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dalldan\Downloads\"/>
    </mc:Choice>
  </mc:AlternateContent>
  <bookViews>
    <workbookView xWindow="0" yWindow="0" windowWidth="21570" windowHeight="7155" tabRatio="916"/>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info'!$A$1:$Q$157</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Lists!$A$1:$L$158</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crises'!$A$1:$U$145</definedName>
    <definedName name="_xlnm.Print_Area" localSheetId="3">'INFORM Severity - country'!$A$1:$U$86</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4" i="3" l="1"/>
  <c r="D149" i="3"/>
  <c r="D150" i="3"/>
  <c r="D151" i="3"/>
  <c r="D152" i="3"/>
  <c r="D153" i="3"/>
  <c r="D154" i="3"/>
  <c r="D155" i="3"/>
  <c r="D156" i="3"/>
  <c r="D157" i="3"/>
  <c r="D158" i="3"/>
  <c r="D159" i="3"/>
  <c r="D160" i="3"/>
  <c r="A86" i="5" a="1"/>
  <c r="A86" i="5" s="1"/>
  <c r="A85" i="5" a="1"/>
  <c r="A85" i="5" s="1"/>
  <c r="A84" i="5" a="1"/>
  <c r="A84" i="5" s="1"/>
  <c r="D84" i="5" s="1"/>
  <c r="A83" i="5" a="1"/>
  <c r="A83" i="5" s="1"/>
  <c r="B83" i="5" s="1"/>
  <c r="A82" i="5" a="1"/>
  <c r="A82" i="5" s="1"/>
  <c r="A81" i="5" a="1"/>
  <c r="A81" i="5" s="1"/>
  <c r="A80" i="5" a="1"/>
  <c r="A80" i="5" s="1"/>
  <c r="A79" i="5" a="1"/>
  <c r="A79" i="5" s="1"/>
  <c r="A78" i="5" a="1"/>
  <c r="A78" i="5" s="1"/>
  <c r="A77" i="5" a="1"/>
  <c r="A77" i="5" s="1"/>
  <c r="A76" i="5" a="1"/>
  <c r="A76" i="5" s="1"/>
  <c r="D76" i="5" s="1"/>
  <c r="A75" i="5" a="1"/>
  <c r="A75" i="5" s="1"/>
  <c r="B75" i="5" s="1"/>
  <c r="A74" i="5" a="1"/>
  <c r="A74" i="5" s="1"/>
  <c r="A73" i="5" a="1"/>
  <c r="A73" i="5" s="1"/>
  <c r="A72" i="5" a="1"/>
  <c r="A72" i="5" s="1"/>
  <c r="A71" i="5" a="1"/>
  <c r="A71" i="5" s="1"/>
  <c r="A70" i="5" a="1"/>
  <c r="A70" i="5" s="1"/>
  <c r="A69" i="5" a="1"/>
  <c r="A69" i="5" s="1"/>
  <c r="A68" i="5" a="1"/>
  <c r="A68" i="5" s="1"/>
  <c r="D68" i="5" s="1"/>
  <c r="A67" i="5" a="1"/>
  <c r="A67" i="5" s="1"/>
  <c r="B67" i="5" s="1"/>
  <c r="A66" i="5" a="1"/>
  <c r="A66" i="5" s="1"/>
  <c r="A65" i="5" a="1"/>
  <c r="A65" i="5" s="1"/>
  <c r="A64" i="5" a="1"/>
  <c r="A64" i="5" s="1"/>
  <c r="D64" i="5" s="1"/>
  <c r="A63" i="5" a="1"/>
  <c r="A63" i="5" s="1"/>
  <c r="A62" i="5" a="1"/>
  <c r="A62" i="5" s="1"/>
  <c r="A61" i="5" a="1"/>
  <c r="A61" i="5" s="1"/>
  <c r="A60" i="5" a="1"/>
  <c r="A60" i="5" s="1"/>
  <c r="D60" i="5" s="1"/>
  <c r="A59" i="5" a="1"/>
  <c r="A59" i="5" s="1"/>
  <c r="B59" i="5" s="1"/>
  <c r="A58" i="5" a="1"/>
  <c r="A58" i="5" s="1"/>
  <c r="A57" i="5" a="1"/>
  <c r="A57" i="5" s="1"/>
  <c r="A56" i="5" a="1"/>
  <c r="A56" i="5" s="1"/>
  <c r="A55" i="5" a="1"/>
  <c r="A55" i="5" s="1"/>
  <c r="B55" i="5" s="1"/>
  <c r="A54" i="5" a="1"/>
  <c r="A54" i="5" s="1"/>
  <c r="A53" i="5" a="1"/>
  <c r="A53" i="5" s="1"/>
  <c r="A52" i="5" a="1"/>
  <c r="A52" i="5" s="1"/>
  <c r="D52" i="5" s="1"/>
  <c r="A51" i="5" a="1"/>
  <c r="A51" i="5" s="1"/>
  <c r="B51" i="5" s="1"/>
  <c r="A50" i="5" a="1"/>
  <c r="A50" i="5" s="1"/>
  <c r="A49" i="5" a="1"/>
  <c r="A49" i="5" s="1"/>
  <c r="A48" i="5" a="1"/>
  <c r="A48" i="5" s="1"/>
  <c r="A47" i="5" a="1"/>
  <c r="A47" i="5" s="1"/>
  <c r="A46" i="5" a="1"/>
  <c r="A46" i="5" s="1"/>
  <c r="A45" i="5" a="1"/>
  <c r="A45" i="5" s="1"/>
  <c r="A44" i="5" a="1"/>
  <c r="A44" i="5" s="1"/>
  <c r="D44" i="5" s="1"/>
  <c r="A43" i="5" a="1"/>
  <c r="A43" i="5" s="1"/>
  <c r="B43" i="5" s="1"/>
  <c r="A42" i="5" a="1"/>
  <c r="A42" i="5" s="1"/>
  <c r="A41" i="5" a="1"/>
  <c r="A41" i="5" s="1"/>
  <c r="A40" i="5" a="1"/>
  <c r="A40" i="5" s="1"/>
  <c r="A39" i="5" a="1"/>
  <c r="A39" i="5" s="1"/>
  <c r="A38" i="5" a="1"/>
  <c r="A38" i="5" s="1"/>
  <c r="A37" i="5" a="1"/>
  <c r="A37" i="5" s="1"/>
  <c r="A36" i="5" a="1"/>
  <c r="A36" i="5" s="1"/>
  <c r="D36" i="5" s="1"/>
  <c r="A35" i="5" a="1"/>
  <c r="A35" i="5" s="1"/>
  <c r="B35" i="5" s="1"/>
  <c r="A34" i="5" a="1"/>
  <c r="A34" i="5" s="1"/>
  <c r="A33" i="5" a="1"/>
  <c r="A33" i="5" s="1"/>
  <c r="A32" i="5" a="1"/>
  <c r="A32" i="5" s="1"/>
  <c r="A31" i="5" a="1"/>
  <c r="A31" i="5" s="1"/>
  <c r="A30" i="5" a="1"/>
  <c r="A30" i="5" s="1"/>
  <c r="A29" i="5" a="1"/>
  <c r="A29" i="5" s="1"/>
  <c r="A28" i="5" a="1"/>
  <c r="A28" i="5" s="1"/>
  <c r="D28" i="5" s="1"/>
  <c r="A27" i="5" a="1"/>
  <c r="A27" i="5" s="1"/>
  <c r="B27" i="5" s="1"/>
  <c r="A26" i="5" a="1"/>
  <c r="A26" i="5" s="1"/>
  <c r="A25" i="5" a="1"/>
  <c r="A25" i="5" s="1"/>
  <c r="A24" i="5" a="1"/>
  <c r="A24" i="5" s="1"/>
  <c r="A23" i="5" a="1"/>
  <c r="A23" i="5" s="1"/>
  <c r="B23" i="5" s="1"/>
  <c r="A22" i="5" a="1"/>
  <c r="A22" i="5" s="1"/>
  <c r="A21" i="5" a="1"/>
  <c r="A21" i="5" s="1"/>
  <c r="A20" i="5" a="1"/>
  <c r="A20" i="5" s="1"/>
  <c r="D20" i="5" s="1"/>
  <c r="A19" i="5" a="1"/>
  <c r="A19" i="5" s="1"/>
  <c r="B19" i="5" s="1"/>
  <c r="A18" i="5" a="1"/>
  <c r="A18" i="5" s="1"/>
  <c r="A17" i="5" a="1"/>
  <c r="A17" i="5" s="1"/>
  <c r="A16" i="5" a="1"/>
  <c r="A16" i="5" s="1"/>
  <c r="A15" i="5" a="1"/>
  <c r="A15" i="5" s="1"/>
  <c r="A14" i="5" a="1"/>
  <c r="A14" i="5" s="1"/>
  <c r="A13" i="5" a="1"/>
  <c r="A13" i="5" s="1"/>
  <c r="A12" i="5" a="1"/>
  <c r="A12" i="5" s="1"/>
  <c r="A11" i="5" a="1"/>
  <c r="A11" i="5" s="1"/>
  <c r="B11" i="5" s="1"/>
  <c r="A10" i="5" a="1"/>
  <c r="A10" i="5" s="1"/>
  <c r="A9" i="5" a="1"/>
  <c r="A9" i="5" s="1"/>
  <c r="E9" i="5" s="1"/>
  <c r="A8" i="5" a="1"/>
  <c r="A8" i="5" s="1"/>
  <c r="B8" i="5" s="1"/>
  <c r="C8" i="5" s="1"/>
  <c r="A7" i="5" a="1"/>
  <c r="A7" i="5" s="1"/>
  <c r="A6" i="5" a="1"/>
  <c r="A6" i="5"/>
  <c r="A5" i="5" a="1"/>
  <c r="A5" i="5" s="1"/>
  <c r="U8" i="5"/>
  <c r="A145" i="4" a="1"/>
  <c r="A145" i="4" s="1"/>
  <c r="A144" i="4" a="1"/>
  <c r="A144" i="4" s="1"/>
  <c r="A143" i="4" a="1"/>
  <c r="A143" i="4" s="1"/>
  <c r="A142" i="4" a="1"/>
  <c r="A142" i="4" s="1"/>
  <c r="E142" i="4" s="1"/>
  <c r="A141" i="4" a="1"/>
  <c r="A141" i="4" s="1"/>
  <c r="A140" i="4" a="1"/>
  <c r="A140" i="4" s="1"/>
  <c r="A139" i="4" a="1"/>
  <c r="A139" i="4" s="1"/>
  <c r="A138" i="4" a="1"/>
  <c r="A138" i="4" s="1"/>
  <c r="A137" i="4" a="1"/>
  <c r="A137" i="4" s="1"/>
  <c r="E137" i="4" s="1"/>
  <c r="A136" i="4" a="1"/>
  <c r="A136" i="4" s="1"/>
  <c r="A135" i="4" a="1"/>
  <c r="A135" i="4" s="1"/>
  <c r="A134" i="4" a="1"/>
  <c r="A134" i="4" s="1"/>
  <c r="E134" i="4" s="1"/>
  <c r="A133" i="4" a="1"/>
  <c r="A133" i="4" s="1"/>
  <c r="A132" i="4" a="1"/>
  <c r="A132" i="4" s="1"/>
  <c r="A131" i="4" a="1"/>
  <c r="A131" i="4" s="1"/>
  <c r="A130" i="4" a="1"/>
  <c r="A130" i="4" s="1"/>
  <c r="A129" i="4" a="1"/>
  <c r="A129" i="4" s="1"/>
  <c r="E129" i="4" s="1"/>
  <c r="A128" i="4" a="1"/>
  <c r="A128" i="4" s="1"/>
  <c r="A127" i="4" a="1"/>
  <c r="A127" i="4" s="1"/>
  <c r="A126" i="4" a="1"/>
  <c r="A126" i="4" s="1"/>
  <c r="E126" i="4" s="1"/>
  <c r="A125" i="4" a="1"/>
  <c r="A125" i="4" s="1"/>
  <c r="A124" i="4" a="1"/>
  <c r="A124" i="4" s="1"/>
  <c r="A123" i="4" a="1"/>
  <c r="A123" i="4" s="1"/>
  <c r="A122" i="4" a="1"/>
  <c r="A122" i="4" s="1"/>
  <c r="A121" i="4" a="1"/>
  <c r="A121" i="4" s="1"/>
  <c r="E121" i="4" s="1"/>
  <c r="A120" i="4" a="1"/>
  <c r="A120" i="4" s="1"/>
  <c r="A119" i="4" a="1"/>
  <c r="A119" i="4" s="1"/>
  <c r="A118" i="4" a="1"/>
  <c r="A118" i="4" s="1"/>
  <c r="E118" i="4" s="1"/>
  <c r="A117" i="4" a="1"/>
  <c r="A117" i="4" s="1"/>
  <c r="A116" i="4" a="1"/>
  <c r="A116" i="4" s="1"/>
  <c r="A115" i="4" a="1"/>
  <c r="A115" i="4" s="1"/>
  <c r="A114" i="4" a="1"/>
  <c r="A114" i="4" s="1"/>
  <c r="A113" i="4" a="1"/>
  <c r="A113" i="4" s="1"/>
  <c r="E113" i="4" s="1"/>
  <c r="A112" i="4" a="1"/>
  <c r="A112" i="4" s="1"/>
  <c r="A111" i="4" a="1"/>
  <c r="A111" i="4" s="1"/>
  <c r="A110" i="4" a="1"/>
  <c r="A110" i="4" s="1"/>
  <c r="E110" i="4" s="1"/>
  <c r="A109" i="4" a="1"/>
  <c r="A109" i="4" s="1"/>
  <c r="A108" i="4" a="1"/>
  <c r="A108" i="4" s="1"/>
  <c r="A107" i="4" a="1"/>
  <c r="A107" i="4" s="1"/>
  <c r="A106" i="4" a="1"/>
  <c r="A106" i="4" s="1"/>
  <c r="A105" i="4" a="1"/>
  <c r="A105" i="4" s="1"/>
  <c r="E105" i="4" s="1"/>
  <c r="A104" i="4" a="1"/>
  <c r="A104" i="4" s="1"/>
  <c r="A103" i="4" a="1"/>
  <c r="A103" i="4" s="1"/>
  <c r="A102" i="4" a="1"/>
  <c r="A102" i="4" s="1"/>
  <c r="E102" i="4" s="1"/>
  <c r="A101" i="4" a="1"/>
  <c r="A101" i="4" s="1"/>
  <c r="A100" i="4" a="1"/>
  <c r="A100" i="4" s="1"/>
  <c r="A99" i="4" a="1"/>
  <c r="A99" i="4" s="1"/>
  <c r="A98" i="4" a="1"/>
  <c r="A98" i="4" s="1"/>
  <c r="A97" i="4" a="1"/>
  <c r="A97" i="4" s="1"/>
  <c r="E97" i="4" s="1"/>
  <c r="A96" i="4" a="1"/>
  <c r="A96" i="4" s="1"/>
  <c r="A95" i="4" a="1"/>
  <c r="A95" i="4" s="1"/>
  <c r="A94" i="4" a="1"/>
  <c r="A94" i="4" s="1"/>
  <c r="E94" i="4" s="1"/>
  <c r="A93" i="4" a="1"/>
  <c r="A93" i="4" s="1"/>
  <c r="A92" i="4" a="1"/>
  <c r="A92" i="4" s="1"/>
  <c r="A91" i="4" a="1"/>
  <c r="A91" i="4" s="1"/>
  <c r="A90" i="4" a="1"/>
  <c r="A90" i="4" s="1"/>
  <c r="A89" i="4" a="1"/>
  <c r="A89" i="4" s="1"/>
  <c r="E89" i="4" s="1"/>
  <c r="A88" i="4" a="1"/>
  <c r="A88" i="4" s="1"/>
  <c r="A87" i="4" a="1"/>
  <c r="A87" i="4" s="1"/>
  <c r="A86" i="4" a="1"/>
  <c r="A86" i="4" s="1"/>
  <c r="E86" i="4" s="1"/>
  <c r="A85" i="4" a="1"/>
  <c r="A85" i="4" s="1"/>
  <c r="A84" i="4" a="1"/>
  <c r="A84" i="4" s="1"/>
  <c r="A83" i="4" a="1"/>
  <c r="A83" i="4" s="1"/>
  <c r="A82" i="4" a="1"/>
  <c r="A82" i="4" s="1"/>
  <c r="A81" i="4" a="1"/>
  <c r="A81" i="4" s="1"/>
  <c r="E81" i="4" s="1"/>
  <c r="A80" i="4" a="1"/>
  <c r="A80" i="4" s="1"/>
  <c r="A79" i="4" a="1"/>
  <c r="A79" i="4" s="1"/>
  <c r="A78" i="4" a="1"/>
  <c r="A78" i="4" s="1"/>
  <c r="E78" i="4" s="1"/>
  <c r="A77" i="4" a="1"/>
  <c r="A77" i="4" s="1"/>
  <c r="A76" i="4" a="1"/>
  <c r="A76" i="4" s="1"/>
  <c r="A75" i="4" a="1"/>
  <c r="A75" i="4" s="1"/>
  <c r="A74" i="4" a="1"/>
  <c r="A74" i="4" s="1"/>
  <c r="A73" i="4" a="1"/>
  <c r="A73" i="4" s="1"/>
  <c r="E73" i="4" s="1"/>
  <c r="A72" i="4" a="1"/>
  <c r="A72" i="4" s="1"/>
  <c r="A71" i="4" a="1"/>
  <c r="A71" i="4" s="1"/>
  <c r="A70" i="4" a="1"/>
  <c r="A70" i="4" s="1"/>
  <c r="E70" i="4" s="1"/>
  <c r="A69" i="4" a="1"/>
  <c r="A69" i="4" s="1"/>
  <c r="A68" i="4" a="1"/>
  <c r="A68" i="4" s="1"/>
  <c r="A67" i="4" a="1"/>
  <c r="A67" i="4" s="1"/>
  <c r="A66" i="4" a="1"/>
  <c r="A66" i="4" s="1"/>
  <c r="A65" i="4" a="1"/>
  <c r="A65" i="4" s="1"/>
  <c r="E65" i="4" s="1"/>
  <c r="A64" i="4" a="1"/>
  <c r="A64" i="4" s="1"/>
  <c r="A63" i="4" a="1"/>
  <c r="A63" i="4" s="1"/>
  <c r="A62" i="4" a="1"/>
  <c r="A62" i="4" s="1"/>
  <c r="E62" i="4" s="1"/>
  <c r="A61" i="4" a="1"/>
  <c r="A61" i="4" s="1"/>
  <c r="A60" i="4" a="1"/>
  <c r="A60" i="4" s="1"/>
  <c r="A59" i="4" a="1"/>
  <c r="A59" i="4" s="1"/>
  <c r="A58" i="4" a="1"/>
  <c r="A58" i="4" s="1"/>
  <c r="A57" i="4" a="1"/>
  <c r="A57" i="4" s="1"/>
  <c r="E57" i="4" s="1"/>
  <c r="A56" i="4" a="1"/>
  <c r="A56" i="4" s="1"/>
  <c r="A55" i="4" a="1"/>
  <c r="A55" i="4" s="1"/>
  <c r="E55" i="4" s="1"/>
  <c r="A54" i="4" a="1"/>
  <c r="A54" i="4" s="1"/>
  <c r="A53" i="4" a="1"/>
  <c r="A53" i="4" s="1"/>
  <c r="A52" i="4" a="1"/>
  <c r="A52" i="4" s="1"/>
  <c r="A51" i="4" a="1"/>
  <c r="A51" i="4" s="1"/>
  <c r="A50" i="4" a="1"/>
  <c r="A50" i="4" s="1"/>
  <c r="A49" i="4" a="1"/>
  <c r="A49" i="4" s="1"/>
  <c r="A48" i="4" a="1"/>
  <c r="A48" i="4" s="1"/>
  <c r="A47" i="4" a="1"/>
  <c r="A47" i="4" s="1"/>
  <c r="A46" i="4" a="1"/>
  <c r="A46" i="4" s="1"/>
  <c r="A45" i="4" a="1"/>
  <c r="A45" i="4" s="1"/>
  <c r="A44" i="4" a="1"/>
  <c r="A44" i="4" s="1"/>
  <c r="E44" i="4" s="1"/>
  <c r="A43" i="4" a="1"/>
  <c r="A43" i="4" s="1"/>
  <c r="A42" i="4" a="1"/>
  <c r="A42" i="4" s="1"/>
  <c r="A41" i="4" a="1"/>
  <c r="A41" i="4" s="1"/>
  <c r="A40" i="4" a="1"/>
  <c r="A40" i="4" s="1"/>
  <c r="A39" i="4" a="1"/>
  <c r="A39" i="4" s="1"/>
  <c r="A38" i="4" a="1"/>
  <c r="A38" i="4" s="1"/>
  <c r="A37" i="4" a="1"/>
  <c r="A37" i="4" s="1"/>
  <c r="A36" i="4" a="1"/>
  <c r="A36" i="4" s="1"/>
  <c r="A35" i="4" a="1"/>
  <c r="A35" i="4" s="1"/>
  <c r="A34" i="4" a="1"/>
  <c r="A34" i="4" s="1"/>
  <c r="A33" i="4" a="1"/>
  <c r="A33" i="4" s="1"/>
  <c r="A32" i="4" a="1"/>
  <c r="A32" i="4" s="1"/>
  <c r="A31" i="4" a="1"/>
  <c r="A31" i="4" s="1"/>
  <c r="A30" i="4" a="1"/>
  <c r="A30" i="4" s="1"/>
  <c r="A29" i="4" a="1"/>
  <c r="A29" i="4" s="1"/>
  <c r="A28" i="4" a="1"/>
  <c r="A28" i="4" s="1"/>
  <c r="E28" i="4" s="1"/>
  <c r="A27" i="4" a="1"/>
  <c r="A27" i="4" s="1"/>
  <c r="A26" i="4" a="1"/>
  <c r="A26" i="4" s="1"/>
  <c r="A25" i="4" a="1"/>
  <c r="A25" i="4" s="1"/>
  <c r="A24" i="4" a="1"/>
  <c r="A24" i="4" s="1"/>
  <c r="E24" i="4" s="1"/>
  <c r="A23" i="4" a="1"/>
  <c r="A23" i="4" s="1"/>
  <c r="A22" i="4" a="1"/>
  <c r="A22" i="4" s="1"/>
  <c r="A21" i="4" a="1"/>
  <c r="A21" i="4" s="1"/>
  <c r="A20" i="4" a="1"/>
  <c r="A20" i="4" s="1"/>
  <c r="E20" i="4" s="1"/>
  <c r="A19" i="4" a="1"/>
  <c r="A19" i="4" s="1"/>
  <c r="A18" i="4" a="1"/>
  <c r="A18" i="4" s="1"/>
  <c r="A17" i="4" a="1"/>
  <c r="A17" i="4" s="1"/>
  <c r="A16" i="4" a="1"/>
  <c r="A16" i="4" s="1"/>
  <c r="A15" i="4" a="1"/>
  <c r="A15" i="4" s="1"/>
  <c r="A14" i="4" a="1"/>
  <c r="A14" i="4" s="1"/>
  <c r="A13" i="4" a="1"/>
  <c r="A13" i="4" s="1"/>
  <c r="A12" i="4" a="1"/>
  <c r="A12" i="4" s="1"/>
  <c r="E12" i="4" s="1"/>
  <c r="A11" i="4" a="1"/>
  <c r="A11" i="4" s="1"/>
  <c r="A10" i="4" a="1"/>
  <c r="A10" i="4" s="1"/>
  <c r="A9" i="4" a="1"/>
  <c r="A9" i="4" s="1"/>
  <c r="A8" i="4" a="1"/>
  <c r="A8" i="4" s="1"/>
  <c r="E8" i="4" s="1"/>
  <c r="A7" i="4" a="1"/>
  <c r="A7" i="4" s="1"/>
  <c r="A6" i="4" a="1"/>
  <c r="A6" i="4" s="1"/>
  <c r="A5" i="4" a="1"/>
  <c r="A5" i="4" s="1"/>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A184" i="22"/>
  <c r="BB184"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A144" i="22"/>
  <c r="BB144"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E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BC192" i="21" s="1"/>
  <c r="F192" i="21"/>
  <c r="E192" i="21"/>
  <c r="D192" i="21"/>
  <c r="C192" i="21"/>
  <c r="B192" i="21"/>
  <c r="BE191"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BC191" i="21" s="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BE190" i="21" s="1"/>
  <c r="F190" i="21"/>
  <c r="E190" i="21"/>
  <c r="D190" i="21"/>
  <c r="C190" i="21"/>
  <c r="B190" i="21"/>
  <c r="BE189" i="21"/>
  <c r="BC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BC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BE188" i="21" s="1"/>
  <c r="F188" i="21"/>
  <c r="E188" i="21"/>
  <c r="D188" i="21"/>
  <c r="C188" i="21"/>
  <c r="B188" i="21"/>
  <c r="BD188" i="21" s="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BE187" i="21" s="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BE186" i="21" s="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BE185" i="21" s="1"/>
  <c r="F185" i="21"/>
  <c r="E185" i="21"/>
  <c r="D185" i="21"/>
  <c r="C185" i="21"/>
  <c r="B185" i="21"/>
  <c r="BE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BC184" i="21" s="1"/>
  <c r="F184" i="21"/>
  <c r="E184" i="21"/>
  <c r="D184" i="21"/>
  <c r="C184" i="21"/>
  <c r="B184" i="21"/>
  <c r="BE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BC183" i="21" s="1"/>
  <c r="F183" i="21"/>
  <c r="E183" i="21"/>
  <c r="D183" i="21"/>
  <c r="C183" i="21"/>
  <c r="B183" i="21"/>
  <c r="BE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BC182" i="21" s="1"/>
  <c r="F182" i="21"/>
  <c r="E182" i="21"/>
  <c r="D182" i="21"/>
  <c r="C182" i="21"/>
  <c r="B182" i="21"/>
  <c r="BC181"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BE181" i="21" s="1"/>
  <c r="H181" i="21"/>
  <c r="G181" i="21"/>
  <c r="F181" i="21"/>
  <c r="E181" i="21"/>
  <c r="D181" i="21"/>
  <c r="C181" i="21"/>
  <c r="B181" i="21"/>
  <c r="BE180" i="21"/>
  <c r="BC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BD180" i="21" s="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BE179" i="21" s="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BE178" i="21" s="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BE177" i="21" s="1"/>
  <c r="F177" i="21"/>
  <c r="E177" i="21"/>
  <c r="D177" i="21"/>
  <c r="C177" i="21"/>
  <c r="B177" i="21"/>
  <c r="BE176"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BC176" i="21" s="1"/>
  <c r="F176" i="21"/>
  <c r="E176" i="21"/>
  <c r="D176" i="21"/>
  <c r="C176" i="21"/>
  <c r="B176" i="21"/>
  <c r="BE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BC175" i="21" s="1"/>
  <c r="F175" i="21"/>
  <c r="E175" i="21"/>
  <c r="D175" i="21"/>
  <c r="C175" i="21"/>
  <c r="B175" i="21"/>
  <c r="BE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BC174" i="21" s="1"/>
  <c r="F174" i="21"/>
  <c r="E174" i="21"/>
  <c r="D174" i="21"/>
  <c r="C174" i="21"/>
  <c r="B174" i="21"/>
  <c r="BC173"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BE173" i="21" s="1"/>
  <c r="F173" i="21"/>
  <c r="E173" i="21"/>
  <c r="D173" i="21"/>
  <c r="C173" i="21"/>
  <c r="B173" i="21"/>
  <c r="BE172" i="21"/>
  <c r="BC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BD172" i="21" s="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BE171" i="21" s="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BE170" i="21" s="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BE169" i="21" s="1"/>
  <c r="F169" i="21"/>
  <c r="E169" i="21"/>
  <c r="D169" i="21"/>
  <c r="C169" i="21"/>
  <c r="B169" i="21"/>
  <c r="BE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BC168" i="21" s="1"/>
  <c r="F168" i="21"/>
  <c r="E168" i="21"/>
  <c r="D168" i="21"/>
  <c r="C168" i="21"/>
  <c r="B168" i="21"/>
  <c r="BE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C167" i="21" s="1"/>
  <c r="F167" i="21"/>
  <c r="E167" i="21"/>
  <c r="D167" i="21"/>
  <c r="C167" i="21"/>
  <c r="B167" i="21"/>
  <c r="BE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BC166" i="21" s="1"/>
  <c r="F166" i="21"/>
  <c r="E166" i="21"/>
  <c r="D166" i="21"/>
  <c r="C166" i="21"/>
  <c r="B166" i="21"/>
  <c r="BC165"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BE165" i="21" s="1"/>
  <c r="F165" i="21"/>
  <c r="E165" i="21"/>
  <c r="D165" i="21"/>
  <c r="C165" i="21"/>
  <c r="B165" i="21"/>
  <c r="BC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BE164" i="21" s="1"/>
  <c r="H164" i="21"/>
  <c r="G164" i="21"/>
  <c r="F164" i="21"/>
  <c r="E164" i="21"/>
  <c r="D164" i="21"/>
  <c r="C164" i="21"/>
  <c r="B164" i="21"/>
  <c r="BD164" i="21" s="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BE163" i="21" s="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BE162" i="21" s="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BE161" i="21" s="1"/>
  <c r="F161" i="21"/>
  <c r="E161" i="21"/>
  <c r="D161" i="21"/>
  <c r="C161" i="21"/>
  <c r="B161" i="21"/>
  <c r="BE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BE159" i="21" s="1"/>
  <c r="D159" i="21"/>
  <c r="C159" i="21"/>
  <c r="B159" i="21"/>
  <c r="BD159" i="21" s="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BD158" i="21" s="1"/>
  <c r="F158" i="21"/>
  <c r="E158" i="21"/>
  <c r="D158" i="21"/>
  <c r="C158" i="21"/>
  <c r="B158" i="21"/>
  <c r="BE158" i="21" s="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C157" i="21" s="1"/>
  <c r="B157" i="21"/>
  <c r="BE157" i="21" s="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E156" i="21" s="1"/>
  <c r="B156" i="21"/>
  <c r="BD156" i="21" s="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E155" i="21" s="1"/>
  <c r="B155" i="21"/>
  <c r="BD155" i="21" s="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E154" i="21" s="1"/>
  <c r="B154" i="21"/>
  <c r="BD154" i="21" s="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E153" i="21" s="1"/>
  <c r="B153" i="21"/>
  <c r="BD153" i="21" s="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E152" i="21" s="1"/>
  <c r="B152" i="21"/>
  <c r="BD152" i="21" s="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BE151" i="21" s="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BE150" i="21" s="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BE149" i="21" s="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BE148" i="21" s="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BE147" i="21" s="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BE146" i="21" s="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BE145" i="21" s="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BE144" i="21" s="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BE143" i="21" s="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BE142" i="21" s="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BE141" i="21" s="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BE140" i="21" s="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BE139" i="21" s="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BE138" i="21" s="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BE137" i="21" s="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BE136" i="21" s="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BE135" i="21" s="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BE134" i="21" s="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BE133" i="21" s="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BE132" i="21" s="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BE131" i="21" s="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BE130" i="21" s="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BE129" i="21" s="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BE128" i="21" s="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BE127" i="21" s="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BE126" i="21" s="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BE125" i="21" s="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BE124" i="21" s="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BE123" i="21" s="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BE122" i="21" s="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BE121" i="21" s="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BE120" i="21" s="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BE118" i="21" s="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BE117" i="21" s="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BE114" i="21" s="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C113" i="21" s="1"/>
  <c r="B113" i="21"/>
  <c r="BE113" i="21" s="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C112" i="21" s="1"/>
  <c r="B112" i="21"/>
  <c r="BE112" i="21" s="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C111" i="21" s="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C110" i="21" s="1"/>
  <c r="B110" i="21"/>
  <c r="BE110" i="21" s="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C109" i="21" s="1"/>
  <c r="B109" i="21"/>
  <c r="BE109" i="21" s="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C108" i="21" s="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C107" i="21" s="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C106" i="21" s="1"/>
  <c r="B106" i="21"/>
  <c r="BE106" i="21" s="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C105" i="21" s="1"/>
  <c r="B105" i="21"/>
  <c r="BE105" i="21" s="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C104" i="21" s="1"/>
  <c r="B104" i="21"/>
  <c r="BE104" i="21" s="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C103" i="21" s="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BE102" i="21" s="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BE101" i="21" s="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BE98" i="21" s="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BE97" i="21" s="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BE96" i="21" s="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C94" i="21" s="1"/>
  <c r="B94" i="21"/>
  <c r="BE94" i="21" s="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BE93" i="21" s="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C90" i="21" s="1"/>
  <c r="B90" i="21"/>
  <c r="BE90" i="21" s="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C89" i="21" s="1"/>
  <c r="B89" i="21"/>
  <c r="BE89" i="21" s="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BE88" i="21" s="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C86" i="21" s="1"/>
  <c r="B86" i="21"/>
  <c r="BA86" i="21" s="1"/>
  <c r="BB86" i="21" s="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C85" i="21" s="1"/>
  <c r="B85" i="21"/>
  <c r="BA85" i="21" s="1"/>
  <c r="BB85" i="21" s="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C84" i="21" s="1"/>
  <c r="B84" i="21"/>
  <c r="BA84" i="21" s="1"/>
  <c r="BB84" i="21" s="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C83" i="21" s="1"/>
  <c r="B83" i="21"/>
  <c r="BA83" i="21" s="1"/>
  <c r="BB83" i="21" s="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C82" i="21" s="1"/>
  <c r="B82" i="21"/>
  <c r="BA82" i="21" s="1"/>
  <c r="BB82" i="21" s="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C81" i="21" s="1"/>
  <c r="B81" i="21"/>
  <c r="BA81" i="21" s="1"/>
  <c r="BB81" i="21" s="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C80" i="21" s="1"/>
  <c r="B80" i="21"/>
  <c r="BA80" i="21" s="1"/>
  <c r="BB80" i="21" s="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C79" i="21" s="1"/>
  <c r="B79" i="21"/>
  <c r="BA79" i="21" s="1"/>
  <c r="BB79" i="21" s="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C78" i="21" s="1"/>
  <c r="B78" i="21"/>
  <c r="BA78" i="21" s="1"/>
  <c r="BB78" i="21" s="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C77" i="21" s="1"/>
  <c r="B77" i="21"/>
  <c r="BA77" i="21" s="1"/>
  <c r="BB77" i="21" s="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C76" i="21" s="1"/>
  <c r="B76" i="21"/>
  <c r="BA76" i="21" s="1"/>
  <c r="BB76" i="21" s="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C75" i="21" s="1"/>
  <c r="B75" i="21"/>
  <c r="BA75" i="21" s="1"/>
  <c r="BB75" i="21" s="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C74" i="21" s="1"/>
  <c r="B74" i="21"/>
  <c r="BA74" i="21" s="1"/>
  <c r="BB74" i="21" s="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C73" i="21" s="1"/>
  <c r="B73" i="21"/>
  <c r="BA73" i="21" s="1"/>
  <c r="BB73" i="21" s="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BC72" i="21" s="1"/>
  <c r="F72" i="21"/>
  <c r="E72" i="21"/>
  <c r="D72" i="21"/>
  <c r="C72" i="21"/>
  <c r="B72" i="21"/>
  <c r="BA72" i="21" s="1"/>
  <c r="BB72" i="21" s="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BC71" i="21" s="1"/>
  <c r="F71" i="21"/>
  <c r="E71" i="21"/>
  <c r="D71" i="21"/>
  <c r="C71" i="21"/>
  <c r="B71" i="21"/>
  <c r="BA71" i="21" s="1"/>
  <c r="BB71" i="21" s="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BC70" i="21" s="1"/>
  <c r="F70" i="21"/>
  <c r="E70" i="21"/>
  <c r="D70" i="21"/>
  <c r="C70" i="21"/>
  <c r="B70" i="21"/>
  <c r="BA70" i="21" s="1"/>
  <c r="BB70" i="21" s="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BC69" i="21" s="1"/>
  <c r="F69" i="21"/>
  <c r="E69" i="21"/>
  <c r="D69" i="21"/>
  <c r="C69" i="21"/>
  <c r="B69" i="21"/>
  <c r="BA69" i="21" s="1"/>
  <c r="BB69" i="21" s="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BC68" i="21" s="1"/>
  <c r="F68" i="21"/>
  <c r="E68" i="21"/>
  <c r="D68" i="21"/>
  <c r="C68" i="21"/>
  <c r="B68" i="21"/>
  <c r="BA68" i="21" s="1"/>
  <c r="BB68" i="21" s="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BC67" i="21" s="1"/>
  <c r="F67" i="21"/>
  <c r="E67" i="21"/>
  <c r="D67" i="21"/>
  <c r="C67" i="21"/>
  <c r="B67" i="21"/>
  <c r="BA67" i="21" s="1"/>
  <c r="BB67" i="21" s="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BC66" i="21" s="1"/>
  <c r="F66" i="21"/>
  <c r="E66" i="21"/>
  <c r="D66" i="21"/>
  <c r="C66" i="21"/>
  <c r="B66" i="21"/>
  <c r="BA66" i="21" s="1"/>
  <c r="BB66" i="21" s="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BC65" i="21" s="1"/>
  <c r="F65" i="21"/>
  <c r="E65" i="21"/>
  <c r="D65" i="21"/>
  <c r="C65" i="21"/>
  <c r="B65" i="21"/>
  <c r="BA65" i="21" s="1"/>
  <c r="BB65" i="21" s="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BC64" i="21" s="1"/>
  <c r="F64" i="21"/>
  <c r="E64" i="21"/>
  <c r="D64" i="21"/>
  <c r="C64" i="21"/>
  <c r="B64" i="21"/>
  <c r="BA64" i="21" s="1"/>
  <c r="BB64" i="21" s="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BC63" i="21" s="1"/>
  <c r="F63" i="21"/>
  <c r="E63" i="21"/>
  <c r="D63" i="21"/>
  <c r="C63" i="21"/>
  <c r="B63" i="21"/>
  <c r="BA63" i="21" s="1"/>
  <c r="BB63" i="21" s="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BC62" i="21" s="1"/>
  <c r="F62" i="21"/>
  <c r="E62" i="21"/>
  <c r="D62" i="21"/>
  <c r="C62" i="21"/>
  <c r="B62" i="21"/>
  <c r="BA62" i="21" s="1"/>
  <c r="BB62" i="21" s="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BC61" i="21" s="1"/>
  <c r="F61" i="21"/>
  <c r="E61" i="21"/>
  <c r="D61" i="21"/>
  <c r="C61" i="21"/>
  <c r="B61" i="21"/>
  <c r="BA61" i="21" s="1"/>
  <c r="BB61" i="21" s="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BC60" i="21" s="1"/>
  <c r="F60" i="21"/>
  <c r="E60" i="21"/>
  <c r="D60" i="21"/>
  <c r="C60" i="21"/>
  <c r="B60" i="21"/>
  <c r="BA60" i="21" s="1"/>
  <c r="BB60" i="21" s="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BC59" i="21" s="1"/>
  <c r="F59" i="21"/>
  <c r="E59" i="21"/>
  <c r="D59" i="21"/>
  <c r="C59" i="21"/>
  <c r="B59" i="21"/>
  <c r="BA59" i="21" s="1"/>
  <c r="BB59" i="21" s="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BC58" i="21" s="1"/>
  <c r="F58" i="21"/>
  <c r="E58" i="21"/>
  <c r="D58" i="21"/>
  <c r="C58" i="21"/>
  <c r="B58" i="21"/>
  <c r="BA58" i="21" s="1"/>
  <c r="BB58" i="21" s="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BC57" i="21" s="1"/>
  <c r="F57" i="21"/>
  <c r="E57" i="21"/>
  <c r="D57" i="21"/>
  <c r="C57" i="21"/>
  <c r="B57" i="21"/>
  <c r="BA57" i="21" s="1"/>
  <c r="BB57" i="21" s="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BC56" i="21" s="1"/>
  <c r="F56" i="21"/>
  <c r="E56" i="21"/>
  <c r="D56" i="21"/>
  <c r="C56" i="21"/>
  <c r="B56" i="21"/>
  <c r="BA56" i="21" s="1"/>
  <c r="BB56" i="21" s="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BC55" i="21" s="1"/>
  <c r="F55" i="21"/>
  <c r="E55" i="21"/>
  <c r="D55" i="21"/>
  <c r="C55" i="21"/>
  <c r="B55" i="21"/>
  <c r="BA55" i="21" s="1"/>
  <c r="BB55" i="21" s="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BC54" i="21" s="1"/>
  <c r="F54" i="21"/>
  <c r="E54" i="21"/>
  <c r="D54" i="21"/>
  <c r="C54" i="21"/>
  <c r="B54" i="21"/>
  <c r="BA54" i="21" s="1"/>
  <c r="BB54" i="21" s="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BC53" i="21" s="1"/>
  <c r="F53" i="21"/>
  <c r="E53" i="21"/>
  <c r="D53" i="21"/>
  <c r="C53" i="21"/>
  <c r="B53" i="21"/>
  <c r="BA53" i="21" s="1"/>
  <c r="BB53" i="21" s="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BC52" i="21" s="1"/>
  <c r="F52" i="21"/>
  <c r="E52" i="21"/>
  <c r="D52" i="21"/>
  <c r="C52" i="21"/>
  <c r="B52" i="21"/>
  <c r="BA52" i="21" s="1"/>
  <c r="BB52" i="21" s="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BC51" i="21" s="1"/>
  <c r="F51" i="21"/>
  <c r="E51" i="21"/>
  <c r="D51" i="21"/>
  <c r="C51" i="21"/>
  <c r="B51" i="21"/>
  <c r="BA51" i="21" s="1"/>
  <c r="BB51" i="21" s="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BC50" i="21" s="1"/>
  <c r="F50" i="21"/>
  <c r="E50" i="21"/>
  <c r="D50" i="21"/>
  <c r="C50" i="21"/>
  <c r="B50" i="21"/>
  <c r="BA50" i="21" s="1"/>
  <c r="BB50" i="21" s="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BC49" i="21" s="1"/>
  <c r="F49" i="21"/>
  <c r="E49" i="21"/>
  <c r="D49" i="21"/>
  <c r="C49" i="21"/>
  <c r="B49" i="21"/>
  <c r="BA49" i="21" s="1"/>
  <c r="BB49" i="21" s="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BC48" i="21" s="1"/>
  <c r="F48" i="21"/>
  <c r="E48" i="21"/>
  <c r="D48" i="21"/>
  <c r="C48" i="21"/>
  <c r="B48" i="21"/>
  <c r="BA48" i="21" s="1"/>
  <c r="BB48" i="21" s="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BC47" i="21" s="1"/>
  <c r="F47" i="21"/>
  <c r="E47" i="21"/>
  <c r="D47" i="21"/>
  <c r="C47" i="21"/>
  <c r="B47" i="21"/>
  <c r="BA47" i="21" s="1"/>
  <c r="BB47" i="21" s="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BC46" i="21" s="1"/>
  <c r="F46" i="21"/>
  <c r="E46" i="21"/>
  <c r="D46" i="21"/>
  <c r="C46" i="21"/>
  <c r="B46" i="21"/>
  <c r="BA46" i="21" s="1"/>
  <c r="BB46" i="21" s="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BC45" i="21" s="1"/>
  <c r="F45" i="21"/>
  <c r="E45" i="21"/>
  <c r="D45" i="21"/>
  <c r="C45" i="21"/>
  <c r="B45" i="21"/>
  <c r="BA45" i="21" s="1"/>
  <c r="BB45" i="21" s="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BC44" i="21" s="1"/>
  <c r="F44" i="21"/>
  <c r="E44" i="21"/>
  <c r="D44" i="21"/>
  <c r="C44" i="21"/>
  <c r="B44" i="21"/>
  <c r="BA44" i="21" s="1"/>
  <c r="BB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BC43" i="21" s="1"/>
  <c r="F43" i="21"/>
  <c r="E43" i="21"/>
  <c r="D43" i="21"/>
  <c r="C43" i="21"/>
  <c r="B43" i="21"/>
  <c r="BA43" i="21" s="1"/>
  <c r="BB43" i="21" s="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BC42" i="21" s="1"/>
  <c r="F42" i="21"/>
  <c r="E42" i="21"/>
  <c r="D42" i="21"/>
  <c r="C42" i="21"/>
  <c r="B42" i="21"/>
  <c r="BA42" i="21" s="1"/>
  <c r="BB42" i="21" s="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BC41" i="21" s="1"/>
  <c r="F41" i="21"/>
  <c r="E41" i="21"/>
  <c r="D41" i="21"/>
  <c r="C41" i="21"/>
  <c r="B41" i="21"/>
  <c r="BA41" i="21" s="1"/>
  <c r="BB41" i="21" s="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BC40" i="21" s="1"/>
  <c r="F40" i="21"/>
  <c r="E40" i="21"/>
  <c r="D40" i="21"/>
  <c r="C40" i="21"/>
  <c r="B40" i="21"/>
  <c r="BA40" i="21" s="1"/>
  <c r="BB40" i="21" s="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BC39" i="21" s="1"/>
  <c r="F39" i="21"/>
  <c r="E39" i="21"/>
  <c r="D39" i="21"/>
  <c r="C39" i="21"/>
  <c r="B39" i="21"/>
  <c r="BA39" i="21" s="1"/>
  <c r="BB39" i="21" s="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BC38" i="21" s="1"/>
  <c r="F38" i="21"/>
  <c r="E38" i="21"/>
  <c r="D38" i="21"/>
  <c r="C38" i="21"/>
  <c r="B38" i="21"/>
  <c r="BA38" i="21" s="1"/>
  <c r="BB38" i="21" s="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BC37" i="21" s="1"/>
  <c r="F37" i="21"/>
  <c r="E37" i="21"/>
  <c r="D37" i="21"/>
  <c r="C37" i="21"/>
  <c r="B37" i="21"/>
  <c r="BA37" i="21" s="1"/>
  <c r="BB37" i="21" s="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BC36" i="21" s="1"/>
  <c r="F36" i="21"/>
  <c r="E36" i="21"/>
  <c r="D36" i="21"/>
  <c r="C36" i="21"/>
  <c r="B36" i="21"/>
  <c r="BA36" i="21" s="1"/>
  <c r="BB36" i="21" s="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BC35" i="21" s="1"/>
  <c r="F35" i="21"/>
  <c r="E35" i="21"/>
  <c r="D35" i="21"/>
  <c r="C35" i="21"/>
  <c r="B35" i="21"/>
  <c r="BA35" i="21" s="1"/>
  <c r="BB35" i="21" s="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BC34" i="21" s="1"/>
  <c r="F34" i="21"/>
  <c r="E34" i="21"/>
  <c r="D34" i="21"/>
  <c r="C34" i="21"/>
  <c r="B34" i="21"/>
  <c r="BA34" i="21" s="1"/>
  <c r="BB34" i="21" s="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BC33" i="21" s="1"/>
  <c r="F33" i="21"/>
  <c r="E33" i="21"/>
  <c r="D33" i="21"/>
  <c r="C33" i="21"/>
  <c r="B33" i="21"/>
  <c r="BA33" i="21" s="1"/>
  <c r="BB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BC32" i="21" s="1"/>
  <c r="F32" i="21"/>
  <c r="E32" i="21"/>
  <c r="D32" i="21"/>
  <c r="C32" i="21"/>
  <c r="B32" i="21"/>
  <c r="BA32" i="21" s="1"/>
  <c r="BB32" i="21" s="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BC31" i="21" s="1"/>
  <c r="F31" i="21"/>
  <c r="E31" i="21"/>
  <c r="D31" i="21"/>
  <c r="C31" i="21"/>
  <c r="B31" i="21"/>
  <c r="BA31" i="21" s="1"/>
  <c r="BB31" i="21" s="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BC30" i="21" s="1"/>
  <c r="F30" i="21"/>
  <c r="E30" i="21"/>
  <c r="D30" i="21"/>
  <c r="C30" i="21"/>
  <c r="B30" i="21"/>
  <c r="BA30" i="21" s="1"/>
  <c r="BB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BC29" i="21" s="1"/>
  <c r="F29" i="21"/>
  <c r="E29" i="21"/>
  <c r="D29" i="21"/>
  <c r="C29" i="21"/>
  <c r="B29" i="21"/>
  <c r="BA29" i="21" s="1"/>
  <c r="BB29" i="21" s="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BC28" i="21" s="1"/>
  <c r="F28" i="21"/>
  <c r="E28" i="21"/>
  <c r="D28" i="21"/>
  <c r="C28" i="21"/>
  <c r="B28" i="21"/>
  <c r="BA28" i="21" s="1"/>
  <c r="BB28" i="21" s="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BC27" i="21" s="1"/>
  <c r="F27" i="21"/>
  <c r="E27" i="21"/>
  <c r="D27" i="21"/>
  <c r="C27" i="21"/>
  <c r="B27" i="21"/>
  <c r="BA27" i="21" s="1"/>
  <c r="BB27" i="21" s="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BC26" i="21" s="1"/>
  <c r="F26" i="21"/>
  <c r="E26" i="21"/>
  <c r="D26" i="21"/>
  <c r="C26" i="21"/>
  <c r="B26" i="21"/>
  <c r="BA26" i="21" s="1"/>
  <c r="BB26" i="21" s="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BC25" i="21" s="1"/>
  <c r="F25" i="21"/>
  <c r="E25" i="21"/>
  <c r="D25" i="21"/>
  <c r="C25" i="21"/>
  <c r="B25" i="21"/>
  <c r="BA25" i="21" s="1"/>
  <c r="BB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BC24" i="21" s="1"/>
  <c r="F24" i="21"/>
  <c r="E24" i="21"/>
  <c r="D24" i="21"/>
  <c r="C24" i="21"/>
  <c r="B24" i="21"/>
  <c r="BA24" i="21" s="1"/>
  <c r="BB24" i="21" s="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BC23" i="21" s="1"/>
  <c r="F23" i="21"/>
  <c r="E23" i="21"/>
  <c r="D23" i="21"/>
  <c r="C23" i="21"/>
  <c r="B23" i="21"/>
  <c r="BA23" i="21" s="1"/>
  <c r="BB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BC22" i="21" s="1"/>
  <c r="F22" i="21"/>
  <c r="E22" i="21"/>
  <c r="D22" i="21"/>
  <c r="C22" i="21"/>
  <c r="B22" i="21"/>
  <c r="BA22" i="21" s="1"/>
  <c r="BB22" i="21" s="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BC21" i="21" s="1"/>
  <c r="F21" i="21"/>
  <c r="E21" i="21"/>
  <c r="D21" i="21"/>
  <c r="C21" i="21"/>
  <c r="B21" i="21"/>
  <c r="BA21" i="21" s="1"/>
  <c r="BB21" i="21" s="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BC20" i="21" s="1"/>
  <c r="F20" i="21"/>
  <c r="E20" i="21"/>
  <c r="D20" i="21"/>
  <c r="C20" i="21"/>
  <c r="B20" i="21"/>
  <c r="BA20" i="21" s="1"/>
  <c r="BB20" i="21" s="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BC19" i="21" s="1"/>
  <c r="F19" i="21"/>
  <c r="E19" i="21"/>
  <c r="D19" i="21"/>
  <c r="C19" i="21"/>
  <c r="B19" i="21"/>
  <c r="BA19" i="21" s="1"/>
  <c r="BB19" i="21" s="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BC18" i="21" s="1"/>
  <c r="F18" i="21"/>
  <c r="E18" i="21"/>
  <c r="D18" i="21"/>
  <c r="C18" i="21"/>
  <c r="B18" i="21"/>
  <c r="BA18" i="21" s="1"/>
  <c r="BB18" i="21" s="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BC17" i="21" s="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BC16" i="21" s="1"/>
  <c r="C16" i="21"/>
  <c r="B16" i="21"/>
  <c r="BA16" i="21" s="1"/>
  <c r="BB16" i="21" s="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BC15" i="21" s="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BC14" i="21" s="1"/>
  <c r="C14" i="21"/>
  <c r="B14" i="21"/>
  <c r="BA14" i="21" s="1"/>
  <c r="BB14" i="21" s="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BC13" i="21" s="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BC12" i="21" s="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BC10" i="21" s="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BC8" i="21" s="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BC6" i="21" s="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C5" i="21" s="1"/>
  <c r="B5" i="21"/>
  <c r="BA5" i="21" s="1"/>
  <c r="BB5" i="21" s="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BA4" i="21" s="1"/>
  <c r="BB4" i="21" s="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C3" i="21" s="1"/>
  <c r="B3" i="21"/>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58" i="10"/>
  <c r="E161" i="8" s="1"/>
  <c r="V161" i="8" s="1"/>
  <c r="D158" i="10"/>
  <c r="C158" i="10"/>
  <c r="B158" i="10"/>
  <c r="A158" i="10"/>
  <c r="A161" i="8" s="1"/>
  <c r="E157" i="10"/>
  <c r="D157" i="10"/>
  <c r="B157" i="10"/>
  <c r="A157" i="10"/>
  <c r="A160" i="8" s="1"/>
  <c r="E156" i="10"/>
  <c r="D156" i="10"/>
  <c r="C156" i="10"/>
  <c r="B156" i="10"/>
  <c r="A156" i="10"/>
  <c r="E155" i="10"/>
  <c r="D155" i="10"/>
  <c r="C155" i="10"/>
  <c r="C158" i="8" s="1"/>
  <c r="B155" i="10"/>
  <c r="A155" i="10"/>
  <c r="AF154" i="14"/>
  <c r="R154" i="14"/>
  <c r="J154" i="15"/>
  <c r="N154" i="10"/>
  <c r="F154" i="15"/>
  <c r="I154" i="14"/>
  <c r="F154" i="10"/>
  <c r="E154" i="14"/>
  <c r="E154" i="10"/>
  <c r="D154" i="10"/>
  <c r="C154" i="10"/>
  <c r="B154" i="10"/>
  <c r="A154" i="10"/>
  <c r="AM153" i="14"/>
  <c r="AH153" i="14"/>
  <c r="W153" i="14"/>
  <c r="X153" i="14" s="1"/>
  <c r="T153" i="14" s="1"/>
  <c r="R153" i="14"/>
  <c r="O153" i="10"/>
  <c r="F153" i="15"/>
  <c r="L153" i="10"/>
  <c r="G153" i="10"/>
  <c r="F153" i="14"/>
  <c r="E153" i="10"/>
  <c r="D153" i="10"/>
  <c r="C153" i="10"/>
  <c r="B153" i="10"/>
  <c r="B156" i="8" s="1"/>
  <c r="A153" i="10"/>
  <c r="E152" i="10"/>
  <c r="D152" i="10"/>
  <c r="B152" i="10"/>
  <c r="A152" i="10"/>
  <c r="AL151" i="14"/>
  <c r="AE151" i="10"/>
  <c r="K151" i="15"/>
  <c r="R151" i="14"/>
  <c r="R151" i="10"/>
  <c r="E151" i="15"/>
  <c r="I151" i="14"/>
  <c r="E151" i="10"/>
  <c r="D151" i="10"/>
  <c r="AI151" i="14"/>
  <c r="B151" i="10"/>
  <c r="A151" i="10"/>
  <c r="U150" i="15"/>
  <c r="AM150" i="14"/>
  <c r="AC150" i="10"/>
  <c r="AH150" i="14"/>
  <c r="AE150" i="14"/>
  <c r="AA150" i="10"/>
  <c r="M150" i="15"/>
  <c r="AC150" i="14"/>
  <c r="L150" i="15"/>
  <c r="W150" i="14"/>
  <c r="X150" i="14" s="1"/>
  <c r="T150" i="14" s="1"/>
  <c r="H150" i="15"/>
  <c r="N150" i="10"/>
  <c r="J150" i="14"/>
  <c r="C150" i="15"/>
  <c r="F150" i="10"/>
  <c r="E150" i="14"/>
  <c r="E150" i="10"/>
  <c r="D150" i="10"/>
  <c r="C150" i="10"/>
  <c r="B150" i="10"/>
  <c r="A150" i="10"/>
  <c r="AD149" i="10"/>
  <c r="AI149" i="14"/>
  <c r="V149" i="10"/>
  <c r="AA149" i="14"/>
  <c r="R149" i="14"/>
  <c r="U149" i="10"/>
  <c r="O149" i="14"/>
  <c r="O149" i="10"/>
  <c r="G149" i="10"/>
  <c r="F149" i="14"/>
  <c r="E149" i="10"/>
  <c r="D149" i="10"/>
  <c r="C149" i="10"/>
  <c r="B149" i="10"/>
  <c r="A149" i="10"/>
  <c r="E148" i="10"/>
  <c r="E151" i="8" s="1"/>
  <c r="V151" i="8" s="1"/>
  <c r="D148" i="10"/>
  <c r="B148" i="10"/>
  <c r="A148" i="10"/>
  <c r="AL147" i="14"/>
  <c r="AF147" i="10"/>
  <c r="AD147" i="10"/>
  <c r="P147" i="15"/>
  <c r="L147" i="15"/>
  <c r="AA147" i="14"/>
  <c r="K147" i="15"/>
  <c r="R147" i="14"/>
  <c r="Q147" i="14"/>
  <c r="P147" i="14"/>
  <c r="H147" i="15"/>
  <c r="N147" i="14"/>
  <c r="O147" i="10"/>
  <c r="J147" i="14"/>
  <c r="I147" i="14"/>
  <c r="E147" i="15"/>
  <c r="C147" i="15"/>
  <c r="F147" i="14"/>
  <c r="F147" i="10"/>
  <c r="E147" i="10"/>
  <c r="D147" i="10"/>
  <c r="C147" i="10"/>
  <c r="B147" i="10"/>
  <c r="B150" i="8" s="1"/>
  <c r="A147" i="10"/>
  <c r="D146" i="15"/>
  <c r="E146" i="10"/>
  <c r="D146" i="10"/>
  <c r="D149" i="8" s="1"/>
  <c r="B146" i="10"/>
  <c r="A146" i="10"/>
  <c r="AM145" i="14"/>
  <c r="U145" i="15"/>
  <c r="T145" i="15"/>
  <c r="AL145" i="14"/>
  <c r="AA145" i="10"/>
  <c r="AE145" i="14"/>
  <c r="Q145" i="14"/>
  <c r="T145" i="10"/>
  <c r="O145" i="14"/>
  <c r="H145" i="15"/>
  <c r="G145" i="15"/>
  <c r="N145" i="14"/>
  <c r="J145" i="14"/>
  <c r="L145" i="10"/>
  <c r="K145" i="10"/>
  <c r="I145" i="14"/>
  <c r="E145" i="15"/>
  <c r="C145" i="15"/>
  <c r="E145" i="10"/>
  <c r="D145" i="10"/>
  <c r="D147" i="3" s="1"/>
  <c r="C145" i="10"/>
  <c r="B145" i="10"/>
  <c r="A145" i="10"/>
  <c r="AF144" i="14"/>
  <c r="AB144" i="10"/>
  <c r="AE144" i="14"/>
  <c r="AA144" i="10"/>
  <c r="AD144" i="14"/>
  <c r="N144" i="15"/>
  <c r="AC144" i="14"/>
  <c r="M144" i="15"/>
  <c r="U144" i="10"/>
  <c r="R144" i="14"/>
  <c r="T144" i="10"/>
  <c r="Q144" i="14"/>
  <c r="M144" i="10"/>
  <c r="L144" i="10"/>
  <c r="J144" i="14"/>
  <c r="E144" i="10"/>
  <c r="D144" i="10"/>
  <c r="D147" i="8" s="1"/>
  <c r="C144" i="10"/>
  <c r="B144" i="10"/>
  <c r="A144" i="10"/>
  <c r="AC143" i="10"/>
  <c r="AH143" i="14"/>
  <c r="AB143" i="10"/>
  <c r="AF143" i="14"/>
  <c r="W143" i="14"/>
  <c r="X143" i="14" s="1"/>
  <c r="T143" i="14" s="1"/>
  <c r="R143" i="14"/>
  <c r="U143" i="10"/>
  <c r="Q143" i="14"/>
  <c r="J143" i="15"/>
  <c r="G143" i="15"/>
  <c r="F143" i="15"/>
  <c r="J143" i="14"/>
  <c r="E143" i="15"/>
  <c r="E143" i="14"/>
  <c r="F143" i="10"/>
  <c r="E143" i="10"/>
  <c r="D143" i="10"/>
  <c r="D145" i="3" s="1"/>
  <c r="C143" i="10"/>
  <c r="B143" i="10"/>
  <c r="A143" i="10"/>
  <c r="U142" i="15"/>
  <c r="AF142" i="10"/>
  <c r="AL142" i="14"/>
  <c r="AC142" i="10"/>
  <c r="AH142" i="14"/>
  <c r="P142" i="15"/>
  <c r="AF142" i="14"/>
  <c r="AE142" i="14"/>
  <c r="N142" i="15"/>
  <c r="Z142" i="10"/>
  <c r="AD142" i="14"/>
  <c r="M142" i="15"/>
  <c r="V142" i="10"/>
  <c r="AA142" i="14"/>
  <c r="Q142" i="14"/>
  <c r="P142" i="14"/>
  <c r="H142" i="15"/>
  <c r="O142" i="14"/>
  <c r="N142" i="14"/>
  <c r="Q142" i="10"/>
  <c r="O142" i="10"/>
  <c r="F142" i="15"/>
  <c r="J142" i="14"/>
  <c r="K142" i="10"/>
  <c r="F142" i="10"/>
  <c r="E142" i="10"/>
  <c r="D142" i="10"/>
  <c r="C142" i="10"/>
  <c r="B142" i="10"/>
  <c r="A142" i="10"/>
  <c r="AC141" i="14"/>
  <c r="Y141" i="10"/>
  <c r="AA141" i="14"/>
  <c r="R141" i="14"/>
  <c r="Q141" i="14"/>
  <c r="O141" i="14"/>
  <c r="P141" i="10"/>
  <c r="M141" i="10"/>
  <c r="F141" i="15"/>
  <c r="J141" i="10"/>
  <c r="D141" i="15"/>
  <c r="F141" i="14"/>
  <c r="G141" i="10"/>
  <c r="E141" i="10"/>
  <c r="D141" i="10"/>
  <c r="B141" i="10"/>
  <c r="A141" i="10"/>
  <c r="AL140" i="14"/>
  <c r="AF140" i="10"/>
  <c r="H140" i="14"/>
  <c r="E140" i="10"/>
  <c r="D140" i="10"/>
  <c r="B140" i="10"/>
  <c r="A140" i="10"/>
  <c r="AE139" i="14"/>
  <c r="L139" i="15"/>
  <c r="E139" i="10"/>
  <c r="D139" i="10"/>
  <c r="B139" i="10"/>
  <c r="A139" i="10"/>
  <c r="R138" i="15"/>
  <c r="E138" i="10"/>
  <c r="D138" i="10"/>
  <c r="B138" i="10"/>
  <c r="A138" i="10"/>
  <c r="E137" i="10"/>
  <c r="D137" i="10"/>
  <c r="B137" i="10"/>
  <c r="A137" i="10"/>
  <c r="E136" i="10"/>
  <c r="D136" i="10"/>
  <c r="B136" i="10"/>
  <c r="A136" i="10"/>
  <c r="U135" i="15"/>
  <c r="AM135" i="14"/>
  <c r="T135" i="15"/>
  <c r="AF135" i="10"/>
  <c r="AL135" i="14"/>
  <c r="AK135" i="14"/>
  <c r="AN135" i="14" s="1"/>
  <c r="AE135" i="10"/>
  <c r="R135" i="15"/>
  <c r="AI135" i="14"/>
  <c r="AC135" i="10"/>
  <c r="AE135" i="14"/>
  <c r="O135" i="15"/>
  <c r="AD135" i="14"/>
  <c r="Y135" i="10"/>
  <c r="W135" i="10"/>
  <c r="L135" i="15"/>
  <c r="AA135" i="14"/>
  <c r="J135" i="15"/>
  <c r="Q135" i="14"/>
  <c r="O135" i="14"/>
  <c r="R135" i="10"/>
  <c r="G135" i="15"/>
  <c r="N135" i="14"/>
  <c r="P135" i="10"/>
  <c r="N135" i="10"/>
  <c r="F135" i="15"/>
  <c r="J135" i="14"/>
  <c r="K135" i="10"/>
  <c r="J135" i="10"/>
  <c r="E135" i="15"/>
  <c r="I135" i="14"/>
  <c r="I135" i="10"/>
  <c r="E135" i="10"/>
  <c r="D135" i="10"/>
  <c r="B135" i="10"/>
  <c r="A135" i="10"/>
  <c r="E134" i="10"/>
  <c r="D134" i="10"/>
  <c r="B134" i="10"/>
  <c r="A134" i="10"/>
  <c r="T133" i="15"/>
  <c r="AL133" i="14"/>
  <c r="Q133" i="15"/>
  <c r="AH133" i="14"/>
  <c r="Q133" i="14"/>
  <c r="T133" i="10"/>
  <c r="I133" i="15"/>
  <c r="E133" i="10"/>
  <c r="D133" i="10"/>
  <c r="B133" i="10"/>
  <c r="A133" i="10"/>
  <c r="T132" i="15"/>
  <c r="AL132" i="14"/>
  <c r="AF132" i="10"/>
  <c r="AH132" i="14"/>
  <c r="AC132" i="10"/>
  <c r="O132" i="15"/>
  <c r="AE132" i="14"/>
  <c r="N132" i="15"/>
  <c r="AD132" i="14"/>
  <c r="Z132" i="10"/>
  <c r="AC132" i="14"/>
  <c r="AA132" i="14"/>
  <c r="V132" i="10"/>
  <c r="W132" i="14"/>
  <c r="X132" i="14" s="1"/>
  <c r="T132" i="14" s="1"/>
  <c r="K132" i="15"/>
  <c r="I132" i="15"/>
  <c r="P132" i="14"/>
  <c r="G132" i="15"/>
  <c r="O132" i="10"/>
  <c r="N132" i="10"/>
  <c r="K132" i="10"/>
  <c r="F132" i="14"/>
  <c r="G132" i="10"/>
  <c r="E132" i="14"/>
  <c r="E132" i="10"/>
  <c r="D132" i="10"/>
  <c r="C132" i="10"/>
  <c r="B132" i="10"/>
  <c r="A132" i="10"/>
  <c r="U131" i="15"/>
  <c r="AM131" i="14"/>
  <c r="AK131" i="14"/>
  <c r="AI131" i="14"/>
  <c r="AD131" i="10"/>
  <c r="Q131" i="15"/>
  <c r="AC131" i="10"/>
  <c r="AF131" i="14"/>
  <c r="M131" i="15"/>
  <c r="AC131" i="14"/>
  <c r="J131" i="15"/>
  <c r="Q131" i="14"/>
  <c r="P131" i="10"/>
  <c r="M131" i="10"/>
  <c r="F131" i="15"/>
  <c r="J131" i="14"/>
  <c r="H131" i="10"/>
  <c r="E131" i="10"/>
  <c r="D131" i="10"/>
  <c r="B131" i="10"/>
  <c r="A131" i="10"/>
  <c r="O130" i="15"/>
  <c r="Z130" i="10"/>
  <c r="K130" i="10"/>
  <c r="E130" i="10"/>
  <c r="D130" i="10"/>
  <c r="B130" i="10"/>
  <c r="A130" i="10"/>
  <c r="E129" i="10"/>
  <c r="D129" i="10"/>
  <c r="B129" i="10"/>
  <c r="A129" i="10"/>
  <c r="K128" i="15"/>
  <c r="E128" i="10"/>
  <c r="D128" i="10"/>
  <c r="B128" i="10"/>
  <c r="A128" i="10"/>
  <c r="AD127" i="10"/>
  <c r="P127" i="15"/>
  <c r="K127" i="15"/>
  <c r="F127" i="14"/>
  <c r="E127" i="10"/>
  <c r="D127" i="10"/>
  <c r="B127" i="10"/>
  <c r="A127" i="10"/>
  <c r="AA126" i="14"/>
  <c r="L126" i="15"/>
  <c r="G126" i="10"/>
  <c r="B126" i="15"/>
  <c r="E126" i="10"/>
  <c r="D126" i="10"/>
  <c r="B126" i="10"/>
  <c r="A126" i="10"/>
  <c r="J125" i="15"/>
  <c r="B125" i="15"/>
  <c r="E125" i="10"/>
  <c r="D125" i="10"/>
  <c r="B125" i="10"/>
  <c r="A125" i="10"/>
  <c r="AF124" i="10"/>
  <c r="AI124" i="14"/>
  <c r="P124" i="15"/>
  <c r="AF124" i="14"/>
  <c r="N124" i="15"/>
  <c r="AD124" i="14"/>
  <c r="Z124" i="10"/>
  <c r="AC124" i="14"/>
  <c r="X124" i="10"/>
  <c r="W124" i="14"/>
  <c r="X124" i="14" s="1"/>
  <c r="T124" i="14" s="1"/>
  <c r="R124" i="14"/>
  <c r="U124" i="10"/>
  <c r="G124" i="15"/>
  <c r="N124" i="14"/>
  <c r="Q124" i="10"/>
  <c r="M124" i="10"/>
  <c r="K124" i="10"/>
  <c r="E124" i="15"/>
  <c r="I124" i="14"/>
  <c r="I124" i="10"/>
  <c r="G124" i="10"/>
  <c r="E124" i="14"/>
  <c r="E124" i="10"/>
  <c r="D124" i="10"/>
  <c r="C124" i="10"/>
  <c r="B124" i="10"/>
  <c r="A124" i="10"/>
  <c r="AM123" i="14"/>
  <c r="AK123" i="14"/>
  <c r="AE123" i="10"/>
  <c r="S123" i="15"/>
  <c r="O123" i="15"/>
  <c r="AE123" i="14"/>
  <c r="AA123" i="10"/>
  <c r="AD123" i="14"/>
  <c r="M123" i="15"/>
  <c r="Y123" i="10"/>
  <c r="AA123" i="14"/>
  <c r="W123" i="14"/>
  <c r="X123" i="14" s="1"/>
  <c r="T123" i="14" s="1"/>
  <c r="Q123" i="14"/>
  <c r="J123" i="15"/>
  <c r="H123" i="15"/>
  <c r="O123" i="14"/>
  <c r="N123" i="10"/>
  <c r="F123" i="15"/>
  <c r="K123" i="10"/>
  <c r="J123" i="10"/>
  <c r="E123" i="15"/>
  <c r="I123" i="14"/>
  <c r="I123" i="10"/>
  <c r="D123" i="15"/>
  <c r="C123" i="15"/>
  <c r="F123" i="14"/>
  <c r="E123" i="10"/>
  <c r="D123" i="10"/>
  <c r="B123" i="10"/>
  <c r="A123" i="10"/>
  <c r="E122" i="10"/>
  <c r="D122" i="10"/>
  <c r="B122" i="10"/>
  <c r="A122" i="10"/>
  <c r="T121" i="15"/>
  <c r="AL121" i="14"/>
  <c r="AB121" i="10"/>
  <c r="AC121" i="14"/>
  <c r="Q121" i="14"/>
  <c r="T121" i="10"/>
  <c r="I121" i="15"/>
  <c r="R121" i="10"/>
  <c r="L121" i="10"/>
  <c r="J121" i="10"/>
  <c r="E121" i="10"/>
  <c r="D121" i="10"/>
  <c r="B121" i="10"/>
  <c r="A121" i="10"/>
  <c r="U120" i="15"/>
  <c r="O120" i="15"/>
  <c r="AC120" i="14"/>
  <c r="X120" i="10"/>
  <c r="L120" i="15"/>
  <c r="AA120" i="14"/>
  <c r="V120" i="10"/>
  <c r="W120" i="14"/>
  <c r="X120" i="14" s="1"/>
  <c r="T120" i="14" s="1"/>
  <c r="R120" i="14"/>
  <c r="O120" i="14"/>
  <c r="N120" i="14"/>
  <c r="O120" i="10"/>
  <c r="N120" i="10"/>
  <c r="F120" i="15"/>
  <c r="J120" i="14"/>
  <c r="E120" i="15"/>
  <c r="I120" i="10"/>
  <c r="I120" i="14"/>
  <c r="E120" i="14"/>
  <c r="F120" i="10"/>
  <c r="E120" i="10"/>
  <c r="D120" i="10"/>
  <c r="B120" i="10"/>
  <c r="A120" i="10"/>
  <c r="AD119" i="10"/>
  <c r="AI119" i="14"/>
  <c r="P119" i="15"/>
  <c r="AD119" i="14"/>
  <c r="U119" i="10"/>
  <c r="K119" i="15"/>
  <c r="P119" i="14"/>
  <c r="M119" i="10"/>
  <c r="F119" i="14"/>
  <c r="E119" i="10"/>
  <c r="D119" i="10"/>
  <c r="O119" i="15"/>
  <c r="B119" i="10"/>
  <c r="A119" i="10"/>
  <c r="AI118" i="14"/>
  <c r="Q118" i="15"/>
  <c r="AC118" i="10"/>
  <c r="AF118" i="14"/>
  <c r="O118" i="15"/>
  <c r="L118" i="15"/>
  <c r="N118" i="14"/>
  <c r="F118" i="15"/>
  <c r="I118" i="14"/>
  <c r="H118" i="14"/>
  <c r="H118" i="10"/>
  <c r="E118" i="10"/>
  <c r="D118" i="10"/>
  <c r="B118" i="10"/>
  <c r="A118" i="10"/>
  <c r="P117" i="15"/>
  <c r="E117" i="10"/>
  <c r="D117" i="10"/>
  <c r="AE117" i="10"/>
  <c r="B117" i="10"/>
  <c r="A117" i="10"/>
  <c r="E116" i="10"/>
  <c r="D116" i="10"/>
  <c r="B116" i="10"/>
  <c r="A116" i="10"/>
  <c r="U115" i="15"/>
  <c r="AM115" i="14"/>
  <c r="AK115" i="14"/>
  <c r="AE115" i="10"/>
  <c r="R115" i="15"/>
  <c r="AI115" i="14"/>
  <c r="Q115" i="15"/>
  <c r="AC115" i="10"/>
  <c r="O115" i="15"/>
  <c r="AE115" i="14"/>
  <c r="AA115" i="10"/>
  <c r="AC115" i="14"/>
  <c r="L115" i="15"/>
  <c r="AA115" i="14"/>
  <c r="J115" i="15"/>
  <c r="O115" i="14"/>
  <c r="G115" i="15"/>
  <c r="N115" i="14"/>
  <c r="P115" i="10"/>
  <c r="J115" i="14"/>
  <c r="F115" i="15"/>
  <c r="E115" i="15"/>
  <c r="I115" i="14"/>
  <c r="E115" i="10"/>
  <c r="D115" i="10"/>
  <c r="B115" i="10"/>
  <c r="A115" i="10"/>
  <c r="W114" i="14"/>
  <c r="X114" i="14" s="1"/>
  <c r="T114" i="14" s="1"/>
  <c r="E114" i="10"/>
  <c r="D114" i="10"/>
  <c r="B114" i="10"/>
  <c r="A114" i="10"/>
  <c r="S113" i="15"/>
  <c r="AE113" i="10"/>
  <c r="Q113" i="15"/>
  <c r="E113" i="10"/>
  <c r="D113" i="10"/>
  <c r="B113" i="10"/>
  <c r="A113" i="10"/>
  <c r="T112" i="15"/>
  <c r="AK112" i="14"/>
  <c r="R112" i="15"/>
  <c r="AD112" i="14"/>
  <c r="AA112" i="14"/>
  <c r="N112" i="14"/>
  <c r="G112" i="15"/>
  <c r="M112" i="10"/>
  <c r="J112" i="10"/>
  <c r="I112" i="14"/>
  <c r="E112" i="15"/>
  <c r="D112" i="15"/>
  <c r="F112" i="14"/>
  <c r="E112" i="10"/>
  <c r="D112" i="10"/>
  <c r="B112" i="10"/>
  <c r="A112" i="10"/>
  <c r="U111" i="15"/>
  <c r="AK111" i="14"/>
  <c r="O111" i="14"/>
  <c r="E111" i="10"/>
  <c r="D111" i="10"/>
  <c r="B111" i="10"/>
  <c r="A111" i="10"/>
  <c r="AG110" i="10"/>
  <c r="T110" i="10"/>
  <c r="I110" i="14"/>
  <c r="I110" i="10"/>
  <c r="E110" i="10"/>
  <c r="D110" i="10"/>
  <c r="B110" i="10"/>
  <c r="A110" i="10"/>
  <c r="AM109" i="14"/>
  <c r="AE109" i="14"/>
  <c r="W109" i="10"/>
  <c r="R109" i="14"/>
  <c r="F109" i="15"/>
  <c r="D109" i="15"/>
  <c r="H109" i="14"/>
  <c r="C109" i="15"/>
  <c r="F109" i="14"/>
  <c r="E109" i="10"/>
  <c r="D109" i="10"/>
  <c r="B109" i="10"/>
  <c r="A109" i="10"/>
  <c r="E108" i="10"/>
  <c r="D108" i="10"/>
  <c r="B108" i="10"/>
  <c r="A108" i="10"/>
  <c r="AM107" i="14"/>
  <c r="AG107" i="10"/>
  <c r="S107" i="15"/>
  <c r="AE107" i="10"/>
  <c r="AC107" i="14"/>
  <c r="W107" i="10"/>
  <c r="U107" i="10"/>
  <c r="R107" i="14"/>
  <c r="Q107" i="14"/>
  <c r="T107" i="10"/>
  <c r="H107" i="15"/>
  <c r="P107" i="10"/>
  <c r="M107" i="10"/>
  <c r="J107" i="10"/>
  <c r="E107" i="10"/>
  <c r="D107" i="10"/>
  <c r="B107" i="10"/>
  <c r="A107" i="10"/>
  <c r="U106" i="15"/>
  <c r="T106" i="15"/>
  <c r="AF106" i="10"/>
  <c r="R106" i="15"/>
  <c r="AC106" i="10"/>
  <c r="AH106" i="14"/>
  <c r="AB106" i="10"/>
  <c r="AF106" i="14"/>
  <c r="O106" i="15"/>
  <c r="AE106" i="14"/>
  <c r="AA106" i="10"/>
  <c r="N106" i="15"/>
  <c r="M106" i="15"/>
  <c r="AC106" i="14"/>
  <c r="X106" i="10"/>
  <c r="L106" i="15"/>
  <c r="AA106" i="14"/>
  <c r="W106" i="14"/>
  <c r="X106" i="14" s="1"/>
  <c r="T106" i="14" s="1"/>
  <c r="R106" i="14"/>
  <c r="J106" i="15"/>
  <c r="G106" i="15"/>
  <c r="N106" i="14"/>
  <c r="Q106" i="10"/>
  <c r="N106" i="10"/>
  <c r="F106" i="15"/>
  <c r="E106" i="15"/>
  <c r="I106" i="14"/>
  <c r="I106" i="10"/>
  <c r="C106" i="15"/>
  <c r="E106" i="14"/>
  <c r="F106" i="10"/>
  <c r="E106" i="10"/>
  <c r="D106" i="10"/>
  <c r="C106" i="10"/>
  <c r="B106" i="10"/>
  <c r="A106" i="10"/>
  <c r="E105" i="10"/>
  <c r="D105" i="10"/>
  <c r="B105" i="10"/>
  <c r="A105" i="10"/>
  <c r="T104" i="15"/>
  <c r="AK104" i="14"/>
  <c r="AE104" i="10"/>
  <c r="AD104" i="10"/>
  <c r="AI104" i="14"/>
  <c r="Q104" i="15"/>
  <c r="AH104" i="14"/>
  <c r="AC104" i="10"/>
  <c r="AE104" i="14"/>
  <c r="N104" i="15"/>
  <c r="V104" i="10"/>
  <c r="K104" i="15"/>
  <c r="R104" i="14"/>
  <c r="U104" i="10"/>
  <c r="I104" i="15"/>
  <c r="P104" i="14"/>
  <c r="O104" i="14"/>
  <c r="Q104" i="10"/>
  <c r="G104" i="15"/>
  <c r="O104" i="10"/>
  <c r="J104" i="14"/>
  <c r="L104" i="10"/>
  <c r="K104" i="10"/>
  <c r="E104" i="15"/>
  <c r="I104" i="10"/>
  <c r="F104" i="14"/>
  <c r="E104" i="14"/>
  <c r="F104" i="10"/>
  <c r="E104" i="10"/>
  <c r="D104" i="10"/>
  <c r="B104" i="10"/>
  <c r="A104" i="10"/>
  <c r="AK103" i="14"/>
  <c r="AE103" i="10"/>
  <c r="AI103" i="14"/>
  <c r="AD103" i="10"/>
  <c r="AF103" i="14"/>
  <c r="AA103" i="14"/>
  <c r="W103" i="14"/>
  <c r="X103" i="14" s="1"/>
  <c r="T103" i="14" s="1"/>
  <c r="P103" i="14"/>
  <c r="F103" i="14"/>
  <c r="G103" i="14" s="1"/>
  <c r="G103" i="10"/>
  <c r="E103" i="14"/>
  <c r="E103" i="10"/>
  <c r="D103" i="10"/>
  <c r="B103" i="10"/>
  <c r="A103" i="10"/>
  <c r="E102" i="10"/>
  <c r="D102" i="10"/>
  <c r="B102" i="10"/>
  <c r="A102" i="10"/>
  <c r="O101" i="10"/>
  <c r="E101" i="10"/>
  <c r="D101" i="10"/>
  <c r="B101" i="10"/>
  <c r="A101" i="10"/>
  <c r="E100" i="10"/>
  <c r="D100" i="10"/>
  <c r="B100" i="10"/>
  <c r="A100" i="10"/>
  <c r="AF99" i="10"/>
  <c r="E99" i="10"/>
  <c r="D99" i="10"/>
  <c r="B99" i="10"/>
  <c r="A99" i="10"/>
  <c r="T98" i="15"/>
  <c r="AK98" i="14"/>
  <c r="P98" i="15"/>
  <c r="AD98" i="14"/>
  <c r="M98" i="15"/>
  <c r="X98" i="10"/>
  <c r="O98" i="14"/>
  <c r="H98" i="14"/>
  <c r="C98" i="15"/>
  <c r="E98" i="10"/>
  <c r="D98" i="10"/>
  <c r="AM98" i="14"/>
  <c r="B98" i="10"/>
  <c r="A98" i="10"/>
  <c r="E97" i="10"/>
  <c r="D97" i="10"/>
  <c r="B97" i="10"/>
  <c r="A97" i="10"/>
  <c r="E96" i="10"/>
  <c r="D96" i="10"/>
  <c r="B96" i="10"/>
  <c r="A96" i="10"/>
  <c r="R95" i="15"/>
  <c r="O95" i="15"/>
  <c r="AA95" i="10"/>
  <c r="AE95" i="14"/>
  <c r="Z95" i="10"/>
  <c r="AD95" i="14"/>
  <c r="L95" i="15"/>
  <c r="W95" i="14"/>
  <c r="X95" i="14" s="1"/>
  <c r="T95" i="14" s="1"/>
  <c r="J95" i="15"/>
  <c r="T95" i="10"/>
  <c r="Q95" i="14"/>
  <c r="G95" i="15"/>
  <c r="F95" i="15"/>
  <c r="L95" i="10"/>
  <c r="J95" i="14"/>
  <c r="K95" i="10"/>
  <c r="E95" i="15"/>
  <c r="C95" i="15"/>
  <c r="E95" i="10"/>
  <c r="D95" i="10"/>
  <c r="C95" i="10"/>
  <c r="B95" i="10"/>
  <c r="A95" i="10"/>
  <c r="U94" i="15"/>
  <c r="AM94" i="14"/>
  <c r="AI94" i="14"/>
  <c r="AE94" i="14"/>
  <c r="AA94" i="10"/>
  <c r="M94" i="15"/>
  <c r="H94" i="15"/>
  <c r="O94" i="14"/>
  <c r="F94" i="14"/>
  <c r="E94" i="10"/>
  <c r="D94" i="10"/>
  <c r="C94" i="10"/>
  <c r="B94" i="10"/>
  <c r="A94" i="10"/>
  <c r="AF93" i="14"/>
  <c r="AB93" i="10"/>
  <c r="AD93" i="14"/>
  <c r="N93" i="15"/>
  <c r="R93" i="14"/>
  <c r="Q93" i="14"/>
  <c r="S93" i="10"/>
  <c r="J93" i="14"/>
  <c r="K93" i="10"/>
  <c r="E93" i="10"/>
  <c r="D93" i="10"/>
  <c r="B93" i="10"/>
  <c r="A93" i="10"/>
  <c r="U92" i="15"/>
  <c r="AM92" i="14"/>
  <c r="R92" i="15"/>
  <c r="AD92" i="10"/>
  <c r="AI92" i="14"/>
  <c r="AF92" i="14"/>
  <c r="M92" i="15"/>
  <c r="AC92" i="14"/>
  <c r="L92" i="15"/>
  <c r="V92" i="10"/>
  <c r="AA92" i="14"/>
  <c r="R92" i="14"/>
  <c r="Q92" i="14"/>
  <c r="P92" i="14"/>
  <c r="N92" i="14"/>
  <c r="O92" i="10"/>
  <c r="F92" i="15"/>
  <c r="J92" i="14"/>
  <c r="K92" i="10"/>
  <c r="I92" i="10"/>
  <c r="I92" i="14"/>
  <c r="E92" i="14"/>
  <c r="F92" i="10"/>
  <c r="E92" i="10"/>
  <c r="D92" i="10"/>
  <c r="C92" i="10"/>
  <c r="B92" i="10"/>
  <c r="A92" i="10"/>
  <c r="V91" i="10"/>
  <c r="AA91" i="14"/>
  <c r="P91" i="14"/>
  <c r="H91" i="14"/>
  <c r="G91" i="10"/>
  <c r="F91" i="14"/>
  <c r="E91" i="14"/>
  <c r="E91" i="10"/>
  <c r="D91" i="10"/>
  <c r="B91" i="10"/>
  <c r="A91" i="10"/>
  <c r="R90" i="15"/>
  <c r="AI90" i="14"/>
  <c r="Q90" i="14"/>
  <c r="J90" i="14"/>
  <c r="F90" i="14"/>
  <c r="E90" i="10"/>
  <c r="D90" i="10"/>
  <c r="B90" i="10"/>
  <c r="A90" i="10"/>
  <c r="U89" i="15"/>
  <c r="AM89" i="14"/>
  <c r="AI89" i="14"/>
  <c r="P89" i="15"/>
  <c r="AF89" i="14"/>
  <c r="X89" i="10"/>
  <c r="V89" i="10"/>
  <c r="W89" i="14"/>
  <c r="X89" i="14" s="1"/>
  <c r="T89" i="14" s="1"/>
  <c r="H89" i="15"/>
  <c r="O89" i="14"/>
  <c r="R89" i="10"/>
  <c r="M89" i="10"/>
  <c r="J89" i="14"/>
  <c r="E89" i="15"/>
  <c r="I89" i="10"/>
  <c r="I89" i="14"/>
  <c r="E89" i="10"/>
  <c r="D89" i="10"/>
  <c r="K89" i="15"/>
  <c r="B89" i="10"/>
  <c r="A89" i="10"/>
  <c r="AF88" i="14"/>
  <c r="E88" i="10"/>
  <c r="D88" i="10"/>
  <c r="B88" i="10"/>
  <c r="A88" i="10"/>
  <c r="U87" i="15"/>
  <c r="R87" i="15"/>
  <c r="AI87" i="14"/>
  <c r="AD87" i="10"/>
  <c r="P87" i="15"/>
  <c r="O87" i="15"/>
  <c r="N87" i="15"/>
  <c r="Z87" i="10"/>
  <c r="AD87" i="14"/>
  <c r="M87" i="15"/>
  <c r="X87" i="10"/>
  <c r="V87" i="10"/>
  <c r="L87" i="15"/>
  <c r="W87" i="14"/>
  <c r="X87" i="14" s="1"/>
  <c r="T87" i="14" s="1"/>
  <c r="J87" i="15"/>
  <c r="P87" i="14"/>
  <c r="H87" i="15"/>
  <c r="N87" i="14"/>
  <c r="F87" i="15"/>
  <c r="K87" i="10"/>
  <c r="I87" i="14"/>
  <c r="I87" i="10"/>
  <c r="C87" i="15"/>
  <c r="E87" i="10"/>
  <c r="D87" i="10"/>
  <c r="C87" i="10"/>
  <c r="B87" i="10"/>
  <c r="A87" i="10"/>
  <c r="E86" i="10"/>
  <c r="D86" i="10"/>
  <c r="B86" i="10"/>
  <c r="A86" i="10"/>
  <c r="AK85" i="14"/>
  <c r="I85" i="10"/>
  <c r="F85" i="14"/>
  <c r="E85" i="14"/>
  <c r="E85" i="10"/>
  <c r="D85" i="10"/>
  <c r="B85" i="10"/>
  <c r="A85" i="10"/>
  <c r="AM84" i="14"/>
  <c r="R84" i="15"/>
  <c r="AE84" i="14"/>
  <c r="H84" i="14"/>
  <c r="E84" i="10"/>
  <c r="D84" i="10"/>
  <c r="B84" i="10"/>
  <c r="A84" i="10"/>
  <c r="T83" i="15"/>
  <c r="E83" i="10"/>
  <c r="D83" i="10"/>
  <c r="B83" i="10"/>
  <c r="A83" i="10"/>
  <c r="AL82" i="14"/>
  <c r="O82" i="15"/>
  <c r="AE82" i="14"/>
  <c r="AA82" i="10"/>
  <c r="AD82" i="14"/>
  <c r="Z82" i="10"/>
  <c r="AC82" i="14"/>
  <c r="W82" i="14"/>
  <c r="X82" i="14" s="1"/>
  <c r="T82" i="14" s="1"/>
  <c r="J82" i="15"/>
  <c r="Q82" i="14"/>
  <c r="T82" i="10"/>
  <c r="H82" i="15"/>
  <c r="N82" i="14"/>
  <c r="N82" i="10"/>
  <c r="F82" i="15"/>
  <c r="J82" i="14"/>
  <c r="L82" i="10"/>
  <c r="E82" i="14"/>
  <c r="F82" i="10"/>
  <c r="E82" i="10"/>
  <c r="D82" i="10"/>
  <c r="C82" i="10"/>
  <c r="B82" i="10"/>
  <c r="A82" i="10"/>
  <c r="AM81" i="14"/>
  <c r="T81" i="15"/>
  <c r="AF81" i="10"/>
  <c r="AL81" i="14"/>
  <c r="AI81" i="14"/>
  <c r="AD81" i="10"/>
  <c r="P81" i="15"/>
  <c r="AF81" i="14"/>
  <c r="AB81" i="10"/>
  <c r="N81" i="15"/>
  <c r="X81" i="10"/>
  <c r="AA81" i="14"/>
  <c r="W81" i="14"/>
  <c r="X81" i="14" s="1"/>
  <c r="T81" i="14" s="1"/>
  <c r="K81" i="15"/>
  <c r="R81" i="14"/>
  <c r="U81" i="10"/>
  <c r="Q81" i="14"/>
  <c r="T81" i="10"/>
  <c r="O81" i="14"/>
  <c r="G81" i="15"/>
  <c r="Q81" i="10"/>
  <c r="N81" i="14"/>
  <c r="N81" i="10"/>
  <c r="M81" i="10"/>
  <c r="J81" i="14"/>
  <c r="K81" i="14" s="1"/>
  <c r="E81" i="15"/>
  <c r="I81" i="14"/>
  <c r="I81" i="10"/>
  <c r="F81" i="14"/>
  <c r="F81" i="10"/>
  <c r="E81" i="14"/>
  <c r="E81" i="10"/>
  <c r="D81" i="10"/>
  <c r="C81" i="10"/>
  <c r="B81" i="10"/>
  <c r="A81" i="10"/>
  <c r="O80" i="15"/>
  <c r="E80" i="10"/>
  <c r="D80" i="10"/>
  <c r="B80" i="10"/>
  <c r="A80" i="10"/>
  <c r="AF79" i="10"/>
  <c r="R79" i="15"/>
  <c r="AI79" i="14"/>
  <c r="AD79" i="10"/>
  <c r="AH79" i="14"/>
  <c r="AJ79" i="14" s="1"/>
  <c r="AC79" i="10"/>
  <c r="AF79" i="14"/>
  <c r="AE79" i="14"/>
  <c r="X79" i="10"/>
  <c r="L79" i="15"/>
  <c r="AA79" i="14"/>
  <c r="V79" i="10"/>
  <c r="W79" i="14"/>
  <c r="X79" i="14" s="1"/>
  <c r="T79" i="14" s="1"/>
  <c r="K79" i="15"/>
  <c r="N79" i="14"/>
  <c r="Q79" i="10"/>
  <c r="O79" i="10"/>
  <c r="N79" i="10"/>
  <c r="K79" i="10"/>
  <c r="E79" i="14"/>
  <c r="F79" i="10"/>
  <c r="E79" i="10"/>
  <c r="D79" i="10"/>
  <c r="C79" i="10"/>
  <c r="B79" i="10"/>
  <c r="A79" i="10"/>
  <c r="E78" i="10"/>
  <c r="D78" i="10"/>
  <c r="B78" i="10"/>
  <c r="A78" i="10"/>
  <c r="AF77" i="10"/>
  <c r="R77" i="15"/>
  <c r="Q77" i="15"/>
  <c r="W77" i="14"/>
  <c r="X77" i="14" s="1"/>
  <c r="T77" i="14" s="1"/>
  <c r="N77" i="14"/>
  <c r="I77" i="14"/>
  <c r="H77" i="14"/>
  <c r="E77" i="10"/>
  <c r="D77" i="10"/>
  <c r="B77" i="10"/>
  <c r="A77" i="10"/>
  <c r="AF76" i="10"/>
  <c r="S76" i="15"/>
  <c r="E76" i="10"/>
  <c r="D76" i="10"/>
  <c r="B76" i="10"/>
  <c r="A76" i="10"/>
  <c r="E75" i="10"/>
  <c r="D75" i="10"/>
  <c r="B75" i="10"/>
  <c r="A75" i="10"/>
  <c r="S74" i="15"/>
  <c r="Q74" i="14"/>
  <c r="J74" i="14"/>
  <c r="E74" i="10"/>
  <c r="D74" i="10"/>
  <c r="B74" i="10"/>
  <c r="A74" i="10"/>
  <c r="AM73" i="14"/>
  <c r="AL73" i="14"/>
  <c r="AF73" i="10"/>
  <c r="AH73" i="14"/>
  <c r="AC73" i="10"/>
  <c r="AF73" i="14"/>
  <c r="AE73" i="14"/>
  <c r="AD73" i="14"/>
  <c r="AC73" i="14"/>
  <c r="X73" i="10"/>
  <c r="AA73" i="14"/>
  <c r="W73" i="14"/>
  <c r="X73" i="14" s="1"/>
  <c r="T73" i="14" s="1"/>
  <c r="Q73" i="14"/>
  <c r="G73" i="15"/>
  <c r="N73" i="14"/>
  <c r="Q73" i="10"/>
  <c r="N73" i="10"/>
  <c r="J73" i="14"/>
  <c r="L73" i="10"/>
  <c r="K73" i="10"/>
  <c r="E73" i="15"/>
  <c r="C73" i="15"/>
  <c r="F73" i="14"/>
  <c r="G73" i="10"/>
  <c r="F73" i="10"/>
  <c r="E73" i="14"/>
  <c r="E73" i="10"/>
  <c r="D73" i="10"/>
  <c r="C73" i="10"/>
  <c r="B73" i="10"/>
  <c r="A73" i="10"/>
  <c r="AD72" i="14"/>
  <c r="AC72" i="14"/>
  <c r="E72" i="10"/>
  <c r="D72" i="10"/>
  <c r="B72" i="10"/>
  <c r="A72" i="10"/>
  <c r="Z71" i="10"/>
  <c r="D71" i="15"/>
  <c r="H71" i="14"/>
  <c r="E71" i="10"/>
  <c r="D71" i="10"/>
  <c r="B71" i="10"/>
  <c r="A71" i="10"/>
  <c r="AI70" i="14"/>
  <c r="M70" i="15"/>
  <c r="AC70" i="14"/>
  <c r="G70" i="15"/>
  <c r="P70" i="10"/>
  <c r="K70" i="10"/>
  <c r="E70" i="15"/>
  <c r="E70" i="10"/>
  <c r="D70" i="10"/>
  <c r="B70" i="10"/>
  <c r="A70" i="10"/>
  <c r="U69" i="15"/>
  <c r="AG69" i="10"/>
  <c r="AM69" i="14"/>
  <c r="S69" i="15"/>
  <c r="Z69" i="10"/>
  <c r="AC69" i="14"/>
  <c r="L69" i="15"/>
  <c r="T69" i="10"/>
  <c r="Q69" i="14"/>
  <c r="H69" i="15"/>
  <c r="J69" i="14"/>
  <c r="L69" i="10"/>
  <c r="F69" i="14"/>
  <c r="G69" i="10"/>
  <c r="C69" i="15"/>
  <c r="E69" i="10"/>
  <c r="D69" i="10"/>
  <c r="B69" i="10"/>
  <c r="A69" i="10"/>
  <c r="U68" i="15"/>
  <c r="AG68" i="10"/>
  <c r="T68" i="15"/>
  <c r="AL68" i="14"/>
  <c r="S68" i="15"/>
  <c r="Q68" i="15"/>
  <c r="AH68" i="14"/>
  <c r="AC68" i="10"/>
  <c r="AB68" i="10"/>
  <c r="AF68" i="14"/>
  <c r="N68" i="15"/>
  <c r="AC68" i="14"/>
  <c r="M68" i="15"/>
  <c r="W68" i="10"/>
  <c r="R68" i="14"/>
  <c r="T68" i="10"/>
  <c r="J68" i="15"/>
  <c r="I68" i="15"/>
  <c r="R68" i="10"/>
  <c r="H68" i="15"/>
  <c r="P68" i="10"/>
  <c r="N68" i="10"/>
  <c r="F68" i="15"/>
  <c r="L68" i="10"/>
  <c r="K68" i="10"/>
  <c r="J68" i="10"/>
  <c r="D68" i="15"/>
  <c r="E68" i="10"/>
  <c r="D68" i="10"/>
  <c r="B68" i="10"/>
  <c r="A68" i="10"/>
  <c r="U67" i="15"/>
  <c r="AL67" i="14"/>
  <c r="AF67" i="10"/>
  <c r="T67" i="15"/>
  <c r="AD67" i="10"/>
  <c r="AH67" i="14"/>
  <c r="P67" i="15"/>
  <c r="AB67" i="10"/>
  <c r="O67" i="15"/>
  <c r="AE67" i="14"/>
  <c r="AA67" i="10"/>
  <c r="N67" i="15"/>
  <c r="Z67" i="10"/>
  <c r="M67" i="15"/>
  <c r="AC67" i="14"/>
  <c r="L67" i="15"/>
  <c r="AA67" i="14"/>
  <c r="V67" i="10"/>
  <c r="R67" i="14"/>
  <c r="K67" i="15"/>
  <c r="J67" i="15"/>
  <c r="I67" i="15"/>
  <c r="H67" i="15"/>
  <c r="G67" i="15"/>
  <c r="N67" i="14"/>
  <c r="Q67" i="10"/>
  <c r="O67" i="10"/>
  <c r="F67" i="15"/>
  <c r="E67" i="15"/>
  <c r="I67" i="14"/>
  <c r="I67" i="10"/>
  <c r="E67" i="14"/>
  <c r="F67" i="10"/>
  <c r="E67" i="10"/>
  <c r="D67" i="10"/>
  <c r="C67" i="10"/>
  <c r="B67" i="10"/>
  <c r="A67" i="10"/>
  <c r="U66" i="15"/>
  <c r="N66" i="15"/>
  <c r="J66" i="15"/>
  <c r="F66" i="15"/>
  <c r="G66" i="10"/>
  <c r="E66" i="10"/>
  <c r="D66" i="10"/>
  <c r="B66" i="10"/>
  <c r="A66" i="10"/>
  <c r="AF65" i="10"/>
  <c r="AD65" i="10"/>
  <c r="P65" i="15"/>
  <c r="N65" i="15"/>
  <c r="W65" i="10"/>
  <c r="AA65" i="14"/>
  <c r="L65" i="15"/>
  <c r="J65" i="15"/>
  <c r="Q65" i="14"/>
  <c r="N65" i="14"/>
  <c r="P65" i="10"/>
  <c r="N65" i="10"/>
  <c r="F65" i="15"/>
  <c r="I65" i="14"/>
  <c r="G65" i="10"/>
  <c r="E65" i="10"/>
  <c r="D65" i="10"/>
  <c r="B65" i="10"/>
  <c r="A65" i="10"/>
  <c r="U64" i="15"/>
  <c r="AM64" i="14"/>
  <c r="R64" i="15"/>
  <c r="Q64" i="15"/>
  <c r="AH64" i="14"/>
  <c r="AC64" i="10"/>
  <c r="P64" i="15"/>
  <c r="AF64" i="14"/>
  <c r="AC64" i="14"/>
  <c r="W64" i="10"/>
  <c r="AA64" i="14"/>
  <c r="J64" i="15"/>
  <c r="N64" i="10"/>
  <c r="F64" i="15"/>
  <c r="D64" i="15"/>
  <c r="H64" i="14"/>
  <c r="H64" i="10"/>
  <c r="C64" i="15"/>
  <c r="E64" i="10"/>
  <c r="D64" i="10"/>
  <c r="B64" i="10"/>
  <c r="A64" i="10"/>
  <c r="E63" i="10"/>
  <c r="D63" i="10"/>
  <c r="B63" i="10"/>
  <c r="A63" i="10"/>
  <c r="AM62" i="14"/>
  <c r="AG62" i="10"/>
  <c r="AL62" i="14"/>
  <c r="R62" i="15"/>
  <c r="AC62" i="10"/>
  <c r="AH62" i="14"/>
  <c r="P62" i="15"/>
  <c r="AB62" i="10"/>
  <c r="N62" i="15"/>
  <c r="Z62" i="10"/>
  <c r="AC62" i="14"/>
  <c r="AA62" i="14"/>
  <c r="W62" i="14"/>
  <c r="X62" i="14" s="1"/>
  <c r="T62" i="14" s="1"/>
  <c r="R62" i="14"/>
  <c r="T62" i="10"/>
  <c r="Q62" i="14"/>
  <c r="P62" i="14"/>
  <c r="G62" i="15"/>
  <c r="N62" i="14"/>
  <c r="Q62" i="10"/>
  <c r="N62" i="10"/>
  <c r="J62" i="14"/>
  <c r="L62" i="10"/>
  <c r="K62" i="10"/>
  <c r="E62" i="15"/>
  <c r="I62" i="10"/>
  <c r="C62" i="15"/>
  <c r="F62" i="14"/>
  <c r="G62" i="10"/>
  <c r="F62" i="10"/>
  <c r="E62" i="14"/>
  <c r="E62" i="10"/>
  <c r="D62" i="10"/>
  <c r="C62" i="10"/>
  <c r="B62" i="10"/>
  <c r="A62" i="10"/>
  <c r="AC61" i="10"/>
  <c r="AB61" i="10"/>
  <c r="AF61" i="14"/>
  <c r="AE61" i="14"/>
  <c r="N61" i="15"/>
  <c r="AD61" i="14"/>
  <c r="AC61" i="14"/>
  <c r="M61" i="15"/>
  <c r="J61" i="15"/>
  <c r="T61" i="10"/>
  <c r="O61" i="14"/>
  <c r="F61" i="15"/>
  <c r="L61" i="10"/>
  <c r="B61" i="15"/>
  <c r="E61" i="14"/>
  <c r="E61" i="10"/>
  <c r="D61" i="10"/>
  <c r="B61" i="10"/>
  <c r="A61" i="10"/>
  <c r="T60" i="15"/>
  <c r="R60" i="15"/>
  <c r="AI60" i="14"/>
  <c r="AD60" i="10"/>
  <c r="AH60" i="14"/>
  <c r="AJ60" i="14" s="1"/>
  <c r="AC60" i="10"/>
  <c r="P60" i="15"/>
  <c r="AB60" i="10"/>
  <c r="O60" i="15"/>
  <c r="AE60" i="14"/>
  <c r="AD60" i="14"/>
  <c r="X60" i="10"/>
  <c r="L60" i="15"/>
  <c r="AA60" i="14"/>
  <c r="K60" i="15"/>
  <c r="R60" i="14"/>
  <c r="U60" i="10"/>
  <c r="J60" i="15"/>
  <c r="Q60" i="14"/>
  <c r="M60" i="10"/>
  <c r="F60" i="15"/>
  <c r="J60" i="14"/>
  <c r="K60" i="10"/>
  <c r="F60" i="10"/>
  <c r="E60" i="14"/>
  <c r="E60" i="10"/>
  <c r="D60" i="10"/>
  <c r="C60" i="10"/>
  <c r="B60" i="10"/>
  <c r="A60" i="10"/>
  <c r="O59" i="15"/>
  <c r="AA59" i="10"/>
  <c r="V59" i="10"/>
  <c r="AA59" i="14"/>
  <c r="H59" i="15"/>
  <c r="R59" i="10"/>
  <c r="O59" i="10"/>
  <c r="J59" i="10"/>
  <c r="H59" i="10"/>
  <c r="E59" i="14"/>
  <c r="E59" i="10"/>
  <c r="D59" i="10"/>
  <c r="B59" i="10"/>
  <c r="A59" i="10"/>
  <c r="AE58" i="10"/>
  <c r="E58" i="10"/>
  <c r="D58" i="10"/>
  <c r="B58" i="10"/>
  <c r="A58" i="10"/>
  <c r="AF57" i="10"/>
  <c r="AL57" i="14"/>
  <c r="O57" i="15"/>
  <c r="AA57" i="10"/>
  <c r="Y57" i="10"/>
  <c r="L57" i="15"/>
  <c r="AA57" i="14"/>
  <c r="N57" i="14"/>
  <c r="H57" i="10"/>
  <c r="D57" i="15"/>
  <c r="E57" i="14"/>
  <c r="E57" i="10"/>
  <c r="D57" i="10"/>
  <c r="B57" i="10"/>
  <c r="A57" i="10"/>
  <c r="E56" i="10"/>
  <c r="D56" i="10"/>
  <c r="B56" i="10"/>
  <c r="A56" i="10"/>
  <c r="O55" i="15"/>
  <c r="AA55" i="10"/>
  <c r="H55" i="15"/>
  <c r="R55" i="10"/>
  <c r="H55" i="14"/>
  <c r="H55" i="10"/>
  <c r="E55" i="14"/>
  <c r="E55" i="10"/>
  <c r="D55" i="10"/>
  <c r="B55" i="10"/>
  <c r="A55" i="10"/>
  <c r="U54" i="15"/>
  <c r="AL54" i="14"/>
  <c r="T54" i="15"/>
  <c r="R54" i="15"/>
  <c r="AH54" i="14"/>
  <c r="AC54" i="10"/>
  <c r="P54" i="15"/>
  <c r="AB54" i="10"/>
  <c r="N54" i="15"/>
  <c r="AC54" i="14"/>
  <c r="AA54" i="14"/>
  <c r="W54" i="14"/>
  <c r="X54" i="14" s="1"/>
  <c r="T54" i="14" s="1"/>
  <c r="R54" i="14"/>
  <c r="T54" i="10"/>
  <c r="P54" i="14"/>
  <c r="G54" i="15"/>
  <c r="N54" i="14"/>
  <c r="Q54" i="10"/>
  <c r="N54" i="10"/>
  <c r="J54" i="14"/>
  <c r="L54" i="10"/>
  <c r="K54" i="10"/>
  <c r="E54" i="15"/>
  <c r="I54" i="10"/>
  <c r="C54" i="15"/>
  <c r="F54" i="14"/>
  <c r="G54" i="10"/>
  <c r="E54" i="14"/>
  <c r="F54" i="10"/>
  <c r="E54" i="10"/>
  <c r="D54" i="10"/>
  <c r="C54" i="10"/>
  <c r="B54" i="10"/>
  <c r="A54" i="10"/>
  <c r="S53" i="15"/>
  <c r="AB53" i="10"/>
  <c r="AF53" i="14"/>
  <c r="N53" i="15"/>
  <c r="AC53" i="14"/>
  <c r="M53" i="15"/>
  <c r="J53" i="15"/>
  <c r="T53" i="10"/>
  <c r="F53" i="15"/>
  <c r="B53" i="15"/>
  <c r="E53" i="14"/>
  <c r="E53" i="10"/>
  <c r="D53" i="10"/>
  <c r="B53" i="10"/>
  <c r="A53" i="10"/>
  <c r="E52" i="10"/>
  <c r="D52" i="10"/>
  <c r="B52" i="10"/>
  <c r="A52" i="10"/>
  <c r="Q51" i="15"/>
  <c r="L51" i="10"/>
  <c r="J51" i="14"/>
  <c r="E51" i="10"/>
  <c r="D51" i="10"/>
  <c r="B51" i="10"/>
  <c r="A51" i="10"/>
  <c r="T50" i="15"/>
  <c r="AF50" i="10"/>
  <c r="AL50" i="14"/>
  <c r="AH50" i="14"/>
  <c r="AA50" i="10"/>
  <c r="M50" i="15"/>
  <c r="AC50" i="14"/>
  <c r="X50" i="10"/>
  <c r="V50" i="10"/>
  <c r="W50" i="14"/>
  <c r="X50" i="14" s="1"/>
  <c r="T50" i="14" s="1"/>
  <c r="R50" i="14"/>
  <c r="Q50" i="14"/>
  <c r="Q50" i="10"/>
  <c r="N50" i="14"/>
  <c r="O50" i="10"/>
  <c r="N50" i="10"/>
  <c r="J50" i="14"/>
  <c r="L50" i="10"/>
  <c r="I50" i="14"/>
  <c r="I50" i="10"/>
  <c r="F50" i="10"/>
  <c r="E50" i="10"/>
  <c r="D50" i="10"/>
  <c r="C50" i="10"/>
  <c r="B50" i="10"/>
  <c r="A50" i="10"/>
  <c r="E49" i="10"/>
  <c r="D49" i="10"/>
  <c r="B49" i="10"/>
  <c r="A49" i="10"/>
  <c r="W48" i="10"/>
  <c r="J48" i="15"/>
  <c r="Q48" i="14"/>
  <c r="P48" i="10"/>
  <c r="F48" i="15"/>
  <c r="J48" i="14"/>
  <c r="F48" i="14"/>
  <c r="E48" i="14"/>
  <c r="F48" i="10"/>
  <c r="E48" i="10"/>
  <c r="D48" i="10"/>
  <c r="B48" i="10"/>
  <c r="A48" i="10"/>
  <c r="E47" i="10"/>
  <c r="D47" i="10"/>
  <c r="B47" i="10"/>
  <c r="A47" i="10"/>
  <c r="E46" i="10"/>
  <c r="D46" i="10"/>
  <c r="B46" i="10"/>
  <c r="A46" i="10"/>
  <c r="AM45" i="14"/>
  <c r="AL45" i="14"/>
  <c r="AF45" i="10"/>
  <c r="R45" i="15"/>
  <c r="AI45" i="14"/>
  <c r="AC45" i="10"/>
  <c r="AH45" i="14"/>
  <c r="AJ45" i="14" s="1"/>
  <c r="P45" i="15"/>
  <c r="AB45" i="10"/>
  <c r="AF45" i="14"/>
  <c r="AD45" i="14"/>
  <c r="X45" i="10"/>
  <c r="L45" i="15"/>
  <c r="AA45" i="14"/>
  <c r="W45" i="14"/>
  <c r="X45" i="14" s="1"/>
  <c r="T45" i="14" s="1"/>
  <c r="K45" i="15"/>
  <c r="U45" i="10"/>
  <c r="R45" i="14"/>
  <c r="Q45" i="14"/>
  <c r="O45" i="14"/>
  <c r="N45" i="14"/>
  <c r="N45" i="10"/>
  <c r="M45" i="10"/>
  <c r="J45" i="14"/>
  <c r="L45" i="10"/>
  <c r="C45" i="15"/>
  <c r="F45" i="14"/>
  <c r="E45" i="14"/>
  <c r="F45" i="10"/>
  <c r="E45" i="10"/>
  <c r="D45" i="10"/>
  <c r="C45" i="10"/>
  <c r="B45" i="10"/>
  <c r="A45" i="10"/>
  <c r="AM44" i="14"/>
  <c r="T44" i="10"/>
  <c r="L44" i="10"/>
  <c r="E44" i="10"/>
  <c r="D44" i="10"/>
  <c r="B44" i="10"/>
  <c r="A44" i="10"/>
  <c r="T43" i="15"/>
  <c r="AL43" i="14"/>
  <c r="AC43" i="10"/>
  <c r="AB43" i="10"/>
  <c r="AE43" i="14"/>
  <c r="AD43" i="14"/>
  <c r="Z43" i="10"/>
  <c r="W43" i="14"/>
  <c r="X43" i="14" s="1"/>
  <c r="T43" i="14" s="1"/>
  <c r="R43" i="14"/>
  <c r="U43" i="10"/>
  <c r="Q43" i="14"/>
  <c r="N43" i="10"/>
  <c r="M43" i="10"/>
  <c r="J43" i="14"/>
  <c r="K43" i="10"/>
  <c r="E43" i="14"/>
  <c r="E43" i="10"/>
  <c r="D43" i="10"/>
  <c r="C43" i="10"/>
  <c r="B43" i="10"/>
  <c r="A43" i="10"/>
  <c r="U42" i="15"/>
  <c r="AM42" i="14"/>
  <c r="AF42" i="10"/>
  <c r="AL42" i="14"/>
  <c r="AI42" i="14"/>
  <c r="AD42" i="10"/>
  <c r="AF42" i="14"/>
  <c r="M42" i="15"/>
  <c r="AC42" i="14"/>
  <c r="X42" i="10"/>
  <c r="V42" i="10"/>
  <c r="R42" i="14"/>
  <c r="Q42" i="14"/>
  <c r="T42" i="10"/>
  <c r="H42" i="15"/>
  <c r="O42" i="14"/>
  <c r="Q42" i="10"/>
  <c r="N42" i="14"/>
  <c r="N42" i="10"/>
  <c r="J42" i="14"/>
  <c r="K42" i="14" s="1"/>
  <c r="I42" i="14"/>
  <c r="I42" i="10"/>
  <c r="F42" i="14"/>
  <c r="E42" i="10"/>
  <c r="D42" i="10"/>
  <c r="C42" i="10"/>
  <c r="B42" i="10"/>
  <c r="A42" i="10"/>
  <c r="AK41" i="14"/>
  <c r="G41" i="10"/>
  <c r="E41" i="14"/>
  <c r="E41" i="10"/>
  <c r="D41" i="10"/>
  <c r="B41" i="10"/>
  <c r="A41" i="10"/>
  <c r="Q40" i="15"/>
  <c r="E40" i="10"/>
  <c r="D40" i="10"/>
  <c r="B40" i="10"/>
  <c r="A40" i="10"/>
  <c r="AL39" i="14"/>
  <c r="AD39" i="10"/>
  <c r="Y39" i="10"/>
  <c r="X39" i="10"/>
  <c r="K39" i="15"/>
  <c r="R39" i="14"/>
  <c r="D39" i="15"/>
  <c r="F39" i="14"/>
  <c r="G39" i="10"/>
  <c r="E39" i="10"/>
  <c r="D39" i="10"/>
  <c r="B39" i="10"/>
  <c r="A39" i="10"/>
  <c r="AG38" i="10"/>
  <c r="Z38" i="10"/>
  <c r="AC38" i="14"/>
  <c r="I38" i="15"/>
  <c r="B38" i="15"/>
  <c r="E38" i="14"/>
  <c r="E38" i="10"/>
  <c r="D38" i="10"/>
  <c r="B38" i="10"/>
  <c r="A38" i="10"/>
  <c r="AM37" i="14"/>
  <c r="T37" i="15"/>
  <c r="AL37" i="14"/>
  <c r="AF37" i="10"/>
  <c r="AI37" i="14"/>
  <c r="AC37" i="10"/>
  <c r="P37" i="15"/>
  <c r="AB37" i="10"/>
  <c r="AF37" i="14"/>
  <c r="O37" i="15"/>
  <c r="AE37" i="14"/>
  <c r="AD37" i="14"/>
  <c r="M37" i="15"/>
  <c r="AC37" i="14"/>
  <c r="X37" i="10"/>
  <c r="L37" i="15"/>
  <c r="AA37" i="14"/>
  <c r="W37" i="14"/>
  <c r="X37" i="14" s="1"/>
  <c r="T37" i="14" s="1"/>
  <c r="K37" i="15"/>
  <c r="U37" i="10"/>
  <c r="R37" i="14"/>
  <c r="Q37" i="14"/>
  <c r="H37" i="15"/>
  <c r="O37" i="14"/>
  <c r="Q37" i="10"/>
  <c r="N37" i="14"/>
  <c r="N37" i="10"/>
  <c r="M37" i="10"/>
  <c r="J37" i="14"/>
  <c r="E37" i="15"/>
  <c r="F37" i="14"/>
  <c r="E37" i="10"/>
  <c r="D37" i="10"/>
  <c r="C37" i="10"/>
  <c r="B37" i="10"/>
  <c r="A37" i="10"/>
  <c r="E36" i="10"/>
  <c r="D36" i="10"/>
  <c r="B36" i="10"/>
  <c r="A36" i="10"/>
  <c r="AB35" i="10"/>
  <c r="N35" i="15"/>
  <c r="R35" i="14"/>
  <c r="H35" i="14"/>
  <c r="E35" i="10"/>
  <c r="D35" i="10"/>
  <c r="AF35" i="14"/>
  <c r="B35" i="10"/>
  <c r="A35" i="10"/>
  <c r="U34" i="15"/>
  <c r="AM34" i="14"/>
  <c r="AL34" i="14"/>
  <c r="AF34" i="10"/>
  <c r="R34" i="15"/>
  <c r="AI34" i="14"/>
  <c r="AH34" i="14"/>
  <c r="P34" i="15"/>
  <c r="AF34" i="14"/>
  <c r="O34" i="15"/>
  <c r="AE34" i="14"/>
  <c r="AA34" i="10"/>
  <c r="M34" i="15"/>
  <c r="AC34" i="14"/>
  <c r="L34" i="15"/>
  <c r="AA34" i="14"/>
  <c r="V34" i="10"/>
  <c r="W34" i="14"/>
  <c r="X34" i="14" s="1"/>
  <c r="T34" i="14" s="1"/>
  <c r="R34" i="14"/>
  <c r="H34" i="15"/>
  <c r="O34" i="14"/>
  <c r="N34" i="14"/>
  <c r="O34" i="10"/>
  <c r="N34" i="10"/>
  <c r="J34" i="14"/>
  <c r="I34" i="14"/>
  <c r="F34" i="14"/>
  <c r="E34" i="10"/>
  <c r="D34" i="10"/>
  <c r="C34" i="10"/>
  <c r="B34" i="10"/>
  <c r="A34" i="10"/>
  <c r="E33" i="10"/>
  <c r="D33" i="10"/>
  <c r="B33" i="10"/>
  <c r="A33" i="10"/>
  <c r="U32" i="15"/>
  <c r="AM32" i="14"/>
  <c r="AK32" i="14"/>
  <c r="AE32" i="10"/>
  <c r="Y32" i="10"/>
  <c r="W32" i="10"/>
  <c r="L32" i="15"/>
  <c r="AA32" i="14"/>
  <c r="J32" i="15"/>
  <c r="Q32" i="14"/>
  <c r="O32" i="14"/>
  <c r="R32" i="10"/>
  <c r="P32" i="10"/>
  <c r="F32" i="15"/>
  <c r="J32" i="14"/>
  <c r="J32" i="10"/>
  <c r="E32" i="15"/>
  <c r="E32" i="10"/>
  <c r="D32" i="10"/>
  <c r="B32" i="10"/>
  <c r="A32" i="10"/>
  <c r="E31" i="10"/>
  <c r="D31" i="10"/>
  <c r="B31" i="10"/>
  <c r="A31" i="10"/>
  <c r="AM30" i="14"/>
  <c r="T30" i="15"/>
  <c r="AL30" i="14"/>
  <c r="Q30" i="15"/>
  <c r="AH30" i="14"/>
  <c r="J30" i="15"/>
  <c r="Q30" i="14"/>
  <c r="T30" i="10"/>
  <c r="I30" i="15"/>
  <c r="N30" i="10"/>
  <c r="J30" i="14"/>
  <c r="F30" i="15"/>
  <c r="D30" i="15"/>
  <c r="E30" i="10"/>
  <c r="D30" i="10"/>
  <c r="B30" i="10"/>
  <c r="A30" i="10"/>
  <c r="T29" i="15"/>
  <c r="AL29" i="14"/>
  <c r="AF29" i="10"/>
  <c r="R29" i="15"/>
  <c r="AH29" i="14"/>
  <c r="AC29" i="10"/>
  <c r="P29" i="15"/>
  <c r="AF29" i="14"/>
  <c r="AB29" i="10"/>
  <c r="O29" i="15"/>
  <c r="AE29" i="14"/>
  <c r="N29" i="15"/>
  <c r="AD29" i="14"/>
  <c r="Z29" i="10"/>
  <c r="AC29" i="14"/>
  <c r="AA29" i="14"/>
  <c r="V29" i="10"/>
  <c r="L29" i="15"/>
  <c r="W29" i="14"/>
  <c r="X29" i="14" s="1"/>
  <c r="T29" i="14" s="1"/>
  <c r="I29" i="15"/>
  <c r="G29" i="15"/>
  <c r="Q29" i="10"/>
  <c r="O29" i="10"/>
  <c r="K29" i="10"/>
  <c r="E29" i="15"/>
  <c r="F29" i="14"/>
  <c r="E29" i="14"/>
  <c r="E29" i="10"/>
  <c r="D29" i="10"/>
  <c r="C29" i="10"/>
  <c r="B29" i="10"/>
  <c r="A29" i="10"/>
  <c r="AM28" i="14"/>
  <c r="U28" i="15"/>
  <c r="AK28" i="14"/>
  <c r="AE28" i="10"/>
  <c r="S28" i="15"/>
  <c r="AI28" i="14"/>
  <c r="AB28" i="10"/>
  <c r="AD28" i="14"/>
  <c r="M28" i="15"/>
  <c r="AC28" i="14"/>
  <c r="R28" i="14"/>
  <c r="U28" i="10"/>
  <c r="J28" i="15"/>
  <c r="R28" i="10"/>
  <c r="M28" i="10"/>
  <c r="F28" i="15"/>
  <c r="J28" i="10"/>
  <c r="D28" i="15"/>
  <c r="G28" i="10"/>
  <c r="E28" i="10"/>
  <c r="D28" i="10"/>
  <c r="B28" i="10"/>
  <c r="A28" i="10"/>
  <c r="P27" i="15"/>
  <c r="C27" i="15"/>
  <c r="E27" i="10"/>
  <c r="D27" i="10"/>
  <c r="B27" i="10"/>
  <c r="A27" i="10"/>
  <c r="AI26" i="14"/>
  <c r="Q26" i="15"/>
  <c r="N26" i="14"/>
  <c r="I26" i="10"/>
  <c r="D26" i="15"/>
  <c r="E26" i="10"/>
  <c r="D26" i="10"/>
  <c r="B26" i="10"/>
  <c r="A26" i="10"/>
  <c r="K25" i="15"/>
  <c r="E25" i="10"/>
  <c r="D25" i="10"/>
  <c r="B25" i="10"/>
  <c r="A25" i="10"/>
  <c r="E24" i="10"/>
  <c r="D24" i="10"/>
  <c r="B24" i="10"/>
  <c r="A24" i="10"/>
  <c r="AA23" i="10"/>
  <c r="I23" i="10"/>
  <c r="E23" i="10"/>
  <c r="D23" i="10"/>
  <c r="B23" i="10"/>
  <c r="A23" i="10"/>
  <c r="AB22" i="10"/>
  <c r="Y22" i="10"/>
  <c r="AC22" i="14"/>
  <c r="N22" i="14"/>
  <c r="M22" i="10"/>
  <c r="E22" i="10"/>
  <c r="D22" i="10"/>
  <c r="B22" i="10"/>
  <c r="A22" i="10"/>
  <c r="AL21" i="14"/>
  <c r="AI21" i="14"/>
  <c r="AC21" i="10"/>
  <c r="AB21" i="10"/>
  <c r="O21" i="15"/>
  <c r="AE21" i="14"/>
  <c r="AA21" i="10"/>
  <c r="M21" i="15"/>
  <c r="AC21" i="14"/>
  <c r="X21" i="10"/>
  <c r="L21" i="15"/>
  <c r="W21" i="14"/>
  <c r="X21" i="14" s="1"/>
  <c r="T21" i="14" s="1"/>
  <c r="U21" i="10"/>
  <c r="R21" i="14"/>
  <c r="P21" i="14"/>
  <c r="G21" i="15"/>
  <c r="N21" i="14"/>
  <c r="Q21" i="10"/>
  <c r="N21" i="10"/>
  <c r="M21" i="10"/>
  <c r="K21" i="10"/>
  <c r="E21" i="15"/>
  <c r="I21" i="14"/>
  <c r="I21" i="10"/>
  <c r="G21" i="10"/>
  <c r="E21" i="14"/>
  <c r="F21" i="10"/>
  <c r="E21" i="10"/>
  <c r="D21" i="10"/>
  <c r="C21" i="10"/>
  <c r="B21" i="10"/>
  <c r="A21" i="10"/>
  <c r="P20" i="15"/>
  <c r="O20" i="15"/>
  <c r="AA20" i="10"/>
  <c r="AE20" i="14"/>
  <c r="H20" i="15"/>
  <c r="E20" i="10"/>
  <c r="D20" i="10"/>
  <c r="B20" i="10"/>
  <c r="A20" i="10"/>
  <c r="Q19" i="15"/>
  <c r="AH19" i="14"/>
  <c r="AE19" i="14"/>
  <c r="X19" i="10"/>
  <c r="O19" i="10"/>
  <c r="K19" i="10"/>
  <c r="F19" i="10"/>
  <c r="E19" i="10"/>
  <c r="D19" i="10"/>
  <c r="B19" i="10"/>
  <c r="A19" i="10"/>
  <c r="AG18" i="10"/>
  <c r="S18" i="15"/>
  <c r="AE18" i="10"/>
  <c r="AK18" i="14"/>
  <c r="AI18" i="14"/>
  <c r="AE18" i="14"/>
  <c r="AA18" i="10"/>
  <c r="V18" i="10"/>
  <c r="AA18" i="14"/>
  <c r="H18" i="14"/>
  <c r="H18" i="10"/>
  <c r="G18" i="10"/>
  <c r="E18" i="10"/>
  <c r="D18" i="10"/>
  <c r="B18" i="10"/>
  <c r="A18" i="10"/>
  <c r="T17" i="15"/>
  <c r="AL17" i="14"/>
  <c r="AF17" i="10"/>
  <c r="AK17" i="14"/>
  <c r="AE17" i="10"/>
  <c r="R17" i="15"/>
  <c r="AD17" i="10"/>
  <c r="AH17" i="14"/>
  <c r="AB17" i="10"/>
  <c r="N17" i="15"/>
  <c r="AC17" i="14"/>
  <c r="Y17" i="10"/>
  <c r="W17" i="10"/>
  <c r="AA17" i="14"/>
  <c r="G17" i="15"/>
  <c r="N17" i="14"/>
  <c r="Q17" i="10"/>
  <c r="M17" i="10"/>
  <c r="K17" i="10"/>
  <c r="D17" i="15"/>
  <c r="C17" i="15"/>
  <c r="F17" i="14"/>
  <c r="G17" i="10"/>
  <c r="E17" i="10"/>
  <c r="D17" i="10"/>
  <c r="B17" i="10"/>
  <c r="A17" i="10"/>
  <c r="R16" i="14"/>
  <c r="J16" i="15"/>
  <c r="O16" i="14"/>
  <c r="E16" i="10"/>
  <c r="D16" i="10"/>
  <c r="B16" i="10"/>
  <c r="A16" i="10"/>
  <c r="AF15" i="10"/>
  <c r="AK15" i="14"/>
  <c r="AE15" i="10"/>
  <c r="R15" i="15"/>
  <c r="AI15" i="14"/>
  <c r="AD15" i="10"/>
  <c r="AH15" i="14"/>
  <c r="P15" i="15"/>
  <c r="AD15" i="14"/>
  <c r="L15" i="15"/>
  <c r="R15" i="14"/>
  <c r="U15" i="10"/>
  <c r="K15" i="15"/>
  <c r="J15" i="15"/>
  <c r="Q15" i="14"/>
  <c r="S15" i="10"/>
  <c r="N15" i="14"/>
  <c r="Q15" i="10"/>
  <c r="P15" i="10"/>
  <c r="N15" i="10"/>
  <c r="M15" i="10"/>
  <c r="F15" i="15"/>
  <c r="J15" i="14"/>
  <c r="K15" i="14" s="1"/>
  <c r="K15" i="10"/>
  <c r="I15" i="14"/>
  <c r="I15" i="10"/>
  <c r="C15" i="15"/>
  <c r="E15" i="10"/>
  <c r="E18" i="8" s="1"/>
  <c r="D15" i="10"/>
  <c r="B15" i="10"/>
  <c r="A15" i="10"/>
  <c r="AL14" i="14"/>
  <c r="AF14" i="10"/>
  <c r="AK14" i="14"/>
  <c r="S14" i="15"/>
  <c r="K14" i="15"/>
  <c r="J14" i="15"/>
  <c r="N14" i="10"/>
  <c r="E14" i="10"/>
  <c r="D14" i="10"/>
  <c r="B14" i="10"/>
  <c r="A14" i="10"/>
  <c r="E13" i="10"/>
  <c r="D13" i="10"/>
  <c r="B13" i="10"/>
  <c r="A13" i="10"/>
  <c r="U12" i="15"/>
  <c r="AM12" i="14"/>
  <c r="AK12" i="14"/>
  <c r="AE12" i="10"/>
  <c r="S12" i="15"/>
  <c r="R12" i="15"/>
  <c r="AI12" i="14"/>
  <c r="AE12" i="14"/>
  <c r="AA12" i="10"/>
  <c r="W12" i="10"/>
  <c r="Q12" i="14"/>
  <c r="O12" i="14"/>
  <c r="R12" i="10"/>
  <c r="H12" i="15"/>
  <c r="G12" i="15"/>
  <c r="N12" i="14"/>
  <c r="Q12" i="10"/>
  <c r="P12" i="10"/>
  <c r="J12" i="14"/>
  <c r="J12" i="10"/>
  <c r="E12" i="15"/>
  <c r="I12" i="14"/>
  <c r="I12" i="10"/>
  <c r="D12" i="15"/>
  <c r="C12" i="15"/>
  <c r="E12" i="10"/>
  <c r="E15" i="8" s="1"/>
  <c r="D12" i="10"/>
  <c r="B12" i="10"/>
  <c r="A12" i="10"/>
  <c r="AI11" i="14"/>
  <c r="AD11" i="10"/>
  <c r="L11" i="15"/>
  <c r="K11" i="15"/>
  <c r="O11" i="10"/>
  <c r="E11" i="10"/>
  <c r="D11" i="10"/>
  <c r="B11" i="10"/>
  <c r="A11" i="10"/>
  <c r="AM10" i="14"/>
  <c r="AL10" i="14"/>
  <c r="AE10" i="10"/>
  <c r="AH10" i="14"/>
  <c r="AB10" i="10"/>
  <c r="N10" i="15"/>
  <c r="AD10" i="14"/>
  <c r="Z10" i="10"/>
  <c r="M10" i="15"/>
  <c r="H10" i="15"/>
  <c r="R10" i="10"/>
  <c r="J10" i="14"/>
  <c r="L10" i="10"/>
  <c r="J10" i="10"/>
  <c r="D10" i="15"/>
  <c r="H10" i="14"/>
  <c r="H10" i="10"/>
  <c r="E10" i="10"/>
  <c r="D10" i="10"/>
  <c r="B10" i="10"/>
  <c r="A10" i="10"/>
  <c r="U9" i="15"/>
  <c r="T9" i="15"/>
  <c r="AL9" i="14"/>
  <c r="AF9" i="10"/>
  <c r="AH9" i="14"/>
  <c r="AC9" i="10"/>
  <c r="AE9" i="14"/>
  <c r="O9" i="15"/>
  <c r="Z9" i="10"/>
  <c r="AC9" i="14"/>
  <c r="L9" i="15"/>
  <c r="AA9" i="14"/>
  <c r="V9" i="10"/>
  <c r="W9" i="14"/>
  <c r="X9" i="14" s="1"/>
  <c r="T9" i="14" s="1"/>
  <c r="J9" i="15"/>
  <c r="T9" i="10"/>
  <c r="P9" i="14"/>
  <c r="Q9" i="10"/>
  <c r="O9" i="10"/>
  <c r="N9" i="10"/>
  <c r="F9" i="15"/>
  <c r="L9" i="10"/>
  <c r="K9" i="10"/>
  <c r="E9" i="15"/>
  <c r="I9" i="10"/>
  <c r="E9" i="14"/>
  <c r="E9" i="10"/>
  <c r="D9" i="10"/>
  <c r="C9" i="10"/>
  <c r="B9" i="10"/>
  <c r="A9" i="10"/>
  <c r="S8" i="15"/>
  <c r="AK8" i="14"/>
  <c r="AE8" i="10"/>
  <c r="AI11" i="8" s="1"/>
  <c r="AI8" i="14"/>
  <c r="AD8" i="10"/>
  <c r="Q8" i="15"/>
  <c r="AH8" i="14"/>
  <c r="AC8" i="10"/>
  <c r="P8" i="15"/>
  <c r="AB8" i="10"/>
  <c r="N8" i="15"/>
  <c r="AA8" i="14"/>
  <c r="R8" i="14"/>
  <c r="U8" i="10"/>
  <c r="J11" i="7" s="1"/>
  <c r="P8" i="10"/>
  <c r="M8" i="10"/>
  <c r="G8" i="10"/>
  <c r="E8" i="10"/>
  <c r="D8" i="10"/>
  <c r="B8" i="10"/>
  <c r="A8" i="10"/>
  <c r="AD7" i="10"/>
  <c r="P7" i="15"/>
  <c r="N7" i="15"/>
  <c r="P7" i="10"/>
  <c r="G7" i="10"/>
  <c r="B7" i="15"/>
  <c r="E7" i="10"/>
  <c r="D7" i="10"/>
  <c r="B7" i="10"/>
  <c r="A7" i="10"/>
  <c r="C6" i="15"/>
  <c r="E6" i="10"/>
  <c r="D6" i="10"/>
  <c r="B6" i="10"/>
  <c r="A6" i="10"/>
  <c r="S5" i="15"/>
  <c r="L5" i="15"/>
  <c r="R5" i="14"/>
  <c r="U5" i="10"/>
  <c r="G5" i="15"/>
  <c r="D5" i="15"/>
  <c r="E5" i="10"/>
  <c r="E8" i="8" s="1"/>
  <c r="D5" i="10"/>
  <c r="B5" i="10"/>
  <c r="A5" i="10"/>
  <c r="E4" i="10"/>
  <c r="D4" i="10"/>
  <c r="B4" i="10"/>
  <c r="B7" i="7" s="1"/>
  <c r="A4" i="10"/>
  <c r="B3" i="15"/>
  <c r="D3" i="10"/>
  <c r="B3" i="10"/>
  <c r="B6" i="6" s="1"/>
  <c r="A3" i="10"/>
  <c r="A6" i="7" s="1"/>
  <c r="A2" i="10"/>
  <c r="A1" i="10"/>
  <c r="D161" i="8"/>
  <c r="C161" i="8"/>
  <c r="B161" i="8"/>
  <c r="V160" i="8"/>
  <c r="G160" i="8"/>
  <c r="E160" i="8"/>
  <c r="T160" i="8" s="1"/>
  <c r="D160" i="8"/>
  <c r="B160" i="8"/>
  <c r="T159" i="8"/>
  <c r="S159" i="8"/>
  <c r="L159" i="8"/>
  <c r="E159" i="8"/>
  <c r="D159" i="8"/>
  <c r="C159" i="8"/>
  <c r="B159" i="8"/>
  <c r="A159" i="8"/>
  <c r="E158" i="8"/>
  <c r="D158" i="8"/>
  <c r="B158" i="8"/>
  <c r="A158" i="8"/>
  <c r="V157" i="8"/>
  <c r="S157" i="8"/>
  <c r="J157" i="8"/>
  <c r="F157" i="8"/>
  <c r="E157" i="8"/>
  <c r="U157" i="8" s="1"/>
  <c r="D157" i="8"/>
  <c r="C157" i="8"/>
  <c r="B157" i="8"/>
  <c r="A157" i="8"/>
  <c r="E156" i="8"/>
  <c r="V156" i="8" s="1"/>
  <c r="D156" i="8"/>
  <c r="C156" i="8"/>
  <c r="A156" i="8"/>
  <c r="V155" i="8"/>
  <c r="U155" i="8"/>
  <c r="S155" i="8"/>
  <c r="L155" i="8"/>
  <c r="J155" i="8"/>
  <c r="E155" i="8"/>
  <c r="D155" i="8"/>
  <c r="B155" i="8"/>
  <c r="A155" i="8"/>
  <c r="AI154" i="8"/>
  <c r="E154" i="8"/>
  <c r="G154" i="8" s="1"/>
  <c r="D154" i="8"/>
  <c r="B154" i="8"/>
  <c r="A154" i="8"/>
  <c r="AF153" i="8"/>
  <c r="AC153" i="8"/>
  <c r="U153" i="8"/>
  <c r="M153" i="8"/>
  <c r="J153" i="8"/>
  <c r="E153" i="8"/>
  <c r="T153" i="8" s="1"/>
  <c r="D153" i="8"/>
  <c r="C153" i="8"/>
  <c r="B153" i="8"/>
  <c r="A153" i="8"/>
  <c r="AG152" i="8"/>
  <c r="Y152" i="8"/>
  <c r="Z152" i="8" s="1"/>
  <c r="T152" i="8"/>
  <c r="S152" i="8"/>
  <c r="P152" i="8"/>
  <c r="L152" i="8"/>
  <c r="J152" i="8"/>
  <c r="F152" i="8"/>
  <c r="E152" i="8"/>
  <c r="D152" i="8"/>
  <c r="C152" i="8"/>
  <c r="B152" i="8"/>
  <c r="A152" i="8"/>
  <c r="U151" i="8"/>
  <c r="T151" i="8"/>
  <c r="S151" i="8"/>
  <c r="M151" i="8"/>
  <c r="L151" i="8"/>
  <c r="J151" i="8"/>
  <c r="D151" i="8"/>
  <c r="B151" i="8"/>
  <c r="A151" i="8"/>
  <c r="AJ150" i="8"/>
  <c r="AG150" i="8"/>
  <c r="U150" i="8"/>
  <c r="T150" i="8"/>
  <c r="E150" i="8"/>
  <c r="S150" i="8" s="1"/>
  <c r="D150" i="8"/>
  <c r="C150" i="8"/>
  <c r="A150" i="8"/>
  <c r="V149" i="8"/>
  <c r="L149" i="8"/>
  <c r="J149" i="8"/>
  <c r="E149" i="8"/>
  <c r="T149" i="8" s="1"/>
  <c r="B149" i="8"/>
  <c r="A149" i="8"/>
  <c r="AC148" i="8"/>
  <c r="T148" i="8"/>
  <c r="E148" i="8"/>
  <c r="D148" i="8"/>
  <c r="C148" i="8"/>
  <c r="B148" i="8"/>
  <c r="A148" i="8"/>
  <c r="AD147" i="8"/>
  <c r="AC147" i="8"/>
  <c r="E147" i="8"/>
  <c r="C147" i="8"/>
  <c r="B147" i="8"/>
  <c r="A147" i="8"/>
  <c r="AF146" i="8"/>
  <c r="AD146" i="8"/>
  <c r="T146" i="8"/>
  <c r="L146" i="8"/>
  <c r="J146" i="8"/>
  <c r="E146" i="8"/>
  <c r="U146" i="8" s="1"/>
  <c r="D146" i="8"/>
  <c r="C146" i="8"/>
  <c r="B146" i="8"/>
  <c r="A146" i="8"/>
  <c r="AJ145" i="8"/>
  <c r="AF145" i="8"/>
  <c r="AB145" i="8"/>
  <c r="Y145" i="8"/>
  <c r="Z145" i="8" s="1"/>
  <c r="L145" i="8"/>
  <c r="G145" i="8"/>
  <c r="E145" i="8"/>
  <c r="M145" i="8" s="1"/>
  <c r="D145" i="8"/>
  <c r="C145" i="8"/>
  <c r="B145" i="8"/>
  <c r="A145" i="8"/>
  <c r="AA144" i="8"/>
  <c r="G144" i="8"/>
  <c r="E144" i="8"/>
  <c r="U144" i="8" s="1"/>
  <c r="D144" i="8"/>
  <c r="B144" i="8"/>
  <c r="A144" i="8"/>
  <c r="AJ143" i="8"/>
  <c r="E143" i="8"/>
  <c r="D143" i="8"/>
  <c r="B143" i="8"/>
  <c r="A143" i="8"/>
  <c r="V142" i="8"/>
  <c r="U142" i="8"/>
  <c r="S142" i="8"/>
  <c r="P142" i="8"/>
  <c r="M142" i="8"/>
  <c r="L142" i="8"/>
  <c r="J142" i="8"/>
  <c r="G142" i="8"/>
  <c r="F142" i="8"/>
  <c r="H142" i="8" s="1"/>
  <c r="E142" i="8"/>
  <c r="T142" i="8" s="1"/>
  <c r="D142" i="8"/>
  <c r="B142" i="8"/>
  <c r="A142" i="8"/>
  <c r="U141" i="8"/>
  <c r="T141" i="8"/>
  <c r="G141" i="8"/>
  <c r="F141" i="8"/>
  <c r="H141" i="8" s="1"/>
  <c r="E141" i="8"/>
  <c r="D141" i="8"/>
  <c r="B141" i="8"/>
  <c r="A141" i="8"/>
  <c r="V140" i="8"/>
  <c r="U140" i="8"/>
  <c r="S140" i="8"/>
  <c r="M140" i="8"/>
  <c r="L140" i="8"/>
  <c r="J140" i="8"/>
  <c r="G140" i="8"/>
  <c r="F140" i="8"/>
  <c r="H140" i="8" s="1"/>
  <c r="E140" i="8"/>
  <c r="T140" i="8" s="1"/>
  <c r="D140" i="8"/>
  <c r="B140" i="8"/>
  <c r="A140" i="8"/>
  <c r="E139" i="8"/>
  <c r="U139" i="8" s="1"/>
  <c r="D139" i="8"/>
  <c r="B139" i="8"/>
  <c r="A139" i="8"/>
  <c r="AJ138" i="8"/>
  <c r="AI138" i="8"/>
  <c r="AF138" i="8"/>
  <c r="AA138" i="8"/>
  <c r="M138" i="8"/>
  <c r="E138" i="8"/>
  <c r="V138" i="8" s="1"/>
  <c r="D138" i="8"/>
  <c r="B138" i="8"/>
  <c r="A138" i="8"/>
  <c r="V137" i="8"/>
  <c r="U137" i="8"/>
  <c r="T137" i="8"/>
  <c r="M137" i="8"/>
  <c r="N137" i="8" s="1"/>
  <c r="L137" i="8"/>
  <c r="G137" i="8"/>
  <c r="E137" i="8"/>
  <c r="D137" i="8"/>
  <c r="B137" i="8"/>
  <c r="A137" i="8"/>
  <c r="E136" i="8"/>
  <c r="D136" i="8"/>
  <c r="B136" i="8"/>
  <c r="A136" i="8"/>
  <c r="AJ135" i="8"/>
  <c r="AF135" i="8"/>
  <c r="AB135" i="8"/>
  <c r="Y135" i="8"/>
  <c r="Z135" i="8" s="1"/>
  <c r="P135" i="8"/>
  <c r="E135" i="8"/>
  <c r="D135" i="8"/>
  <c r="C135" i="8"/>
  <c r="B135" i="8"/>
  <c r="A135" i="8"/>
  <c r="AG134" i="8"/>
  <c r="AF134" i="8"/>
  <c r="AH134" i="8" s="1"/>
  <c r="E134" i="8"/>
  <c r="T134" i="8" s="1"/>
  <c r="D134" i="8"/>
  <c r="B134" i="8"/>
  <c r="A134" i="8"/>
  <c r="AB133" i="8"/>
  <c r="M133" i="8"/>
  <c r="E133" i="8"/>
  <c r="D133" i="8"/>
  <c r="B133" i="8"/>
  <c r="A133" i="8"/>
  <c r="M132" i="8"/>
  <c r="E132" i="8"/>
  <c r="D132" i="8"/>
  <c r="B132" i="8"/>
  <c r="A132" i="8"/>
  <c r="E131" i="8"/>
  <c r="D131" i="8"/>
  <c r="B131" i="8"/>
  <c r="A131" i="8"/>
  <c r="AG130" i="8"/>
  <c r="P130" i="8"/>
  <c r="M130" i="8"/>
  <c r="L130" i="8"/>
  <c r="N130" i="8" s="1"/>
  <c r="G130" i="8"/>
  <c r="F130" i="8"/>
  <c r="H130" i="8" s="1"/>
  <c r="E130" i="8"/>
  <c r="V130" i="8" s="1"/>
  <c r="D130" i="8"/>
  <c r="B130" i="8"/>
  <c r="A130" i="8"/>
  <c r="E129" i="8"/>
  <c r="L129" i="8" s="1"/>
  <c r="D129" i="8"/>
  <c r="B129" i="8"/>
  <c r="A129" i="8"/>
  <c r="P128" i="8"/>
  <c r="M128" i="8"/>
  <c r="L128" i="8"/>
  <c r="G128" i="8"/>
  <c r="E128" i="8"/>
  <c r="D128" i="8"/>
  <c r="B128" i="8"/>
  <c r="A128" i="8"/>
  <c r="AJ127" i="8"/>
  <c r="AB127" i="8"/>
  <c r="E127" i="8"/>
  <c r="P127" i="8" s="1"/>
  <c r="D127" i="8"/>
  <c r="C127" i="8"/>
  <c r="B127" i="8"/>
  <c r="A127" i="8"/>
  <c r="AI126" i="8"/>
  <c r="AC126" i="8"/>
  <c r="AA126" i="8"/>
  <c r="T126" i="8"/>
  <c r="M126" i="8"/>
  <c r="F126" i="8"/>
  <c r="E126" i="8"/>
  <c r="D126" i="8"/>
  <c r="B126" i="8"/>
  <c r="A126" i="8"/>
  <c r="E125" i="8"/>
  <c r="D125" i="8"/>
  <c r="B125" i="8"/>
  <c r="A125" i="8"/>
  <c r="AD124" i="8"/>
  <c r="E124" i="8"/>
  <c r="S124" i="8" s="1"/>
  <c r="D124" i="8"/>
  <c r="B124" i="8"/>
  <c r="A124" i="8"/>
  <c r="Y123" i="8"/>
  <c r="Z123" i="8" s="1"/>
  <c r="V123" i="8"/>
  <c r="S123" i="8"/>
  <c r="M123" i="8"/>
  <c r="J123" i="8"/>
  <c r="G123" i="8"/>
  <c r="F123" i="8"/>
  <c r="H123" i="8" s="1"/>
  <c r="E123" i="8"/>
  <c r="T123" i="8" s="1"/>
  <c r="D123" i="8"/>
  <c r="B123" i="8"/>
  <c r="A123" i="8"/>
  <c r="AG122" i="8"/>
  <c r="U122" i="8"/>
  <c r="S122" i="8"/>
  <c r="G122" i="8"/>
  <c r="F122" i="8"/>
  <c r="E122" i="8"/>
  <c r="L122" i="8" s="1"/>
  <c r="D122" i="8"/>
  <c r="B122" i="8"/>
  <c r="A122" i="8"/>
  <c r="AF121" i="8"/>
  <c r="E121" i="8"/>
  <c r="U121" i="8" s="1"/>
  <c r="D121" i="8"/>
  <c r="B121" i="8"/>
  <c r="A121" i="8"/>
  <c r="AI120" i="8"/>
  <c r="E120" i="8"/>
  <c r="D120" i="8"/>
  <c r="B120" i="8"/>
  <c r="A120" i="8"/>
  <c r="E119" i="8"/>
  <c r="D119" i="8"/>
  <c r="B119" i="8"/>
  <c r="A119" i="8"/>
  <c r="AI118" i="8"/>
  <c r="AF118" i="8"/>
  <c r="AC118" i="8"/>
  <c r="E118" i="8"/>
  <c r="D118" i="8"/>
  <c r="B118" i="8"/>
  <c r="A118" i="8"/>
  <c r="E117" i="8"/>
  <c r="D117" i="8"/>
  <c r="B117" i="8"/>
  <c r="A117" i="8"/>
  <c r="AI116" i="8"/>
  <c r="E116" i="8"/>
  <c r="D116" i="8"/>
  <c r="B116" i="8"/>
  <c r="A116" i="8"/>
  <c r="E115" i="8"/>
  <c r="D115" i="8"/>
  <c r="B115" i="8"/>
  <c r="A115" i="8"/>
  <c r="E114" i="8"/>
  <c r="D114" i="8"/>
  <c r="B114" i="8"/>
  <c r="A114" i="8"/>
  <c r="AK113" i="8"/>
  <c r="E113" i="8"/>
  <c r="D113" i="8"/>
  <c r="B113" i="8"/>
  <c r="A113" i="8"/>
  <c r="E112" i="8"/>
  <c r="D112" i="8"/>
  <c r="B112" i="8"/>
  <c r="A112" i="8"/>
  <c r="E111" i="8"/>
  <c r="D111" i="8"/>
  <c r="B111" i="8"/>
  <c r="A111" i="8"/>
  <c r="AK110" i="8"/>
  <c r="AI110" i="8"/>
  <c r="E110" i="8"/>
  <c r="D110" i="8"/>
  <c r="B110" i="8"/>
  <c r="A110" i="8"/>
  <c r="AJ109" i="8"/>
  <c r="AF109" i="8"/>
  <c r="AD109" i="8"/>
  <c r="AC109" i="8"/>
  <c r="U109" i="8"/>
  <c r="S109" i="8"/>
  <c r="G109" i="8"/>
  <c r="E109" i="8"/>
  <c r="V109" i="8" s="1"/>
  <c r="D109" i="8"/>
  <c r="C109" i="8"/>
  <c r="B109" i="8"/>
  <c r="A109" i="8"/>
  <c r="S108" i="8"/>
  <c r="E108" i="8"/>
  <c r="V108" i="8" s="1"/>
  <c r="D108" i="8"/>
  <c r="B108" i="8"/>
  <c r="A108" i="8"/>
  <c r="AI107" i="8"/>
  <c r="AG107" i="8"/>
  <c r="AF107" i="8"/>
  <c r="Y107" i="8"/>
  <c r="Z107" i="8" s="1"/>
  <c r="V107" i="8"/>
  <c r="U107" i="8"/>
  <c r="P107" i="8"/>
  <c r="L107" i="8"/>
  <c r="F107" i="8"/>
  <c r="E107" i="8"/>
  <c r="D107" i="8"/>
  <c r="B107" i="8"/>
  <c r="A107" i="8"/>
  <c r="AI106" i="8"/>
  <c r="AG106" i="8"/>
  <c r="V106" i="8"/>
  <c r="U106" i="8"/>
  <c r="S106" i="8"/>
  <c r="P106" i="8"/>
  <c r="M106" i="8"/>
  <c r="L106" i="8"/>
  <c r="J106" i="8"/>
  <c r="G106" i="8"/>
  <c r="F106" i="8"/>
  <c r="H106" i="8" s="1"/>
  <c r="E106" i="8"/>
  <c r="T106" i="8" s="1"/>
  <c r="D106" i="8"/>
  <c r="B106" i="8"/>
  <c r="A106" i="8"/>
  <c r="M105" i="8"/>
  <c r="E105" i="8"/>
  <c r="D105" i="8"/>
  <c r="B105" i="8"/>
  <c r="A105" i="8"/>
  <c r="T104" i="8"/>
  <c r="M104" i="8"/>
  <c r="E104" i="8"/>
  <c r="J104" i="8" s="1"/>
  <c r="D104" i="8"/>
  <c r="B104" i="8"/>
  <c r="A104" i="8"/>
  <c r="T103" i="8"/>
  <c r="E103" i="8"/>
  <c r="P103" i="8" s="1"/>
  <c r="D103" i="8"/>
  <c r="B103" i="8"/>
  <c r="A103" i="8"/>
  <c r="AJ102" i="8"/>
  <c r="S102" i="8"/>
  <c r="J102" i="8"/>
  <c r="E102" i="8"/>
  <c r="L102" i="8" s="1"/>
  <c r="D102" i="8"/>
  <c r="B102" i="8"/>
  <c r="A102" i="8"/>
  <c r="U101" i="8"/>
  <c r="G101" i="8"/>
  <c r="E101" i="8"/>
  <c r="D101" i="8"/>
  <c r="B101" i="8"/>
  <c r="A101" i="8"/>
  <c r="V100" i="8"/>
  <c r="S100" i="8"/>
  <c r="P100" i="8"/>
  <c r="M100" i="8"/>
  <c r="L100" i="8"/>
  <c r="J100" i="8"/>
  <c r="F100" i="8"/>
  <c r="E100" i="8"/>
  <c r="D100" i="8"/>
  <c r="B100" i="8"/>
  <c r="A100" i="8"/>
  <c r="E99" i="8"/>
  <c r="U99" i="8" s="1"/>
  <c r="D99" i="8"/>
  <c r="B99" i="8"/>
  <c r="A99" i="8"/>
  <c r="AC98" i="8"/>
  <c r="AB98" i="8"/>
  <c r="V98" i="8"/>
  <c r="S98" i="8"/>
  <c r="M98" i="8"/>
  <c r="G98" i="8"/>
  <c r="F98" i="8"/>
  <c r="E98" i="8"/>
  <c r="P98" i="8" s="1"/>
  <c r="D98" i="8"/>
  <c r="C98" i="8"/>
  <c r="B98" i="8"/>
  <c r="A98" i="8"/>
  <c r="AC97" i="8"/>
  <c r="E97" i="8"/>
  <c r="D97" i="8"/>
  <c r="C97" i="8"/>
  <c r="B97" i="8"/>
  <c r="A97" i="8"/>
  <c r="AD96" i="8"/>
  <c r="V96" i="8"/>
  <c r="T96" i="8"/>
  <c r="S96" i="8"/>
  <c r="P96" i="8"/>
  <c r="L96" i="8"/>
  <c r="J96" i="8"/>
  <c r="G96" i="8"/>
  <c r="H96" i="8" s="1"/>
  <c r="F96" i="8"/>
  <c r="E96" i="8"/>
  <c r="M96" i="8" s="1"/>
  <c r="D96" i="8"/>
  <c r="B96" i="8"/>
  <c r="A96" i="8"/>
  <c r="AG95" i="8"/>
  <c r="Y95" i="8"/>
  <c r="Z95" i="8" s="1"/>
  <c r="M95" i="8"/>
  <c r="J95" i="8"/>
  <c r="E95" i="8"/>
  <c r="F95" i="8" s="1"/>
  <c r="D95" i="8"/>
  <c r="C95" i="8"/>
  <c r="B95" i="8"/>
  <c r="A95" i="8"/>
  <c r="Y94" i="8"/>
  <c r="Z94" i="8" s="1"/>
  <c r="P94" i="8"/>
  <c r="M94" i="8"/>
  <c r="G94" i="8"/>
  <c r="F94" i="8"/>
  <c r="H94" i="8" s="1"/>
  <c r="E94" i="8"/>
  <c r="T94" i="8" s="1"/>
  <c r="D94" i="8"/>
  <c r="B94" i="8"/>
  <c r="A94" i="8"/>
  <c r="F93" i="8"/>
  <c r="E93" i="8"/>
  <c r="D93" i="8"/>
  <c r="B93" i="8"/>
  <c r="A93" i="8"/>
  <c r="Z92" i="8"/>
  <c r="Y92" i="8"/>
  <c r="E92" i="8"/>
  <c r="D92" i="8"/>
  <c r="B92" i="8"/>
  <c r="A92" i="8"/>
  <c r="U91" i="8"/>
  <c r="M91" i="8"/>
  <c r="E91" i="8"/>
  <c r="D91" i="8"/>
  <c r="B91" i="8"/>
  <c r="A91" i="8"/>
  <c r="AG90" i="8"/>
  <c r="AB90" i="8"/>
  <c r="Y90" i="8"/>
  <c r="Z90" i="8" s="1"/>
  <c r="V90" i="8"/>
  <c r="T90" i="8"/>
  <c r="S90" i="8"/>
  <c r="M90" i="8"/>
  <c r="J90" i="8"/>
  <c r="G90" i="8"/>
  <c r="E90" i="8"/>
  <c r="D90" i="8"/>
  <c r="C90" i="8"/>
  <c r="B90" i="8"/>
  <c r="A90" i="8"/>
  <c r="T89" i="8"/>
  <c r="J89" i="8"/>
  <c r="E89" i="8"/>
  <c r="S89" i="8" s="1"/>
  <c r="D89" i="8"/>
  <c r="B89" i="8"/>
  <c r="A89" i="8"/>
  <c r="V88" i="8"/>
  <c r="T88" i="8"/>
  <c r="M88" i="8"/>
  <c r="J88" i="8"/>
  <c r="G88" i="8"/>
  <c r="E88" i="8"/>
  <c r="S88" i="8" s="1"/>
  <c r="D88" i="8"/>
  <c r="B88" i="8"/>
  <c r="A88" i="8"/>
  <c r="V87" i="8"/>
  <c r="U87" i="8"/>
  <c r="T87" i="8"/>
  <c r="S87" i="8"/>
  <c r="L87" i="8"/>
  <c r="J87" i="8"/>
  <c r="F87" i="8"/>
  <c r="E87" i="8"/>
  <c r="M87" i="8" s="1"/>
  <c r="D87" i="8"/>
  <c r="B87" i="8"/>
  <c r="A87" i="8"/>
  <c r="T86" i="8"/>
  <c r="S86" i="8"/>
  <c r="P86" i="8"/>
  <c r="M86" i="8"/>
  <c r="J86" i="8"/>
  <c r="G86" i="8"/>
  <c r="F86" i="8"/>
  <c r="E86" i="8"/>
  <c r="V86" i="8" s="1"/>
  <c r="D86" i="8"/>
  <c r="B86" i="8"/>
  <c r="A86" i="8"/>
  <c r="AC85" i="8"/>
  <c r="AB85" i="8"/>
  <c r="V85" i="8"/>
  <c r="U85" i="8"/>
  <c r="E85" i="8"/>
  <c r="D85" i="8"/>
  <c r="C85" i="8"/>
  <c r="B85" i="8"/>
  <c r="A85" i="8"/>
  <c r="AJ84" i="8"/>
  <c r="AG84" i="8"/>
  <c r="AD84" i="8"/>
  <c r="U84" i="8"/>
  <c r="P84" i="8"/>
  <c r="E84" i="8"/>
  <c r="D84" i="8"/>
  <c r="C84" i="8"/>
  <c r="B84" i="8"/>
  <c r="A84" i="8"/>
  <c r="V83" i="8"/>
  <c r="S83" i="8"/>
  <c r="P83" i="8"/>
  <c r="G83" i="8"/>
  <c r="F83" i="8"/>
  <c r="E83" i="8"/>
  <c r="J83" i="8" s="1"/>
  <c r="D83" i="8"/>
  <c r="B83" i="8"/>
  <c r="A83" i="8"/>
  <c r="AJ82" i="8"/>
  <c r="AG82" i="8"/>
  <c r="AF82" i="8"/>
  <c r="AH82" i="8" s="1"/>
  <c r="Z82" i="8"/>
  <c r="Y82" i="8"/>
  <c r="T82" i="8"/>
  <c r="L82" i="8"/>
  <c r="E82" i="8"/>
  <c r="D82" i="8"/>
  <c r="C82" i="8"/>
  <c r="B82" i="8"/>
  <c r="A82" i="8"/>
  <c r="V81" i="8"/>
  <c r="E81" i="8"/>
  <c r="S81" i="8" s="1"/>
  <c r="D81" i="8"/>
  <c r="B81" i="8"/>
  <c r="A81" i="8"/>
  <c r="AJ80" i="8"/>
  <c r="V80" i="8"/>
  <c r="T80" i="8"/>
  <c r="P80" i="8"/>
  <c r="L80" i="8"/>
  <c r="J80" i="8"/>
  <c r="I80" i="8"/>
  <c r="G80" i="8"/>
  <c r="F80" i="8"/>
  <c r="E80" i="8"/>
  <c r="U80" i="8" s="1"/>
  <c r="D80" i="8"/>
  <c r="B80" i="8"/>
  <c r="A80" i="8"/>
  <c r="AJ79" i="8"/>
  <c r="V79" i="8"/>
  <c r="T79" i="8"/>
  <c r="S79" i="8"/>
  <c r="L79" i="8"/>
  <c r="J79" i="8"/>
  <c r="I79" i="8"/>
  <c r="G79" i="8"/>
  <c r="F79" i="8"/>
  <c r="H79" i="8" s="1"/>
  <c r="E79" i="8"/>
  <c r="U79" i="8" s="1"/>
  <c r="D79" i="8"/>
  <c r="B79" i="8"/>
  <c r="A79" i="8"/>
  <c r="V78" i="8"/>
  <c r="P78" i="8"/>
  <c r="J78" i="8"/>
  <c r="I78" i="8"/>
  <c r="G78" i="8"/>
  <c r="F78" i="8"/>
  <c r="E78" i="8"/>
  <c r="S78" i="8" s="1"/>
  <c r="D78" i="8"/>
  <c r="B78" i="8"/>
  <c r="A78" i="8"/>
  <c r="V77" i="8"/>
  <c r="S77" i="8"/>
  <c r="P77" i="8"/>
  <c r="L77" i="8"/>
  <c r="I77" i="8"/>
  <c r="G77" i="8"/>
  <c r="F77" i="8"/>
  <c r="E77" i="8"/>
  <c r="D77" i="8"/>
  <c r="B77" i="8"/>
  <c r="A77" i="8"/>
  <c r="AJ76" i="8"/>
  <c r="AF76" i="8"/>
  <c r="V76" i="8"/>
  <c r="T76" i="8"/>
  <c r="P76" i="8"/>
  <c r="L76" i="8"/>
  <c r="F76" i="8"/>
  <c r="E76" i="8"/>
  <c r="D76" i="8"/>
  <c r="C76" i="8"/>
  <c r="B76" i="8"/>
  <c r="A76" i="8"/>
  <c r="P75" i="8"/>
  <c r="L75" i="8"/>
  <c r="I75" i="8"/>
  <c r="F75" i="8"/>
  <c r="E75" i="8"/>
  <c r="S75" i="8" s="1"/>
  <c r="D75" i="8"/>
  <c r="B75" i="8"/>
  <c r="A75" i="8"/>
  <c r="AB74" i="8"/>
  <c r="S74" i="8"/>
  <c r="P74" i="8"/>
  <c r="L74" i="8"/>
  <c r="J74" i="8"/>
  <c r="I74" i="8"/>
  <c r="G74" i="8"/>
  <c r="E74" i="8"/>
  <c r="D74" i="8"/>
  <c r="B74" i="8"/>
  <c r="A74" i="8"/>
  <c r="V73" i="8"/>
  <c r="T73" i="8"/>
  <c r="S73" i="8"/>
  <c r="L73" i="8"/>
  <c r="J73" i="8"/>
  <c r="I73" i="8"/>
  <c r="G73" i="8"/>
  <c r="F73" i="8"/>
  <c r="H73" i="8" s="1"/>
  <c r="E73" i="8"/>
  <c r="U73" i="8" s="1"/>
  <c r="D73" i="8"/>
  <c r="B73" i="8"/>
  <c r="A73" i="8"/>
  <c r="AK72" i="8"/>
  <c r="AB72" i="8"/>
  <c r="V72" i="8"/>
  <c r="T72" i="8"/>
  <c r="P72" i="8"/>
  <c r="L72" i="8"/>
  <c r="J72" i="8"/>
  <c r="I72" i="8"/>
  <c r="H72" i="8"/>
  <c r="G72" i="8"/>
  <c r="F72" i="8"/>
  <c r="E72" i="8"/>
  <c r="U72" i="8" s="1"/>
  <c r="D72" i="8"/>
  <c r="B72" i="8"/>
  <c r="A72" i="8"/>
  <c r="AK71" i="8"/>
  <c r="AF71" i="8"/>
  <c r="AD71" i="8"/>
  <c r="T71" i="8"/>
  <c r="S71" i="8"/>
  <c r="P71" i="8"/>
  <c r="J71" i="8"/>
  <c r="I71" i="8"/>
  <c r="G71" i="8"/>
  <c r="E71" i="8"/>
  <c r="D71" i="8"/>
  <c r="B71" i="8"/>
  <c r="A71" i="8"/>
  <c r="AJ70" i="8"/>
  <c r="AG70" i="8"/>
  <c r="AD70" i="8"/>
  <c r="AC70" i="8"/>
  <c r="AB70" i="8"/>
  <c r="Y70" i="8"/>
  <c r="Z70" i="8" s="1"/>
  <c r="P70" i="8"/>
  <c r="L70" i="8"/>
  <c r="I70" i="8"/>
  <c r="F70" i="8"/>
  <c r="E70" i="8"/>
  <c r="V70" i="8" s="1"/>
  <c r="D70" i="8"/>
  <c r="C70" i="8"/>
  <c r="B70" i="8"/>
  <c r="A70" i="8"/>
  <c r="V69" i="8"/>
  <c r="S69" i="8"/>
  <c r="P69" i="8"/>
  <c r="L69" i="8"/>
  <c r="J69" i="8"/>
  <c r="G69" i="8"/>
  <c r="F69" i="8"/>
  <c r="E69" i="8"/>
  <c r="D69" i="8"/>
  <c r="B69" i="8"/>
  <c r="A69" i="8"/>
  <c r="AJ68" i="8"/>
  <c r="AG68" i="8"/>
  <c r="P68" i="8"/>
  <c r="L68" i="8"/>
  <c r="J68" i="8"/>
  <c r="F68" i="8"/>
  <c r="E68" i="8"/>
  <c r="V68" i="8" s="1"/>
  <c r="D68" i="8"/>
  <c r="B68" i="8"/>
  <c r="A68" i="8"/>
  <c r="AF67" i="8"/>
  <c r="V67" i="8"/>
  <c r="S67" i="8"/>
  <c r="P67" i="8"/>
  <c r="L67" i="8"/>
  <c r="J67" i="8"/>
  <c r="I67" i="8"/>
  <c r="G67" i="8"/>
  <c r="F67" i="8"/>
  <c r="H67" i="8" s="1"/>
  <c r="E67" i="8"/>
  <c r="U67" i="8" s="1"/>
  <c r="D67" i="8"/>
  <c r="B67" i="8"/>
  <c r="A67" i="8"/>
  <c r="V66" i="8"/>
  <c r="S66" i="8"/>
  <c r="P66" i="8"/>
  <c r="I66" i="8"/>
  <c r="G66" i="8"/>
  <c r="F66" i="8"/>
  <c r="E66" i="8"/>
  <c r="D66" i="8"/>
  <c r="B66" i="8"/>
  <c r="A66" i="8"/>
  <c r="AK65" i="8"/>
  <c r="AF65" i="8"/>
  <c r="AD65" i="8"/>
  <c r="AB65" i="8"/>
  <c r="T65" i="8"/>
  <c r="P65" i="8"/>
  <c r="L65" i="8"/>
  <c r="I65" i="8"/>
  <c r="G65" i="8"/>
  <c r="F65" i="8"/>
  <c r="E65" i="8"/>
  <c r="D65" i="8"/>
  <c r="C65" i="8"/>
  <c r="B65" i="8"/>
  <c r="A65" i="8"/>
  <c r="AF64" i="8"/>
  <c r="AD64" i="8"/>
  <c r="V64" i="8"/>
  <c r="P64" i="8"/>
  <c r="L64" i="8"/>
  <c r="I64" i="8"/>
  <c r="G64" i="8"/>
  <c r="E64" i="8"/>
  <c r="D64" i="8"/>
  <c r="B64" i="8"/>
  <c r="A64" i="8"/>
  <c r="AG63" i="8"/>
  <c r="AF63" i="8"/>
  <c r="AH63" i="8" s="1"/>
  <c r="AD63" i="8"/>
  <c r="S63" i="8"/>
  <c r="P63" i="8"/>
  <c r="J63" i="8"/>
  <c r="E63" i="8"/>
  <c r="T63" i="8" s="1"/>
  <c r="D63" i="8"/>
  <c r="C63" i="8"/>
  <c r="B63" i="8"/>
  <c r="A63" i="8"/>
  <c r="AC62" i="8"/>
  <c r="Z62" i="8"/>
  <c r="Y62" i="8"/>
  <c r="V62" i="8"/>
  <c r="L62" i="8"/>
  <c r="I62" i="8"/>
  <c r="G62" i="8"/>
  <c r="E62" i="8"/>
  <c r="T62" i="8" s="1"/>
  <c r="D62" i="8"/>
  <c r="B62" i="8"/>
  <c r="A62" i="8"/>
  <c r="AI61" i="8"/>
  <c r="V61" i="8"/>
  <c r="T61" i="8"/>
  <c r="P61" i="8"/>
  <c r="L61" i="8"/>
  <c r="H61" i="8"/>
  <c r="G61" i="8"/>
  <c r="F61" i="8"/>
  <c r="E61" i="8"/>
  <c r="D61" i="8"/>
  <c r="B61" i="8"/>
  <c r="A61" i="8"/>
  <c r="AJ60" i="8"/>
  <c r="AC60" i="8"/>
  <c r="AA60" i="8"/>
  <c r="S60" i="8"/>
  <c r="P60" i="8"/>
  <c r="L60" i="8"/>
  <c r="E60" i="8"/>
  <c r="V60" i="8" s="1"/>
  <c r="D60" i="8"/>
  <c r="B60" i="8"/>
  <c r="A60" i="8"/>
  <c r="T59" i="8"/>
  <c r="P59" i="8"/>
  <c r="L59" i="8"/>
  <c r="J59" i="8"/>
  <c r="G59" i="8"/>
  <c r="E59" i="8"/>
  <c r="D59" i="8"/>
  <c r="B59" i="8"/>
  <c r="A59" i="8"/>
  <c r="AC58" i="8"/>
  <c r="V58" i="8"/>
  <c r="T58" i="8"/>
  <c r="P58" i="8"/>
  <c r="L58" i="8"/>
  <c r="J58" i="8"/>
  <c r="I58" i="8"/>
  <c r="H58" i="8"/>
  <c r="G58" i="8"/>
  <c r="F58" i="8"/>
  <c r="E58" i="8"/>
  <c r="U58" i="8" s="1"/>
  <c r="D58" i="8"/>
  <c r="B58" i="8"/>
  <c r="A58" i="8"/>
  <c r="AF57" i="8"/>
  <c r="AD57" i="8"/>
  <c r="V57" i="8"/>
  <c r="S57" i="8"/>
  <c r="P57" i="8"/>
  <c r="L57" i="8"/>
  <c r="J57" i="8"/>
  <c r="I57" i="8"/>
  <c r="G57" i="8"/>
  <c r="F57" i="8"/>
  <c r="E57" i="8"/>
  <c r="U57" i="8" s="1"/>
  <c r="D57" i="8"/>
  <c r="C57" i="8"/>
  <c r="B57" i="8"/>
  <c r="A57" i="8"/>
  <c r="AD56" i="8"/>
  <c r="V56" i="8"/>
  <c r="T56" i="8"/>
  <c r="P56" i="8"/>
  <c r="L56" i="8"/>
  <c r="J56" i="8"/>
  <c r="I56" i="8"/>
  <c r="G56" i="8"/>
  <c r="F56" i="8"/>
  <c r="H56" i="8" s="1"/>
  <c r="E56" i="8"/>
  <c r="U56" i="8" s="1"/>
  <c r="D56" i="8"/>
  <c r="B56" i="8"/>
  <c r="A56" i="8"/>
  <c r="V55" i="8"/>
  <c r="T55" i="8"/>
  <c r="P55" i="8"/>
  <c r="J55" i="8"/>
  <c r="I55" i="8"/>
  <c r="F55" i="8"/>
  <c r="E55" i="8"/>
  <c r="D55" i="8"/>
  <c r="B55" i="8"/>
  <c r="A55" i="8"/>
  <c r="V54" i="8"/>
  <c r="T54" i="8"/>
  <c r="P54" i="8"/>
  <c r="L54" i="8"/>
  <c r="G54" i="8"/>
  <c r="E54" i="8"/>
  <c r="D54" i="8"/>
  <c r="B54" i="8"/>
  <c r="A54" i="8"/>
  <c r="AJ53" i="8"/>
  <c r="AC53" i="8"/>
  <c r="Y53" i="8"/>
  <c r="Z53" i="8" s="1"/>
  <c r="V53" i="8"/>
  <c r="T53" i="8"/>
  <c r="P53" i="8"/>
  <c r="L53" i="8"/>
  <c r="I53" i="8"/>
  <c r="G53" i="8"/>
  <c r="F53" i="8"/>
  <c r="H53" i="8" s="1"/>
  <c r="E53" i="8"/>
  <c r="U53" i="8" s="1"/>
  <c r="D53" i="8"/>
  <c r="C53" i="8"/>
  <c r="B53" i="8"/>
  <c r="A53" i="8"/>
  <c r="I52" i="8"/>
  <c r="F52" i="8"/>
  <c r="E52" i="8"/>
  <c r="D52" i="8"/>
  <c r="B52" i="8"/>
  <c r="A52" i="8"/>
  <c r="T51" i="8"/>
  <c r="P51" i="8"/>
  <c r="L51" i="8"/>
  <c r="I51" i="8"/>
  <c r="G51" i="8"/>
  <c r="E51" i="8"/>
  <c r="D51" i="8"/>
  <c r="B51" i="8"/>
  <c r="A51" i="8"/>
  <c r="G50" i="8"/>
  <c r="F50" i="8"/>
  <c r="E50" i="8"/>
  <c r="D50" i="8"/>
  <c r="B50" i="8"/>
  <c r="A50" i="8"/>
  <c r="S49" i="8"/>
  <c r="P49" i="8"/>
  <c r="L49" i="8"/>
  <c r="J49" i="8"/>
  <c r="I49" i="8"/>
  <c r="F49" i="8"/>
  <c r="E49" i="8"/>
  <c r="D49" i="8"/>
  <c r="B49" i="8"/>
  <c r="A49" i="8"/>
  <c r="AJ48" i="8"/>
  <c r="AF48" i="8"/>
  <c r="AD48" i="8"/>
  <c r="L48" i="8"/>
  <c r="J48" i="8"/>
  <c r="K48" i="8" s="1"/>
  <c r="I48" i="8"/>
  <c r="G48" i="8"/>
  <c r="E48" i="8"/>
  <c r="T48" i="8" s="1"/>
  <c r="D48" i="8"/>
  <c r="C48" i="8"/>
  <c r="B48" i="8"/>
  <c r="A48" i="8"/>
  <c r="F47" i="8"/>
  <c r="E47" i="8"/>
  <c r="T47" i="8" s="1"/>
  <c r="D47" i="8"/>
  <c r="B47" i="8"/>
  <c r="A47" i="8"/>
  <c r="AF46" i="8"/>
  <c r="AD46" i="8"/>
  <c r="AB46" i="8"/>
  <c r="E46" i="8"/>
  <c r="D46" i="8"/>
  <c r="C46" i="8"/>
  <c r="B46" i="8"/>
  <c r="A46" i="8"/>
  <c r="AJ45" i="8"/>
  <c r="AG45" i="8"/>
  <c r="Y45" i="8"/>
  <c r="Z45" i="8" s="1"/>
  <c r="V45" i="8"/>
  <c r="E45" i="8"/>
  <c r="D45" i="8"/>
  <c r="C45" i="8"/>
  <c r="B45" i="8"/>
  <c r="A45" i="8"/>
  <c r="L44" i="8"/>
  <c r="J44" i="8"/>
  <c r="I44" i="8"/>
  <c r="E44" i="8"/>
  <c r="S44" i="8" s="1"/>
  <c r="D44" i="8"/>
  <c r="B44" i="8"/>
  <c r="A44" i="8"/>
  <c r="V43" i="8"/>
  <c r="T43" i="8"/>
  <c r="P43" i="8"/>
  <c r="L43" i="8"/>
  <c r="J43" i="8"/>
  <c r="I43" i="8"/>
  <c r="K43" i="8" s="1"/>
  <c r="G43" i="8"/>
  <c r="F43" i="8"/>
  <c r="E43" i="8"/>
  <c r="U43" i="8" s="1"/>
  <c r="D43" i="8"/>
  <c r="B43" i="8"/>
  <c r="A43" i="8"/>
  <c r="AG42" i="8"/>
  <c r="AA42" i="8"/>
  <c r="V42" i="8"/>
  <c r="T42" i="8"/>
  <c r="P42" i="8"/>
  <c r="L42" i="8"/>
  <c r="J42" i="8"/>
  <c r="I42" i="8"/>
  <c r="G42" i="8"/>
  <c r="F42" i="8"/>
  <c r="H42" i="8" s="1"/>
  <c r="E42" i="8"/>
  <c r="U42" i="8" s="1"/>
  <c r="D42" i="8"/>
  <c r="B42" i="8"/>
  <c r="A42" i="8"/>
  <c r="AK41" i="8"/>
  <c r="AB41" i="8"/>
  <c r="S41" i="8"/>
  <c r="E41" i="8"/>
  <c r="D41" i="8"/>
  <c r="B41" i="8"/>
  <c r="A41" i="8"/>
  <c r="AJ40" i="8"/>
  <c r="AF40" i="8"/>
  <c r="AD40" i="8"/>
  <c r="T40" i="8"/>
  <c r="E40" i="8"/>
  <c r="D40" i="8"/>
  <c r="C40" i="8"/>
  <c r="B40" i="8"/>
  <c r="A40" i="8"/>
  <c r="T39" i="8"/>
  <c r="P39" i="8"/>
  <c r="L39" i="8"/>
  <c r="J39" i="8"/>
  <c r="I39" i="8"/>
  <c r="G39" i="8"/>
  <c r="E39" i="8"/>
  <c r="S39" i="8" s="1"/>
  <c r="D39" i="8"/>
  <c r="B39" i="8"/>
  <c r="A39" i="8"/>
  <c r="AD38" i="8"/>
  <c r="V38" i="8"/>
  <c r="G38" i="8"/>
  <c r="E38" i="8"/>
  <c r="D38" i="8"/>
  <c r="B38" i="8"/>
  <c r="A38" i="8"/>
  <c r="AJ37" i="8"/>
  <c r="AC37" i="8"/>
  <c r="Y37" i="8"/>
  <c r="Z37" i="8" s="1"/>
  <c r="V37" i="8"/>
  <c r="G37" i="8"/>
  <c r="F37" i="8"/>
  <c r="E37" i="8"/>
  <c r="U37" i="8" s="1"/>
  <c r="D37" i="8"/>
  <c r="C37" i="8"/>
  <c r="B37" i="8"/>
  <c r="A37" i="8"/>
  <c r="T36" i="8"/>
  <c r="S36" i="8"/>
  <c r="P36" i="8"/>
  <c r="L36" i="8"/>
  <c r="J36" i="8"/>
  <c r="G36" i="8"/>
  <c r="E36" i="8"/>
  <c r="D36" i="8"/>
  <c r="B36" i="8"/>
  <c r="A36" i="8"/>
  <c r="AI35" i="8"/>
  <c r="AA35" i="8"/>
  <c r="T35" i="8"/>
  <c r="P35" i="8"/>
  <c r="L35" i="8"/>
  <c r="J35" i="8"/>
  <c r="I35" i="8"/>
  <c r="G35" i="8"/>
  <c r="E35" i="8"/>
  <c r="S35" i="8" s="1"/>
  <c r="D35" i="8"/>
  <c r="B35" i="8"/>
  <c r="A35" i="8"/>
  <c r="V34" i="8"/>
  <c r="T34" i="8"/>
  <c r="E34" i="8"/>
  <c r="D34" i="8"/>
  <c r="B34" i="8"/>
  <c r="A34" i="8"/>
  <c r="T33" i="8"/>
  <c r="P33" i="8"/>
  <c r="L33" i="8"/>
  <c r="J33" i="8"/>
  <c r="I33" i="8"/>
  <c r="F33" i="8"/>
  <c r="E33" i="8"/>
  <c r="U33" i="8" s="1"/>
  <c r="D33" i="8"/>
  <c r="B33" i="8"/>
  <c r="A33" i="8"/>
  <c r="AJ32" i="8"/>
  <c r="AF32" i="8"/>
  <c r="AD32" i="8"/>
  <c r="AB32" i="8"/>
  <c r="Y32" i="8"/>
  <c r="Z32" i="8" s="1"/>
  <c r="E32" i="8"/>
  <c r="D32" i="8"/>
  <c r="C32" i="8"/>
  <c r="B32" i="8"/>
  <c r="A32" i="8"/>
  <c r="AI31" i="8"/>
  <c r="AD31" i="8"/>
  <c r="V31" i="8"/>
  <c r="T31" i="8"/>
  <c r="F31" i="8"/>
  <c r="E31" i="8"/>
  <c r="D31" i="8"/>
  <c r="B31" i="8"/>
  <c r="A31" i="8"/>
  <c r="E30" i="8"/>
  <c r="D30" i="8"/>
  <c r="B30" i="8"/>
  <c r="A30" i="8"/>
  <c r="L29" i="8"/>
  <c r="J29" i="8"/>
  <c r="I29" i="8"/>
  <c r="G29" i="8"/>
  <c r="E29" i="8"/>
  <c r="U29" i="8" s="1"/>
  <c r="D29" i="8"/>
  <c r="B29" i="8"/>
  <c r="A29" i="8"/>
  <c r="V28" i="8"/>
  <c r="G28" i="8"/>
  <c r="F28" i="8"/>
  <c r="H28" i="8" s="1"/>
  <c r="E28" i="8"/>
  <c r="U28" i="8" s="1"/>
  <c r="D28" i="8"/>
  <c r="B28" i="8"/>
  <c r="A28" i="8"/>
  <c r="S27" i="8"/>
  <c r="P27" i="8"/>
  <c r="L27" i="8"/>
  <c r="J27" i="8"/>
  <c r="G27" i="8"/>
  <c r="E27" i="8"/>
  <c r="U27" i="8" s="1"/>
  <c r="D27" i="8"/>
  <c r="B27" i="8"/>
  <c r="A27" i="8"/>
  <c r="AC26" i="8"/>
  <c r="T26" i="8"/>
  <c r="P26" i="8"/>
  <c r="L26" i="8"/>
  <c r="J26" i="8"/>
  <c r="I26" i="8"/>
  <c r="K26" i="8" s="1"/>
  <c r="F26" i="8"/>
  <c r="E26" i="8"/>
  <c r="U26" i="8" s="1"/>
  <c r="D26" i="8"/>
  <c r="B26" i="8"/>
  <c r="A26" i="8"/>
  <c r="AD25" i="8"/>
  <c r="AA25" i="8"/>
  <c r="L25" i="8"/>
  <c r="J25" i="8"/>
  <c r="I25" i="8"/>
  <c r="E25" i="8"/>
  <c r="U25" i="8" s="1"/>
  <c r="D25" i="8"/>
  <c r="B25" i="8"/>
  <c r="A25" i="8"/>
  <c r="AF24" i="8"/>
  <c r="AD24" i="8"/>
  <c r="AC24" i="8"/>
  <c r="T24" i="8"/>
  <c r="P24" i="8"/>
  <c r="L24" i="8"/>
  <c r="J24" i="8"/>
  <c r="I24" i="8"/>
  <c r="K24" i="8" s="1"/>
  <c r="F24" i="8"/>
  <c r="E24" i="8"/>
  <c r="U24" i="8" s="1"/>
  <c r="D24" i="8"/>
  <c r="C24" i="8"/>
  <c r="B24" i="8"/>
  <c r="A24" i="8"/>
  <c r="AC23" i="8"/>
  <c r="T23" i="8"/>
  <c r="P23" i="8"/>
  <c r="L23" i="8"/>
  <c r="J23" i="8"/>
  <c r="I23" i="8"/>
  <c r="F23" i="8"/>
  <c r="E23" i="8"/>
  <c r="U23" i="8" s="1"/>
  <c r="D23" i="8"/>
  <c r="B23" i="8"/>
  <c r="A23" i="8"/>
  <c r="J22" i="8"/>
  <c r="I22" i="8"/>
  <c r="E22" i="8"/>
  <c r="U22" i="8" s="1"/>
  <c r="D22" i="8"/>
  <c r="B22" i="8"/>
  <c r="A22" i="8"/>
  <c r="AK21" i="8"/>
  <c r="AI21" i="8"/>
  <c r="AC21" i="8"/>
  <c r="Y21" i="8"/>
  <c r="Z21" i="8" s="1"/>
  <c r="V21" i="8"/>
  <c r="S21" i="8"/>
  <c r="P21" i="8"/>
  <c r="L21" i="8"/>
  <c r="J21" i="8"/>
  <c r="I21" i="8"/>
  <c r="F21" i="8"/>
  <c r="E21" i="8"/>
  <c r="U21" i="8" s="1"/>
  <c r="D21" i="8"/>
  <c r="B21" i="8"/>
  <c r="A21" i="8"/>
  <c r="AJ20" i="8"/>
  <c r="AI20" i="8"/>
  <c r="AG20" i="8"/>
  <c r="AD20" i="8"/>
  <c r="AA20" i="8"/>
  <c r="S20" i="8"/>
  <c r="E20" i="8"/>
  <c r="D20" i="8"/>
  <c r="B20" i="8"/>
  <c r="A20" i="8"/>
  <c r="L19" i="8"/>
  <c r="J19" i="8"/>
  <c r="E19" i="8"/>
  <c r="U19" i="8" s="1"/>
  <c r="D19" i="8"/>
  <c r="B19" i="8"/>
  <c r="A19" i="8"/>
  <c r="AJ18" i="8"/>
  <c r="AI18" i="8"/>
  <c r="AG18" i="8"/>
  <c r="V18" i="8"/>
  <c r="T18" i="8"/>
  <c r="S18" i="8"/>
  <c r="P18" i="8"/>
  <c r="L18" i="8"/>
  <c r="J18" i="8"/>
  <c r="I18" i="8"/>
  <c r="G18" i="8"/>
  <c r="F18" i="8"/>
  <c r="D18" i="8"/>
  <c r="B18" i="8"/>
  <c r="A18" i="8"/>
  <c r="AJ17" i="8"/>
  <c r="V17" i="8"/>
  <c r="L17" i="8"/>
  <c r="G17" i="8"/>
  <c r="F17" i="8"/>
  <c r="E17" i="8"/>
  <c r="U17" i="8" s="1"/>
  <c r="D17" i="8"/>
  <c r="B17" i="8"/>
  <c r="A17" i="8"/>
  <c r="S16" i="8"/>
  <c r="P16" i="8"/>
  <c r="L16" i="8"/>
  <c r="J16" i="8"/>
  <c r="G16" i="8"/>
  <c r="E16" i="8"/>
  <c r="U16" i="8" s="1"/>
  <c r="D16" i="8"/>
  <c r="B16" i="8"/>
  <c r="A16" i="8"/>
  <c r="AI15" i="8"/>
  <c r="AC15" i="8"/>
  <c r="V15" i="8"/>
  <c r="T15" i="8"/>
  <c r="S15" i="8"/>
  <c r="P15" i="8"/>
  <c r="L15" i="8"/>
  <c r="J15" i="8"/>
  <c r="I15" i="8"/>
  <c r="G15" i="8"/>
  <c r="F15" i="8"/>
  <c r="D15" i="8"/>
  <c r="B15" i="8"/>
  <c r="A15" i="8"/>
  <c r="AG14" i="8"/>
  <c r="V14" i="8"/>
  <c r="P14" i="8"/>
  <c r="I14" i="8"/>
  <c r="G14" i="8"/>
  <c r="H14" i="8" s="1"/>
  <c r="F14" i="8"/>
  <c r="E14" i="8"/>
  <c r="U14" i="8" s="1"/>
  <c r="D14" i="8"/>
  <c r="B14" i="8"/>
  <c r="A14" i="8"/>
  <c r="AI13" i="8"/>
  <c r="AD13" i="8"/>
  <c r="AB13" i="8"/>
  <c r="V13" i="8"/>
  <c r="S13" i="8"/>
  <c r="P13" i="8"/>
  <c r="L13" i="8"/>
  <c r="J13" i="8"/>
  <c r="I13" i="8"/>
  <c r="G13" i="8"/>
  <c r="F13" i="8"/>
  <c r="E13" i="8"/>
  <c r="U13" i="8" s="1"/>
  <c r="D13" i="8"/>
  <c r="B13" i="8"/>
  <c r="A13" i="8"/>
  <c r="AJ12" i="8"/>
  <c r="AF12" i="8"/>
  <c r="AB12" i="8"/>
  <c r="Y12" i="8"/>
  <c r="Z12" i="8" s="1"/>
  <c r="V12" i="8"/>
  <c r="S12" i="8"/>
  <c r="P12" i="8"/>
  <c r="L12" i="8"/>
  <c r="J12" i="8"/>
  <c r="I12" i="8"/>
  <c r="F12" i="8"/>
  <c r="E12" i="8"/>
  <c r="U12" i="8" s="1"/>
  <c r="D12" i="8"/>
  <c r="C12" i="8"/>
  <c r="B12" i="8"/>
  <c r="A12" i="8"/>
  <c r="AG11" i="8"/>
  <c r="AF11" i="8"/>
  <c r="AD11" i="8"/>
  <c r="S11" i="8"/>
  <c r="P11" i="8"/>
  <c r="L11" i="8"/>
  <c r="J11" i="8"/>
  <c r="G11" i="8"/>
  <c r="E11" i="8"/>
  <c r="U11" i="8" s="1"/>
  <c r="D11" i="8"/>
  <c r="B11" i="8"/>
  <c r="A11" i="8"/>
  <c r="AG10" i="8"/>
  <c r="L10" i="8"/>
  <c r="J10" i="8"/>
  <c r="I10" i="8"/>
  <c r="E10" i="8"/>
  <c r="U10" i="8" s="1"/>
  <c r="B10" i="8"/>
  <c r="A10" i="8"/>
  <c r="D9" i="8"/>
  <c r="B9" i="8"/>
  <c r="V8" i="8"/>
  <c r="P8" i="8"/>
  <c r="L8" i="8"/>
  <c r="I8" i="8"/>
  <c r="G8" i="8"/>
  <c r="F8" i="8"/>
  <c r="H8" i="8" s="1"/>
  <c r="D8" i="8"/>
  <c r="A8" i="8"/>
  <c r="D7" i="8"/>
  <c r="B7" i="8"/>
  <c r="A7" i="8"/>
  <c r="D6" i="8"/>
  <c r="B6" i="8"/>
  <c r="A6" i="8"/>
  <c r="E161" i="7"/>
  <c r="D161" i="7"/>
  <c r="C161" i="7"/>
  <c r="B161" i="7"/>
  <c r="A161" i="7"/>
  <c r="E160" i="7"/>
  <c r="D160" i="7"/>
  <c r="B160" i="7"/>
  <c r="A160" i="7"/>
  <c r="E159" i="7"/>
  <c r="D159" i="7"/>
  <c r="C159" i="7"/>
  <c r="B159" i="7"/>
  <c r="A159" i="7"/>
  <c r="E158" i="7"/>
  <c r="D158" i="7"/>
  <c r="C158" i="7"/>
  <c r="B158" i="7"/>
  <c r="A158" i="7"/>
  <c r="E157" i="7"/>
  <c r="D157" i="7"/>
  <c r="C157" i="7"/>
  <c r="B157" i="7"/>
  <c r="A157" i="7"/>
  <c r="E156" i="7"/>
  <c r="D156" i="7"/>
  <c r="C156" i="7"/>
  <c r="B156" i="7"/>
  <c r="A156" i="7"/>
  <c r="E155" i="7"/>
  <c r="D155" i="7"/>
  <c r="B155" i="7"/>
  <c r="A155" i="7"/>
  <c r="G154" i="7"/>
  <c r="E154" i="7"/>
  <c r="D154" i="7"/>
  <c r="B154" i="7"/>
  <c r="A154" i="7"/>
  <c r="E153" i="7"/>
  <c r="D153" i="7"/>
  <c r="C153" i="7"/>
  <c r="B153" i="7"/>
  <c r="A153" i="7"/>
  <c r="J152" i="7"/>
  <c r="E152" i="7"/>
  <c r="D152" i="7"/>
  <c r="C152" i="7"/>
  <c r="B152" i="7"/>
  <c r="A152" i="7"/>
  <c r="E151" i="7"/>
  <c r="D151" i="7"/>
  <c r="B151" i="7"/>
  <c r="A151" i="7"/>
  <c r="E150" i="7"/>
  <c r="D150" i="7"/>
  <c r="C150" i="7"/>
  <c r="B150" i="7"/>
  <c r="A150" i="7"/>
  <c r="E149" i="7"/>
  <c r="D149" i="7"/>
  <c r="B149" i="7"/>
  <c r="A149" i="7"/>
  <c r="I148" i="7"/>
  <c r="E148" i="7"/>
  <c r="D148" i="7"/>
  <c r="C148" i="7"/>
  <c r="B148" i="7"/>
  <c r="A148" i="7"/>
  <c r="J147" i="7"/>
  <c r="I147" i="7"/>
  <c r="E147" i="7"/>
  <c r="D147" i="7"/>
  <c r="C147" i="7"/>
  <c r="B147" i="7"/>
  <c r="A147" i="7"/>
  <c r="J146" i="7"/>
  <c r="E146" i="7"/>
  <c r="D146" i="7"/>
  <c r="C146" i="7"/>
  <c r="B146" i="7"/>
  <c r="A146" i="7"/>
  <c r="F145" i="7"/>
  <c r="E145" i="7"/>
  <c r="D145" i="7"/>
  <c r="C145" i="7"/>
  <c r="B145" i="7"/>
  <c r="A145" i="7"/>
  <c r="E144" i="7"/>
  <c r="D144" i="7"/>
  <c r="B144" i="7"/>
  <c r="A144" i="7"/>
  <c r="E143" i="7"/>
  <c r="D143" i="7"/>
  <c r="B143" i="7"/>
  <c r="A143" i="7"/>
  <c r="E142" i="7"/>
  <c r="D142" i="7"/>
  <c r="B142" i="7"/>
  <c r="A142" i="7"/>
  <c r="E141" i="7"/>
  <c r="D141" i="7"/>
  <c r="B141" i="7"/>
  <c r="A141" i="7"/>
  <c r="E140" i="7"/>
  <c r="D140" i="7"/>
  <c r="B140" i="7"/>
  <c r="A140" i="7"/>
  <c r="E139" i="7"/>
  <c r="D139" i="7"/>
  <c r="B139" i="7"/>
  <c r="A139" i="7"/>
  <c r="G138" i="7"/>
  <c r="E138" i="7"/>
  <c r="D138" i="7"/>
  <c r="B138" i="7"/>
  <c r="A138" i="7"/>
  <c r="E137" i="7"/>
  <c r="D137" i="7"/>
  <c r="B137" i="7"/>
  <c r="A137" i="7"/>
  <c r="I136" i="7"/>
  <c r="E136" i="7"/>
  <c r="D136" i="7"/>
  <c r="B136" i="7"/>
  <c r="A136" i="7"/>
  <c r="E135" i="7"/>
  <c r="D135" i="7"/>
  <c r="C135" i="7"/>
  <c r="B135" i="7"/>
  <c r="A135" i="7"/>
  <c r="E134" i="7"/>
  <c r="D134" i="7"/>
  <c r="B134" i="7"/>
  <c r="A134" i="7"/>
  <c r="E133" i="7"/>
  <c r="D133" i="7"/>
  <c r="B133" i="7"/>
  <c r="A133" i="7"/>
  <c r="E132" i="7"/>
  <c r="D132" i="7"/>
  <c r="B132" i="7"/>
  <c r="A132" i="7"/>
  <c r="E131" i="7"/>
  <c r="D131" i="7"/>
  <c r="B131" i="7"/>
  <c r="A131" i="7"/>
  <c r="E130" i="7"/>
  <c r="D130" i="7"/>
  <c r="B130" i="7"/>
  <c r="A130" i="7"/>
  <c r="E129" i="7"/>
  <c r="D129" i="7"/>
  <c r="B129" i="7"/>
  <c r="A129" i="7"/>
  <c r="E128" i="7"/>
  <c r="D128" i="7"/>
  <c r="B128" i="7"/>
  <c r="A128" i="7"/>
  <c r="J127" i="7"/>
  <c r="F127" i="7"/>
  <c r="E127" i="7"/>
  <c r="D127" i="7"/>
  <c r="C127" i="7"/>
  <c r="B127" i="7"/>
  <c r="A127" i="7"/>
  <c r="E126" i="7"/>
  <c r="D126" i="7"/>
  <c r="B126" i="7"/>
  <c r="A126" i="7"/>
  <c r="E125" i="7"/>
  <c r="D125" i="7"/>
  <c r="B125" i="7"/>
  <c r="A125" i="7"/>
  <c r="I124" i="7"/>
  <c r="G124" i="7"/>
  <c r="E124" i="7"/>
  <c r="D124" i="7"/>
  <c r="B124" i="7"/>
  <c r="A124" i="7"/>
  <c r="E123" i="7"/>
  <c r="D123" i="7"/>
  <c r="B123" i="7"/>
  <c r="A123" i="7"/>
  <c r="J122" i="7"/>
  <c r="E122" i="7"/>
  <c r="D122" i="7"/>
  <c r="B122" i="7"/>
  <c r="A122" i="7"/>
  <c r="E121" i="7"/>
  <c r="D121" i="7"/>
  <c r="B121" i="7"/>
  <c r="A121" i="7"/>
  <c r="E120" i="7"/>
  <c r="D120" i="7"/>
  <c r="B120" i="7"/>
  <c r="A120" i="7"/>
  <c r="E119" i="7"/>
  <c r="D119" i="7"/>
  <c r="B119" i="7"/>
  <c r="A119" i="7"/>
  <c r="E118" i="7"/>
  <c r="D118" i="7"/>
  <c r="B118" i="7"/>
  <c r="A118" i="7"/>
  <c r="E117" i="7"/>
  <c r="D117" i="7"/>
  <c r="B117" i="7"/>
  <c r="A117" i="7"/>
  <c r="E116" i="7"/>
  <c r="D116" i="7"/>
  <c r="B116" i="7"/>
  <c r="A116" i="7"/>
  <c r="E115" i="7"/>
  <c r="D115" i="7"/>
  <c r="B115" i="7"/>
  <c r="A115" i="7"/>
  <c r="E114" i="7"/>
  <c r="D114" i="7"/>
  <c r="B114" i="7"/>
  <c r="A114" i="7"/>
  <c r="I113" i="7"/>
  <c r="E113" i="7"/>
  <c r="D113" i="7"/>
  <c r="B113" i="7"/>
  <c r="A113" i="7"/>
  <c r="E112" i="7"/>
  <c r="D112" i="7"/>
  <c r="B112" i="7"/>
  <c r="A112" i="7"/>
  <c r="E111" i="7"/>
  <c r="D111" i="7"/>
  <c r="B111" i="7"/>
  <c r="A111" i="7"/>
  <c r="J110" i="7"/>
  <c r="I110" i="7"/>
  <c r="E110" i="7"/>
  <c r="D110" i="7"/>
  <c r="B110" i="7"/>
  <c r="A110" i="7"/>
  <c r="F109" i="7"/>
  <c r="E109" i="7"/>
  <c r="D109" i="7"/>
  <c r="C109" i="7"/>
  <c r="B109" i="7"/>
  <c r="A109" i="7"/>
  <c r="E108" i="7"/>
  <c r="D108" i="7"/>
  <c r="B108" i="7"/>
  <c r="A108" i="7"/>
  <c r="J107" i="7"/>
  <c r="F107" i="7"/>
  <c r="E107" i="7"/>
  <c r="D107" i="7"/>
  <c r="B107" i="7"/>
  <c r="A107" i="7"/>
  <c r="E106" i="7"/>
  <c r="D106" i="7"/>
  <c r="B106" i="7"/>
  <c r="A106" i="7"/>
  <c r="E105" i="7"/>
  <c r="D105" i="7"/>
  <c r="B105" i="7"/>
  <c r="A105" i="7"/>
  <c r="E104" i="7"/>
  <c r="D104" i="7"/>
  <c r="B104" i="7"/>
  <c r="A104" i="7"/>
  <c r="E103" i="7"/>
  <c r="D103" i="7"/>
  <c r="B103" i="7"/>
  <c r="A103" i="7"/>
  <c r="E102" i="7"/>
  <c r="D102" i="7"/>
  <c r="B102" i="7"/>
  <c r="A102" i="7"/>
  <c r="E101" i="7"/>
  <c r="D101" i="7"/>
  <c r="B101" i="7"/>
  <c r="A101" i="7"/>
  <c r="E100" i="7"/>
  <c r="D100" i="7"/>
  <c r="B100" i="7"/>
  <c r="A100" i="7"/>
  <c r="E99" i="7"/>
  <c r="D99" i="7"/>
  <c r="B99" i="7"/>
  <c r="A99" i="7"/>
  <c r="I98" i="7"/>
  <c r="O98" i="7" s="1"/>
  <c r="E98" i="7"/>
  <c r="D98" i="7"/>
  <c r="C98" i="7"/>
  <c r="B98" i="7"/>
  <c r="A98" i="7"/>
  <c r="E97" i="7"/>
  <c r="D97" i="7"/>
  <c r="C97" i="7"/>
  <c r="B97" i="7"/>
  <c r="A97" i="7"/>
  <c r="N96" i="7"/>
  <c r="Q96" i="7" s="1"/>
  <c r="R96" i="7" s="1"/>
  <c r="O95" i="3" s="1"/>
  <c r="K96" i="7"/>
  <c r="H96" i="7"/>
  <c r="E96" i="7"/>
  <c r="D96" i="7"/>
  <c r="B96" i="7"/>
  <c r="A96" i="7"/>
  <c r="E95" i="7"/>
  <c r="D95" i="7"/>
  <c r="C95" i="7"/>
  <c r="B95" i="7"/>
  <c r="A95" i="7"/>
  <c r="E94" i="7"/>
  <c r="D94" i="7"/>
  <c r="B94" i="7"/>
  <c r="A94" i="7"/>
  <c r="E93" i="7"/>
  <c r="D93" i="7"/>
  <c r="B93" i="7"/>
  <c r="A93" i="7"/>
  <c r="G92" i="7"/>
  <c r="E92" i="7"/>
  <c r="D92" i="7"/>
  <c r="B92" i="7"/>
  <c r="A92" i="7"/>
  <c r="E91" i="7"/>
  <c r="D91" i="7"/>
  <c r="B91" i="7"/>
  <c r="A91" i="7"/>
  <c r="E90" i="7"/>
  <c r="D90" i="7"/>
  <c r="C90" i="7"/>
  <c r="B90" i="7"/>
  <c r="A90" i="7"/>
  <c r="E89" i="7"/>
  <c r="D89" i="7"/>
  <c r="B89" i="7"/>
  <c r="A89" i="7"/>
  <c r="E88" i="7"/>
  <c r="D88" i="7"/>
  <c r="B88" i="7"/>
  <c r="A88" i="7"/>
  <c r="E87" i="7"/>
  <c r="D87" i="7"/>
  <c r="B87" i="7"/>
  <c r="A87" i="7"/>
  <c r="E86" i="7"/>
  <c r="D86" i="7"/>
  <c r="B86" i="7"/>
  <c r="A86" i="7"/>
  <c r="I85" i="7"/>
  <c r="E85" i="7"/>
  <c r="D85" i="7"/>
  <c r="C85" i="7"/>
  <c r="B85" i="7"/>
  <c r="A85" i="7"/>
  <c r="J84" i="7"/>
  <c r="I84" i="7"/>
  <c r="F84" i="7"/>
  <c r="E84" i="7"/>
  <c r="D84" i="7"/>
  <c r="C84" i="7"/>
  <c r="B84" i="7"/>
  <c r="A84" i="7"/>
  <c r="E83" i="7"/>
  <c r="D83" i="7"/>
  <c r="B83" i="7"/>
  <c r="A83" i="7"/>
  <c r="F82" i="7"/>
  <c r="E82" i="7"/>
  <c r="D82" i="7"/>
  <c r="C82" i="7"/>
  <c r="B82" i="7"/>
  <c r="A82" i="7"/>
  <c r="E81" i="7"/>
  <c r="D81" i="7"/>
  <c r="B81" i="7"/>
  <c r="A81" i="7"/>
  <c r="E80" i="7"/>
  <c r="D80" i="7"/>
  <c r="B80" i="7"/>
  <c r="A80" i="7"/>
  <c r="E79" i="7"/>
  <c r="D79" i="7"/>
  <c r="B79" i="7"/>
  <c r="A79" i="7"/>
  <c r="E78" i="7"/>
  <c r="D78" i="7"/>
  <c r="B78" i="7"/>
  <c r="A78" i="7"/>
  <c r="E77" i="7"/>
  <c r="D77" i="7"/>
  <c r="B77" i="7"/>
  <c r="A77" i="7"/>
  <c r="F76" i="7"/>
  <c r="E76" i="7"/>
  <c r="D76" i="7"/>
  <c r="C76" i="7"/>
  <c r="B76" i="7"/>
  <c r="A76" i="7"/>
  <c r="E75" i="7"/>
  <c r="D75" i="7"/>
  <c r="B75" i="7"/>
  <c r="A75" i="7"/>
  <c r="E74" i="7"/>
  <c r="D74" i="7"/>
  <c r="B74" i="7"/>
  <c r="A74" i="7"/>
  <c r="E73" i="7"/>
  <c r="D73" i="7"/>
  <c r="B73" i="7"/>
  <c r="A73" i="7"/>
  <c r="I72" i="7"/>
  <c r="E72" i="7"/>
  <c r="D72" i="7"/>
  <c r="B72" i="7"/>
  <c r="A72" i="7"/>
  <c r="I71" i="7"/>
  <c r="G71" i="7"/>
  <c r="E71" i="7"/>
  <c r="D71" i="7"/>
  <c r="B71" i="7"/>
  <c r="A71" i="7"/>
  <c r="F70" i="7"/>
  <c r="E70" i="7"/>
  <c r="D70" i="7"/>
  <c r="C70" i="7"/>
  <c r="B70" i="7"/>
  <c r="A70" i="7"/>
  <c r="E69" i="7"/>
  <c r="D69" i="7"/>
  <c r="B69" i="7"/>
  <c r="A69" i="7"/>
  <c r="E68" i="7"/>
  <c r="D68" i="7"/>
  <c r="B68" i="7"/>
  <c r="A68" i="7"/>
  <c r="E67" i="7"/>
  <c r="D67" i="7"/>
  <c r="B67" i="7"/>
  <c r="A67" i="7"/>
  <c r="E66" i="7"/>
  <c r="D66" i="7"/>
  <c r="B66" i="7"/>
  <c r="A66" i="7"/>
  <c r="I65" i="7"/>
  <c r="F65" i="7"/>
  <c r="E65" i="7"/>
  <c r="D65" i="7"/>
  <c r="C65" i="7"/>
  <c r="B65" i="7"/>
  <c r="A65" i="7"/>
  <c r="I64" i="7"/>
  <c r="E64" i="7"/>
  <c r="D64" i="7"/>
  <c r="B64" i="7"/>
  <c r="A64" i="7"/>
  <c r="J63" i="7"/>
  <c r="E63" i="7"/>
  <c r="D63" i="7"/>
  <c r="C63" i="7"/>
  <c r="B63" i="7"/>
  <c r="A63" i="7"/>
  <c r="G62" i="7"/>
  <c r="E62" i="7"/>
  <c r="D62" i="7"/>
  <c r="B62" i="7"/>
  <c r="A62" i="7"/>
  <c r="E61" i="7"/>
  <c r="D61" i="7"/>
  <c r="B61" i="7"/>
  <c r="A61" i="7"/>
  <c r="E60" i="7"/>
  <c r="D60" i="7"/>
  <c r="B60" i="7"/>
  <c r="A60" i="7"/>
  <c r="E59" i="7"/>
  <c r="D59" i="7"/>
  <c r="B59" i="7"/>
  <c r="A59" i="7"/>
  <c r="G58" i="7"/>
  <c r="E58" i="7"/>
  <c r="D58" i="7"/>
  <c r="B58" i="7"/>
  <c r="A58" i="7"/>
  <c r="I57" i="7"/>
  <c r="F57" i="7"/>
  <c r="E57" i="7"/>
  <c r="D57" i="7"/>
  <c r="C57" i="7"/>
  <c r="B57" i="7"/>
  <c r="A57" i="7"/>
  <c r="I56" i="7"/>
  <c r="E56" i="7"/>
  <c r="D56" i="7"/>
  <c r="B56" i="7"/>
  <c r="A56" i="7"/>
  <c r="E55" i="7"/>
  <c r="D55" i="7"/>
  <c r="B55" i="7"/>
  <c r="A55" i="7"/>
  <c r="E54" i="7"/>
  <c r="D54" i="7"/>
  <c r="B54" i="7"/>
  <c r="A54" i="7"/>
  <c r="F53" i="7"/>
  <c r="E53" i="7"/>
  <c r="D53" i="7"/>
  <c r="C53" i="7"/>
  <c r="B53" i="7"/>
  <c r="A53" i="7"/>
  <c r="E52" i="7"/>
  <c r="D52" i="7"/>
  <c r="B52" i="7"/>
  <c r="A52" i="7"/>
  <c r="E51" i="7"/>
  <c r="D51" i="7"/>
  <c r="B51" i="7"/>
  <c r="A51" i="7"/>
  <c r="E50" i="7"/>
  <c r="D50" i="7"/>
  <c r="B50" i="7"/>
  <c r="A50" i="7"/>
  <c r="E49" i="7"/>
  <c r="D49" i="7"/>
  <c r="B49" i="7"/>
  <c r="A49" i="7"/>
  <c r="J48" i="7"/>
  <c r="E48" i="7"/>
  <c r="D48" i="7"/>
  <c r="C48" i="7"/>
  <c r="B48" i="7"/>
  <c r="A48" i="7"/>
  <c r="I47" i="7"/>
  <c r="E47" i="7"/>
  <c r="D47" i="7"/>
  <c r="B47" i="7"/>
  <c r="A47" i="7"/>
  <c r="J46" i="7"/>
  <c r="E46" i="7"/>
  <c r="D46" i="7"/>
  <c r="C46" i="7"/>
  <c r="B46" i="7"/>
  <c r="A46" i="7"/>
  <c r="I45" i="7"/>
  <c r="F45" i="7"/>
  <c r="E45" i="7"/>
  <c r="D45" i="7"/>
  <c r="C45" i="7"/>
  <c r="B45" i="7"/>
  <c r="A45" i="7"/>
  <c r="E44" i="7"/>
  <c r="D44" i="7"/>
  <c r="B44" i="7"/>
  <c r="A44" i="7"/>
  <c r="E43" i="7"/>
  <c r="D43" i="7"/>
  <c r="B43" i="7"/>
  <c r="A43" i="7"/>
  <c r="E42" i="7"/>
  <c r="D42" i="7"/>
  <c r="B42" i="7"/>
  <c r="A42" i="7"/>
  <c r="E41" i="7"/>
  <c r="D41" i="7"/>
  <c r="B41" i="7"/>
  <c r="A41" i="7"/>
  <c r="J40" i="7"/>
  <c r="F40" i="7"/>
  <c r="E40" i="7"/>
  <c r="D40" i="7"/>
  <c r="C40" i="7"/>
  <c r="B40" i="7"/>
  <c r="A40" i="7"/>
  <c r="E39" i="7"/>
  <c r="D39" i="7"/>
  <c r="B39" i="7"/>
  <c r="A39" i="7"/>
  <c r="E38" i="7"/>
  <c r="D38" i="7"/>
  <c r="B38" i="7"/>
  <c r="A38" i="7"/>
  <c r="E37" i="7"/>
  <c r="D37" i="7"/>
  <c r="C37" i="7"/>
  <c r="B37" i="7"/>
  <c r="A37" i="7"/>
  <c r="E36" i="7"/>
  <c r="D36" i="7"/>
  <c r="B36" i="7"/>
  <c r="A36" i="7"/>
  <c r="G35" i="7"/>
  <c r="E35" i="7"/>
  <c r="D35" i="7"/>
  <c r="B35" i="7"/>
  <c r="A35" i="7"/>
  <c r="E34" i="7"/>
  <c r="D34" i="7"/>
  <c r="B34" i="7"/>
  <c r="A34" i="7"/>
  <c r="I33" i="7"/>
  <c r="E33" i="7"/>
  <c r="D33" i="7"/>
  <c r="B33" i="7"/>
  <c r="A33" i="7"/>
  <c r="F32" i="7"/>
  <c r="E32" i="7"/>
  <c r="D32" i="7"/>
  <c r="C32" i="7"/>
  <c r="B32" i="7"/>
  <c r="A32" i="7"/>
  <c r="J31" i="7"/>
  <c r="G31" i="7"/>
  <c r="E31" i="7"/>
  <c r="D31" i="7"/>
  <c r="B31" i="7"/>
  <c r="A31" i="7"/>
  <c r="E30" i="7"/>
  <c r="D30" i="7"/>
  <c r="B30" i="7"/>
  <c r="A30" i="7"/>
  <c r="E29" i="7"/>
  <c r="D29" i="7"/>
  <c r="B29" i="7"/>
  <c r="A29" i="7"/>
  <c r="E28" i="7"/>
  <c r="D28" i="7"/>
  <c r="B28" i="7"/>
  <c r="A28" i="7"/>
  <c r="E27" i="7"/>
  <c r="D27" i="7"/>
  <c r="B27" i="7"/>
  <c r="A27" i="7"/>
  <c r="E26" i="7"/>
  <c r="D26" i="7"/>
  <c r="B26" i="7"/>
  <c r="A26" i="7"/>
  <c r="E25" i="7"/>
  <c r="D25" i="7"/>
  <c r="B25" i="7"/>
  <c r="A25" i="7"/>
  <c r="J24" i="7"/>
  <c r="F24" i="7"/>
  <c r="E24" i="7"/>
  <c r="D24" i="7"/>
  <c r="C24" i="7"/>
  <c r="B24" i="7"/>
  <c r="A24" i="7"/>
  <c r="E23" i="7"/>
  <c r="D23" i="7"/>
  <c r="B23" i="7"/>
  <c r="A23" i="7"/>
  <c r="E22" i="7"/>
  <c r="D22" i="7"/>
  <c r="B22" i="7"/>
  <c r="A22" i="7"/>
  <c r="E21" i="7"/>
  <c r="D21" i="7"/>
  <c r="B21" i="7"/>
  <c r="A21" i="7"/>
  <c r="F20" i="7"/>
  <c r="E20" i="7"/>
  <c r="D20" i="7"/>
  <c r="B20" i="7"/>
  <c r="A20" i="7"/>
  <c r="E19" i="7"/>
  <c r="D19" i="7"/>
  <c r="B19" i="7"/>
  <c r="A19" i="7"/>
  <c r="J18" i="7"/>
  <c r="H18" i="7"/>
  <c r="F18" i="7"/>
  <c r="E18" i="7"/>
  <c r="D18" i="7"/>
  <c r="B18" i="7"/>
  <c r="A18" i="7"/>
  <c r="E17" i="7"/>
  <c r="D17" i="7"/>
  <c r="B17" i="7"/>
  <c r="A17" i="7"/>
  <c r="E16" i="7"/>
  <c r="D16" i="7"/>
  <c r="B16" i="7"/>
  <c r="A16" i="7"/>
  <c r="G15" i="7"/>
  <c r="F15" i="7"/>
  <c r="E15" i="7"/>
  <c r="D15" i="7"/>
  <c r="B15" i="7"/>
  <c r="A15" i="7"/>
  <c r="E14" i="7"/>
  <c r="D14" i="7"/>
  <c r="B14" i="7"/>
  <c r="A14" i="7"/>
  <c r="G13" i="7"/>
  <c r="E13" i="7"/>
  <c r="D13" i="7"/>
  <c r="B13" i="7"/>
  <c r="A13" i="7"/>
  <c r="I12" i="7"/>
  <c r="F12" i="7"/>
  <c r="E12" i="7"/>
  <c r="D12" i="7"/>
  <c r="C12" i="7"/>
  <c r="B12" i="7"/>
  <c r="A12" i="7"/>
  <c r="E11" i="7"/>
  <c r="D11" i="7"/>
  <c r="B11" i="7"/>
  <c r="A11" i="7"/>
  <c r="E10" i="7"/>
  <c r="B10" i="7"/>
  <c r="A10" i="7"/>
  <c r="D9" i="7"/>
  <c r="B9" i="7"/>
  <c r="J8" i="7"/>
  <c r="E8" i="7"/>
  <c r="D8" i="7"/>
  <c r="B8" i="7"/>
  <c r="A8" i="7"/>
  <c r="D7" i="7"/>
  <c r="A7" i="7"/>
  <c r="D6" i="7"/>
  <c r="B6" i="7"/>
  <c r="E161" i="6"/>
  <c r="D161" i="6"/>
  <c r="C161" i="6"/>
  <c r="B161" i="6"/>
  <c r="A161" i="6"/>
  <c r="E160" i="6"/>
  <c r="D160" i="6"/>
  <c r="B160" i="6"/>
  <c r="A160" i="6"/>
  <c r="E159" i="6"/>
  <c r="D159" i="6"/>
  <c r="C159" i="6"/>
  <c r="B159" i="6"/>
  <c r="A159" i="6"/>
  <c r="E158" i="6"/>
  <c r="D158" i="6"/>
  <c r="C158" i="6"/>
  <c r="B158" i="6"/>
  <c r="A158" i="6"/>
  <c r="F157" i="6"/>
  <c r="E157" i="6"/>
  <c r="G157" i="6" s="1"/>
  <c r="H157" i="6" s="1"/>
  <c r="I157" i="6" s="1"/>
  <c r="D157" i="6"/>
  <c r="C157" i="6"/>
  <c r="B157" i="6"/>
  <c r="A157" i="6"/>
  <c r="W156" i="6"/>
  <c r="J156" i="6"/>
  <c r="E156" i="6"/>
  <c r="D156" i="6"/>
  <c r="C156" i="6"/>
  <c r="B156" i="6"/>
  <c r="A156" i="6"/>
  <c r="E155" i="6"/>
  <c r="D155" i="6"/>
  <c r="B155" i="6"/>
  <c r="A155" i="6"/>
  <c r="E154" i="6"/>
  <c r="D154" i="6"/>
  <c r="B154" i="6"/>
  <c r="A154" i="6"/>
  <c r="F153" i="6"/>
  <c r="I153" i="6" s="1"/>
  <c r="E153" i="6"/>
  <c r="G153" i="6" s="1"/>
  <c r="H153" i="6" s="1"/>
  <c r="D153" i="6"/>
  <c r="C153" i="6"/>
  <c r="B153" i="6"/>
  <c r="A153" i="6"/>
  <c r="J152" i="6"/>
  <c r="E152" i="6"/>
  <c r="D152" i="6"/>
  <c r="C152" i="6"/>
  <c r="B152" i="6"/>
  <c r="A152" i="6"/>
  <c r="E151" i="6"/>
  <c r="D151" i="6"/>
  <c r="B151" i="6"/>
  <c r="A151" i="6"/>
  <c r="F150" i="6"/>
  <c r="E150" i="6"/>
  <c r="G150" i="6" s="1"/>
  <c r="H150" i="6" s="1"/>
  <c r="D150" i="6"/>
  <c r="C150" i="6"/>
  <c r="B150" i="6"/>
  <c r="A150" i="6"/>
  <c r="E149" i="6"/>
  <c r="D149" i="6"/>
  <c r="B149" i="6"/>
  <c r="A149" i="6"/>
  <c r="W148" i="6"/>
  <c r="E148" i="6"/>
  <c r="D148" i="6"/>
  <c r="C148" i="6"/>
  <c r="B148" i="6"/>
  <c r="A148" i="6"/>
  <c r="W147" i="6"/>
  <c r="E147" i="6"/>
  <c r="D147" i="6"/>
  <c r="C147" i="6"/>
  <c r="B147" i="6"/>
  <c r="A147" i="6"/>
  <c r="F146" i="6"/>
  <c r="E146" i="6"/>
  <c r="G146" i="6" s="1"/>
  <c r="H146" i="6" s="1"/>
  <c r="I146" i="6" s="1"/>
  <c r="D146" i="6"/>
  <c r="C146" i="6"/>
  <c r="B146" i="6"/>
  <c r="A146" i="6"/>
  <c r="F145" i="6"/>
  <c r="E145" i="6"/>
  <c r="G145" i="6" s="1"/>
  <c r="H145" i="6" s="1"/>
  <c r="D145" i="6"/>
  <c r="C145" i="6"/>
  <c r="B145" i="6"/>
  <c r="A145" i="6"/>
  <c r="J144" i="6"/>
  <c r="E144" i="6"/>
  <c r="D144" i="6"/>
  <c r="B144" i="6"/>
  <c r="A144" i="6"/>
  <c r="E143" i="6"/>
  <c r="D143" i="6"/>
  <c r="B143" i="6"/>
  <c r="A143" i="6"/>
  <c r="E142" i="6"/>
  <c r="D142" i="6"/>
  <c r="B142" i="6"/>
  <c r="A142" i="6"/>
  <c r="E141" i="6"/>
  <c r="D141" i="6"/>
  <c r="B141" i="6"/>
  <c r="A141" i="6"/>
  <c r="E140" i="6"/>
  <c r="D140" i="6"/>
  <c r="B140" i="6"/>
  <c r="A140" i="6"/>
  <c r="E139" i="6"/>
  <c r="D139" i="6"/>
  <c r="B139" i="6"/>
  <c r="A139" i="6"/>
  <c r="S138" i="6"/>
  <c r="E138" i="6"/>
  <c r="D138" i="6"/>
  <c r="B138" i="6"/>
  <c r="A138" i="6"/>
  <c r="E137" i="6"/>
  <c r="D137" i="6"/>
  <c r="B137" i="6"/>
  <c r="A137" i="6"/>
  <c r="E136" i="6"/>
  <c r="D136" i="6"/>
  <c r="B136" i="6"/>
  <c r="A136" i="6"/>
  <c r="J135" i="6"/>
  <c r="E135" i="6"/>
  <c r="D135" i="6"/>
  <c r="C135" i="6"/>
  <c r="B135" i="6"/>
  <c r="A135" i="6"/>
  <c r="O134" i="6"/>
  <c r="E134" i="6"/>
  <c r="D134" i="6"/>
  <c r="B134" i="6"/>
  <c r="A134" i="6"/>
  <c r="E133" i="6"/>
  <c r="D133" i="6"/>
  <c r="B133" i="6"/>
  <c r="A133" i="6"/>
  <c r="E132" i="6"/>
  <c r="D132" i="6"/>
  <c r="B132" i="6"/>
  <c r="A132" i="6"/>
  <c r="E131" i="6"/>
  <c r="D131" i="6"/>
  <c r="B131" i="6"/>
  <c r="A131" i="6"/>
  <c r="E130" i="6"/>
  <c r="D130" i="6"/>
  <c r="B130" i="6"/>
  <c r="A130" i="6"/>
  <c r="J129" i="6"/>
  <c r="E129" i="6"/>
  <c r="D129" i="6"/>
  <c r="B129" i="6"/>
  <c r="A129" i="6"/>
  <c r="E128" i="6"/>
  <c r="D128" i="6"/>
  <c r="B128" i="6"/>
  <c r="A128" i="6"/>
  <c r="S127" i="6"/>
  <c r="J127" i="6"/>
  <c r="E127" i="6"/>
  <c r="D127" i="6"/>
  <c r="C127" i="6"/>
  <c r="B127" i="6"/>
  <c r="A127" i="6"/>
  <c r="S126" i="6"/>
  <c r="E126" i="6"/>
  <c r="D126" i="6"/>
  <c r="B126" i="6"/>
  <c r="A126" i="6"/>
  <c r="E125" i="6"/>
  <c r="D125" i="6"/>
  <c r="B125" i="6"/>
  <c r="A125" i="6"/>
  <c r="W124" i="6"/>
  <c r="E124" i="6"/>
  <c r="D124" i="6"/>
  <c r="B124" i="6"/>
  <c r="A124" i="6"/>
  <c r="S123" i="6"/>
  <c r="F123" i="6"/>
  <c r="E123" i="6"/>
  <c r="G123" i="6" s="1"/>
  <c r="H123" i="6" s="1"/>
  <c r="D123" i="6"/>
  <c r="B123" i="6"/>
  <c r="A123" i="6"/>
  <c r="E122" i="6"/>
  <c r="D122" i="6"/>
  <c r="B122" i="6"/>
  <c r="A122" i="6"/>
  <c r="O121" i="6"/>
  <c r="E121" i="6"/>
  <c r="D121" i="6"/>
  <c r="B121" i="6"/>
  <c r="A121" i="6"/>
  <c r="E120" i="6"/>
  <c r="D120" i="6"/>
  <c r="B120" i="6"/>
  <c r="A120" i="6"/>
  <c r="E119" i="6"/>
  <c r="D119" i="6"/>
  <c r="B119" i="6"/>
  <c r="A119" i="6"/>
  <c r="E118" i="6"/>
  <c r="D118" i="6"/>
  <c r="B118" i="6"/>
  <c r="A118" i="6"/>
  <c r="E117" i="6"/>
  <c r="D117" i="6"/>
  <c r="B117" i="6"/>
  <c r="A117" i="6"/>
  <c r="E116" i="6"/>
  <c r="D116" i="6"/>
  <c r="B116" i="6"/>
  <c r="A116" i="6"/>
  <c r="E115" i="6"/>
  <c r="D115" i="6"/>
  <c r="B115" i="6"/>
  <c r="A115" i="6"/>
  <c r="E114" i="6"/>
  <c r="D114" i="6"/>
  <c r="B114" i="6"/>
  <c r="A114" i="6"/>
  <c r="S113" i="6"/>
  <c r="E113" i="6"/>
  <c r="D113" i="6"/>
  <c r="B113" i="6"/>
  <c r="A113" i="6"/>
  <c r="E112" i="6"/>
  <c r="D112" i="6"/>
  <c r="B112" i="6"/>
  <c r="A112" i="6"/>
  <c r="E111" i="6"/>
  <c r="D111" i="6"/>
  <c r="B111" i="6"/>
  <c r="A111" i="6"/>
  <c r="E110" i="6"/>
  <c r="D110" i="6"/>
  <c r="B110" i="6"/>
  <c r="A110" i="6"/>
  <c r="S109" i="6"/>
  <c r="F109" i="6"/>
  <c r="E109" i="6"/>
  <c r="G109" i="6" s="1"/>
  <c r="H109" i="6" s="1"/>
  <c r="D109" i="6"/>
  <c r="C109" i="6"/>
  <c r="B109" i="6"/>
  <c r="A109" i="6"/>
  <c r="E108" i="6"/>
  <c r="D108" i="6"/>
  <c r="B108" i="6"/>
  <c r="A108" i="6"/>
  <c r="W107" i="6"/>
  <c r="S107" i="6"/>
  <c r="F107" i="6"/>
  <c r="E107" i="6"/>
  <c r="G107" i="6" s="1"/>
  <c r="H107" i="6" s="1"/>
  <c r="I107" i="6" s="1"/>
  <c r="D107" i="6"/>
  <c r="B107" i="6"/>
  <c r="A107" i="6"/>
  <c r="J106" i="6"/>
  <c r="E106" i="6"/>
  <c r="D106" i="6"/>
  <c r="B106" i="6"/>
  <c r="A106" i="6"/>
  <c r="E105" i="6"/>
  <c r="D105" i="6"/>
  <c r="B105" i="6"/>
  <c r="A105" i="6"/>
  <c r="E104" i="6"/>
  <c r="D104" i="6"/>
  <c r="B104" i="6"/>
  <c r="A104" i="6"/>
  <c r="E103" i="6"/>
  <c r="D103" i="6"/>
  <c r="B103" i="6"/>
  <c r="A103" i="6"/>
  <c r="E102" i="6"/>
  <c r="D102" i="6"/>
  <c r="B102" i="6"/>
  <c r="A102" i="6"/>
  <c r="E101" i="6"/>
  <c r="D101" i="6"/>
  <c r="B101" i="6"/>
  <c r="A101" i="6"/>
  <c r="E100" i="6"/>
  <c r="D100" i="6"/>
  <c r="B100" i="6"/>
  <c r="A100" i="6"/>
  <c r="E99" i="6"/>
  <c r="D99" i="6"/>
  <c r="B99" i="6"/>
  <c r="A99" i="6"/>
  <c r="W98" i="6"/>
  <c r="E98" i="6"/>
  <c r="D98" i="6"/>
  <c r="C98" i="6"/>
  <c r="B98" i="6"/>
  <c r="A98" i="6"/>
  <c r="E97" i="6"/>
  <c r="D97" i="6"/>
  <c r="C97" i="6"/>
  <c r="B97" i="6"/>
  <c r="A97" i="6"/>
  <c r="E96" i="6"/>
  <c r="D96" i="6"/>
  <c r="B96" i="6"/>
  <c r="A96" i="6"/>
  <c r="S95" i="6"/>
  <c r="F95" i="6"/>
  <c r="E95" i="6"/>
  <c r="G95" i="6" s="1"/>
  <c r="H95" i="6" s="1"/>
  <c r="I95" i="6" s="1"/>
  <c r="D95" i="6"/>
  <c r="C95" i="6"/>
  <c r="B95" i="6"/>
  <c r="A95" i="6"/>
  <c r="J94" i="6"/>
  <c r="E94" i="6"/>
  <c r="D94" i="6"/>
  <c r="B94" i="6"/>
  <c r="A94" i="6"/>
  <c r="E93" i="6"/>
  <c r="D93" i="6"/>
  <c r="B93" i="6"/>
  <c r="A93" i="6"/>
  <c r="S92" i="6"/>
  <c r="E92" i="6"/>
  <c r="D92" i="6"/>
  <c r="B92" i="6"/>
  <c r="A92" i="6"/>
  <c r="E91" i="6"/>
  <c r="D91" i="6"/>
  <c r="B91" i="6"/>
  <c r="A91" i="6"/>
  <c r="S90" i="6"/>
  <c r="E90" i="6"/>
  <c r="D90" i="6"/>
  <c r="C90" i="6"/>
  <c r="B90" i="6"/>
  <c r="A90" i="6"/>
  <c r="E89" i="6"/>
  <c r="D89" i="6"/>
  <c r="B89" i="6"/>
  <c r="A89" i="6"/>
  <c r="S88" i="6"/>
  <c r="E88" i="6"/>
  <c r="D88" i="6"/>
  <c r="B88" i="6"/>
  <c r="A88" i="6"/>
  <c r="E87" i="6"/>
  <c r="D87" i="6"/>
  <c r="B87" i="6"/>
  <c r="A87" i="6"/>
  <c r="E86" i="6"/>
  <c r="D86" i="6"/>
  <c r="B86" i="6"/>
  <c r="A86" i="6"/>
  <c r="W85" i="6"/>
  <c r="F85" i="6"/>
  <c r="E85" i="6"/>
  <c r="G85" i="6" s="1"/>
  <c r="H85" i="6" s="1"/>
  <c r="I85" i="6" s="1"/>
  <c r="D85" i="6"/>
  <c r="C85" i="6"/>
  <c r="B85" i="6"/>
  <c r="A85" i="6"/>
  <c r="S84" i="6"/>
  <c r="G84" i="6"/>
  <c r="H84" i="6" s="1"/>
  <c r="I84" i="6" s="1"/>
  <c r="F84" i="6"/>
  <c r="E84" i="6"/>
  <c r="D84" i="6"/>
  <c r="C84" i="6"/>
  <c r="B84" i="6"/>
  <c r="A84" i="6"/>
  <c r="E83" i="6"/>
  <c r="D83" i="6"/>
  <c r="B83" i="6"/>
  <c r="A83" i="6"/>
  <c r="F82" i="6"/>
  <c r="E82" i="6"/>
  <c r="G82" i="6" s="1"/>
  <c r="H82" i="6" s="1"/>
  <c r="I82" i="6" s="1"/>
  <c r="D82" i="6"/>
  <c r="C82" i="6"/>
  <c r="B82" i="6"/>
  <c r="A82" i="6"/>
  <c r="E81" i="6"/>
  <c r="D81" i="6"/>
  <c r="B81" i="6"/>
  <c r="A81" i="6"/>
  <c r="E80" i="6"/>
  <c r="D80" i="6"/>
  <c r="B80" i="6"/>
  <c r="A80" i="6"/>
  <c r="E79" i="6"/>
  <c r="D79" i="6"/>
  <c r="B79" i="6"/>
  <c r="A79" i="6"/>
  <c r="E78" i="6"/>
  <c r="D78" i="6"/>
  <c r="B78" i="6"/>
  <c r="A78" i="6"/>
  <c r="E77" i="6"/>
  <c r="D77" i="6"/>
  <c r="B77" i="6"/>
  <c r="A77" i="6"/>
  <c r="W76" i="6"/>
  <c r="J76" i="6"/>
  <c r="F76" i="6"/>
  <c r="E76" i="6"/>
  <c r="D76" i="6"/>
  <c r="C76" i="6"/>
  <c r="B76" i="6"/>
  <c r="A76" i="6"/>
  <c r="E75" i="6"/>
  <c r="D75" i="6"/>
  <c r="B75" i="6"/>
  <c r="A75" i="6"/>
  <c r="E74" i="6"/>
  <c r="D74" i="6"/>
  <c r="B74" i="6"/>
  <c r="A74" i="6"/>
  <c r="E73" i="6"/>
  <c r="D73" i="6"/>
  <c r="B73" i="6"/>
  <c r="A73" i="6"/>
  <c r="W72" i="6"/>
  <c r="J72" i="6"/>
  <c r="E72" i="6"/>
  <c r="D72" i="6"/>
  <c r="B72" i="6"/>
  <c r="A72" i="6"/>
  <c r="W71" i="6"/>
  <c r="E71" i="6"/>
  <c r="D71" i="6"/>
  <c r="B71" i="6"/>
  <c r="A71" i="6"/>
  <c r="S70" i="6"/>
  <c r="F70" i="6"/>
  <c r="E70" i="6"/>
  <c r="G70" i="6" s="1"/>
  <c r="H70" i="6" s="1"/>
  <c r="I70" i="6" s="1"/>
  <c r="D70" i="6"/>
  <c r="C70" i="6"/>
  <c r="B70" i="6"/>
  <c r="A70" i="6"/>
  <c r="J69" i="6"/>
  <c r="E69" i="6"/>
  <c r="D69" i="6"/>
  <c r="B69" i="6"/>
  <c r="A69" i="6"/>
  <c r="J68" i="6"/>
  <c r="E68" i="6"/>
  <c r="D68" i="6"/>
  <c r="B68" i="6"/>
  <c r="A68" i="6"/>
  <c r="O67" i="6"/>
  <c r="E67" i="6"/>
  <c r="D67" i="6"/>
  <c r="B67" i="6"/>
  <c r="A67" i="6"/>
  <c r="E66" i="6"/>
  <c r="D66" i="6"/>
  <c r="B66" i="6"/>
  <c r="A66" i="6"/>
  <c r="W65" i="6"/>
  <c r="S65" i="6"/>
  <c r="J65" i="6"/>
  <c r="F65" i="6"/>
  <c r="E65" i="6"/>
  <c r="G65" i="6" s="1"/>
  <c r="H65" i="6" s="1"/>
  <c r="D65" i="6"/>
  <c r="C65" i="6"/>
  <c r="B65" i="6"/>
  <c r="A65" i="6"/>
  <c r="W64" i="6"/>
  <c r="E64" i="6"/>
  <c r="D64" i="6"/>
  <c r="B64" i="6"/>
  <c r="A64" i="6"/>
  <c r="F63" i="6"/>
  <c r="E63" i="6"/>
  <c r="G63" i="6" s="1"/>
  <c r="H63" i="6" s="1"/>
  <c r="D63" i="6"/>
  <c r="C63" i="6"/>
  <c r="B63" i="6"/>
  <c r="A63" i="6"/>
  <c r="O62" i="6"/>
  <c r="E62" i="6"/>
  <c r="D62" i="6"/>
  <c r="B62" i="6"/>
  <c r="A62" i="6"/>
  <c r="E61" i="6"/>
  <c r="D61" i="6"/>
  <c r="B61" i="6"/>
  <c r="A61" i="6"/>
  <c r="O60" i="6"/>
  <c r="E60" i="6"/>
  <c r="D60" i="6"/>
  <c r="B60" i="6"/>
  <c r="A60" i="6"/>
  <c r="E59" i="6"/>
  <c r="D59" i="6"/>
  <c r="B59" i="6"/>
  <c r="A59" i="6"/>
  <c r="O58" i="6"/>
  <c r="E58" i="6"/>
  <c r="D58" i="6"/>
  <c r="B58" i="6"/>
  <c r="A58" i="6"/>
  <c r="W57" i="6"/>
  <c r="S57" i="6"/>
  <c r="J57" i="6"/>
  <c r="I57" i="6"/>
  <c r="F57" i="6"/>
  <c r="E57" i="6"/>
  <c r="G57" i="6" s="1"/>
  <c r="H57" i="6" s="1"/>
  <c r="D57" i="6"/>
  <c r="C57" i="6"/>
  <c r="B57" i="6"/>
  <c r="A57" i="6"/>
  <c r="E56" i="6"/>
  <c r="D56" i="6"/>
  <c r="B56" i="6"/>
  <c r="A56" i="6"/>
  <c r="E55" i="6"/>
  <c r="D55" i="6"/>
  <c r="B55" i="6"/>
  <c r="A55" i="6"/>
  <c r="W54" i="6"/>
  <c r="E54" i="6"/>
  <c r="D54" i="6"/>
  <c r="B54" i="6"/>
  <c r="A54" i="6"/>
  <c r="W53" i="6"/>
  <c r="S53" i="6"/>
  <c r="F53" i="6"/>
  <c r="E53" i="6"/>
  <c r="G53" i="6" s="1"/>
  <c r="H53" i="6" s="1"/>
  <c r="D53" i="6"/>
  <c r="C53" i="6"/>
  <c r="B53" i="6"/>
  <c r="A53" i="6"/>
  <c r="E52" i="6"/>
  <c r="D52" i="6"/>
  <c r="B52" i="6"/>
  <c r="A52" i="6"/>
  <c r="F51" i="6"/>
  <c r="E51" i="6"/>
  <c r="G51" i="6" s="1"/>
  <c r="H51" i="6" s="1"/>
  <c r="D51" i="6"/>
  <c r="B51" i="6"/>
  <c r="A51" i="6"/>
  <c r="E50" i="6"/>
  <c r="D50" i="6"/>
  <c r="B50" i="6"/>
  <c r="A50" i="6"/>
  <c r="E49" i="6"/>
  <c r="D49" i="6"/>
  <c r="B49" i="6"/>
  <c r="A49" i="6"/>
  <c r="W48" i="6"/>
  <c r="F48" i="6"/>
  <c r="E48" i="6"/>
  <c r="G48" i="6" s="1"/>
  <c r="H48" i="6" s="1"/>
  <c r="I48" i="6" s="1"/>
  <c r="D48" i="6"/>
  <c r="C48" i="6"/>
  <c r="B48" i="6"/>
  <c r="A48" i="6"/>
  <c r="W47" i="6"/>
  <c r="E47" i="6"/>
  <c r="D47" i="6"/>
  <c r="B47" i="6"/>
  <c r="A47" i="6"/>
  <c r="E46" i="6"/>
  <c r="D46" i="6"/>
  <c r="C46" i="6"/>
  <c r="B46" i="6"/>
  <c r="A46" i="6"/>
  <c r="S45" i="6"/>
  <c r="E45" i="6"/>
  <c r="D45" i="6"/>
  <c r="C45" i="6"/>
  <c r="B45" i="6"/>
  <c r="A45" i="6"/>
  <c r="J44" i="6"/>
  <c r="E44" i="6"/>
  <c r="D44" i="6"/>
  <c r="B44" i="6"/>
  <c r="A44" i="6"/>
  <c r="E43" i="6"/>
  <c r="D43" i="6"/>
  <c r="B43" i="6"/>
  <c r="A43" i="6"/>
  <c r="J42" i="6"/>
  <c r="E42" i="6"/>
  <c r="D42" i="6"/>
  <c r="B42" i="6"/>
  <c r="A42" i="6"/>
  <c r="E41" i="6"/>
  <c r="D41" i="6"/>
  <c r="B41" i="6"/>
  <c r="A41" i="6"/>
  <c r="E40" i="6"/>
  <c r="D40" i="6"/>
  <c r="C40" i="6"/>
  <c r="B40" i="6"/>
  <c r="A40" i="6"/>
  <c r="E39" i="6"/>
  <c r="D39" i="6"/>
  <c r="B39" i="6"/>
  <c r="A39" i="6"/>
  <c r="E38" i="6"/>
  <c r="D38" i="6"/>
  <c r="B38" i="6"/>
  <c r="A38" i="6"/>
  <c r="E37" i="6"/>
  <c r="D37" i="6"/>
  <c r="C37" i="6"/>
  <c r="B37" i="6"/>
  <c r="A37" i="6"/>
  <c r="E36" i="6"/>
  <c r="D36" i="6"/>
  <c r="B36" i="6"/>
  <c r="A36" i="6"/>
  <c r="E35" i="6"/>
  <c r="D35" i="6"/>
  <c r="B35" i="6"/>
  <c r="A35" i="6"/>
  <c r="E34" i="6"/>
  <c r="D34" i="6"/>
  <c r="B34" i="6"/>
  <c r="A34" i="6"/>
  <c r="E33" i="6"/>
  <c r="D33" i="6"/>
  <c r="B33" i="6"/>
  <c r="A33" i="6"/>
  <c r="E32" i="6"/>
  <c r="D32" i="6"/>
  <c r="C32" i="6"/>
  <c r="B32" i="6"/>
  <c r="A32" i="6"/>
  <c r="J31" i="6"/>
  <c r="E31" i="6"/>
  <c r="D31" i="6"/>
  <c r="B31" i="6"/>
  <c r="A31" i="6"/>
  <c r="E30" i="6"/>
  <c r="D30" i="6"/>
  <c r="B30" i="6"/>
  <c r="A30" i="6"/>
  <c r="S29" i="6"/>
  <c r="E29" i="6"/>
  <c r="D29" i="6"/>
  <c r="B29" i="6"/>
  <c r="A29" i="6"/>
  <c r="E28" i="6"/>
  <c r="D28" i="6"/>
  <c r="B28" i="6"/>
  <c r="A28" i="6"/>
  <c r="E27" i="6"/>
  <c r="D27" i="6"/>
  <c r="B27" i="6"/>
  <c r="A27" i="6"/>
  <c r="S26" i="6"/>
  <c r="E26" i="6"/>
  <c r="D26" i="6"/>
  <c r="B26" i="6"/>
  <c r="A26" i="6"/>
  <c r="E25" i="6"/>
  <c r="D25" i="6"/>
  <c r="B25" i="6"/>
  <c r="A25" i="6"/>
  <c r="S24" i="6"/>
  <c r="J24" i="6"/>
  <c r="F24" i="6"/>
  <c r="E24" i="6"/>
  <c r="D24" i="6"/>
  <c r="C24" i="6"/>
  <c r="B24" i="6"/>
  <c r="A24" i="6"/>
  <c r="E23" i="6"/>
  <c r="D23" i="6"/>
  <c r="B23" i="6"/>
  <c r="A23" i="6"/>
  <c r="F22" i="6"/>
  <c r="E22" i="6"/>
  <c r="G22" i="6" s="1"/>
  <c r="H22" i="6" s="1"/>
  <c r="D22" i="6"/>
  <c r="B22" i="6"/>
  <c r="A22" i="6"/>
  <c r="P21" i="6"/>
  <c r="Q21" i="6" s="1"/>
  <c r="R21" i="6" s="1"/>
  <c r="O21" i="6"/>
  <c r="J21" i="6"/>
  <c r="E21" i="6"/>
  <c r="D21" i="6"/>
  <c r="B21" i="6"/>
  <c r="A21" i="6"/>
  <c r="J20" i="6"/>
  <c r="E20" i="6"/>
  <c r="D20" i="6"/>
  <c r="B20" i="6"/>
  <c r="A20" i="6"/>
  <c r="E19" i="6"/>
  <c r="D19" i="6"/>
  <c r="B19" i="6"/>
  <c r="A19" i="6"/>
  <c r="S18" i="6"/>
  <c r="E18" i="6"/>
  <c r="D18" i="6"/>
  <c r="B18" i="6"/>
  <c r="A18" i="6"/>
  <c r="E17" i="6"/>
  <c r="D17" i="6"/>
  <c r="B17" i="6"/>
  <c r="A17" i="6"/>
  <c r="E16" i="6"/>
  <c r="D16" i="6"/>
  <c r="B16" i="6"/>
  <c r="A16" i="6"/>
  <c r="S15" i="6"/>
  <c r="E15" i="6"/>
  <c r="D15" i="6"/>
  <c r="B15" i="6"/>
  <c r="A15" i="6"/>
  <c r="E14" i="6"/>
  <c r="D14" i="6"/>
  <c r="B14" i="6"/>
  <c r="A14" i="6"/>
  <c r="Y13" i="6"/>
  <c r="X13" i="6"/>
  <c r="W13" i="6"/>
  <c r="O13" i="6"/>
  <c r="E13" i="6"/>
  <c r="D13" i="6"/>
  <c r="B13" i="6"/>
  <c r="A13" i="6"/>
  <c r="W12" i="6"/>
  <c r="S12" i="6"/>
  <c r="E12" i="6"/>
  <c r="D12" i="6"/>
  <c r="C12" i="6"/>
  <c r="B12" i="6"/>
  <c r="A12" i="6"/>
  <c r="J11" i="6"/>
  <c r="E11" i="6"/>
  <c r="D11" i="6"/>
  <c r="B11" i="6"/>
  <c r="A11" i="6"/>
  <c r="J10" i="6"/>
  <c r="E10" i="6"/>
  <c r="B10" i="6"/>
  <c r="A10" i="6"/>
  <c r="E9" i="6"/>
  <c r="D9" i="6"/>
  <c r="B9" i="6"/>
  <c r="E8" i="6"/>
  <c r="D8" i="6"/>
  <c r="A8" i="6"/>
  <c r="D7" i="6"/>
  <c r="B7" i="6"/>
  <c r="A7" i="6"/>
  <c r="D6" i="6"/>
  <c r="A6" i="6"/>
  <c r="A1" i="5"/>
  <c r="A1" i="4"/>
  <c r="F160" i="3"/>
  <c r="E160" i="3"/>
  <c r="C160" i="3"/>
  <c r="B160" i="3"/>
  <c r="A160" i="3"/>
  <c r="F159" i="3"/>
  <c r="E159" i="3"/>
  <c r="B159" i="3"/>
  <c r="A159" i="3"/>
  <c r="F158" i="3"/>
  <c r="E158" i="3"/>
  <c r="C158" i="3"/>
  <c r="U158" i="3" s="1"/>
  <c r="B158" i="3"/>
  <c r="A158" i="3"/>
  <c r="F157" i="3"/>
  <c r="E157" i="3"/>
  <c r="C157" i="3"/>
  <c r="B157" i="3"/>
  <c r="A157" i="3"/>
  <c r="F156" i="3"/>
  <c r="E156" i="3"/>
  <c r="C156" i="3"/>
  <c r="U156" i="3" s="1"/>
  <c r="B156" i="3"/>
  <c r="A156" i="3"/>
  <c r="F155" i="3"/>
  <c r="E155" i="3"/>
  <c r="C155" i="3"/>
  <c r="U155" i="3" s="1"/>
  <c r="B155" i="3"/>
  <c r="A155" i="3"/>
  <c r="F154" i="3"/>
  <c r="E154" i="3"/>
  <c r="B154" i="3"/>
  <c r="A154" i="3"/>
  <c r="F153" i="3"/>
  <c r="E153" i="3"/>
  <c r="B153" i="3"/>
  <c r="A153" i="3"/>
  <c r="F152" i="3"/>
  <c r="E152" i="3"/>
  <c r="C152" i="3"/>
  <c r="B152" i="3"/>
  <c r="A152" i="3"/>
  <c r="U151" i="3"/>
  <c r="F151" i="3"/>
  <c r="E151" i="3"/>
  <c r="C151" i="3"/>
  <c r="B151" i="3"/>
  <c r="A151" i="3"/>
  <c r="F150" i="3"/>
  <c r="E150" i="3"/>
  <c r="B150" i="3"/>
  <c r="A150" i="3"/>
  <c r="F149" i="3"/>
  <c r="E149" i="3"/>
  <c r="C149" i="3"/>
  <c r="U149" i="3" s="1"/>
  <c r="B149" i="3"/>
  <c r="A149" i="3"/>
  <c r="F148" i="3"/>
  <c r="E148" i="3"/>
  <c r="B148" i="3"/>
  <c r="A148" i="3"/>
  <c r="F147" i="3"/>
  <c r="E147" i="3"/>
  <c r="C147" i="3"/>
  <c r="U147" i="3" s="1"/>
  <c r="B147" i="3"/>
  <c r="A147" i="3"/>
  <c r="U146" i="3"/>
  <c r="F146" i="3"/>
  <c r="E146" i="3"/>
  <c r="C146" i="3"/>
  <c r="B146" i="3"/>
  <c r="A146" i="3"/>
  <c r="F145" i="3"/>
  <c r="E145" i="3"/>
  <c r="C145" i="3"/>
  <c r="U145" i="3" s="1"/>
  <c r="B145" i="3"/>
  <c r="A145" i="3"/>
  <c r="F144" i="3"/>
  <c r="E144" i="3"/>
  <c r="C144" i="3"/>
  <c r="B144" i="3"/>
  <c r="A144" i="3"/>
  <c r="F143" i="3"/>
  <c r="E143" i="3"/>
  <c r="D143" i="3"/>
  <c r="B143" i="3"/>
  <c r="A143" i="3"/>
  <c r="F142" i="3"/>
  <c r="E142" i="3"/>
  <c r="D142" i="3"/>
  <c r="B142" i="3"/>
  <c r="A142" i="3"/>
  <c r="F141" i="3"/>
  <c r="E141" i="3"/>
  <c r="D141" i="3"/>
  <c r="B141" i="3"/>
  <c r="A141" i="3"/>
  <c r="F140" i="3"/>
  <c r="E140" i="3"/>
  <c r="D140" i="3"/>
  <c r="B140" i="3"/>
  <c r="A140" i="3"/>
  <c r="F139" i="3"/>
  <c r="E139" i="3"/>
  <c r="D139" i="3"/>
  <c r="B139" i="3"/>
  <c r="A139" i="3"/>
  <c r="F138" i="3"/>
  <c r="E138" i="3"/>
  <c r="D138" i="3"/>
  <c r="B138" i="3"/>
  <c r="A138" i="3"/>
  <c r="F137" i="3"/>
  <c r="E137" i="3"/>
  <c r="D137" i="3"/>
  <c r="B137" i="3"/>
  <c r="A137" i="3"/>
  <c r="F136" i="3"/>
  <c r="E136" i="3"/>
  <c r="D136" i="3"/>
  <c r="B136" i="3"/>
  <c r="A136" i="3"/>
  <c r="F135" i="3"/>
  <c r="E135" i="3"/>
  <c r="D135" i="3"/>
  <c r="B135" i="3"/>
  <c r="A135" i="3"/>
  <c r="U134" i="3"/>
  <c r="F134" i="3"/>
  <c r="E134" i="3"/>
  <c r="D134" i="3"/>
  <c r="C134" i="3"/>
  <c r="B134" i="3"/>
  <c r="A134" i="3"/>
  <c r="F133" i="3"/>
  <c r="E133" i="3"/>
  <c r="D133" i="3"/>
  <c r="B133" i="3"/>
  <c r="A133" i="3"/>
  <c r="F132" i="3"/>
  <c r="E132" i="3"/>
  <c r="D132" i="3"/>
  <c r="B132" i="3"/>
  <c r="A132" i="3"/>
  <c r="F131" i="3"/>
  <c r="E131" i="3"/>
  <c r="D131" i="3"/>
  <c r="B131" i="3"/>
  <c r="A131" i="3"/>
  <c r="F130" i="3"/>
  <c r="E130" i="3"/>
  <c r="D130" i="3"/>
  <c r="B130" i="3"/>
  <c r="A130" i="3"/>
  <c r="F129" i="3"/>
  <c r="E129" i="3"/>
  <c r="D129" i="3"/>
  <c r="B129" i="3"/>
  <c r="A129" i="3"/>
  <c r="F128" i="3"/>
  <c r="E128" i="3"/>
  <c r="D128" i="3"/>
  <c r="B128" i="3"/>
  <c r="A128" i="3"/>
  <c r="F127" i="3"/>
  <c r="E127" i="3"/>
  <c r="D127" i="3"/>
  <c r="B127" i="3"/>
  <c r="A127" i="3"/>
  <c r="U126" i="3"/>
  <c r="F126" i="3"/>
  <c r="E126" i="3"/>
  <c r="D126" i="3"/>
  <c r="C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B119" i="3"/>
  <c r="A119" i="3"/>
  <c r="F118" i="3"/>
  <c r="E118" i="3"/>
  <c r="D118" i="3"/>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C108" i="3"/>
  <c r="U108" i="3" s="1"/>
  <c r="B108" i="3"/>
  <c r="A108" i="3"/>
  <c r="F107" i="3"/>
  <c r="E107" i="3"/>
  <c r="D107" i="3"/>
  <c r="B107" i="3"/>
  <c r="A107" i="3"/>
  <c r="F106" i="3"/>
  <c r="E106" i="3"/>
  <c r="D106" i="3"/>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U97" i="3"/>
  <c r="F97" i="3"/>
  <c r="E97" i="3"/>
  <c r="D97" i="3"/>
  <c r="C97" i="3"/>
  <c r="B97" i="3"/>
  <c r="A97" i="3"/>
  <c r="F96" i="3"/>
  <c r="E96" i="3"/>
  <c r="D96" i="3"/>
  <c r="C96" i="3"/>
  <c r="B96" i="3"/>
  <c r="A96" i="3"/>
  <c r="Q95" i="3"/>
  <c r="P95" i="3"/>
  <c r="F95" i="3"/>
  <c r="E95" i="3"/>
  <c r="D95" i="3"/>
  <c r="B95" i="3"/>
  <c r="A95" i="3"/>
  <c r="F94" i="3"/>
  <c r="E94" i="3"/>
  <c r="D94" i="3"/>
  <c r="C94" i="3"/>
  <c r="U94" i="3" s="1"/>
  <c r="B94" i="3"/>
  <c r="A94" i="3"/>
  <c r="F93" i="3"/>
  <c r="E93" i="3"/>
  <c r="D93" i="3"/>
  <c r="B93" i="3"/>
  <c r="A93" i="3"/>
  <c r="F92" i="3"/>
  <c r="E92" i="3"/>
  <c r="D92" i="3"/>
  <c r="B92" i="3"/>
  <c r="A92" i="3"/>
  <c r="F91" i="3"/>
  <c r="E91" i="3"/>
  <c r="D91" i="3"/>
  <c r="B91" i="3"/>
  <c r="A91" i="3"/>
  <c r="F90" i="3"/>
  <c r="E90" i="3"/>
  <c r="D90" i="3"/>
  <c r="B90" i="3"/>
  <c r="A90" i="3"/>
  <c r="F89" i="3"/>
  <c r="E89" i="3"/>
  <c r="D89" i="3"/>
  <c r="C89" i="3"/>
  <c r="U89" i="3" s="1"/>
  <c r="B89" i="3"/>
  <c r="A89" i="3"/>
  <c r="F88" i="3"/>
  <c r="E88" i="3"/>
  <c r="D88" i="3"/>
  <c r="B88" i="3"/>
  <c r="A88" i="3"/>
  <c r="F87" i="3"/>
  <c r="E87" i="3"/>
  <c r="D87" i="3"/>
  <c r="B87" i="3"/>
  <c r="A87" i="3"/>
  <c r="F86" i="3"/>
  <c r="E86" i="3"/>
  <c r="D86" i="3"/>
  <c r="B86" i="3"/>
  <c r="A86" i="3"/>
  <c r="F85" i="3"/>
  <c r="E85" i="3"/>
  <c r="D85" i="3"/>
  <c r="B85" i="3"/>
  <c r="A85" i="3"/>
  <c r="F84" i="3"/>
  <c r="E84" i="3"/>
  <c r="D84" i="3"/>
  <c r="C84" i="3"/>
  <c r="U84" i="3" s="1"/>
  <c r="B84" i="3"/>
  <c r="A84" i="3"/>
  <c r="F83" i="3"/>
  <c r="E83" i="3"/>
  <c r="D83" i="3"/>
  <c r="C83" i="3"/>
  <c r="U83" i="3" s="1"/>
  <c r="B83" i="3"/>
  <c r="A83" i="3"/>
  <c r="F82" i="3"/>
  <c r="E82" i="3"/>
  <c r="D82" i="3"/>
  <c r="B82" i="3"/>
  <c r="A82" i="3"/>
  <c r="F81" i="3"/>
  <c r="E81" i="3"/>
  <c r="D81" i="3"/>
  <c r="C81" i="3"/>
  <c r="U81" i="3" s="1"/>
  <c r="B81" i="3"/>
  <c r="A81" i="3"/>
  <c r="F80" i="3"/>
  <c r="E80" i="3"/>
  <c r="D80" i="3"/>
  <c r="B80" i="3"/>
  <c r="A80" i="3"/>
  <c r="F79" i="3"/>
  <c r="E79" i="3"/>
  <c r="D79" i="3"/>
  <c r="B79" i="3"/>
  <c r="A79" i="3"/>
  <c r="F78" i="3"/>
  <c r="E78" i="3"/>
  <c r="D78" i="3"/>
  <c r="B78" i="3"/>
  <c r="A78" i="3"/>
  <c r="F77" i="3"/>
  <c r="E77" i="3"/>
  <c r="D77" i="3"/>
  <c r="B77" i="3"/>
  <c r="A77" i="3"/>
  <c r="F76" i="3"/>
  <c r="E76" i="3"/>
  <c r="D76" i="3"/>
  <c r="B76" i="3"/>
  <c r="A76" i="3"/>
  <c r="F75" i="3"/>
  <c r="E75" i="3"/>
  <c r="D75" i="3"/>
  <c r="C75" i="3"/>
  <c r="U75" i="3" s="1"/>
  <c r="B75" i="3"/>
  <c r="A75" i="3"/>
  <c r="F74" i="3"/>
  <c r="E74" i="3"/>
  <c r="D74" i="3"/>
  <c r="B74" i="3"/>
  <c r="A74" i="3"/>
  <c r="F73" i="3"/>
  <c r="E73" i="3"/>
  <c r="D73" i="3"/>
  <c r="B73" i="3"/>
  <c r="A73" i="3"/>
  <c r="F72" i="3"/>
  <c r="E72" i="3"/>
  <c r="D72" i="3"/>
  <c r="B72" i="3"/>
  <c r="A72" i="3"/>
  <c r="F71" i="3"/>
  <c r="E71" i="3"/>
  <c r="D71" i="3"/>
  <c r="B71" i="3"/>
  <c r="A71" i="3"/>
  <c r="F70" i="3"/>
  <c r="E70" i="3"/>
  <c r="D70" i="3"/>
  <c r="B70" i="3"/>
  <c r="A70" i="3"/>
  <c r="F69" i="3"/>
  <c r="E69" i="3"/>
  <c r="D69" i="3"/>
  <c r="C69" i="3"/>
  <c r="B69" i="3"/>
  <c r="A69" i="3"/>
  <c r="F68" i="3"/>
  <c r="E68" i="3"/>
  <c r="D68" i="3"/>
  <c r="B68" i="3"/>
  <c r="A68" i="3"/>
  <c r="F67" i="3"/>
  <c r="E67" i="3"/>
  <c r="D67" i="3"/>
  <c r="B67" i="3"/>
  <c r="A67" i="3"/>
  <c r="F66" i="3"/>
  <c r="E66" i="3"/>
  <c r="D66" i="3"/>
  <c r="B66" i="3"/>
  <c r="A66" i="3"/>
  <c r="F65" i="3"/>
  <c r="E65" i="3"/>
  <c r="D65" i="3"/>
  <c r="B65" i="3"/>
  <c r="A65" i="3"/>
  <c r="F64" i="3"/>
  <c r="E64" i="3"/>
  <c r="D64" i="3"/>
  <c r="C64" i="3"/>
  <c r="B64" i="3"/>
  <c r="A64" i="3"/>
  <c r="F63" i="3"/>
  <c r="E63" i="3"/>
  <c r="D63" i="3"/>
  <c r="B63" i="3"/>
  <c r="A63" i="3"/>
  <c r="U62" i="3"/>
  <c r="F62" i="3"/>
  <c r="E62" i="3"/>
  <c r="D62" i="3"/>
  <c r="C62" i="3"/>
  <c r="B62" i="3"/>
  <c r="A62" i="3"/>
  <c r="F61" i="3"/>
  <c r="E61" i="3"/>
  <c r="D61" i="3"/>
  <c r="B61" i="3"/>
  <c r="A61" i="3"/>
  <c r="F60" i="3"/>
  <c r="E60" i="3"/>
  <c r="D60" i="3"/>
  <c r="B60" i="3"/>
  <c r="A60" i="3"/>
  <c r="F59" i="3"/>
  <c r="E59" i="3"/>
  <c r="D59" i="3"/>
  <c r="B59" i="3"/>
  <c r="A59" i="3"/>
  <c r="F58" i="3"/>
  <c r="E58" i="3"/>
  <c r="D58" i="3"/>
  <c r="B58" i="3"/>
  <c r="A58" i="3"/>
  <c r="F57" i="3"/>
  <c r="E57" i="3"/>
  <c r="D57" i="3"/>
  <c r="B57" i="3"/>
  <c r="A57" i="3"/>
  <c r="F56" i="3"/>
  <c r="E56" i="3"/>
  <c r="D56" i="3"/>
  <c r="C56" i="3"/>
  <c r="B56" i="3"/>
  <c r="A56" i="3"/>
  <c r="F55" i="3"/>
  <c r="E55" i="3"/>
  <c r="D55" i="3"/>
  <c r="B55" i="3"/>
  <c r="A55" i="3"/>
  <c r="F54" i="3"/>
  <c r="E54" i="3"/>
  <c r="D54" i="3"/>
  <c r="B54" i="3"/>
  <c r="A54" i="3"/>
  <c r="F53" i="3"/>
  <c r="E53" i="3"/>
  <c r="D53" i="3"/>
  <c r="B53" i="3"/>
  <c r="A53" i="3"/>
  <c r="F52" i="3"/>
  <c r="E52" i="3"/>
  <c r="D52" i="3"/>
  <c r="C52" i="3"/>
  <c r="U52" i="3" s="1"/>
  <c r="B52" i="3"/>
  <c r="A52" i="3"/>
  <c r="F51" i="3"/>
  <c r="E51" i="3"/>
  <c r="D51" i="3"/>
  <c r="B51" i="3"/>
  <c r="A51" i="3"/>
  <c r="F50" i="3"/>
  <c r="E50" i="3"/>
  <c r="D50" i="3"/>
  <c r="B50" i="3"/>
  <c r="A50" i="3"/>
  <c r="F49" i="3"/>
  <c r="E49" i="3"/>
  <c r="D49" i="3"/>
  <c r="B49" i="3"/>
  <c r="A49" i="3"/>
  <c r="F48" i="3"/>
  <c r="E48" i="3"/>
  <c r="D48" i="3"/>
  <c r="B48" i="3"/>
  <c r="A48" i="3"/>
  <c r="U47" i="3"/>
  <c r="F47" i="3"/>
  <c r="E47" i="3"/>
  <c r="D47" i="3"/>
  <c r="C47" i="3"/>
  <c r="B47" i="3"/>
  <c r="A47" i="3"/>
  <c r="F46" i="3"/>
  <c r="E46" i="3"/>
  <c r="D46" i="3"/>
  <c r="B46" i="3"/>
  <c r="A46" i="3"/>
  <c r="F45" i="3"/>
  <c r="E45" i="3"/>
  <c r="D45" i="3"/>
  <c r="C45" i="3"/>
  <c r="B45" i="3"/>
  <c r="A45" i="3"/>
  <c r="F44" i="3"/>
  <c r="E44" i="3"/>
  <c r="D44" i="3"/>
  <c r="C44" i="3"/>
  <c r="U44" i="3" s="1"/>
  <c r="B44" i="3"/>
  <c r="A44" i="3"/>
  <c r="F43" i="3"/>
  <c r="E43" i="3"/>
  <c r="D43" i="3"/>
  <c r="B43" i="3"/>
  <c r="A43" i="3"/>
  <c r="F42" i="3"/>
  <c r="E42" i="3"/>
  <c r="D42" i="3"/>
  <c r="B42" i="3"/>
  <c r="A42" i="3"/>
  <c r="F41" i="3"/>
  <c r="E41" i="3"/>
  <c r="D41" i="3"/>
  <c r="B41" i="3"/>
  <c r="A41" i="3"/>
  <c r="F40" i="3"/>
  <c r="E40" i="3"/>
  <c r="D40" i="3"/>
  <c r="B40" i="3"/>
  <c r="A40" i="3"/>
  <c r="F39" i="3"/>
  <c r="E39" i="3"/>
  <c r="D39" i="3"/>
  <c r="C39" i="3"/>
  <c r="U39" i="3" s="1"/>
  <c r="B39" i="3"/>
  <c r="A39" i="3"/>
  <c r="F38" i="3"/>
  <c r="E38" i="3"/>
  <c r="D38" i="3"/>
  <c r="B38" i="3"/>
  <c r="A38" i="3"/>
  <c r="F37" i="3"/>
  <c r="E37" i="3"/>
  <c r="D37" i="3"/>
  <c r="B37" i="3"/>
  <c r="A37" i="3"/>
  <c r="U36" i="3"/>
  <c r="F36" i="3"/>
  <c r="E36" i="3"/>
  <c r="D36" i="3"/>
  <c r="C36" i="3"/>
  <c r="B36" i="3"/>
  <c r="A36" i="3"/>
  <c r="F35" i="3"/>
  <c r="E35" i="3"/>
  <c r="D35" i="3"/>
  <c r="B35" i="3"/>
  <c r="A35" i="3"/>
  <c r="F34" i="3"/>
  <c r="E34" i="3"/>
  <c r="D34" i="3"/>
  <c r="B34" i="3"/>
  <c r="A34" i="3"/>
  <c r="F33" i="3"/>
  <c r="E33" i="3"/>
  <c r="D33" i="3"/>
  <c r="B33" i="3"/>
  <c r="A33" i="3"/>
  <c r="F32" i="3"/>
  <c r="E32" i="3"/>
  <c r="D32" i="3"/>
  <c r="B32" i="3"/>
  <c r="A32" i="3"/>
  <c r="U31" i="3"/>
  <c r="F31" i="3"/>
  <c r="E31" i="3"/>
  <c r="D31" i="3"/>
  <c r="C31" i="3"/>
  <c r="B31" i="3"/>
  <c r="A31" i="3"/>
  <c r="F30" i="3"/>
  <c r="E30" i="3"/>
  <c r="D30" i="3"/>
  <c r="B30" i="3"/>
  <c r="A30" i="3"/>
  <c r="F29" i="3"/>
  <c r="E29" i="3"/>
  <c r="D29" i="3"/>
  <c r="B29" i="3"/>
  <c r="A29" i="3"/>
  <c r="F28" i="3"/>
  <c r="E28" i="3"/>
  <c r="D28" i="3"/>
  <c r="B28" i="3"/>
  <c r="A28" i="3"/>
  <c r="F27" i="3"/>
  <c r="E27" i="3"/>
  <c r="D27" i="3"/>
  <c r="B27" i="3"/>
  <c r="A27" i="3"/>
  <c r="F26" i="3"/>
  <c r="E26" i="3"/>
  <c r="D26" i="3"/>
  <c r="B26" i="3"/>
  <c r="A26" i="3"/>
  <c r="F25" i="3"/>
  <c r="E25" i="3"/>
  <c r="D25" i="3"/>
  <c r="B25" i="3"/>
  <c r="A25" i="3"/>
  <c r="F24" i="3"/>
  <c r="E24" i="3"/>
  <c r="D24" i="3"/>
  <c r="B24" i="3"/>
  <c r="A24" i="3"/>
  <c r="U23" i="3"/>
  <c r="F23" i="3"/>
  <c r="E23" i="3"/>
  <c r="D23" i="3"/>
  <c r="C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B16" i="3"/>
  <c r="A16" i="3"/>
  <c r="F15" i="3"/>
  <c r="E15" i="3"/>
  <c r="D15" i="3"/>
  <c r="B15" i="3"/>
  <c r="A15" i="3"/>
  <c r="F14" i="3"/>
  <c r="E14" i="3"/>
  <c r="D14" i="3"/>
  <c r="B14" i="3"/>
  <c r="A14" i="3"/>
  <c r="F13" i="3"/>
  <c r="E13" i="3"/>
  <c r="D13" i="3"/>
  <c r="B13" i="3"/>
  <c r="A13" i="3"/>
  <c r="F12" i="3"/>
  <c r="E12" i="3"/>
  <c r="D12" i="3"/>
  <c r="B12" i="3"/>
  <c r="A12" i="3"/>
  <c r="F11" i="3"/>
  <c r="E11" i="3"/>
  <c r="D11" i="3"/>
  <c r="C11" i="3"/>
  <c r="U11" i="3" s="1"/>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K55" i="8" l="1"/>
  <c r="N128" i="8"/>
  <c r="H78" i="8"/>
  <c r="W79" i="8"/>
  <c r="K80" i="8"/>
  <c r="D148" i="3"/>
  <c r="K58" i="8"/>
  <c r="K15" i="8"/>
  <c r="K18" i="8"/>
  <c r="K57" i="8"/>
  <c r="N151" i="8"/>
  <c r="K21" i="8"/>
  <c r="I53" i="6"/>
  <c r="K10" i="8"/>
  <c r="H43" i="8"/>
  <c r="K73" i="8"/>
  <c r="K79" i="8"/>
  <c r="D146" i="3"/>
  <c r="I65" i="6"/>
  <c r="H65" i="8"/>
  <c r="H77" i="8"/>
  <c r="W151" i="8"/>
  <c r="E8" i="5"/>
  <c r="B55" i="4"/>
  <c r="U23" i="5"/>
  <c r="C23" i="5"/>
  <c r="U55" i="5"/>
  <c r="C55" i="5"/>
  <c r="C27" i="5"/>
  <c r="U27" i="5"/>
  <c r="E32" i="5"/>
  <c r="B32" i="5"/>
  <c r="E11" i="5"/>
  <c r="D11" i="5"/>
  <c r="E19" i="5"/>
  <c r="D19" i="5"/>
  <c r="E28" i="5"/>
  <c r="B28" i="5"/>
  <c r="D32" i="5"/>
  <c r="B37" i="5"/>
  <c r="E37" i="5"/>
  <c r="D37" i="5"/>
  <c r="E42" i="5"/>
  <c r="D42" i="5"/>
  <c r="B42" i="5"/>
  <c r="E51" i="5"/>
  <c r="D51" i="5"/>
  <c r="E60" i="5"/>
  <c r="B60" i="5"/>
  <c r="B69" i="5"/>
  <c r="E69" i="5"/>
  <c r="D69" i="5"/>
  <c r="E74" i="5"/>
  <c r="D74" i="5"/>
  <c r="B74" i="5"/>
  <c r="E83" i="5"/>
  <c r="D83" i="5"/>
  <c r="E78" i="5"/>
  <c r="D78" i="5"/>
  <c r="B78" i="5"/>
  <c r="B5" i="5"/>
  <c r="D5" i="5"/>
  <c r="C11" i="5"/>
  <c r="U11" i="5"/>
  <c r="E15" i="5"/>
  <c r="D15" i="5"/>
  <c r="C19" i="5"/>
  <c r="U19" i="5"/>
  <c r="E24" i="5"/>
  <c r="B24" i="5"/>
  <c r="B33" i="5"/>
  <c r="E33" i="5"/>
  <c r="D33" i="5"/>
  <c r="E38" i="5"/>
  <c r="D38" i="5"/>
  <c r="B38" i="5"/>
  <c r="E47" i="5"/>
  <c r="D47" i="5"/>
  <c r="C51" i="5"/>
  <c r="U51" i="5"/>
  <c r="E56" i="5"/>
  <c r="B56" i="5"/>
  <c r="B65" i="5"/>
  <c r="E65" i="5"/>
  <c r="D65" i="5"/>
  <c r="E70" i="5"/>
  <c r="D70" i="5"/>
  <c r="B70" i="5"/>
  <c r="E79" i="5"/>
  <c r="D79" i="5"/>
  <c r="C83" i="5"/>
  <c r="U83" i="5"/>
  <c r="E5" i="5"/>
  <c r="D8" i="5"/>
  <c r="E12" i="5"/>
  <c r="B12" i="5"/>
  <c r="B15" i="5"/>
  <c r="E20" i="5"/>
  <c r="B20" i="5"/>
  <c r="D24" i="5"/>
  <c r="B29" i="5"/>
  <c r="E29" i="5"/>
  <c r="D29" i="5"/>
  <c r="E34" i="5"/>
  <c r="D34" i="5"/>
  <c r="B34" i="5"/>
  <c r="E43" i="5"/>
  <c r="D43" i="5"/>
  <c r="B47" i="5"/>
  <c r="T47" i="5" s="1"/>
  <c r="E52" i="5"/>
  <c r="B52" i="5"/>
  <c r="D56" i="5"/>
  <c r="B61" i="5"/>
  <c r="E61" i="5"/>
  <c r="D61" i="5"/>
  <c r="E66" i="5"/>
  <c r="D66" i="5"/>
  <c r="B66" i="5"/>
  <c r="E75" i="5"/>
  <c r="D75" i="5"/>
  <c r="B79" i="5"/>
  <c r="E84" i="5"/>
  <c r="B84" i="5"/>
  <c r="E14" i="5"/>
  <c r="D14" i="5"/>
  <c r="B14" i="5"/>
  <c r="T14" i="5" s="1"/>
  <c r="E23" i="5"/>
  <c r="D23" i="5"/>
  <c r="B73" i="5"/>
  <c r="E73" i="5"/>
  <c r="D73" i="5"/>
  <c r="D6" i="5"/>
  <c r="B6" i="5"/>
  <c r="E6" i="5"/>
  <c r="E16" i="5"/>
  <c r="B16" i="5"/>
  <c r="B25" i="5"/>
  <c r="E25" i="5"/>
  <c r="D25" i="5"/>
  <c r="E30" i="5"/>
  <c r="D30" i="5"/>
  <c r="B30" i="5"/>
  <c r="E39" i="5"/>
  <c r="D39" i="5"/>
  <c r="C43" i="5"/>
  <c r="U43" i="5"/>
  <c r="E48" i="5"/>
  <c r="B48" i="5"/>
  <c r="B57" i="5"/>
  <c r="E57" i="5"/>
  <c r="D57" i="5"/>
  <c r="E62" i="5"/>
  <c r="D62" i="5"/>
  <c r="B62" i="5"/>
  <c r="E71" i="5"/>
  <c r="D71" i="5"/>
  <c r="C75" i="5"/>
  <c r="U75" i="5"/>
  <c r="E80" i="5"/>
  <c r="B80" i="5"/>
  <c r="B41" i="5"/>
  <c r="T41" i="5" s="1"/>
  <c r="E41" i="5"/>
  <c r="D41" i="5"/>
  <c r="E46" i="5"/>
  <c r="D46" i="5"/>
  <c r="B46" i="5"/>
  <c r="T46" i="5" s="1"/>
  <c r="E64" i="5"/>
  <c r="B64" i="5"/>
  <c r="B9" i="5"/>
  <c r="T9" i="5" s="1"/>
  <c r="D9" i="5"/>
  <c r="D12" i="5"/>
  <c r="D16" i="5"/>
  <c r="B21" i="5"/>
  <c r="T21" i="5" s="1"/>
  <c r="E21" i="5"/>
  <c r="D21" i="5"/>
  <c r="E26" i="5"/>
  <c r="D26" i="5"/>
  <c r="B26" i="5"/>
  <c r="E35" i="5"/>
  <c r="D35" i="5"/>
  <c r="B39" i="5"/>
  <c r="T39" i="5" s="1"/>
  <c r="E44" i="5"/>
  <c r="B44" i="5"/>
  <c r="D48" i="5"/>
  <c r="B53" i="5"/>
  <c r="E53" i="5"/>
  <c r="D53" i="5"/>
  <c r="E58" i="5"/>
  <c r="D58" i="5"/>
  <c r="B58" i="5"/>
  <c r="T58" i="5" s="1"/>
  <c r="E67" i="5"/>
  <c r="D67" i="5"/>
  <c r="B71" i="5"/>
  <c r="E76" i="5"/>
  <c r="B76" i="5"/>
  <c r="D80" i="5"/>
  <c r="B85" i="5"/>
  <c r="J85" i="5" s="1"/>
  <c r="E85" i="5"/>
  <c r="D85" i="5"/>
  <c r="C59" i="5"/>
  <c r="U59" i="5"/>
  <c r="E7" i="5"/>
  <c r="D7" i="5"/>
  <c r="B13" i="5"/>
  <c r="D13" i="5"/>
  <c r="B17" i="5"/>
  <c r="E17" i="5"/>
  <c r="D17" i="5"/>
  <c r="E22" i="5"/>
  <c r="D22" i="5"/>
  <c r="B22" i="5"/>
  <c r="E31" i="5"/>
  <c r="D31" i="5"/>
  <c r="C35" i="5"/>
  <c r="U35" i="5"/>
  <c r="E40" i="5"/>
  <c r="B40" i="5"/>
  <c r="B49" i="5"/>
  <c r="T49" i="5" s="1"/>
  <c r="E49" i="5"/>
  <c r="D49" i="5"/>
  <c r="E54" i="5"/>
  <c r="D54" i="5"/>
  <c r="B54" i="5"/>
  <c r="T54" i="5" s="1"/>
  <c r="E63" i="5"/>
  <c r="D63" i="5"/>
  <c r="C67" i="5"/>
  <c r="U67" i="5"/>
  <c r="E72" i="5"/>
  <c r="B72" i="5"/>
  <c r="B81" i="5"/>
  <c r="T81" i="5" s="1"/>
  <c r="E81" i="5"/>
  <c r="D81" i="5"/>
  <c r="E86" i="5"/>
  <c r="D86" i="5"/>
  <c r="B86" i="5"/>
  <c r="E55" i="5"/>
  <c r="D55" i="5"/>
  <c r="B7" i="5"/>
  <c r="T7" i="5" s="1"/>
  <c r="D10" i="5"/>
  <c r="B10" i="5"/>
  <c r="T10" i="5" s="1"/>
  <c r="E10" i="5"/>
  <c r="E13" i="5"/>
  <c r="E18" i="5"/>
  <c r="D18" i="5"/>
  <c r="B18" i="5"/>
  <c r="E27" i="5"/>
  <c r="D27" i="5"/>
  <c r="B31" i="5"/>
  <c r="E36" i="5"/>
  <c r="B36" i="5"/>
  <c r="D40" i="5"/>
  <c r="B45" i="5"/>
  <c r="E45" i="5"/>
  <c r="D45" i="5"/>
  <c r="E50" i="5"/>
  <c r="D50" i="5"/>
  <c r="B50" i="5"/>
  <c r="E59" i="5"/>
  <c r="D59" i="5"/>
  <c r="B63" i="5"/>
  <c r="E68" i="5"/>
  <c r="B68" i="5"/>
  <c r="D72" i="5"/>
  <c r="B77" i="5"/>
  <c r="E77" i="5"/>
  <c r="D77" i="5"/>
  <c r="E82" i="5"/>
  <c r="D82" i="5"/>
  <c r="B82" i="5"/>
  <c r="T17" i="5"/>
  <c r="U46" i="8"/>
  <c r="P46" i="8"/>
  <c r="L46" i="8"/>
  <c r="J46" i="8"/>
  <c r="I46" i="8"/>
  <c r="G46" i="8"/>
  <c r="F46" i="8"/>
  <c r="T46" i="8"/>
  <c r="S46" i="8"/>
  <c r="T73" i="5"/>
  <c r="U31" i="8"/>
  <c r="P31" i="8"/>
  <c r="L31" i="8"/>
  <c r="J31" i="8"/>
  <c r="I31" i="8"/>
  <c r="G31" i="8"/>
  <c r="S31" i="8"/>
  <c r="U34" i="8"/>
  <c r="P34" i="8"/>
  <c r="L34" i="8"/>
  <c r="J34" i="8"/>
  <c r="I34" i="8"/>
  <c r="G34" i="8"/>
  <c r="F34" i="8"/>
  <c r="S34" i="8"/>
  <c r="V46" i="8"/>
  <c r="T78" i="5"/>
  <c r="U30" i="8"/>
  <c r="J30" i="8"/>
  <c r="I30" i="8"/>
  <c r="V30" i="8"/>
  <c r="G30" i="8"/>
  <c r="T30" i="8"/>
  <c r="F30" i="8"/>
  <c r="L30" i="8"/>
  <c r="U32" i="8"/>
  <c r="P32" i="8"/>
  <c r="L32" i="8"/>
  <c r="J32" i="8"/>
  <c r="I32" i="8"/>
  <c r="G32" i="8"/>
  <c r="S32" i="8"/>
  <c r="U40" i="8"/>
  <c r="L40" i="8"/>
  <c r="J40" i="8"/>
  <c r="I40" i="8"/>
  <c r="G40" i="8"/>
  <c r="V40" i="8"/>
  <c r="F40" i="8"/>
  <c r="P40" i="8"/>
  <c r="U92" i="8"/>
  <c r="G92" i="8"/>
  <c r="T22" i="5"/>
  <c r="U20" i="8"/>
  <c r="L20" i="8"/>
  <c r="J20" i="8"/>
  <c r="I20" i="8"/>
  <c r="G20" i="8"/>
  <c r="V20" i="8"/>
  <c r="F20" i="8"/>
  <c r="H20" i="8" s="1"/>
  <c r="P20" i="8"/>
  <c r="P30" i="8"/>
  <c r="F32" i="8"/>
  <c r="H32" i="8" s="1"/>
  <c r="S40" i="8"/>
  <c r="W40" i="8" s="1"/>
  <c r="U41" i="8"/>
  <c r="T41" i="8"/>
  <c r="F41" i="8"/>
  <c r="L41" i="8"/>
  <c r="J41" i="8"/>
  <c r="I41" i="8"/>
  <c r="K41" i="8" s="1"/>
  <c r="G41" i="8"/>
  <c r="P41" i="8"/>
  <c r="O83" i="5"/>
  <c r="S30" i="8"/>
  <c r="T32" i="8"/>
  <c r="T61" i="5"/>
  <c r="I63" i="6"/>
  <c r="T20" i="8"/>
  <c r="V32" i="8"/>
  <c r="V41" i="8"/>
  <c r="W41" i="8" s="1"/>
  <c r="I145" i="6"/>
  <c r="H17" i="8"/>
  <c r="K22" i="8"/>
  <c r="H37" i="8"/>
  <c r="U45" i="8"/>
  <c r="T45" i="8"/>
  <c r="W45" i="8" s="1"/>
  <c r="G45" i="8"/>
  <c r="L45" i="8"/>
  <c r="J45" i="8"/>
  <c r="I45" i="8"/>
  <c r="K45" i="8" s="1"/>
  <c r="F45" i="8"/>
  <c r="S45" i="8"/>
  <c r="P45" i="8"/>
  <c r="T17" i="8"/>
  <c r="I19" i="8"/>
  <c r="K19" i="8" s="1"/>
  <c r="K23" i="8"/>
  <c r="K25" i="8"/>
  <c r="T28" i="8"/>
  <c r="K33" i="8"/>
  <c r="K35" i="8"/>
  <c r="T37" i="8"/>
  <c r="U38" i="8"/>
  <c r="S38" i="8"/>
  <c r="F38" i="8"/>
  <c r="H38" i="8" s="1"/>
  <c r="T38" i="8"/>
  <c r="K39" i="8"/>
  <c r="K44" i="8"/>
  <c r="U50" i="8"/>
  <c r="P50" i="8"/>
  <c r="V50" i="8"/>
  <c r="U52" i="8"/>
  <c r="G52" i="8"/>
  <c r="H52" i="8" s="1"/>
  <c r="P52" i="8"/>
  <c r="K71" i="8"/>
  <c r="K74" i="8"/>
  <c r="H86" i="8"/>
  <c r="S93" i="8"/>
  <c r="P93" i="8"/>
  <c r="M143" i="8"/>
  <c r="T143" i="8"/>
  <c r="G143" i="8"/>
  <c r="P143" i="8"/>
  <c r="F143" i="8"/>
  <c r="D48" i="4"/>
  <c r="B48" i="4"/>
  <c r="E48" i="4"/>
  <c r="U47" i="8"/>
  <c r="L47" i="8"/>
  <c r="V47" i="8"/>
  <c r="G47" i="8"/>
  <c r="H47" i="8" s="1"/>
  <c r="H50" i="8"/>
  <c r="H80" i="8"/>
  <c r="V147" i="8"/>
  <c r="J147" i="8"/>
  <c r="P10" i="8"/>
  <c r="T11" i="8"/>
  <c r="J14" i="8"/>
  <c r="T16" i="8"/>
  <c r="I17" i="8"/>
  <c r="P19" i="8"/>
  <c r="L22" i="8"/>
  <c r="P25" i="8"/>
  <c r="T27" i="8"/>
  <c r="I28" i="8"/>
  <c r="P29" i="8"/>
  <c r="I37" i="8"/>
  <c r="I38" i="8"/>
  <c r="P44" i="8"/>
  <c r="I47" i="8"/>
  <c r="S48" i="8"/>
  <c r="I50" i="8"/>
  <c r="J52" i="8"/>
  <c r="K52" i="8" s="1"/>
  <c r="U54" i="8"/>
  <c r="I54" i="8"/>
  <c r="S54" i="8"/>
  <c r="S62" i="8"/>
  <c r="T68" i="8"/>
  <c r="T70" i="8"/>
  <c r="U76" i="8"/>
  <c r="I76" i="8"/>
  <c r="S76" i="8"/>
  <c r="J76" i="8"/>
  <c r="G76" i="8"/>
  <c r="H76" i="8" s="1"/>
  <c r="L84" i="8"/>
  <c r="G84" i="8"/>
  <c r="H84" i="8" s="1"/>
  <c r="F84" i="8"/>
  <c r="T84" i="8"/>
  <c r="S84" i="8"/>
  <c r="V91" i="8"/>
  <c r="G91" i="8"/>
  <c r="T91" i="8"/>
  <c r="S91" i="8"/>
  <c r="P91" i="8"/>
  <c r="J91" i="8"/>
  <c r="F91" i="8"/>
  <c r="I51" i="6"/>
  <c r="I123" i="6"/>
  <c r="S10" i="8"/>
  <c r="F11" i="8"/>
  <c r="H11" i="8" s="1"/>
  <c r="V11" i="8"/>
  <c r="T12" i="8"/>
  <c r="W12" i="8" s="1"/>
  <c r="L14" i="8"/>
  <c r="F16" i="8"/>
  <c r="V16" i="8"/>
  <c r="J17" i="8"/>
  <c r="S19" i="8"/>
  <c r="T21" i="8"/>
  <c r="P22" i="8"/>
  <c r="S23" i="8"/>
  <c r="S24" i="8"/>
  <c r="S25" i="8"/>
  <c r="S26" i="8"/>
  <c r="F27" i="8"/>
  <c r="H27" i="8" s="1"/>
  <c r="V27" i="8"/>
  <c r="W27" i="8" s="1"/>
  <c r="J28" i="8"/>
  <c r="S29" i="8"/>
  <c r="S33" i="8"/>
  <c r="U36" i="8"/>
  <c r="V36" i="8"/>
  <c r="F36" i="8"/>
  <c r="H36" i="8" s="1"/>
  <c r="J37" i="8"/>
  <c r="J38" i="8"/>
  <c r="J47" i="8"/>
  <c r="U49" i="8"/>
  <c r="T49" i="8"/>
  <c r="G49" i="8"/>
  <c r="H49" i="8" s="1"/>
  <c r="V49" i="8"/>
  <c r="J50" i="8"/>
  <c r="U51" i="8"/>
  <c r="S51" i="8"/>
  <c r="F51" i="8"/>
  <c r="H51" i="8" s="1"/>
  <c r="J51" i="8"/>
  <c r="K51" i="8" s="1"/>
  <c r="V51" i="8"/>
  <c r="L52" i="8"/>
  <c r="F54" i="8"/>
  <c r="H54" i="8" s="1"/>
  <c r="K56" i="8"/>
  <c r="U59" i="8"/>
  <c r="V59" i="8"/>
  <c r="F59" i="8"/>
  <c r="H59" i="8" s="1"/>
  <c r="S59" i="8"/>
  <c r="I59" i="8"/>
  <c r="K59" i="8" s="1"/>
  <c r="H69" i="8"/>
  <c r="J84" i="8"/>
  <c r="L91" i="8"/>
  <c r="N91" i="8" s="1"/>
  <c r="V136" i="8"/>
  <c r="T136" i="8"/>
  <c r="F136" i="8"/>
  <c r="P136" i="8"/>
  <c r="U136" i="8"/>
  <c r="S136" i="8"/>
  <c r="M136" i="8"/>
  <c r="L136" i="8"/>
  <c r="J136" i="8"/>
  <c r="G136" i="8"/>
  <c r="T10" i="8"/>
  <c r="T19" i="8"/>
  <c r="S22" i="8"/>
  <c r="T25" i="8"/>
  <c r="L28" i="8"/>
  <c r="T29" i="8"/>
  <c r="L37" i="8"/>
  <c r="U44" i="8"/>
  <c r="T44" i="8"/>
  <c r="G44" i="8"/>
  <c r="V44" i="8"/>
  <c r="W44" i="8" s="1"/>
  <c r="U48" i="8"/>
  <c r="P48" i="8"/>
  <c r="V48" i="8"/>
  <c r="L50" i="8"/>
  <c r="S52" i="8"/>
  <c r="U60" i="8"/>
  <c r="J60" i="8"/>
  <c r="I60" i="8"/>
  <c r="T60" i="8"/>
  <c r="W60" i="8" s="1"/>
  <c r="U63" i="8"/>
  <c r="L63" i="8"/>
  <c r="V63" i="8"/>
  <c r="F63" i="8"/>
  <c r="U81" i="8"/>
  <c r="T81" i="8"/>
  <c r="F81" i="8"/>
  <c r="I81" i="8"/>
  <c r="G81" i="8"/>
  <c r="P81" i="8"/>
  <c r="L81" i="8"/>
  <c r="M97" i="8"/>
  <c r="U97" i="8"/>
  <c r="T97" i="8"/>
  <c r="P97" i="8"/>
  <c r="L97" i="8"/>
  <c r="N97" i="8" s="1"/>
  <c r="G97" i="8"/>
  <c r="F97" i="8"/>
  <c r="F10" i="8"/>
  <c r="V10" i="8"/>
  <c r="I11" i="8"/>
  <c r="K11" i="8" s="1"/>
  <c r="G12" i="8"/>
  <c r="H12" i="8" s="1"/>
  <c r="T13" i="8"/>
  <c r="W13" i="8" s="1"/>
  <c r="S14" i="8"/>
  <c r="I16" i="8"/>
  <c r="K16" i="8" s="1"/>
  <c r="P17" i="8"/>
  <c r="H18" i="8"/>
  <c r="F19" i="8"/>
  <c r="V19" i="8"/>
  <c r="G21" i="8"/>
  <c r="F22" i="8"/>
  <c r="T22" i="8"/>
  <c r="G23" i="8"/>
  <c r="H23" i="8" s="1"/>
  <c r="V23" i="8"/>
  <c r="G24" i="8"/>
  <c r="H24" i="8" s="1"/>
  <c r="V24" i="8"/>
  <c r="W24" i="8" s="1"/>
  <c r="F25" i="8"/>
  <c r="V25" i="8"/>
  <c r="G26" i="8"/>
  <c r="H26" i="8" s="1"/>
  <c r="V26" i="8"/>
  <c r="I27" i="8"/>
  <c r="K27" i="8" s="1"/>
  <c r="P28" i="8"/>
  <c r="F29" i="8"/>
  <c r="V29" i="8"/>
  <c r="G33" i="8"/>
  <c r="H33" i="8" s="1"/>
  <c r="V33" i="8"/>
  <c r="U35" i="8"/>
  <c r="V35" i="8"/>
  <c r="F35" i="8"/>
  <c r="I36" i="8"/>
  <c r="K36" i="8" s="1"/>
  <c r="P37" i="8"/>
  <c r="L38" i="8"/>
  <c r="U39" i="8"/>
  <c r="V39" i="8"/>
  <c r="F39" i="8"/>
  <c r="H39" i="8" s="1"/>
  <c r="F44" i="8"/>
  <c r="P47" i="8"/>
  <c r="F48" i="8"/>
  <c r="H48" i="8" s="1"/>
  <c r="S50" i="8"/>
  <c r="T52" i="8"/>
  <c r="J54" i="8"/>
  <c r="K54" i="8" s="1"/>
  <c r="U55" i="8"/>
  <c r="L55" i="8"/>
  <c r="S55" i="8"/>
  <c r="G55" i="8"/>
  <c r="F60" i="8"/>
  <c r="G63" i="8"/>
  <c r="U68" i="8"/>
  <c r="G68" i="8"/>
  <c r="I68" i="8"/>
  <c r="K68" i="8" s="1"/>
  <c r="S68" i="8"/>
  <c r="U70" i="8"/>
  <c r="J70" i="8"/>
  <c r="K70" i="8" s="1"/>
  <c r="S70" i="8"/>
  <c r="G70" i="8"/>
  <c r="J81" i="8"/>
  <c r="T85" i="8"/>
  <c r="L85" i="8"/>
  <c r="J85" i="8"/>
  <c r="W87" i="8"/>
  <c r="V97" i="8"/>
  <c r="G10" i="8"/>
  <c r="H10" i="8" s="1"/>
  <c r="H13" i="8"/>
  <c r="T14" i="8"/>
  <c r="S17" i="8"/>
  <c r="G19" i="8"/>
  <c r="G22" i="8"/>
  <c r="V22" i="8"/>
  <c r="G25" i="8"/>
  <c r="S28" i="8"/>
  <c r="H29" i="8"/>
  <c r="H35" i="8"/>
  <c r="S37" i="8"/>
  <c r="W37" i="8" s="1"/>
  <c r="P38" i="8"/>
  <c r="S47" i="8"/>
  <c r="K49" i="8"/>
  <c r="T50" i="8"/>
  <c r="V52" i="8"/>
  <c r="H55" i="8"/>
  <c r="G60" i="8"/>
  <c r="U62" i="8"/>
  <c r="W62" i="8" s="1"/>
  <c r="J62" i="8"/>
  <c r="K62" i="8" s="1"/>
  <c r="P62" i="8"/>
  <c r="F62" i="8"/>
  <c r="H62" i="8" s="1"/>
  <c r="I63" i="8"/>
  <c r="K63" i="8" s="1"/>
  <c r="H66" i="8"/>
  <c r="H68" i="8"/>
  <c r="H70" i="8"/>
  <c r="F85" i="8"/>
  <c r="S53" i="8"/>
  <c r="W53" i="8" s="1"/>
  <c r="U61" i="8"/>
  <c r="I61" i="8"/>
  <c r="S61" i="8"/>
  <c r="U64" i="8"/>
  <c r="S64" i="8"/>
  <c r="F64" i="8"/>
  <c r="H64" i="8" s="1"/>
  <c r="T64" i="8"/>
  <c r="U65" i="8"/>
  <c r="S65" i="8"/>
  <c r="V65" i="8"/>
  <c r="U66" i="8"/>
  <c r="L66" i="8"/>
  <c r="T66" i="8"/>
  <c r="K67" i="8"/>
  <c r="U69" i="8"/>
  <c r="I69" i="8"/>
  <c r="K69" i="8" s="1"/>
  <c r="T69" i="8"/>
  <c r="U71" i="8"/>
  <c r="V71" i="8"/>
  <c r="W71" i="8" s="1"/>
  <c r="F71" i="8"/>
  <c r="H71" i="8" s="1"/>
  <c r="W73" i="8"/>
  <c r="L83" i="8"/>
  <c r="L89" i="8"/>
  <c r="P95" i="8"/>
  <c r="U96" i="8"/>
  <c r="J98" i="8"/>
  <c r="U100" i="8"/>
  <c r="G100" i="8"/>
  <c r="H100" i="8" s="1"/>
  <c r="T100" i="8"/>
  <c r="M102" i="8"/>
  <c r="P104" i="8"/>
  <c r="U108" i="8"/>
  <c r="J109" i="8"/>
  <c r="J122" i="8"/>
  <c r="S126" i="8"/>
  <c r="G126" i="8"/>
  <c r="S138" i="8"/>
  <c r="J144" i="8"/>
  <c r="B27" i="4"/>
  <c r="E27" i="4"/>
  <c r="D27" i="4"/>
  <c r="D76" i="4"/>
  <c r="B76" i="4"/>
  <c r="E76" i="4"/>
  <c r="U75" i="8"/>
  <c r="V75" i="8"/>
  <c r="G75" i="8"/>
  <c r="H75" i="8" s="1"/>
  <c r="T75" i="8"/>
  <c r="U78" i="8"/>
  <c r="L78" i="8"/>
  <c r="T78" i="8"/>
  <c r="P82" i="8"/>
  <c r="J82" i="8"/>
  <c r="M83" i="8"/>
  <c r="M89" i="8"/>
  <c r="V95" i="8"/>
  <c r="L98" i="8"/>
  <c r="N98" i="8" s="1"/>
  <c r="P102" i="8"/>
  <c r="S104" i="8"/>
  <c r="N106" i="8"/>
  <c r="L109" i="8"/>
  <c r="P122" i="8"/>
  <c r="P123" i="8"/>
  <c r="L123" i="8"/>
  <c r="U123" i="8"/>
  <c r="W123" i="8" s="1"/>
  <c r="H126" i="8"/>
  <c r="F128" i="8"/>
  <c r="H128" i="8" s="1"/>
  <c r="V128" i="8"/>
  <c r="L132" i="8"/>
  <c r="N132" i="8" s="1"/>
  <c r="S132" i="8"/>
  <c r="U138" i="8"/>
  <c r="M144" i="8"/>
  <c r="E21" i="4"/>
  <c r="D21" i="4"/>
  <c r="B21" i="4"/>
  <c r="B43" i="4"/>
  <c r="T43" i="4" s="1"/>
  <c r="E43" i="4"/>
  <c r="D43" i="4"/>
  <c r="L108" i="8"/>
  <c r="N108" i="8" s="1"/>
  <c r="G108" i="8"/>
  <c r="V131" i="8"/>
  <c r="M131" i="8"/>
  <c r="N140" i="8"/>
  <c r="P144" i="8"/>
  <c r="T102" i="8"/>
  <c r="F103" i="8"/>
  <c r="U104" i="8"/>
  <c r="F108" i="8"/>
  <c r="G129" i="8"/>
  <c r="F131" i="8"/>
  <c r="L135" i="8"/>
  <c r="F135" i="8"/>
  <c r="V135" i="8"/>
  <c r="T138" i="8"/>
  <c r="F138" i="8"/>
  <c r="P138" i="8"/>
  <c r="L138" i="8"/>
  <c r="N138" i="8" s="1"/>
  <c r="S144" i="8"/>
  <c r="D16" i="4"/>
  <c r="B16" i="4"/>
  <c r="E16" i="4"/>
  <c r="E37" i="4"/>
  <c r="D37" i="4"/>
  <c r="B37" i="4"/>
  <c r="S42" i="8"/>
  <c r="S43" i="8"/>
  <c r="W43" i="8" s="1"/>
  <c r="J53" i="8"/>
  <c r="K53" i="8" s="1"/>
  <c r="J61" i="8"/>
  <c r="J64" i="8"/>
  <c r="K64" i="8" s="1"/>
  <c r="J65" i="8"/>
  <c r="K65" i="8" s="1"/>
  <c r="J66" i="8"/>
  <c r="K66" i="8" s="1"/>
  <c r="L71" i="8"/>
  <c r="K72" i="8"/>
  <c r="U74" i="8"/>
  <c r="T74" i="8"/>
  <c r="F74" i="8"/>
  <c r="H74" i="8" s="1"/>
  <c r="V74" i="8"/>
  <c r="J75" i="8"/>
  <c r="K75" i="8" s="1"/>
  <c r="U77" i="8"/>
  <c r="J77" i="8"/>
  <c r="K77" i="8" s="1"/>
  <c r="T77" i="8"/>
  <c r="V82" i="8"/>
  <c r="T83" i="8"/>
  <c r="U89" i="8"/>
  <c r="J94" i="8"/>
  <c r="T98" i="8"/>
  <c r="N100" i="8"/>
  <c r="F102" i="8"/>
  <c r="U102" i="8"/>
  <c r="G103" i="8"/>
  <c r="F104" i="8"/>
  <c r="V104" i="8"/>
  <c r="J108" i="8"/>
  <c r="V122" i="8"/>
  <c r="G125" i="8"/>
  <c r="L125" i="8"/>
  <c r="G131" i="8"/>
  <c r="G135" i="8"/>
  <c r="G138" i="8"/>
  <c r="W140" i="8"/>
  <c r="E53" i="4"/>
  <c r="D53" i="4"/>
  <c r="B53" i="4"/>
  <c r="T53" i="4" s="1"/>
  <c r="U83" i="8"/>
  <c r="V89" i="8"/>
  <c r="W89" i="8" s="1"/>
  <c r="U98" i="8"/>
  <c r="G102" i="8"/>
  <c r="V102" i="8"/>
  <c r="G104" i="8"/>
  <c r="M108" i="8"/>
  <c r="P131" i="8"/>
  <c r="M135" i="8"/>
  <c r="B11" i="4"/>
  <c r="E11" i="4"/>
  <c r="D11" i="4"/>
  <c r="W96" i="8"/>
  <c r="H98" i="8"/>
  <c r="M103" i="8"/>
  <c r="L104" i="8"/>
  <c r="N104" i="8" s="1"/>
  <c r="P108" i="8"/>
  <c r="T109" i="8"/>
  <c r="W109" i="8" s="1"/>
  <c r="M109" i="8"/>
  <c r="H122" i="8"/>
  <c r="J138" i="8"/>
  <c r="L144" i="8"/>
  <c r="N144" i="8" s="1"/>
  <c r="V144" i="8"/>
  <c r="T144" i="8"/>
  <c r="F144" i="8"/>
  <c r="H144" i="8" s="1"/>
  <c r="U148" i="8"/>
  <c r="S148" i="8"/>
  <c r="J158" i="8"/>
  <c r="V158" i="8"/>
  <c r="T158" i="8"/>
  <c r="S158" i="8"/>
  <c r="G158" i="8"/>
  <c r="E5" i="4"/>
  <c r="D5" i="4"/>
  <c r="B5" i="4"/>
  <c r="D32" i="4"/>
  <c r="B32" i="4"/>
  <c r="E32" i="4"/>
  <c r="G81" i="14"/>
  <c r="E6" i="4"/>
  <c r="D6" i="4"/>
  <c r="B6" i="4"/>
  <c r="E22" i="4"/>
  <c r="D22" i="4"/>
  <c r="B22" i="4"/>
  <c r="E38" i="4"/>
  <c r="D38" i="4"/>
  <c r="B38" i="4"/>
  <c r="E54" i="4"/>
  <c r="D54" i="4"/>
  <c r="B54" i="4"/>
  <c r="S56" i="8"/>
  <c r="W56" i="8" s="1"/>
  <c r="T57" i="8"/>
  <c r="W57" i="8" s="1"/>
  <c r="S58" i="8"/>
  <c r="T67" i="8"/>
  <c r="W67" i="8" s="1"/>
  <c r="S72" i="8"/>
  <c r="W72" i="8" s="1"/>
  <c r="P73" i="8"/>
  <c r="P79" i="8"/>
  <c r="S80" i="8"/>
  <c r="W80" i="8" s="1"/>
  <c r="AH107" i="8"/>
  <c r="P140" i="8"/>
  <c r="U149" i="8"/>
  <c r="U152" i="8"/>
  <c r="G152" i="8"/>
  <c r="H152" i="8" s="1"/>
  <c r="M152" i="8"/>
  <c r="N152" i="8" s="1"/>
  <c r="V152" i="8"/>
  <c r="T155" i="8"/>
  <c r="F155" i="8"/>
  <c r="J160" i="8"/>
  <c r="B7" i="4"/>
  <c r="E7" i="4"/>
  <c r="D7" i="4"/>
  <c r="D12" i="4"/>
  <c r="B12" i="4"/>
  <c r="E17" i="4"/>
  <c r="D17" i="4"/>
  <c r="B17" i="4"/>
  <c r="T17" i="4" s="1"/>
  <c r="B23" i="4"/>
  <c r="E23" i="4"/>
  <c r="D23" i="4"/>
  <c r="D28" i="4"/>
  <c r="B28" i="4"/>
  <c r="E33" i="4"/>
  <c r="D33" i="4"/>
  <c r="B33" i="4"/>
  <c r="T33" i="4" s="1"/>
  <c r="B39" i="4"/>
  <c r="E39" i="4"/>
  <c r="D39" i="4"/>
  <c r="D44" i="4"/>
  <c r="B44" i="4"/>
  <c r="E49" i="4"/>
  <c r="D49" i="4"/>
  <c r="B49" i="4"/>
  <c r="D84" i="4"/>
  <c r="B84" i="4"/>
  <c r="E84" i="4"/>
  <c r="S160" i="8"/>
  <c r="K50" i="14"/>
  <c r="E18" i="4"/>
  <c r="D18" i="4"/>
  <c r="B18" i="4"/>
  <c r="E34" i="4"/>
  <c r="D34" i="4"/>
  <c r="B34" i="4"/>
  <c r="T34" i="4" s="1"/>
  <c r="E50" i="4"/>
  <c r="D50" i="4"/>
  <c r="B50" i="4"/>
  <c r="P154" i="8"/>
  <c r="D8" i="4"/>
  <c r="B8" i="4"/>
  <c r="E13" i="4"/>
  <c r="D13" i="4"/>
  <c r="B13" i="4"/>
  <c r="B19" i="4"/>
  <c r="E19" i="4"/>
  <c r="D19" i="4"/>
  <c r="D24" i="4"/>
  <c r="B24" i="4"/>
  <c r="E29" i="4"/>
  <c r="D29" i="4"/>
  <c r="B29" i="4"/>
  <c r="B35" i="4"/>
  <c r="E35" i="4"/>
  <c r="D35" i="4"/>
  <c r="D40" i="4"/>
  <c r="B40" i="4"/>
  <c r="E45" i="4"/>
  <c r="D45" i="4"/>
  <c r="B45" i="4"/>
  <c r="B51" i="4"/>
  <c r="E51" i="4"/>
  <c r="D51" i="4"/>
  <c r="D60" i="4"/>
  <c r="B60" i="4"/>
  <c r="E60" i="4"/>
  <c r="S154" i="8"/>
  <c r="W155" i="8"/>
  <c r="E14" i="4"/>
  <c r="D14" i="4"/>
  <c r="B14" i="4"/>
  <c r="T14" i="4" s="1"/>
  <c r="E30" i="4"/>
  <c r="D30" i="4"/>
  <c r="B30" i="4"/>
  <c r="E40" i="4"/>
  <c r="E46" i="4"/>
  <c r="D46" i="4"/>
  <c r="B46" i="4"/>
  <c r="AG29" i="14"/>
  <c r="AG37" i="14"/>
  <c r="E9" i="4"/>
  <c r="D9" i="4"/>
  <c r="B9" i="4"/>
  <c r="B15" i="4"/>
  <c r="E15" i="4"/>
  <c r="D15" i="4"/>
  <c r="D20" i="4"/>
  <c r="B20" i="4"/>
  <c r="E25" i="4"/>
  <c r="D25" i="4"/>
  <c r="B25" i="4"/>
  <c r="B31" i="4"/>
  <c r="T31" i="4" s="1"/>
  <c r="E31" i="4"/>
  <c r="D31" i="4"/>
  <c r="D36" i="4"/>
  <c r="B36" i="4"/>
  <c r="E41" i="4"/>
  <c r="D41" i="4"/>
  <c r="B41" i="4"/>
  <c r="B47" i="4"/>
  <c r="E47" i="4"/>
  <c r="D47" i="4"/>
  <c r="D52" i="4"/>
  <c r="B52" i="4"/>
  <c r="D68" i="4"/>
  <c r="B68" i="4"/>
  <c r="E68" i="4"/>
  <c r="F160" i="8"/>
  <c r="H160" i="8" s="1"/>
  <c r="M160" i="8"/>
  <c r="E10" i="4"/>
  <c r="D10" i="4"/>
  <c r="B10" i="4"/>
  <c r="E26" i="4"/>
  <c r="D26" i="4"/>
  <c r="B26" i="4"/>
  <c r="E36" i="4"/>
  <c r="E42" i="4"/>
  <c r="D42" i="4"/>
  <c r="B42" i="4"/>
  <c r="E52" i="4"/>
  <c r="D92" i="4"/>
  <c r="B92" i="4"/>
  <c r="D100" i="4"/>
  <c r="B100" i="4"/>
  <c r="D108" i="4"/>
  <c r="B108" i="4"/>
  <c r="D116" i="4"/>
  <c r="B116" i="4"/>
  <c r="D124" i="4"/>
  <c r="B124" i="4"/>
  <c r="D132" i="4"/>
  <c r="B132" i="4"/>
  <c r="D140" i="4"/>
  <c r="B140" i="4"/>
  <c r="G85" i="14"/>
  <c r="K89" i="14"/>
  <c r="D55" i="4"/>
  <c r="D63" i="4"/>
  <c r="B63" i="4"/>
  <c r="D71" i="4"/>
  <c r="B71" i="4"/>
  <c r="D79" i="4"/>
  <c r="B79" i="4"/>
  <c r="D87" i="4"/>
  <c r="B87" i="4"/>
  <c r="D95" i="4"/>
  <c r="B95" i="4"/>
  <c r="D103" i="4"/>
  <c r="B103" i="4"/>
  <c r="D111" i="4"/>
  <c r="B111" i="4"/>
  <c r="D119" i="4"/>
  <c r="B119" i="4"/>
  <c r="D127" i="4"/>
  <c r="B127" i="4"/>
  <c r="D135" i="4"/>
  <c r="B135" i="4"/>
  <c r="D143" i="4"/>
  <c r="B143" i="4"/>
  <c r="D58" i="4"/>
  <c r="B58" i="4"/>
  <c r="D66" i="4"/>
  <c r="B66" i="4"/>
  <c r="D74" i="4"/>
  <c r="B74" i="4"/>
  <c r="D82" i="4"/>
  <c r="B82" i="4"/>
  <c r="D90" i="4"/>
  <c r="B90" i="4"/>
  <c r="E92" i="4"/>
  <c r="D98" i="4"/>
  <c r="B98" i="4"/>
  <c r="E100" i="4"/>
  <c r="D106" i="4"/>
  <c r="B106" i="4"/>
  <c r="T106" i="4" s="1"/>
  <c r="E108" i="4"/>
  <c r="D114" i="4"/>
  <c r="B114" i="4"/>
  <c r="T114" i="4" s="1"/>
  <c r="E116" i="4"/>
  <c r="D122" i="4"/>
  <c r="B122" i="4"/>
  <c r="E124" i="4"/>
  <c r="D130" i="4"/>
  <c r="B130" i="4"/>
  <c r="E132" i="4"/>
  <c r="D138" i="4"/>
  <c r="B138" i="4"/>
  <c r="E140" i="4"/>
  <c r="E143" i="4"/>
  <c r="K34" i="14"/>
  <c r="D56" i="4"/>
  <c r="B56" i="4"/>
  <c r="B61" i="4"/>
  <c r="D61" i="4"/>
  <c r="E63" i="4"/>
  <c r="B69" i="4"/>
  <c r="D69" i="4"/>
  <c r="E71" i="4"/>
  <c r="B77" i="4"/>
  <c r="T77" i="4" s="1"/>
  <c r="D77" i="4"/>
  <c r="E79" i="4"/>
  <c r="B85" i="4"/>
  <c r="D85" i="4"/>
  <c r="E87" i="4"/>
  <c r="B93" i="4"/>
  <c r="D93" i="4"/>
  <c r="E95" i="4"/>
  <c r="B101" i="4"/>
  <c r="D101" i="4"/>
  <c r="E103" i="4"/>
  <c r="B109" i="4"/>
  <c r="D109" i="4"/>
  <c r="E111" i="4"/>
  <c r="B117" i="4"/>
  <c r="D117" i="4"/>
  <c r="E119" i="4"/>
  <c r="B125" i="4"/>
  <c r="D125" i="4"/>
  <c r="E127" i="4"/>
  <c r="B133" i="4"/>
  <c r="D133" i="4"/>
  <c r="E135" i="4"/>
  <c r="B141" i="4"/>
  <c r="D141" i="4"/>
  <c r="E144" i="4"/>
  <c r="D144" i="4"/>
  <c r="B144" i="4"/>
  <c r="E58" i="4"/>
  <c r="D64" i="4"/>
  <c r="B64" i="4"/>
  <c r="T64" i="4" s="1"/>
  <c r="E66" i="4"/>
  <c r="D72" i="4"/>
  <c r="B72" i="4"/>
  <c r="E74" i="4"/>
  <c r="D80" i="4"/>
  <c r="B80" i="4"/>
  <c r="E82" i="4"/>
  <c r="D88" i="4"/>
  <c r="B88" i="4"/>
  <c r="T88" i="4" s="1"/>
  <c r="E90" i="4"/>
  <c r="D96" i="4"/>
  <c r="B96" i="4"/>
  <c r="E98" i="4"/>
  <c r="D104" i="4"/>
  <c r="B104" i="4"/>
  <c r="T104" i="4" s="1"/>
  <c r="E106" i="4"/>
  <c r="D112" i="4"/>
  <c r="B112" i="4"/>
  <c r="E114" i="4"/>
  <c r="D120" i="4"/>
  <c r="B120" i="4"/>
  <c r="E122" i="4"/>
  <c r="D128" i="4"/>
  <c r="B128" i="4"/>
  <c r="E130" i="4"/>
  <c r="D136" i="4"/>
  <c r="B136" i="4"/>
  <c r="E138" i="4"/>
  <c r="G104" i="14"/>
  <c r="K147" i="14"/>
  <c r="D59" i="4"/>
  <c r="B59" i="4"/>
  <c r="E61" i="4"/>
  <c r="D67" i="4"/>
  <c r="B67" i="4"/>
  <c r="E69" i="4"/>
  <c r="D75" i="4"/>
  <c r="B75" i="4"/>
  <c r="E77" i="4"/>
  <c r="D83" i="4"/>
  <c r="B83" i="4"/>
  <c r="E85" i="4"/>
  <c r="D91" i="4"/>
  <c r="B91" i="4"/>
  <c r="T91" i="4" s="1"/>
  <c r="E93" i="4"/>
  <c r="D99" i="4"/>
  <c r="B99" i="4"/>
  <c r="E101" i="4"/>
  <c r="D107" i="4"/>
  <c r="B107" i="4"/>
  <c r="E109" i="4"/>
  <c r="D115" i="4"/>
  <c r="B115" i="4"/>
  <c r="E117" i="4"/>
  <c r="D123" i="4"/>
  <c r="B123" i="4"/>
  <c r="T123" i="4" s="1"/>
  <c r="E125" i="4"/>
  <c r="D131" i="4"/>
  <c r="B131" i="4"/>
  <c r="E133" i="4"/>
  <c r="D139" i="4"/>
  <c r="B139" i="4"/>
  <c r="E141" i="4"/>
  <c r="B145" i="4"/>
  <c r="T145" i="4" s="1"/>
  <c r="D145" i="4"/>
  <c r="E56" i="4"/>
  <c r="D62" i="4"/>
  <c r="B62" i="4"/>
  <c r="E64" i="4"/>
  <c r="D70" i="4"/>
  <c r="B70" i="4"/>
  <c r="E72" i="4"/>
  <c r="D78" i="4"/>
  <c r="B78" i="4"/>
  <c r="E80" i="4"/>
  <c r="D86" i="4"/>
  <c r="B86" i="4"/>
  <c r="E88" i="4"/>
  <c r="D94" i="4"/>
  <c r="B94" i="4"/>
  <c r="E96" i="4"/>
  <c r="D102" i="4"/>
  <c r="B102" i="4"/>
  <c r="E104" i="4"/>
  <c r="D110" i="4"/>
  <c r="B110" i="4"/>
  <c r="E112" i="4"/>
  <c r="D118" i="4"/>
  <c r="B118" i="4"/>
  <c r="T118" i="4" s="1"/>
  <c r="E120" i="4"/>
  <c r="D126" i="4"/>
  <c r="B126" i="4"/>
  <c r="E128" i="4"/>
  <c r="D134" i="4"/>
  <c r="B134" i="4"/>
  <c r="E136" i="4"/>
  <c r="D142" i="4"/>
  <c r="B142" i="4"/>
  <c r="B57" i="4"/>
  <c r="D57" i="4"/>
  <c r="E59" i="4"/>
  <c r="B65" i="4"/>
  <c r="D65" i="4"/>
  <c r="E67" i="4"/>
  <c r="B73" i="4"/>
  <c r="D73" i="4"/>
  <c r="E75" i="4"/>
  <c r="B81" i="4"/>
  <c r="T81" i="4" s="1"/>
  <c r="D81" i="4"/>
  <c r="E83" i="4"/>
  <c r="B89" i="4"/>
  <c r="D89" i="4"/>
  <c r="E91" i="4"/>
  <c r="B97" i="4"/>
  <c r="D97" i="4"/>
  <c r="E99" i="4"/>
  <c r="B105" i="4"/>
  <c r="D105" i="4"/>
  <c r="E107" i="4"/>
  <c r="B113" i="4"/>
  <c r="T113" i="4" s="1"/>
  <c r="D113" i="4"/>
  <c r="E115" i="4"/>
  <c r="B121" i="4"/>
  <c r="D121" i="4"/>
  <c r="E123" i="4"/>
  <c r="B129" i="4"/>
  <c r="D129" i="4"/>
  <c r="E131" i="4"/>
  <c r="B137" i="4"/>
  <c r="D137" i="4"/>
  <c r="E139" i="4"/>
  <c r="E145" i="4"/>
  <c r="T42" i="5"/>
  <c r="T74" i="5"/>
  <c r="T45" i="4"/>
  <c r="T4" i="15"/>
  <c r="AF4" i="10"/>
  <c r="AJ7" i="8" s="1"/>
  <c r="AL4" i="14"/>
  <c r="T116" i="4"/>
  <c r="T20" i="4"/>
  <c r="T46" i="4"/>
  <c r="F3" i="15"/>
  <c r="L3" i="10"/>
  <c r="J3" i="14"/>
  <c r="T61" i="4"/>
  <c r="T15" i="5"/>
  <c r="T79" i="5"/>
  <c r="I95" i="3"/>
  <c r="T5" i="4"/>
  <c r="T21" i="4"/>
  <c r="T29" i="4"/>
  <c r="T54" i="4"/>
  <c r="S86" i="5"/>
  <c r="J86" i="5"/>
  <c r="O86" i="5"/>
  <c r="G24" i="6"/>
  <c r="H24" i="6" s="1"/>
  <c r="I24" i="6" s="1"/>
  <c r="I150" i="6"/>
  <c r="W29" i="8"/>
  <c r="W42" i="8"/>
  <c r="W61" i="8"/>
  <c r="I133" i="8"/>
  <c r="U133" i="8"/>
  <c r="L133" i="8"/>
  <c r="N133" i="8" s="1"/>
  <c r="V133" i="8"/>
  <c r="T133" i="8"/>
  <c r="J133" i="8"/>
  <c r="S133" i="8"/>
  <c r="F133" i="8"/>
  <c r="P133" i="8"/>
  <c r="N145" i="8"/>
  <c r="U147" i="8"/>
  <c r="P156" i="8"/>
  <c r="I159" i="8"/>
  <c r="P159" i="8"/>
  <c r="G159" i="8"/>
  <c r="M159" i="8"/>
  <c r="V159" i="8"/>
  <c r="U159" i="8"/>
  <c r="J159" i="8"/>
  <c r="P5" i="10"/>
  <c r="AD5" i="14"/>
  <c r="N5" i="15"/>
  <c r="Z5" i="10"/>
  <c r="AB8" i="8" s="1"/>
  <c r="AK5" i="14"/>
  <c r="AE5" i="10"/>
  <c r="AI8" i="8" s="1"/>
  <c r="A9" i="8"/>
  <c r="A9" i="7"/>
  <c r="A9" i="6"/>
  <c r="AA6" i="14"/>
  <c r="L6" i="15"/>
  <c r="T103" i="4"/>
  <c r="Z13" i="6"/>
  <c r="I109" i="6"/>
  <c r="K13" i="8"/>
  <c r="K14" i="8"/>
  <c r="W48" i="8"/>
  <c r="W102" i="8"/>
  <c r="I107" i="8"/>
  <c r="T107" i="8"/>
  <c r="J107" i="8"/>
  <c r="S107" i="8"/>
  <c r="G107" i="8"/>
  <c r="M107" i="8"/>
  <c r="N107" i="8" s="1"/>
  <c r="S121" i="8"/>
  <c r="I126" i="8"/>
  <c r="V126" i="8"/>
  <c r="W126" i="8" s="1"/>
  <c r="L126" i="8"/>
  <c r="N126" i="8" s="1"/>
  <c r="U126" i="8"/>
  <c r="P126" i="8"/>
  <c r="J126" i="8"/>
  <c r="I129" i="8"/>
  <c r="V129" i="8"/>
  <c r="M129" i="8"/>
  <c r="N129" i="8" s="1"/>
  <c r="T129" i="8"/>
  <c r="J129" i="8"/>
  <c r="S129" i="8"/>
  <c r="U129" i="8"/>
  <c r="F129" i="8"/>
  <c r="H129" i="8" s="1"/>
  <c r="P129" i="8"/>
  <c r="G133" i="8"/>
  <c r="I141" i="8"/>
  <c r="K141" i="8" s="1"/>
  <c r="S141" i="8"/>
  <c r="W141" i="8" s="1"/>
  <c r="J141" i="8"/>
  <c r="M141" i="8"/>
  <c r="V141" i="8"/>
  <c r="L141" i="8"/>
  <c r="N141" i="8" s="1"/>
  <c r="P141" i="8"/>
  <c r="I146" i="8"/>
  <c r="K146" i="8" s="1"/>
  <c r="V146" i="8"/>
  <c r="M146" i="8"/>
  <c r="N146" i="8" s="1"/>
  <c r="G146" i="8"/>
  <c r="P146" i="8"/>
  <c r="F146" i="8"/>
  <c r="S146" i="8"/>
  <c r="W146" i="8" s="1"/>
  <c r="I154" i="8"/>
  <c r="U154" i="8"/>
  <c r="L154" i="8"/>
  <c r="M154" i="8"/>
  <c r="V154" i="8"/>
  <c r="J154" i="8"/>
  <c r="T154" i="8"/>
  <c r="F154" i="8"/>
  <c r="H154" i="8" s="1"/>
  <c r="F159" i="8"/>
  <c r="H159" i="8" s="1"/>
  <c r="B8" i="8"/>
  <c r="B8" i="6"/>
  <c r="F6" i="14"/>
  <c r="G6" i="10"/>
  <c r="AB6" i="10"/>
  <c r="AD9" i="8" s="1"/>
  <c r="AF6" i="14"/>
  <c r="P6" i="15"/>
  <c r="I7" i="14"/>
  <c r="E7" i="15"/>
  <c r="I7" i="10"/>
  <c r="S10" i="6" s="1"/>
  <c r="U56" i="3"/>
  <c r="U64" i="3"/>
  <c r="U96" i="3"/>
  <c r="U144" i="3"/>
  <c r="U152" i="3"/>
  <c r="T6" i="4"/>
  <c r="T41" i="4"/>
  <c r="T84" i="4"/>
  <c r="T86" i="4"/>
  <c r="T120" i="4"/>
  <c r="T136" i="4"/>
  <c r="T19" i="5"/>
  <c r="T51" i="5"/>
  <c r="T71" i="5"/>
  <c r="S83" i="5"/>
  <c r="M83" i="5"/>
  <c r="T83" i="5"/>
  <c r="J83" i="5"/>
  <c r="W11" i="8"/>
  <c r="W23" i="8"/>
  <c r="W28" i="8"/>
  <c r="K29" i="8"/>
  <c r="W34" i="8"/>
  <c r="W36" i="8"/>
  <c r="W50" i="8"/>
  <c r="W76" i="8"/>
  <c r="T99" i="8"/>
  <c r="I105" i="8"/>
  <c r="K105" i="8" s="1"/>
  <c r="S105" i="8"/>
  <c r="J105" i="8"/>
  <c r="U105" i="8"/>
  <c r="T105" i="8"/>
  <c r="L105" i="8"/>
  <c r="N105" i="8" s="1"/>
  <c r="V105" i="8"/>
  <c r="F105" i="8"/>
  <c r="P105" i="8"/>
  <c r="H107" i="8"/>
  <c r="I134" i="8"/>
  <c r="P134" i="8"/>
  <c r="G134" i="8"/>
  <c r="V134" i="8"/>
  <c r="L134" i="8"/>
  <c r="U134" i="8"/>
  <c r="J134" i="8"/>
  <c r="I139" i="8"/>
  <c r="S139" i="8"/>
  <c r="J139" i="8"/>
  <c r="M139" i="8"/>
  <c r="L139" i="8"/>
  <c r="V139" i="8"/>
  <c r="T139" i="8"/>
  <c r="F139" i="8"/>
  <c r="H139" i="8" s="1"/>
  <c r="N159" i="8"/>
  <c r="N3" i="10"/>
  <c r="V5" i="10"/>
  <c r="Y8" i="8"/>
  <c r="Z8" i="8" s="1"/>
  <c r="X5" i="10"/>
  <c r="T63" i="5"/>
  <c r="W25" i="8"/>
  <c r="K40" i="8"/>
  <c r="K42" i="8"/>
  <c r="W68" i="8"/>
  <c r="W78" i="8"/>
  <c r="I92" i="8"/>
  <c r="K92" i="8" s="1"/>
  <c r="S92" i="8"/>
  <c r="J92" i="8"/>
  <c r="M92" i="8"/>
  <c r="V92" i="8"/>
  <c r="L92" i="8"/>
  <c r="T92" i="8"/>
  <c r="F92" i="8"/>
  <c r="H92" i="8" s="1"/>
  <c r="P92" i="8"/>
  <c r="G105" i="8"/>
  <c r="F134" i="8"/>
  <c r="G139" i="8"/>
  <c r="I147" i="8"/>
  <c r="K147" i="8" s="1"/>
  <c r="S147" i="8"/>
  <c r="G147" i="8"/>
  <c r="P147" i="8"/>
  <c r="F147" i="8"/>
  <c r="T147" i="8"/>
  <c r="L147" i="8"/>
  <c r="I161" i="8"/>
  <c r="P161" i="8"/>
  <c r="G161" i="8"/>
  <c r="U161" i="8"/>
  <c r="J161" i="8"/>
  <c r="T161" i="8"/>
  <c r="F161" i="8"/>
  <c r="S161" i="8"/>
  <c r="R3" i="15"/>
  <c r="AD3" i="10"/>
  <c r="AG6" i="8" s="1"/>
  <c r="AI3" i="14"/>
  <c r="AF3" i="10"/>
  <c r="AJ6" i="8" s="1"/>
  <c r="T3" i="15"/>
  <c r="AL3" i="14"/>
  <c r="T48" i="4"/>
  <c r="G76" i="6"/>
  <c r="H76" i="6" s="1"/>
  <c r="I76" i="6" s="1"/>
  <c r="W55" i="8"/>
  <c r="I99" i="8"/>
  <c r="S99" i="8"/>
  <c r="J99" i="8"/>
  <c r="M99" i="8"/>
  <c r="P99" i="8"/>
  <c r="L99" i="8"/>
  <c r="V99" i="8"/>
  <c r="I121" i="8"/>
  <c r="F121" i="8"/>
  <c r="M121" i="8"/>
  <c r="L121" i="8"/>
  <c r="V121" i="8"/>
  <c r="J121" i="8"/>
  <c r="T121" i="8"/>
  <c r="G121" i="8"/>
  <c r="I124" i="8"/>
  <c r="V124" i="8"/>
  <c r="L124" i="8"/>
  <c r="U124" i="8"/>
  <c r="J124" i="8"/>
  <c r="T124" i="8"/>
  <c r="F124" i="8"/>
  <c r="P124" i="8"/>
  <c r="I156" i="8"/>
  <c r="U156" i="8"/>
  <c r="L156" i="8"/>
  <c r="M156" i="8"/>
  <c r="T156" i="8"/>
  <c r="S156" i="8"/>
  <c r="G156" i="8"/>
  <c r="F156" i="8"/>
  <c r="W159" i="8"/>
  <c r="E3" i="14"/>
  <c r="F3" i="10"/>
  <c r="P3" i="10"/>
  <c r="Q3" i="10"/>
  <c r="F6" i="7" s="1"/>
  <c r="N3" i="14"/>
  <c r="C4" i="10"/>
  <c r="C5" i="15"/>
  <c r="F5" i="14"/>
  <c r="G5" i="10"/>
  <c r="E9" i="8"/>
  <c r="E9" i="7"/>
  <c r="U69" i="3"/>
  <c r="U160" i="3"/>
  <c r="T26" i="5"/>
  <c r="T53" i="5"/>
  <c r="W19" i="8"/>
  <c r="F99" i="8"/>
  <c r="G124" i="8"/>
  <c r="I127" i="8"/>
  <c r="V127" i="8"/>
  <c r="M127" i="8"/>
  <c r="T127" i="8"/>
  <c r="J127" i="8"/>
  <c r="S127" i="8"/>
  <c r="U127" i="8"/>
  <c r="F127" i="8"/>
  <c r="M134" i="8"/>
  <c r="J156" i="8"/>
  <c r="L161" i="8"/>
  <c r="K3" i="10"/>
  <c r="J5" i="10"/>
  <c r="Q5" i="10"/>
  <c r="F8" i="7" s="1"/>
  <c r="N5" i="14"/>
  <c r="AD5" i="10"/>
  <c r="AG8" i="8" s="1"/>
  <c r="R5" i="15"/>
  <c r="AI5" i="14"/>
  <c r="D10" i="8"/>
  <c r="D10" i="7"/>
  <c r="D10" i="6"/>
  <c r="U7" i="10"/>
  <c r="J10" i="7" s="1"/>
  <c r="K7" i="15"/>
  <c r="R7" i="14"/>
  <c r="U45" i="3"/>
  <c r="U157" i="3"/>
  <c r="T11" i="4"/>
  <c r="T66" i="4"/>
  <c r="T93" i="4"/>
  <c r="T122" i="4"/>
  <c r="T6" i="5"/>
  <c r="T13" i="5"/>
  <c r="T33" i="5"/>
  <c r="T38" i="5"/>
  <c r="T45" i="5"/>
  <c r="T65" i="5"/>
  <c r="T77" i="5"/>
  <c r="H16" i="8"/>
  <c r="W16" i="8"/>
  <c r="W17" i="8"/>
  <c r="W21" i="8"/>
  <c r="H31" i="8"/>
  <c r="W31" i="8"/>
  <c r="K60" i="8"/>
  <c r="K78" i="8"/>
  <c r="I93" i="8"/>
  <c r="K93" i="8" s="1"/>
  <c r="V93" i="8"/>
  <c r="M93" i="8"/>
  <c r="U93" i="8"/>
  <c r="T93" i="8"/>
  <c r="J93" i="8"/>
  <c r="L93" i="8"/>
  <c r="G93" i="8"/>
  <c r="H93" i="8" s="1"/>
  <c r="G99" i="8"/>
  <c r="I101" i="8"/>
  <c r="S101" i="8"/>
  <c r="J101" i="8"/>
  <c r="M101" i="8"/>
  <c r="V101" i="8"/>
  <c r="L101" i="8"/>
  <c r="T101" i="8"/>
  <c r="F101" i="8"/>
  <c r="H101" i="8" s="1"/>
  <c r="P101" i="8"/>
  <c r="M124" i="8"/>
  <c r="G127" i="8"/>
  <c r="P139" i="8"/>
  <c r="I145" i="8"/>
  <c r="S145" i="8"/>
  <c r="J145" i="8"/>
  <c r="U145" i="8"/>
  <c r="T145" i="8"/>
  <c r="V145" i="8"/>
  <c r="F145" i="8"/>
  <c r="H145" i="8" s="1"/>
  <c r="P145" i="8"/>
  <c r="M147" i="8"/>
  <c r="I148" i="8"/>
  <c r="V148" i="8"/>
  <c r="W148" i="8" s="1"/>
  <c r="M148" i="8"/>
  <c r="G148" i="8"/>
  <c r="P148" i="8"/>
  <c r="F148" i="8"/>
  <c r="L148" i="8"/>
  <c r="J148" i="8"/>
  <c r="I149" i="8"/>
  <c r="K149" i="8" s="1"/>
  <c r="S149" i="8"/>
  <c r="W149" i="8" s="1"/>
  <c r="G149" i="8"/>
  <c r="P149" i="8"/>
  <c r="F149" i="8"/>
  <c r="M149" i="8"/>
  <c r="N149" i="8" s="1"/>
  <c r="M161" i="8"/>
  <c r="N7" i="13"/>
  <c r="F8" i="13"/>
  <c r="C3" i="10"/>
  <c r="E7" i="8"/>
  <c r="E7" i="6"/>
  <c r="E7" i="7"/>
  <c r="T135" i="4"/>
  <c r="I22" i="6"/>
  <c r="W38" i="8"/>
  <c r="W77" i="8"/>
  <c r="P121" i="8"/>
  <c r="I125" i="8"/>
  <c r="V125" i="8"/>
  <c r="M125" i="8"/>
  <c r="N125" i="8" s="1"/>
  <c r="U125" i="8"/>
  <c r="T125" i="8"/>
  <c r="J125" i="8"/>
  <c r="S125" i="8"/>
  <c r="F125" i="8"/>
  <c r="H125" i="8" s="1"/>
  <c r="P125" i="8"/>
  <c r="L127" i="8"/>
  <c r="I132" i="8"/>
  <c r="P132" i="8"/>
  <c r="G132" i="8"/>
  <c r="U132" i="8"/>
  <c r="T132" i="8"/>
  <c r="J132" i="8"/>
  <c r="V132" i="8"/>
  <c r="F132" i="8"/>
  <c r="S134" i="8"/>
  <c r="W134" i="8" s="1"/>
  <c r="I150" i="8"/>
  <c r="V150" i="8"/>
  <c r="W150" i="8" s="1"/>
  <c r="M150" i="8"/>
  <c r="G150" i="8"/>
  <c r="P150" i="8"/>
  <c r="F150" i="8"/>
  <c r="L150" i="8"/>
  <c r="J150" i="8"/>
  <c r="O3" i="14"/>
  <c r="H3" i="15"/>
  <c r="R3" i="10"/>
  <c r="G6" i="7" s="1"/>
  <c r="H5" i="14"/>
  <c r="H5" i="10"/>
  <c r="W5" i="10"/>
  <c r="P5" i="15"/>
  <c r="AB5" i="10"/>
  <c r="AD8" i="8" s="1"/>
  <c r="AF5" i="14"/>
  <c r="F5" i="10"/>
  <c r="E5" i="14"/>
  <c r="AA7" i="10"/>
  <c r="AC10" i="8" s="1"/>
  <c r="O7" i="15"/>
  <c r="AF7" i="14"/>
  <c r="I8" i="15"/>
  <c r="W8" i="10"/>
  <c r="J8" i="15"/>
  <c r="T8" i="10"/>
  <c r="I11" i="7" s="1"/>
  <c r="Q8" i="14"/>
  <c r="K12" i="8"/>
  <c r="H15" i="8"/>
  <c r="H19" i="8"/>
  <c r="W20" i="8"/>
  <c r="K37" i="8"/>
  <c r="M82" i="8"/>
  <c r="N82" i="8" s="1"/>
  <c r="H83" i="8"/>
  <c r="I94" i="8"/>
  <c r="K94" i="8" s="1"/>
  <c r="V94" i="8"/>
  <c r="L94" i="8"/>
  <c r="N94" i="8" s="1"/>
  <c r="U94" i="8"/>
  <c r="S94" i="8"/>
  <c r="N109" i="8"/>
  <c r="I122" i="8"/>
  <c r="K122" i="8" s="1"/>
  <c r="T122" i="8"/>
  <c r="W122" i="8" s="1"/>
  <c r="M122" i="8"/>
  <c r="N122" i="8" s="1"/>
  <c r="I128" i="8"/>
  <c r="U128" i="8"/>
  <c r="T128" i="8"/>
  <c r="J128" i="8"/>
  <c r="S128" i="8"/>
  <c r="I135" i="8"/>
  <c r="T135" i="8"/>
  <c r="U135" i="8"/>
  <c r="J135" i="8"/>
  <c r="S135" i="8"/>
  <c r="W142" i="8"/>
  <c r="W144" i="8"/>
  <c r="I157" i="8"/>
  <c r="K157" i="8" s="1"/>
  <c r="P157" i="8"/>
  <c r="G157" i="8"/>
  <c r="H157" i="8" s="1"/>
  <c r="M157" i="8"/>
  <c r="L157" i="8"/>
  <c r="T157" i="8"/>
  <c r="W157" i="8" s="1"/>
  <c r="U8" i="8"/>
  <c r="M8" i="8"/>
  <c r="N8" i="8" s="1"/>
  <c r="T8" i="8"/>
  <c r="S8" i="8"/>
  <c r="J8" i="8"/>
  <c r="K8" i="8" s="1"/>
  <c r="K5" i="15"/>
  <c r="W7" i="14"/>
  <c r="X7" i="14" s="1"/>
  <c r="T7" i="14" s="1"/>
  <c r="W7" i="10"/>
  <c r="AD7" i="14"/>
  <c r="AE7" i="14"/>
  <c r="C6" i="10"/>
  <c r="Z7" i="10"/>
  <c r="AB10" i="8" s="1"/>
  <c r="J8" i="10"/>
  <c r="W8" i="14"/>
  <c r="X8" i="14" s="1"/>
  <c r="T8" i="14" s="1"/>
  <c r="AH11" i="8"/>
  <c r="W52" i="8"/>
  <c r="W54" i="8"/>
  <c r="H57" i="8"/>
  <c r="W58" i="8"/>
  <c r="W74" i="8"/>
  <c r="I95" i="8"/>
  <c r="K95" i="8" s="1"/>
  <c r="U95" i="8"/>
  <c r="L95" i="8"/>
  <c r="N95" i="8" s="1"/>
  <c r="S95" i="8"/>
  <c r="G95" i="8"/>
  <c r="H95" i="8" s="1"/>
  <c r="T95" i="8"/>
  <c r="N96" i="8"/>
  <c r="I103" i="8"/>
  <c r="S103" i="8"/>
  <c r="W103" i="8" s="1"/>
  <c r="J103" i="8"/>
  <c r="V103" i="8"/>
  <c r="L103" i="8"/>
  <c r="N103" i="8" s="1"/>
  <c r="U103" i="8"/>
  <c r="I130" i="8"/>
  <c r="U130" i="8"/>
  <c r="T130" i="8"/>
  <c r="J130" i="8"/>
  <c r="S130" i="8"/>
  <c r="I131" i="8"/>
  <c r="U131" i="8"/>
  <c r="L131" i="8"/>
  <c r="N131" i="8" s="1"/>
  <c r="T131" i="8"/>
  <c r="J131" i="8"/>
  <c r="S131" i="8"/>
  <c r="W138" i="8"/>
  <c r="W152" i="8"/>
  <c r="AI7" i="14"/>
  <c r="R7" i="15"/>
  <c r="F7" i="10"/>
  <c r="E7" i="14"/>
  <c r="N7" i="14"/>
  <c r="M7" i="14" s="1"/>
  <c r="Q7" i="10"/>
  <c r="F10" i="7" s="1"/>
  <c r="G7" i="15"/>
  <c r="AJ8" i="14"/>
  <c r="C9" i="15"/>
  <c r="G9" i="10"/>
  <c r="F9" i="14"/>
  <c r="G9" i="14" s="1"/>
  <c r="AB7" i="10"/>
  <c r="AD10" i="8" s="1"/>
  <c r="F8" i="15"/>
  <c r="J8" i="14"/>
  <c r="L8" i="10"/>
  <c r="L8" i="15"/>
  <c r="H21" i="8"/>
  <c r="W65" i="8"/>
  <c r="I82" i="8"/>
  <c r="K82" i="8" s="1"/>
  <c r="F82" i="8"/>
  <c r="S82" i="8"/>
  <c r="G82" i="8"/>
  <c r="U82" i="8"/>
  <c r="N83" i="8"/>
  <c r="I85" i="8"/>
  <c r="K85" i="8" s="1"/>
  <c r="P85" i="8"/>
  <c r="G85" i="8"/>
  <c r="H85" i="8" s="1"/>
  <c r="M85" i="8"/>
  <c r="N85" i="8" s="1"/>
  <c r="S85" i="8"/>
  <c r="W85" i="8" s="1"/>
  <c r="N87" i="8"/>
  <c r="W98" i="8"/>
  <c r="I143" i="8"/>
  <c r="S143" i="8"/>
  <c r="J143" i="8"/>
  <c r="V143" i="8"/>
  <c r="L143" i="8"/>
  <c r="N143" i="8" s="1"/>
  <c r="U143" i="8"/>
  <c r="B5" i="15"/>
  <c r="AA5" i="14"/>
  <c r="I10" i="15"/>
  <c r="X7" i="10"/>
  <c r="C5" i="10"/>
  <c r="F7" i="14"/>
  <c r="G7" i="14" s="1"/>
  <c r="C7" i="15"/>
  <c r="H8" i="10"/>
  <c r="D8" i="15"/>
  <c r="N8" i="10"/>
  <c r="AC8" i="14"/>
  <c r="M8" i="15"/>
  <c r="Y8" i="10"/>
  <c r="AA11" i="8" s="1"/>
  <c r="AG8" i="10"/>
  <c r="AK11" i="8" s="1"/>
  <c r="AM8" i="14"/>
  <c r="U8" i="15"/>
  <c r="U9" i="10"/>
  <c r="J12" i="7" s="1"/>
  <c r="R9" i="14"/>
  <c r="X9" i="10"/>
  <c r="O10" i="14"/>
  <c r="AF10" i="10"/>
  <c r="AJ13" i="8" s="1"/>
  <c r="T10" i="15"/>
  <c r="AL12" i="14"/>
  <c r="AF12" i="10"/>
  <c r="AJ15" i="8" s="1"/>
  <c r="H13" i="15"/>
  <c r="O13" i="14"/>
  <c r="R13" i="10"/>
  <c r="G16" i="7" s="1"/>
  <c r="S12" i="10"/>
  <c r="H15" i="7" s="1"/>
  <c r="Q14" i="14"/>
  <c r="T14" i="10"/>
  <c r="I17" i="7" s="1"/>
  <c r="J10" i="15"/>
  <c r="J18" i="12"/>
  <c r="Q13" i="8" s="1"/>
  <c r="R13" i="8" s="1"/>
  <c r="W10" i="14"/>
  <c r="X10" i="14" s="1"/>
  <c r="T10" i="14" s="1"/>
  <c r="O11" i="15"/>
  <c r="AA11" i="10"/>
  <c r="AC14" i="8" s="1"/>
  <c r="AE11" i="14"/>
  <c r="Q11" i="10"/>
  <c r="F14" i="7" s="1"/>
  <c r="U15" i="8"/>
  <c r="W15" i="8" s="1"/>
  <c r="M15" i="8"/>
  <c r="N15" i="8" s="1"/>
  <c r="L12" i="15"/>
  <c r="AA12" i="14"/>
  <c r="N13" i="10"/>
  <c r="I88" i="8"/>
  <c r="K88" i="8" s="1"/>
  <c r="U88" i="8"/>
  <c r="W88" i="8" s="1"/>
  <c r="L88" i="8"/>
  <c r="N88" i="8" s="1"/>
  <c r="I89" i="8"/>
  <c r="K89" i="8" s="1"/>
  <c r="P89" i="8"/>
  <c r="G89" i="8"/>
  <c r="I90" i="8"/>
  <c r="K90" i="8" s="1"/>
  <c r="U90" i="8"/>
  <c r="W90" i="8" s="1"/>
  <c r="L90" i="8"/>
  <c r="N90" i="8" s="1"/>
  <c r="W106" i="8"/>
  <c r="I137" i="8"/>
  <c r="K137" i="8" s="1"/>
  <c r="S137" i="8"/>
  <c r="W137" i="8" s="1"/>
  <c r="J137" i="8"/>
  <c r="I151" i="8"/>
  <c r="K151" i="8" s="1"/>
  <c r="P151" i="8"/>
  <c r="G151" i="8"/>
  <c r="I153" i="8"/>
  <c r="K153" i="8" s="1"/>
  <c r="P153" i="8"/>
  <c r="G153" i="8"/>
  <c r="V153" i="8"/>
  <c r="L153" i="8"/>
  <c r="N153" i="8" s="1"/>
  <c r="I158" i="8"/>
  <c r="K158" i="8" s="1"/>
  <c r="U158" i="8"/>
  <c r="W158" i="8" s="1"/>
  <c r="L158" i="8"/>
  <c r="N158" i="8" s="1"/>
  <c r="M158" i="8"/>
  <c r="P158" i="8"/>
  <c r="O190" i="12"/>
  <c r="O186" i="12"/>
  <c r="O174" i="12"/>
  <c r="O166" i="12"/>
  <c r="O162" i="12"/>
  <c r="O150" i="12"/>
  <c r="O146" i="12"/>
  <c r="O134" i="12"/>
  <c r="O130" i="12"/>
  <c r="O118" i="12"/>
  <c r="K76" i="6" s="1"/>
  <c r="L76" i="6" s="1"/>
  <c r="M76" i="6" s="1"/>
  <c r="N76" i="6" s="1"/>
  <c r="M75" i="3" s="1"/>
  <c r="O114" i="12"/>
  <c r="O106" i="12"/>
  <c r="O102" i="12"/>
  <c r="O98" i="12"/>
  <c r="O94" i="12"/>
  <c r="O90" i="12"/>
  <c r="O74" i="12"/>
  <c r="O70" i="12"/>
  <c r="O66" i="12"/>
  <c r="O62" i="12"/>
  <c r="O50" i="12"/>
  <c r="O46" i="12"/>
  <c r="O42" i="12"/>
  <c r="O30" i="12"/>
  <c r="O22" i="12"/>
  <c r="O18" i="12"/>
  <c r="O14" i="12"/>
  <c r="K11" i="6" s="1"/>
  <c r="L11" i="6" s="1"/>
  <c r="M11" i="6" s="1"/>
  <c r="O10" i="12"/>
  <c r="O6" i="12"/>
  <c r="J190" i="12"/>
  <c r="J186" i="12"/>
  <c r="J182" i="12"/>
  <c r="Q154" i="8" s="1"/>
  <c r="R154" i="8" s="1"/>
  <c r="J174" i="12"/>
  <c r="J166" i="12"/>
  <c r="J162" i="12"/>
  <c r="J150" i="12"/>
  <c r="J146" i="12"/>
  <c r="J142" i="12"/>
  <c r="Q107" i="8" s="1"/>
  <c r="R107" i="8" s="1"/>
  <c r="J134" i="12"/>
  <c r="O193" i="12"/>
  <c r="O189" i="12"/>
  <c r="O185" i="12"/>
  <c r="O173" i="12"/>
  <c r="O169" i="12"/>
  <c r="K135" i="6" s="1"/>
  <c r="L135" i="6" s="1"/>
  <c r="M135" i="6" s="1"/>
  <c r="O165" i="12"/>
  <c r="O157" i="12"/>
  <c r="O145" i="12"/>
  <c r="O133" i="12"/>
  <c r="O129" i="12"/>
  <c r="O117" i="12"/>
  <c r="O109" i="12"/>
  <c r="K69" i="6" s="1"/>
  <c r="L69" i="6" s="1"/>
  <c r="M69" i="6" s="1"/>
  <c r="O105" i="12"/>
  <c r="K68" i="6" s="1"/>
  <c r="L68" i="6" s="1"/>
  <c r="M68" i="6" s="1"/>
  <c r="O101" i="12"/>
  <c r="K65" i="6" s="1"/>
  <c r="L65" i="6" s="1"/>
  <c r="M65" i="6" s="1"/>
  <c r="N65" i="6" s="1"/>
  <c r="M64" i="3" s="1"/>
  <c r="O97" i="12"/>
  <c r="O93" i="12"/>
  <c r="O89" i="12"/>
  <c r="O85" i="12"/>
  <c r="O81" i="12"/>
  <c r="O69" i="12"/>
  <c r="O65" i="12"/>
  <c r="O61" i="12"/>
  <c r="O57" i="12"/>
  <c r="O49" i="12"/>
  <c r="O45" i="12"/>
  <c r="O41" i="12"/>
  <c r="O33" i="12"/>
  <c r="O29" i="12"/>
  <c r="O25" i="12"/>
  <c r="O21" i="12"/>
  <c r="O13" i="12"/>
  <c r="K10" i="6" s="1"/>
  <c r="L10" i="6" s="1"/>
  <c r="M10" i="6" s="1"/>
  <c r="J193" i="12"/>
  <c r="J189" i="12"/>
  <c r="J185" i="12"/>
  <c r="J173" i="12"/>
  <c r="J169" i="12"/>
  <c r="Q135" i="8" s="1"/>
  <c r="R135" i="8" s="1"/>
  <c r="J165" i="12"/>
  <c r="J161" i="12"/>
  <c r="Q132" i="8" s="1"/>
  <c r="J157" i="12"/>
  <c r="J153" i="12"/>
  <c r="Q124" i="8" s="1"/>
  <c r="J145" i="12"/>
  <c r="O184" i="12"/>
  <c r="O180" i="12"/>
  <c r="O176" i="12"/>
  <c r="O168" i="12"/>
  <c r="O160" i="12"/>
  <c r="O156" i="12"/>
  <c r="O152" i="12"/>
  <c r="O148" i="12"/>
  <c r="O144" i="12"/>
  <c r="O140" i="12"/>
  <c r="O132" i="12"/>
  <c r="O124" i="12"/>
  <c r="O120" i="12"/>
  <c r="O112" i="12"/>
  <c r="O108" i="12"/>
  <c r="O100" i="12"/>
  <c r="O96" i="12"/>
  <c r="O92" i="12"/>
  <c r="O84" i="12"/>
  <c r="O76" i="12"/>
  <c r="O72" i="12"/>
  <c r="O64" i="12"/>
  <c r="O60" i="12"/>
  <c r="O52" i="12"/>
  <c r="O48" i="12"/>
  <c r="O44" i="12"/>
  <c r="O36" i="12"/>
  <c r="O32" i="12"/>
  <c r="O28" i="12"/>
  <c r="O24" i="12"/>
  <c r="O20" i="12"/>
  <c r="O16" i="12"/>
  <c r="O12" i="12"/>
  <c r="O8" i="12"/>
  <c r="J184" i="12"/>
  <c r="J180" i="12"/>
  <c r="J176" i="12"/>
  <c r="J168" i="12"/>
  <c r="J160" i="12"/>
  <c r="J156" i="12"/>
  <c r="J152" i="12"/>
  <c r="J148" i="12"/>
  <c r="J144" i="12"/>
  <c r="J140" i="12"/>
  <c r="O191" i="12"/>
  <c r="O187" i="12"/>
  <c r="O175" i="12"/>
  <c r="O171" i="12"/>
  <c r="O167" i="12"/>
  <c r="O163" i="12"/>
  <c r="O155" i="12"/>
  <c r="O147" i="12"/>
  <c r="O135" i="12"/>
  <c r="O131" i="12"/>
  <c r="O123" i="12"/>
  <c r="O119" i="12"/>
  <c r="O115" i="12"/>
  <c r="O107" i="12"/>
  <c r="O103" i="12"/>
  <c r="O95" i="12"/>
  <c r="O87" i="12"/>
  <c r="O67" i="12"/>
  <c r="O63" i="12"/>
  <c r="O59" i="12"/>
  <c r="O51" i="12"/>
  <c r="K31" i="6" s="1"/>
  <c r="L31" i="6" s="1"/>
  <c r="M31" i="6" s="1"/>
  <c r="O47" i="12"/>
  <c r="O35" i="12"/>
  <c r="O27" i="12"/>
  <c r="O23" i="12"/>
  <c r="O19" i="12"/>
  <c r="O15" i="12"/>
  <c r="O11" i="12"/>
  <c r="O7" i="12"/>
  <c r="J191" i="12"/>
  <c r="J187" i="12"/>
  <c r="J179" i="12"/>
  <c r="Q146" i="8" s="1"/>
  <c r="J175" i="12"/>
  <c r="J171" i="12"/>
  <c r="J163" i="12"/>
  <c r="J155" i="12"/>
  <c r="J147" i="12"/>
  <c r="J135" i="12"/>
  <c r="J131" i="12"/>
  <c r="J123" i="12"/>
  <c r="J119" i="12"/>
  <c r="J115" i="12"/>
  <c r="J111" i="12"/>
  <c r="Q71" i="8" s="1"/>
  <c r="R71" i="8" s="1"/>
  <c r="J107" i="12"/>
  <c r="J103" i="12"/>
  <c r="J95" i="12"/>
  <c r="J87" i="12"/>
  <c r="J75" i="12"/>
  <c r="Q46" i="8" s="1"/>
  <c r="R46" i="8" s="1"/>
  <c r="J67" i="12"/>
  <c r="J63" i="12"/>
  <c r="J59" i="12"/>
  <c r="J47" i="12"/>
  <c r="J39" i="12"/>
  <c r="Q24" i="8" s="1"/>
  <c r="R24" i="8" s="1"/>
  <c r="J35" i="12"/>
  <c r="J27" i="12"/>
  <c r="J23" i="12"/>
  <c r="J19" i="12"/>
  <c r="J15" i="12"/>
  <c r="J11" i="12"/>
  <c r="J7" i="12"/>
  <c r="J132" i="12"/>
  <c r="J110" i="12"/>
  <c r="Q70" i="8" s="1"/>
  <c r="R70" i="8" s="1"/>
  <c r="J100" i="12"/>
  <c r="J89" i="12"/>
  <c r="J57" i="12"/>
  <c r="J46" i="12"/>
  <c r="J36" i="12"/>
  <c r="J25" i="12"/>
  <c r="J14" i="12"/>
  <c r="Q11" i="8" s="1"/>
  <c r="R11" i="8" s="1"/>
  <c r="J130" i="12"/>
  <c r="J120" i="12"/>
  <c r="J98" i="12"/>
  <c r="J66" i="12"/>
  <c r="J45" i="12"/>
  <c r="J24" i="12"/>
  <c r="J13" i="12"/>
  <c r="Q10" i="8" s="1"/>
  <c r="R10" i="8" s="1"/>
  <c r="J118" i="12"/>
  <c r="J108" i="12"/>
  <c r="J97" i="12"/>
  <c r="J76" i="12"/>
  <c r="J65" i="12"/>
  <c r="J44" i="12"/>
  <c r="J33" i="12"/>
  <c r="J22" i="12"/>
  <c r="J12" i="12"/>
  <c r="J117" i="12"/>
  <c r="J106" i="12"/>
  <c r="J96" i="12"/>
  <c r="J85" i="12"/>
  <c r="J74" i="12"/>
  <c r="J64" i="12"/>
  <c r="J42" i="12"/>
  <c r="J32" i="12"/>
  <c r="J21" i="12"/>
  <c r="J10" i="12"/>
  <c r="J94" i="12"/>
  <c r="J84" i="12"/>
  <c r="J73" i="12"/>
  <c r="Q45" i="8" s="1"/>
  <c r="R45" i="8" s="1"/>
  <c r="J62" i="12"/>
  <c r="J41" i="12"/>
  <c r="J30" i="12"/>
  <c r="J20" i="12"/>
  <c r="J124" i="12"/>
  <c r="Q84" i="8" s="1"/>
  <c r="R84" i="8" s="1"/>
  <c r="J102" i="12"/>
  <c r="J92" i="12"/>
  <c r="J81" i="12"/>
  <c r="J70" i="12"/>
  <c r="J60" i="12"/>
  <c r="J49" i="12"/>
  <c r="J28" i="12"/>
  <c r="J17" i="12"/>
  <c r="Q12" i="8" s="1"/>
  <c r="R12" i="8" s="1"/>
  <c r="J6" i="12"/>
  <c r="J114" i="12"/>
  <c r="J72" i="12"/>
  <c r="J29" i="12"/>
  <c r="J112" i="12"/>
  <c r="J69" i="12"/>
  <c r="J61" i="12"/>
  <c r="J101" i="12"/>
  <c r="J16" i="12"/>
  <c r="J93" i="12"/>
  <c r="J50" i="12"/>
  <c r="J8" i="12"/>
  <c r="J133" i="12"/>
  <c r="J90" i="12"/>
  <c r="J125" i="12"/>
  <c r="Q85" i="8" s="1"/>
  <c r="E3" i="10"/>
  <c r="L7" i="10"/>
  <c r="J7" i="14"/>
  <c r="K7" i="14" s="1"/>
  <c r="F7" i="15"/>
  <c r="O8" i="14"/>
  <c r="H8" i="15"/>
  <c r="R8" i="10"/>
  <c r="G11" i="7" s="1"/>
  <c r="AD8" i="14"/>
  <c r="O17" i="12"/>
  <c r="T10" i="10"/>
  <c r="I13" i="7" s="1"/>
  <c r="Y10" i="10"/>
  <c r="AA13" i="8" s="1"/>
  <c r="AC10" i="14"/>
  <c r="U11" i="10"/>
  <c r="J14" i="7" s="1"/>
  <c r="R11" i="14"/>
  <c r="AA11" i="14"/>
  <c r="G12" i="10"/>
  <c r="F12" i="14"/>
  <c r="Y12" i="10"/>
  <c r="AA15" i="8" s="1"/>
  <c r="AC12" i="14"/>
  <c r="M12" i="15"/>
  <c r="T12" i="15"/>
  <c r="R14" i="10"/>
  <c r="G17" i="7" s="1"/>
  <c r="U18" i="8"/>
  <c r="W18" i="8" s="1"/>
  <c r="M18" i="8"/>
  <c r="N18" i="8" s="1"/>
  <c r="O18" i="8" s="1"/>
  <c r="I83" i="8"/>
  <c r="K83" i="8" s="1"/>
  <c r="I84" i="8"/>
  <c r="K84" i="8" s="1"/>
  <c r="V84" i="8"/>
  <c r="W84" i="8" s="1"/>
  <c r="M84" i="8"/>
  <c r="N84" i="8" s="1"/>
  <c r="I86" i="8"/>
  <c r="K86" i="8" s="1"/>
  <c r="U86" i="8"/>
  <c r="W86" i="8" s="1"/>
  <c r="L86" i="8"/>
  <c r="N86" i="8" s="1"/>
  <c r="I87" i="8"/>
  <c r="K87" i="8" s="1"/>
  <c r="P87" i="8"/>
  <c r="G87" i="8"/>
  <c r="H87" i="8" s="1"/>
  <c r="F88" i="8"/>
  <c r="H88" i="8" s="1"/>
  <c r="P88" i="8"/>
  <c r="F89" i="8"/>
  <c r="H89" i="8" s="1"/>
  <c r="F90" i="8"/>
  <c r="H90" i="8" s="1"/>
  <c r="P90" i="8"/>
  <c r="I97" i="8"/>
  <c r="S97" i="8"/>
  <c r="W97" i="8" s="1"/>
  <c r="J97" i="8"/>
  <c r="N102" i="8"/>
  <c r="I108" i="8"/>
  <c r="K108" i="8" s="1"/>
  <c r="T108" i="8"/>
  <c r="W108" i="8" s="1"/>
  <c r="Q109" i="8"/>
  <c r="I109" i="8"/>
  <c r="K109" i="8" s="1"/>
  <c r="F109" i="8"/>
  <c r="H109" i="8" s="1"/>
  <c r="P109" i="8"/>
  <c r="N123" i="8"/>
  <c r="F137" i="8"/>
  <c r="H137" i="8" s="1"/>
  <c r="P137" i="8"/>
  <c r="N142" i="8"/>
  <c r="F151" i="8"/>
  <c r="F153" i="8"/>
  <c r="S153" i="8"/>
  <c r="I155" i="8"/>
  <c r="K155" i="8" s="1"/>
  <c r="P155" i="8"/>
  <c r="G155" i="8"/>
  <c r="H155" i="8" s="1"/>
  <c r="O155" i="8" s="1"/>
  <c r="M155" i="8"/>
  <c r="N155" i="8" s="1"/>
  <c r="F158" i="8"/>
  <c r="H158" i="8" s="1"/>
  <c r="I160" i="8"/>
  <c r="K160" i="8" s="1"/>
  <c r="O160" i="8" s="1"/>
  <c r="U160" i="8"/>
  <c r="W160" i="8" s="1"/>
  <c r="L160" i="8"/>
  <c r="N160" i="8" s="1"/>
  <c r="P160" i="8"/>
  <c r="C7" i="10"/>
  <c r="H8" i="14"/>
  <c r="N9" i="14"/>
  <c r="AF9" i="14"/>
  <c r="P9" i="15"/>
  <c r="AB9" i="10"/>
  <c r="AD12" i="8" s="1"/>
  <c r="Q10" i="14"/>
  <c r="U10" i="15"/>
  <c r="AG10" i="10"/>
  <c r="AK13" i="8" s="1"/>
  <c r="P11" i="10"/>
  <c r="N11" i="14"/>
  <c r="AN12" i="14"/>
  <c r="C13" i="10"/>
  <c r="O14" i="14"/>
  <c r="AA9" i="10"/>
  <c r="AC12" i="8" s="1"/>
  <c r="O26" i="12"/>
  <c r="K12" i="10"/>
  <c r="W15" i="14"/>
  <c r="X15" i="14" s="1"/>
  <c r="T15" i="14" s="1"/>
  <c r="J34" i="12"/>
  <c r="Q18" i="8" s="1"/>
  <c r="R18" i="8" s="1"/>
  <c r="I9" i="14"/>
  <c r="M9" i="10"/>
  <c r="G9" i="15"/>
  <c r="S9" i="10"/>
  <c r="H12" i="7" s="1"/>
  <c r="I9" i="15"/>
  <c r="K9" i="15"/>
  <c r="G11" i="15"/>
  <c r="J11" i="15"/>
  <c r="Q11" i="14"/>
  <c r="T11" i="10"/>
  <c r="I14" i="7" s="1"/>
  <c r="N12" i="15"/>
  <c r="Z12" i="10"/>
  <c r="AB15" i="8" s="1"/>
  <c r="AD12" i="14"/>
  <c r="AI14" i="14"/>
  <c r="AD14" i="10"/>
  <c r="AG17" i="8" s="1"/>
  <c r="R14" i="15"/>
  <c r="H14" i="15"/>
  <c r="Z8" i="10"/>
  <c r="AB11" i="8" s="1"/>
  <c r="J9" i="14"/>
  <c r="R9" i="10"/>
  <c r="G12" i="7" s="1"/>
  <c r="O9" i="14"/>
  <c r="H9" i="15"/>
  <c r="X10" i="10"/>
  <c r="H12" i="10"/>
  <c r="H12" i="14"/>
  <c r="G14" i="15"/>
  <c r="N14" i="14"/>
  <c r="Q14" i="10"/>
  <c r="F17" i="7" s="1"/>
  <c r="K12" i="14"/>
  <c r="Q12" i="15"/>
  <c r="O31" i="12"/>
  <c r="F14" i="10"/>
  <c r="B14" i="15"/>
  <c r="E14" i="15"/>
  <c r="I14" i="14"/>
  <c r="U14" i="10"/>
  <c r="J17" i="7" s="1"/>
  <c r="W14" i="10"/>
  <c r="X14" i="10"/>
  <c r="G15" i="10"/>
  <c r="F15" i="14"/>
  <c r="D15" i="15"/>
  <c r="H15" i="10"/>
  <c r="P15" i="14"/>
  <c r="C16" i="10"/>
  <c r="H17" i="14"/>
  <c r="H17" i="10"/>
  <c r="E17" i="15"/>
  <c r="I17" i="10"/>
  <c r="S20" i="6" s="1"/>
  <c r="I17" i="14"/>
  <c r="J17" i="10"/>
  <c r="U17" i="15"/>
  <c r="AG17" i="10"/>
  <c r="AK20" i="8" s="1"/>
  <c r="AL20" i="8" s="1"/>
  <c r="AM17" i="14"/>
  <c r="M18" i="15"/>
  <c r="AC18" i="14"/>
  <c r="U18" i="10"/>
  <c r="J21" i="7" s="1"/>
  <c r="R18" i="14"/>
  <c r="W18" i="14"/>
  <c r="X18" i="14" s="1"/>
  <c r="T18" i="14" s="1"/>
  <c r="N19" i="10"/>
  <c r="P19" i="14"/>
  <c r="AB20" i="10"/>
  <c r="AD23" i="8" s="1"/>
  <c r="AF20" i="14"/>
  <c r="AA21" i="14"/>
  <c r="AG21" i="10"/>
  <c r="AK24" i="8" s="1"/>
  <c r="AM21" i="14"/>
  <c r="E24" i="14"/>
  <c r="F24" i="10"/>
  <c r="X24" i="10"/>
  <c r="F33" i="14"/>
  <c r="C33" i="15"/>
  <c r="G33" i="10"/>
  <c r="M10" i="8"/>
  <c r="N10" i="8" s="1"/>
  <c r="O10" i="8" s="1"/>
  <c r="M11" i="8"/>
  <c r="N11" i="8" s="1"/>
  <c r="O11" i="8" s="1"/>
  <c r="X11" i="8" s="1"/>
  <c r="S10" i="3" s="1"/>
  <c r="M12" i="8"/>
  <c r="N12" i="8" s="1"/>
  <c r="M13" i="8"/>
  <c r="N13" i="8" s="1"/>
  <c r="M14" i="8"/>
  <c r="N14" i="8" s="1"/>
  <c r="M16" i="8"/>
  <c r="N16" i="8" s="1"/>
  <c r="M17" i="8"/>
  <c r="N17" i="8" s="1"/>
  <c r="M19" i="8"/>
  <c r="N19" i="8" s="1"/>
  <c r="M20" i="8"/>
  <c r="N20" i="8" s="1"/>
  <c r="M21" i="8"/>
  <c r="N21" i="8" s="1"/>
  <c r="M22" i="8"/>
  <c r="N22" i="8" s="1"/>
  <c r="M23" i="8"/>
  <c r="N23" i="8" s="1"/>
  <c r="M24" i="8"/>
  <c r="N24" i="8" s="1"/>
  <c r="O24" i="8" s="1"/>
  <c r="M25" i="8"/>
  <c r="N25" i="8" s="1"/>
  <c r="M26" i="8"/>
  <c r="N26" i="8" s="1"/>
  <c r="M27" i="8"/>
  <c r="N27" i="8" s="1"/>
  <c r="O27" i="8" s="1"/>
  <c r="M28" i="8"/>
  <c r="N28" i="8" s="1"/>
  <c r="M29" i="8"/>
  <c r="N29" i="8" s="1"/>
  <c r="M30" i="8"/>
  <c r="N30" i="8" s="1"/>
  <c r="M31" i="8"/>
  <c r="N31" i="8" s="1"/>
  <c r="M32" i="8"/>
  <c r="N32" i="8" s="1"/>
  <c r="M33" i="8"/>
  <c r="N33" i="8" s="1"/>
  <c r="O33" i="8" s="1"/>
  <c r="M34" i="8"/>
  <c r="N34" i="8" s="1"/>
  <c r="M35" i="8"/>
  <c r="N35" i="8" s="1"/>
  <c r="O35" i="8" s="1"/>
  <c r="M36" i="8"/>
  <c r="N36" i="8" s="1"/>
  <c r="O36" i="8" s="1"/>
  <c r="M37" i="8"/>
  <c r="N37" i="8" s="1"/>
  <c r="M38" i="8"/>
  <c r="N38" i="8" s="1"/>
  <c r="M39" i="8"/>
  <c r="N39" i="8" s="1"/>
  <c r="M40" i="8"/>
  <c r="N40" i="8" s="1"/>
  <c r="M41" i="8"/>
  <c r="N41" i="8" s="1"/>
  <c r="M42" i="8"/>
  <c r="N42" i="8" s="1"/>
  <c r="M43" i="8"/>
  <c r="N43" i="8" s="1"/>
  <c r="O43" i="8" s="1"/>
  <c r="M44" i="8"/>
  <c r="N44" i="8" s="1"/>
  <c r="M45" i="8"/>
  <c r="N45" i="8" s="1"/>
  <c r="M46" i="8"/>
  <c r="N46" i="8" s="1"/>
  <c r="M47" i="8"/>
  <c r="N47" i="8" s="1"/>
  <c r="M48" i="8"/>
  <c r="N48" i="8" s="1"/>
  <c r="O48" i="8" s="1"/>
  <c r="M49" i="8"/>
  <c r="N49" i="8" s="1"/>
  <c r="M50" i="8"/>
  <c r="N50" i="8" s="1"/>
  <c r="M51" i="8"/>
  <c r="N51" i="8" s="1"/>
  <c r="O51" i="8" s="1"/>
  <c r="M52" i="8"/>
  <c r="N52" i="8" s="1"/>
  <c r="M53" i="8"/>
  <c r="N53" i="8" s="1"/>
  <c r="O53" i="8" s="1"/>
  <c r="M54" i="8"/>
  <c r="N54" i="8" s="1"/>
  <c r="O54" i="8" s="1"/>
  <c r="M55" i="8"/>
  <c r="N55" i="8" s="1"/>
  <c r="O55" i="8" s="1"/>
  <c r="M56" i="8"/>
  <c r="N56" i="8" s="1"/>
  <c r="O56" i="8" s="1"/>
  <c r="M57" i="8"/>
  <c r="N57" i="8" s="1"/>
  <c r="M58" i="8"/>
  <c r="N58" i="8" s="1"/>
  <c r="O58" i="8" s="1"/>
  <c r="M59" i="8"/>
  <c r="N59" i="8" s="1"/>
  <c r="M60" i="8"/>
  <c r="N60" i="8" s="1"/>
  <c r="M61" i="8"/>
  <c r="N61" i="8" s="1"/>
  <c r="M62" i="8"/>
  <c r="N62" i="8" s="1"/>
  <c r="M63" i="8"/>
  <c r="N63" i="8" s="1"/>
  <c r="M64" i="8"/>
  <c r="N64" i="8" s="1"/>
  <c r="M65" i="8"/>
  <c r="N65" i="8" s="1"/>
  <c r="M66" i="8"/>
  <c r="N66" i="8" s="1"/>
  <c r="O66" i="8" s="1"/>
  <c r="M67" i="8"/>
  <c r="N67" i="8" s="1"/>
  <c r="O67" i="8" s="1"/>
  <c r="M68" i="8"/>
  <c r="N68" i="8" s="1"/>
  <c r="M69" i="8"/>
  <c r="N69" i="8" s="1"/>
  <c r="O69" i="8" s="1"/>
  <c r="M70" i="8"/>
  <c r="N70" i="8" s="1"/>
  <c r="O70" i="8" s="1"/>
  <c r="M71" i="8"/>
  <c r="N71" i="8" s="1"/>
  <c r="M72" i="8"/>
  <c r="N72" i="8" s="1"/>
  <c r="O72" i="8" s="1"/>
  <c r="M73" i="8"/>
  <c r="N73" i="8" s="1"/>
  <c r="O73" i="8" s="1"/>
  <c r="M74" i="8"/>
  <c r="N74" i="8" s="1"/>
  <c r="M75" i="8"/>
  <c r="N75" i="8" s="1"/>
  <c r="M76" i="8"/>
  <c r="N76" i="8" s="1"/>
  <c r="M77" i="8"/>
  <c r="N77" i="8" s="1"/>
  <c r="M78" i="8"/>
  <c r="N78" i="8" s="1"/>
  <c r="O78" i="8" s="1"/>
  <c r="M79" i="8"/>
  <c r="N79" i="8" s="1"/>
  <c r="O79" i="8" s="1"/>
  <c r="M80" i="8"/>
  <c r="N80" i="8" s="1"/>
  <c r="O80" i="8" s="1"/>
  <c r="M81" i="8"/>
  <c r="N81" i="8" s="1"/>
  <c r="I91" i="8"/>
  <c r="K91" i="8" s="1"/>
  <c r="I96" i="8"/>
  <c r="K96" i="8" s="1"/>
  <c r="O96" i="8" s="1"/>
  <c r="I98" i="8"/>
  <c r="K98" i="8" s="1"/>
  <c r="O98" i="8" s="1"/>
  <c r="I100" i="8"/>
  <c r="K100" i="8" s="1"/>
  <c r="O100" i="8" s="1"/>
  <c r="I102" i="8"/>
  <c r="K102" i="8" s="1"/>
  <c r="I104" i="8"/>
  <c r="K104" i="8" s="1"/>
  <c r="I106" i="8"/>
  <c r="K106" i="8" s="1"/>
  <c r="O106" i="8" s="1"/>
  <c r="Q123" i="8"/>
  <c r="R123" i="8" s="1"/>
  <c r="I123" i="8"/>
  <c r="K123" i="8" s="1"/>
  <c r="I136" i="8"/>
  <c r="K136" i="8" s="1"/>
  <c r="I138" i="8"/>
  <c r="K138" i="8" s="1"/>
  <c r="I140" i="8"/>
  <c r="K140" i="8" s="1"/>
  <c r="O140" i="8" s="1"/>
  <c r="I142" i="8"/>
  <c r="K142" i="8" s="1"/>
  <c r="O142" i="8" s="1"/>
  <c r="I144" i="8"/>
  <c r="K144" i="8" s="1"/>
  <c r="O144" i="8" s="1"/>
  <c r="R8" i="15"/>
  <c r="B9" i="15"/>
  <c r="F9" i="10"/>
  <c r="J9" i="10"/>
  <c r="AG9" i="10"/>
  <c r="AK12" i="8" s="1"/>
  <c r="AM9" i="14"/>
  <c r="K10" i="10"/>
  <c r="F10" i="15"/>
  <c r="N10" i="10"/>
  <c r="P10" i="15"/>
  <c r="AF10" i="14"/>
  <c r="AC12" i="10"/>
  <c r="AF15" i="8" s="1"/>
  <c r="J31" i="12"/>
  <c r="Q17" i="8" s="1"/>
  <c r="R17" i="8" s="1"/>
  <c r="O34" i="12"/>
  <c r="W15" i="10"/>
  <c r="N15" i="15"/>
  <c r="Z15" i="10"/>
  <c r="AB18" i="8" s="1"/>
  <c r="AB15" i="10"/>
  <c r="AD18" i="8" s="1"/>
  <c r="AF15" i="14"/>
  <c r="AC15" i="10"/>
  <c r="AF18" i="8" s="1"/>
  <c r="AH18" i="8" s="1"/>
  <c r="Q15" i="15"/>
  <c r="L17" i="15"/>
  <c r="B18" i="15"/>
  <c r="F18" i="10"/>
  <c r="E18" i="14"/>
  <c r="J18" i="10"/>
  <c r="O18" i="14"/>
  <c r="H18" i="15"/>
  <c r="R18" i="10"/>
  <c r="G21" i="7" s="1"/>
  <c r="T18" i="15"/>
  <c r="AF18" i="10"/>
  <c r="AJ21" i="8" s="1"/>
  <c r="AL21" i="8" s="1"/>
  <c r="AL18" i="14"/>
  <c r="L19" i="10"/>
  <c r="F19" i="15"/>
  <c r="J19" i="14"/>
  <c r="P19" i="10"/>
  <c r="W19" i="10"/>
  <c r="AC19" i="10"/>
  <c r="AF22" i="8" s="1"/>
  <c r="Y21" i="10"/>
  <c r="AA24" i="8" s="1"/>
  <c r="R24" i="10"/>
  <c r="G27" i="7" s="1"/>
  <c r="H24" i="15"/>
  <c r="O24" i="14"/>
  <c r="AC10" i="10"/>
  <c r="AF13" i="8" s="1"/>
  <c r="Q10" i="15"/>
  <c r="AK10" i="14"/>
  <c r="AN10" i="14" s="1"/>
  <c r="S10" i="15"/>
  <c r="M11" i="10"/>
  <c r="R11" i="15"/>
  <c r="AM11" i="14"/>
  <c r="U11" i="15"/>
  <c r="I14" i="10"/>
  <c r="S17" i="6" s="1"/>
  <c r="M14" i="10"/>
  <c r="P14" i="10"/>
  <c r="AE14" i="10"/>
  <c r="AI17" i="8" s="1"/>
  <c r="T14" i="15"/>
  <c r="AD17" i="14"/>
  <c r="Z17" i="10"/>
  <c r="AB20" i="8" s="1"/>
  <c r="M18" i="10"/>
  <c r="AB18" i="10"/>
  <c r="AD21" i="8" s="1"/>
  <c r="AF18" i="14"/>
  <c r="P18" i="15"/>
  <c r="T19" i="10"/>
  <c r="I22" i="7" s="1"/>
  <c r="Q19" i="14"/>
  <c r="J19" i="15"/>
  <c r="W19" i="14"/>
  <c r="X19" i="14" s="1"/>
  <c r="T19" i="14" s="1"/>
  <c r="J21" i="10"/>
  <c r="R21" i="10"/>
  <c r="G24" i="7" s="1"/>
  <c r="H21" i="15"/>
  <c r="O21" i="14"/>
  <c r="M21" i="14" s="1"/>
  <c r="I21" i="15"/>
  <c r="U21" i="15"/>
  <c r="F22" i="10"/>
  <c r="E22" i="14"/>
  <c r="B24" i="15"/>
  <c r="J43" i="12"/>
  <c r="Q27" i="8" s="1"/>
  <c r="R27" i="8" s="1"/>
  <c r="W24" i="14"/>
  <c r="X24" i="14" s="1"/>
  <c r="T24" i="14" s="1"/>
  <c r="U25" i="10"/>
  <c r="J28" i="7" s="1"/>
  <c r="R25" i="14"/>
  <c r="H16" i="15"/>
  <c r="R16" i="10"/>
  <c r="G19" i="7" s="1"/>
  <c r="T16" i="10"/>
  <c r="I19" i="7" s="1"/>
  <c r="Q16" i="14"/>
  <c r="U16" i="10"/>
  <c r="J19" i="7" s="1"/>
  <c r="K16" i="15"/>
  <c r="H17" i="15"/>
  <c r="O17" i="14"/>
  <c r="G18" i="15"/>
  <c r="N18" i="14"/>
  <c r="Q18" i="10"/>
  <c r="F21" i="7" s="1"/>
  <c r="J18" i="15"/>
  <c r="Q18" i="14"/>
  <c r="G19" i="15"/>
  <c r="N19" i="14"/>
  <c r="AJ19" i="14"/>
  <c r="L21" i="10"/>
  <c r="J21" i="14"/>
  <c r="K21" i="14" s="1"/>
  <c r="T21" i="10"/>
  <c r="I24" i="7" s="1"/>
  <c r="Q21" i="14"/>
  <c r="K22" i="15"/>
  <c r="R22" i="14"/>
  <c r="U22" i="10"/>
  <c r="J25" i="7" s="1"/>
  <c r="U22" i="15"/>
  <c r="AG22" i="10"/>
  <c r="AK25" i="8" s="1"/>
  <c r="AM22" i="14"/>
  <c r="AF23" i="10"/>
  <c r="AJ26" i="8" s="1"/>
  <c r="AL23" i="14"/>
  <c r="I25" i="10"/>
  <c r="S28" i="6" s="1"/>
  <c r="I25" i="14"/>
  <c r="L26" i="10"/>
  <c r="J26" i="14"/>
  <c r="AD9" i="14"/>
  <c r="AG11" i="10"/>
  <c r="AK14" i="8" s="1"/>
  <c r="L12" i="10"/>
  <c r="F12" i="15"/>
  <c r="AH12" i="14"/>
  <c r="AJ12" i="14" s="1"/>
  <c r="AG12" i="10"/>
  <c r="AK15" i="8" s="1"/>
  <c r="E14" i="14"/>
  <c r="R14" i="14"/>
  <c r="W14" i="14"/>
  <c r="X14" i="14" s="1"/>
  <c r="T14" i="14" s="1"/>
  <c r="H15" i="14"/>
  <c r="L15" i="14" s="1"/>
  <c r="AA15" i="14"/>
  <c r="AL15" i="14"/>
  <c r="R17" i="10"/>
  <c r="G20" i="7" s="1"/>
  <c r="AC17" i="10"/>
  <c r="AF20" i="8" s="1"/>
  <c r="AH20" i="8" s="1"/>
  <c r="Q17" i="15"/>
  <c r="AN17" i="14"/>
  <c r="F18" i="15"/>
  <c r="L18" i="10"/>
  <c r="J18" i="14"/>
  <c r="T18" i="10"/>
  <c r="I21" i="7" s="1"/>
  <c r="Y18" i="10"/>
  <c r="AA21" i="8" s="1"/>
  <c r="AL19" i="14"/>
  <c r="AF19" i="10"/>
  <c r="AJ22" i="8" s="1"/>
  <c r="T19" i="15"/>
  <c r="O39" i="12"/>
  <c r="K24" i="6" s="1"/>
  <c r="L24" i="6" s="1"/>
  <c r="M24" i="6" s="1"/>
  <c r="N24" i="6" s="1"/>
  <c r="M23" i="3" s="1"/>
  <c r="E25" i="15"/>
  <c r="L25" i="15"/>
  <c r="AA25" i="14"/>
  <c r="F26" i="15"/>
  <c r="C8" i="15"/>
  <c r="F8" i="14"/>
  <c r="K8" i="10"/>
  <c r="O8" i="10"/>
  <c r="AF8" i="14"/>
  <c r="Q9" i="14"/>
  <c r="N9" i="15"/>
  <c r="AD9" i="10"/>
  <c r="AG12" i="8" s="1"/>
  <c r="AH12" i="8" s="1"/>
  <c r="AI9" i="14"/>
  <c r="AJ9" i="14" s="1"/>
  <c r="R9" i="15"/>
  <c r="C11" i="10"/>
  <c r="N12" i="10"/>
  <c r="O12" i="10"/>
  <c r="T12" i="10"/>
  <c r="I15" i="7" s="1"/>
  <c r="J12" i="15"/>
  <c r="W12" i="14"/>
  <c r="X12" i="14" s="1"/>
  <c r="T12" i="14" s="1"/>
  <c r="C14" i="10"/>
  <c r="AJ15" i="14"/>
  <c r="T15" i="15"/>
  <c r="O37" i="12"/>
  <c r="W16" i="10"/>
  <c r="K17" i="15"/>
  <c r="U17" i="10"/>
  <c r="J20" i="7" s="1"/>
  <c r="R17" i="14"/>
  <c r="D18" i="15"/>
  <c r="O18" i="10"/>
  <c r="K18" i="15"/>
  <c r="R18" i="15"/>
  <c r="AD18" i="10"/>
  <c r="AG21" i="8" s="1"/>
  <c r="R19" i="15"/>
  <c r="AD19" i="10"/>
  <c r="AG22" i="8" s="1"/>
  <c r="AI19" i="14"/>
  <c r="E20" i="14"/>
  <c r="B20" i="15"/>
  <c r="F20" i="10"/>
  <c r="J20" i="10"/>
  <c r="R20" i="10"/>
  <c r="G23" i="7" s="1"/>
  <c r="O20" i="14"/>
  <c r="N21" i="15"/>
  <c r="Z21" i="10"/>
  <c r="AB24" i="8" s="1"/>
  <c r="AD21" i="14"/>
  <c r="P22" i="15"/>
  <c r="AF22" i="14"/>
  <c r="B22" i="15"/>
  <c r="X23" i="10"/>
  <c r="T23" i="15"/>
  <c r="F25" i="10"/>
  <c r="E25" i="14"/>
  <c r="J25" i="10"/>
  <c r="W25" i="10"/>
  <c r="N26" i="10"/>
  <c r="O36" i="15"/>
  <c r="AE36" i="14"/>
  <c r="AA36" i="10"/>
  <c r="AC39" i="8" s="1"/>
  <c r="O15" i="10"/>
  <c r="P17" i="10"/>
  <c r="I17" i="15"/>
  <c r="AF17" i="14"/>
  <c r="P17" i="15"/>
  <c r="X18" i="10"/>
  <c r="F21" i="15"/>
  <c r="O21" i="10"/>
  <c r="J21" i="15"/>
  <c r="U23" i="15"/>
  <c r="AG23" i="10"/>
  <c r="AK26" i="8" s="1"/>
  <c r="AM23" i="14"/>
  <c r="W24" i="10"/>
  <c r="B25" i="15"/>
  <c r="O26" i="10"/>
  <c r="P29" i="14"/>
  <c r="O17" i="10"/>
  <c r="N18" i="10"/>
  <c r="Q19" i="10"/>
  <c r="F22" i="7" s="1"/>
  <c r="S19" i="10"/>
  <c r="H22" i="7" s="1"/>
  <c r="Z20" i="10"/>
  <c r="AB23" i="8" s="1"/>
  <c r="N20" i="15"/>
  <c r="AD20" i="14"/>
  <c r="S21" i="10"/>
  <c r="H24" i="7" s="1"/>
  <c r="X22" i="10"/>
  <c r="O23" i="10"/>
  <c r="W17" i="14"/>
  <c r="X17" i="14" s="1"/>
  <c r="T17" i="14" s="1"/>
  <c r="O18" i="15"/>
  <c r="AA19" i="10"/>
  <c r="AC22" i="8" s="1"/>
  <c r="O19" i="15"/>
  <c r="C20" i="10"/>
  <c r="C23" i="10"/>
  <c r="AH26" i="14"/>
  <c r="AJ26" i="14" s="1"/>
  <c r="C27" i="10"/>
  <c r="F27" i="14"/>
  <c r="Q28" i="14"/>
  <c r="X29" i="10"/>
  <c r="AG29" i="10"/>
  <c r="AK32" i="8" s="1"/>
  <c r="U29" i="15"/>
  <c r="AM29" i="14"/>
  <c r="P30" i="14"/>
  <c r="W30" i="14"/>
  <c r="X30" i="14" s="1"/>
  <c r="T30" i="14" s="1"/>
  <c r="G32" i="10"/>
  <c r="C32" i="15"/>
  <c r="F32" i="14"/>
  <c r="M32" i="15"/>
  <c r="AC32" i="14"/>
  <c r="E34" i="15"/>
  <c r="I34" i="10"/>
  <c r="S37" i="6" s="1"/>
  <c r="AJ34" i="14"/>
  <c r="AD35" i="14"/>
  <c r="Z35" i="10"/>
  <c r="AB38" i="8" s="1"/>
  <c r="P38" i="10"/>
  <c r="P38" i="14"/>
  <c r="N38" i="15"/>
  <c r="AD38" i="14"/>
  <c r="AA40" i="10"/>
  <c r="AC43" i="8" s="1"/>
  <c r="O40" i="15"/>
  <c r="U46" i="15"/>
  <c r="AM46" i="14"/>
  <c r="AG46" i="10"/>
  <c r="AK49" i="8" s="1"/>
  <c r="H23" i="10"/>
  <c r="D23" i="15"/>
  <c r="Z23" i="10"/>
  <c r="AB26" i="8" s="1"/>
  <c r="N23" i="15"/>
  <c r="C25" i="10"/>
  <c r="G26" i="15"/>
  <c r="AF27" i="14"/>
  <c r="AK27" i="14"/>
  <c r="AL27" i="14"/>
  <c r="J28" i="14"/>
  <c r="AA28" i="14"/>
  <c r="AG28" i="10"/>
  <c r="AK31" i="8" s="1"/>
  <c r="B29" i="15"/>
  <c r="F29" i="10"/>
  <c r="C29" i="15"/>
  <c r="Z30" i="10"/>
  <c r="AB33" i="8" s="1"/>
  <c r="AD30" i="14"/>
  <c r="H31" i="10"/>
  <c r="D31" i="15"/>
  <c r="H31" i="14"/>
  <c r="N31" i="15"/>
  <c r="AD31" i="14"/>
  <c r="Q32" i="10"/>
  <c r="F35" i="7" s="1"/>
  <c r="N32" i="14"/>
  <c r="AD32" i="10"/>
  <c r="AG35" i="8" s="1"/>
  <c r="AI32" i="14"/>
  <c r="C33" i="10"/>
  <c r="J34" i="15"/>
  <c r="T34" i="10"/>
  <c r="I37" i="7" s="1"/>
  <c r="S37" i="10"/>
  <c r="H40" i="7" s="1"/>
  <c r="U38" i="15"/>
  <c r="AM38" i="14"/>
  <c r="J71" i="12"/>
  <c r="Q44" i="8" s="1"/>
  <c r="R44" i="8" s="1"/>
  <c r="W41" i="14"/>
  <c r="X41" i="14" s="1"/>
  <c r="T41" i="14" s="1"/>
  <c r="U18" i="15"/>
  <c r="B19" i="15"/>
  <c r="M20" i="10"/>
  <c r="AE20" i="10"/>
  <c r="AI23" i="8" s="1"/>
  <c r="P21" i="15"/>
  <c r="AF21" i="10"/>
  <c r="AJ24" i="8" s="1"/>
  <c r="I22" i="10"/>
  <c r="S25" i="6" s="1"/>
  <c r="E22" i="15"/>
  <c r="AA22" i="10"/>
  <c r="AC25" i="8" s="1"/>
  <c r="O22" i="15"/>
  <c r="AE22" i="10"/>
  <c r="AI25" i="8" s="1"/>
  <c r="E23" i="15"/>
  <c r="O23" i="15"/>
  <c r="C24" i="10"/>
  <c r="Q26" i="10"/>
  <c r="F29" i="7" s="1"/>
  <c r="T26" i="10"/>
  <c r="I29" i="7" s="1"/>
  <c r="J26" i="15"/>
  <c r="W26" i="14"/>
  <c r="X26" i="14" s="1"/>
  <c r="T26" i="14" s="1"/>
  <c r="AA26" i="14"/>
  <c r="L26" i="15"/>
  <c r="G29" i="10"/>
  <c r="J29" i="10"/>
  <c r="AI29" i="14"/>
  <c r="AJ29" i="14" s="1"/>
  <c r="AC30" i="14"/>
  <c r="M30" i="15"/>
  <c r="Y30" i="10"/>
  <c r="AA33" i="8" s="1"/>
  <c r="AG30" i="10"/>
  <c r="AK33" i="8" s="1"/>
  <c r="C31" i="10"/>
  <c r="Z31" i="10"/>
  <c r="AB34" i="8" s="1"/>
  <c r="AH32" i="14"/>
  <c r="Q32" i="15"/>
  <c r="B34" i="15"/>
  <c r="E34" i="14"/>
  <c r="G34" i="15"/>
  <c r="Q34" i="10"/>
  <c r="F37" i="7" s="1"/>
  <c r="X34" i="10"/>
  <c r="O56" i="12"/>
  <c r="K37" i="10"/>
  <c r="AK38" i="14"/>
  <c r="AE38" i="10"/>
  <c r="AI41" i="8" s="1"/>
  <c r="P41" i="10"/>
  <c r="AB41" i="10"/>
  <c r="AD44" i="8" s="1"/>
  <c r="AF41" i="14"/>
  <c r="Y9" i="10"/>
  <c r="AA12" i="8" s="1"/>
  <c r="C10" i="10"/>
  <c r="O12" i="15"/>
  <c r="E15" i="15"/>
  <c r="G15" i="15"/>
  <c r="S15" i="15"/>
  <c r="S17" i="15"/>
  <c r="C18" i="15"/>
  <c r="S20" i="15"/>
  <c r="C21" i="15"/>
  <c r="Q21" i="15"/>
  <c r="AH21" i="14"/>
  <c r="AJ21" i="14" s="1"/>
  <c r="T21" i="15"/>
  <c r="W22" i="10"/>
  <c r="S22" i="15"/>
  <c r="L23" i="15"/>
  <c r="H26" i="10"/>
  <c r="E26" i="15"/>
  <c r="W26" i="10"/>
  <c r="C28" i="15"/>
  <c r="F28" i="14"/>
  <c r="H28" i="14"/>
  <c r="H28" i="10"/>
  <c r="H28" i="15"/>
  <c r="O28" i="14"/>
  <c r="I29" i="10"/>
  <c r="S32" i="6" s="1"/>
  <c r="R29" i="10"/>
  <c r="G32" i="7" s="1"/>
  <c r="H29" i="15"/>
  <c r="AD29" i="10"/>
  <c r="AG32" i="8" s="1"/>
  <c r="AH32" i="8" s="1"/>
  <c r="L30" i="10"/>
  <c r="AC32" i="10"/>
  <c r="AF35" i="8" s="1"/>
  <c r="AH35" i="8" s="1"/>
  <c r="F34" i="10"/>
  <c r="Q34" i="14"/>
  <c r="J55" i="12"/>
  <c r="Q37" i="8" s="1"/>
  <c r="R37" i="8" s="1"/>
  <c r="M35" i="10"/>
  <c r="U39" i="15"/>
  <c r="AG39" i="10"/>
  <c r="AK42" i="8" s="1"/>
  <c r="AM39" i="14"/>
  <c r="L40" i="10"/>
  <c r="F40" i="15"/>
  <c r="J40" i="14"/>
  <c r="X40" i="10"/>
  <c r="AE40" i="14"/>
  <c r="S40" i="15"/>
  <c r="AE40" i="10"/>
  <c r="AI43" i="8" s="1"/>
  <c r="AK40" i="14"/>
  <c r="P43" i="14"/>
  <c r="S45" i="10"/>
  <c r="H48" i="7" s="1"/>
  <c r="G48" i="14"/>
  <c r="AC26" i="10"/>
  <c r="AF29" i="8" s="1"/>
  <c r="R26" i="15"/>
  <c r="T26" i="15"/>
  <c r="AL26" i="14"/>
  <c r="AM26" i="14"/>
  <c r="AG26" i="10"/>
  <c r="AK29" i="8" s="1"/>
  <c r="G27" i="10"/>
  <c r="N27" i="15"/>
  <c r="AD27" i="14"/>
  <c r="AA27" i="10"/>
  <c r="AC30" i="8" s="1"/>
  <c r="AE27" i="14"/>
  <c r="O27" i="15"/>
  <c r="K28" i="10"/>
  <c r="T28" i="10"/>
  <c r="I31" i="7" s="1"/>
  <c r="F29" i="15"/>
  <c r="J29" i="14"/>
  <c r="M29" i="10"/>
  <c r="X30" i="10"/>
  <c r="C36" i="10"/>
  <c r="P37" i="14"/>
  <c r="M37" i="14" s="1"/>
  <c r="H38" i="15"/>
  <c r="R38" i="10"/>
  <c r="G41" i="7" s="1"/>
  <c r="AE39" i="10"/>
  <c r="AI42" i="8" s="1"/>
  <c r="AK39" i="14"/>
  <c r="AN39" i="14" s="1"/>
  <c r="Z41" i="10"/>
  <c r="AB44" i="8" s="1"/>
  <c r="AD41" i="14"/>
  <c r="P41" i="15"/>
  <c r="AE44" i="10"/>
  <c r="AI47" i="8" s="1"/>
  <c r="AK44" i="14"/>
  <c r="S44" i="15"/>
  <c r="W49" i="14"/>
  <c r="X49" i="14" s="1"/>
  <c r="T49" i="14" s="1"/>
  <c r="X25" i="10"/>
  <c r="P26" i="10"/>
  <c r="AD26" i="10"/>
  <c r="AG29" i="8" s="1"/>
  <c r="U26" i="15"/>
  <c r="M27" i="10"/>
  <c r="Z27" i="10"/>
  <c r="AB30" i="8" s="1"/>
  <c r="AB27" i="10"/>
  <c r="AD30" i="8" s="1"/>
  <c r="S27" i="15"/>
  <c r="AE27" i="10"/>
  <c r="AI30" i="8" s="1"/>
  <c r="T27" i="15"/>
  <c r="L28" i="10"/>
  <c r="L28" i="15"/>
  <c r="G29" i="14"/>
  <c r="N29" i="10"/>
  <c r="S29" i="10"/>
  <c r="H32" i="7" s="1"/>
  <c r="J29" i="15"/>
  <c r="Q29" i="14"/>
  <c r="R29" i="14"/>
  <c r="U29" i="10"/>
  <c r="J32" i="7" s="1"/>
  <c r="K29" i="15"/>
  <c r="X31" i="10"/>
  <c r="I32" i="10"/>
  <c r="S35" i="6" s="1"/>
  <c r="I32" i="14"/>
  <c r="K32" i="14" s="1"/>
  <c r="AA32" i="10"/>
  <c r="AC35" i="8" s="1"/>
  <c r="AE32" i="14"/>
  <c r="O32" i="15"/>
  <c r="S35" i="15"/>
  <c r="AK35" i="14"/>
  <c r="AE35" i="10"/>
  <c r="AI38" i="8" s="1"/>
  <c r="I37" i="10"/>
  <c r="S40" i="6" s="1"/>
  <c r="S38" i="15"/>
  <c r="F40" i="10"/>
  <c r="E40" i="14"/>
  <c r="N41" i="10"/>
  <c r="U47" i="15"/>
  <c r="AM47" i="14"/>
  <c r="AG47" i="10"/>
  <c r="AK50" i="8" s="1"/>
  <c r="AA48" i="10"/>
  <c r="AC51" i="8" s="1"/>
  <c r="O48" i="15"/>
  <c r="AE48" i="14"/>
  <c r="AD12" i="10"/>
  <c r="AG15" i="8" s="1"/>
  <c r="L15" i="10"/>
  <c r="N17" i="10"/>
  <c r="M17" i="15"/>
  <c r="AI17" i="14"/>
  <c r="AJ17" i="14" s="1"/>
  <c r="F18" i="14"/>
  <c r="G18" i="14" s="1"/>
  <c r="L18" i="15"/>
  <c r="C19" i="10"/>
  <c r="K21" i="15"/>
  <c r="AD21" i="10"/>
  <c r="AG24" i="8" s="1"/>
  <c r="AH24" i="8" s="1"/>
  <c r="Q22" i="10"/>
  <c r="F25" i="7" s="1"/>
  <c r="G22" i="15"/>
  <c r="M22" i="15"/>
  <c r="AK22" i="14"/>
  <c r="H23" i="14"/>
  <c r="AA23" i="14"/>
  <c r="AD23" i="14"/>
  <c r="Q26" i="14"/>
  <c r="AF26" i="10"/>
  <c r="AJ29" i="8" s="1"/>
  <c r="N27" i="10"/>
  <c r="AF27" i="10"/>
  <c r="AJ30" i="8" s="1"/>
  <c r="O28" i="10"/>
  <c r="W28" i="10"/>
  <c r="Z28" i="10"/>
  <c r="AB31" i="8" s="1"/>
  <c r="N28" i="15"/>
  <c r="P28" i="15"/>
  <c r="AF28" i="14"/>
  <c r="AH28" i="14"/>
  <c r="AJ28" i="14" s="1"/>
  <c r="AC28" i="10"/>
  <c r="AF31" i="8" s="1"/>
  <c r="Q28" i="15"/>
  <c r="I29" i="14"/>
  <c r="L29" i="10"/>
  <c r="J52" i="12"/>
  <c r="H32" i="14"/>
  <c r="D32" i="15"/>
  <c r="H32" i="10"/>
  <c r="N32" i="15"/>
  <c r="AD32" i="14"/>
  <c r="Z32" i="10"/>
  <c r="AB35" i="8" s="1"/>
  <c r="Q34" i="15"/>
  <c r="AC34" i="10"/>
  <c r="AF37" i="8" s="1"/>
  <c r="AH37" i="8" s="1"/>
  <c r="P35" i="15"/>
  <c r="D35" i="15"/>
  <c r="H35" i="10"/>
  <c r="N37" i="15"/>
  <c r="Z37" i="10"/>
  <c r="AB40" i="8" s="1"/>
  <c r="J38" i="10"/>
  <c r="O38" i="14"/>
  <c r="H39" i="10"/>
  <c r="H39" i="14"/>
  <c r="S39" i="15"/>
  <c r="AH40" i="14"/>
  <c r="AC40" i="10"/>
  <c r="AF43" i="8" s="1"/>
  <c r="W41" i="10"/>
  <c r="I152" i="8"/>
  <c r="K152" i="8" s="1"/>
  <c r="C8" i="10"/>
  <c r="K8" i="15"/>
  <c r="M9" i="15"/>
  <c r="Q9" i="15"/>
  <c r="C12" i="10"/>
  <c r="C15" i="10"/>
  <c r="C18" i="10"/>
  <c r="AM18" i="14"/>
  <c r="E19" i="14"/>
  <c r="AK20" i="14"/>
  <c r="F21" i="14"/>
  <c r="G21" i="14" s="1"/>
  <c r="AF21" i="14"/>
  <c r="R21" i="15"/>
  <c r="C22" i="10"/>
  <c r="I22" i="14"/>
  <c r="P22" i="10"/>
  <c r="AE22" i="14"/>
  <c r="I23" i="14"/>
  <c r="AE23" i="14"/>
  <c r="H26" i="14"/>
  <c r="I26" i="14"/>
  <c r="P27" i="10"/>
  <c r="P28" i="10"/>
  <c r="Y28" i="10"/>
  <c r="AA31" i="8" s="1"/>
  <c r="R28" i="15"/>
  <c r="AD28" i="10"/>
  <c r="AG31" i="8" s="1"/>
  <c r="N29" i="14"/>
  <c r="O29" i="14"/>
  <c r="T29" i="10"/>
  <c r="I32" i="7" s="1"/>
  <c r="H30" i="10"/>
  <c r="H30" i="14"/>
  <c r="N30" i="15"/>
  <c r="U30" i="15"/>
  <c r="G32" i="15"/>
  <c r="R32" i="15"/>
  <c r="G34" i="14"/>
  <c r="F34" i="15"/>
  <c r="L34" i="10"/>
  <c r="K35" i="15"/>
  <c r="U35" i="10"/>
  <c r="J38" i="7" s="1"/>
  <c r="B37" i="15"/>
  <c r="E37" i="14"/>
  <c r="F37" i="10"/>
  <c r="I37" i="14"/>
  <c r="K37" i="14" s="1"/>
  <c r="J37" i="15"/>
  <c r="T37" i="10"/>
  <c r="I40" i="7" s="1"/>
  <c r="AD37" i="10"/>
  <c r="AG40" i="8" s="1"/>
  <c r="AH40" i="8" s="1"/>
  <c r="R37" i="15"/>
  <c r="AG37" i="10"/>
  <c r="AK40" i="8" s="1"/>
  <c r="U37" i="15"/>
  <c r="B40" i="15"/>
  <c r="T40" i="10"/>
  <c r="I43" i="7" s="1"/>
  <c r="J40" i="15"/>
  <c r="Q40" i="14"/>
  <c r="N41" i="15"/>
  <c r="B42" i="15"/>
  <c r="E42" i="14"/>
  <c r="F42" i="10"/>
  <c r="U51" i="15"/>
  <c r="AM51" i="14"/>
  <c r="AG51" i="10"/>
  <c r="AK54" i="8" s="1"/>
  <c r="AC58" i="10"/>
  <c r="AF61" i="8" s="1"/>
  <c r="Q58" i="15"/>
  <c r="AH58" i="14"/>
  <c r="C26" i="10"/>
  <c r="Y29" i="10"/>
  <c r="AA32" i="8" s="1"/>
  <c r="C30" i="10"/>
  <c r="K34" i="15"/>
  <c r="AB34" i="10"/>
  <c r="AD37" i="8" s="1"/>
  <c r="AD34" i="10"/>
  <c r="AG37" i="8" s="1"/>
  <c r="AG34" i="10"/>
  <c r="AK37" i="8" s="1"/>
  <c r="Y37" i="10"/>
  <c r="AA40" i="8" s="1"/>
  <c r="AA37" i="10"/>
  <c r="AC40" i="8" s="1"/>
  <c r="C38" i="10"/>
  <c r="K38" i="10"/>
  <c r="Y38" i="10"/>
  <c r="AA41" i="8" s="1"/>
  <c r="M39" i="15"/>
  <c r="R39" i="15"/>
  <c r="AE41" i="10"/>
  <c r="AI44" i="8" s="1"/>
  <c r="O73" i="12"/>
  <c r="J42" i="10"/>
  <c r="O42" i="10"/>
  <c r="L42" i="15"/>
  <c r="AH42" i="14"/>
  <c r="AJ42" i="14" s="1"/>
  <c r="E43" i="15"/>
  <c r="G43" i="15"/>
  <c r="Q43" i="15"/>
  <c r="AF44" i="14"/>
  <c r="T45" i="10"/>
  <c r="I48" i="7" s="1"/>
  <c r="AE45" i="14"/>
  <c r="AL48" i="14"/>
  <c r="B50" i="15"/>
  <c r="J80" i="12"/>
  <c r="Q53" i="8" s="1"/>
  <c r="R53" i="8" s="1"/>
  <c r="O50" i="15"/>
  <c r="AI50" i="14"/>
  <c r="AJ50" i="14" s="1"/>
  <c r="O51" i="10"/>
  <c r="AE53" i="14"/>
  <c r="I54" i="15"/>
  <c r="X54" i="10"/>
  <c r="D55" i="15"/>
  <c r="AF55" i="10"/>
  <c r="AJ58" i="8" s="1"/>
  <c r="AL55" i="14"/>
  <c r="G57" i="15"/>
  <c r="Q57" i="10"/>
  <c r="F60" i="7" s="1"/>
  <c r="B57" i="15"/>
  <c r="F57" i="10"/>
  <c r="W57" i="10"/>
  <c r="B59" i="15"/>
  <c r="F59" i="10"/>
  <c r="O42" i="15"/>
  <c r="Z44" i="10"/>
  <c r="AB47" i="8" s="1"/>
  <c r="N44" i="15"/>
  <c r="E45" i="15"/>
  <c r="P45" i="14"/>
  <c r="M45" i="14" s="1"/>
  <c r="Y45" i="10"/>
  <c r="AA48" i="8" s="1"/>
  <c r="M45" i="15"/>
  <c r="C46" i="10"/>
  <c r="C47" i="15"/>
  <c r="M47" i="10"/>
  <c r="U47" i="10"/>
  <c r="J50" i="7" s="1"/>
  <c r="AD48" i="10"/>
  <c r="AG51" i="8" s="1"/>
  <c r="R48" i="15"/>
  <c r="C49" i="10"/>
  <c r="C50" i="15"/>
  <c r="R50" i="10"/>
  <c r="G53" i="7" s="1"/>
  <c r="M53" i="7" s="1"/>
  <c r="AB50" i="10"/>
  <c r="AD53" i="8" s="1"/>
  <c r="P50" i="15"/>
  <c r="C52" i="10"/>
  <c r="AH53" i="14"/>
  <c r="Q53" i="15"/>
  <c r="O54" i="15"/>
  <c r="AA54" i="10"/>
  <c r="AC57" i="8" s="1"/>
  <c r="K55" i="10"/>
  <c r="N56" i="14"/>
  <c r="AE56" i="10"/>
  <c r="AI59" i="8" s="1"/>
  <c r="AK56" i="14"/>
  <c r="S56" i="15"/>
  <c r="N58" i="10"/>
  <c r="W59" i="10"/>
  <c r="S60" i="10"/>
  <c r="H63" i="7" s="1"/>
  <c r="W60" i="14"/>
  <c r="X60" i="14" s="1"/>
  <c r="T60" i="14" s="1"/>
  <c r="J99" i="12"/>
  <c r="AF30" i="10"/>
  <c r="AJ33" i="8" s="1"/>
  <c r="O32" i="10"/>
  <c r="G37" i="10"/>
  <c r="C39" i="15"/>
  <c r="M39" i="10"/>
  <c r="U39" i="10"/>
  <c r="J42" i="7" s="1"/>
  <c r="T39" i="15"/>
  <c r="C41" i="10"/>
  <c r="C42" i="15"/>
  <c r="R42" i="10"/>
  <c r="G45" i="7" s="1"/>
  <c r="AA42" i="10"/>
  <c r="AC45" i="8" s="1"/>
  <c r="AB42" i="10"/>
  <c r="AD45" i="8" s="1"/>
  <c r="P42" i="15"/>
  <c r="AG42" i="10"/>
  <c r="AK45" i="8" s="1"/>
  <c r="B43" i="15"/>
  <c r="X43" i="10"/>
  <c r="C44" i="10"/>
  <c r="I45" i="10"/>
  <c r="S48" i="6" s="1"/>
  <c r="J45" i="10"/>
  <c r="N45" i="15"/>
  <c r="AD45" i="10"/>
  <c r="AG48" i="8" s="1"/>
  <c r="AH48" i="8" s="1"/>
  <c r="G47" i="10"/>
  <c r="K47" i="15"/>
  <c r="B48" i="15"/>
  <c r="L48" i="10"/>
  <c r="T48" i="10"/>
  <c r="I51" i="7" s="1"/>
  <c r="F50" i="15"/>
  <c r="H50" i="15"/>
  <c r="Q50" i="15"/>
  <c r="C51" i="10"/>
  <c r="AE51" i="14"/>
  <c r="J53" i="14"/>
  <c r="H53" i="15"/>
  <c r="R53" i="10"/>
  <c r="G56" i="7" s="1"/>
  <c r="R54" i="10"/>
  <c r="G57" i="7" s="1"/>
  <c r="H54" i="15"/>
  <c r="AD54" i="14"/>
  <c r="AG54" i="10"/>
  <c r="AK57" i="8" s="1"/>
  <c r="AM54" i="14"/>
  <c r="AC55" i="14"/>
  <c r="M55" i="15"/>
  <c r="Y55" i="10"/>
  <c r="AA58" i="8" s="1"/>
  <c r="C58" i="10"/>
  <c r="AJ62" i="14"/>
  <c r="F42" i="15"/>
  <c r="Q42" i="15"/>
  <c r="O75" i="12"/>
  <c r="L43" i="10"/>
  <c r="F43" i="15"/>
  <c r="S43" i="10"/>
  <c r="H46" i="7" s="1"/>
  <c r="T43" i="10"/>
  <c r="I46" i="7" s="1"/>
  <c r="J43" i="15"/>
  <c r="P44" i="15"/>
  <c r="U44" i="15"/>
  <c r="G45" i="14"/>
  <c r="O45" i="10"/>
  <c r="G45" i="15"/>
  <c r="O45" i="15"/>
  <c r="C47" i="10"/>
  <c r="G48" i="10"/>
  <c r="C48" i="15"/>
  <c r="T48" i="15"/>
  <c r="G50" i="10"/>
  <c r="M50" i="10"/>
  <c r="R50" i="15"/>
  <c r="G51" i="15"/>
  <c r="Q51" i="10"/>
  <c r="F54" i="7" s="1"/>
  <c r="P53" i="14"/>
  <c r="AC53" i="10"/>
  <c r="AF56" i="8" s="1"/>
  <c r="J54" i="10"/>
  <c r="AE54" i="14"/>
  <c r="AG54" i="14" s="1"/>
  <c r="U55" i="15"/>
  <c r="AG55" i="10"/>
  <c r="AK58" i="8" s="1"/>
  <c r="C56" i="10"/>
  <c r="Q56" i="10"/>
  <c r="F59" i="7" s="1"/>
  <c r="P57" i="10"/>
  <c r="M59" i="10"/>
  <c r="N60" i="10"/>
  <c r="I60" i="15"/>
  <c r="P61" i="14"/>
  <c r="B21" i="15"/>
  <c r="C28" i="10"/>
  <c r="K28" i="15"/>
  <c r="M29" i="15"/>
  <c r="AA29" i="10"/>
  <c r="AC32" i="8" s="1"/>
  <c r="Q29" i="15"/>
  <c r="K30" i="10"/>
  <c r="AC30" i="10"/>
  <c r="AF33" i="8" s="1"/>
  <c r="C32" i="10"/>
  <c r="L32" i="10"/>
  <c r="H32" i="15"/>
  <c r="T32" i="10"/>
  <c r="I35" i="7" s="1"/>
  <c r="S32" i="15"/>
  <c r="AG32" i="10"/>
  <c r="AK35" i="8" s="1"/>
  <c r="O55" i="12"/>
  <c r="G34" i="10"/>
  <c r="J34" i="10"/>
  <c r="R34" i="10"/>
  <c r="G37" i="7" s="1"/>
  <c r="J37" i="10"/>
  <c r="L37" i="10"/>
  <c r="G37" i="15"/>
  <c r="AH37" i="14"/>
  <c r="AJ37" i="14" s="1"/>
  <c r="C39" i="10"/>
  <c r="AF39" i="10"/>
  <c r="AJ42" i="8" s="1"/>
  <c r="F41" i="14"/>
  <c r="G41" i="14" s="1"/>
  <c r="G42" i="10"/>
  <c r="L42" i="10"/>
  <c r="M42" i="10"/>
  <c r="W42" i="14"/>
  <c r="X42" i="14" s="1"/>
  <c r="T42" i="14" s="1"/>
  <c r="R42" i="15"/>
  <c r="F43" i="10"/>
  <c r="I43" i="14"/>
  <c r="K43" i="14" s="1"/>
  <c r="N43" i="14"/>
  <c r="K43" i="15"/>
  <c r="AF43" i="14"/>
  <c r="J44" i="14"/>
  <c r="Q44" i="14"/>
  <c r="AG44" i="10"/>
  <c r="AK47" i="8" s="1"/>
  <c r="F45" i="15"/>
  <c r="Q45" i="10"/>
  <c r="F48" i="7" s="1"/>
  <c r="R45" i="10"/>
  <c r="G48" i="7" s="1"/>
  <c r="H45" i="15"/>
  <c r="Z45" i="10"/>
  <c r="AB48" i="8" s="1"/>
  <c r="J50" i="15"/>
  <c r="AA50" i="14"/>
  <c r="AC50" i="10"/>
  <c r="AF53" i="8" s="1"/>
  <c r="L53" i="10"/>
  <c r="O53" i="14"/>
  <c r="I53" i="15"/>
  <c r="AK53" i="14"/>
  <c r="M54" i="10"/>
  <c r="O54" i="10"/>
  <c r="O54" i="14"/>
  <c r="M54" i="14" s="1"/>
  <c r="K54" i="15"/>
  <c r="U54" i="10"/>
  <c r="J57" i="7" s="1"/>
  <c r="L54" i="15"/>
  <c r="Z54" i="10"/>
  <c r="AB57" i="8" s="1"/>
  <c r="J55" i="10"/>
  <c r="U57" i="15"/>
  <c r="AG57" i="10"/>
  <c r="AK60" i="8" s="1"/>
  <c r="F58" i="14"/>
  <c r="C58" i="15"/>
  <c r="G58" i="10"/>
  <c r="I60" i="14"/>
  <c r="K60" i="14" s="1"/>
  <c r="E60" i="15"/>
  <c r="C17" i="10"/>
  <c r="C34" i="15"/>
  <c r="T34" i="15"/>
  <c r="C37" i="15"/>
  <c r="F37" i="15"/>
  <c r="O37" i="10"/>
  <c r="R37" i="10"/>
  <c r="G40" i="7" s="1"/>
  <c r="AC39" i="14"/>
  <c r="AI39" i="14"/>
  <c r="J42" i="15"/>
  <c r="AA42" i="14"/>
  <c r="AC42" i="10"/>
  <c r="AF45" i="8" s="1"/>
  <c r="AH45" i="8" s="1"/>
  <c r="N43" i="15"/>
  <c r="AH43" i="14"/>
  <c r="AF43" i="10"/>
  <c r="AJ46" i="8" s="1"/>
  <c r="AB44" i="10"/>
  <c r="AD47" i="8" s="1"/>
  <c r="K45" i="10"/>
  <c r="AA45" i="10"/>
  <c r="AC48" i="8" s="1"/>
  <c r="T45" i="15"/>
  <c r="AF48" i="10"/>
  <c r="AJ51" i="8" s="1"/>
  <c r="E50" i="14"/>
  <c r="T50" i="10"/>
  <c r="I53" i="7" s="1"/>
  <c r="O53" i="7" s="1"/>
  <c r="U50" i="10"/>
  <c r="J53" i="7" s="1"/>
  <c r="P53" i="7" s="1"/>
  <c r="K50" i="15"/>
  <c r="Y50" i="10"/>
  <c r="AA53" i="8" s="1"/>
  <c r="AE50" i="14"/>
  <c r="AD50" i="10"/>
  <c r="AG53" i="8" s="1"/>
  <c r="Q53" i="14"/>
  <c r="AE53" i="10"/>
  <c r="AI56" i="8" s="1"/>
  <c r="J54" i="15"/>
  <c r="Q54" i="14"/>
  <c r="B55" i="15"/>
  <c r="F55" i="10"/>
  <c r="T55" i="15"/>
  <c r="AM57" i="14"/>
  <c r="P59" i="10"/>
  <c r="R59" i="15"/>
  <c r="AI59" i="14"/>
  <c r="AD59" i="10"/>
  <c r="AG62" i="8" s="1"/>
  <c r="I60" i="10"/>
  <c r="S63" i="6" s="1"/>
  <c r="N60" i="14"/>
  <c r="G60" i="15"/>
  <c r="Q60" i="10"/>
  <c r="F63" i="7" s="1"/>
  <c r="K61" i="15"/>
  <c r="U61" i="10"/>
  <c r="J64" i="7" s="1"/>
  <c r="R61" i="14"/>
  <c r="I61" i="15"/>
  <c r="M34" i="10"/>
  <c r="U34" i="10"/>
  <c r="J37" i="7" s="1"/>
  <c r="Y34" i="10"/>
  <c r="AA37" i="8" s="1"/>
  <c r="C35" i="10"/>
  <c r="Q37" i="15"/>
  <c r="F38" i="10"/>
  <c r="M38" i="15"/>
  <c r="P39" i="10"/>
  <c r="W39" i="10"/>
  <c r="F41" i="10"/>
  <c r="B41" i="15"/>
  <c r="S41" i="15"/>
  <c r="U42" i="10"/>
  <c r="J45" i="7" s="1"/>
  <c r="K42" i="15"/>
  <c r="Y42" i="10"/>
  <c r="AA45" i="8" s="1"/>
  <c r="AE42" i="14"/>
  <c r="AA43" i="10"/>
  <c r="AC46" i="8" s="1"/>
  <c r="O43" i="15"/>
  <c r="AD44" i="14"/>
  <c r="G45" i="10"/>
  <c r="I45" i="14"/>
  <c r="K45" i="14" s="1"/>
  <c r="J45" i="15"/>
  <c r="AC45" i="14"/>
  <c r="AG45" i="10"/>
  <c r="AK48" i="8" s="1"/>
  <c r="U45" i="15"/>
  <c r="F47" i="14"/>
  <c r="R47" i="14"/>
  <c r="C48" i="10"/>
  <c r="AI48" i="14"/>
  <c r="F50" i="14"/>
  <c r="G50" i="14" s="1"/>
  <c r="O50" i="14"/>
  <c r="AF50" i="14"/>
  <c r="F51" i="15"/>
  <c r="O51" i="15"/>
  <c r="AA51" i="10"/>
  <c r="AC54" i="8" s="1"/>
  <c r="AC51" i="10"/>
  <c r="AF54" i="8" s="1"/>
  <c r="AH51" i="14"/>
  <c r="K53" i="15"/>
  <c r="U53" i="10"/>
  <c r="J56" i="7" s="1"/>
  <c r="R53" i="14"/>
  <c r="O53" i="15"/>
  <c r="AA53" i="10"/>
  <c r="AC56" i="8" s="1"/>
  <c r="P55" i="14"/>
  <c r="G56" i="15"/>
  <c r="AD57" i="10"/>
  <c r="AG60" i="8" s="1"/>
  <c r="AI57" i="14"/>
  <c r="R57" i="15"/>
  <c r="AC59" i="14"/>
  <c r="M59" i="15"/>
  <c r="I62" i="15"/>
  <c r="C40" i="10"/>
  <c r="C41" i="15"/>
  <c r="G42" i="14"/>
  <c r="I43" i="10"/>
  <c r="S46" i="6" s="1"/>
  <c r="Q43" i="10"/>
  <c r="F46" i="7" s="1"/>
  <c r="P43" i="15"/>
  <c r="F44" i="15"/>
  <c r="J44" i="15"/>
  <c r="O80" i="12"/>
  <c r="J50" i="10"/>
  <c r="L50" i="15"/>
  <c r="N51" i="14"/>
  <c r="J53" i="10"/>
  <c r="Z53" i="10"/>
  <c r="AB56" i="8" s="1"/>
  <c r="AD53" i="14"/>
  <c r="AG53" i="14" s="1"/>
  <c r="AM55" i="14"/>
  <c r="H57" i="14"/>
  <c r="AC57" i="14"/>
  <c r="M57" i="15"/>
  <c r="S58" i="15"/>
  <c r="AK58" i="14"/>
  <c r="U59" i="15"/>
  <c r="AG59" i="10"/>
  <c r="AK62" i="8" s="1"/>
  <c r="H59" i="14"/>
  <c r="D59" i="15"/>
  <c r="U59" i="10"/>
  <c r="J62" i="7" s="1"/>
  <c r="R59" i="14"/>
  <c r="K59" i="15"/>
  <c r="Y59" i="10"/>
  <c r="AA62" i="8" s="1"/>
  <c r="AM59" i="14"/>
  <c r="F60" i="14"/>
  <c r="G60" i="14" s="1"/>
  <c r="C60" i="15"/>
  <c r="G60" i="10"/>
  <c r="AG61" i="14"/>
  <c r="R62" i="10"/>
  <c r="G65" i="7" s="1"/>
  <c r="C63" i="10"/>
  <c r="G64" i="15"/>
  <c r="N64" i="14"/>
  <c r="R64" i="10"/>
  <c r="G67" i="7" s="1"/>
  <c r="H64" i="15"/>
  <c r="AI65" i="14"/>
  <c r="AI67" i="14"/>
  <c r="R67" i="15"/>
  <c r="P70" i="14"/>
  <c r="P73" i="14"/>
  <c r="AG73" i="14"/>
  <c r="P74" i="14"/>
  <c r="S61" i="15"/>
  <c r="O62" i="10"/>
  <c r="X62" i="10"/>
  <c r="O62" i="15"/>
  <c r="E64" i="15"/>
  <c r="I64" i="14"/>
  <c r="J64" i="10"/>
  <c r="Q64" i="10"/>
  <c r="F67" i="7" s="1"/>
  <c r="T64" i="10"/>
  <c r="I67" i="7" s="1"/>
  <c r="Q64" i="14"/>
  <c r="U64" i="10"/>
  <c r="J67" i="7" s="1"/>
  <c r="K64" i="15"/>
  <c r="W64" i="14"/>
  <c r="X64" i="14" s="1"/>
  <c r="T64" i="14" s="1"/>
  <c r="AJ64" i="14"/>
  <c r="J66" i="10"/>
  <c r="P66" i="10"/>
  <c r="R66" i="10"/>
  <c r="G69" i="7" s="1"/>
  <c r="O66" i="14"/>
  <c r="W66" i="10"/>
  <c r="AF66" i="14"/>
  <c r="P67" i="14"/>
  <c r="X68" i="10"/>
  <c r="J69" i="10"/>
  <c r="O71" i="10"/>
  <c r="E42" i="15"/>
  <c r="G42" i="15"/>
  <c r="T42" i="15"/>
  <c r="B45" i="15"/>
  <c r="Q45" i="15"/>
  <c r="E50" i="15"/>
  <c r="G50" i="15"/>
  <c r="I54" i="14"/>
  <c r="K54" i="14" s="1"/>
  <c r="AF54" i="14"/>
  <c r="AI54" i="14"/>
  <c r="AJ54" i="14" s="1"/>
  <c r="L60" i="10"/>
  <c r="T60" i="10"/>
  <c r="I63" i="7" s="1"/>
  <c r="Z60" i="10"/>
  <c r="AB63" i="8" s="1"/>
  <c r="Q60" i="15"/>
  <c r="AL60" i="14"/>
  <c r="J61" i="10"/>
  <c r="R61" i="10"/>
  <c r="G64" i="7" s="1"/>
  <c r="Q61" i="15"/>
  <c r="I62" i="14"/>
  <c r="K62" i="14" s="1"/>
  <c r="M62" i="10"/>
  <c r="H62" i="15"/>
  <c r="AF62" i="14"/>
  <c r="AI62" i="14"/>
  <c r="F64" i="14"/>
  <c r="I64" i="10"/>
  <c r="L64" i="10"/>
  <c r="J64" i="14"/>
  <c r="M64" i="10"/>
  <c r="J104" i="12"/>
  <c r="Q67" i="8" s="1"/>
  <c r="R67" i="8" s="1"/>
  <c r="AK64" i="14"/>
  <c r="AN64" i="14" s="1"/>
  <c r="AB66" i="10"/>
  <c r="AD69" i="8" s="1"/>
  <c r="AM66" i="14"/>
  <c r="AG66" i="10"/>
  <c r="AK69" i="8" s="1"/>
  <c r="N67" i="10"/>
  <c r="W67" i="14"/>
  <c r="X67" i="14" s="1"/>
  <c r="T67" i="14" s="1"/>
  <c r="X67" i="10"/>
  <c r="AD67" i="14"/>
  <c r="AF67" i="14"/>
  <c r="O111" i="12"/>
  <c r="J68" i="14"/>
  <c r="X69" i="10"/>
  <c r="X71" i="10"/>
  <c r="G54" i="14"/>
  <c r="Y54" i="10"/>
  <c r="AA57" i="8" s="1"/>
  <c r="C55" i="10"/>
  <c r="C57" i="10"/>
  <c r="C59" i="10"/>
  <c r="N60" i="15"/>
  <c r="H61" i="15"/>
  <c r="AA61" i="10"/>
  <c r="AC64" i="8" s="1"/>
  <c r="O61" i="15"/>
  <c r="G62" i="14"/>
  <c r="U62" i="10"/>
  <c r="J65" i="7" s="1"/>
  <c r="Y62" i="10"/>
  <c r="AA65" i="8" s="1"/>
  <c r="AA62" i="10"/>
  <c r="AC65" i="8" s="1"/>
  <c r="T62" i="15"/>
  <c r="M64" i="15"/>
  <c r="J65" i="14"/>
  <c r="K65" i="14" s="1"/>
  <c r="AF65" i="14"/>
  <c r="W66" i="14"/>
  <c r="X66" i="14" s="1"/>
  <c r="T66" i="14" s="1"/>
  <c r="J67" i="14"/>
  <c r="K67" i="14" s="1"/>
  <c r="P68" i="14"/>
  <c r="AM68" i="14"/>
  <c r="N70" i="14"/>
  <c r="Q70" i="10"/>
  <c r="F73" i="7" s="1"/>
  <c r="AE70" i="14"/>
  <c r="O70" i="15"/>
  <c r="AA70" i="10"/>
  <c r="AC73" i="8" s="1"/>
  <c r="K53" i="10"/>
  <c r="Y53" i="10"/>
  <c r="AA56" i="8" s="1"/>
  <c r="P53" i="15"/>
  <c r="AF54" i="10"/>
  <c r="AJ57" i="8" s="1"/>
  <c r="O55" i="14"/>
  <c r="AE55" i="14"/>
  <c r="AE57" i="14"/>
  <c r="O59" i="14"/>
  <c r="AA60" i="10"/>
  <c r="AC63" i="8" s="1"/>
  <c r="K61" i="10"/>
  <c r="Y61" i="10"/>
  <c r="AA64" i="8" s="1"/>
  <c r="P61" i="15"/>
  <c r="AK61" i="14"/>
  <c r="K62" i="15"/>
  <c r="L62" i="15"/>
  <c r="AD62" i="14"/>
  <c r="AF62" i="10"/>
  <c r="AJ65" i="8" s="1"/>
  <c r="U62" i="15"/>
  <c r="O64" i="14"/>
  <c r="Y64" i="10"/>
  <c r="AA67" i="8" s="1"/>
  <c r="AB64" i="10"/>
  <c r="AD67" i="8" s="1"/>
  <c r="G65" i="15"/>
  <c r="W65" i="14"/>
  <c r="X65" i="14" s="1"/>
  <c r="T65" i="14" s="1"/>
  <c r="AB65" i="10"/>
  <c r="AD68" i="8" s="1"/>
  <c r="N66" i="10"/>
  <c r="J109" i="12"/>
  <c r="Q69" i="8" s="1"/>
  <c r="R69" i="8" s="1"/>
  <c r="Z66" i="10"/>
  <c r="AB69" i="8" s="1"/>
  <c r="AD66" i="14"/>
  <c r="L67" i="10"/>
  <c r="Q67" i="14"/>
  <c r="C53" i="10"/>
  <c r="F53" i="10"/>
  <c r="P53" i="10"/>
  <c r="W53" i="10"/>
  <c r="F54" i="15"/>
  <c r="M54" i="15"/>
  <c r="AD54" i="10"/>
  <c r="AG57" i="8" s="1"/>
  <c r="AH57" i="8" s="1"/>
  <c r="AE59" i="14"/>
  <c r="O99" i="12"/>
  <c r="O60" i="10"/>
  <c r="AF60" i="14"/>
  <c r="AF60" i="10"/>
  <c r="AJ63" i="8" s="1"/>
  <c r="C61" i="10"/>
  <c r="F61" i="10"/>
  <c r="J61" i="14"/>
  <c r="P61" i="10"/>
  <c r="Q61" i="14"/>
  <c r="W61" i="10"/>
  <c r="AH61" i="14"/>
  <c r="F62" i="15"/>
  <c r="M62" i="15"/>
  <c r="AD62" i="10"/>
  <c r="AG65" i="8" s="1"/>
  <c r="AH65" i="8" s="1"/>
  <c r="O104" i="12"/>
  <c r="P64" i="10"/>
  <c r="R64" i="14"/>
  <c r="F65" i="14"/>
  <c r="C65" i="15"/>
  <c r="Q65" i="10"/>
  <c r="F68" i="7" s="1"/>
  <c r="T65" i="10"/>
  <c r="I68" i="7" s="1"/>
  <c r="J105" i="12"/>
  <c r="Q68" i="8" s="1"/>
  <c r="R68" i="8" s="1"/>
  <c r="AL65" i="14"/>
  <c r="T65" i="15"/>
  <c r="C66" i="15"/>
  <c r="F66" i="14"/>
  <c r="J67" i="10"/>
  <c r="T67" i="10"/>
  <c r="I70" i="7" s="1"/>
  <c r="AJ67" i="14"/>
  <c r="AG67" i="10"/>
  <c r="AK70" i="8" s="1"/>
  <c r="AM67" i="14"/>
  <c r="H68" i="14"/>
  <c r="H68" i="10"/>
  <c r="W68" i="14"/>
  <c r="X68" i="14" s="1"/>
  <c r="T68" i="14" s="1"/>
  <c r="AD68" i="14"/>
  <c r="Z68" i="10"/>
  <c r="AB71" i="8" s="1"/>
  <c r="O69" i="14"/>
  <c r="R69" i="10"/>
  <c r="G72" i="7" s="1"/>
  <c r="AD69" i="14"/>
  <c r="N69" i="15"/>
  <c r="G70" i="10"/>
  <c r="F70" i="14"/>
  <c r="C70" i="15"/>
  <c r="AG70" i="10"/>
  <c r="AK73" i="8" s="1"/>
  <c r="U70" i="15"/>
  <c r="AM70" i="14"/>
  <c r="N72" i="10"/>
  <c r="Q72" i="14"/>
  <c r="J72" i="15"/>
  <c r="T72" i="10"/>
  <c r="I75" i="7" s="1"/>
  <c r="O57" i="10"/>
  <c r="T57" i="15"/>
  <c r="L59" i="15"/>
  <c r="B60" i="15"/>
  <c r="Z61" i="10"/>
  <c r="AB64" i="8" s="1"/>
  <c r="O62" i="14"/>
  <c r="M62" i="14" s="1"/>
  <c r="J62" i="15"/>
  <c r="AI64" i="14"/>
  <c r="S64" i="15"/>
  <c r="AE64" i="10"/>
  <c r="AI67" i="8" s="1"/>
  <c r="T64" i="15"/>
  <c r="AL64" i="14"/>
  <c r="E65" i="15"/>
  <c r="Z65" i="10"/>
  <c r="AB68" i="8" s="1"/>
  <c r="AD65" i="14"/>
  <c r="R65" i="15"/>
  <c r="J66" i="14"/>
  <c r="Q66" i="14"/>
  <c r="R66" i="15"/>
  <c r="AI66" i="14"/>
  <c r="F67" i="14"/>
  <c r="G67" i="14" s="1"/>
  <c r="C67" i="15"/>
  <c r="R67" i="10"/>
  <c r="G70" i="7" s="1"/>
  <c r="O67" i="14"/>
  <c r="AE69" i="10"/>
  <c r="AI72" i="8" s="1"/>
  <c r="AK69" i="14"/>
  <c r="S70" i="10"/>
  <c r="H73" i="7" s="1"/>
  <c r="W74" i="14"/>
  <c r="X74" i="14" s="1"/>
  <c r="T74" i="14" s="1"/>
  <c r="AE61" i="10"/>
  <c r="AI64" i="8" s="1"/>
  <c r="J62" i="10"/>
  <c r="AE62" i="14"/>
  <c r="G64" i="10"/>
  <c r="AD64" i="10"/>
  <c r="AG67" i="8" s="1"/>
  <c r="AH67" i="8" s="1"/>
  <c r="AF64" i="10"/>
  <c r="AJ67" i="8" s="1"/>
  <c r="I65" i="10"/>
  <c r="S68" i="6" s="1"/>
  <c r="L65" i="10"/>
  <c r="O65" i="10"/>
  <c r="L66" i="10"/>
  <c r="H66" i="15"/>
  <c r="T66" i="10"/>
  <c r="I69" i="7" s="1"/>
  <c r="P66" i="15"/>
  <c r="AD66" i="10"/>
  <c r="AG69" i="8" s="1"/>
  <c r="O110" i="12"/>
  <c r="G67" i="10"/>
  <c r="O68" i="14"/>
  <c r="S68" i="10"/>
  <c r="H71" i="7" s="1"/>
  <c r="Q68" i="14"/>
  <c r="O113" i="12"/>
  <c r="K72" i="6" s="1"/>
  <c r="L72" i="6" s="1"/>
  <c r="M72" i="6" s="1"/>
  <c r="H69" i="10"/>
  <c r="H69" i="14"/>
  <c r="D69" i="15"/>
  <c r="AF69" i="14"/>
  <c r="P69" i="15"/>
  <c r="AB69" i="10"/>
  <c r="AD72" i="8" s="1"/>
  <c r="I70" i="14"/>
  <c r="I70" i="10"/>
  <c r="S73" i="6" s="1"/>
  <c r="J72" i="14"/>
  <c r="F72" i="15"/>
  <c r="J116" i="12"/>
  <c r="Q75" i="8" s="1"/>
  <c r="R75" i="8" s="1"/>
  <c r="R73" i="14"/>
  <c r="L73" i="15"/>
  <c r="F74" i="15"/>
  <c r="J74" i="15"/>
  <c r="H75" i="15"/>
  <c r="O75" i="14"/>
  <c r="R75" i="10"/>
  <c r="G78" i="7" s="1"/>
  <c r="W75" i="10"/>
  <c r="AK76" i="14"/>
  <c r="AM76" i="14"/>
  <c r="AG76" i="10"/>
  <c r="AK79" i="8" s="1"/>
  <c r="G77" i="10"/>
  <c r="N77" i="15"/>
  <c r="Z77" i="10"/>
  <c r="AB80" i="8" s="1"/>
  <c r="I79" i="14"/>
  <c r="M79" i="10"/>
  <c r="T84" i="15"/>
  <c r="AF84" i="10"/>
  <c r="AJ87" i="8" s="1"/>
  <c r="AL84" i="14"/>
  <c r="P85" i="14"/>
  <c r="U86" i="15"/>
  <c r="AG86" i="10"/>
  <c r="AK89" i="8" s="1"/>
  <c r="AM86" i="14"/>
  <c r="C66" i="10"/>
  <c r="Q67" i="15"/>
  <c r="K68" i="15"/>
  <c r="AK68" i="14"/>
  <c r="AN68" i="14" s="1"/>
  <c r="AA69" i="14"/>
  <c r="C70" i="10"/>
  <c r="W70" i="14"/>
  <c r="X70" i="14" s="1"/>
  <c r="T70" i="14" s="1"/>
  <c r="C71" i="10"/>
  <c r="L71" i="15"/>
  <c r="N71" i="15"/>
  <c r="C72" i="10"/>
  <c r="AE72" i="10"/>
  <c r="AI75" i="8" s="1"/>
  <c r="S72" i="15"/>
  <c r="Y73" i="10"/>
  <c r="AA76" i="8" s="1"/>
  <c r="M73" i="15"/>
  <c r="N73" i="15"/>
  <c r="K74" i="10"/>
  <c r="L74" i="10"/>
  <c r="T74" i="10"/>
  <c r="I77" i="7" s="1"/>
  <c r="C75" i="10"/>
  <c r="C76" i="10"/>
  <c r="D77" i="15"/>
  <c r="H77" i="10"/>
  <c r="N77" i="10"/>
  <c r="AC77" i="10"/>
  <c r="AF80" i="8" s="1"/>
  <c r="C78" i="10"/>
  <c r="J78" i="10"/>
  <c r="C80" i="10"/>
  <c r="W80" i="10"/>
  <c r="P81" i="14"/>
  <c r="M81" i="14" s="1"/>
  <c r="J84" i="15"/>
  <c r="Q84" i="14"/>
  <c r="T84" i="10"/>
  <c r="I87" i="7" s="1"/>
  <c r="P68" i="15"/>
  <c r="F69" i="15"/>
  <c r="J69" i="15"/>
  <c r="Y70" i="10"/>
  <c r="AA73" i="8" s="1"/>
  <c r="AD70" i="10"/>
  <c r="AG73" i="8" s="1"/>
  <c r="AA71" i="10"/>
  <c r="AC74" i="8" s="1"/>
  <c r="O71" i="15"/>
  <c r="L72" i="10"/>
  <c r="M72" i="10"/>
  <c r="G73" i="14"/>
  <c r="M73" i="10"/>
  <c r="O73" i="15"/>
  <c r="P73" i="15"/>
  <c r="C74" i="10"/>
  <c r="E74" i="14"/>
  <c r="T76" i="15"/>
  <c r="AL76" i="14"/>
  <c r="F77" i="10"/>
  <c r="E77" i="14"/>
  <c r="F77" i="14"/>
  <c r="AD77" i="14"/>
  <c r="H78" i="15"/>
  <c r="O78" i="14"/>
  <c r="Z81" i="10"/>
  <c r="AB84" i="8" s="1"/>
  <c r="AD81" i="14"/>
  <c r="Q82" i="15"/>
  <c r="AH82" i="14"/>
  <c r="AC82" i="10"/>
  <c r="AF85" i="8" s="1"/>
  <c r="AC84" i="14"/>
  <c r="Y84" i="10"/>
  <c r="AA87" i="8" s="1"/>
  <c r="M84" i="15"/>
  <c r="C65" i="10"/>
  <c r="K67" i="10"/>
  <c r="AC67" i="10"/>
  <c r="AF70" i="8" s="1"/>
  <c r="AH70" i="8" s="1"/>
  <c r="M68" i="10"/>
  <c r="U68" i="10"/>
  <c r="J71" i="7" s="1"/>
  <c r="AE68" i="10"/>
  <c r="AI71" i="8" s="1"/>
  <c r="C69" i="10"/>
  <c r="O69" i="10"/>
  <c r="Y69" i="10"/>
  <c r="AA72" i="8" s="1"/>
  <c r="N70" i="10"/>
  <c r="W71" i="10"/>
  <c r="R73" i="10"/>
  <c r="G76" i="7" s="1"/>
  <c r="H73" i="15"/>
  <c r="J73" i="15"/>
  <c r="Z73" i="10"/>
  <c r="AB76" i="8" s="1"/>
  <c r="AA73" i="10"/>
  <c r="AC76" i="8" s="1"/>
  <c r="AB73" i="10"/>
  <c r="AD76" i="8" s="1"/>
  <c r="I77" i="10"/>
  <c r="S80" i="6" s="1"/>
  <c r="E77" i="15"/>
  <c r="J121" i="12"/>
  <c r="T77" i="15"/>
  <c r="R78" i="10"/>
  <c r="G81" i="7" s="1"/>
  <c r="G79" i="10"/>
  <c r="U79" i="10"/>
  <c r="J82" i="7" s="1"/>
  <c r="R79" i="14"/>
  <c r="P80" i="10"/>
  <c r="C81" i="15"/>
  <c r="G81" i="10"/>
  <c r="F81" i="15"/>
  <c r="L81" i="10"/>
  <c r="AF83" i="10"/>
  <c r="AJ86" i="8" s="1"/>
  <c r="AL83" i="14"/>
  <c r="AD84" i="10"/>
  <c r="AG87" i="8" s="1"/>
  <c r="AI84" i="14"/>
  <c r="K88" i="15"/>
  <c r="U88" i="10"/>
  <c r="J91" i="7" s="1"/>
  <c r="R88" i="14"/>
  <c r="K73" i="15"/>
  <c r="J75" i="10"/>
  <c r="P75" i="15"/>
  <c r="AF75" i="14"/>
  <c r="P76" i="10"/>
  <c r="AE76" i="10"/>
  <c r="AI79" i="8" s="1"/>
  <c r="AL79" i="8" s="1"/>
  <c r="P77" i="14"/>
  <c r="B54" i="15"/>
  <c r="Q54" i="15"/>
  <c r="B62" i="15"/>
  <c r="Q62" i="15"/>
  <c r="C64" i="10"/>
  <c r="O64" i="10"/>
  <c r="AG64" i="10"/>
  <c r="AK67" i="8" s="1"/>
  <c r="M67" i="10"/>
  <c r="U67" i="10"/>
  <c r="J70" i="7" s="1"/>
  <c r="Y67" i="10"/>
  <c r="AA70" i="8" s="1"/>
  <c r="C68" i="10"/>
  <c r="Y68" i="10"/>
  <c r="AA71" i="8" s="1"/>
  <c r="M69" i="15"/>
  <c r="R70" i="15"/>
  <c r="AA71" i="14"/>
  <c r="AD71" i="14"/>
  <c r="W72" i="14"/>
  <c r="X72" i="14" s="1"/>
  <c r="T72" i="14" s="1"/>
  <c r="AK72" i="14"/>
  <c r="O73" i="10"/>
  <c r="T73" i="10"/>
  <c r="I76" i="7" s="1"/>
  <c r="U73" i="10"/>
  <c r="J76" i="7" s="1"/>
  <c r="AB75" i="10"/>
  <c r="AD78" i="8" s="1"/>
  <c r="C77" i="15"/>
  <c r="Q77" i="10"/>
  <c r="F80" i="7" s="1"/>
  <c r="G77" i="15"/>
  <c r="X77" i="10"/>
  <c r="AH77" i="14"/>
  <c r="S77" i="15"/>
  <c r="AK77" i="14"/>
  <c r="AE77" i="10"/>
  <c r="AI80" i="8" s="1"/>
  <c r="AL77" i="14"/>
  <c r="F79" i="14"/>
  <c r="G79" i="14" s="1"/>
  <c r="O81" i="15"/>
  <c r="AE81" i="14"/>
  <c r="AA81" i="10"/>
  <c r="AC84" i="8" s="1"/>
  <c r="J82" i="10"/>
  <c r="F84" i="15"/>
  <c r="J84" i="14"/>
  <c r="L84" i="10"/>
  <c r="U72" i="10"/>
  <c r="J75" i="7" s="1"/>
  <c r="R72" i="14"/>
  <c r="M72" i="15"/>
  <c r="Z72" i="10"/>
  <c r="AB75" i="8" s="1"/>
  <c r="N72" i="15"/>
  <c r="AD73" i="10"/>
  <c r="AG76" i="8" s="1"/>
  <c r="AH76" i="8" s="1"/>
  <c r="AI73" i="14"/>
  <c r="AJ73" i="14" s="1"/>
  <c r="R73" i="15"/>
  <c r="F74" i="10"/>
  <c r="B74" i="15"/>
  <c r="AE74" i="10"/>
  <c r="AI77" i="8" s="1"/>
  <c r="AK74" i="14"/>
  <c r="AF74" i="10"/>
  <c r="AJ77" i="8" s="1"/>
  <c r="AL74" i="14"/>
  <c r="T74" i="15"/>
  <c r="W76" i="10"/>
  <c r="U76" i="15"/>
  <c r="E79" i="15"/>
  <c r="I79" i="10"/>
  <c r="S82" i="6" s="1"/>
  <c r="AA80" i="10"/>
  <c r="AC83" i="8" s="1"/>
  <c r="AE80" i="14"/>
  <c r="O81" i="10"/>
  <c r="L64" i="15"/>
  <c r="B67" i="15"/>
  <c r="AF68" i="10"/>
  <c r="AJ71" i="8" s="1"/>
  <c r="H71" i="10"/>
  <c r="P71" i="10"/>
  <c r="AE71" i="14"/>
  <c r="K72" i="15"/>
  <c r="Y72" i="10"/>
  <c r="AA75" i="8" s="1"/>
  <c r="I73" i="10"/>
  <c r="S76" i="6" s="1"/>
  <c r="I73" i="14"/>
  <c r="K73" i="14" s="1"/>
  <c r="J73" i="10"/>
  <c r="M73" i="14"/>
  <c r="O73" i="14"/>
  <c r="T73" i="15"/>
  <c r="AG73" i="10"/>
  <c r="AK76" i="8" s="1"/>
  <c r="U73" i="15"/>
  <c r="B77" i="15"/>
  <c r="K77" i="10"/>
  <c r="AD77" i="10"/>
  <c r="AG80" i="8" s="1"/>
  <c r="AI77" i="14"/>
  <c r="C79" i="15"/>
  <c r="J122" i="12"/>
  <c r="T79" i="15"/>
  <c r="AL79" i="14"/>
  <c r="K81" i="10"/>
  <c r="L81" i="15"/>
  <c r="R82" i="10"/>
  <c r="G85" i="7" s="1"/>
  <c r="O82" i="14"/>
  <c r="AE83" i="10"/>
  <c r="AI86" i="8" s="1"/>
  <c r="AK83" i="14"/>
  <c r="S83" i="15"/>
  <c r="L79" i="10"/>
  <c r="F79" i="15"/>
  <c r="T79" i="10"/>
  <c r="I82" i="7" s="1"/>
  <c r="J79" i="15"/>
  <c r="J81" i="10"/>
  <c r="Y81" i="10"/>
  <c r="AA84" i="8" s="1"/>
  <c r="M81" i="15"/>
  <c r="I82" i="10"/>
  <c r="S85" i="6" s="1"/>
  <c r="E82" i="15"/>
  <c r="Q82" i="10"/>
  <c r="F85" i="7" s="1"/>
  <c r="G82" i="15"/>
  <c r="C85" i="10"/>
  <c r="E85" i="15"/>
  <c r="E87" i="15"/>
  <c r="AF87" i="10"/>
  <c r="AJ90" i="8" s="1"/>
  <c r="AA89" i="14"/>
  <c r="R89" i="15"/>
  <c r="AD89" i="10"/>
  <c r="AG92" i="8" s="1"/>
  <c r="W90" i="10"/>
  <c r="G90" i="10"/>
  <c r="C90" i="15"/>
  <c r="G91" i="14"/>
  <c r="M91" i="10"/>
  <c r="R91" i="15"/>
  <c r="AI91" i="14"/>
  <c r="AD91" i="10"/>
  <c r="AG94" i="8" s="1"/>
  <c r="AF96" i="10"/>
  <c r="AJ99" i="8" s="1"/>
  <c r="AL96" i="14"/>
  <c r="T96" i="15"/>
  <c r="N85" i="15"/>
  <c r="F86" i="10"/>
  <c r="AC86" i="10"/>
  <c r="AF89" i="8" s="1"/>
  <c r="S87" i="10"/>
  <c r="H90" i="7" s="1"/>
  <c r="U87" i="10"/>
  <c r="J90" i="7" s="1"/>
  <c r="Q87" i="15"/>
  <c r="AC87" i="10"/>
  <c r="AF90" i="8" s="1"/>
  <c r="AH90" i="8" s="1"/>
  <c r="C89" i="15"/>
  <c r="M91" i="15"/>
  <c r="AC91" i="14"/>
  <c r="Y91" i="10"/>
  <c r="AA94" i="8" s="1"/>
  <c r="I92" i="15"/>
  <c r="C83" i="10"/>
  <c r="AE84" i="10"/>
  <c r="AI87" i="8" s="1"/>
  <c r="S84" i="15"/>
  <c r="Z85" i="10"/>
  <c r="AB88" i="8" s="1"/>
  <c r="M86" i="15"/>
  <c r="B87" i="15"/>
  <c r="F87" i="10"/>
  <c r="AB87" i="10"/>
  <c r="AD90" i="8" s="1"/>
  <c r="P88" i="10"/>
  <c r="W88" i="10"/>
  <c r="G89" i="10"/>
  <c r="K89" i="10"/>
  <c r="O89" i="10"/>
  <c r="O89" i="15"/>
  <c r="AA89" i="10"/>
  <c r="AC92" i="8" s="1"/>
  <c r="H91" i="15"/>
  <c r="R91" i="10"/>
  <c r="G94" i="7" s="1"/>
  <c r="O91" i="14"/>
  <c r="G79" i="15"/>
  <c r="AA79" i="10"/>
  <c r="AC82" i="8" s="1"/>
  <c r="O79" i="15"/>
  <c r="R81" i="10"/>
  <c r="G84" i="7" s="1"/>
  <c r="H81" i="15"/>
  <c r="B82" i="15"/>
  <c r="X82" i="10"/>
  <c r="K85" i="10"/>
  <c r="Y86" i="10"/>
  <c r="AA89" i="8" s="1"/>
  <c r="G87" i="10"/>
  <c r="N87" i="10"/>
  <c r="AA87" i="14"/>
  <c r="AL87" i="14"/>
  <c r="J91" i="10"/>
  <c r="I91" i="15"/>
  <c r="S92" i="10"/>
  <c r="H95" i="7" s="1"/>
  <c r="AB79" i="10"/>
  <c r="AD82" i="8" s="1"/>
  <c r="P79" i="15"/>
  <c r="AG81" i="10"/>
  <c r="AK84" i="8" s="1"/>
  <c r="U81" i="15"/>
  <c r="K82" i="10"/>
  <c r="Y82" i="10"/>
  <c r="AA85" i="8" s="1"/>
  <c r="M82" i="15"/>
  <c r="AM82" i="14"/>
  <c r="H84" i="10"/>
  <c r="D84" i="15"/>
  <c r="O84" i="15"/>
  <c r="F85" i="10"/>
  <c r="B85" i="15"/>
  <c r="I85" i="14"/>
  <c r="X85" i="10"/>
  <c r="M87" i="10"/>
  <c r="O87" i="10"/>
  <c r="C88" i="10"/>
  <c r="N88" i="10"/>
  <c r="J128" i="12"/>
  <c r="AE89" i="14"/>
  <c r="X90" i="10"/>
  <c r="U91" i="15"/>
  <c r="AG91" i="10"/>
  <c r="AK94" i="8" s="1"/>
  <c r="K92" i="14"/>
  <c r="S95" i="10"/>
  <c r="H98" i="7" s="1"/>
  <c r="C77" i="10"/>
  <c r="O122" i="12"/>
  <c r="J79" i="14"/>
  <c r="K79" i="14" s="1"/>
  <c r="Q79" i="14"/>
  <c r="Q79" i="15"/>
  <c r="J81" i="15"/>
  <c r="AC81" i="14"/>
  <c r="I82" i="14"/>
  <c r="K82" i="14" s="1"/>
  <c r="N82" i="15"/>
  <c r="C84" i="10"/>
  <c r="AA84" i="10"/>
  <c r="AC87" i="8" s="1"/>
  <c r="U84" i="15"/>
  <c r="G85" i="10"/>
  <c r="C85" i="15"/>
  <c r="AD85" i="14"/>
  <c r="E86" i="14"/>
  <c r="AH86" i="14"/>
  <c r="F87" i="14"/>
  <c r="G87" i="15"/>
  <c r="R87" i="14"/>
  <c r="AH87" i="14"/>
  <c r="AJ87" i="14" s="1"/>
  <c r="F89" i="14"/>
  <c r="L89" i="15"/>
  <c r="T89" i="15"/>
  <c r="AL89" i="14"/>
  <c r="I90" i="14"/>
  <c r="K90" i="14" s="1"/>
  <c r="E90" i="15"/>
  <c r="N90" i="14"/>
  <c r="G90" i="15"/>
  <c r="R91" i="14"/>
  <c r="K91" i="15"/>
  <c r="U91" i="10"/>
  <c r="J94" i="7" s="1"/>
  <c r="AM91" i="14"/>
  <c r="F73" i="15"/>
  <c r="B79" i="15"/>
  <c r="R81" i="15"/>
  <c r="AF82" i="10"/>
  <c r="AJ85" i="8" s="1"/>
  <c r="T82" i="15"/>
  <c r="AG84" i="10"/>
  <c r="AK87" i="8" s="1"/>
  <c r="AC86" i="14"/>
  <c r="E87" i="14"/>
  <c r="Q87" i="10"/>
  <c r="F90" i="7" s="1"/>
  <c r="AF87" i="14"/>
  <c r="W88" i="14"/>
  <c r="X88" i="14" s="1"/>
  <c r="T88" i="14" s="1"/>
  <c r="AF89" i="10"/>
  <c r="AJ92" i="8" s="1"/>
  <c r="I90" i="10"/>
  <c r="S93" i="6" s="1"/>
  <c r="L90" i="10"/>
  <c r="F90" i="15"/>
  <c r="Q90" i="10"/>
  <c r="F93" i="7" s="1"/>
  <c r="T90" i="10"/>
  <c r="I93" i="7" s="1"/>
  <c r="J90" i="15"/>
  <c r="O91" i="10"/>
  <c r="F92" i="14"/>
  <c r="G92" i="14" s="1"/>
  <c r="C92" i="15"/>
  <c r="G92" i="10"/>
  <c r="N92" i="10"/>
  <c r="AG82" i="10"/>
  <c r="AK85" i="8" s="1"/>
  <c r="U82" i="15"/>
  <c r="P84" i="10"/>
  <c r="W84" i="10"/>
  <c r="AK84" i="14"/>
  <c r="S85" i="15"/>
  <c r="AE85" i="10"/>
  <c r="AI88" i="8" s="1"/>
  <c r="C86" i="10"/>
  <c r="B86" i="15"/>
  <c r="Q86" i="15"/>
  <c r="I87" i="15"/>
  <c r="K87" i="15"/>
  <c r="T87" i="15"/>
  <c r="O128" i="12"/>
  <c r="K94" i="6" s="1"/>
  <c r="L94" i="6" s="1"/>
  <c r="M94" i="6" s="1"/>
  <c r="P88" i="15"/>
  <c r="AB88" i="10"/>
  <c r="AD91" i="8" s="1"/>
  <c r="U89" i="10"/>
  <c r="J92" i="7" s="1"/>
  <c r="R89" i="14"/>
  <c r="Q92" i="15"/>
  <c r="AH92" i="14"/>
  <c r="AJ92" i="14" s="1"/>
  <c r="AC92" i="10"/>
  <c r="AF95" i="8" s="1"/>
  <c r="AH95" i="8" s="1"/>
  <c r="P94" i="14"/>
  <c r="Q100" i="10"/>
  <c r="F103" i="7" s="1"/>
  <c r="N100" i="14"/>
  <c r="G100" i="15"/>
  <c r="J87" i="14"/>
  <c r="K87" i="14" s="1"/>
  <c r="Q87" i="14"/>
  <c r="AE87" i="14"/>
  <c r="L89" i="10"/>
  <c r="AB89" i="10"/>
  <c r="AD92" i="8" s="1"/>
  <c r="F91" i="10"/>
  <c r="H91" i="10"/>
  <c r="K91" i="10"/>
  <c r="O92" i="14"/>
  <c r="M92" i="14" s="1"/>
  <c r="W92" i="14"/>
  <c r="X92" i="14" s="1"/>
  <c r="T92" i="14" s="1"/>
  <c r="I93" i="14"/>
  <c r="K93" i="14" s="1"/>
  <c r="N93" i="14"/>
  <c r="K93" i="15"/>
  <c r="AE93" i="10"/>
  <c r="AI96" i="8" s="1"/>
  <c r="S93" i="15"/>
  <c r="F94" i="15"/>
  <c r="J94" i="15"/>
  <c r="X95" i="10"/>
  <c r="AC95" i="14"/>
  <c r="I97" i="10"/>
  <c r="S100" i="6" s="1"/>
  <c r="I97" i="14"/>
  <c r="AE97" i="14"/>
  <c r="AA97" i="10"/>
  <c r="AC100" i="8" s="1"/>
  <c r="O138" i="12"/>
  <c r="C99" i="10"/>
  <c r="AA101" i="14"/>
  <c r="L101" i="15"/>
  <c r="O101" i="15"/>
  <c r="AE101" i="14"/>
  <c r="AA101" i="10"/>
  <c r="AC104" i="8" s="1"/>
  <c r="N102" i="14"/>
  <c r="G102" i="15"/>
  <c r="Q102" i="10"/>
  <c r="F105" i="7" s="1"/>
  <c r="AJ104" i="14"/>
  <c r="I106" i="15"/>
  <c r="D91" i="15"/>
  <c r="J92" i="10"/>
  <c r="J92" i="15"/>
  <c r="X92" i="10"/>
  <c r="P93" i="15"/>
  <c r="K94" i="10"/>
  <c r="AD94" i="14"/>
  <c r="E95" i="14"/>
  <c r="I95" i="14"/>
  <c r="K95" i="14" s="1"/>
  <c r="AH95" i="14"/>
  <c r="E97" i="14"/>
  <c r="B97" i="15"/>
  <c r="F97" i="10"/>
  <c r="N97" i="10"/>
  <c r="AN98" i="14"/>
  <c r="AD99" i="10"/>
  <c r="AG102" i="8" s="1"/>
  <c r="AI99" i="14"/>
  <c r="R99" i="15"/>
  <c r="N100" i="10"/>
  <c r="W100" i="14"/>
  <c r="X100" i="14" s="1"/>
  <c r="T100" i="14" s="1"/>
  <c r="U101" i="15"/>
  <c r="AG101" i="10"/>
  <c r="AK104" i="8" s="1"/>
  <c r="AM101" i="14"/>
  <c r="B73" i="15"/>
  <c r="Q73" i="15"/>
  <c r="B81" i="15"/>
  <c r="L87" i="10"/>
  <c r="O87" i="14"/>
  <c r="T87" i="10"/>
  <c r="I90" i="7" s="1"/>
  <c r="AC87" i="14"/>
  <c r="AA87" i="10"/>
  <c r="AC90" i="8" s="1"/>
  <c r="AM87" i="14"/>
  <c r="C89" i="10"/>
  <c r="J89" i="10"/>
  <c r="P89" i="10"/>
  <c r="W89" i="10"/>
  <c r="AG89" i="10"/>
  <c r="AK92" i="8" s="1"/>
  <c r="C91" i="10"/>
  <c r="B91" i="15"/>
  <c r="P91" i="10"/>
  <c r="W91" i="10"/>
  <c r="L92" i="10"/>
  <c r="Q92" i="10"/>
  <c r="F95" i="7" s="1"/>
  <c r="G92" i="15"/>
  <c r="T92" i="10"/>
  <c r="I95" i="7" s="1"/>
  <c r="K92" i="15"/>
  <c r="U92" i="10"/>
  <c r="J95" i="7" s="1"/>
  <c r="Y92" i="10"/>
  <c r="AA95" i="8" s="1"/>
  <c r="AE92" i="14"/>
  <c r="AL92" i="14"/>
  <c r="C93" i="10"/>
  <c r="M93" i="10"/>
  <c r="U93" i="10"/>
  <c r="J96" i="7" s="1"/>
  <c r="P96" i="7" s="1"/>
  <c r="J94" i="10"/>
  <c r="L94" i="10"/>
  <c r="R94" i="10"/>
  <c r="G97" i="7" s="1"/>
  <c r="T94" i="10"/>
  <c r="I97" i="7" s="1"/>
  <c r="AC94" i="14"/>
  <c r="AG94" i="10"/>
  <c r="AK97" i="8" s="1"/>
  <c r="O95" i="14"/>
  <c r="T95" i="15"/>
  <c r="AF95" i="10"/>
  <c r="AJ98" i="8" s="1"/>
  <c r="AM95" i="14"/>
  <c r="C97" i="10"/>
  <c r="G98" i="10"/>
  <c r="F98" i="14"/>
  <c r="P108" i="10"/>
  <c r="AD90" i="10"/>
  <c r="AG93" i="8" s="1"/>
  <c r="C91" i="15"/>
  <c r="R92" i="10"/>
  <c r="G95" i="7" s="1"/>
  <c r="I93" i="10"/>
  <c r="S96" i="6" s="1"/>
  <c r="Q93" i="10"/>
  <c r="F96" i="7" s="1"/>
  <c r="Z93" i="10"/>
  <c r="AB96" i="8" s="1"/>
  <c r="G94" i="10"/>
  <c r="C94" i="15"/>
  <c r="AA94" i="14"/>
  <c r="AD94" i="10"/>
  <c r="AG97" i="8" s="1"/>
  <c r="R94" i="15"/>
  <c r="N95" i="10"/>
  <c r="N95" i="14"/>
  <c r="M95" i="14" s="1"/>
  <c r="P97" i="10"/>
  <c r="J137" i="12"/>
  <c r="Q100" i="8" s="1"/>
  <c r="R100" i="8" s="1"/>
  <c r="AL98" i="14"/>
  <c r="AF98" i="10"/>
  <c r="AJ101" i="8" s="1"/>
  <c r="J99" i="10"/>
  <c r="N99" i="15"/>
  <c r="Z99" i="10"/>
  <c r="AB102" i="8" s="1"/>
  <c r="AD99" i="14"/>
  <c r="M101" i="10"/>
  <c r="U101" i="10"/>
  <c r="J104" i="7" s="1"/>
  <c r="R101" i="14"/>
  <c r="K101" i="15"/>
  <c r="J87" i="10"/>
  <c r="R87" i="10"/>
  <c r="G90" i="7" s="1"/>
  <c r="Y87" i="10"/>
  <c r="AA90" i="8" s="1"/>
  <c r="AG87" i="10"/>
  <c r="AK90" i="8" s="1"/>
  <c r="F89" i="15"/>
  <c r="B92" i="15"/>
  <c r="M92" i="10"/>
  <c r="H92" i="15"/>
  <c r="E93" i="15"/>
  <c r="G93" i="15"/>
  <c r="AK93" i="14"/>
  <c r="J94" i="14"/>
  <c r="Q94" i="14"/>
  <c r="O94" i="15"/>
  <c r="J95" i="10"/>
  <c r="N98" i="15"/>
  <c r="Z98" i="10"/>
  <c r="AB101" i="8" s="1"/>
  <c r="I102" i="14"/>
  <c r="E102" i="15"/>
  <c r="I102" i="10"/>
  <c r="S105" i="6" s="1"/>
  <c r="L91" i="15"/>
  <c r="O92" i="15"/>
  <c r="AF92" i="10"/>
  <c r="AJ95" i="8" s="1"/>
  <c r="T92" i="15"/>
  <c r="P93" i="10"/>
  <c r="N94" i="15"/>
  <c r="Z94" i="10"/>
  <c r="AB97" i="8" s="1"/>
  <c r="F95" i="10"/>
  <c r="B95" i="15"/>
  <c r="I95" i="10"/>
  <c r="S98" i="6" s="1"/>
  <c r="M95" i="15"/>
  <c r="Y95" i="10"/>
  <c r="AA98" i="8" s="1"/>
  <c r="AL95" i="14"/>
  <c r="E97" i="15"/>
  <c r="W97" i="14"/>
  <c r="X97" i="14" s="1"/>
  <c r="T97" i="14" s="1"/>
  <c r="O97" i="15"/>
  <c r="AG98" i="10"/>
  <c r="AK101" i="8" s="1"/>
  <c r="U98" i="15"/>
  <c r="H101" i="10"/>
  <c r="H101" i="14"/>
  <c r="D101" i="15"/>
  <c r="C90" i="10"/>
  <c r="E92" i="15"/>
  <c r="AA92" i="10"/>
  <c r="AC95" i="8" s="1"/>
  <c r="P92" i="15"/>
  <c r="AB92" i="10"/>
  <c r="AD95" i="8" s="1"/>
  <c r="AG92" i="10"/>
  <c r="AK95" i="8" s="1"/>
  <c r="Y94" i="10"/>
  <c r="AA97" i="8" s="1"/>
  <c r="H95" i="15"/>
  <c r="R95" i="10"/>
  <c r="G98" i="7" s="1"/>
  <c r="M98" i="7" s="1"/>
  <c r="AC95" i="10"/>
  <c r="AF98" i="8" s="1"/>
  <c r="Q95" i="15"/>
  <c r="K97" i="15"/>
  <c r="U97" i="10"/>
  <c r="J100" i="7" s="1"/>
  <c r="R97" i="14"/>
  <c r="K98" i="10"/>
  <c r="J139" i="12"/>
  <c r="W99" i="14"/>
  <c r="X99" i="14" s="1"/>
  <c r="T99" i="14" s="1"/>
  <c r="AL99" i="14"/>
  <c r="T99" i="15"/>
  <c r="C100" i="10"/>
  <c r="F93" i="15"/>
  <c r="L93" i="10"/>
  <c r="J93" i="15"/>
  <c r="T93" i="10"/>
  <c r="I96" i="7" s="1"/>
  <c r="O96" i="7" s="1"/>
  <c r="O94" i="10"/>
  <c r="L94" i="15"/>
  <c r="Q95" i="10"/>
  <c r="F98" i="7" s="1"/>
  <c r="L98" i="7" s="1"/>
  <c r="U95" i="15"/>
  <c r="AG95" i="10"/>
  <c r="AK98" i="8" s="1"/>
  <c r="C96" i="10"/>
  <c r="H98" i="10"/>
  <c r="D98" i="15"/>
  <c r="I98" i="15"/>
  <c r="Y98" i="10"/>
  <c r="AA101" i="8" s="1"/>
  <c r="AC98" i="14"/>
  <c r="Y99" i="10"/>
  <c r="AA102" i="8" s="1"/>
  <c r="AC99" i="14"/>
  <c r="M99" i="15"/>
  <c r="AD100" i="14"/>
  <c r="N100" i="15"/>
  <c r="Z100" i="10"/>
  <c r="AB103" i="8" s="1"/>
  <c r="T101" i="15"/>
  <c r="AL101" i="14"/>
  <c r="AF101" i="10"/>
  <c r="AJ104" i="8" s="1"/>
  <c r="O141" i="12"/>
  <c r="K106" i="6" s="1"/>
  <c r="L106" i="6" s="1"/>
  <c r="M106" i="6" s="1"/>
  <c r="J103" i="10"/>
  <c r="C102" i="10"/>
  <c r="K103" i="15"/>
  <c r="Z103" i="10"/>
  <c r="AB106" i="8" s="1"/>
  <c r="O142" i="12"/>
  <c r="J104" i="10"/>
  <c r="S104" i="10"/>
  <c r="H107" i="7" s="1"/>
  <c r="T104" i="10"/>
  <c r="I107" i="7" s="1"/>
  <c r="J104" i="15"/>
  <c r="AF104" i="10"/>
  <c r="AJ107" i="8" s="1"/>
  <c r="P105" i="10"/>
  <c r="G106" i="10"/>
  <c r="R106" i="10"/>
  <c r="G109" i="7" s="1"/>
  <c r="H106" i="15"/>
  <c r="Z106" i="10"/>
  <c r="AB109" i="8" s="1"/>
  <c r="N107" i="10"/>
  <c r="Y107" i="10"/>
  <c r="AA110" i="8" s="1"/>
  <c r="M107" i="15"/>
  <c r="L109" i="10"/>
  <c r="J109" i="14"/>
  <c r="H109" i="15"/>
  <c r="O109" i="14"/>
  <c r="R109" i="10"/>
  <c r="G112" i="7" s="1"/>
  <c r="M112" i="7" s="1"/>
  <c r="AF98" i="14"/>
  <c r="M103" i="10"/>
  <c r="N103" i="10"/>
  <c r="U103" i="10"/>
  <c r="J106" i="7" s="1"/>
  <c r="J141" i="12"/>
  <c r="Q106" i="8" s="1"/>
  <c r="R106" i="8" s="1"/>
  <c r="N103" i="15"/>
  <c r="B104" i="15"/>
  <c r="L104" i="15"/>
  <c r="AA104" i="14"/>
  <c r="J106" i="10"/>
  <c r="J106" i="14"/>
  <c r="K106" i="14" s="1"/>
  <c r="L106" i="10"/>
  <c r="M106" i="10"/>
  <c r="AG106" i="10"/>
  <c r="AK109" i="8" s="1"/>
  <c r="AM106" i="14"/>
  <c r="N107" i="15"/>
  <c r="AD107" i="14"/>
  <c r="P109" i="15"/>
  <c r="AB109" i="10"/>
  <c r="AD112" i="8" s="1"/>
  <c r="AF109" i="14"/>
  <c r="F95" i="14"/>
  <c r="AA95" i="14"/>
  <c r="AI95" i="14"/>
  <c r="AE98" i="10"/>
  <c r="AI101" i="8" s="1"/>
  <c r="AL101" i="8" s="1"/>
  <c r="Y101" i="10"/>
  <c r="AA104" i="8" s="1"/>
  <c r="F103" i="10"/>
  <c r="H103" i="10"/>
  <c r="K103" i="10"/>
  <c r="L103" i="15"/>
  <c r="C104" i="15"/>
  <c r="N104" i="10"/>
  <c r="W104" i="10"/>
  <c r="X104" i="10"/>
  <c r="C105" i="10"/>
  <c r="K106" i="10"/>
  <c r="F107" i="15"/>
  <c r="W107" i="14"/>
  <c r="X107" i="14" s="1"/>
  <c r="T107" i="14" s="1"/>
  <c r="N3" i="13"/>
  <c r="J110" i="10"/>
  <c r="S111" i="10"/>
  <c r="H114" i="7" s="1"/>
  <c r="C101" i="10"/>
  <c r="M101" i="15"/>
  <c r="D103" i="15"/>
  <c r="P103" i="15"/>
  <c r="AD104" i="14"/>
  <c r="Z104" i="10"/>
  <c r="AB107" i="8" s="1"/>
  <c r="AA104" i="10"/>
  <c r="AC107" i="8" s="1"/>
  <c r="O104" i="15"/>
  <c r="AL104" i="14"/>
  <c r="F106" i="14"/>
  <c r="G106" i="14" s="1"/>
  <c r="O106" i="14"/>
  <c r="L107" i="10"/>
  <c r="R107" i="10"/>
  <c r="G110" i="7" s="1"/>
  <c r="O107" i="14"/>
  <c r="X107" i="10"/>
  <c r="J109" i="10"/>
  <c r="T109" i="10"/>
  <c r="I112" i="7" s="1"/>
  <c r="O112" i="7" s="1"/>
  <c r="Q109" i="14"/>
  <c r="AA110" i="14"/>
  <c r="L110" i="15"/>
  <c r="G95" i="10"/>
  <c r="O95" i="10"/>
  <c r="N95" i="15"/>
  <c r="AD95" i="10"/>
  <c r="AG98" i="8" s="1"/>
  <c r="J98" i="10"/>
  <c r="R98" i="10"/>
  <c r="G101" i="7" s="1"/>
  <c r="AB98" i="10"/>
  <c r="AD101" i="8" s="1"/>
  <c r="C103" i="10"/>
  <c r="B103" i="15"/>
  <c r="O103" i="10"/>
  <c r="AB103" i="10"/>
  <c r="AD106" i="8" s="1"/>
  <c r="G104" i="10"/>
  <c r="Q104" i="14"/>
  <c r="U106" i="10"/>
  <c r="J109" i="7" s="1"/>
  <c r="K106" i="15"/>
  <c r="AI106" i="14"/>
  <c r="AJ106" i="14" s="1"/>
  <c r="AD106" i="10"/>
  <c r="AG109" i="8" s="1"/>
  <c r="AH109" i="8" s="1"/>
  <c r="J109" i="15"/>
  <c r="C98" i="10"/>
  <c r="C103" i="15"/>
  <c r="P103" i="10"/>
  <c r="R103" i="14"/>
  <c r="W103" i="10"/>
  <c r="AD103" i="14"/>
  <c r="R103" i="15"/>
  <c r="R104" i="10"/>
  <c r="G107" i="7" s="1"/>
  <c r="R104" i="15"/>
  <c r="J107" i="14"/>
  <c r="Z107" i="10"/>
  <c r="AB110" i="8" s="1"/>
  <c r="AK107" i="14"/>
  <c r="P110" i="14"/>
  <c r="H98" i="15"/>
  <c r="S98" i="15"/>
  <c r="AC101" i="14"/>
  <c r="H103" i="14"/>
  <c r="S103" i="15"/>
  <c r="F104" i="15"/>
  <c r="H104" i="15"/>
  <c r="W104" i="14"/>
  <c r="X104" i="14" s="1"/>
  <c r="T104" i="14" s="1"/>
  <c r="Q106" i="14"/>
  <c r="T106" i="10"/>
  <c r="I109" i="7" s="1"/>
  <c r="AD106" i="14"/>
  <c r="AG106" i="14" s="1"/>
  <c r="P106" i="15"/>
  <c r="P107" i="15"/>
  <c r="AB107" i="10"/>
  <c r="AD110" i="8" s="1"/>
  <c r="AF107" i="14"/>
  <c r="M104" i="10"/>
  <c r="S106" i="10"/>
  <c r="H109" i="7" s="1"/>
  <c r="C108" i="10"/>
  <c r="I104" i="14"/>
  <c r="K104" i="14" s="1"/>
  <c r="N104" i="14"/>
  <c r="M104" i="14" s="1"/>
  <c r="S104" i="15"/>
  <c r="B106" i="15"/>
  <c r="O106" i="10"/>
  <c r="C109" i="10"/>
  <c r="C110" i="10"/>
  <c r="AE110" i="14"/>
  <c r="AG111" i="10"/>
  <c r="AK114" i="8" s="1"/>
  <c r="AM111" i="14"/>
  <c r="AH111" i="14"/>
  <c r="H112" i="14"/>
  <c r="O112" i="10"/>
  <c r="C104" i="10"/>
  <c r="AL106" i="14"/>
  <c r="J107" i="15"/>
  <c r="U107" i="15"/>
  <c r="Z109" i="10"/>
  <c r="AB112" i="8" s="1"/>
  <c r="N109" i="15"/>
  <c r="L110" i="10"/>
  <c r="R110" i="10"/>
  <c r="G113" i="7" s="1"/>
  <c r="H110" i="15"/>
  <c r="AI110" i="14"/>
  <c r="N111" i="14"/>
  <c r="G111" i="15"/>
  <c r="H112" i="10"/>
  <c r="R112" i="10"/>
  <c r="G115" i="7" s="1"/>
  <c r="N112" i="15"/>
  <c r="Z112" i="10"/>
  <c r="AB115" i="8" s="1"/>
  <c r="U112" i="15"/>
  <c r="AM112" i="14"/>
  <c r="AG112" i="10"/>
  <c r="AK115" i="8" s="1"/>
  <c r="C113" i="10"/>
  <c r="J113" i="10"/>
  <c r="R113" i="10"/>
  <c r="G116" i="7" s="1"/>
  <c r="C114" i="10"/>
  <c r="G115" i="10"/>
  <c r="C115" i="15"/>
  <c r="C116" i="10"/>
  <c r="Q106" i="15"/>
  <c r="K107" i="15"/>
  <c r="G109" i="10"/>
  <c r="AA109" i="10"/>
  <c r="AC112" i="8" s="1"/>
  <c r="O109" i="15"/>
  <c r="E110" i="15"/>
  <c r="J110" i="15"/>
  <c r="Q110" i="14"/>
  <c r="Q111" i="10"/>
  <c r="F114" i="7" s="1"/>
  <c r="H111" i="15"/>
  <c r="R111" i="10"/>
  <c r="G114" i="7" s="1"/>
  <c r="W111" i="14"/>
  <c r="X111" i="14" s="1"/>
  <c r="T111" i="14" s="1"/>
  <c r="C112" i="15"/>
  <c r="G112" i="10"/>
  <c r="AI112" i="14"/>
  <c r="O113" i="14"/>
  <c r="F115" i="14"/>
  <c r="H115" i="15"/>
  <c r="R115" i="10"/>
  <c r="G118" i="7" s="1"/>
  <c r="D111" i="15"/>
  <c r="I111" i="14"/>
  <c r="E111" i="15"/>
  <c r="W111" i="10"/>
  <c r="N111" i="15"/>
  <c r="AE111" i="14"/>
  <c r="R112" i="14"/>
  <c r="K112" i="15"/>
  <c r="AL112" i="14"/>
  <c r="AC113" i="10"/>
  <c r="AF116" i="8" s="1"/>
  <c r="AC114" i="10"/>
  <c r="AF117" i="8" s="1"/>
  <c r="AH114" i="14"/>
  <c r="H115" i="14"/>
  <c r="H115" i="10"/>
  <c r="K109" i="15"/>
  <c r="J110" i="14"/>
  <c r="K110" i="14" s="1"/>
  <c r="X110" i="10"/>
  <c r="O110" i="15"/>
  <c r="AF110" i="14"/>
  <c r="I111" i="10"/>
  <c r="S114" i="6" s="1"/>
  <c r="J111" i="10"/>
  <c r="AA111" i="10"/>
  <c r="AC114" i="8" s="1"/>
  <c r="O111" i="15"/>
  <c r="Q111" i="15"/>
  <c r="AD111" i="10"/>
  <c r="AG114" i="8" s="1"/>
  <c r="AI111" i="14"/>
  <c r="R111" i="15"/>
  <c r="AL111" i="14"/>
  <c r="T111" i="15"/>
  <c r="U112" i="10"/>
  <c r="J115" i="7" s="1"/>
  <c r="AF112" i="10"/>
  <c r="AJ115" i="8" s="1"/>
  <c r="F9" i="13"/>
  <c r="O113" i="10"/>
  <c r="AA113" i="14"/>
  <c r="L113" i="15"/>
  <c r="T113" i="15"/>
  <c r="AL113" i="14"/>
  <c r="AF113" i="10"/>
  <c r="AJ116" i="8" s="1"/>
  <c r="D114" i="15"/>
  <c r="H114" i="14"/>
  <c r="H109" i="10"/>
  <c r="AG109" i="10"/>
  <c r="AK112" i="8" s="1"/>
  <c r="U109" i="15"/>
  <c r="AB110" i="10"/>
  <c r="AD113" i="8" s="1"/>
  <c r="P110" i="15"/>
  <c r="R110" i="15"/>
  <c r="AE110" i="10"/>
  <c r="AI113" i="8" s="1"/>
  <c r="AK110" i="14"/>
  <c r="S110" i="15"/>
  <c r="AM110" i="14"/>
  <c r="U110" i="15"/>
  <c r="H111" i="10"/>
  <c r="K111" i="10"/>
  <c r="N111" i="10"/>
  <c r="P111" i="10"/>
  <c r="Z111" i="10"/>
  <c r="AB114" i="8" s="1"/>
  <c r="AC111" i="10"/>
  <c r="AF114" i="8" s="1"/>
  <c r="AH114" i="8" s="1"/>
  <c r="S111" i="15"/>
  <c r="AE111" i="10"/>
  <c r="AI114" i="8" s="1"/>
  <c r="H114" i="10"/>
  <c r="X114" i="10"/>
  <c r="N13" i="13"/>
  <c r="W117" i="14"/>
  <c r="X117" i="14" s="1"/>
  <c r="T117" i="14" s="1"/>
  <c r="Y106" i="10"/>
  <c r="AA109" i="8" s="1"/>
  <c r="C107" i="10"/>
  <c r="U109" i="10"/>
  <c r="J112" i="7" s="1"/>
  <c r="P112" i="7" s="1"/>
  <c r="O110" i="10"/>
  <c r="AA110" i="10"/>
  <c r="AC113" i="8" s="1"/>
  <c r="AD110" i="10"/>
  <c r="AG113" i="8" s="1"/>
  <c r="AF111" i="10"/>
  <c r="AJ114" i="8" s="1"/>
  <c r="L112" i="15"/>
  <c r="N113" i="10"/>
  <c r="N9" i="13"/>
  <c r="W113" i="14"/>
  <c r="X113" i="14" s="1"/>
  <c r="T113" i="14" s="1"/>
  <c r="AH113" i="14"/>
  <c r="AK113" i="14"/>
  <c r="Q114" i="15"/>
  <c r="S117" i="15"/>
  <c r="AK117" i="14"/>
  <c r="AD109" i="14"/>
  <c r="F110" i="15"/>
  <c r="O110" i="14"/>
  <c r="H111" i="14"/>
  <c r="AD111" i="14"/>
  <c r="H112" i="15"/>
  <c r="O112" i="14"/>
  <c r="AD112" i="10"/>
  <c r="AG115" i="8" s="1"/>
  <c r="H113" i="15"/>
  <c r="N114" i="10"/>
  <c r="N10" i="13"/>
  <c r="D115" i="15"/>
  <c r="P118" i="10"/>
  <c r="T118" i="10"/>
  <c r="I121" i="7" s="1"/>
  <c r="Q118" i="14"/>
  <c r="U118" i="10"/>
  <c r="J121" i="7" s="1"/>
  <c r="K118" i="15"/>
  <c r="E117" i="14"/>
  <c r="AB117" i="10"/>
  <c r="AD120" i="8" s="1"/>
  <c r="AF117" i="14"/>
  <c r="AC117" i="10"/>
  <c r="AF120" i="8" s="1"/>
  <c r="Q117" i="15"/>
  <c r="O149" i="12"/>
  <c r="B118" i="15"/>
  <c r="F118" i="10"/>
  <c r="AA118" i="10"/>
  <c r="AC121" i="8" s="1"/>
  <c r="T118" i="15"/>
  <c r="AF118" i="10"/>
  <c r="AJ121" i="8" s="1"/>
  <c r="AL118" i="14"/>
  <c r="I119" i="15"/>
  <c r="T115" i="10"/>
  <c r="I118" i="7" s="1"/>
  <c r="N115" i="15"/>
  <c r="AD115" i="14"/>
  <c r="B117" i="15"/>
  <c r="O118" i="10"/>
  <c r="C112" i="10"/>
  <c r="L115" i="10"/>
  <c r="M115" i="15"/>
  <c r="Y115" i="10"/>
  <c r="AA118" i="8" s="1"/>
  <c r="F117" i="10"/>
  <c r="P117" i="10"/>
  <c r="L118" i="10"/>
  <c r="J118" i="14"/>
  <c r="K118" i="14" s="1"/>
  <c r="L118" i="14" s="1"/>
  <c r="M118" i="10"/>
  <c r="R118" i="14"/>
  <c r="Z119" i="10"/>
  <c r="AB122" i="8" s="1"/>
  <c r="N119" i="15"/>
  <c r="AF119" i="14"/>
  <c r="I112" i="10"/>
  <c r="S115" i="6" s="1"/>
  <c r="Q112" i="10"/>
  <c r="F115" i="7" s="1"/>
  <c r="AE112" i="10"/>
  <c r="AI115" i="8" s="1"/>
  <c r="S112" i="15"/>
  <c r="J115" i="10"/>
  <c r="O115" i="10"/>
  <c r="W115" i="10"/>
  <c r="Z115" i="10"/>
  <c r="AB118" i="8" s="1"/>
  <c r="AH115" i="14"/>
  <c r="AJ115" i="14" s="1"/>
  <c r="AH117" i="14"/>
  <c r="E118" i="14"/>
  <c r="AE118" i="14"/>
  <c r="K119" i="10"/>
  <c r="AB119" i="10"/>
  <c r="AD122" i="8" s="1"/>
  <c r="X117" i="10"/>
  <c r="AA118" i="14"/>
  <c r="W118" i="10"/>
  <c r="C119" i="15"/>
  <c r="G119" i="10"/>
  <c r="W119" i="10"/>
  <c r="K120" i="14"/>
  <c r="C111" i="10"/>
  <c r="Q115" i="14"/>
  <c r="S115" i="15"/>
  <c r="D118" i="15"/>
  <c r="R119" i="14"/>
  <c r="C120" i="15"/>
  <c r="G120" i="10"/>
  <c r="F120" i="14"/>
  <c r="G120" i="14" s="1"/>
  <c r="K115" i="14"/>
  <c r="AG115" i="10"/>
  <c r="AK118" i="8" s="1"/>
  <c r="C117" i="10"/>
  <c r="W117" i="10"/>
  <c r="J118" i="15"/>
  <c r="AH118" i="14"/>
  <c r="AJ118" i="14" s="1"/>
  <c r="AA119" i="10"/>
  <c r="AC122" i="8" s="1"/>
  <c r="AE119" i="14"/>
  <c r="B119" i="15"/>
  <c r="F119" i="10"/>
  <c r="E119" i="14"/>
  <c r="P119" i="10"/>
  <c r="AD115" i="10"/>
  <c r="AG118" i="8" s="1"/>
  <c r="AH118" i="8" s="1"/>
  <c r="E118" i="15"/>
  <c r="G118" i="15"/>
  <c r="AB118" i="10"/>
  <c r="AD121" i="8" s="1"/>
  <c r="AD118" i="10"/>
  <c r="AG121" i="8" s="1"/>
  <c r="AH121" i="8" s="1"/>
  <c r="R118" i="15"/>
  <c r="O153" i="12"/>
  <c r="J120" i="10"/>
  <c r="L120" i="10"/>
  <c r="Q120" i="10"/>
  <c r="F123" i="7" s="1"/>
  <c r="G120" i="15"/>
  <c r="J121" i="14"/>
  <c r="AH121" i="14"/>
  <c r="L125" i="10"/>
  <c r="J125" i="14"/>
  <c r="C115" i="10"/>
  <c r="C118" i="10"/>
  <c r="B120" i="15"/>
  <c r="R120" i="10"/>
  <c r="G123" i="7" s="1"/>
  <c r="H120" i="15"/>
  <c r="AE120" i="14"/>
  <c r="AF120" i="14"/>
  <c r="O121" i="14"/>
  <c r="H121" i="15"/>
  <c r="AM121" i="14"/>
  <c r="L123" i="10"/>
  <c r="J123" i="14"/>
  <c r="K123" i="14" s="1"/>
  <c r="F125" i="15"/>
  <c r="I115" i="10"/>
  <c r="S118" i="6" s="1"/>
  <c r="Q115" i="10"/>
  <c r="F118" i="7" s="1"/>
  <c r="I118" i="10"/>
  <c r="Q118" i="10"/>
  <c r="F121" i="7" s="1"/>
  <c r="P118" i="15"/>
  <c r="M120" i="10"/>
  <c r="Q120" i="14"/>
  <c r="J121" i="15"/>
  <c r="W121" i="14"/>
  <c r="X121" i="14" s="1"/>
  <c r="T121" i="14" s="1"/>
  <c r="Q123" i="15"/>
  <c r="AC123" i="10"/>
  <c r="AF126" i="8" s="1"/>
  <c r="AH123" i="14"/>
  <c r="U123" i="15"/>
  <c r="AG123" i="10"/>
  <c r="AK126" i="8" s="1"/>
  <c r="O124" i="10"/>
  <c r="I124" i="15"/>
  <c r="S125" i="15"/>
  <c r="AK125" i="14"/>
  <c r="AE125" i="10"/>
  <c r="AI128" i="8" s="1"/>
  <c r="R119" i="15"/>
  <c r="K120" i="10"/>
  <c r="X121" i="10"/>
  <c r="Y121" i="10"/>
  <c r="AA124" i="8" s="1"/>
  <c r="M121" i="15"/>
  <c r="P121" i="15"/>
  <c r="AF121" i="14"/>
  <c r="H123" i="10"/>
  <c r="P123" i="10"/>
  <c r="W123" i="10"/>
  <c r="AG125" i="10"/>
  <c r="AK128" i="8" s="1"/>
  <c r="U125" i="15"/>
  <c r="AM125" i="14"/>
  <c r="T125" i="10"/>
  <c r="I128" i="7" s="1"/>
  <c r="Q125" i="14"/>
  <c r="AD120" i="14"/>
  <c r="N120" i="15"/>
  <c r="K121" i="10"/>
  <c r="F121" i="15"/>
  <c r="N121" i="10"/>
  <c r="AC121" i="10"/>
  <c r="AF124" i="8" s="1"/>
  <c r="Q121" i="15"/>
  <c r="AK121" i="14"/>
  <c r="AN121" i="14" s="1"/>
  <c r="S121" i="15"/>
  <c r="O154" i="12"/>
  <c r="K127" i="6" s="1"/>
  <c r="L127" i="6" s="1"/>
  <c r="M127" i="6" s="1"/>
  <c r="B129" i="15"/>
  <c r="E129" i="14"/>
  <c r="F129" i="10"/>
  <c r="T120" i="10"/>
  <c r="I123" i="7" s="1"/>
  <c r="J120" i="15"/>
  <c r="AA120" i="10"/>
  <c r="AC123" i="8" s="1"/>
  <c r="P120" i="15"/>
  <c r="AD120" i="10"/>
  <c r="AG123" i="8" s="1"/>
  <c r="AI120" i="14"/>
  <c r="R120" i="15"/>
  <c r="AE121" i="10"/>
  <c r="AI124" i="8" s="1"/>
  <c r="AF121" i="10"/>
  <c r="AJ124" i="8" s="1"/>
  <c r="U121" i="15"/>
  <c r="O123" i="10"/>
  <c r="F124" i="14"/>
  <c r="G124" i="14" s="1"/>
  <c r="C124" i="15"/>
  <c r="R124" i="10"/>
  <c r="G127" i="7" s="1"/>
  <c r="H124" i="15"/>
  <c r="O124" i="14"/>
  <c r="C119" i="10"/>
  <c r="U120" i="10"/>
  <c r="J123" i="7" s="1"/>
  <c r="K120" i="15"/>
  <c r="Z120" i="10"/>
  <c r="AB123" i="8" s="1"/>
  <c r="AB120" i="10"/>
  <c r="AD123" i="8" s="1"/>
  <c r="AG120" i="10"/>
  <c r="AK123" i="8" s="1"/>
  <c r="AM120" i="14"/>
  <c r="P121" i="14"/>
  <c r="AG121" i="10"/>
  <c r="AK124" i="8" s="1"/>
  <c r="H123" i="14"/>
  <c r="L123" i="14" s="1"/>
  <c r="AC123" i="14"/>
  <c r="L124" i="15"/>
  <c r="AA124" i="14"/>
  <c r="S127" i="15"/>
  <c r="AK127" i="14"/>
  <c r="AE127" i="10"/>
  <c r="AI130" i="8" s="1"/>
  <c r="I131" i="15"/>
  <c r="C122" i="10"/>
  <c r="R123" i="15"/>
  <c r="AD123" i="10"/>
  <c r="AG126" i="8" s="1"/>
  <c r="AI123" i="14"/>
  <c r="J124" i="10"/>
  <c r="S124" i="10"/>
  <c r="H127" i="7" s="1"/>
  <c r="S130" i="15"/>
  <c r="AE130" i="10"/>
  <c r="AI133" i="8" s="1"/>
  <c r="AK130" i="14"/>
  <c r="T124" i="15"/>
  <c r="O158" i="12"/>
  <c r="X125" i="10"/>
  <c r="H126" i="14"/>
  <c r="D126" i="15"/>
  <c r="H126" i="10"/>
  <c r="U126" i="10"/>
  <c r="J129" i="7" s="1"/>
  <c r="K126" i="15"/>
  <c r="C128" i="10"/>
  <c r="N130" i="10"/>
  <c r="N130" i="15"/>
  <c r="AD130" i="14"/>
  <c r="D131" i="15"/>
  <c r="H131" i="14"/>
  <c r="J131" i="10"/>
  <c r="Q124" i="15"/>
  <c r="AC124" i="10"/>
  <c r="AF127" i="8" s="1"/>
  <c r="AG124" i="10"/>
  <c r="AK127" i="8" s="1"/>
  <c r="U124" i="15"/>
  <c r="F126" i="10"/>
  <c r="F126" i="14"/>
  <c r="AI127" i="14"/>
  <c r="O128" i="10"/>
  <c r="W128" i="14"/>
  <c r="X128" i="14" s="1"/>
  <c r="T128" i="14" s="1"/>
  <c r="W129" i="14"/>
  <c r="X129" i="14" s="1"/>
  <c r="T129" i="14" s="1"/>
  <c r="D130" i="15"/>
  <c r="H130" i="14"/>
  <c r="P130" i="10"/>
  <c r="K131" i="15"/>
  <c r="R131" i="14"/>
  <c r="U131" i="10"/>
  <c r="J134" i="7" s="1"/>
  <c r="N126" i="10"/>
  <c r="M126" i="15"/>
  <c r="AC126" i="14"/>
  <c r="Y126" i="10"/>
  <c r="AA129" i="8" s="1"/>
  <c r="E127" i="15"/>
  <c r="W127" i="14"/>
  <c r="X127" i="14" s="1"/>
  <c r="T127" i="14" s="1"/>
  <c r="AB128" i="10"/>
  <c r="AD131" i="8" s="1"/>
  <c r="O129" i="10"/>
  <c r="T129" i="15"/>
  <c r="AF129" i="10"/>
  <c r="AJ132" i="8" s="1"/>
  <c r="O164" i="12"/>
  <c r="K131" i="10"/>
  <c r="Y120" i="10"/>
  <c r="AA123" i="8" s="1"/>
  <c r="C121" i="10"/>
  <c r="Z123" i="10"/>
  <c r="AB126" i="8" s="1"/>
  <c r="N123" i="15"/>
  <c r="F125" i="10"/>
  <c r="O126" i="10"/>
  <c r="R126" i="14"/>
  <c r="T126" i="15"/>
  <c r="D127" i="15"/>
  <c r="H127" i="10"/>
  <c r="H127" i="14"/>
  <c r="U127" i="10"/>
  <c r="J130" i="7" s="1"/>
  <c r="R127" i="14"/>
  <c r="AB127" i="10"/>
  <c r="AD130" i="8" s="1"/>
  <c r="O161" i="12"/>
  <c r="N128" i="10"/>
  <c r="U128" i="10"/>
  <c r="J131" i="7" s="1"/>
  <c r="E129" i="15"/>
  <c r="I129" i="14"/>
  <c r="F129" i="15"/>
  <c r="AC129" i="10"/>
  <c r="AF132" i="8" s="1"/>
  <c r="H130" i="10"/>
  <c r="W130" i="10"/>
  <c r="AA130" i="10"/>
  <c r="AC133" i="8" s="1"/>
  <c r="AE130" i="14"/>
  <c r="H131" i="15"/>
  <c r="O131" i="14"/>
  <c r="G123" i="10"/>
  <c r="Y124" i="10"/>
  <c r="AA127" i="8" s="1"/>
  <c r="M124" i="15"/>
  <c r="M126" i="10"/>
  <c r="X126" i="10"/>
  <c r="S126" i="15"/>
  <c r="AE126" i="10"/>
  <c r="AI129" i="8" s="1"/>
  <c r="AK126" i="14"/>
  <c r="C127" i="10"/>
  <c r="I127" i="10"/>
  <c r="S130" i="6" s="1"/>
  <c r="L129" i="10"/>
  <c r="AL129" i="14"/>
  <c r="M130" i="10"/>
  <c r="Q130" i="15"/>
  <c r="AH130" i="14"/>
  <c r="AC130" i="10"/>
  <c r="AF133" i="8" s="1"/>
  <c r="R131" i="10"/>
  <c r="G134" i="7" s="1"/>
  <c r="W131" i="10"/>
  <c r="B124" i="15"/>
  <c r="F124" i="10"/>
  <c r="AL124" i="14"/>
  <c r="C125" i="10"/>
  <c r="E126" i="14"/>
  <c r="AF126" i="10"/>
  <c r="AJ129" i="8" s="1"/>
  <c r="C127" i="15"/>
  <c r="G127" i="10"/>
  <c r="AF128" i="14"/>
  <c r="C129" i="10"/>
  <c r="I129" i="10"/>
  <c r="S132" i="6" s="1"/>
  <c r="J129" i="14"/>
  <c r="AH129" i="14"/>
  <c r="T123" i="10"/>
  <c r="I126" i="7" s="1"/>
  <c r="L123" i="15"/>
  <c r="K124" i="15"/>
  <c r="AD124" i="10"/>
  <c r="AG127" i="8" s="1"/>
  <c r="R124" i="15"/>
  <c r="AM124" i="14"/>
  <c r="E125" i="14"/>
  <c r="C126" i="10"/>
  <c r="I127" i="14"/>
  <c r="Q129" i="15"/>
  <c r="C131" i="15"/>
  <c r="G131" i="10"/>
  <c r="F131" i="14"/>
  <c r="AG132" i="14"/>
  <c r="O134" i="15"/>
  <c r="AA134" i="10"/>
  <c r="AC137" i="8" s="1"/>
  <c r="AE134" i="14"/>
  <c r="C120" i="10"/>
  <c r="M120" i="15"/>
  <c r="C123" i="10"/>
  <c r="R123" i="10"/>
  <c r="G126" i="7" s="1"/>
  <c r="N124" i="10"/>
  <c r="J154" i="12"/>
  <c r="Q127" i="8" s="1"/>
  <c r="R127" i="8" s="1"/>
  <c r="AB124" i="10"/>
  <c r="AD127" i="8" s="1"/>
  <c r="AH124" i="14"/>
  <c r="AJ124" i="14" s="1"/>
  <c r="C126" i="15"/>
  <c r="AL126" i="14"/>
  <c r="AF127" i="14"/>
  <c r="R127" i="15"/>
  <c r="R128" i="14"/>
  <c r="P128" i="15"/>
  <c r="C130" i="10"/>
  <c r="I132" i="10"/>
  <c r="S135" i="6" s="1"/>
  <c r="P132" i="15"/>
  <c r="AD132" i="10"/>
  <c r="AG135" i="8" s="1"/>
  <c r="AH135" i="8" s="1"/>
  <c r="AI132" i="14"/>
  <c r="L133" i="10"/>
  <c r="J170" i="12"/>
  <c r="W133" i="14"/>
  <c r="X133" i="14" s="1"/>
  <c r="T133" i="14" s="1"/>
  <c r="R132" i="10"/>
  <c r="G135" i="7" s="1"/>
  <c r="H132" i="15"/>
  <c r="AB132" i="10"/>
  <c r="AD135" i="8" s="1"/>
  <c r="K133" i="10"/>
  <c r="S133" i="10"/>
  <c r="H136" i="7" s="1"/>
  <c r="L131" i="15"/>
  <c r="Z131" i="10"/>
  <c r="AB134" i="8" s="1"/>
  <c r="N131" i="15"/>
  <c r="AH131" i="14"/>
  <c r="AJ131" i="14" s="1"/>
  <c r="G132" i="14"/>
  <c r="L132" i="10"/>
  <c r="F132" i="15"/>
  <c r="Q132" i="10"/>
  <c r="F135" i="7" s="1"/>
  <c r="U132" i="10"/>
  <c r="J135" i="7" s="1"/>
  <c r="R132" i="14"/>
  <c r="AA132" i="10"/>
  <c r="AC135" i="8" s="1"/>
  <c r="J133" i="14"/>
  <c r="AE133" i="10"/>
  <c r="AI136" i="8" s="1"/>
  <c r="G135" i="10"/>
  <c r="F135" i="14"/>
  <c r="C135" i="15"/>
  <c r="P135" i="14"/>
  <c r="N136" i="15"/>
  <c r="Z136" i="10"/>
  <c r="AB139" i="8" s="1"/>
  <c r="AD136" i="14"/>
  <c r="O131" i="10"/>
  <c r="Y131" i="10"/>
  <c r="AA134" i="8" s="1"/>
  <c r="AB131" i="10"/>
  <c r="AD134" i="8" s="1"/>
  <c r="P131" i="15"/>
  <c r="M132" i="10"/>
  <c r="S132" i="10"/>
  <c r="H135" i="7" s="1"/>
  <c r="AF132" i="14"/>
  <c r="M133" i="15"/>
  <c r="Y133" i="10"/>
  <c r="AA136" i="8" s="1"/>
  <c r="AC133" i="14"/>
  <c r="S135" i="10"/>
  <c r="H138" i="7" s="1"/>
  <c r="S131" i="15"/>
  <c r="I132" i="14"/>
  <c r="T132" i="10"/>
  <c r="I135" i="7" s="1"/>
  <c r="Q132" i="14"/>
  <c r="J132" i="15"/>
  <c r="AJ132" i="14"/>
  <c r="N133" i="10"/>
  <c r="P133" i="14"/>
  <c r="C134" i="10"/>
  <c r="U138" i="10"/>
  <c r="J141" i="7" s="1"/>
  <c r="R138" i="14"/>
  <c r="K138" i="15"/>
  <c r="AM139" i="14"/>
  <c r="AG139" i="10"/>
  <c r="AK142" i="8" s="1"/>
  <c r="U139" i="15"/>
  <c r="O132" i="14"/>
  <c r="U133" i="15"/>
  <c r="AA131" i="14"/>
  <c r="AD131" i="14"/>
  <c r="AE131" i="10"/>
  <c r="AI134" i="8" s="1"/>
  <c r="C132" i="15"/>
  <c r="E132" i="15"/>
  <c r="J132" i="14"/>
  <c r="N132" i="14"/>
  <c r="R132" i="15"/>
  <c r="J133" i="15"/>
  <c r="AG133" i="10"/>
  <c r="AK136" i="8" s="1"/>
  <c r="B132" i="15"/>
  <c r="F132" i="10"/>
  <c r="J132" i="10"/>
  <c r="AG132" i="10"/>
  <c r="AK135" i="8" s="1"/>
  <c r="AM132" i="14"/>
  <c r="U132" i="15"/>
  <c r="AK133" i="14"/>
  <c r="AN133" i="14" s="1"/>
  <c r="F133" i="15"/>
  <c r="X133" i="10"/>
  <c r="S133" i="15"/>
  <c r="AM133" i="14"/>
  <c r="K135" i="14"/>
  <c r="Q137" i="15"/>
  <c r="AH137" i="14"/>
  <c r="AC137" i="10"/>
  <c r="AF140" i="8" s="1"/>
  <c r="C131" i="10"/>
  <c r="AG131" i="10"/>
  <c r="AK134" i="8" s="1"/>
  <c r="X132" i="10"/>
  <c r="M132" i="15"/>
  <c r="Q132" i="15"/>
  <c r="AC133" i="10"/>
  <c r="AF136" i="8" s="1"/>
  <c r="C135" i="10"/>
  <c r="L135" i="10"/>
  <c r="H135" i="15"/>
  <c r="T135" i="10"/>
  <c r="I138" i="7" s="1"/>
  <c r="W135" i="14"/>
  <c r="X135" i="14" s="1"/>
  <c r="T135" i="14" s="1"/>
  <c r="S135" i="15"/>
  <c r="AG135" i="10"/>
  <c r="AK138" i="8" s="1"/>
  <c r="AL138" i="8" s="1"/>
  <c r="AI138" i="14"/>
  <c r="W139" i="14"/>
  <c r="X139" i="14" s="1"/>
  <c r="T139" i="14" s="1"/>
  <c r="C140" i="10"/>
  <c r="H141" i="15"/>
  <c r="R141" i="10"/>
  <c r="G144" i="7" s="1"/>
  <c r="L131" i="10"/>
  <c r="T131" i="10"/>
  <c r="I134" i="7" s="1"/>
  <c r="L132" i="15"/>
  <c r="H135" i="14"/>
  <c r="L135" i="14" s="1"/>
  <c r="Q135" i="10"/>
  <c r="F138" i="7" s="1"/>
  <c r="M135" i="15"/>
  <c r="AA135" i="10"/>
  <c r="AC138" i="8" s="1"/>
  <c r="AH135" i="14"/>
  <c r="AJ135" i="14" s="1"/>
  <c r="K141" i="10"/>
  <c r="J141" i="14"/>
  <c r="S142" i="10"/>
  <c r="H145" i="7" s="1"/>
  <c r="P143" i="14"/>
  <c r="N135" i="15"/>
  <c r="H138" i="15"/>
  <c r="R138" i="10"/>
  <c r="G141" i="7" s="1"/>
  <c r="O139" i="15"/>
  <c r="AA139" i="10"/>
  <c r="AC142" i="8" s="1"/>
  <c r="C138" i="10"/>
  <c r="AA139" i="14"/>
  <c r="N140" i="10"/>
  <c r="I141" i="15"/>
  <c r="Y132" i="10"/>
  <c r="AA135" i="8" s="1"/>
  <c r="C133" i="10"/>
  <c r="H135" i="10"/>
  <c r="AC135" i="14"/>
  <c r="Z135" i="10"/>
  <c r="AB138" i="8" s="1"/>
  <c r="W140" i="10"/>
  <c r="W141" i="10"/>
  <c r="C136" i="10"/>
  <c r="C137" i="10"/>
  <c r="AD138" i="10"/>
  <c r="AG141" i="8" s="1"/>
  <c r="P139" i="10"/>
  <c r="D140" i="15"/>
  <c r="AF133" i="10"/>
  <c r="AJ136" i="8" s="1"/>
  <c r="D135" i="15"/>
  <c r="O135" i="10"/>
  <c r="Q135" i="15"/>
  <c r="O138" i="14"/>
  <c r="H140" i="10"/>
  <c r="L141" i="10"/>
  <c r="AJ142" i="14"/>
  <c r="R131" i="15"/>
  <c r="AD135" i="10"/>
  <c r="AG138" i="8" s="1"/>
  <c r="AH138" i="8" s="1"/>
  <c r="C139" i="10"/>
  <c r="T140" i="15"/>
  <c r="O177" i="12"/>
  <c r="K144" i="6" s="1"/>
  <c r="L144" i="6" s="1"/>
  <c r="M144" i="6" s="1"/>
  <c r="O141" i="10"/>
  <c r="I143" i="15"/>
  <c r="H141" i="10"/>
  <c r="M141" i="15"/>
  <c r="B142" i="15"/>
  <c r="E142" i="14"/>
  <c r="G142" i="15"/>
  <c r="M143" i="10"/>
  <c r="Z143" i="10"/>
  <c r="AB146" i="8" s="1"/>
  <c r="N143" i="15"/>
  <c r="AD143" i="14"/>
  <c r="AC141" i="10"/>
  <c r="AF144" i="8" s="1"/>
  <c r="AH141" i="14"/>
  <c r="Q141" i="15"/>
  <c r="C142" i="15"/>
  <c r="G142" i="10"/>
  <c r="I142" i="15"/>
  <c r="U142" i="10"/>
  <c r="J145" i="7" s="1"/>
  <c r="AA143" i="10"/>
  <c r="AC146" i="8" s="1"/>
  <c r="O143" i="15"/>
  <c r="AE143" i="14"/>
  <c r="H146" i="15"/>
  <c r="O146" i="14"/>
  <c r="R146" i="10"/>
  <c r="G149" i="7" s="1"/>
  <c r="M149" i="7" s="1"/>
  <c r="R141" i="15"/>
  <c r="AD141" i="10"/>
  <c r="AG144" i="8" s="1"/>
  <c r="E142" i="15"/>
  <c r="R142" i="15"/>
  <c r="AD142" i="10"/>
  <c r="AG145" i="8" s="1"/>
  <c r="AH145" i="8" s="1"/>
  <c r="N143" i="10"/>
  <c r="R144" i="10"/>
  <c r="G147" i="7" s="1"/>
  <c r="H144" i="15"/>
  <c r="O144" i="14"/>
  <c r="P145" i="14"/>
  <c r="T141" i="10"/>
  <c r="I144" i="7" s="1"/>
  <c r="J141" i="15"/>
  <c r="I142" i="10"/>
  <c r="S145" i="6" s="1"/>
  <c r="AG144" i="14"/>
  <c r="K141" i="15"/>
  <c r="R142" i="14"/>
  <c r="M142" i="14" s="1"/>
  <c r="AI142" i="14"/>
  <c r="C141" i="15"/>
  <c r="F142" i="14"/>
  <c r="G142" i="14" s="1"/>
  <c r="N142" i="10"/>
  <c r="K142" i="15"/>
  <c r="X142" i="10"/>
  <c r="AA142" i="10"/>
  <c r="AC145" i="8" s="1"/>
  <c r="O142" i="15"/>
  <c r="O179" i="12"/>
  <c r="J144" i="10"/>
  <c r="H141" i="14"/>
  <c r="U141" i="10"/>
  <c r="J144" i="7" s="1"/>
  <c r="L141" i="15"/>
  <c r="AI141" i="14"/>
  <c r="I142" i="14"/>
  <c r="K142" i="14" s="1"/>
  <c r="M142" i="10"/>
  <c r="J178" i="12"/>
  <c r="Q145" i="8" s="1"/>
  <c r="W142" i="14"/>
  <c r="X142" i="14" s="1"/>
  <c r="T142" i="14" s="1"/>
  <c r="K144" i="10"/>
  <c r="AG144" i="10"/>
  <c r="AK147" i="8" s="1"/>
  <c r="Y145" i="10"/>
  <c r="AA148" i="8" s="1"/>
  <c r="C141" i="10"/>
  <c r="O178" i="12"/>
  <c r="J142" i="10"/>
  <c r="L143" i="10"/>
  <c r="P144" i="15"/>
  <c r="F145" i="15"/>
  <c r="X145" i="10"/>
  <c r="Z145" i="10"/>
  <c r="AB148" i="8" s="1"/>
  <c r="L142" i="10"/>
  <c r="R142" i="10"/>
  <c r="G145" i="7" s="1"/>
  <c r="T142" i="10"/>
  <c r="I145" i="7" s="1"/>
  <c r="J142" i="15"/>
  <c r="B143" i="15"/>
  <c r="K143" i="10"/>
  <c r="K143" i="15"/>
  <c r="O144" i="15"/>
  <c r="J145" i="15"/>
  <c r="B147" i="15"/>
  <c r="E147" i="14"/>
  <c r="T148" i="10"/>
  <c r="I151" i="7" s="1"/>
  <c r="J148" i="15"/>
  <c r="Q148" i="14"/>
  <c r="T143" i="10"/>
  <c r="I146" i="7" s="1"/>
  <c r="Z144" i="10"/>
  <c r="AB147" i="8" s="1"/>
  <c r="J145" i="10"/>
  <c r="AD145" i="14"/>
  <c r="H146" i="14"/>
  <c r="G147" i="14"/>
  <c r="Y144" i="10"/>
  <c r="AA147" i="8" s="1"/>
  <c r="AM144" i="14"/>
  <c r="I145" i="10"/>
  <c r="S148" i="6" s="1"/>
  <c r="R145" i="10"/>
  <c r="G148" i="7" s="1"/>
  <c r="AC145" i="14"/>
  <c r="AG145" i="10"/>
  <c r="AK148" i="8" s="1"/>
  <c r="Q142" i="15"/>
  <c r="Q143" i="15"/>
  <c r="K144" i="15"/>
  <c r="K145" i="14"/>
  <c r="Q145" i="10"/>
  <c r="F148" i="7" s="1"/>
  <c r="AF145" i="10"/>
  <c r="AJ148" i="8" s="1"/>
  <c r="C146" i="10"/>
  <c r="L142" i="15"/>
  <c r="AB142" i="10"/>
  <c r="AD145" i="8" s="1"/>
  <c r="P143" i="15"/>
  <c r="F144" i="15"/>
  <c r="J144" i="15"/>
  <c r="U144" i="15"/>
  <c r="M145" i="15"/>
  <c r="O145" i="15"/>
  <c r="N145" i="15"/>
  <c r="H146" i="10"/>
  <c r="Z149" i="10"/>
  <c r="AB152" i="8" s="1"/>
  <c r="Y150" i="10"/>
  <c r="AA153" i="8" s="1"/>
  <c r="AB147" i="10"/>
  <c r="AD150" i="8" s="1"/>
  <c r="C148" i="10"/>
  <c r="K149" i="10"/>
  <c r="AG149" i="10"/>
  <c r="AK152" i="8" s="1"/>
  <c r="U149" i="15"/>
  <c r="I151" i="10"/>
  <c r="S154" i="6" s="1"/>
  <c r="K151" i="10"/>
  <c r="AA151" i="14"/>
  <c r="L151" i="15"/>
  <c r="M147" i="10"/>
  <c r="AA147" i="10"/>
  <c r="AC150" i="8" s="1"/>
  <c r="O147" i="15"/>
  <c r="R152" i="15"/>
  <c r="AD152" i="10"/>
  <c r="AG155" i="8" s="1"/>
  <c r="AI152" i="14"/>
  <c r="Y149" i="10"/>
  <c r="AA152" i="8" s="1"/>
  <c r="M149" i="15"/>
  <c r="AD149" i="14"/>
  <c r="P149" i="15"/>
  <c r="T142" i="15"/>
  <c r="K147" i="10"/>
  <c r="X147" i="10"/>
  <c r="AI147" i="14"/>
  <c r="J149" i="10"/>
  <c r="AB149" i="10"/>
  <c r="AD152" i="8" s="1"/>
  <c r="AM149" i="14"/>
  <c r="J150" i="15"/>
  <c r="AC142" i="14"/>
  <c r="AG142" i="14" s="1"/>
  <c r="AM142" i="14"/>
  <c r="I143" i="14"/>
  <c r="K143" i="14" s="1"/>
  <c r="N143" i="14"/>
  <c r="F145" i="14"/>
  <c r="I147" i="10"/>
  <c r="S150" i="6" s="1"/>
  <c r="F147" i="15"/>
  <c r="G147" i="15"/>
  <c r="I147" i="15"/>
  <c r="U147" i="10"/>
  <c r="J150" i="7" s="1"/>
  <c r="AF147" i="14"/>
  <c r="M149" i="10"/>
  <c r="R149" i="10"/>
  <c r="G152" i="7" s="1"/>
  <c r="H149" i="15"/>
  <c r="K149" i="15"/>
  <c r="N149" i="15"/>
  <c r="R150" i="10"/>
  <c r="G153" i="7" s="1"/>
  <c r="T150" i="10"/>
  <c r="I153" i="7" s="1"/>
  <c r="R151" i="15"/>
  <c r="AD151" i="10"/>
  <c r="AG154" i="8" s="1"/>
  <c r="O181" i="12"/>
  <c r="K152" i="6" s="1"/>
  <c r="L152" i="6" s="1"/>
  <c r="M152" i="6" s="1"/>
  <c r="G147" i="10"/>
  <c r="Q147" i="10"/>
  <c r="F150" i="7" s="1"/>
  <c r="T147" i="10"/>
  <c r="I150" i="7" s="1"/>
  <c r="J147" i="15"/>
  <c r="AE147" i="14"/>
  <c r="AC149" i="14"/>
  <c r="AF149" i="14"/>
  <c r="F150" i="15"/>
  <c r="Q150" i="14"/>
  <c r="O151" i="10"/>
  <c r="Y142" i="10"/>
  <c r="AA145" i="8" s="1"/>
  <c r="AG142" i="10"/>
  <c r="AK145" i="8" s="1"/>
  <c r="I143" i="10"/>
  <c r="S146" i="6" s="1"/>
  <c r="Q143" i="10"/>
  <c r="F146" i="7" s="1"/>
  <c r="G145" i="10"/>
  <c r="O145" i="10"/>
  <c r="J147" i="10"/>
  <c r="L147" i="10"/>
  <c r="S147" i="10"/>
  <c r="H150" i="7" s="1"/>
  <c r="R147" i="15"/>
  <c r="T147" i="15"/>
  <c r="J150" i="10"/>
  <c r="L150" i="10"/>
  <c r="O150" i="14"/>
  <c r="O150" i="15"/>
  <c r="AG150" i="10"/>
  <c r="AK153" i="8" s="1"/>
  <c r="E150" i="15"/>
  <c r="G150" i="15"/>
  <c r="AE151" i="14"/>
  <c r="S151" i="15"/>
  <c r="AG153" i="10"/>
  <c r="AK156" i="8" s="1"/>
  <c r="U153" i="15"/>
  <c r="T151" i="15"/>
  <c r="K152" i="10"/>
  <c r="P152" i="10"/>
  <c r="B153" i="15"/>
  <c r="F153" i="10"/>
  <c r="J153" i="10"/>
  <c r="Y153" i="10"/>
  <c r="AA156" i="8" s="1"/>
  <c r="M153" i="15"/>
  <c r="I150" i="14"/>
  <c r="K150" i="14" s="1"/>
  <c r="N150" i="14"/>
  <c r="C151" i="10"/>
  <c r="B151" i="15"/>
  <c r="H151" i="15"/>
  <c r="AA151" i="10"/>
  <c r="AC154" i="8" s="1"/>
  <c r="C152" i="10"/>
  <c r="R153" i="10"/>
  <c r="G156" i="7" s="1"/>
  <c r="H153" i="15"/>
  <c r="C149" i="15"/>
  <c r="L149" i="15"/>
  <c r="R149" i="15"/>
  <c r="B150" i="15"/>
  <c r="Q150" i="15"/>
  <c r="X151" i="10"/>
  <c r="AF151" i="10"/>
  <c r="AJ154" i="8" s="1"/>
  <c r="M153" i="10"/>
  <c r="AC153" i="14"/>
  <c r="O147" i="14"/>
  <c r="M147" i="14" s="1"/>
  <c r="F150" i="14"/>
  <c r="G150" i="14" s="1"/>
  <c r="I150" i="10"/>
  <c r="S153" i="6" s="1"/>
  <c r="Q150" i="10"/>
  <c r="F153" i="7" s="1"/>
  <c r="AA150" i="14"/>
  <c r="X150" i="10"/>
  <c r="E151" i="14"/>
  <c r="O151" i="14"/>
  <c r="AK151" i="14"/>
  <c r="O183" i="12"/>
  <c r="K156" i="6" s="1"/>
  <c r="L156" i="6" s="1"/>
  <c r="M156" i="6" s="1"/>
  <c r="E153" i="14"/>
  <c r="O153" i="14"/>
  <c r="P153" i="15"/>
  <c r="AB153" i="10"/>
  <c r="AD156" i="8" s="1"/>
  <c r="Q154" i="10"/>
  <c r="F157" i="7" s="1"/>
  <c r="G154" i="15"/>
  <c r="M151" i="10"/>
  <c r="U151" i="10"/>
  <c r="J154" i="7" s="1"/>
  <c r="O151" i="15"/>
  <c r="N152" i="10"/>
  <c r="K153" i="15"/>
  <c r="U153" i="10"/>
  <c r="J156" i="7" s="1"/>
  <c r="N154" i="14"/>
  <c r="R147" i="10"/>
  <c r="G150" i="7" s="1"/>
  <c r="G150" i="10"/>
  <c r="O150" i="10"/>
  <c r="F151" i="10"/>
  <c r="AF153" i="14"/>
  <c r="I154" i="10"/>
  <c r="S157" i="6" s="1"/>
  <c r="E154" i="15"/>
  <c r="G153" i="14"/>
  <c r="X157" i="10"/>
  <c r="J154" i="14"/>
  <c r="K154" i="14" s="1"/>
  <c r="Q154" i="14"/>
  <c r="J153" i="14"/>
  <c r="N153" i="10"/>
  <c r="J183" i="12"/>
  <c r="Q156" i="8" s="1"/>
  <c r="AC153" i="10"/>
  <c r="AF156" i="8" s="1"/>
  <c r="O188" i="12"/>
  <c r="M154" i="10"/>
  <c r="U154" i="10"/>
  <c r="J157" i="7" s="1"/>
  <c r="AB154" i="10"/>
  <c r="AD157" i="8" s="1"/>
  <c r="T154" i="15"/>
  <c r="K156" i="10"/>
  <c r="C157" i="10"/>
  <c r="L154" i="10"/>
  <c r="T154" i="10"/>
  <c r="I157" i="7" s="1"/>
  <c r="J156" i="10"/>
  <c r="AL154" i="14"/>
  <c r="C153" i="15"/>
  <c r="B154" i="15"/>
  <c r="Q153" i="15"/>
  <c r="K154" i="15"/>
  <c r="X154" i="10"/>
  <c r="P154" i="15"/>
  <c r="AF154" i="10"/>
  <c r="AJ157" i="8" s="1"/>
  <c r="L158" i="10"/>
  <c r="J158" i="14"/>
  <c r="F158" i="15"/>
  <c r="BA3" i="21"/>
  <c r="BB3" i="21" s="1"/>
  <c r="BC4" i="21"/>
  <c r="BA7" i="21"/>
  <c r="BB7" i="21" s="1"/>
  <c r="BE7" i="21"/>
  <c r="BD7" i="21"/>
  <c r="BA9" i="21"/>
  <c r="BB9" i="21" s="1"/>
  <c r="BE9" i="21"/>
  <c r="BD9" i="21"/>
  <c r="BA11" i="21"/>
  <c r="BB11" i="21" s="1"/>
  <c r="BE11" i="21"/>
  <c r="BD11" i="21"/>
  <c r="BA13" i="21"/>
  <c r="BB13" i="21" s="1"/>
  <c r="BA15" i="21"/>
  <c r="BB15" i="21" s="1"/>
  <c r="BA17" i="21"/>
  <c r="BB17" i="21" s="1"/>
  <c r="BD3" i="21"/>
  <c r="BD4" i="21"/>
  <c r="BD5" i="21"/>
  <c r="BE3" i="21"/>
  <c r="BE4" i="21"/>
  <c r="BE5" i="21"/>
  <c r="BA6" i="21"/>
  <c r="BB6" i="21" s="1"/>
  <c r="BE6" i="21"/>
  <c r="BD6" i="21"/>
  <c r="BC7" i="21"/>
  <c r="BC9" i="21"/>
  <c r="BC11" i="21"/>
  <c r="BA8" i="21"/>
  <c r="BB8" i="21" s="1"/>
  <c r="BE8" i="21"/>
  <c r="BD8" i="21"/>
  <c r="BA10" i="21"/>
  <c r="BB10" i="21" s="1"/>
  <c r="BE10" i="21"/>
  <c r="BD10" i="21"/>
  <c r="BA12" i="21"/>
  <c r="BB12" i="21" s="1"/>
  <c r="BE12" i="21"/>
  <c r="BD12" i="21"/>
  <c r="BE91" i="21"/>
  <c r="BE99" i="21"/>
  <c r="BE107" i="21"/>
  <c r="BE115" i="21"/>
  <c r="BD13" i="21"/>
  <c r="BD14" i="21"/>
  <c r="BD15" i="21"/>
  <c r="BD16" i="21"/>
  <c r="BD17" i="21"/>
  <c r="BD18" i="21"/>
  <c r="BD19" i="21"/>
  <c r="BD20" i="21"/>
  <c r="BD21" i="21"/>
  <c r="BD22" i="21"/>
  <c r="BD23" i="21"/>
  <c r="BD24" i="21"/>
  <c r="BD25" i="21"/>
  <c r="BD26" i="21"/>
  <c r="BD27" i="21"/>
  <c r="BD28" i="21"/>
  <c r="BD29" i="21"/>
  <c r="BD30" i="21"/>
  <c r="BD31" i="21"/>
  <c r="BD32" i="21"/>
  <c r="BD33" i="21"/>
  <c r="BD34" i="21"/>
  <c r="BD35" i="21"/>
  <c r="BD36" i="21"/>
  <c r="BD37" i="21"/>
  <c r="BD38" i="21"/>
  <c r="BD39" i="21"/>
  <c r="BD40" i="21"/>
  <c r="BD41" i="21"/>
  <c r="BD42" i="21"/>
  <c r="BD43" i="21"/>
  <c r="BD44" i="21"/>
  <c r="BD45" i="21"/>
  <c r="BD46" i="21"/>
  <c r="BD47" i="21"/>
  <c r="BD48" i="21"/>
  <c r="BD49" i="21"/>
  <c r="BD50" i="21"/>
  <c r="BD51" i="21"/>
  <c r="BD52" i="21"/>
  <c r="BD53" i="21"/>
  <c r="BD54" i="21"/>
  <c r="BD55" i="21"/>
  <c r="BD56" i="21"/>
  <c r="BD57" i="21"/>
  <c r="BD58" i="21"/>
  <c r="BD59" i="21"/>
  <c r="BD60" i="21"/>
  <c r="BD61" i="21"/>
  <c r="BD62" i="21"/>
  <c r="BD63" i="21"/>
  <c r="BD64" i="21"/>
  <c r="BD65" i="21"/>
  <c r="BD66" i="21"/>
  <c r="BD67" i="21"/>
  <c r="BD68" i="21"/>
  <c r="BD69" i="21"/>
  <c r="BD70" i="21"/>
  <c r="BD71" i="21"/>
  <c r="BD72" i="21"/>
  <c r="BD73" i="21"/>
  <c r="BD74" i="21"/>
  <c r="BD75" i="21"/>
  <c r="BD76" i="21"/>
  <c r="BD77" i="21"/>
  <c r="BD78" i="21"/>
  <c r="BD79" i="21"/>
  <c r="BD80" i="21"/>
  <c r="BD81" i="21"/>
  <c r="BD82" i="21"/>
  <c r="BD83" i="21"/>
  <c r="BD84" i="21"/>
  <c r="BD85" i="21"/>
  <c r="BD86" i="21"/>
  <c r="BE13" i="21"/>
  <c r="BE14" i="21"/>
  <c r="BE15" i="21"/>
  <c r="BE16" i="21"/>
  <c r="BE17" i="21"/>
  <c r="BE18" i="21"/>
  <c r="BE19" i="21"/>
  <c r="BE20" i="21"/>
  <c r="BE21" i="21"/>
  <c r="BE22" i="21"/>
  <c r="BE23" i="21"/>
  <c r="BE24" i="21"/>
  <c r="BE25" i="21"/>
  <c r="BE26" i="21"/>
  <c r="BE27" i="21"/>
  <c r="BE28" i="21"/>
  <c r="BE29" i="21"/>
  <c r="BE30" i="21"/>
  <c r="BE31" i="21"/>
  <c r="BE32" i="21"/>
  <c r="BE33" i="21"/>
  <c r="BE34" i="21"/>
  <c r="BE35" i="21"/>
  <c r="BE36" i="21"/>
  <c r="BE37" i="21"/>
  <c r="BE38" i="21"/>
  <c r="BE39" i="21"/>
  <c r="BE40" i="21"/>
  <c r="BE41" i="21"/>
  <c r="BE42" i="21"/>
  <c r="BE43" i="21"/>
  <c r="BE44" i="21"/>
  <c r="BE45" i="21"/>
  <c r="BE46" i="21"/>
  <c r="BE47" i="21"/>
  <c r="BE48" i="21"/>
  <c r="BE49" i="21"/>
  <c r="BE50" i="21"/>
  <c r="BE51" i="21"/>
  <c r="BE52" i="21"/>
  <c r="BE53" i="21"/>
  <c r="BE54" i="21"/>
  <c r="BE55" i="21"/>
  <c r="BE56" i="21"/>
  <c r="BE57" i="21"/>
  <c r="BE58" i="21"/>
  <c r="BE59" i="21"/>
  <c r="BE60" i="21"/>
  <c r="BE61" i="21"/>
  <c r="BE62" i="21"/>
  <c r="BE63" i="21"/>
  <c r="BE64" i="21"/>
  <c r="BE65" i="21"/>
  <c r="BE66" i="21"/>
  <c r="BE67" i="21"/>
  <c r="BE68" i="21"/>
  <c r="BE69" i="21"/>
  <c r="BE70" i="21"/>
  <c r="BE71" i="21"/>
  <c r="BE72" i="21"/>
  <c r="BE73" i="21"/>
  <c r="BE74" i="21"/>
  <c r="BE75" i="21"/>
  <c r="BE76" i="21"/>
  <c r="BE77" i="21"/>
  <c r="BE78" i="21"/>
  <c r="BE79" i="21"/>
  <c r="BE80" i="21"/>
  <c r="BE81" i="21"/>
  <c r="BE82" i="21"/>
  <c r="BE83" i="21"/>
  <c r="BE84" i="21"/>
  <c r="BE85" i="21"/>
  <c r="BE86" i="21"/>
  <c r="BE92" i="21"/>
  <c r="BE100" i="21"/>
  <c r="BE108" i="21"/>
  <c r="BE116" i="21"/>
  <c r="BE87" i="21"/>
  <c r="BD87" i="21"/>
  <c r="BC87" i="21"/>
  <c r="BA87" i="21"/>
  <c r="BB87" i="21" s="1"/>
  <c r="BE95" i="21"/>
  <c r="BE103" i="21"/>
  <c r="BE111" i="21"/>
  <c r="BE119" i="21"/>
  <c r="BA159" i="21"/>
  <c r="BB159" i="21" s="1"/>
  <c r="BA158" i="21"/>
  <c r="BB158" i="21" s="1"/>
  <c r="BC159" i="21"/>
  <c r="BD161" i="21"/>
  <c r="BC162" i="21"/>
  <c r="BD169" i="21"/>
  <c r="BC170" i="21"/>
  <c r="BD177" i="21"/>
  <c r="BC178" i="21"/>
  <c r="BD185" i="21"/>
  <c r="BC186" i="21"/>
  <c r="BD193" i="21"/>
  <c r="BA88" i="21"/>
  <c r="BB88" i="21" s="1"/>
  <c r="BA89" i="21"/>
  <c r="BB89" i="21" s="1"/>
  <c r="BA90" i="21"/>
  <c r="BB90" i="21" s="1"/>
  <c r="BA91" i="21"/>
  <c r="BB91" i="21" s="1"/>
  <c r="BA92" i="21"/>
  <c r="BB92" i="21" s="1"/>
  <c r="BA93" i="21"/>
  <c r="BB93" i="21" s="1"/>
  <c r="BA94" i="21"/>
  <c r="BB94" i="21" s="1"/>
  <c r="BA95" i="21"/>
  <c r="BB95" i="21" s="1"/>
  <c r="BA96" i="21"/>
  <c r="BB96" i="21" s="1"/>
  <c r="BA97" i="21"/>
  <c r="BB97" i="21" s="1"/>
  <c r="BA98" i="21"/>
  <c r="BB98" i="21" s="1"/>
  <c r="BA99" i="21"/>
  <c r="BB99" i="21" s="1"/>
  <c r="BA100" i="21"/>
  <c r="BB100" i="21" s="1"/>
  <c r="BA101" i="21"/>
  <c r="BB101" i="21" s="1"/>
  <c r="BA102" i="21"/>
  <c r="BB102" i="21" s="1"/>
  <c r="BA103" i="21"/>
  <c r="BB103" i="21" s="1"/>
  <c r="BA104" i="21"/>
  <c r="BB104" i="21" s="1"/>
  <c r="BA105" i="21"/>
  <c r="BB105" i="21" s="1"/>
  <c r="BA106" i="21"/>
  <c r="BB106" i="21" s="1"/>
  <c r="BA107" i="21"/>
  <c r="BB107" i="21" s="1"/>
  <c r="BA108" i="21"/>
  <c r="BB108" i="21" s="1"/>
  <c r="BA109" i="21"/>
  <c r="BB109" i="21" s="1"/>
  <c r="BA110" i="21"/>
  <c r="BB110" i="21" s="1"/>
  <c r="BA111" i="21"/>
  <c r="BB111" i="21" s="1"/>
  <c r="BA112" i="21"/>
  <c r="BB112" i="21" s="1"/>
  <c r="BA113" i="21"/>
  <c r="BB113" i="21" s="1"/>
  <c r="BA114" i="21"/>
  <c r="BB114" i="21" s="1"/>
  <c r="BA115" i="21"/>
  <c r="BB115" i="21" s="1"/>
  <c r="BA116" i="21"/>
  <c r="BB116" i="21" s="1"/>
  <c r="BA117" i="21"/>
  <c r="BB117" i="21" s="1"/>
  <c r="BA118" i="21"/>
  <c r="BB118" i="21" s="1"/>
  <c r="BA119" i="21"/>
  <c r="BB119" i="21" s="1"/>
  <c r="BA120" i="21"/>
  <c r="BB120" i="21" s="1"/>
  <c r="BA121" i="21"/>
  <c r="BB121" i="21" s="1"/>
  <c r="BA122" i="21"/>
  <c r="BB122" i="21" s="1"/>
  <c r="BA123" i="21"/>
  <c r="BB123" i="21" s="1"/>
  <c r="BA124" i="21"/>
  <c r="BB124" i="21" s="1"/>
  <c r="BA125" i="21"/>
  <c r="BB125" i="21" s="1"/>
  <c r="BA126" i="21"/>
  <c r="BB126" i="21" s="1"/>
  <c r="BA127" i="21"/>
  <c r="BB127" i="21" s="1"/>
  <c r="BA128" i="21"/>
  <c r="BB128" i="21" s="1"/>
  <c r="BA129" i="21"/>
  <c r="BB129" i="21" s="1"/>
  <c r="BA130" i="21"/>
  <c r="BB130" i="21" s="1"/>
  <c r="BA131" i="21"/>
  <c r="BB131" i="21" s="1"/>
  <c r="BA132" i="21"/>
  <c r="BB132" i="21" s="1"/>
  <c r="BA133" i="21"/>
  <c r="BB133" i="21" s="1"/>
  <c r="BA134" i="21"/>
  <c r="BB134" i="21" s="1"/>
  <c r="BA135" i="21"/>
  <c r="BB135" i="21" s="1"/>
  <c r="BA136" i="21"/>
  <c r="BB136" i="21" s="1"/>
  <c r="BA137" i="21"/>
  <c r="BB137" i="21" s="1"/>
  <c r="BA138" i="21"/>
  <c r="BB138" i="21" s="1"/>
  <c r="BA139" i="21"/>
  <c r="BB139" i="21" s="1"/>
  <c r="BA140" i="21"/>
  <c r="BB140" i="21" s="1"/>
  <c r="BA141" i="21"/>
  <c r="BB141" i="21" s="1"/>
  <c r="BA142" i="21"/>
  <c r="BB142" i="21" s="1"/>
  <c r="BA143" i="21"/>
  <c r="BB143" i="21" s="1"/>
  <c r="BA144" i="21"/>
  <c r="BB144" i="21" s="1"/>
  <c r="BA145" i="21"/>
  <c r="BB145" i="21" s="1"/>
  <c r="BA146" i="21"/>
  <c r="BB146" i="21" s="1"/>
  <c r="BA147" i="21"/>
  <c r="BB147" i="21" s="1"/>
  <c r="BA148" i="21"/>
  <c r="BB148" i="21" s="1"/>
  <c r="BA149" i="21"/>
  <c r="BB149" i="21" s="1"/>
  <c r="BA150" i="21"/>
  <c r="BB150" i="21" s="1"/>
  <c r="BA151" i="21"/>
  <c r="BB151" i="21" s="1"/>
  <c r="BA152" i="21"/>
  <c r="BB152" i="21" s="1"/>
  <c r="BA153" i="21"/>
  <c r="BB153" i="21" s="1"/>
  <c r="BA154" i="21"/>
  <c r="BB154" i="21" s="1"/>
  <c r="BA155" i="21"/>
  <c r="BB155" i="21" s="1"/>
  <c r="BA156" i="21"/>
  <c r="BB156" i="21" s="1"/>
  <c r="BA157" i="21"/>
  <c r="BB157" i="21" s="1"/>
  <c r="BC158" i="21"/>
  <c r="BD166" i="21"/>
  <c r="BD174" i="21"/>
  <c r="BD182" i="21"/>
  <c r="BD190" i="21"/>
  <c r="BD163" i="21"/>
  <c r="BD171" i="21"/>
  <c r="BD179" i="21"/>
  <c r="BD187" i="21"/>
  <c r="BC88" i="21"/>
  <c r="BC91" i="21"/>
  <c r="BC92" i="21"/>
  <c r="BC93" i="21"/>
  <c r="BC95" i="21"/>
  <c r="BC96" i="21"/>
  <c r="BC97" i="21"/>
  <c r="BC98" i="21"/>
  <c r="BC99" i="21"/>
  <c r="BC100" i="21"/>
  <c r="BC101" i="21"/>
  <c r="BC102" i="21"/>
  <c r="BC114" i="21"/>
  <c r="BC115" i="21"/>
  <c r="BC116" i="21"/>
  <c r="BC117" i="21"/>
  <c r="BC118" i="21"/>
  <c r="BC119" i="21"/>
  <c r="BC120" i="21"/>
  <c r="BC121" i="21"/>
  <c r="BC122" i="21"/>
  <c r="BC123" i="21"/>
  <c r="BC124" i="21"/>
  <c r="BC125" i="21"/>
  <c r="BC126" i="21"/>
  <c r="BC127" i="21"/>
  <c r="BC128" i="21"/>
  <c r="BC129" i="21"/>
  <c r="BC130" i="21"/>
  <c r="BC131" i="21"/>
  <c r="BC132" i="21"/>
  <c r="BC133" i="21"/>
  <c r="BC134" i="21"/>
  <c r="BC135" i="21"/>
  <c r="BC136" i="21"/>
  <c r="BC137" i="21"/>
  <c r="BC138" i="21"/>
  <c r="BC139" i="21"/>
  <c r="BC140" i="21"/>
  <c r="BC141" i="21"/>
  <c r="BC142" i="21"/>
  <c r="BC143" i="21"/>
  <c r="BC144" i="21"/>
  <c r="BC145" i="21"/>
  <c r="BC146" i="21"/>
  <c r="BC147" i="21"/>
  <c r="BC148" i="21"/>
  <c r="BC149" i="21"/>
  <c r="BC150" i="21"/>
  <c r="BC151" i="21"/>
  <c r="BC152" i="21"/>
  <c r="BC153" i="21"/>
  <c r="BC154" i="21"/>
  <c r="BC155" i="21"/>
  <c r="BC156" i="21"/>
  <c r="BD157" i="21"/>
  <c r="BD160" i="21"/>
  <c r="BA160" i="21"/>
  <c r="BB160" i="21" s="1"/>
  <c r="BC161" i="21"/>
  <c r="BD168" i="21"/>
  <c r="BC169" i="21"/>
  <c r="BD176" i="21"/>
  <c r="BC177" i="21"/>
  <c r="BD184" i="21"/>
  <c r="BC185" i="21"/>
  <c r="BD192" i="21"/>
  <c r="BD88" i="21"/>
  <c r="BD89" i="21"/>
  <c r="BD90" i="21"/>
  <c r="BD91" i="21"/>
  <c r="BD92" i="21"/>
  <c r="BD93" i="21"/>
  <c r="BD94" i="21"/>
  <c r="BD95" i="21"/>
  <c r="BD96" i="21"/>
  <c r="BD97" i="21"/>
  <c r="BD98" i="21"/>
  <c r="BD99" i="21"/>
  <c r="BD100" i="21"/>
  <c r="BD101" i="21"/>
  <c r="BD102" i="21"/>
  <c r="BD103" i="21"/>
  <c r="BD104" i="21"/>
  <c r="BD105" i="21"/>
  <c r="BD106" i="21"/>
  <c r="BD107" i="21"/>
  <c r="BD108" i="21"/>
  <c r="BD109" i="21"/>
  <c r="BD110" i="21"/>
  <c r="BD111" i="21"/>
  <c r="BD112" i="21"/>
  <c r="BD113" i="21"/>
  <c r="BD114" i="21"/>
  <c r="BD115" i="21"/>
  <c r="BD116" i="21"/>
  <c r="BD117" i="21"/>
  <c r="BD118" i="21"/>
  <c r="BD119" i="21"/>
  <c r="BD120" i="21"/>
  <c r="BD121" i="21"/>
  <c r="BD122" i="21"/>
  <c r="BD123" i="21"/>
  <c r="BD124" i="21"/>
  <c r="BD125" i="21"/>
  <c r="BD126" i="21"/>
  <c r="BD127" i="21"/>
  <c r="BD128" i="21"/>
  <c r="BD129" i="21"/>
  <c r="BD130" i="21"/>
  <c r="BD131" i="21"/>
  <c r="BD132" i="21"/>
  <c r="BD133" i="21"/>
  <c r="BD134" i="21"/>
  <c r="BD135" i="21"/>
  <c r="BD136" i="21"/>
  <c r="BD137" i="21"/>
  <c r="BD138" i="21"/>
  <c r="BD139" i="21"/>
  <c r="BD140" i="21"/>
  <c r="BD141" i="21"/>
  <c r="BD142" i="21"/>
  <c r="BD143" i="21"/>
  <c r="BD144" i="21"/>
  <c r="BD145" i="21"/>
  <c r="BD146" i="21"/>
  <c r="BD147" i="21"/>
  <c r="BD148" i="21"/>
  <c r="BD149" i="21"/>
  <c r="BD150" i="21"/>
  <c r="BD151" i="21"/>
  <c r="BD165" i="21"/>
  <c r="BD173" i="21"/>
  <c r="BD181" i="21"/>
  <c r="BD189" i="21"/>
  <c r="BC190" i="21"/>
  <c r="BD162" i="21"/>
  <c r="BC163" i="21"/>
  <c r="BD170" i="21"/>
  <c r="BC171" i="21"/>
  <c r="BD178" i="21"/>
  <c r="BC179" i="21"/>
  <c r="BD186" i="21"/>
  <c r="BC187" i="21"/>
  <c r="BE193" i="21"/>
  <c r="BC193" i="21"/>
  <c r="BC160" i="21"/>
  <c r="BD167" i="21"/>
  <c r="BD175" i="21"/>
  <c r="BD183" i="21"/>
  <c r="BD191" i="21"/>
  <c r="BA161" i="21"/>
  <c r="BB161" i="21" s="1"/>
  <c r="BA162" i="21"/>
  <c r="BB162" i="21" s="1"/>
  <c r="BA163" i="21"/>
  <c r="BB163" i="21" s="1"/>
  <c r="BA164" i="21"/>
  <c r="BB164" i="21" s="1"/>
  <c r="BA165" i="21"/>
  <c r="BB165" i="21" s="1"/>
  <c r="BA166" i="21"/>
  <c r="BB166" i="21" s="1"/>
  <c r="BA167" i="21"/>
  <c r="BB167" i="21" s="1"/>
  <c r="BA168" i="21"/>
  <c r="BB168" i="21" s="1"/>
  <c r="BA169" i="21"/>
  <c r="BB169" i="21" s="1"/>
  <c r="BA170" i="21"/>
  <c r="BB170" i="21" s="1"/>
  <c r="BA171" i="21"/>
  <c r="BB171" i="21" s="1"/>
  <c r="BA172" i="21"/>
  <c r="BB172" i="21" s="1"/>
  <c r="BA173" i="21"/>
  <c r="BB173" i="21" s="1"/>
  <c r="BA174" i="21"/>
  <c r="BB174" i="21" s="1"/>
  <c r="BA175" i="21"/>
  <c r="BB175" i="21" s="1"/>
  <c r="BA176" i="21"/>
  <c r="BB176" i="21" s="1"/>
  <c r="BA177" i="21"/>
  <c r="BB177" i="21" s="1"/>
  <c r="BA178" i="21"/>
  <c r="BB178" i="21" s="1"/>
  <c r="BA179" i="21"/>
  <c r="BB179" i="21" s="1"/>
  <c r="BA180" i="21"/>
  <c r="BB180" i="21" s="1"/>
  <c r="BA181" i="21"/>
  <c r="BB181" i="21" s="1"/>
  <c r="BA182" i="21"/>
  <c r="BB182" i="21" s="1"/>
  <c r="BA183" i="21"/>
  <c r="BB183" i="21" s="1"/>
  <c r="BA184" i="21"/>
  <c r="BB184" i="21" s="1"/>
  <c r="BA185" i="21"/>
  <c r="BB185" i="21" s="1"/>
  <c r="BA186" i="21"/>
  <c r="BB186" i="21" s="1"/>
  <c r="BA187" i="21"/>
  <c r="BB187" i="21" s="1"/>
  <c r="BA188" i="21"/>
  <c r="BB188" i="21" s="1"/>
  <c r="BA189" i="21"/>
  <c r="BB189" i="21" s="1"/>
  <c r="BA190" i="21"/>
  <c r="BB190" i="21" s="1"/>
  <c r="BA191" i="21"/>
  <c r="BB191" i="21" s="1"/>
  <c r="BA192" i="21"/>
  <c r="BB192" i="21" s="1"/>
  <c r="BA193" i="21"/>
  <c r="BB193" i="21" s="1"/>
  <c r="O59" i="8" l="1"/>
  <c r="W69" i="8"/>
  <c r="W49" i="8"/>
  <c r="H30" i="8"/>
  <c r="H102" i="8"/>
  <c r="W35" i="8"/>
  <c r="N161" i="8"/>
  <c r="W82" i="8"/>
  <c r="K132" i="8"/>
  <c r="H147" i="8"/>
  <c r="W81" i="8"/>
  <c r="W59" i="8"/>
  <c r="K32" i="8"/>
  <c r="K31" i="8"/>
  <c r="N127" i="8"/>
  <c r="W100" i="8"/>
  <c r="W66" i="8"/>
  <c r="K38" i="8"/>
  <c r="K17" i="8"/>
  <c r="O17" i="8" s="1"/>
  <c r="X17" i="8" s="1"/>
  <c r="S16" i="3" s="1"/>
  <c r="H143" i="8"/>
  <c r="O32" i="8"/>
  <c r="W132" i="8"/>
  <c r="H45" i="8"/>
  <c r="O45" i="8" s="1"/>
  <c r="X45" i="8" s="1"/>
  <c r="S44" i="3" s="1"/>
  <c r="X27" i="8"/>
  <c r="S26" i="3" s="1"/>
  <c r="O39" i="8"/>
  <c r="O23" i="8"/>
  <c r="W124" i="8"/>
  <c r="H121" i="8"/>
  <c r="K133" i="8"/>
  <c r="H104" i="8"/>
  <c r="O104" i="8" s="1"/>
  <c r="W83" i="8"/>
  <c r="W70" i="8"/>
  <c r="W63" i="8"/>
  <c r="K46" i="8"/>
  <c r="O68" i="8"/>
  <c r="O102" i="8"/>
  <c r="O38" i="8"/>
  <c r="O90" i="8"/>
  <c r="K128" i="8"/>
  <c r="O128" i="8" s="1"/>
  <c r="K61" i="8"/>
  <c r="O61" i="8" s="1"/>
  <c r="W26" i="8"/>
  <c r="T85" i="5"/>
  <c r="S85" i="5"/>
  <c r="O85" i="5"/>
  <c r="U31" i="5"/>
  <c r="C31" i="5"/>
  <c r="C70" i="5"/>
  <c r="U70" i="5"/>
  <c r="C32" i="5"/>
  <c r="U32" i="5"/>
  <c r="T70" i="5"/>
  <c r="C54" i="5"/>
  <c r="U54" i="5"/>
  <c r="C44" i="5"/>
  <c r="U44" i="5"/>
  <c r="C52" i="5"/>
  <c r="U52" i="5"/>
  <c r="C33" i="5"/>
  <c r="U33" i="5"/>
  <c r="C74" i="5"/>
  <c r="U74" i="5"/>
  <c r="C10" i="5"/>
  <c r="U10" i="5"/>
  <c r="C37" i="5"/>
  <c r="U37" i="5"/>
  <c r="T31" i="5"/>
  <c r="C68" i="5"/>
  <c r="T68" i="5"/>
  <c r="U68" i="5"/>
  <c r="U7" i="5"/>
  <c r="C7" i="5"/>
  <c r="C81" i="5"/>
  <c r="U81" i="5"/>
  <c r="C17" i="5"/>
  <c r="U17" i="5"/>
  <c r="C58" i="5"/>
  <c r="U58" i="5"/>
  <c r="C46" i="5"/>
  <c r="U46" i="5"/>
  <c r="C30" i="5"/>
  <c r="U30" i="5"/>
  <c r="C14" i="5"/>
  <c r="U14" i="5"/>
  <c r="C66" i="5"/>
  <c r="U66" i="5"/>
  <c r="C24" i="5"/>
  <c r="U24" i="5"/>
  <c r="C28" i="5"/>
  <c r="U28" i="5"/>
  <c r="C77" i="5"/>
  <c r="U77" i="5"/>
  <c r="C64" i="5"/>
  <c r="U64" i="5"/>
  <c r="C82" i="5"/>
  <c r="U82" i="5"/>
  <c r="C18" i="5"/>
  <c r="U18" i="5"/>
  <c r="C72" i="5"/>
  <c r="U72" i="5"/>
  <c r="C85" i="5"/>
  <c r="U85" i="5"/>
  <c r="U39" i="5"/>
  <c r="C39" i="5"/>
  <c r="C21" i="5"/>
  <c r="U21" i="5"/>
  <c r="C57" i="5"/>
  <c r="U57" i="5"/>
  <c r="C6" i="5"/>
  <c r="U6" i="5"/>
  <c r="U47" i="5"/>
  <c r="C47" i="5"/>
  <c r="C29" i="5"/>
  <c r="T29" i="5"/>
  <c r="U29" i="5"/>
  <c r="C5" i="5"/>
  <c r="U5" i="5"/>
  <c r="C42" i="5"/>
  <c r="U42" i="5"/>
  <c r="C12" i="5"/>
  <c r="U12" i="5"/>
  <c r="U63" i="5"/>
  <c r="C63" i="5"/>
  <c r="C45" i="5"/>
  <c r="U45" i="5"/>
  <c r="C13" i="5"/>
  <c r="U13" i="5"/>
  <c r="C48" i="5"/>
  <c r="U48" i="5"/>
  <c r="C38" i="5"/>
  <c r="U38" i="5"/>
  <c r="C78" i="5"/>
  <c r="U78" i="5"/>
  <c r="C80" i="5"/>
  <c r="U80" i="5"/>
  <c r="C16" i="5"/>
  <c r="U16" i="5"/>
  <c r="C86" i="5"/>
  <c r="U86" i="5"/>
  <c r="C22" i="5"/>
  <c r="U22" i="5"/>
  <c r="C76" i="5"/>
  <c r="U76" i="5"/>
  <c r="C84" i="5"/>
  <c r="U84" i="5"/>
  <c r="C20" i="5"/>
  <c r="U20" i="5"/>
  <c r="C65" i="5"/>
  <c r="U65" i="5"/>
  <c r="C36" i="5"/>
  <c r="U36" i="5"/>
  <c r="T36" i="5"/>
  <c r="C49" i="5"/>
  <c r="U49" i="5"/>
  <c r="C26" i="5"/>
  <c r="U26" i="5"/>
  <c r="C62" i="5"/>
  <c r="U62" i="5"/>
  <c r="C34" i="5"/>
  <c r="U34" i="5"/>
  <c r="C56" i="5"/>
  <c r="U56" i="5"/>
  <c r="C69" i="5"/>
  <c r="U69" i="5"/>
  <c r="C50" i="5"/>
  <c r="U50" i="5"/>
  <c r="C40" i="5"/>
  <c r="U40" i="5"/>
  <c r="U71" i="5"/>
  <c r="C71" i="5"/>
  <c r="C53" i="5"/>
  <c r="U53" i="5"/>
  <c r="C9" i="5"/>
  <c r="U9" i="5"/>
  <c r="C41" i="5"/>
  <c r="U41" i="5"/>
  <c r="C25" i="5"/>
  <c r="U25" i="5"/>
  <c r="C73" i="5"/>
  <c r="U73" i="5"/>
  <c r="U79" i="5"/>
  <c r="C79" i="5"/>
  <c r="C61" i="5"/>
  <c r="U61" i="5"/>
  <c r="U15" i="5"/>
  <c r="C15" i="5"/>
  <c r="C60" i="5"/>
  <c r="U60" i="5"/>
  <c r="AG81" i="14"/>
  <c r="O153" i="7"/>
  <c r="AN112" i="14"/>
  <c r="AN84" i="14"/>
  <c r="AG62" i="14"/>
  <c r="O71" i="8"/>
  <c r="X71" i="8" s="1"/>
  <c r="S70" i="3" s="1"/>
  <c r="K9" i="14"/>
  <c r="O109" i="8"/>
  <c r="O12" i="8"/>
  <c r="X12" i="8" s="1"/>
  <c r="S11" i="3" s="1"/>
  <c r="H134" i="8"/>
  <c r="T98" i="4"/>
  <c r="T51" i="4"/>
  <c r="C6" i="4"/>
  <c r="N135" i="8"/>
  <c r="H22" i="8"/>
  <c r="K81" i="8"/>
  <c r="W10" i="8"/>
  <c r="K76" i="8"/>
  <c r="K47" i="8"/>
  <c r="O47" i="8" s="1"/>
  <c r="W47" i="8"/>
  <c r="K30" i="8"/>
  <c r="M145" i="7"/>
  <c r="AJ123" i="14"/>
  <c r="K64" i="14"/>
  <c r="L64" i="14" s="1"/>
  <c r="AG21" i="14"/>
  <c r="AG9" i="14"/>
  <c r="X70" i="8"/>
  <c r="S69" i="3" s="1"/>
  <c r="O62" i="8"/>
  <c r="O30" i="8"/>
  <c r="O22" i="8"/>
  <c r="W93" i="8"/>
  <c r="N139" i="8"/>
  <c r="T109" i="4"/>
  <c r="T138" i="4"/>
  <c r="T26" i="4"/>
  <c r="C9" i="4"/>
  <c r="T13" i="4"/>
  <c r="H131" i="8"/>
  <c r="W104" i="8"/>
  <c r="W39" i="8"/>
  <c r="H81" i="8"/>
  <c r="O81" i="8" s="1"/>
  <c r="N136" i="8"/>
  <c r="W30" i="8"/>
  <c r="H34" i="8"/>
  <c r="H46" i="8"/>
  <c r="O46" i="8" s="1"/>
  <c r="P135" i="7"/>
  <c r="O77" i="8"/>
  <c r="O148" i="7"/>
  <c r="M150" i="7"/>
  <c r="L135" i="7"/>
  <c r="AH127" i="8"/>
  <c r="AG120" i="14"/>
  <c r="G95" i="14"/>
  <c r="AG87" i="14"/>
  <c r="L90" i="7"/>
  <c r="G87" i="14"/>
  <c r="P76" i="7"/>
  <c r="O76" i="8"/>
  <c r="O52" i="8"/>
  <c r="X10" i="8"/>
  <c r="S9" i="3" s="1"/>
  <c r="O86" i="8"/>
  <c r="H82" i="8"/>
  <c r="K103" i="8"/>
  <c r="W8" i="8"/>
  <c r="N101" i="8"/>
  <c r="H156" i="8"/>
  <c r="H146" i="8"/>
  <c r="O146" i="8" s="1"/>
  <c r="T38" i="4"/>
  <c r="T125" i="4"/>
  <c r="T90" i="4"/>
  <c r="T58" i="4"/>
  <c r="W22" i="8"/>
  <c r="W136" i="8"/>
  <c r="H91" i="8"/>
  <c r="H41" i="8"/>
  <c r="T86" i="5"/>
  <c r="M86" i="5"/>
  <c r="K34" i="8"/>
  <c r="P127" i="7"/>
  <c r="O37" i="8"/>
  <c r="K145" i="8"/>
  <c r="W139" i="8"/>
  <c r="K134" i="8"/>
  <c r="T130" i="4"/>
  <c r="H138" i="8"/>
  <c r="O138" i="8" s="1"/>
  <c r="H108" i="8"/>
  <c r="O108" i="8" s="1"/>
  <c r="H60" i="8"/>
  <c r="O60" i="8" s="1"/>
  <c r="H63" i="8"/>
  <c r="O63" i="8" s="1"/>
  <c r="W32" i="8"/>
  <c r="O75" i="8"/>
  <c r="M156" i="7"/>
  <c r="M152" i="7"/>
  <c r="K132" i="14"/>
  <c r="AN111" i="14"/>
  <c r="M87" i="14"/>
  <c r="AJ77" i="14"/>
  <c r="AN18" i="14"/>
  <c r="O152" i="8"/>
  <c r="O123" i="8"/>
  <c r="X123" i="8" s="1"/>
  <c r="S122" i="3" s="1"/>
  <c r="O91" i="8"/>
  <c r="O74" i="8"/>
  <c r="O34" i="8"/>
  <c r="O26" i="8"/>
  <c r="K130" i="8"/>
  <c r="O130" i="8" s="1"/>
  <c r="N150" i="8"/>
  <c r="H132" i="8"/>
  <c r="N148" i="8"/>
  <c r="N92" i="8"/>
  <c r="K139" i="8"/>
  <c r="O139" i="8" s="1"/>
  <c r="W105" i="8"/>
  <c r="W154" i="8"/>
  <c r="T18" i="4"/>
  <c r="H103" i="8"/>
  <c r="T27" i="4"/>
  <c r="N89" i="8"/>
  <c r="O89" i="8" s="1"/>
  <c r="W64" i="8"/>
  <c r="H25" i="8"/>
  <c r="O25" i="8" s="1"/>
  <c r="H97" i="8"/>
  <c r="W51" i="8"/>
  <c r="W33" i="8"/>
  <c r="K28" i="8"/>
  <c r="O28" i="8" s="1"/>
  <c r="H40" i="8"/>
  <c r="AL114" i="8"/>
  <c r="O65" i="8"/>
  <c r="O49" i="8"/>
  <c r="O41" i="8"/>
  <c r="Q153" i="8"/>
  <c r="R153" i="8" s="1"/>
  <c r="K143" i="8"/>
  <c r="O143" i="8" s="1"/>
  <c r="W75" i="8"/>
  <c r="X75" i="8" s="1"/>
  <c r="S74" i="3" s="1"/>
  <c r="H136" i="8"/>
  <c r="W91" i="8"/>
  <c r="K50" i="8"/>
  <c r="O50" i="8" s="1"/>
  <c r="K20" i="8"/>
  <c r="O20" i="8" s="1"/>
  <c r="L153" i="7"/>
  <c r="AL115" i="8"/>
  <c r="AJ95" i="14"/>
  <c r="G77" i="14"/>
  <c r="M67" i="14"/>
  <c r="AG67" i="14"/>
  <c r="O64" i="8"/>
  <c r="Q155" i="8"/>
  <c r="H105" i="8"/>
  <c r="O105" i="8" s="1"/>
  <c r="O141" i="8"/>
  <c r="K126" i="8"/>
  <c r="O126" i="8" s="1"/>
  <c r="T74" i="4"/>
  <c r="T71" i="4"/>
  <c r="H135" i="8"/>
  <c r="H44" i="8"/>
  <c r="O44" i="8" s="1"/>
  <c r="X44" i="8" s="1"/>
  <c r="S43" i="3" s="1"/>
  <c r="W14" i="8"/>
  <c r="M85" i="5"/>
  <c r="W46" i="8"/>
  <c r="K21" i="6"/>
  <c r="L21" i="6" s="1"/>
  <c r="M21" i="6" s="1"/>
  <c r="K20" i="6"/>
  <c r="L20" i="6" s="1"/>
  <c r="M20" i="6" s="1"/>
  <c r="X106" i="8"/>
  <c r="S105" i="3" s="1"/>
  <c r="X24" i="8"/>
  <c r="S23" i="3" s="1"/>
  <c r="X18" i="8"/>
  <c r="S17" i="3" s="1"/>
  <c r="O8" i="8"/>
  <c r="Q139" i="8"/>
  <c r="Q138" i="8"/>
  <c r="R138" i="8" s="1"/>
  <c r="Q140" i="8"/>
  <c r="R140" i="8" s="1"/>
  <c r="Q136" i="8"/>
  <c r="R136" i="8" s="1"/>
  <c r="Q137" i="8"/>
  <c r="Q34" i="8"/>
  <c r="R34" i="8" s="1"/>
  <c r="Q32" i="8"/>
  <c r="R32" i="8" s="1"/>
  <c r="X32" i="8" s="1"/>
  <c r="S31" i="3" s="1"/>
  <c r="Q33" i="8"/>
  <c r="R33" i="8" s="1"/>
  <c r="X33" i="8" s="1"/>
  <c r="S32" i="3" s="1"/>
  <c r="O85" i="8"/>
  <c r="X37" i="8"/>
  <c r="S36" i="3" s="1"/>
  <c r="O42" i="8"/>
  <c r="Q82" i="8"/>
  <c r="R82" i="8" s="1"/>
  <c r="Q83" i="8"/>
  <c r="R83" i="8" s="1"/>
  <c r="X140" i="8"/>
  <c r="S139" i="3" s="1"/>
  <c r="X69" i="8"/>
  <c r="S68" i="3" s="1"/>
  <c r="X53" i="8"/>
  <c r="S52" i="3" s="1"/>
  <c r="X67" i="8"/>
  <c r="S66" i="3" s="1"/>
  <c r="O40" i="8"/>
  <c r="Q105" i="8"/>
  <c r="Q104" i="8"/>
  <c r="R104" i="8" s="1"/>
  <c r="Q103" i="8"/>
  <c r="R103" i="8" s="1"/>
  <c r="Q102" i="8"/>
  <c r="R102" i="8" s="1"/>
  <c r="X102" i="8" s="1"/>
  <c r="S101" i="3" s="1"/>
  <c r="X68" i="8"/>
  <c r="S67" i="3" s="1"/>
  <c r="O84" i="8"/>
  <c r="X84" i="8" s="1"/>
  <c r="S83" i="3" s="1"/>
  <c r="Q93" i="8"/>
  <c r="R93" i="8" s="1"/>
  <c r="Q95" i="8"/>
  <c r="R95" i="8" s="1"/>
  <c r="Q92" i="8"/>
  <c r="Q94" i="8"/>
  <c r="R94" i="8" s="1"/>
  <c r="Q91" i="8"/>
  <c r="R91" i="8" s="1"/>
  <c r="X91" i="8" s="1"/>
  <c r="S90" i="3" s="1"/>
  <c r="Q81" i="8"/>
  <c r="R81" i="8" s="1"/>
  <c r="Q80" i="8"/>
  <c r="R80" i="8" s="1"/>
  <c r="X80" i="8" s="1"/>
  <c r="S79" i="3" s="1"/>
  <c r="Q63" i="8"/>
  <c r="R63" i="8" s="1"/>
  <c r="Q64" i="8"/>
  <c r="R64" i="8" s="1"/>
  <c r="X64" i="8" s="1"/>
  <c r="S63" i="3" s="1"/>
  <c r="W157" i="6"/>
  <c r="K153" i="10"/>
  <c r="AG157" i="10"/>
  <c r="AK160" i="8" s="1"/>
  <c r="AM157" i="14"/>
  <c r="U157" i="15"/>
  <c r="AC151" i="14"/>
  <c r="M151" i="15"/>
  <c r="Y151" i="10"/>
  <c r="AA154" i="8" s="1"/>
  <c r="AA158" i="14"/>
  <c r="L158" i="15"/>
  <c r="X158" i="10"/>
  <c r="Z158" i="10"/>
  <c r="AB161" i="8" s="1"/>
  <c r="AD158" i="14"/>
  <c r="N158" i="15"/>
  <c r="O195" i="12"/>
  <c r="G157" i="15"/>
  <c r="Q157" i="10"/>
  <c r="F160" i="7" s="1"/>
  <c r="N157" i="14"/>
  <c r="O158" i="10"/>
  <c r="Q158" i="10"/>
  <c r="F161" i="7" s="1"/>
  <c r="N158" i="14"/>
  <c r="G158" i="15"/>
  <c r="Q158" i="15"/>
  <c r="AC158" i="10"/>
  <c r="AF161" i="8" s="1"/>
  <c r="AH158" i="14"/>
  <c r="F157" i="10"/>
  <c r="E157" i="14"/>
  <c r="B157" i="15"/>
  <c r="AE155" i="10"/>
  <c r="AI158" i="8" s="1"/>
  <c r="AK155" i="14"/>
  <c r="S155" i="15"/>
  <c r="G157" i="10"/>
  <c r="F157" i="14"/>
  <c r="C157" i="15"/>
  <c r="X155" i="10"/>
  <c r="R154" i="10"/>
  <c r="G157" i="7" s="1"/>
  <c r="O154" i="14"/>
  <c r="H154" i="15"/>
  <c r="Z153" i="10"/>
  <c r="AB156" i="8" s="1"/>
  <c r="AD153" i="14"/>
  <c r="N153" i="15"/>
  <c r="P157" i="10"/>
  <c r="T156" i="15"/>
  <c r="AF156" i="10"/>
  <c r="AJ159" i="8" s="1"/>
  <c r="AL156" i="14"/>
  <c r="AD156" i="10"/>
  <c r="AG159" i="8" s="1"/>
  <c r="AI156" i="14"/>
  <c r="R156" i="15"/>
  <c r="W155" i="10"/>
  <c r="AE156" i="10"/>
  <c r="AI159" i="8" s="1"/>
  <c r="AK156" i="14"/>
  <c r="S156" i="15"/>
  <c r="Q155" i="10"/>
  <c r="F158" i="7" s="1"/>
  <c r="N155" i="14"/>
  <c r="G155" i="15"/>
  <c r="AE150" i="10"/>
  <c r="AI153" i="8" s="1"/>
  <c r="AK150" i="14"/>
  <c r="S150" i="15"/>
  <c r="N147" i="10"/>
  <c r="P148" i="15"/>
  <c r="AF148" i="14"/>
  <c r="AB148" i="10"/>
  <c r="AD151" i="8" s="1"/>
  <c r="X148" i="10"/>
  <c r="P158" i="10"/>
  <c r="Y158" i="10"/>
  <c r="AA161" i="8" s="1"/>
  <c r="AC158" i="14"/>
  <c r="M158" i="15"/>
  <c r="P158" i="15"/>
  <c r="AB158" i="10"/>
  <c r="AD161" i="8" s="1"/>
  <c r="AF158" i="14"/>
  <c r="AC157" i="14"/>
  <c r="M157" i="15"/>
  <c r="Y157" i="10"/>
  <c r="AA160" i="8" s="1"/>
  <c r="AD154" i="10"/>
  <c r="AG157" i="8" s="1"/>
  <c r="AI154" i="14"/>
  <c r="R154" i="15"/>
  <c r="O154" i="10"/>
  <c r="H153" i="14"/>
  <c r="H153" i="10"/>
  <c r="D153" i="15"/>
  <c r="W154" i="10"/>
  <c r="H154" i="10"/>
  <c r="H154" i="14"/>
  <c r="L154" i="14" s="1"/>
  <c r="D154" i="15"/>
  <c r="AA156" i="14"/>
  <c r="L156" i="15"/>
  <c r="P155" i="10"/>
  <c r="W156" i="10"/>
  <c r="R157" i="15"/>
  <c r="AI157" i="14"/>
  <c r="AD157" i="10"/>
  <c r="AG160" i="8" s="1"/>
  <c r="G156" i="15"/>
  <c r="Q156" i="10"/>
  <c r="F159" i="7" s="1"/>
  <c r="N156" i="14"/>
  <c r="M155" i="15"/>
  <c r="Y155" i="10"/>
  <c r="AA158" i="8" s="1"/>
  <c r="AC155" i="14"/>
  <c r="H156" i="15"/>
  <c r="R156" i="10"/>
  <c r="G159" i="7" s="1"/>
  <c r="O156" i="14"/>
  <c r="R150" i="14"/>
  <c r="K150" i="15"/>
  <c r="U150" i="10"/>
  <c r="J153" i="7" s="1"/>
  <c r="P153" i="7" s="1"/>
  <c r="W149" i="14"/>
  <c r="X149" i="14" s="1"/>
  <c r="T149" i="14" s="1"/>
  <c r="W152" i="14"/>
  <c r="X152" i="14" s="1"/>
  <c r="T152" i="14" s="1"/>
  <c r="Y147" i="10"/>
  <c r="AA150" i="8" s="1"/>
  <c r="AC147" i="14"/>
  <c r="M147" i="15"/>
  <c r="AC151" i="10"/>
  <c r="AF154" i="8" s="1"/>
  <c r="AH154" i="8" s="1"/>
  <c r="AH151" i="14"/>
  <c r="AJ151" i="14" s="1"/>
  <c r="Q151" i="15"/>
  <c r="H150" i="10"/>
  <c r="H150" i="14"/>
  <c r="L150" i="14" s="1"/>
  <c r="D150" i="14" s="1"/>
  <c r="D150" i="15"/>
  <c r="AD147" i="14"/>
  <c r="Z147" i="10"/>
  <c r="AB150" i="8" s="1"/>
  <c r="N147" i="15"/>
  <c r="I152" i="15"/>
  <c r="Y152" i="10"/>
  <c r="AA155" i="8" s="1"/>
  <c r="AC152" i="14"/>
  <c r="M152" i="15"/>
  <c r="C155" i="8"/>
  <c r="C155" i="7"/>
  <c r="C154" i="3"/>
  <c r="C155" i="6"/>
  <c r="O149" i="15"/>
  <c r="AE149" i="14"/>
  <c r="AA149" i="10"/>
  <c r="AC152" i="8" s="1"/>
  <c r="AI143" i="14"/>
  <c r="AJ143" i="14" s="1"/>
  <c r="R143" i="15"/>
  <c r="AD143" i="10"/>
  <c r="AG146" i="8" s="1"/>
  <c r="AH146" i="8" s="1"/>
  <c r="AE145" i="8"/>
  <c r="W148" i="10"/>
  <c r="E145" i="14"/>
  <c r="G145" i="14" s="1"/>
  <c r="B145" i="15"/>
  <c r="F145" i="10"/>
  <c r="H143" i="14"/>
  <c r="L143" i="14" s="1"/>
  <c r="D143" i="15"/>
  <c r="H143" i="10"/>
  <c r="M153" i="7"/>
  <c r="W145" i="10"/>
  <c r="AG143" i="10"/>
  <c r="AK146" i="8" s="1"/>
  <c r="AM143" i="14"/>
  <c r="U143" i="15"/>
  <c r="D148" i="15"/>
  <c r="H148" i="14"/>
  <c r="H148" i="10"/>
  <c r="J148" i="10"/>
  <c r="AF148" i="10"/>
  <c r="AJ151" i="8" s="1"/>
  <c r="AL148" i="14"/>
  <c r="T148" i="15"/>
  <c r="X146" i="10"/>
  <c r="W146" i="14"/>
  <c r="X146" i="14" s="1"/>
  <c r="T146" i="14" s="1"/>
  <c r="AE146" i="14"/>
  <c r="O146" i="15"/>
  <c r="AA146" i="10"/>
  <c r="AC149" i="8" s="1"/>
  <c r="S145" i="10"/>
  <c r="H148" i="7" s="1"/>
  <c r="I145" i="15"/>
  <c r="Z141" i="10"/>
  <c r="AB144" i="8" s="1"/>
  <c r="AD141" i="14"/>
  <c r="N141" i="15"/>
  <c r="E141" i="14"/>
  <c r="F141" i="10"/>
  <c r="B141" i="15"/>
  <c r="P141" i="14"/>
  <c r="AK132" i="14"/>
  <c r="AN132" i="14" s="1"/>
  <c r="S132" i="15"/>
  <c r="AE132" i="10"/>
  <c r="AI135" i="8" s="1"/>
  <c r="AL135" i="8" s="1"/>
  <c r="E139" i="15"/>
  <c r="I139" i="10"/>
  <c r="S142" i="6" s="1"/>
  <c r="I139" i="14"/>
  <c r="H139" i="15"/>
  <c r="R139" i="10"/>
  <c r="G142" i="7" s="1"/>
  <c r="M142" i="7" s="1"/>
  <c r="O139" i="14"/>
  <c r="AD139" i="14"/>
  <c r="Z139" i="10"/>
  <c r="AB142" i="8" s="1"/>
  <c r="N139" i="15"/>
  <c r="W136" i="10"/>
  <c r="X144" i="6"/>
  <c r="Y144" i="6" s="1"/>
  <c r="W144" i="6"/>
  <c r="G139" i="15"/>
  <c r="Q139" i="10"/>
  <c r="F142" i="7" s="1"/>
  <c r="N139" i="14"/>
  <c r="H137" i="15"/>
  <c r="R137" i="10"/>
  <c r="G140" i="7" s="1"/>
  <c r="O137" i="14"/>
  <c r="AE137" i="14"/>
  <c r="AA137" i="10"/>
  <c r="AC140" i="8" s="1"/>
  <c r="O137" i="15"/>
  <c r="Q136" i="14"/>
  <c r="T136" i="10"/>
  <c r="I139" i="7" s="1"/>
  <c r="J136" i="15"/>
  <c r="F139" i="15"/>
  <c r="J139" i="14"/>
  <c r="K139" i="14" s="1"/>
  <c r="L139" i="10"/>
  <c r="AI133" i="14"/>
  <c r="AJ133" i="14" s="1"/>
  <c r="R133" i="15"/>
  <c r="AD133" i="10"/>
  <c r="AG136" i="8" s="1"/>
  <c r="H138" i="14"/>
  <c r="D138" i="15"/>
  <c r="H138" i="10"/>
  <c r="W137" i="10"/>
  <c r="F137" i="10"/>
  <c r="E137" i="14"/>
  <c r="B137" i="15"/>
  <c r="T137" i="10"/>
  <c r="I140" i="7" s="1"/>
  <c r="Q137" i="14"/>
  <c r="J137" i="15"/>
  <c r="W131" i="14"/>
  <c r="X131" i="14" s="1"/>
  <c r="T131" i="14" s="1"/>
  <c r="J167" i="12"/>
  <c r="Q134" i="8" s="1"/>
  <c r="W140" i="14"/>
  <c r="X140" i="14" s="1"/>
  <c r="T140" i="14" s="1"/>
  <c r="N140" i="14"/>
  <c r="Q140" i="10"/>
  <c r="F143" i="7" s="1"/>
  <c r="G140" i="15"/>
  <c r="AE131" i="14"/>
  <c r="AG131" i="14" s="1"/>
  <c r="AA131" i="10"/>
  <c r="AC134" i="8" s="1"/>
  <c r="O131" i="15"/>
  <c r="AL131" i="14"/>
  <c r="AN131" i="14" s="1"/>
  <c r="T131" i="15"/>
  <c r="AF131" i="10"/>
  <c r="AJ134" i="8" s="1"/>
  <c r="Z134" i="10"/>
  <c r="AB137" i="8" s="1"/>
  <c r="AD134" i="14"/>
  <c r="N134" i="15"/>
  <c r="G134" i="15"/>
  <c r="Q134" i="10"/>
  <c r="F137" i="7" s="1"/>
  <c r="N134" i="14"/>
  <c r="R134" i="15"/>
  <c r="AI134" i="14"/>
  <c r="AD134" i="10"/>
  <c r="AG137" i="8" s="1"/>
  <c r="J134" i="10"/>
  <c r="C137" i="7"/>
  <c r="C137" i="6"/>
  <c r="C137" i="8"/>
  <c r="C136" i="3"/>
  <c r="Q124" i="14"/>
  <c r="J124" i="15"/>
  <c r="AA130" i="14"/>
  <c r="L130" i="15"/>
  <c r="J130" i="10"/>
  <c r="N123" i="14"/>
  <c r="Q123" i="10"/>
  <c r="F126" i="7" s="1"/>
  <c r="G123" i="15"/>
  <c r="AL120" i="14"/>
  <c r="T120" i="15"/>
  <c r="AF120" i="10"/>
  <c r="AJ123" i="8" s="1"/>
  <c r="W120" i="10"/>
  <c r="K134" i="6"/>
  <c r="L134" i="6" s="1"/>
  <c r="P134" i="6"/>
  <c r="Q134" i="6" s="1"/>
  <c r="R134" i="6" s="1"/>
  <c r="J134" i="6"/>
  <c r="N129" i="10"/>
  <c r="G127" i="15"/>
  <c r="N127" i="14"/>
  <c r="Q127" i="10"/>
  <c r="F130" i="7" s="1"/>
  <c r="AB126" i="10"/>
  <c r="AD129" i="8" s="1"/>
  <c r="P126" i="15"/>
  <c r="AF126" i="14"/>
  <c r="J129" i="10"/>
  <c r="O125" i="10"/>
  <c r="L127" i="15"/>
  <c r="AA127" i="14"/>
  <c r="J127" i="10"/>
  <c r="AA121" i="14"/>
  <c r="L121" i="15"/>
  <c r="X129" i="10"/>
  <c r="C128" i="15"/>
  <c r="F128" i="14"/>
  <c r="G128" i="10"/>
  <c r="AE122" i="10"/>
  <c r="AI125" i="8" s="1"/>
  <c r="S122" i="15"/>
  <c r="AK122" i="14"/>
  <c r="S119" i="15"/>
  <c r="AE119" i="10"/>
  <c r="AI122" i="8" s="1"/>
  <c r="AK119" i="14"/>
  <c r="AL124" i="8"/>
  <c r="O122" i="15"/>
  <c r="AA122" i="10"/>
  <c r="AC125" i="8" s="1"/>
  <c r="AE122" i="14"/>
  <c r="AH126" i="8"/>
  <c r="AA122" i="14"/>
  <c r="L122" i="15"/>
  <c r="X118" i="10"/>
  <c r="J149" i="12"/>
  <c r="Q121" i="8" s="1"/>
  <c r="W118" i="14"/>
  <c r="X118" i="14" s="1"/>
  <c r="T118" i="14" s="1"/>
  <c r="AM118" i="14"/>
  <c r="AG118" i="10"/>
  <c r="AK121" i="8" s="1"/>
  <c r="U118" i="15"/>
  <c r="F11" i="13"/>
  <c r="E117" i="15"/>
  <c r="I117" i="14"/>
  <c r="I117" i="10"/>
  <c r="S120" i="6" s="1"/>
  <c r="AD117" i="14"/>
  <c r="N117" i="15"/>
  <c r="Z117" i="10"/>
  <c r="AB120" i="8" s="1"/>
  <c r="K123" i="6"/>
  <c r="L123" i="6" s="1"/>
  <c r="J123" i="6"/>
  <c r="H117" i="15"/>
  <c r="R117" i="10"/>
  <c r="G120" i="7" s="1"/>
  <c r="O117" i="14"/>
  <c r="AC112" i="10"/>
  <c r="AF115" i="8" s="1"/>
  <c r="AH115" i="8" s="1"/>
  <c r="Q112" i="15"/>
  <c r="AH112" i="14"/>
  <c r="AJ112" i="14" s="1"/>
  <c r="Q111" i="14"/>
  <c r="J111" i="15"/>
  <c r="J112" i="14"/>
  <c r="K112" i="14" s="1"/>
  <c r="F112" i="15"/>
  <c r="L112" i="10"/>
  <c r="F13" i="13"/>
  <c r="T110" i="15"/>
  <c r="AF110" i="10"/>
  <c r="AJ113" i="8" s="1"/>
  <c r="AL110" i="14"/>
  <c r="I107" i="10"/>
  <c r="S110" i="6" s="1"/>
  <c r="E107" i="15"/>
  <c r="I107" i="14"/>
  <c r="K107" i="14" s="1"/>
  <c r="AE109" i="8"/>
  <c r="G114" i="15"/>
  <c r="N114" i="14"/>
  <c r="Q114" i="10"/>
  <c r="F117" i="7" s="1"/>
  <c r="M116" i="15"/>
  <c r="AC116" i="14"/>
  <c r="Y116" i="10"/>
  <c r="AA119" i="8" s="1"/>
  <c r="R116" i="15"/>
  <c r="AD116" i="10"/>
  <c r="AG119" i="8" s="1"/>
  <c r="AI116" i="14"/>
  <c r="F12" i="13"/>
  <c r="J116" i="14"/>
  <c r="F116" i="15"/>
  <c r="L116" i="10"/>
  <c r="J118" i="6"/>
  <c r="L114" i="15"/>
  <c r="AA114" i="14"/>
  <c r="S114" i="15"/>
  <c r="AK114" i="14"/>
  <c r="AE114" i="10"/>
  <c r="AI117" i="8" s="1"/>
  <c r="AM114" i="14"/>
  <c r="AG114" i="10"/>
  <c r="AK117" i="8" s="1"/>
  <c r="U114" i="15"/>
  <c r="U113" i="10"/>
  <c r="J116" i="7" s="1"/>
  <c r="K113" i="15"/>
  <c r="R113" i="14"/>
  <c r="AB113" i="10"/>
  <c r="AD116" i="8" s="1"/>
  <c r="P113" i="15"/>
  <c r="AF113" i="14"/>
  <c r="P111" i="14"/>
  <c r="AJ111" i="14"/>
  <c r="Y110" i="10"/>
  <c r="AA113" i="8" s="1"/>
  <c r="M110" i="15"/>
  <c r="AC110" i="14"/>
  <c r="F5" i="13"/>
  <c r="C112" i="7"/>
  <c r="C112" i="6"/>
  <c r="C112" i="8"/>
  <c r="C111" i="3"/>
  <c r="AF108" i="10"/>
  <c r="AJ111" i="8" s="1"/>
  <c r="AL108" i="14"/>
  <c r="T108" i="15"/>
  <c r="K108" i="10"/>
  <c r="W108" i="14"/>
  <c r="X108" i="14" s="1"/>
  <c r="T108" i="14" s="1"/>
  <c r="N4" i="13"/>
  <c r="J101" i="15"/>
  <c r="T101" i="10"/>
  <c r="I104" i="7" s="1"/>
  <c r="Q101" i="14"/>
  <c r="N98" i="14"/>
  <c r="G98" i="15"/>
  <c r="Q98" i="10"/>
  <c r="F101" i="7" s="1"/>
  <c r="R94" i="14"/>
  <c r="K94" i="15"/>
  <c r="U94" i="10"/>
  <c r="J97" i="7" s="1"/>
  <c r="P97" i="7" s="1"/>
  <c r="B105" i="15"/>
  <c r="E105" i="14"/>
  <c r="F105" i="10"/>
  <c r="AC103" i="10"/>
  <c r="AF106" i="8" s="1"/>
  <c r="AH106" i="8" s="1"/>
  <c r="Q103" i="15"/>
  <c r="AH103" i="14"/>
  <c r="AJ103" i="14" s="1"/>
  <c r="H103" i="15"/>
  <c r="O103" i="14"/>
  <c r="R103" i="10"/>
  <c r="G106" i="7" s="1"/>
  <c r="J103" i="14"/>
  <c r="F103" i="15"/>
  <c r="L103" i="10"/>
  <c r="L98" i="15"/>
  <c r="AA98" i="14"/>
  <c r="AH94" i="14"/>
  <c r="AJ94" i="14" s="1"/>
  <c r="Q94" i="15"/>
  <c r="AC94" i="10"/>
  <c r="AF97" i="8" s="1"/>
  <c r="AH97" i="8" s="1"/>
  <c r="W110" i="6"/>
  <c r="G101" i="15"/>
  <c r="Q101" i="10"/>
  <c r="F104" i="7" s="1"/>
  <c r="N101" i="14"/>
  <c r="AH101" i="14"/>
  <c r="Q101" i="15"/>
  <c r="AC101" i="10"/>
  <c r="AF104" i="8" s="1"/>
  <c r="J105" i="14"/>
  <c r="L105" i="10"/>
  <c r="F105" i="15"/>
  <c r="W94" i="10"/>
  <c r="W109" i="6"/>
  <c r="G102" i="10"/>
  <c r="C102" i="15"/>
  <c r="F102" i="14"/>
  <c r="AK95" i="14"/>
  <c r="AN95" i="14" s="1"/>
  <c r="AE95" i="10"/>
  <c r="AI98" i="8" s="1"/>
  <c r="AL98" i="8" s="1"/>
  <c r="S95" i="15"/>
  <c r="N102" i="10"/>
  <c r="AF102" i="14"/>
  <c r="P102" i="15"/>
  <c r="AB102" i="10"/>
  <c r="AD105" i="8" s="1"/>
  <c r="F96" i="10"/>
  <c r="E96" i="14"/>
  <c r="B96" i="15"/>
  <c r="J96" i="10"/>
  <c r="V94" i="10"/>
  <c r="Y97" i="8"/>
  <c r="Z97" i="8" s="1"/>
  <c r="H100" i="15"/>
  <c r="R100" i="10"/>
  <c r="G103" i="7" s="1"/>
  <c r="O100" i="14"/>
  <c r="F100" i="14"/>
  <c r="C100" i="15"/>
  <c r="G100" i="10"/>
  <c r="I93" i="15"/>
  <c r="N90" i="15"/>
  <c r="AD90" i="14"/>
  <c r="Z90" i="10"/>
  <c r="AB93" i="8" s="1"/>
  <c r="O90" i="14"/>
  <c r="H90" i="15"/>
  <c r="R90" i="10"/>
  <c r="G93" i="7" s="1"/>
  <c r="R96" i="15"/>
  <c r="AD96" i="10"/>
  <c r="AG99" i="8" s="1"/>
  <c r="AI96" i="14"/>
  <c r="K90" i="10"/>
  <c r="M82" i="10"/>
  <c r="J101" i="6"/>
  <c r="K101" i="6"/>
  <c r="L101" i="6" s="1"/>
  <c r="Q97" i="15"/>
  <c r="AH97" i="14"/>
  <c r="AJ97" i="14" s="1"/>
  <c r="AC97" i="10"/>
  <c r="AF100" i="8" s="1"/>
  <c r="AE97" i="10"/>
  <c r="AI100" i="8" s="1"/>
  <c r="AK97" i="14"/>
  <c r="S97" i="15"/>
  <c r="AI97" i="14"/>
  <c r="R97" i="15"/>
  <c r="AD97" i="10"/>
  <c r="AG100" i="8" s="1"/>
  <c r="O97" i="7"/>
  <c r="AF93" i="10"/>
  <c r="AJ96" i="8" s="1"/>
  <c r="AL93" i="14"/>
  <c r="T93" i="15"/>
  <c r="AH93" i="14"/>
  <c r="AC93" i="10"/>
  <c r="AF96" i="8" s="1"/>
  <c r="Q93" i="15"/>
  <c r="W95" i="6"/>
  <c r="N91" i="10"/>
  <c r="X91" i="10"/>
  <c r="O90" i="7"/>
  <c r="G82" i="10"/>
  <c r="F82" i="14"/>
  <c r="C82" i="15"/>
  <c r="H81" i="10"/>
  <c r="H81" i="14"/>
  <c r="D81" i="15"/>
  <c r="H73" i="10"/>
  <c r="H73" i="14"/>
  <c r="D73" i="15"/>
  <c r="P91" i="15"/>
  <c r="AB91" i="10"/>
  <c r="AD94" i="8" s="1"/>
  <c r="AF91" i="14"/>
  <c r="O90" i="10"/>
  <c r="H82" i="14"/>
  <c r="L82" i="14" s="1"/>
  <c r="D82" i="15"/>
  <c r="H82" i="10"/>
  <c r="F99" i="10"/>
  <c r="E99" i="14"/>
  <c r="B99" i="15"/>
  <c r="N99" i="10"/>
  <c r="AE99" i="14"/>
  <c r="O99" i="15"/>
  <c r="AA99" i="10"/>
  <c r="AC102" i="8" s="1"/>
  <c r="K86" i="10"/>
  <c r="C89" i="7"/>
  <c r="C89" i="8"/>
  <c r="C89" i="6"/>
  <c r="C88" i="3"/>
  <c r="B88" i="15"/>
  <c r="E88" i="14"/>
  <c r="F88" i="10"/>
  <c r="O84" i="10"/>
  <c r="S88" i="15"/>
  <c r="AE88" i="10"/>
  <c r="AI91" i="8" s="1"/>
  <c r="AK88" i="14"/>
  <c r="E84" i="15"/>
  <c r="I84" i="10"/>
  <c r="I84" i="14"/>
  <c r="AB84" i="10"/>
  <c r="AD87" i="8" s="1"/>
  <c r="AF84" i="14"/>
  <c r="P84" i="15"/>
  <c r="K83" i="10"/>
  <c r="O121" i="12"/>
  <c r="O77" i="14"/>
  <c r="H77" i="15"/>
  <c r="R77" i="10"/>
  <c r="G80" i="7" s="1"/>
  <c r="Q88" i="10"/>
  <c r="F91" i="7" s="1"/>
  <c r="N88" i="14"/>
  <c r="G88" i="15"/>
  <c r="P86" i="10"/>
  <c r="Q83" i="10"/>
  <c r="F86" i="7" s="1"/>
  <c r="G83" i="15"/>
  <c r="N83" i="14"/>
  <c r="F90" i="6"/>
  <c r="G90" i="6"/>
  <c r="H90" i="6" s="1"/>
  <c r="AI83" i="14"/>
  <c r="R83" i="15"/>
  <c r="AD83" i="10"/>
  <c r="AG86" i="8" s="1"/>
  <c r="C86" i="8"/>
  <c r="C86" i="7"/>
  <c r="C86" i="6"/>
  <c r="C85" i="3"/>
  <c r="R86" i="15"/>
  <c r="AD86" i="10"/>
  <c r="AG89" i="8" s="1"/>
  <c r="AI86" i="14"/>
  <c r="O85" i="14"/>
  <c r="H85" i="15"/>
  <c r="R85" i="10"/>
  <c r="G88" i="7" s="1"/>
  <c r="K83" i="15"/>
  <c r="R83" i="14"/>
  <c r="U83" i="10"/>
  <c r="J86" i="7" s="1"/>
  <c r="W82" i="6"/>
  <c r="L78" i="15"/>
  <c r="AA78" i="14"/>
  <c r="P75" i="10"/>
  <c r="D74" i="15"/>
  <c r="H74" i="14"/>
  <c r="H74" i="10"/>
  <c r="AH72" i="14"/>
  <c r="Q72" i="15"/>
  <c r="AC72" i="10"/>
  <c r="AF75" i="8" s="1"/>
  <c r="C72" i="15"/>
  <c r="G72" i="10"/>
  <c r="F72" i="14"/>
  <c r="O74" i="6"/>
  <c r="L70" i="10"/>
  <c r="F70" i="15"/>
  <c r="J70" i="14"/>
  <c r="K70" i="14" s="1"/>
  <c r="O76" i="7"/>
  <c r="AC71" i="10"/>
  <c r="AF74" i="8" s="1"/>
  <c r="AH71" i="14"/>
  <c r="Q71" i="15"/>
  <c r="J70" i="10"/>
  <c r="K69" i="10"/>
  <c r="AC65" i="10"/>
  <c r="AF68" i="8" s="1"/>
  <c r="AH68" i="8" s="1"/>
  <c r="Q65" i="15"/>
  <c r="AH65" i="14"/>
  <c r="AJ65" i="14" s="1"/>
  <c r="V64" i="10"/>
  <c r="Y67" i="8"/>
  <c r="Z67" i="8" s="1"/>
  <c r="AE62" i="10"/>
  <c r="AI65" i="8" s="1"/>
  <c r="AL65" i="8" s="1"/>
  <c r="AK62" i="14"/>
  <c r="AN62" i="14" s="1"/>
  <c r="S62" i="15"/>
  <c r="AE54" i="10"/>
  <c r="AI57" i="8" s="1"/>
  <c r="AL57" i="8" s="1"/>
  <c r="AK54" i="14"/>
  <c r="AN54" i="14" s="1"/>
  <c r="S54" i="15"/>
  <c r="X84" i="6"/>
  <c r="Y84" i="6" s="1"/>
  <c r="W84" i="6"/>
  <c r="P82" i="7"/>
  <c r="AF71" i="14"/>
  <c r="P71" i="15"/>
  <c r="AB71" i="10"/>
  <c r="AD74" i="8" s="1"/>
  <c r="W69" i="14"/>
  <c r="X69" i="14" s="1"/>
  <c r="T69" i="14" s="1"/>
  <c r="J113" i="12"/>
  <c r="J65" i="10"/>
  <c r="P74" i="10"/>
  <c r="AA74" i="14"/>
  <c r="L74" i="15"/>
  <c r="L80" i="10"/>
  <c r="F80" i="15"/>
  <c r="J80" i="14"/>
  <c r="Z80" i="10"/>
  <c r="AB83" i="8" s="1"/>
  <c r="N80" i="15"/>
  <c r="AD80" i="14"/>
  <c r="X80" i="10"/>
  <c r="AE78" i="10"/>
  <c r="AI81" i="8" s="1"/>
  <c r="AK78" i="14"/>
  <c r="S78" i="15"/>
  <c r="Q78" i="14"/>
  <c r="T78" i="10"/>
  <c r="I81" i="7" s="1"/>
  <c r="J78" i="15"/>
  <c r="X78" i="10"/>
  <c r="W76" i="14"/>
  <c r="X76" i="14" s="1"/>
  <c r="T76" i="14" s="1"/>
  <c r="AD76" i="14"/>
  <c r="N76" i="15"/>
  <c r="Z76" i="10"/>
  <c r="AB79" i="8" s="1"/>
  <c r="N75" i="15"/>
  <c r="AD75" i="14"/>
  <c r="Z75" i="10"/>
  <c r="AB78" i="8" s="1"/>
  <c r="W75" i="14"/>
  <c r="X75" i="14" s="1"/>
  <c r="T75" i="14" s="1"/>
  <c r="S74" i="10"/>
  <c r="H77" i="7" s="1"/>
  <c r="AE76" i="8"/>
  <c r="O72" i="10"/>
  <c r="AI72" i="14"/>
  <c r="R72" i="15"/>
  <c r="AD72" i="10"/>
  <c r="AG75" i="8" s="1"/>
  <c r="N71" i="10"/>
  <c r="AC71" i="14"/>
  <c r="M71" i="15"/>
  <c r="Y71" i="10"/>
  <c r="AA74" i="8" s="1"/>
  <c r="W70" i="10"/>
  <c r="I66" i="14"/>
  <c r="E66" i="15"/>
  <c r="I66" i="10"/>
  <c r="S69" i="6" s="1"/>
  <c r="W69" i="6"/>
  <c r="W68" i="6"/>
  <c r="X63" i="10"/>
  <c r="W61" i="14"/>
  <c r="X61" i="14" s="1"/>
  <c r="T61" i="14" s="1"/>
  <c r="I61" i="10"/>
  <c r="S64" i="6" s="1"/>
  <c r="I61" i="14"/>
  <c r="E61" i="15"/>
  <c r="AI61" i="14"/>
  <c r="R61" i="15"/>
  <c r="AD61" i="10"/>
  <c r="AG64" i="8" s="1"/>
  <c r="AH64" i="8" s="1"/>
  <c r="J57" i="10"/>
  <c r="W53" i="14"/>
  <c r="X53" i="14" s="1"/>
  <c r="T53" i="14" s="1"/>
  <c r="AF53" i="10"/>
  <c r="AJ56" i="8" s="1"/>
  <c r="AL53" i="14"/>
  <c r="T53" i="15"/>
  <c r="P50" i="10"/>
  <c r="P42" i="10"/>
  <c r="F63" i="10"/>
  <c r="E63" i="14"/>
  <c r="B63" i="15"/>
  <c r="T57" i="10"/>
  <c r="I60" i="7" s="1"/>
  <c r="Q57" i="14"/>
  <c r="J57" i="15"/>
  <c r="J55" i="14"/>
  <c r="L55" i="10"/>
  <c r="F55" i="15"/>
  <c r="W59" i="14"/>
  <c r="X59" i="14" s="1"/>
  <c r="T59" i="14" s="1"/>
  <c r="N57" i="10"/>
  <c r="C60" i="8"/>
  <c r="C60" i="6"/>
  <c r="C59" i="3"/>
  <c r="C60" i="7"/>
  <c r="O55" i="10"/>
  <c r="M61" i="10"/>
  <c r="D53" i="15"/>
  <c r="H53" i="10"/>
  <c r="H53" i="14"/>
  <c r="AG43" i="10"/>
  <c r="AK46" i="8" s="1"/>
  <c r="AM43" i="14"/>
  <c r="U43" i="15"/>
  <c r="W37" i="10"/>
  <c r="P29" i="10"/>
  <c r="R63" i="15"/>
  <c r="AI63" i="14"/>
  <c r="AD63" i="10"/>
  <c r="AG66" i="8" s="1"/>
  <c r="D52" i="15"/>
  <c r="H52" i="10"/>
  <c r="H52" i="14"/>
  <c r="D49" i="15"/>
  <c r="H49" i="14"/>
  <c r="H49" i="10"/>
  <c r="R47" i="15"/>
  <c r="AI47" i="14"/>
  <c r="AD47" i="10"/>
  <c r="AG50" i="8" s="1"/>
  <c r="U40" i="10"/>
  <c r="J43" i="7" s="1"/>
  <c r="R40" i="14"/>
  <c r="K40" i="15"/>
  <c r="AM40" i="14"/>
  <c r="U40" i="15"/>
  <c r="AG40" i="10"/>
  <c r="AK43" i="8" s="1"/>
  <c r="C49" i="15"/>
  <c r="F49" i="14"/>
  <c r="G49" i="10"/>
  <c r="M48" i="10"/>
  <c r="AC48" i="14"/>
  <c r="M48" i="15"/>
  <c r="Y48" i="10"/>
  <c r="AA51" i="8" s="1"/>
  <c r="O79" i="12"/>
  <c r="K50" i="6" s="1"/>
  <c r="L50" i="6" s="1"/>
  <c r="AG45" i="14"/>
  <c r="J48" i="6"/>
  <c r="G40" i="15"/>
  <c r="Q40" i="10"/>
  <c r="F43" i="7" s="1"/>
  <c r="N40" i="14"/>
  <c r="Q35" i="10"/>
  <c r="F38" i="7" s="1"/>
  <c r="N35" i="14"/>
  <c r="G35" i="15"/>
  <c r="O35" i="10"/>
  <c r="G58" i="6"/>
  <c r="H58" i="6" s="1"/>
  <c r="F58" i="6"/>
  <c r="E51" i="15"/>
  <c r="I51" i="10"/>
  <c r="S54" i="6" s="1"/>
  <c r="I51" i="14"/>
  <c r="K51" i="14" s="1"/>
  <c r="W48" i="14"/>
  <c r="X48" i="14" s="1"/>
  <c r="T48" i="14" s="1"/>
  <c r="X38" i="10"/>
  <c r="F26" i="14"/>
  <c r="C26" i="15"/>
  <c r="G26" i="10"/>
  <c r="P9" i="10"/>
  <c r="J61" i="6"/>
  <c r="J51" i="15"/>
  <c r="T51" i="10"/>
  <c r="I54" i="7" s="1"/>
  <c r="Q51" i="14"/>
  <c r="H47" i="15"/>
  <c r="R47" i="10"/>
  <c r="G50" i="7" s="1"/>
  <c r="O47" i="14"/>
  <c r="G40" i="10"/>
  <c r="C40" i="15"/>
  <c r="F40" i="14"/>
  <c r="G40" i="14" s="1"/>
  <c r="N39" i="10"/>
  <c r="AD39" i="14"/>
  <c r="Z39" i="10"/>
  <c r="AB42" i="8" s="1"/>
  <c r="N39" i="15"/>
  <c r="W40" i="6"/>
  <c r="M37" i="7"/>
  <c r="M32" i="10"/>
  <c r="S30" i="10"/>
  <c r="H33" i="7" s="1"/>
  <c r="I28" i="14"/>
  <c r="I28" i="10"/>
  <c r="E28" i="15"/>
  <c r="O26" i="14"/>
  <c r="R26" i="10"/>
  <c r="G29" i="7" s="1"/>
  <c r="H26" i="15"/>
  <c r="T56" i="15"/>
  <c r="AF56" i="10"/>
  <c r="AJ59" i="8" s="1"/>
  <c r="AL56" i="14"/>
  <c r="P56" i="10"/>
  <c r="J56" i="14"/>
  <c r="F56" i="15"/>
  <c r="L56" i="10"/>
  <c r="K53" i="6"/>
  <c r="L53" i="6" s="1"/>
  <c r="M53" i="6" s="1"/>
  <c r="N53" i="6" s="1"/>
  <c r="M52" i="3" s="1"/>
  <c r="J53" i="6"/>
  <c r="N47" i="10"/>
  <c r="AD47" i="14"/>
  <c r="N47" i="15"/>
  <c r="Z47" i="10"/>
  <c r="AB50" i="8" s="1"/>
  <c r="L58" i="15"/>
  <c r="AA58" i="14"/>
  <c r="P58" i="10"/>
  <c r="AA58" i="10"/>
  <c r="AC61" i="8" s="1"/>
  <c r="AE58" i="14"/>
  <c r="O58" i="15"/>
  <c r="J83" i="12"/>
  <c r="W52" i="14"/>
  <c r="X52" i="14" s="1"/>
  <c r="T52" i="14" s="1"/>
  <c r="P51" i="10"/>
  <c r="E44" i="14"/>
  <c r="B44" i="15"/>
  <c r="F44" i="10"/>
  <c r="I43" i="15"/>
  <c r="J41" i="10"/>
  <c r="AL41" i="14"/>
  <c r="T41" i="15"/>
  <c r="AF41" i="10"/>
  <c r="AJ44" i="8" s="1"/>
  <c r="AA35" i="10"/>
  <c r="AC38" i="8" s="1"/>
  <c r="O35" i="15"/>
  <c r="AE35" i="14"/>
  <c r="AF52" i="10"/>
  <c r="AJ55" i="8" s="1"/>
  <c r="AL52" i="14"/>
  <c r="T52" i="15"/>
  <c r="P52" i="10"/>
  <c r="O49" i="10"/>
  <c r="I49" i="14"/>
  <c r="E49" i="15"/>
  <c r="I49" i="10"/>
  <c r="S52" i="6" s="1"/>
  <c r="AD46" i="10"/>
  <c r="AG49" i="8" s="1"/>
  <c r="AI46" i="14"/>
  <c r="R46" i="15"/>
  <c r="C49" i="6"/>
  <c r="C49" i="8"/>
  <c r="C48" i="3"/>
  <c r="C49" i="7"/>
  <c r="AH48" i="14"/>
  <c r="AJ48" i="14" s="1"/>
  <c r="AC48" i="10"/>
  <c r="AF51" i="8" s="1"/>
  <c r="AH51" i="8" s="1"/>
  <c r="Q48" i="15"/>
  <c r="AC44" i="14"/>
  <c r="Y44" i="10"/>
  <c r="AA47" i="8" s="1"/>
  <c r="M44" i="15"/>
  <c r="R41" i="14"/>
  <c r="K41" i="15"/>
  <c r="U41" i="10"/>
  <c r="J44" i="7" s="1"/>
  <c r="Q38" i="10"/>
  <c r="F41" i="7" s="1"/>
  <c r="N38" i="14"/>
  <c r="G38" i="15"/>
  <c r="AF38" i="14"/>
  <c r="P38" i="15"/>
  <c r="AB38" i="10"/>
  <c r="AD41" i="8" s="1"/>
  <c r="AE40" i="8"/>
  <c r="F30" i="14"/>
  <c r="C30" i="15"/>
  <c r="G30" i="10"/>
  <c r="O40" i="7"/>
  <c r="W33" i="10"/>
  <c r="H22" i="15"/>
  <c r="R22" i="10"/>
  <c r="G25" i="7" s="1"/>
  <c r="O22" i="14"/>
  <c r="AF22" i="10"/>
  <c r="AJ25" i="8" s="1"/>
  <c r="AL22" i="14"/>
  <c r="T22" i="15"/>
  <c r="C25" i="7"/>
  <c r="C25" i="8"/>
  <c r="C25" i="6"/>
  <c r="C24" i="3"/>
  <c r="Z19" i="10"/>
  <c r="AB22" i="8" s="1"/>
  <c r="N19" i="15"/>
  <c r="AD19" i="14"/>
  <c r="Q18" i="15"/>
  <c r="AH18" i="14"/>
  <c r="AJ18" i="14" s="1"/>
  <c r="AC18" i="10"/>
  <c r="AF21" i="8" s="1"/>
  <c r="AH21" i="8" s="1"/>
  <c r="O15" i="14"/>
  <c r="M15" i="14" s="1"/>
  <c r="R15" i="10"/>
  <c r="G18" i="7" s="1"/>
  <c r="H15" i="15"/>
  <c r="X8" i="10"/>
  <c r="O38" i="6"/>
  <c r="W32" i="6"/>
  <c r="M25" i="10"/>
  <c r="G23" i="15"/>
  <c r="N23" i="14"/>
  <c r="Q23" i="10"/>
  <c r="F26" i="7" s="1"/>
  <c r="O19" i="14"/>
  <c r="H19" i="15"/>
  <c r="R19" i="10"/>
  <c r="G22" i="7" s="1"/>
  <c r="X18" i="6"/>
  <c r="Y18" i="6" s="1"/>
  <c r="W18" i="6"/>
  <c r="V28" i="10"/>
  <c r="Y31" i="8"/>
  <c r="Z31" i="8" s="1"/>
  <c r="P36" i="10"/>
  <c r="J36" i="15"/>
  <c r="Q36" i="14"/>
  <c r="T36" i="10"/>
  <c r="I39" i="7" s="1"/>
  <c r="N36" i="10"/>
  <c r="W43" i="6"/>
  <c r="X33" i="6"/>
  <c r="Y33" i="6" s="1"/>
  <c r="W33" i="6"/>
  <c r="X27" i="10"/>
  <c r="O38" i="12"/>
  <c r="O10" i="15"/>
  <c r="AE10" i="14"/>
  <c r="AA10" i="10"/>
  <c r="AC13" i="8" s="1"/>
  <c r="AI10" i="14"/>
  <c r="AJ10" i="14" s="1"/>
  <c r="R10" i="15"/>
  <c r="AD10" i="10"/>
  <c r="AG13" i="8" s="1"/>
  <c r="Y36" i="10"/>
  <c r="AA39" i="8" s="1"/>
  <c r="M36" i="15"/>
  <c r="AC36" i="14"/>
  <c r="F33" i="10"/>
  <c r="B33" i="15"/>
  <c r="E33" i="14"/>
  <c r="G33" i="14" s="1"/>
  <c r="F31" i="15"/>
  <c r="J31" i="14"/>
  <c r="L31" i="10"/>
  <c r="AH31" i="14"/>
  <c r="Q31" i="15"/>
  <c r="AC31" i="10"/>
  <c r="AF34" i="8" s="1"/>
  <c r="D24" i="15"/>
  <c r="H24" i="10"/>
  <c r="H24" i="14"/>
  <c r="I24" i="14"/>
  <c r="I24" i="10"/>
  <c r="S27" i="6" s="1"/>
  <c r="E24" i="15"/>
  <c r="C27" i="8"/>
  <c r="C27" i="7"/>
  <c r="C26" i="3"/>
  <c r="C27" i="6"/>
  <c r="N40" i="7"/>
  <c r="K40" i="7"/>
  <c r="P39" i="3" s="1"/>
  <c r="AC33" i="10"/>
  <c r="AF36" i="8" s="1"/>
  <c r="AH33" i="14"/>
  <c r="Q33" i="15"/>
  <c r="M33" i="15"/>
  <c r="AC33" i="14"/>
  <c r="Y33" i="10"/>
  <c r="AA36" i="8" s="1"/>
  <c r="Z33" i="10"/>
  <c r="AB36" i="8" s="1"/>
  <c r="N33" i="15"/>
  <c r="AD33" i="14"/>
  <c r="AL33" i="14"/>
  <c r="AF33" i="10"/>
  <c r="AJ36" i="8" s="1"/>
  <c r="T33" i="15"/>
  <c r="AE25" i="14"/>
  <c r="AA25" i="10"/>
  <c r="AC28" i="8" s="1"/>
  <c r="O25" i="15"/>
  <c r="T26" i="6"/>
  <c r="U26" i="6" s="1"/>
  <c r="V26" i="6" s="1"/>
  <c r="O26" i="6"/>
  <c r="J35" i="6"/>
  <c r="L27" i="10"/>
  <c r="J27" i="14"/>
  <c r="F27" i="15"/>
  <c r="C30" i="7"/>
  <c r="C30" i="6"/>
  <c r="C30" i="8"/>
  <c r="C29" i="3"/>
  <c r="O23" i="14"/>
  <c r="H23" i="15"/>
  <c r="R23" i="10"/>
  <c r="G26" i="7" s="1"/>
  <c r="J20" i="14"/>
  <c r="F20" i="15"/>
  <c r="L20" i="10"/>
  <c r="AL20" i="14"/>
  <c r="T20" i="15"/>
  <c r="AF20" i="10"/>
  <c r="AJ23" i="8" s="1"/>
  <c r="G28" i="6"/>
  <c r="H28" i="6" s="1"/>
  <c r="F28" i="6"/>
  <c r="AA16" i="10"/>
  <c r="AC19" i="8" s="1"/>
  <c r="O16" i="15"/>
  <c r="AE16" i="14"/>
  <c r="AM14" i="14"/>
  <c r="AN14" i="14" s="1"/>
  <c r="AG14" i="10"/>
  <c r="AK17" i="8" s="1"/>
  <c r="U14" i="15"/>
  <c r="O11" i="14"/>
  <c r="R11" i="10"/>
  <c r="G14" i="7" s="1"/>
  <c r="H11" i="15"/>
  <c r="AH11" i="14"/>
  <c r="AJ11" i="14" s="1"/>
  <c r="Q11" i="15"/>
  <c r="AC11" i="10"/>
  <c r="AF14" i="8" s="1"/>
  <c r="AH14" i="8" s="1"/>
  <c r="X21" i="6"/>
  <c r="Y21" i="6" s="1"/>
  <c r="W21" i="6"/>
  <c r="C16" i="15"/>
  <c r="G16" i="10"/>
  <c r="F16" i="14"/>
  <c r="W24" i="6"/>
  <c r="I11" i="10"/>
  <c r="S14" i="6" s="1"/>
  <c r="I11" i="14"/>
  <c r="E11" i="15"/>
  <c r="G12" i="6"/>
  <c r="H12" i="6" s="1"/>
  <c r="I12" i="6" s="1"/>
  <c r="F12" i="6"/>
  <c r="H16" i="14"/>
  <c r="H16" i="10"/>
  <c r="D16" i="15"/>
  <c r="C19" i="7"/>
  <c r="C19" i="6"/>
  <c r="C19" i="8"/>
  <c r="C18" i="3"/>
  <c r="AF13" i="10"/>
  <c r="AJ16" i="8" s="1"/>
  <c r="T13" i="15"/>
  <c r="AL13" i="14"/>
  <c r="G13" i="10"/>
  <c r="F13" i="14"/>
  <c r="C13" i="15"/>
  <c r="P13" i="15"/>
  <c r="AF13" i="14"/>
  <c r="AB13" i="10"/>
  <c r="AD16" i="8" s="1"/>
  <c r="T7" i="15"/>
  <c r="AL7" i="14"/>
  <c r="AF7" i="10"/>
  <c r="AJ10" i="8" s="1"/>
  <c r="O7" i="14"/>
  <c r="R7" i="10"/>
  <c r="G10" i="7" s="1"/>
  <c r="H7" i="15"/>
  <c r="W153" i="8"/>
  <c r="R109" i="8"/>
  <c r="O88" i="8"/>
  <c r="M5" i="15"/>
  <c r="AC5" i="14"/>
  <c r="Y5" i="10"/>
  <c r="AA8" i="8" s="1"/>
  <c r="P12" i="7"/>
  <c r="O5" i="10"/>
  <c r="J5" i="14"/>
  <c r="F5" i="15"/>
  <c r="L5" i="10"/>
  <c r="S8" i="10"/>
  <c r="H11" i="7" s="1"/>
  <c r="L84" i="7"/>
  <c r="X11" i="6"/>
  <c r="Y11" i="6" s="1"/>
  <c r="W11" i="6"/>
  <c r="G6" i="15"/>
  <c r="N6" i="14"/>
  <c r="Q6" i="10"/>
  <c r="F9" i="7" s="1"/>
  <c r="K131" i="8"/>
  <c r="O131" i="8" s="1"/>
  <c r="O12" i="7"/>
  <c r="O6" i="10"/>
  <c r="AC6" i="14"/>
  <c r="M6" i="15"/>
  <c r="Y6" i="10"/>
  <c r="AA9" i="8" s="1"/>
  <c r="S6" i="15"/>
  <c r="AK6" i="14"/>
  <c r="AE6" i="10"/>
  <c r="AI9" i="8" s="1"/>
  <c r="K135" i="8"/>
  <c r="O135" i="8" s="1"/>
  <c r="T76" i="5"/>
  <c r="U7" i="8"/>
  <c r="M7" i="8"/>
  <c r="F7" i="8"/>
  <c r="T7" i="8"/>
  <c r="I7" i="8"/>
  <c r="G7" i="8"/>
  <c r="P7" i="8"/>
  <c r="L7" i="8"/>
  <c r="N7" i="8" s="1"/>
  <c r="J7" i="8"/>
  <c r="V7" i="8"/>
  <c r="S7" i="8"/>
  <c r="X3" i="10"/>
  <c r="J3" i="15"/>
  <c r="Q3" i="14"/>
  <c r="T3" i="10"/>
  <c r="I6" i="7" s="1"/>
  <c r="AH3" i="14"/>
  <c r="AJ3" i="14" s="1"/>
  <c r="AC3" i="10"/>
  <c r="AF6" i="8" s="1"/>
  <c r="AH6" i="8" s="1"/>
  <c r="Q3" i="15"/>
  <c r="W101" i="8"/>
  <c r="N93" i="8"/>
  <c r="O93" i="8" s="1"/>
  <c r="X93" i="8" s="1"/>
  <c r="S92" i="3" s="1"/>
  <c r="T20" i="5"/>
  <c r="W4" i="10"/>
  <c r="T18" i="5"/>
  <c r="T144" i="4"/>
  <c r="T133" i="4"/>
  <c r="J4" i="10"/>
  <c r="AE4" i="10"/>
  <c r="AI7" i="8" s="1"/>
  <c r="S4" i="15"/>
  <c r="AK4" i="14"/>
  <c r="R4" i="14"/>
  <c r="K4" i="15"/>
  <c r="U4" i="10"/>
  <c r="J7" i="7" s="1"/>
  <c r="K161" i="8"/>
  <c r="R146" i="8"/>
  <c r="K129" i="8"/>
  <c r="Q126" i="8"/>
  <c r="K107" i="8"/>
  <c r="O57" i="7"/>
  <c r="T111" i="4"/>
  <c r="T7" i="4"/>
  <c r="T43" i="5"/>
  <c r="T32" i="4"/>
  <c r="T131" i="4"/>
  <c r="T65" i="4"/>
  <c r="G154" i="10"/>
  <c r="F154" i="14"/>
  <c r="C154" i="15"/>
  <c r="AL157" i="14"/>
  <c r="T157" i="15"/>
  <c r="AF157" i="10"/>
  <c r="AJ160" i="8" s="1"/>
  <c r="X153" i="10"/>
  <c r="J194" i="12"/>
  <c r="Q160" i="8" s="1"/>
  <c r="W157" i="14"/>
  <c r="X157" i="14" s="1"/>
  <c r="T157" i="14" s="1"/>
  <c r="G156" i="10"/>
  <c r="F156" i="14"/>
  <c r="C156" i="15"/>
  <c r="AA157" i="14"/>
  <c r="L157" i="15"/>
  <c r="H156" i="10"/>
  <c r="H156" i="14"/>
  <c r="D156" i="15"/>
  <c r="O153" i="15"/>
  <c r="AE153" i="14"/>
  <c r="AA153" i="10"/>
  <c r="AC156" i="8" s="1"/>
  <c r="K155" i="10"/>
  <c r="AK158" i="14"/>
  <c r="S158" i="15"/>
  <c r="AE158" i="10"/>
  <c r="AI161" i="8" s="1"/>
  <c r="I158" i="10"/>
  <c r="S161" i="6" s="1"/>
  <c r="I158" i="14"/>
  <c r="K158" i="14" s="1"/>
  <c r="E158" i="15"/>
  <c r="AA158" i="10"/>
  <c r="AC161" i="8" s="1"/>
  <c r="AE158" i="14"/>
  <c r="O158" i="15"/>
  <c r="N158" i="10"/>
  <c r="AE153" i="10"/>
  <c r="AI156" i="8" s="1"/>
  <c r="AK153" i="14"/>
  <c r="S153" i="15"/>
  <c r="O182" i="12"/>
  <c r="P147" i="10"/>
  <c r="W158" i="10"/>
  <c r="AG158" i="10"/>
  <c r="AK161" i="8" s="1"/>
  <c r="AM158" i="14"/>
  <c r="U158" i="15"/>
  <c r="T158" i="10"/>
  <c r="I161" i="7" s="1"/>
  <c r="Q158" i="14"/>
  <c r="J158" i="15"/>
  <c r="B158" i="15"/>
  <c r="E158" i="14"/>
  <c r="F158" i="10"/>
  <c r="P157" i="15"/>
  <c r="AF157" i="14"/>
  <c r="AB157" i="10"/>
  <c r="AD160" i="8" s="1"/>
  <c r="J155" i="14"/>
  <c r="F155" i="15"/>
  <c r="L155" i="10"/>
  <c r="J156" i="14"/>
  <c r="F156" i="15"/>
  <c r="L156" i="10"/>
  <c r="O152" i="10"/>
  <c r="AG147" i="10"/>
  <c r="AK150" i="8" s="1"/>
  <c r="AM147" i="14"/>
  <c r="U147" i="15"/>
  <c r="Z152" i="10"/>
  <c r="AB155" i="8" s="1"/>
  <c r="N152" i="15"/>
  <c r="AD152" i="14"/>
  <c r="O152" i="14"/>
  <c r="H152" i="15"/>
  <c r="R152" i="10"/>
  <c r="G155" i="7" s="1"/>
  <c r="AK152" i="14"/>
  <c r="S152" i="15"/>
  <c r="AE152" i="10"/>
  <c r="AI155" i="8" s="1"/>
  <c r="N151" i="10"/>
  <c r="AF150" i="10"/>
  <c r="AJ153" i="8" s="1"/>
  <c r="AL150" i="14"/>
  <c r="T150" i="15"/>
  <c r="AE145" i="10"/>
  <c r="AI148" i="8" s="1"/>
  <c r="AL148" i="8" s="1"/>
  <c r="AK145" i="14"/>
  <c r="AN145" i="14" s="1"/>
  <c r="S145" i="15"/>
  <c r="I144" i="10"/>
  <c r="S147" i="6" s="1"/>
  <c r="I144" i="14"/>
  <c r="K144" i="14" s="1"/>
  <c r="E144" i="15"/>
  <c r="I146" i="10"/>
  <c r="S149" i="6" s="1"/>
  <c r="E146" i="15"/>
  <c r="I146" i="14"/>
  <c r="H158" i="14"/>
  <c r="D158" i="15"/>
  <c r="H158" i="10"/>
  <c r="R158" i="10"/>
  <c r="G161" i="7" s="1"/>
  <c r="O158" i="14"/>
  <c r="H158" i="15"/>
  <c r="K158" i="15"/>
  <c r="U158" i="10"/>
  <c r="J161" i="7" s="1"/>
  <c r="R158" i="14"/>
  <c r="O157" i="14"/>
  <c r="H157" i="15"/>
  <c r="R157" i="10"/>
  <c r="G160" i="7" s="1"/>
  <c r="AF155" i="14"/>
  <c r="P155" i="15"/>
  <c r="AB155" i="10"/>
  <c r="AD158" i="8" s="1"/>
  <c r="AI153" i="14"/>
  <c r="AJ153" i="14" s="1"/>
  <c r="R153" i="15"/>
  <c r="AD153" i="10"/>
  <c r="AG156" i="8" s="1"/>
  <c r="AH156" i="8" s="1"/>
  <c r="W153" i="10"/>
  <c r="O157" i="15"/>
  <c r="AA157" i="10"/>
  <c r="AC160" i="8" s="1"/>
  <c r="AE157" i="14"/>
  <c r="I153" i="10"/>
  <c r="S156" i="6" s="1"/>
  <c r="I153" i="14"/>
  <c r="E153" i="15"/>
  <c r="O156" i="10"/>
  <c r="H155" i="10"/>
  <c r="H155" i="14"/>
  <c r="D155" i="15"/>
  <c r="P156" i="10"/>
  <c r="I155" i="10"/>
  <c r="S158" i="6" s="1"/>
  <c r="I155" i="14"/>
  <c r="E155" i="15"/>
  <c r="Q157" i="15"/>
  <c r="AH157" i="14"/>
  <c r="AC157" i="10"/>
  <c r="AF160" i="8" s="1"/>
  <c r="AH160" i="8" s="1"/>
  <c r="H155" i="15"/>
  <c r="R155" i="10"/>
  <c r="G158" i="7" s="1"/>
  <c r="O155" i="14"/>
  <c r="AB151" i="10"/>
  <c r="AD154" i="8" s="1"/>
  <c r="AF151" i="14"/>
  <c r="P151" i="15"/>
  <c r="N149" i="10"/>
  <c r="P156" i="7"/>
  <c r="L157" i="7"/>
  <c r="U151" i="15"/>
  <c r="AG151" i="10"/>
  <c r="AK154" i="8" s="1"/>
  <c r="AL154" i="8" s="1"/>
  <c r="AM151" i="14"/>
  <c r="AD150" i="10"/>
  <c r="AG153" i="8" s="1"/>
  <c r="AH153" i="8" s="1"/>
  <c r="AI150" i="14"/>
  <c r="AJ150" i="14" s="1"/>
  <c r="R150" i="15"/>
  <c r="Q149" i="10"/>
  <c r="F152" i="7" s="1"/>
  <c r="L152" i="7" s="1"/>
  <c r="N149" i="14"/>
  <c r="G149" i="15"/>
  <c r="AG152" i="10"/>
  <c r="AK155" i="8" s="1"/>
  <c r="AM152" i="14"/>
  <c r="U152" i="15"/>
  <c r="H151" i="10"/>
  <c r="H151" i="14"/>
  <c r="D151" i="15"/>
  <c r="S152" i="10"/>
  <c r="H155" i="7" s="1"/>
  <c r="N150" i="15"/>
  <c r="Z150" i="10"/>
  <c r="AB153" i="8" s="1"/>
  <c r="AD150" i="14"/>
  <c r="J149" i="15"/>
  <c r="Q149" i="14"/>
  <c r="T149" i="10"/>
  <c r="I152" i="7" s="1"/>
  <c r="O152" i="7" s="1"/>
  <c r="I149" i="15"/>
  <c r="W150" i="6"/>
  <c r="M145" i="10"/>
  <c r="AA143" i="14"/>
  <c r="L143" i="15"/>
  <c r="W142" i="10"/>
  <c r="P148" i="10"/>
  <c r="L150" i="7"/>
  <c r="AI144" i="14"/>
  <c r="R144" i="15"/>
  <c r="AD144" i="10"/>
  <c r="AG147" i="8" s="1"/>
  <c r="P149" i="14"/>
  <c r="Z148" i="10"/>
  <c r="AB151" i="8" s="1"/>
  <c r="N148" i="15"/>
  <c r="AD148" i="14"/>
  <c r="AE144" i="10"/>
  <c r="AI147" i="8" s="1"/>
  <c r="AK144" i="14"/>
  <c r="S144" i="15"/>
  <c r="P145" i="10"/>
  <c r="Y143" i="10"/>
  <c r="AA146" i="8" s="1"/>
  <c r="AC143" i="14"/>
  <c r="AG143" i="14" s="1"/>
  <c r="M143" i="15"/>
  <c r="O148" i="14"/>
  <c r="R148" i="10"/>
  <c r="G151" i="7" s="1"/>
  <c r="H148" i="15"/>
  <c r="F148" i="14"/>
  <c r="C148" i="15"/>
  <c r="G148" i="10"/>
  <c r="R146" i="15"/>
  <c r="AD146" i="10"/>
  <c r="AG149" i="8" s="1"/>
  <c r="AI146" i="14"/>
  <c r="AC146" i="10"/>
  <c r="AF149" i="8" s="1"/>
  <c r="AH146" i="14"/>
  <c r="AJ146" i="14" s="1"/>
  <c r="Q146" i="15"/>
  <c r="AK146" i="14"/>
  <c r="S146" i="15"/>
  <c r="AE146" i="10"/>
  <c r="AI149" i="8" s="1"/>
  <c r="L148" i="7"/>
  <c r="M148" i="7"/>
  <c r="J177" i="12"/>
  <c r="Q144" i="8" s="1"/>
  <c r="R144" i="8" s="1"/>
  <c r="X144" i="8" s="1"/>
  <c r="S143" i="3" s="1"/>
  <c r="W141" i="14"/>
  <c r="X141" i="14" s="1"/>
  <c r="T141" i="14" s="1"/>
  <c r="AE141" i="14"/>
  <c r="AA141" i="10"/>
  <c r="AC144" i="8" s="1"/>
  <c r="O141" i="15"/>
  <c r="P145" i="7"/>
  <c r="S141" i="10"/>
  <c r="H144" i="7" s="1"/>
  <c r="W132" i="10"/>
  <c r="U139" i="10"/>
  <c r="J142" i="7" s="1"/>
  <c r="P142" i="7" s="1"/>
  <c r="R139" i="14"/>
  <c r="K139" i="15"/>
  <c r="C142" i="8"/>
  <c r="C142" i="6"/>
  <c r="C141" i="3"/>
  <c r="C142" i="7"/>
  <c r="H136" i="15"/>
  <c r="O136" i="14"/>
  <c r="R136" i="10"/>
  <c r="G139" i="7" s="1"/>
  <c r="O139" i="10"/>
  <c r="I137" i="14"/>
  <c r="I137" i="10"/>
  <c r="S140" i="6" s="1"/>
  <c r="E137" i="15"/>
  <c r="AD137" i="10"/>
  <c r="AG140" i="8" s="1"/>
  <c r="AH140" i="8" s="1"/>
  <c r="AI137" i="14"/>
  <c r="R137" i="15"/>
  <c r="AE136" i="10"/>
  <c r="AI139" i="8" s="1"/>
  <c r="S136" i="15"/>
  <c r="AK136" i="14"/>
  <c r="H139" i="10"/>
  <c r="H139" i="14"/>
  <c r="L139" i="14" s="1"/>
  <c r="D139" i="15"/>
  <c r="AA133" i="10"/>
  <c r="AC136" i="8" s="1"/>
  <c r="O133" i="15"/>
  <c r="AE133" i="14"/>
  <c r="C136" i="6"/>
  <c r="C136" i="7"/>
  <c r="C136" i="8"/>
  <c r="C135" i="3"/>
  <c r="L138" i="15"/>
  <c r="AA138" i="14"/>
  <c r="AD138" i="14"/>
  <c r="Z138" i="10"/>
  <c r="AB141" i="8" s="1"/>
  <c r="N138" i="15"/>
  <c r="AA137" i="14"/>
  <c r="L137" i="15"/>
  <c r="AH136" i="14"/>
  <c r="Q136" i="15"/>
  <c r="AC136" i="10"/>
  <c r="AF139" i="8" s="1"/>
  <c r="N137" i="10"/>
  <c r="I135" i="15"/>
  <c r="P133" i="15"/>
  <c r="AF133" i="14"/>
  <c r="AB133" i="10"/>
  <c r="AD136" i="8" s="1"/>
  <c r="N140" i="15"/>
  <c r="Z140" i="10"/>
  <c r="AB143" i="8" s="1"/>
  <c r="AD140" i="14"/>
  <c r="T140" i="10"/>
  <c r="I143" i="7" s="1"/>
  <c r="Q140" i="14"/>
  <c r="J140" i="15"/>
  <c r="AH136" i="8"/>
  <c r="C134" i="7"/>
  <c r="O134" i="7" s="1"/>
  <c r="C134" i="6"/>
  <c r="C133" i="3"/>
  <c r="C134" i="8"/>
  <c r="H134" i="10"/>
  <c r="H134" i="14"/>
  <c r="D134" i="15"/>
  <c r="F134" i="14"/>
  <c r="C134" i="15"/>
  <c r="G134" i="10"/>
  <c r="K134" i="10"/>
  <c r="O134" i="14"/>
  <c r="R134" i="10"/>
  <c r="G137" i="7" s="1"/>
  <c r="M137" i="7" s="1"/>
  <c r="H134" i="15"/>
  <c r="J124" i="14"/>
  <c r="K124" i="14" s="1"/>
  <c r="F124" i="15"/>
  <c r="L124" i="10"/>
  <c r="U130" i="10"/>
  <c r="J133" i="7" s="1"/>
  <c r="R130" i="14"/>
  <c r="K130" i="15"/>
  <c r="I130" i="14"/>
  <c r="I130" i="10"/>
  <c r="S133" i="6" s="1"/>
  <c r="E130" i="15"/>
  <c r="O130" i="14"/>
  <c r="R130" i="10"/>
  <c r="G133" i="7" s="1"/>
  <c r="H130" i="15"/>
  <c r="H129" i="10"/>
  <c r="X132" i="6" s="1"/>
  <c r="Y132" i="6" s="1"/>
  <c r="D129" i="15"/>
  <c r="H129" i="14"/>
  <c r="M127" i="10"/>
  <c r="X123" i="10"/>
  <c r="Q120" i="15"/>
  <c r="AH120" i="14"/>
  <c r="AJ120" i="14" s="1"/>
  <c r="AC120" i="10"/>
  <c r="AF123" i="8" s="1"/>
  <c r="AH123" i="8" s="1"/>
  <c r="AK120" i="14"/>
  <c r="AN120" i="14" s="1"/>
  <c r="S120" i="15"/>
  <c r="AE120" i="10"/>
  <c r="AI123" i="8" s="1"/>
  <c r="AL123" i="8" s="1"/>
  <c r="N127" i="10"/>
  <c r="J126" i="10"/>
  <c r="AD126" i="14"/>
  <c r="Z126" i="10"/>
  <c r="AB129" i="8" s="1"/>
  <c r="N126" i="15"/>
  <c r="V123" i="10"/>
  <c r="Y126" i="8"/>
  <c r="Z126" i="8" s="1"/>
  <c r="M129" i="10"/>
  <c r="P129" i="10"/>
  <c r="K125" i="10"/>
  <c r="AA125" i="14"/>
  <c r="L125" i="15"/>
  <c r="G127" i="6"/>
  <c r="H127" i="6" s="1"/>
  <c r="F127" i="6"/>
  <c r="T127" i="15"/>
  <c r="AL127" i="14"/>
  <c r="AF127" i="10"/>
  <c r="AJ130" i="8" s="1"/>
  <c r="O127" i="14"/>
  <c r="H127" i="15"/>
  <c r="R127" i="10"/>
  <c r="G130" i="7" s="1"/>
  <c r="AI121" i="14"/>
  <c r="R121" i="15"/>
  <c r="AD121" i="10"/>
  <c r="AG124" i="8" s="1"/>
  <c r="G129" i="6"/>
  <c r="H129" i="6" s="1"/>
  <c r="F129" i="6"/>
  <c r="AC128" i="10"/>
  <c r="AF131" i="8" s="1"/>
  <c r="Q128" i="15"/>
  <c r="AH128" i="14"/>
  <c r="L128" i="15"/>
  <c r="AA128" i="14"/>
  <c r="G128" i="15"/>
  <c r="N128" i="14"/>
  <c r="Q128" i="10"/>
  <c r="F131" i="7" s="1"/>
  <c r="F122" i="14"/>
  <c r="C122" i="15"/>
  <c r="G122" i="10"/>
  <c r="J151" i="12"/>
  <c r="Q122" i="8" s="1"/>
  <c r="R122" i="8" s="1"/>
  <c r="W119" i="14"/>
  <c r="X119" i="14" s="1"/>
  <c r="T119" i="14" s="1"/>
  <c r="N119" i="14"/>
  <c r="G119" i="15"/>
  <c r="Q119" i="10"/>
  <c r="F122" i="7" s="1"/>
  <c r="P122" i="10"/>
  <c r="Z122" i="10"/>
  <c r="AB125" i="8" s="1"/>
  <c r="AD122" i="14"/>
  <c r="N122" i="15"/>
  <c r="U122" i="10"/>
  <c r="J125" i="7" s="1"/>
  <c r="R122" i="14"/>
  <c r="K122" i="15"/>
  <c r="W115" i="14"/>
  <c r="X115" i="14" s="1"/>
  <c r="T115" i="14" s="1"/>
  <c r="N11" i="13"/>
  <c r="N118" i="10"/>
  <c r="C121" i="8"/>
  <c r="C121" i="7"/>
  <c r="C121" i="6"/>
  <c r="C120" i="3"/>
  <c r="M115" i="10"/>
  <c r="W128" i="6"/>
  <c r="AJ121" i="14"/>
  <c r="G122" i="6"/>
  <c r="H122" i="6" s="1"/>
  <c r="F122" i="6"/>
  <c r="J117" i="14"/>
  <c r="F117" i="15"/>
  <c r="L117" i="10"/>
  <c r="C120" i="8"/>
  <c r="C120" i="6"/>
  <c r="C120" i="7"/>
  <c r="C119" i="3"/>
  <c r="E111" i="14"/>
  <c r="B111" i="15"/>
  <c r="F111" i="10"/>
  <c r="G117" i="15"/>
  <c r="N117" i="14"/>
  <c r="Q117" i="10"/>
  <c r="F120" i="7" s="1"/>
  <c r="N8" i="13"/>
  <c r="W112" i="14"/>
  <c r="X112" i="14" s="1"/>
  <c r="T112" i="14" s="1"/>
  <c r="O111" i="10"/>
  <c r="N117" i="10"/>
  <c r="X112" i="10"/>
  <c r="Q112" i="14"/>
  <c r="J112" i="15"/>
  <c r="T112" i="10"/>
  <c r="I115" i="7" s="1"/>
  <c r="G119" i="14"/>
  <c r="Q109" i="10"/>
  <c r="F112" i="7" s="1"/>
  <c r="L112" i="7" s="1"/>
  <c r="G109" i="15"/>
  <c r="N109" i="14"/>
  <c r="M109" i="14" s="1"/>
  <c r="F107" i="10"/>
  <c r="E107" i="14"/>
  <c r="B107" i="15"/>
  <c r="M113" i="15"/>
  <c r="Y113" i="10"/>
  <c r="AA116" i="8" s="1"/>
  <c r="AC113" i="14"/>
  <c r="AN110" i="14"/>
  <c r="P112" i="6"/>
  <c r="Q112" i="6" s="1"/>
  <c r="O112" i="6"/>
  <c r="L115" i="14"/>
  <c r="E114" i="15"/>
  <c r="I114" i="14"/>
  <c r="I114" i="10"/>
  <c r="S117" i="6" s="1"/>
  <c r="F116" i="10"/>
  <c r="B116" i="15"/>
  <c r="E116" i="14"/>
  <c r="U116" i="15"/>
  <c r="AG116" i="10"/>
  <c r="AK119" i="8" s="1"/>
  <c r="AM116" i="14"/>
  <c r="P116" i="10"/>
  <c r="Q116" i="14"/>
  <c r="J116" i="15"/>
  <c r="T116" i="10"/>
  <c r="I119" i="7" s="1"/>
  <c r="F10" i="13"/>
  <c r="AA114" i="10"/>
  <c r="AC117" i="8" s="1"/>
  <c r="AE114" i="14"/>
  <c r="O114" i="15"/>
  <c r="C117" i="6"/>
  <c r="C117" i="7"/>
  <c r="C116" i="3"/>
  <c r="C117" i="8"/>
  <c r="R113" i="15"/>
  <c r="AD113" i="10"/>
  <c r="AG116" i="8" s="1"/>
  <c r="AH116" i="8" s="1"/>
  <c r="AI113" i="14"/>
  <c r="F113" i="14"/>
  <c r="C113" i="15"/>
  <c r="G113" i="10"/>
  <c r="AD113" i="14"/>
  <c r="Z113" i="10"/>
  <c r="AB116" i="8" s="1"/>
  <c r="N113" i="15"/>
  <c r="AF104" i="14"/>
  <c r="AB104" i="10"/>
  <c r="AD107" i="8" s="1"/>
  <c r="P104" i="15"/>
  <c r="F6" i="13"/>
  <c r="E110" i="14"/>
  <c r="F110" i="10"/>
  <c r="B110" i="15"/>
  <c r="M109" i="10"/>
  <c r="K109" i="10"/>
  <c r="J108" i="10"/>
  <c r="AH108" i="14"/>
  <c r="Q108" i="15"/>
  <c r="AC108" i="10"/>
  <c r="AF111" i="8" s="1"/>
  <c r="AC105" i="10"/>
  <c r="AF108" i="8" s="1"/>
  <c r="Q105" i="15"/>
  <c r="AH105" i="14"/>
  <c r="P102" i="10"/>
  <c r="S103" i="10"/>
  <c r="H106" i="7" s="1"/>
  <c r="I98" i="14"/>
  <c r="E98" i="15"/>
  <c r="I98" i="10"/>
  <c r="S101" i="6" s="1"/>
  <c r="M94" i="10"/>
  <c r="P109" i="7"/>
  <c r="M103" i="15"/>
  <c r="AC103" i="14"/>
  <c r="Y103" i="10"/>
  <c r="AA106" i="8" s="1"/>
  <c r="Q103" i="14"/>
  <c r="T103" i="10"/>
  <c r="I106" i="7" s="1"/>
  <c r="J103" i="15"/>
  <c r="J98" i="15"/>
  <c r="T98" i="10"/>
  <c r="I101" i="7" s="1"/>
  <c r="Q98" i="14"/>
  <c r="W94" i="14"/>
  <c r="X94" i="14" s="1"/>
  <c r="T94" i="14" s="1"/>
  <c r="J136" i="12"/>
  <c r="E101" i="15"/>
  <c r="I101" i="10"/>
  <c r="S104" i="6" s="1"/>
  <c r="I101" i="14"/>
  <c r="C104" i="6"/>
  <c r="C104" i="8"/>
  <c r="C104" i="7"/>
  <c r="C103" i="3"/>
  <c r="Q105" i="14"/>
  <c r="T105" i="10"/>
  <c r="I108" i="7" s="1"/>
  <c r="J105" i="15"/>
  <c r="N105" i="14"/>
  <c r="G105" i="15"/>
  <c r="Q105" i="10"/>
  <c r="F108" i="7" s="1"/>
  <c r="W101" i="10"/>
  <c r="P94" i="10"/>
  <c r="R101" i="15"/>
  <c r="AD101" i="10"/>
  <c r="AG104" i="8" s="1"/>
  <c r="AI101" i="14"/>
  <c r="H95" i="14"/>
  <c r="L95" i="14" s="1"/>
  <c r="D95" i="14" s="1"/>
  <c r="H95" i="10"/>
  <c r="D95" i="15"/>
  <c r="AD92" i="14"/>
  <c r="AG92" i="14" s="1"/>
  <c r="Z92" i="10"/>
  <c r="AB95" i="8" s="1"/>
  <c r="AE95" i="8" s="1"/>
  <c r="AM95" i="8" s="1"/>
  <c r="AN95" i="8" s="1"/>
  <c r="T94" i="3" s="1"/>
  <c r="N92" i="15"/>
  <c r="W112" i="6"/>
  <c r="X112" i="6"/>
  <c r="Y112" i="6" s="1"/>
  <c r="Z112" i="6" s="1"/>
  <c r="J102" i="10"/>
  <c r="C105" i="7"/>
  <c r="C105" i="6"/>
  <c r="C104" i="3"/>
  <c r="C105" i="8"/>
  <c r="Q96" i="15"/>
  <c r="AC96" i="10"/>
  <c r="AF99" i="8" s="1"/>
  <c r="AH99" i="8" s="1"/>
  <c r="AH96" i="14"/>
  <c r="AJ96" i="14" s="1"/>
  <c r="N96" i="10"/>
  <c r="O96" i="14"/>
  <c r="H96" i="15"/>
  <c r="R96" i="10"/>
  <c r="G99" i="7" s="1"/>
  <c r="AF100" i="10"/>
  <c r="AJ103" i="8" s="1"/>
  <c r="T100" i="15"/>
  <c r="AL100" i="14"/>
  <c r="P100" i="10"/>
  <c r="O100" i="10"/>
  <c r="W90" i="14"/>
  <c r="X90" i="14" s="1"/>
  <c r="T90" i="14" s="1"/>
  <c r="AC90" i="14"/>
  <c r="Y90" i="10"/>
  <c r="AA93" i="8" s="1"/>
  <c r="M90" i="15"/>
  <c r="B90" i="15"/>
  <c r="E90" i="14"/>
  <c r="F90" i="10"/>
  <c r="M90" i="7"/>
  <c r="O125" i="12"/>
  <c r="AG96" i="10"/>
  <c r="AK99" i="8" s="1"/>
  <c r="U96" i="15"/>
  <c r="AM96" i="14"/>
  <c r="AF97" i="10"/>
  <c r="AJ100" i="8" s="1"/>
  <c r="T97" i="15"/>
  <c r="AL97" i="14"/>
  <c r="AC97" i="14"/>
  <c r="M97" i="15"/>
  <c r="Y97" i="10"/>
  <c r="AA100" i="8" s="1"/>
  <c r="C100" i="8"/>
  <c r="C100" i="6"/>
  <c r="C100" i="7"/>
  <c r="C99" i="3"/>
  <c r="M97" i="7"/>
  <c r="H93" i="10"/>
  <c r="D93" i="15"/>
  <c r="H93" i="14"/>
  <c r="L93" i="14" s="1"/>
  <c r="F93" i="14"/>
  <c r="C93" i="15"/>
  <c r="G93" i="10"/>
  <c r="C96" i="6"/>
  <c r="C96" i="8"/>
  <c r="C96" i="7"/>
  <c r="C95" i="3"/>
  <c r="AL91" i="14"/>
  <c r="T91" i="15"/>
  <c r="AF91" i="10"/>
  <c r="AJ94" i="8" s="1"/>
  <c r="AD89" i="14"/>
  <c r="N89" i="15"/>
  <c r="Z89" i="10"/>
  <c r="AB92" i="8" s="1"/>
  <c r="AE81" i="10"/>
  <c r="AI84" i="8" s="1"/>
  <c r="AL84" i="8" s="1"/>
  <c r="AK81" i="14"/>
  <c r="AN81" i="14" s="1"/>
  <c r="S81" i="15"/>
  <c r="AD79" i="14"/>
  <c r="N79" i="15"/>
  <c r="Z79" i="10"/>
  <c r="AB82" i="8" s="1"/>
  <c r="F99" i="15"/>
  <c r="L99" i="10"/>
  <c r="J99" i="14"/>
  <c r="T99" i="10"/>
  <c r="I102" i="7" s="1"/>
  <c r="Q99" i="14"/>
  <c r="J99" i="15"/>
  <c r="O139" i="12"/>
  <c r="W96" i="10"/>
  <c r="M83" i="15"/>
  <c r="AC83" i="14"/>
  <c r="Y83" i="10"/>
  <c r="AA86" i="8" s="1"/>
  <c r="W93" i="6"/>
  <c r="J84" i="10"/>
  <c r="AK67" i="14"/>
  <c r="AN67" i="14" s="1"/>
  <c r="AE67" i="10"/>
  <c r="AI70" i="8" s="1"/>
  <c r="AL70" i="8" s="1"/>
  <c r="S67" i="15"/>
  <c r="W86" i="14"/>
  <c r="X86" i="14" s="1"/>
  <c r="T86" i="14" s="1"/>
  <c r="E84" i="14"/>
  <c r="B84" i="15"/>
  <c r="F84" i="10"/>
  <c r="K84" i="10"/>
  <c r="O126" i="12"/>
  <c r="M77" i="10"/>
  <c r="AC77" i="14"/>
  <c r="M77" i="15"/>
  <c r="Y77" i="10"/>
  <c r="AA80" i="8" s="1"/>
  <c r="Z88" i="10"/>
  <c r="AB91" i="8" s="1"/>
  <c r="AD88" i="14"/>
  <c r="N88" i="15"/>
  <c r="X88" i="10"/>
  <c r="I83" i="10"/>
  <c r="S86" i="6" s="1"/>
  <c r="E83" i="15"/>
  <c r="I83" i="14"/>
  <c r="AL87" i="8"/>
  <c r="F83" i="10"/>
  <c r="E83" i="14"/>
  <c r="B83" i="15"/>
  <c r="C86" i="15"/>
  <c r="G86" i="10"/>
  <c r="F86" i="14"/>
  <c r="G86" i="14" s="1"/>
  <c r="M85" i="10"/>
  <c r="AC85" i="14"/>
  <c r="M85" i="15"/>
  <c r="Y85" i="10"/>
  <c r="AA88" i="8" s="1"/>
  <c r="M83" i="10"/>
  <c r="P72" i="15"/>
  <c r="AF72" i="14"/>
  <c r="AB72" i="10"/>
  <c r="AD75" i="8" s="1"/>
  <c r="AD71" i="10"/>
  <c r="AG74" i="8" s="1"/>
  <c r="R71" i="15"/>
  <c r="AI71" i="14"/>
  <c r="F71" i="10"/>
  <c r="E71" i="14"/>
  <c r="B71" i="15"/>
  <c r="K84" i="14"/>
  <c r="L84" i="14" s="1"/>
  <c r="O76" i="15"/>
  <c r="AE76" i="14"/>
  <c r="AA76" i="10"/>
  <c r="AC79" i="8" s="1"/>
  <c r="I75" i="10"/>
  <c r="S78" i="6" s="1"/>
  <c r="E75" i="15"/>
  <c r="I75" i="14"/>
  <c r="N70" i="15"/>
  <c r="Z70" i="10"/>
  <c r="AB73" i="8" s="1"/>
  <c r="AE73" i="8" s="1"/>
  <c r="AD70" i="14"/>
  <c r="AF69" i="10"/>
  <c r="AJ72" i="8" s="1"/>
  <c r="T69" i="15"/>
  <c r="AL69" i="14"/>
  <c r="I68" i="10"/>
  <c r="S71" i="6" s="1"/>
  <c r="E68" i="15"/>
  <c r="I68" i="14"/>
  <c r="AE70" i="8"/>
  <c r="AM70" i="8" s="1"/>
  <c r="AN70" i="8" s="1"/>
  <c r="T69" i="3" s="1"/>
  <c r="R69" i="3" s="1"/>
  <c r="H62" i="10"/>
  <c r="H62" i="14"/>
  <c r="D62" i="15"/>
  <c r="V62" i="15" s="1"/>
  <c r="G62" i="11" s="1"/>
  <c r="D62" i="11" s="1"/>
  <c r="H54" i="10"/>
  <c r="H54" i="14"/>
  <c r="D54" i="15"/>
  <c r="V54" i="15" s="1"/>
  <c r="G54" i="11" s="1"/>
  <c r="D54" i="11" s="1"/>
  <c r="E76" i="15"/>
  <c r="I76" i="14"/>
  <c r="I76" i="10"/>
  <c r="S79" i="6" s="1"/>
  <c r="G69" i="15"/>
  <c r="Q69" i="10"/>
  <c r="F72" i="7" s="1"/>
  <c r="N69" i="14"/>
  <c r="AH69" i="14"/>
  <c r="AC69" i="10"/>
  <c r="AF72" i="8" s="1"/>
  <c r="Q69" i="15"/>
  <c r="K66" i="10"/>
  <c r="O65" i="14"/>
  <c r="R65" i="10"/>
  <c r="G68" i="7" s="1"/>
  <c r="H65" i="15"/>
  <c r="W74" i="10"/>
  <c r="AD74" i="10"/>
  <c r="AG77" i="8" s="1"/>
  <c r="AI74" i="14"/>
  <c r="R74" i="15"/>
  <c r="W75" i="6"/>
  <c r="T80" i="10"/>
  <c r="I83" i="7" s="1"/>
  <c r="J80" i="15"/>
  <c r="Q80" i="14"/>
  <c r="J80" i="10"/>
  <c r="AF80" i="10"/>
  <c r="AJ83" i="8" s="1"/>
  <c r="AL80" i="14"/>
  <c r="T80" i="15"/>
  <c r="D78" i="15"/>
  <c r="H78" i="10"/>
  <c r="H78" i="14"/>
  <c r="AE78" i="14"/>
  <c r="AA78" i="10"/>
  <c r="AC81" i="8" s="1"/>
  <c r="O78" i="15"/>
  <c r="AL78" i="14"/>
  <c r="T78" i="15"/>
  <c r="AF78" i="10"/>
  <c r="AJ81" i="8" s="1"/>
  <c r="X76" i="10"/>
  <c r="AH76" i="14"/>
  <c r="Q76" i="15"/>
  <c r="AC76" i="10"/>
  <c r="AF79" i="8" s="1"/>
  <c r="C79" i="7"/>
  <c r="C79" i="8"/>
  <c r="C78" i="3"/>
  <c r="C79" i="6"/>
  <c r="AE75" i="10"/>
  <c r="AI78" i="8" s="1"/>
  <c r="S75" i="15"/>
  <c r="AK75" i="14"/>
  <c r="AC75" i="10"/>
  <c r="AF78" i="8" s="1"/>
  <c r="AH75" i="14"/>
  <c r="Q75" i="15"/>
  <c r="N74" i="10"/>
  <c r="L72" i="15"/>
  <c r="AA72" i="14"/>
  <c r="C75" i="7"/>
  <c r="C74" i="3"/>
  <c r="C75" i="8"/>
  <c r="C75" i="6"/>
  <c r="W71" i="14"/>
  <c r="X71" i="14" s="1"/>
  <c r="T71" i="14" s="1"/>
  <c r="AM71" i="14"/>
  <c r="U71" i="15"/>
  <c r="AG71" i="10"/>
  <c r="AK74" i="8" s="1"/>
  <c r="AK70" i="14"/>
  <c r="AE70" i="10"/>
  <c r="AI73" i="8" s="1"/>
  <c r="S70" i="15"/>
  <c r="AN76" i="14"/>
  <c r="I74" i="15"/>
  <c r="AA63" i="14"/>
  <c r="L63" i="15"/>
  <c r="C64" i="7"/>
  <c r="C64" i="6"/>
  <c r="C64" i="8"/>
  <c r="C63" i="3"/>
  <c r="AC55" i="10"/>
  <c r="AF58" i="8" s="1"/>
  <c r="AH55" i="14"/>
  <c r="Q55" i="15"/>
  <c r="F53" i="14"/>
  <c r="C53" i="15"/>
  <c r="G53" i="10"/>
  <c r="H50" i="14"/>
  <c r="L50" i="14" s="1"/>
  <c r="D50" i="14" s="1"/>
  <c r="D50" i="15"/>
  <c r="H50" i="10"/>
  <c r="H42" i="14"/>
  <c r="L42" i="14" s="1"/>
  <c r="D42" i="14" s="1"/>
  <c r="D42" i="15"/>
  <c r="H42" i="10"/>
  <c r="X45" i="6" s="1"/>
  <c r="Y45" i="6" s="1"/>
  <c r="AE56" i="8"/>
  <c r="N59" i="14"/>
  <c r="G59" i="15"/>
  <c r="Q59" i="10"/>
  <c r="F62" i="7" s="1"/>
  <c r="O91" i="12"/>
  <c r="K61" i="6" s="1"/>
  <c r="L61" i="6" s="1"/>
  <c r="M61" i="6" s="1"/>
  <c r="AA55" i="14"/>
  <c r="L55" i="15"/>
  <c r="AM57" i="8"/>
  <c r="AE57" i="8"/>
  <c r="T67" i="6"/>
  <c r="U67" i="6" s="1"/>
  <c r="S67" i="6"/>
  <c r="U50" i="15"/>
  <c r="AG50" i="10"/>
  <c r="AK53" i="8" s="1"/>
  <c r="AM50" i="14"/>
  <c r="K50" i="10"/>
  <c r="Y43" i="10"/>
  <c r="AA46" i="8" s="1"/>
  <c r="AC43" i="14"/>
  <c r="AG43" i="14" s="1"/>
  <c r="M43" i="15"/>
  <c r="P37" i="10"/>
  <c r="H29" i="14"/>
  <c r="H29" i="10"/>
  <c r="D29" i="15"/>
  <c r="V29" i="15" s="1"/>
  <c r="G29" i="11" s="1"/>
  <c r="D29" i="11" s="1"/>
  <c r="H63" i="14"/>
  <c r="H63" i="10"/>
  <c r="D63" i="15"/>
  <c r="J63" i="14"/>
  <c r="F63" i="15"/>
  <c r="L63" i="10"/>
  <c r="M47" i="15"/>
  <c r="AC47" i="14"/>
  <c r="Y47" i="10"/>
  <c r="AA50" i="8" s="1"/>
  <c r="AB40" i="10"/>
  <c r="AD43" i="8" s="1"/>
  <c r="AF40" i="14"/>
  <c r="P40" i="15"/>
  <c r="C43" i="7"/>
  <c r="C42" i="3"/>
  <c r="C43" i="8"/>
  <c r="C43" i="6"/>
  <c r="U48" i="10"/>
  <c r="J51" i="7" s="1"/>
  <c r="R48" i="14"/>
  <c r="K48" i="15"/>
  <c r="AM48" i="14"/>
  <c r="U48" i="15"/>
  <c r="AG48" i="10"/>
  <c r="AK51" i="8" s="1"/>
  <c r="AE46" i="10"/>
  <c r="AI49" i="8" s="1"/>
  <c r="S46" i="15"/>
  <c r="AK46" i="14"/>
  <c r="N40" i="10"/>
  <c r="N35" i="10"/>
  <c r="AA35" i="14"/>
  <c r="L35" i="15"/>
  <c r="P37" i="7"/>
  <c r="S55" i="10"/>
  <c r="H58" i="7" s="1"/>
  <c r="H51" i="10"/>
  <c r="H51" i="14"/>
  <c r="L51" i="14" s="1"/>
  <c r="D51" i="15"/>
  <c r="G48" i="15"/>
  <c r="Q48" i="10"/>
  <c r="F51" i="7" s="1"/>
  <c r="N48" i="14"/>
  <c r="M46" i="15"/>
  <c r="Y46" i="10"/>
  <c r="AA49" i="8" s="1"/>
  <c r="AC46" i="14"/>
  <c r="V45" i="10"/>
  <c r="Y48" i="8"/>
  <c r="Z48" i="8" s="1"/>
  <c r="AB39" i="10"/>
  <c r="AD42" i="8" s="1"/>
  <c r="P39" i="15"/>
  <c r="AF39" i="14"/>
  <c r="K38" i="15"/>
  <c r="U38" i="10"/>
  <c r="J41" i="7" s="1"/>
  <c r="R38" i="14"/>
  <c r="P35" i="10"/>
  <c r="N32" i="10"/>
  <c r="F17" i="10"/>
  <c r="E17" i="14"/>
  <c r="B17" i="15"/>
  <c r="H9" i="14"/>
  <c r="D9" i="15"/>
  <c r="V9" i="15" s="1"/>
  <c r="G9" i="11" s="1"/>
  <c r="D9" i="11" s="1"/>
  <c r="H9" i="10"/>
  <c r="F51" i="14"/>
  <c r="C51" i="15"/>
  <c r="G51" i="10"/>
  <c r="O47" i="10"/>
  <c r="W39" i="14"/>
  <c r="X39" i="14" s="1"/>
  <c r="T39" i="14" s="1"/>
  <c r="C42" i="7"/>
  <c r="C42" i="8"/>
  <c r="C41" i="3"/>
  <c r="C42" i="6"/>
  <c r="R32" i="14"/>
  <c r="K32" i="15"/>
  <c r="U32" i="10"/>
  <c r="J35" i="7" s="1"/>
  <c r="P30" i="10"/>
  <c r="M26" i="10"/>
  <c r="AD56" i="14"/>
  <c r="N56" i="15"/>
  <c r="Z56" i="10"/>
  <c r="AB59" i="8" s="1"/>
  <c r="H56" i="10"/>
  <c r="D56" i="15"/>
  <c r="H56" i="14"/>
  <c r="W56" i="10"/>
  <c r="Q56" i="14"/>
  <c r="J56" i="15"/>
  <c r="T56" i="10"/>
  <c r="I59" i="7" s="1"/>
  <c r="AC49" i="10"/>
  <c r="AF52" i="8" s="1"/>
  <c r="Q49" i="15"/>
  <c r="AH49" i="14"/>
  <c r="J79" i="12"/>
  <c r="W47" i="14"/>
  <c r="X47" i="14" s="1"/>
  <c r="T47" i="14" s="1"/>
  <c r="C50" i="6"/>
  <c r="C50" i="8"/>
  <c r="C49" i="3"/>
  <c r="C50" i="7"/>
  <c r="K46" i="7"/>
  <c r="P45" i="3" s="1"/>
  <c r="T58" i="15"/>
  <c r="AF58" i="10"/>
  <c r="AJ61" i="8" s="1"/>
  <c r="AL58" i="14"/>
  <c r="J58" i="10"/>
  <c r="N52" i="10"/>
  <c r="W51" i="10"/>
  <c r="AD51" i="14"/>
  <c r="Z51" i="10"/>
  <c r="AB54" i="8" s="1"/>
  <c r="N51" i="15"/>
  <c r="Q44" i="10"/>
  <c r="F47" i="7" s="1"/>
  <c r="N44" i="14"/>
  <c r="G44" i="15"/>
  <c r="N44" i="10"/>
  <c r="O41" i="14"/>
  <c r="H41" i="15"/>
  <c r="R41" i="10"/>
  <c r="G44" i="7" s="1"/>
  <c r="C44" i="6"/>
  <c r="C43" i="3"/>
  <c r="C44" i="8"/>
  <c r="C44" i="7"/>
  <c r="T52" i="10"/>
  <c r="I55" i="7" s="1"/>
  <c r="J52" i="15"/>
  <c r="Q52" i="14"/>
  <c r="M52" i="10"/>
  <c r="W52" i="10"/>
  <c r="L49" i="10"/>
  <c r="J49" i="14"/>
  <c r="K49" i="14" s="1"/>
  <c r="F49" i="15"/>
  <c r="O78" i="12"/>
  <c r="F62" i="6"/>
  <c r="G62" i="6"/>
  <c r="H62" i="6" s="1"/>
  <c r="X48" i="10"/>
  <c r="K44" i="15"/>
  <c r="R44" i="14"/>
  <c r="U44" i="10"/>
  <c r="J47" i="7" s="1"/>
  <c r="M41" i="10"/>
  <c r="N38" i="10"/>
  <c r="J38" i="14"/>
  <c r="F38" i="15"/>
  <c r="L38" i="10"/>
  <c r="L35" i="10"/>
  <c r="J35" i="14"/>
  <c r="F35" i="15"/>
  <c r="O30" i="10"/>
  <c r="AD26" i="14"/>
  <c r="Z26" i="10"/>
  <c r="AB29" i="8" s="1"/>
  <c r="N26" i="15"/>
  <c r="P33" i="10"/>
  <c r="P23" i="14"/>
  <c r="O40" i="12"/>
  <c r="AC15" i="14"/>
  <c r="Y15" i="10"/>
  <c r="AA18" i="8" s="1"/>
  <c r="M15" i="15"/>
  <c r="W10" i="10"/>
  <c r="O8" i="15"/>
  <c r="AA8" i="10"/>
  <c r="AC11" i="8" s="1"/>
  <c r="AE11" i="8" s="1"/>
  <c r="AM11" i="8" s="1"/>
  <c r="AE8" i="14"/>
  <c r="AL8" i="14"/>
  <c r="AN8" i="14" s="1"/>
  <c r="T8" i="15"/>
  <c r="AF8" i="10"/>
  <c r="AJ11" i="8" s="1"/>
  <c r="AL11" i="8" s="1"/>
  <c r="Y24" i="10"/>
  <c r="AA27" i="8" s="1"/>
  <c r="AC24" i="14"/>
  <c r="M24" i="15"/>
  <c r="K23" i="10"/>
  <c r="Q20" i="15"/>
  <c r="AH20" i="14"/>
  <c r="AC20" i="10"/>
  <c r="AF23" i="8" s="1"/>
  <c r="D19" i="15"/>
  <c r="H19" i="10"/>
  <c r="H19" i="14"/>
  <c r="AC19" i="14"/>
  <c r="M19" i="15"/>
  <c r="Y19" i="10"/>
  <c r="AA22" i="8" s="1"/>
  <c r="G37" i="14"/>
  <c r="O58" i="12"/>
  <c r="K42" i="6" s="1"/>
  <c r="L42" i="6" s="1"/>
  <c r="M42" i="6" s="1"/>
  <c r="W36" i="14"/>
  <c r="X36" i="14" s="1"/>
  <c r="T36" i="14" s="1"/>
  <c r="J58" i="12"/>
  <c r="AI31" i="14"/>
  <c r="R31" i="15"/>
  <c r="AD31" i="10"/>
  <c r="AG34" i="8" s="1"/>
  <c r="W27" i="10"/>
  <c r="Q10" i="10"/>
  <c r="F13" i="7" s="1"/>
  <c r="G10" i="15"/>
  <c r="N10" i="14"/>
  <c r="C13" i="7"/>
  <c r="C13" i="8"/>
  <c r="C12" i="3"/>
  <c r="C13" i="6"/>
  <c r="T31" i="15"/>
  <c r="AF31" i="10"/>
  <c r="AJ34" i="8" s="1"/>
  <c r="AL31" i="14"/>
  <c r="O31" i="10"/>
  <c r="C34" i="7"/>
  <c r="C34" i="8"/>
  <c r="C33" i="3"/>
  <c r="C34" i="6"/>
  <c r="N24" i="15"/>
  <c r="Z24" i="10"/>
  <c r="AB27" i="8" s="1"/>
  <c r="AD24" i="14"/>
  <c r="N24" i="14"/>
  <c r="G24" i="15"/>
  <c r="Q24" i="10"/>
  <c r="F27" i="7" s="1"/>
  <c r="E33" i="15"/>
  <c r="I33" i="10"/>
  <c r="S36" i="6" s="1"/>
  <c r="I33" i="14"/>
  <c r="R33" i="15"/>
  <c r="AD33" i="10"/>
  <c r="AG36" i="8" s="1"/>
  <c r="AI33" i="14"/>
  <c r="S33" i="15"/>
  <c r="AK33" i="14"/>
  <c r="AE33" i="10"/>
  <c r="AI36" i="8" s="1"/>
  <c r="C36" i="8"/>
  <c r="C36" i="6"/>
  <c r="C36" i="7"/>
  <c r="C35" i="3"/>
  <c r="J48" i="12"/>
  <c r="W25" i="14"/>
  <c r="X25" i="14" s="1"/>
  <c r="T25" i="14" s="1"/>
  <c r="C28" i="8"/>
  <c r="C28" i="6"/>
  <c r="C28" i="7"/>
  <c r="P28" i="7" s="1"/>
  <c r="C27" i="3"/>
  <c r="D27" i="15"/>
  <c r="H27" i="10"/>
  <c r="H27" i="14"/>
  <c r="N27" i="14"/>
  <c r="Q27" i="10"/>
  <c r="F30" i="7" s="1"/>
  <c r="G27" i="15"/>
  <c r="AF23" i="14"/>
  <c r="P23" i="15"/>
  <c r="AB23" i="10"/>
  <c r="AD26" i="8" s="1"/>
  <c r="Q20" i="14"/>
  <c r="T20" i="10"/>
  <c r="I23" i="7" s="1"/>
  <c r="J20" i="15"/>
  <c r="C23" i="8"/>
  <c r="C23" i="7"/>
  <c r="C23" i="6"/>
  <c r="C22" i="3"/>
  <c r="K24" i="7"/>
  <c r="P23" i="3" s="1"/>
  <c r="N24" i="7"/>
  <c r="V21" i="10"/>
  <c r="Y24" i="8"/>
  <c r="Z24" i="8" s="1"/>
  <c r="D14" i="15"/>
  <c r="H14" i="14"/>
  <c r="H14" i="10"/>
  <c r="K14" i="10"/>
  <c r="P11" i="15"/>
  <c r="AB11" i="10"/>
  <c r="AD14" i="8" s="1"/>
  <c r="AF11" i="14"/>
  <c r="C14" i="8"/>
  <c r="C14" i="7"/>
  <c r="C14" i="6"/>
  <c r="C13" i="3"/>
  <c r="F16" i="10"/>
  <c r="B16" i="15"/>
  <c r="E16" i="14"/>
  <c r="P12" i="14"/>
  <c r="O19" i="7"/>
  <c r="AH13" i="8"/>
  <c r="G21" i="6"/>
  <c r="H21" i="6" s="1"/>
  <c r="F21" i="6"/>
  <c r="J14" i="14"/>
  <c r="K14" i="14" s="1"/>
  <c r="L14" i="10"/>
  <c r="F14" i="15"/>
  <c r="H11" i="10"/>
  <c r="H11" i="14"/>
  <c r="D11" i="15"/>
  <c r="O16" i="10"/>
  <c r="K16" i="10"/>
  <c r="J13" i="10"/>
  <c r="AK13" i="14"/>
  <c r="AE13" i="10"/>
  <c r="AI16" i="8" s="1"/>
  <c r="S13" i="15"/>
  <c r="P13" i="10"/>
  <c r="D7" i="15"/>
  <c r="H7" i="14"/>
  <c r="L7" i="14" s="1"/>
  <c r="D7" i="14" s="1"/>
  <c r="H7" i="10"/>
  <c r="X10" i="6" s="1"/>
  <c r="Y10" i="6" s="1"/>
  <c r="Z10" i="6" s="1"/>
  <c r="AC7" i="14"/>
  <c r="AG7" i="14" s="1"/>
  <c r="M7" i="15"/>
  <c r="Y7" i="10"/>
  <c r="AA10" i="8" s="1"/>
  <c r="H153" i="8"/>
  <c r="O153" i="8" s="1"/>
  <c r="X109" i="8"/>
  <c r="S108" i="3" s="1"/>
  <c r="O87" i="8"/>
  <c r="M5" i="10"/>
  <c r="H5" i="15"/>
  <c r="R5" i="10"/>
  <c r="G8" i="7" s="1"/>
  <c r="O5" i="14"/>
  <c r="Q5" i="14"/>
  <c r="J5" i="15"/>
  <c r="T5" i="10"/>
  <c r="I8" i="7" s="1"/>
  <c r="Q131" i="8"/>
  <c r="R131" i="8" s="1"/>
  <c r="P6" i="10"/>
  <c r="AC6" i="10"/>
  <c r="AF9" i="8" s="1"/>
  <c r="AH6" i="14"/>
  <c r="Q6" i="15"/>
  <c r="K6" i="10"/>
  <c r="O15" i="8"/>
  <c r="K125" i="8"/>
  <c r="O4" i="12"/>
  <c r="C6" i="7"/>
  <c r="P84" i="7"/>
  <c r="L127" i="7"/>
  <c r="C5" i="3"/>
  <c r="C6" i="8"/>
  <c r="P152" i="7"/>
  <c r="P48" i="7"/>
  <c r="C6" i="6"/>
  <c r="L53" i="7"/>
  <c r="O84" i="7"/>
  <c r="K101" i="8"/>
  <c r="O31" i="8"/>
  <c r="T62" i="5"/>
  <c r="T35" i="5"/>
  <c r="T72" i="4"/>
  <c r="N4" i="14"/>
  <c r="Q4" i="10"/>
  <c r="F7" i="7" s="1"/>
  <c r="G4" i="15"/>
  <c r="L82" i="7"/>
  <c r="T50" i="5"/>
  <c r="T108" i="4"/>
  <c r="T99" i="4"/>
  <c r="T9" i="4"/>
  <c r="U9" i="8"/>
  <c r="M9" i="8"/>
  <c r="P9" i="8"/>
  <c r="G9" i="8"/>
  <c r="L9" i="8"/>
  <c r="N9" i="8" s="1"/>
  <c r="V9" i="8"/>
  <c r="J9" i="8"/>
  <c r="T9" i="8"/>
  <c r="S9" i="8"/>
  <c r="I9" i="8"/>
  <c r="F9" i="8"/>
  <c r="K4" i="10"/>
  <c r="I4" i="14"/>
  <c r="E4" i="15"/>
  <c r="I4" i="10"/>
  <c r="S7" i="6" s="1"/>
  <c r="J4" i="14"/>
  <c r="F4" i="15"/>
  <c r="L4" i="10"/>
  <c r="AF4" i="14"/>
  <c r="AB4" i="10"/>
  <c r="AD7" i="8" s="1"/>
  <c r="P4" i="15"/>
  <c r="N124" i="8"/>
  <c r="N99" i="8"/>
  <c r="W161" i="8"/>
  <c r="T142" i="4"/>
  <c r="N154" i="8"/>
  <c r="O129" i="8"/>
  <c r="W121" i="8"/>
  <c r="T34" i="5"/>
  <c r="T12" i="4"/>
  <c r="T28" i="4"/>
  <c r="T80" i="5"/>
  <c r="T16" i="5"/>
  <c r="T129" i="4"/>
  <c r="T57" i="4"/>
  <c r="L70" i="7"/>
  <c r="E149" i="14"/>
  <c r="B149" i="15"/>
  <c r="F149" i="10"/>
  <c r="AN151" i="14"/>
  <c r="AG153" i="14"/>
  <c r="Q152" i="15"/>
  <c r="AC152" i="10"/>
  <c r="AF155" i="8" s="1"/>
  <c r="AH155" i="8" s="1"/>
  <c r="AH152" i="14"/>
  <c r="AJ152" i="14" s="1"/>
  <c r="W150" i="10"/>
  <c r="AF152" i="14"/>
  <c r="AB152" i="10"/>
  <c r="AD155" i="8" s="1"/>
  <c r="P152" i="15"/>
  <c r="I152" i="14"/>
  <c r="E152" i="15"/>
  <c r="I152" i="10"/>
  <c r="S155" i="6" s="1"/>
  <c r="J151" i="15"/>
  <c r="T151" i="10"/>
  <c r="I154" i="7" s="1"/>
  <c r="Q151" i="14"/>
  <c r="F149" i="15"/>
  <c r="J149" i="14"/>
  <c r="L149" i="10"/>
  <c r="K148" i="6"/>
  <c r="L148" i="6" s="1"/>
  <c r="J148" i="6"/>
  <c r="P142" i="10"/>
  <c r="AG149" i="14"/>
  <c r="AA144" i="14"/>
  <c r="L144" i="15"/>
  <c r="W144" i="10"/>
  <c r="H145" i="10"/>
  <c r="H145" i="14"/>
  <c r="L145" i="14" s="1"/>
  <c r="D145" i="15"/>
  <c r="R143" i="10"/>
  <c r="G146" i="7" s="1"/>
  <c r="O143" i="14"/>
  <c r="H143" i="15"/>
  <c r="AH148" i="14"/>
  <c r="AC148" i="10"/>
  <c r="AF151" i="8" s="1"/>
  <c r="Q148" i="15"/>
  <c r="S149" i="10"/>
  <c r="H152" i="7" s="1"/>
  <c r="AC148" i="14"/>
  <c r="Y148" i="10"/>
  <c r="AA151" i="8" s="1"/>
  <c r="M148" i="15"/>
  <c r="O148" i="10"/>
  <c r="U146" i="15"/>
  <c r="AM146" i="14"/>
  <c r="AG146" i="10"/>
  <c r="AK149" i="8" s="1"/>
  <c r="AL146" i="14"/>
  <c r="AF146" i="10"/>
  <c r="AJ149" i="8" s="1"/>
  <c r="T146" i="15"/>
  <c r="AE147" i="8"/>
  <c r="N141" i="10"/>
  <c r="I141" i="14"/>
  <c r="I141" i="10"/>
  <c r="S144" i="6" s="1"/>
  <c r="E141" i="15"/>
  <c r="P144" i="14"/>
  <c r="AJ141" i="14"/>
  <c r="P132" i="10"/>
  <c r="X139" i="10"/>
  <c r="N139" i="10"/>
  <c r="AK139" i="14"/>
  <c r="AE139" i="10"/>
  <c r="AI142" i="8" s="1"/>
  <c r="S139" i="15"/>
  <c r="U138" i="15"/>
  <c r="AM138" i="14"/>
  <c r="AG138" i="10"/>
  <c r="AK141" i="8" s="1"/>
  <c r="O136" i="10"/>
  <c r="AD133" i="14"/>
  <c r="AG133" i="14" s="1"/>
  <c r="Z133" i="10"/>
  <c r="AB136" i="8" s="1"/>
  <c r="AE136" i="8" s="1"/>
  <c r="AM136" i="8" s="1"/>
  <c r="N133" i="15"/>
  <c r="W138" i="10"/>
  <c r="Q137" i="10"/>
  <c r="F140" i="7" s="1"/>
  <c r="G137" i="15"/>
  <c r="N137" i="14"/>
  <c r="R137" i="14"/>
  <c r="U137" i="10"/>
  <c r="J140" i="7" s="1"/>
  <c r="K137" i="15"/>
  <c r="I138" i="10"/>
  <c r="S141" i="6" s="1"/>
  <c r="E138" i="15"/>
  <c r="I138" i="14"/>
  <c r="Q133" i="10"/>
  <c r="F136" i="7" s="1"/>
  <c r="G133" i="15"/>
  <c r="N133" i="14"/>
  <c r="AE135" i="8"/>
  <c r="AM135" i="8" s="1"/>
  <c r="AN135" i="8" s="1"/>
  <c r="T134" i="3" s="1"/>
  <c r="J138" i="10"/>
  <c r="S138" i="15"/>
  <c r="AE138" i="10"/>
  <c r="AI141" i="8" s="1"/>
  <c r="AK138" i="14"/>
  <c r="AC138" i="10"/>
  <c r="AF141" i="8" s="1"/>
  <c r="AH141" i="8" s="1"/>
  <c r="AH138" i="14"/>
  <c r="AJ138" i="14" s="1"/>
  <c r="Q138" i="15"/>
  <c r="O137" i="10"/>
  <c r="Y136" i="10"/>
  <c r="AA139" i="8" s="1"/>
  <c r="AC136" i="14"/>
  <c r="M136" i="15"/>
  <c r="J137" i="10"/>
  <c r="O133" i="14"/>
  <c r="R133" i="10"/>
  <c r="G136" i="7" s="1"/>
  <c r="H133" i="15"/>
  <c r="N131" i="10"/>
  <c r="AA140" i="10"/>
  <c r="AC143" i="8" s="1"/>
  <c r="AE140" i="14"/>
  <c r="O140" i="15"/>
  <c r="AI140" i="14"/>
  <c r="R140" i="15"/>
  <c r="AD140" i="10"/>
  <c r="AG143" i="8" s="1"/>
  <c r="E135" i="14"/>
  <c r="B135" i="15"/>
  <c r="F135" i="10"/>
  <c r="W133" i="10"/>
  <c r="AC134" i="14"/>
  <c r="AG134" i="14" s="1"/>
  <c r="M134" i="15"/>
  <c r="Y134" i="10"/>
  <c r="AA137" i="8" s="1"/>
  <c r="AF134" i="14"/>
  <c r="P134" i="15"/>
  <c r="AB134" i="10"/>
  <c r="AD137" i="8" s="1"/>
  <c r="AB132" i="14"/>
  <c r="Z132" i="14" s="1"/>
  <c r="S132" i="14" s="1"/>
  <c r="K135" i="7"/>
  <c r="P134" i="3" s="1"/>
  <c r="N135" i="7"/>
  <c r="J138" i="6"/>
  <c r="V131" i="10"/>
  <c r="Y134" i="8"/>
  <c r="Z134" i="8" s="1"/>
  <c r="L130" i="10"/>
  <c r="J130" i="14"/>
  <c r="K130" i="14" s="1"/>
  <c r="F130" i="15"/>
  <c r="AC130" i="14"/>
  <c r="Y130" i="10"/>
  <c r="AA133" i="8" s="1"/>
  <c r="M130" i="15"/>
  <c r="E123" i="14"/>
  <c r="B123" i="15"/>
  <c r="F123" i="10"/>
  <c r="AL123" i="14"/>
  <c r="AN123" i="14" s="1"/>
  <c r="AF123" i="10"/>
  <c r="AJ126" i="8" s="1"/>
  <c r="AL126" i="8" s="1"/>
  <c r="T123" i="15"/>
  <c r="C123" i="7"/>
  <c r="P123" i="7" s="1"/>
  <c r="C123" i="8"/>
  <c r="C123" i="6"/>
  <c r="C122" i="3"/>
  <c r="U128" i="15"/>
  <c r="AG128" i="10"/>
  <c r="AK131" i="8" s="1"/>
  <c r="AM128" i="14"/>
  <c r="P126" i="10"/>
  <c r="H126" i="15"/>
  <c r="O126" i="14"/>
  <c r="R126" i="10"/>
  <c r="G129" i="7" s="1"/>
  <c r="M129" i="7" s="1"/>
  <c r="C129" i="6"/>
  <c r="C129" i="8"/>
  <c r="C129" i="7"/>
  <c r="P129" i="7" s="1"/>
  <c r="C128" i="3"/>
  <c r="P131" i="14"/>
  <c r="O129" i="14"/>
  <c r="H129" i="15"/>
  <c r="R129" i="10"/>
  <c r="G132" i="7" s="1"/>
  <c r="W129" i="10"/>
  <c r="AI125" i="14"/>
  <c r="R125" i="15"/>
  <c r="AD125" i="10"/>
  <c r="AG128" i="8" s="1"/>
  <c r="M134" i="7"/>
  <c r="F127" i="10"/>
  <c r="B127" i="15"/>
  <c r="E127" i="14"/>
  <c r="AC127" i="14"/>
  <c r="Y127" i="10"/>
  <c r="AA130" i="8" s="1"/>
  <c r="M127" i="15"/>
  <c r="J158" i="12"/>
  <c r="Q128" i="8" s="1"/>
  <c r="R128" i="8" s="1"/>
  <c r="W125" i="14"/>
  <c r="X125" i="14" s="1"/>
  <c r="T125" i="14" s="1"/>
  <c r="AF125" i="10"/>
  <c r="AJ128" i="8" s="1"/>
  <c r="AL125" i="14"/>
  <c r="AN125" i="14" s="1"/>
  <c r="T125" i="15"/>
  <c r="P124" i="14"/>
  <c r="M124" i="14" s="1"/>
  <c r="O121" i="15"/>
  <c r="AA121" i="10"/>
  <c r="AC124" i="8" s="1"/>
  <c r="AE121" i="14"/>
  <c r="C124" i="6"/>
  <c r="C123" i="3"/>
  <c r="C124" i="8"/>
  <c r="C124" i="7"/>
  <c r="T130" i="15"/>
  <c r="AL130" i="14"/>
  <c r="AF130" i="10"/>
  <c r="AJ133" i="8" s="1"/>
  <c r="D128" i="15"/>
  <c r="H128" i="10"/>
  <c r="H128" i="14"/>
  <c r="AA128" i="10"/>
  <c r="AC131" i="8" s="1"/>
  <c r="O128" i="15"/>
  <c r="AE128" i="14"/>
  <c r="X128" i="10"/>
  <c r="K122" i="10"/>
  <c r="AC122" i="14"/>
  <c r="M122" i="15"/>
  <c r="Y122" i="10"/>
  <c r="AA125" i="8" s="1"/>
  <c r="N119" i="10"/>
  <c r="X119" i="10"/>
  <c r="X122" i="10"/>
  <c r="K118" i="10"/>
  <c r="R115" i="14"/>
  <c r="K115" i="15"/>
  <c r="U115" i="10"/>
  <c r="J118" i="7" s="1"/>
  <c r="AH119" i="14"/>
  <c r="AJ119" i="14" s="1"/>
  <c r="Q119" i="15"/>
  <c r="AC119" i="10"/>
  <c r="AF122" i="8" s="1"/>
  <c r="AH122" i="8" s="1"/>
  <c r="U117" i="10"/>
  <c r="J120" i="7" s="1"/>
  <c r="R117" i="14"/>
  <c r="K117" i="15"/>
  <c r="M112" i="15"/>
  <c r="AC112" i="14"/>
  <c r="Y112" i="10"/>
  <c r="AA115" i="8" s="1"/>
  <c r="F7" i="13"/>
  <c r="M117" i="10"/>
  <c r="L111" i="10"/>
  <c r="J111" i="14"/>
  <c r="K111" i="14" s="1"/>
  <c r="F111" i="15"/>
  <c r="J117" i="10"/>
  <c r="V115" i="10"/>
  <c r="Y118" i="8"/>
  <c r="Z118" i="8" s="1"/>
  <c r="AE112" i="14"/>
  <c r="AA112" i="10"/>
  <c r="AC115" i="8" s="1"/>
  <c r="O112" i="15"/>
  <c r="P109" i="10"/>
  <c r="F107" i="14"/>
  <c r="G107" i="14" s="1"/>
  <c r="C107" i="15"/>
  <c r="G107" i="10"/>
  <c r="D113" i="15"/>
  <c r="H113" i="10"/>
  <c r="H113" i="14"/>
  <c r="T114" i="6"/>
  <c r="U114" i="6" s="1"/>
  <c r="V114" i="6" s="1"/>
  <c r="O114" i="6"/>
  <c r="AL113" i="8"/>
  <c r="V113" i="10"/>
  <c r="Y116" i="8"/>
  <c r="Z116" i="8" s="1"/>
  <c r="J115" i="6"/>
  <c r="E116" i="15"/>
  <c r="I116" i="14"/>
  <c r="I116" i="10"/>
  <c r="S119" i="6" s="1"/>
  <c r="N116" i="10"/>
  <c r="W116" i="10"/>
  <c r="AE116" i="14"/>
  <c r="O116" i="15"/>
  <c r="AA116" i="10"/>
  <c r="AC119" i="8" s="1"/>
  <c r="P114" i="10"/>
  <c r="O114" i="10"/>
  <c r="K114" i="10"/>
  <c r="F113" i="10"/>
  <c r="B113" i="15"/>
  <c r="E113" i="14"/>
  <c r="C116" i="6"/>
  <c r="C116" i="8"/>
  <c r="C115" i="3"/>
  <c r="C116" i="7"/>
  <c r="I111" i="15"/>
  <c r="L112" i="14"/>
  <c r="H110" i="10"/>
  <c r="H110" i="14"/>
  <c r="L110" i="14" s="1"/>
  <c r="D110" i="15"/>
  <c r="N110" i="10"/>
  <c r="I109" i="14"/>
  <c r="E109" i="15"/>
  <c r="I109" i="10"/>
  <c r="S112" i="6" s="1"/>
  <c r="AF107" i="10"/>
  <c r="AJ110" i="8" s="1"/>
  <c r="AL110" i="8" s="1"/>
  <c r="T107" i="15"/>
  <c r="AL107" i="14"/>
  <c r="AN107" i="14" s="1"/>
  <c r="V106" i="10"/>
  <c r="Y109" i="8"/>
  <c r="Z109" i="8" s="1"/>
  <c r="M108" i="15"/>
  <c r="AC108" i="14"/>
  <c r="Y108" i="10"/>
  <c r="AA111" i="8" s="1"/>
  <c r="X108" i="10"/>
  <c r="C111" i="7"/>
  <c r="C111" i="6"/>
  <c r="C111" i="8"/>
  <c r="C110" i="3"/>
  <c r="AF105" i="14"/>
  <c r="AB105" i="10"/>
  <c r="AD108" i="8" s="1"/>
  <c r="P105" i="15"/>
  <c r="K102" i="10"/>
  <c r="O105" i="15"/>
  <c r="AE105" i="14"/>
  <c r="AA105" i="10"/>
  <c r="AC108" i="8" s="1"/>
  <c r="F101" i="15"/>
  <c r="L101" i="10"/>
  <c r="J101" i="14"/>
  <c r="K101" i="14" s="1"/>
  <c r="L101" i="14" s="1"/>
  <c r="E98" i="14"/>
  <c r="B98" i="15"/>
  <c r="F98" i="10"/>
  <c r="O136" i="12"/>
  <c r="U103" i="15"/>
  <c r="AM103" i="14"/>
  <c r="AG103" i="10"/>
  <c r="AK106" i="8" s="1"/>
  <c r="AE103" i="14"/>
  <c r="AA103" i="10"/>
  <c r="AC106" i="8" s="1"/>
  <c r="O103" i="15"/>
  <c r="V95" i="10"/>
  <c r="Y98" i="8"/>
  <c r="Z98" i="8" s="1"/>
  <c r="N94" i="10"/>
  <c r="V110" i="10"/>
  <c r="Y113" i="8"/>
  <c r="Z113" i="8" s="1"/>
  <c r="K101" i="10"/>
  <c r="R105" i="15"/>
  <c r="AI105" i="14"/>
  <c r="AD105" i="10"/>
  <c r="AG108" i="8" s="1"/>
  <c r="X105" i="10"/>
  <c r="P101" i="10"/>
  <c r="H94" i="10"/>
  <c r="H94" i="14"/>
  <c r="D94" i="15"/>
  <c r="AL94" i="14"/>
  <c r="AF94" i="10"/>
  <c r="AJ97" i="8" s="1"/>
  <c r="T94" i="15"/>
  <c r="M109" i="7"/>
  <c r="O102" i="14"/>
  <c r="H102" i="15"/>
  <c r="R102" i="10"/>
  <c r="G105" i="7" s="1"/>
  <c r="M105" i="7" s="1"/>
  <c r="U96" i="10"/>
  <c r="J99" i="7" s="1"/>
  <c r="K96" i="15"/>
  <c r="R96" i="14"/>
  <c r="W96" i="14"/>
  <c r="X96" i="14" s="1"/>
  <c r="T96" i="14" s="1"/>
  <c r="AC96" i="14"/>
  <c r="Y96" i="10"/>
  <c r="AA99" i="8" s="1"/>
  <c r="M96" i="15"/>
  <c r="AK100" i="14"/>
  <c r="S100" i="15"/>
  <c r="AE100" i="10"/>
  <c r="AI103" i="8" s="1"/>
  <c r="D100" i="15"/>
  <c r="H100" i="10"/>
  <c r="H100" i="14"/>
  <c r="W100" i="10"/>
  <c r="AA100" i="14"/>
  <c r="L100" i="15"/>
  <c r="N90" i="10"/>
  <c r="AM90" i="14"/>
  <c r="AG90" i="10"/>
  <c r="AK93" i="8" s="1"/>
  <c r="U90" i="15"/>
  <c r="T104" i="6"/>
  <c r="U104" i="6" s="1"/>
  <c r="V104" i="6" s="1"/>
  <c r="O104" i="6"/>
  <c r="AC91" i="10"/>
  <c r="AF94" i="8" s="1"/>
  <c r="AH94" i="8" s="1"/>
  <c r="Q91" i="15"/>
  <c r="AH91" i="14"/>
  <c r="AJ91" i="14" s="1"/>
  <c r="E89" i="14"/>
  <c r="B89" i="15"/>
  <c r="F89" i="10"/>
  <c r="P87" i="10"/>
  <c r="AH81" i="14"/>
  <c r="AJ81" i="14" s="1"/>
  <c r="AB81" i="14" s="1"/>
  <c r="Z81" i="14" s="1"/>
  <c r="S81" i="14" s="1"/>
  <c r="Q81" i="15"/>
  <c r="AC81" i="10"/>
  <c r="AF84" i="8" s="1"/>
  <c r="AH84" i="8" s="1"/>
  <c r="D96" i="15"/>
  <c r="H96" i="10"/>
  <c r="H96" i="14"/>
  <c r="S98" i="10"/>
  <c r="H101" i="7" s="1"/>
  <c r="O137" i="12"/>
  <c r="J97" i="14"/>
  <c r="K97" i="14" s="1"/>
  <c r="F97" i="15"/>
  <c r="L97" i="10"/>
  <c r="O93" i="10"/>
  <c r="J91" i="14"/>
  <c r="F91" i="15"/>
  <c r="L91" i="10"/>
  <c r="C94" i="6"/>
  <c r="C94" i="8"/>
  <c r="C93" i="3"/>
  <c r="C94" i="7"/>
  <c r="C92" i="8"/>
  <c r="C92" i="6"/>
  <c r="C92" i="7"/>
  <c r="M92" i="7" s="1"/>
  <c r="C91" i="3"/>
  <c r="W81" i="10"/>
  <c r="W73" i="10"/>
  <c r="S94" i="10"/>
  <c r="H97" i="7" s="1"/>
  <c r="O99" i="10"/>
  <c r="H99" i="14"/>
  <c r="D99" i="15"/>
  <c r="H99" i="10"/>
  <c r="M99" i="10"/>
  <c r="G96" i="15"/>
  <c r="Q96" i="10"/>
  <c r="F99" i="7" s="1"/>
  <c r="N96" i="14"/>
  <c r="P94" i="6"/>
  <c r="Q94" i="6" s="1"/>
  <c r="O94" i="6"/>
  <c r="M86" i="10"/>
  <c r="Z86" i="10"/>
  <c r="AB89" i="8" s="1"/>
  <c r="AD86" i="14"/>
  <c r="N86" i="15"/>
  <c r="S85" i="10"/>
  <c r="H88" i="7" s="1"/>
  <c r="W77" i="10"/>
  <c r="W67" i="10"/>
  <c r="N86" i="10"/>
  <c r="J88" i="6"/>
  <c r="N84" i="10"/>
  <c r="R77" i="14"/>
  <c r="K77" i="15"/>
  <c r="U77" i="10"/>
  <c r="J80" i="7" s="1"/>
  <c r="AM77" i="14"/>
  <c r="AN77" i="14" s="1"/>
  <c r="U77" i="15"/>
  <c r="AG77" i="10"/>
  <c r="AK80" i="8" s="1"/>
  <c r="AL80" i="8" s="1"/>
  <c r="J88" i="10"/>
  <c r="AF88" i="10"/>
  <c r="AJ91" i="8" s="1"/>
  <c r="AL88" i="14"/>
  <c r="T88" i="15"/>
  <c r="L85" i="15"/>
  <c r="AA85" i="14"/>
  <c r="K95" i="7"/>
  <c r="P94" i="3" s="1"/>
  <c r="N95" i="7"/>
  <c r="J90" i="6"/>
  <c r="W85" i="10"/>
  <c r="K92" i="6"/>
  <c r="L92" i="6" s="1"/>
  <c r="J92" i="6"/>
  <c r="N83" i="10"/>
  <c r="K93" i="6"/>
  <c r="L93" i="6" s="1"/>
  <c r="J93" i="6"/>
  <c r="AD85" i="10"/>
  <c r="AG88" i="8" s="1"/>
  <c r="R85" i="15"/>
  <c r="AI85" i="14"/>
  <c r="R85" i="14"/>
  <c r="U85" i="10"/>
  <c r="J88" i="7" s="1"/>
  <c r="K85" i="15"/>
  <c r="AM85" i="14"/>
  <c r="U85" i="15"/>
  <c r="AG85" i="10"/>
  <c r="AK88" i="8" s="1"/>
  <c r="O82" i="7"/>
  <c r="V81" i="10"/>
  <c r="Y84" i="8"/>
  <c r="Z84" i="8" s="1"/>
  <c r="C78" i="15"/>
  <c r="G78" i="10"/>
  <c r="F78" i="14"/>
  <c r="O72" i="15"/>
  <c r="AE72" i="14"/>
  <c r="AA72" i="10"/>
  <c r="AC75" i="8" s="1"/>
  <c r="W69" i="10"/>
  <c r="M66" i="15"/>
  <c r="Y66" i="10"/>
  <c r="AA69" i="8" s="1"/>
  <c r="AC66" i="14"/>
  <c r="AK60" i="14"/>
  <c r="S60" i="15"/>
  <c r="AE60" i="10"/>
  <c r="AI63" i="8" s="1"/>
  <c r="G76" i="15"/>
  <c r="N76" i="14"/>
  <c r="Q76" i="10"/>
  <c r="F79" i="7" s="1"/>
  <c r="H75" i="10"/>
  <c r="H75" i="14"/>
  <c r="D75" i="15"/>
  <c r="F68" i="10"/>
  <c r="B68" i="15"/>
  <c r="E68" i="14"/>
  <c r="K82" i="6"/>
  <c r="L82" i="6" s="1"/>
  <c r="J82" i="6"/>
  <c r="M75" i="15"/>
  <c r="Y75" i="10"/>
  <c r="AA78" i="8" s="1"/>
  <c r="AC75" i="14"/>
  <c r="D70" i="15"/>
  <c r="H70" i="10"/>
  <c r="H70" i="14"/>
  <c r="L70" i="14" s="1"/>
  <c r="C72" i="6"/>
  <c r="C72" i="7"/>
  <c r="O72" i="7" s="1"/>
  <c r="C71" i="3"/>
  <c r="C72" i="8"/>
  <c r="H66" i="10"/>
  <c r="H66" i="14"/>
  <c r="D66" i="15"/>
  <c r="AC65" i="14"/>
  <c r="M65" i="15"/>
  <c r="Y65" i="10"/>
  <c r="AA68" i="8" s="1"/>
  <c r="U74" i="15"/>
  <c r="AM74" i="14"/>
  <c r="AG74" i="10"/>
  <c r="AK77" i="8" s="1"/>
  <c r="V71" i="10"/>
  <c r="Y74" i="8"/>
  <c r="Z74" i="8" s="1"/>
  <c r="I70" i="15"/>
  <c r="S80" i="15"/>
  <c r="AE80" i="10"/>
  <c r="AI83" i="8" s="1"/>
  <c r="AK80" i="14"/>
  <c r="O80" i="14"/>
  <c r="H80" i="15"/>
  <c r="R80" i="10"/>
  <c r="G83" i="7" s="1"/>
  <c r="F80" i="14"/>
  <c r="C80" i="15"/>
  <c r="G80" i="10"/>
  <c r="M78" i="10"/>
  <c r="K78" i="10"/>
  <c r="C81" i="8"/>
  <c r="C81" i="6"/>
  <c r="C81" i="7"/>
  <c r="C80" i="3"/>
  <c r="F76" i="15"/>
  <c r="J76" i="14"/>
  <c r="L76" i="10"/>
  <c r="U75" i="15"/>
  <c r="AM75" i="14"/>
  <c r="AG75" i="10"/>
  <c r="AK78" i="8" s="1"/>
  <c r="AF75" i="10"/>
  <c r="AJ78" i="8" s="1"/>
  <c r="T75" i="15"/>
  <c r="AL75" i="14"/>
  <c r="J75" i="14"/>
  <c r="K75" i="14" s="1"/>
  <c r="F75" i="15"/>
  <c r="L75" i="10"/>
  <c r="X77" i="6"/>
  <c r="Y77" i="6" s="1"/>
  <c r="W77" i="6"/>
  <c r="AM72" i="14"/>
  <c r="AG72" i="10"/>
  <c r="AK75" i="8" s="1"/>
  <c r="U72" i="15"/>
  <c r="AL71" i="14"/>
  <c r="AF71" i="10"/>
  <c r="AJ74" i="8" s="1"/>
  <c r="T71" i="15"/>
  <c r="C74" i="6"/>
  <c r="C73" i="3"/>
  <c r="C74" i="8"/>
  <c r="C74" i="7"/>
  <c r="N66" i="14"/>
  <c r="G66" i="15"/>
  <c r="Q66" i="10"/>
  <c r="F69" i="7" s="1"/>
  <c r="K80" i="6"/>
  <c r="L80" i="6" s="1"/>
  <c r="J80" i="6"/>
  <c r="V73" i="10"/>
  <c r="Y76" i="8"/>
  <c r="Z76" i="8" s="1"/>
  <c r="K70" i="6"/>
  <c r="L70" i="6" s="1"/>
  <c r="J70" i="6"/>
  <c r="P67" i="6"/>
  <c r="Q67" i="6" s="1"/>
  <c r="R67" i="6" s="1"/>
  <c r="K67" i="6"/>
  <c r="L67" i="6" s="1"/>
  <c r="J67" i="6"/>
  <c r="AN69" i="14"/>
  <c r="O75" i="7"/>
  <c r="X71" i="6"/>
  <c r="Y71" i="6" s="1"/>
  <c r="Z71" i="6" s="1"/>
  <c r="O71" i="6"/>
  <c r="T71" i="6"/>
  <c r="U71" i="6" s="1"/>
  <c r="V71" i="6" s="1"/>
  <c r="W63" i="14"/>
  <c r="X63" i="14" s="1"/>
  <c r="T63" i="14" s="1"/>
  <c r="S62" i="10"/>
  <c r="H65" i="7" s="1"/>
  <c r="U61" i="15"/>
  <c r="AG61" i="10"/>
  <c r="AK64" i="8" s="1"/>
  <c r="AM61" i="14"/>
  <c r="Q61" i="10"/>
  <c r="F64" i="7" s="1"/>
  <c r="N61" i="14"/>
  <c r="M61" i="14" s="1"/>
  <c r="G61" i="15"/>
  <c r="Q59" i="15"/>
  <c r="AC59" i="10"/>
  <c r="AF62" i="8" s="1"/>
  <c r="AH62" i="8" s="1"/>
  <c r="AH59" i="14"/>
  <c r="AJ59" i="14" s="1"/>
  <c r="X55" i="10"/>
  <c r="N53" i="10"/>
  <c r="O53" i="10"/>
  <c r="AI43" i="14"/>
  <c r="AJ43" i="14" s="1"/>
  <c r="AB43" i="14" s="1"/>
  <c r="R43" i="15"/>
  <c r="AD43" i="10"/>
  <c r="AG46" i="8" s="1"/>
  <c r="AH46" i="8" s="1"/>
  <c r="AK34" i="14"/>
  <c r="AN34" i="14" s="1"/>
  <c r="S34" i="15"/>
  <c r="AE34" i="10"/>
  <c r="AI37" i="8" s="1"/>
  <c r="AL37" i="8" s="1"/>
  <c r="L57" i="10"/>
  <c r="J57" i="14"/>
  <c r="K57" i="14" s="1"/>
  <c r="F57" i="15"/>
  <c r="S53" i="10"/>
  <c r="H56" i="7" s="1"/>
  <c r="AK43" i="14"/>
  <c r="AN43" i="14" s="1"/>
  <c r="S43" i="15"/>
  <c r="AE43" i="10"/>
  <c r="AI46" i="8" s="1"/>
  <c r="AL46" i="8" s="1"/>
  <c r="N59" i="10"/>
  <c r="X59" i="10"/>
  <c r="M57" i="10"/>
  <c r="N55" i="15"/>
  <c r="Z55" i="10"/>
  <c r="AB58" i="8" s="1"/>
  <c r="AD55" i="14"/>
  <c r="AD55" i="10"/>
  <c r="AG58" i="8" s="1"/>
  <c r="AI55" i="14"/>
  <c r="R55" i="15"/>
  <c r="V62" i="10"/>
  <c r="Y65" i="8"/>
  <c r="Z65" i="8" s="1"/>
  <c r="W63" i="6"/>
  <c r="E57" i="15"/>
  <c r="I57" i="10"/>
  <c r="I57" i="14"/>
  <c r="P45" i="10"/>
  <c r="R43" i="10"/>
  <c r="G46" i="7" s="1"/>
  <c r="O43" i="14"/>
  <c r="H43" i="15"/>
  <c r="H37" i="14"/>
  <c r="L37" i="14" s="1"/>
  <c r="D37" i="14" s="1"/>
  <c r="D37" i="15"/>
  <c r="H37" i="10"/>
  <c r="X40" i="6" s="1"/>
  <c r="Y40" i="6" s="1"/>
  <c r="Z40" i="6" s="1"/>
  <c r="AK21" i="14"/>
  <c r="AN21" i="14" s="1"/>
  <c r="AB21" i="14" s="1"/>
  <c r="Z21" i="14" s="1"/>
  <c r="S21" i="15"/>
  <c r="AE21" i="10"/>
  <c r="AI24" i="8" s="1"/>
  <c r="AL24" i="8" s="1"/>
  <c r="W63" i="10"/>
  <c r="Q63" i="14"/>
  <c r="J63" i="15"/>
  <c r="T63" i="10"/>
  <c r="I66" i="7" s="1"/>
  <c r="K40" i="10"/>
  <c r="G52" i="15"/>
  <c r="Q52" i="10"/>
  <c r="F55" i="7" s="1"/>
  <c r="N52" i="14"/>
  <c r="L48" i="15"/>
  <c r="AA48" i="14"/>
  <c r="AB48" i="10"/>
  <c r="AD51" i="8" s="1"/>
  <c r="AF48" i="14"/>
  <c r="P48" i="15"/>
  <c r="C51" i="7"/>
  <c r="O51" i="7" s="1"/>
  <c r="C51" i="8"/>
  <c r="C51" i="6"/>
  <c r="C50" i="3"/>
  <c r="N46" i="15"/>
  <c r="AD46" i="14"/>
  <c r="Z46" i="10"/>
  <c r="AB49" i="8" s="1"/>
  <c r="E40" i="15"/>
  <c r="I40" i="10"/>
  <c r="S43" i="6" s="1"/>
  <c r="I40" i="14"/>
  <c r="K40" i="14" s="1"/>
  <c r="I35" i="10"/>
  <c r="S38" i="6" s="1"/>
  <c r="I35" i="14"/>
  <c r="E35" i="15"/>
  <c r="AI35" i="14"/>
  <c r="R35" i="15"/>
  <c r="AD35" i="10"/>
  <c r="AG38" i="8" s="1"/>
  <c r="B51" i="15"/>
  <c r="F51" i="10"/>
  <c r="E51" i="14"/>
  <c r="N48" i="10"/>
  <c r="F46" i="10"/>
  <c r="B46" i="15"/>
  <c r="E46" i="14"/>
  <c r="W44" i="10"/>
  <c r="R41" i="15"/>
  <c r="AD41" i="10"/>
  <c r="AG44" i="8" s="1"/>
  <c r="AI41" i="14"/>
  <c r="M38" i="10"/>
  <c r="K35" i="10"/>
  <c r="K32" i="10"/>
  <c r="W28" i="14"/>
  <c r="X28" i="14" s="1"/>
  <c r="T28" i="14" s="1"/>
  <c r="J51" i="12"/>
  <c r="Q31" i="8" s="1"/>
  <c r="R31" i="8" s="1"/>
  <c r="J17" i="14"/>
  <c r="K17" i="14" s="1"/>
  <c r="L17" i="10"/>
  <c r="F17" i="15"/>
  <c r="AH53" i="8"/>
  <c r="J47" i="10"/>
  <c r="M48" i="7"/>
  <c r="W45" i="6"/>
  <c r="AC39" i="10"/>
  <c r="AF42" i="8" s="1"/>
  <c r="AH42" i="8" s="1"/>
  <c r="AH39" i="14"/>
  <c r="AJ39" i="14" s="1"/>
  <c r="Q39" i="15"/>
  <c r="AC38" i="10"/>
  <c r="AF41" i="8" s="1"/>
  <c r="Q38" i="15"/>
  <c r="AH38" i="14"/>
  <c r="AF32" i="14"/>
  <c r="P32" i="15"/>
  <c r="AB32" i="10"/>
  <c r="AD35" i="8" s="1"/>
  <c r="AE35" i="8" s="1"/>
  <c r="M30" i="10"/>
  <c r="N28" i="14"/>
  <c r="Q28" i="10"/>
  <c r="F31" i="7" s="1"/>
  <c r="G28" i="15"/>
  <c r="J26" i="10"/>
  <c r="M56" i="10"/>
  <c r="AF56" i="14"/>
  <c r="AB56" i="10"/>
  <c r="AD59" i="8" s="1"/>
  <c r="P56" i="15"/>
  <c r="AE56" i="14"/>
  <c r="O56" i="15"/>
  <c r="AA56" i="10"/>
  <c r="AC59" i="8" s="1"/>
  <c r="AC47" i="10"/>
  <c r="AF50" i="8" s="1"/>
  <c r="AH50" i="8" s="1"/>
  <c r="AH47" i="14"/>
  <c r="AJ47" i="14" s="1"/>
  <c r="Q47" i="15"/>
  <c r="AC46" i="10"/>
  <c r="AF49" i="8" s="1"/>
  <c r="AH49" i="8" s="1"/>
  <c r="Q46" i="15"/>
  <c r="AH46" i="14"/>
  <c r="AJ46" i="14" s="1"/>
  <c r="D58" i="15"/>
  <c r="H58" i="10"/>
  <c r="H58" i="14"/>
  <c r="W58" i="10"/>
  <c r="O58" i="14"/>
  <c r="H58" i="15"/>
  <c r="R58" i="10"/>
  <c r="G61" i="7" s="1"/>
  <c r="J51" i="10"/>
  <c r="C54" i="6"/>
  <c r="C54" i="8"/>
  <c r="C54" i="7"/>
  <c r="L54" i="7" s="1"/>
  <c r="C53" i="3"/>
  <c r="X44" i="10"/>
  <c r="W44" i="14"/>
  <c r="X44" i="14" s="1"/>
  <c r="T44" i="14" s="1"/>
  <c r="J77" i="12"/>
  <c r="L41" i="15"/>
  <c r="AA41" i="14"/>
  <c r="AC41" i="14"/>
  <c r="M41" i="15"/>
  <c r="Y41" i="10"/>
  <c r="AA44" i="8" s="1"/>
  <c r="AD40" i="10"/>
  <c r="AG43" i="8" s="1"/>
  <c r="AI40" i="14"/>
  <c r="R40" i="15"/>
  <c r="AF52" i="14"/>
  <c r="P52" i="15"/>
  <c r="AB52" i="10"/>
  <c r="AD55" i="8" s="1"/>
  <c r="X52" i="10"/>
  <c r="R52" i="14"/>
  <c r="U52" i="10"/>
  <c r="J55" i="7" s="1"/>
  <c r="K52" i="15"/>
  <c r="AK52" i="14"/>
  <c r="S52" i="15"/>
  <c r="AE52" i="10"/>
  <c r="AI55" i="8" s="1"/>
  <c r="T49" i="10"/>
  <c r="I52" i="7" s="1"/>
  <c r="Q49" i="14"/>
  <c r="J49" i="15"/>
  <c r="N49" i="14"/>
  <c r="G49" i="15"/>
  <c r="Q49" i="10"/>
  <c r="F52" i="7" s="1"/>
  <c r="M46" i="10"/>
  <c r="AE48" i="8"/>
  <c r="G60" i="6"/>
  <c r="H60" i="6" s="1"/>
  <c r="F60" i="6"/>
  <c r="M44" i="10"/>
  <c r="D41" i="15"/>
  <c r="H41" i="14"/>
  <c r="H41" i="10"/>
  <c r="Q38" i="14"/>
  <c r="J38" i="15"/>
  <c r="T38" i="10"/>
  <c r="I41" i="7" s="1"/>
  <c r="AA30" i="14"/>
  <c r="L30" i="15"/>
  <c r="C29" i="8"/>
  <c r="C29" i="7"/>
  <c r="C28" i="3"/>
  <c r="C29" i="6"/>
  <c r="F45" i="6"/>
  <c r="G45" i="6"/>
  <c r="H45" i="6" s="1"/>
  <c r="H33" i="10"/>
  <c r="H33" i="14"/>
  <c r="D33" i="15"/>
  <c r="O31" i="15"/>
  <c r="AE31" i="14"/>
  <c r="AA31" i="10"/>
  <c r="AC34" i="8" s="1"/>
  <c r="T24" i="15"/>
  <c r="AL24" i="14"/>
  <c r="AF24" i="10"/>
  <c r="AJ27" i="8" s="1"/>
  <c r="F23" i="15"/>
  <c r="L23" i="10"/>
  <c r="J23" i="14"/>
  <c r="K23" i="14" s="1"/>
  <c r="H22" i="14"/>
  <c r="D22" i="15"/>
  <c r="H22" i="10"/>
  <c r="P18" i="10"/>
  <c r="AM15" i="14"/>
  <c r="AN15" i="14" s="1"/>
  <c r="AG15" i="10"/>
  <c r="AK18" i="8" s="1"/>
  <c r="AL18" i="8" s="1"/>
  <c r="U15" i="15"/>
  <c r="E12" i="14"/>
  <c r="B12" i="15"/>
  <c r="F12" i="10"/>
  <c r="K10" i="15"/>
  <c r="R10" i="14"/>
  <c r="U10" i="10"/>
  <c r="J13" i="7" s="1"/>
  <c r="C11" i="8"/>
  <c r="C11" i="7"/>
  <c r="P11" i="7" s="1"/>
  <c r="C11" i="6"/>
  <c r="C10" i="3"/>
  <c r="L32" i="14"/>
  <c r="K24" i="10"/>
  <c r="L23" i="14"/>
  <c r="U20" i="10"/>
  <c r="J23" i="7" s="1"/>
  <c r="K20" i="15"/>
  <c r="R20" i="14"/>
  <c r="M19" i="10"/>
  <c r="AM19" i="14"/>
  <c r="U19" i="15"/>
  <c r="AG19" i="10"/>
  <c r="AK22" i="8" s="1"/>
  <c r="U36" i="15"/>
  <c r="AG36" i="10"/>
  <c r="AK39" i="8" s="1"/>
  <c r="AM36" i="14"/>
  <c r="W36" i="10"/>
  <c r="I36" i="14"/>
  <c r="E36" i="15"/>
  <c r="I36" i="10"/>
  <c r="S39" i="6" s="1"/>
  <c r="AH36" i="14"/>
  <c r="Q36" i="15"/>
  <c r="AC36" i="10"/>
  <c r="AF39" i="8" s="1"/>
  <c r="K29" i="14"/>
  <c r="W27" i="14"/>
  <c r="X27" i="14" s="1"/>
  <c r="T27" i="14" s="1"/>
  <c r="H25" i="15"/>
  <c r="O25" i="14"/>
  <c r="R25" i="10"/>
  <c r="G28" i="7" s="1"/>
  <c r="I10" i="10"/>
  <c r="E10" i="15"/>
  <c r="I10" i="14"/>
  <c r="K10" i="14" s="1"/>
  <c r="L10" i="14" s="1"/>
  <c r="AE12" i="8"/>
  <c r="M31" i="10"/>
  <c r="J31" i="15"/>
  <c r="Q31" i="14"/>
  <c r="T31" i="10"/>
  <c r="I34" i="7" s="1"/>
  <c r="Q24" i="15"/>
  <c r="AC24" i="10"/>
  <c r="AF27" i="8" s="1"/>
  <c r="AH24" i="14"/>
  <c r="AE24" i="14"/>
  <c r="AA24" i="10"/>
  <c r="AC27" i="8" s="1"/>
  <c r="O24" i="15"/>
  <c r="I20" i="15"/>
  <c r="O33" i="10"/>
  <c r="O54" i="12"/>
  <c r="J33" i="14"/>
  <c r="K33" i="14" s="1"/>
  <c r="L33" i="10"/>
  <c r="F33" i="15"/>
  <c r="T25" i="15"/>
  <c r="AF25" i="10"/>
  <c r="AJ28" i="8" s="1"/>
  <c r="AL25" i="14"/>
  <c r="K27" i="10"/>
  <c r="T27" i="10"/>
  <c r="I30" i="7" s="1"/>
  <c r="Q27" i="14"/>
  <c r="J27" i="15"/>
  <c r="R23" i="15"/>
  <c r="AD23" i="10"/>
  <c r="AG26" i="8" s="1"/>
  <c r="AI23" i="14"/>
  <c r="AE23" i="10"/>
  <c r="AI26" i="8" s="1"/>
  <c r="AL26" i="8" s="1"/>
  <c r="AK23" i="14"/>
  <c r="AN23" i="14" s="1"/>
  <c r="S23" i="15"/>
  <c r="R20" i="15"/>
  <c r="AI20" i="14"/>
  <c r="AD20" i="10"/>
  <c r="AG23" i="8" s="1"/>
  <c r="Q14" i="15"/>
  <c r="AH14" i="14"/>
  <c r="AJ14" i="14" s="1"/>
  <c r="AC14" i="10"/>
  <c r="AF17" i="8" s="1"/>
  <c r="AH17" i="8" s="1"/>
  <c r="AE11" i="10"/>
  <c r="AI14" i="8" s="1"/>
  <c r="S11" i="15"/>
  <c r="AK11" i="14"/>
  <c r="X15" i="6"/>
  <c r="Y15" i="6" s="1"/>
  <c r="W15" i="6"/>
  <c r="O24" i="7"/>
  <c r="AH22" i="8"/>
  <c r="S17" i="10"/>
  <c r="H20" i="7" s="1"/>
  <c r="J14" i="10"/>
  <c r="X100" i="8"/>
  <c r="S99" i="3" s="1"/>
  <c r="L16" i="15"/>
  <c r="AA16" i="14"/>
  <c r="L12" i="14"/>
  <c r="K12" i="7"/>
  <c r="P11" i="3" s="1"/>
  <c r="N12" i="7"/>
  <c r="W13" i="14"/>
  <c r="X13" i="14" s="1"/>
  <c r="T13" i="14" s="1"/>
  <c r="E13" i="15"/>
  <c r="I13" i="14"/>
  <c r="I13" i="10"/>
  <c r="S16" i="6" s="1"/>
  <c r="W13" i="10"/>
  <c r="M9" i="14"/>
  <c r="K7" i="10"/>
  <c r="AM7" i="14"/>
  <c r="U7" i="15"/>
  <c r="AG7" i="10"/>
  <c r="AK10" i="8" s="1"/>
  <c r="O158" i="8"/>
  <c r="H151" i="8"/>
  <c r="O151" i="8" s="1"/>
  <c r="K97" i="8"/>
  <c r="O97" i="8" s="1"/>
  <c r="AG10" i="14"/>
  <c r="M11" i="7"/>
  <c r="I5" i="10"/>
  <c r="S8" i="6" s="1"/>
  <c r="E5" i="15"/>
  <c r="I5" i="14"/>
  <c r="V12" i="10"/>
  <c r="Y15" i="8"/>
  <c r="Z15" i="8" s="1"/>
  <c r="AL13" i="8"/>
  <c r="AG8" i="14"/>
  <c r="P11" i="6"/>
  <c r="Q11" i="6" s="1"/>
  <c r="O11" i="6"/>
  <c r="U5" i="15"/>
  <c r="AG5" i="10"/>
  <c r="AK8" i="8" s="1"/>
  <c r="AM5" i="14"/>
  <c r="AE5" i="14"/>
  <c r="AA5" i="10"/>
  <c r="AC8" i="8" s="1"/>
  <c r="O5" i="15"/>
  <c r="K12" i="6"/>
  <c r="L12" i="6" s="1"/>
  <c r="J12" i="6"/>
  <c r="W130" i="8"/>
  <c r="W95" i="8"/>
  <c r="T6" i="15"/>
  <c r="AL6" i="14"/>
  <c r="AF6" i="10"/>
  <c r="AJ9" i="8" s="1"/>
  <c r="X6" i="10"/>
  <c r="W128" i="8"/>
  <c r="O122" i="8"/>
  <c r="X122" i="8" s="1"/>
  <c r="S121" i="3" s="1"/>
  <c r="O94" i="8"/>
  <c r="H6" i="10"/>
  <c r="H6" i="14"/>
  <c r="D6" i="15"/>
  <c r="K150" i="8"/>
  <c r="O125" i="8"/>
  <c r="Q125" i="8"/>
  <c r="R125" i="8" s="1"/>
  <c r="M3" i="10"/>
  <c r="H3" i="14"/>
  <c r="D3" i="15"/>
  <c r="H3" i="10"/>
  <c r="Q149" i="8"/>
  <c r="K148" i="8"/>
  <c r="T126" i="4"/>
  <c r="H99" i="8"/>
  <c r="L76" i="7"/>
  <c r="T82" i="5"/>
  <c r="T117" i="4"/>
  <c r="B4" i="15"/>
  <c r="E4" i="14"/>
  <c r="F4" i="10"/>
  <c r="O4" i="10"/>
  <c r="C7" i="6"/>
  <c r="C7" i="7"/>
  <c r="C6" i="3"/>
  <c r="C7" i="8"/>
  <c r="W156" i="8"/>
  <c r="N121" i="8"/>
  <c r="T124" i="4"/>
  <c r="T97" i="4"/>
  <c r="T68" i="4"/>
  <c r="H161" i="8"/>
  <c r="O161" i="8" s="1"/>
  <c r="W147" i="8"/>
  <c r="O14" i="8"/>
  <c r="T66" i="5"/>
  <c r="T69" i="4"/>
  <c r="T37" i="4"/>
  <c r="H133" i="8"/>
  <c r="O133" i="8" s="1"/>
  <c r="T132" i="4"/>
  <c r="T94" i="4"/>
  <c r="T35" i="4"/>
  <c r="T24" i="4"/>
  <c r="T59" i="5"/>
  <c r="L24" i="7"/>
  <c r="J155" i="10"/>
  <c r="X161" i="6"/>
  <c r="Y161" i="6" s="1"/>
  <c r="Z161" i="6" s="1"/>
  <c r="W161" i="6"/>
  <c r="AD156" i="14"/>
  <c r="N156" i="15"/>
  <c r="Z156" i="10"/>
  <c r="AB159" i="8" s="1"/>
  <c r="M155" i="10"/>
  <c r="T157" i="10"/>
  <c r="I160" i="7" s="1"/>
  <c r="Q157" i="14"/>
  <c r="J157" i="15"/>
  <c r="J192" i="12"/>
  <c r="W155" i="14"/>
  <c r="X155" i="14" s="1"/>
  <c r="T155" i="14" s="1"/>
  <c r="Y154" i="10"/>
  <c r="AA157" i="8" s="1"/>
  <c r="AC154" i="14"/>
  <c r="M154" i="15"/>
  <c r="J154" i="10"/>
  <c r="AE149" i="10"/>
  <c r="AI152" i="8" s="1"/>
  <c r="AK149" i="14"/>
  <c r="S149" i="15"/>
  <c r="AF149" i="10"/>
  <c r="AJ152" i="8" s="1"/>
  <c r="AL149" i="14"/>
  <c r="T149" i="15"/>
  <c r="L152" i="10"/>
  <c r="J152" i="14"/>
  <c r="K152" i="14" s="1"/>
  <c r="F152" i="15"/>
  <c r="K150" i="10"/>
  <c r="Q147" i="15"/>
  <c r="AH147" i="14"/>
  <c r="AJ147" i="14" s="1"/>
  <c r="AC147" i="10"/>
  <c r="AF150" i="8" s="1"/>
  <c r="AH150" i="8" s="1"/>
  <c r="X153" i="6"/>
  <c r="Y153" i="6" s="1"/>
  <c r="W153" i="6"/>
  <c r="O143" i="10"/>
  <c r="H142" i="14"/>
  <c r="L142" i="14" s="1"/>
  <c r="D142" i="14" s="1"/>
  <c r="H142" i="10"/>
  <c r="D142" i="15"/>
  <c r="V142" i="15" s="1"/>
  <c r="G142" i="11" s="1"/>
  <c r="D142" i="11" s="1"/>
  <c r="K150" i="6"/>
  <c r="L150" i="6" s="1"/>
  <c r="J150" i="6"/>
  <c r="O144" i="10"/>
  <c r="P144" i="10"/>
  <c r="AF144" i="10"/>
  <c r="AJ147" i="8" s="1"/>
  <c r="AL144" i="14"/>
  <c r="T144" i="15"/>
  <c r="J143" i="10"/>
  <c r="E148" i="14"/>
  <c r="F148" i="10"/>
  <c r="B148" i="15"/>
  <c r="V151" i="10"/>
  <c r="Y154" i="8"/>
  <c r="Z154" i="8" s="1"/>
  <c r="K148" i="10"/>
  <c r="AM148" i="14"/>
  <c r="AG148" i="10"/>
  <c r="AK151" i="8" s="1"/>
  <c r="U148" i="15"/>
  <c r="AA148" i="14"/>
  <c r="L148" i="15"/>
  <c r="P149" i="6"/>
  <c r="Q149" i="6" s="1"/>
  <c r="R149" i="6" s="1"/>
  <c r="O149" i="6"/>
  <c r="T149" i="6"/>
  <c r="U149" i="6" s="1"/>
  <c r="V149" i="6" s="1"/>
  <c r="G146" i="10"/>
  <c r="F146" i="14"/>
  <c r="C146" i="15"/>
  <c r="M146" i="10"/>
  <c r="C149" i="7"/>
  <c r="C149" i="8"/>
  <c r="C149" i="6"/>
  <c r="C148" i="3"/>
  <c r="K146" i="10"/>
  <c r="O145" i="7"/>
  <c r="M146" i="15"/>
  <c r="AC146" i="14"/>
  <c r="Y146" i="10"/>
  <c r="AA149" i="8" s="1"/>
  <c r="X146" i="6"/>
  <c r="Y146" i="6" s="1"/>
  <c r="W146" i="6"/>
  <c r="I144" i="15"/>
  <c r="AH144" i="8"/>
  <c r="H132" i="14"/>
  <c r="D132" i="15"/>
  <c r="V132" i="15" s="1"/>
  <c r="G132" i="11" s="1"/>
  <c r="D132" i="11" s="1"/>
  <c r="H132" i="10"/>
  <c r="J139" i="15"/>
  <c r="Q139" i="14"/>
  <c r="T139" i="10"/>
  <c r="I142" i="7" s="1"/>
  <c r="O142" i="7" s="1"/>
  <c r="F139" i="14"/>
  <c r="G139" i="10"/>
  <c r="C139" i="15"/>
  <c r="X138" i="10"/>
  <c r="H136" i="14"/>
  <c r="D136" i="15"/>
  <c r="H136" i="10"/>
  <c r="V135" i="10"/>
  <c r="Y138" i="8"/>
  <c r="Z138" i="8" s="1"/>
  <c r="X137" i="10"/>
  <c r="AF137" i="14"/>
  <c r="AB137" i="10"/>
  <c r="AD140" i="8" s="1"/>
  <c r="P137" i="15"/>
  <c r="N136" i="14"/>
  <c r="G136" i="15"/>
  <c r="Q136" i="10"/>
  <c r="F139" i="7" s="1"/>
  <c r="M140" i="10"/>
  <c r="Y137" i="10"/>
  <c r="AA140" i="8" s="1"/>
  <c r="M137" i="15"/>
  <c r="AC137" i="14"/>
  <c r="I133" i="10"/>
  <c r="S136" i="6" s="1"/>
  <c r="E133" i="15"/>
  <c r="I133" i="14"/>
  <c r="K133" i="14" s="1"/>
  <c r="C138" i="15"/>
  <c r="G138" i="10"/>
  <c r="F138" i="14"/>
  <c r="K138" i="10"/>
  <c r="J138" i="14"/>
  <c r="K138" i="14" s="1"/>
  <c r="L138" i="10"/>
  <c r="F138" i="15"/>
  <c r="K137" i="10"/>
  <c r="AM136" i="14"/>
  <c r="U136" i="15"/>
  <c r="AG136" i="10"/>
  <c r="AK139" i="8" s="1"/>
  <c r="J133" i="10"/>
  <c r="X134" i="6"/>
  <c r="Y134" i="6" s="1"/>
  <c r="Z134" i="6" s="1"/>
  <c r="W134" i="6"/>
  <c r="K140" i="10"/>
  <c r="S140" i="15"/>
  <c r="AE140" i="10"/>
  <c r="AI143" i="8" s="1"/>
  <c r="AK140" i="14"/>
  <c r="J140" i="10"/>
  <c r="P138" i="15"/>
  <c r="AF138" i="14"/>
  <c r="AB138" i="10"/>
  <c r="AD141" i="8" s="1"/>
  <c r="X135" i="10"/>
  <c r="K133" i="15"/>
  <c r="R133" i="14"/>
  <c r="E131" i="14"/>
  <c r="B131" i="15"/>
  <c r="F131" i="10"/>
  <c r="G135" i="6"/>
  <c r="H135" i="6" s="1"/>
  <c r="F135" i="6"/>
  <c r="F134" i="15"/>
  <c r="J134" i="14"/>
  <c r="L134" i="10"/>
  <c r="AF134" i="10"/>
  <c r="AJ137" i="8" s="1"/>
  <c r="T134" i="15"/>
  <c r="AL134" i="14"/>
  <c r="AE134" i="10"/>
  <c r="AI137" i="8" s="1"/>
  <c r="AK134" i="14"/>
  <c r="S134" i="15"/>
  <c r="E130" i="14"/>
  <c r="B130" i="15"/>
  <c r="F130" i="10"/>
  <c r="N130" i="14"/>
  <c r="G130" i="15"/>
  <c r="Q130" i="10"/>
  <c r="F133" i="7" s="1"/>
  <c r="AM130" i="14"/>
  <c r="AG130" i="10"/>
  <c r="AK133" i="8" s="1"/>
  <c r="U130" i="15"/>
  <c r="C126" i="6"/>
  <c r="C126" i="8"/>
  <c r="C126" i="7"/>
  <c r="C125" i="3"/>
  <c r="R128" i="15"/>
  <c r="AI128" i="14"/>
  <c r="AD128" i="10"/>
  <c r="AG131" i="8" s="1"/>
  <c r="W126" i="10"/>
  <c r="AC126" i="10"/>
  <c r="AF129" i="8" s="1"/>
  <c r="Q126" i="15"/>
  <c r="AH126" i="14"/>
  <c r="P125" i="15"/>
  <c r="AB125" i="10"/>
  <c r="AD128" i="8" s="1"/>
  <c r="AF125" i="14"/>
  <c r="Z121" i="10"/>
  <c r="AB124" i="8" s="1"/>
  <c r="N121" i="15"/>
  <c r="AD121" i="14"/>
  <c r="U129" i="10"/>
  <c r="J132" i="7" s="1"/>
  <c r="R129" i="14"/>
  <c r="K129" i="15"/>
  <c r="K129" i="10"/>
  <c r="K128" i="10"/>
  <c r="AA125" i="10"/>
  <c r="AC128" i="8" s="1"/>
  <c r="O125" i="15"/>
  <c r="AE125" i="14"/>
  <c r="AD125" i="14"/>
  <c r="N125" i="15"/>
  <c r="Z125" i="10"/>
  <c r="AB128" i="8" s="1"/>
  <c r="C128" i="6"/>
  <c r="C128" i="8"/>
  <c r="C128" i="7"/>
  <c r="C127" i="3"/>
  <c r="W132" i="6"/>
  <c r="L127" i="10"/>
  <c r="F127" i="15"/>
  <c r="J127" i="14"/>
  <c r="K127" i="14" s="1"/>
  <c r="L127" i="14" s="1"/>
  <c r="P127" i="10"/>
  <c r="AM127" i="14"/>
  <c r="U127" i="15"/>
  <c r="AG127" i="10"/>
  <c r="AK130" i="8" s="1"/>
  <c r="N125" i="10"/>
  <c r="Q121" i="10"/>
  <c r="F124" i="7" s="1"/>
  <c r="G121" i="15"/>
  <c r="N121" i="14"/>
  <c r="AE123" i="8"/>
  <c r="AM123" i="8" s="1"/>
  <c r="AN123" i="8" s="1"/>
  <c r="T122" i="3" s="1"/>
  <c r="R122" i="3" s="1"/>
  <c r="M128" i="10"/>
  <c r="J128" i="10"/>
  <c r="P129" i="6"/>
  <c r="Q129" i="6" s="1"/>
  <c r="O129" i="6"/>
  <c r="E122" i="14"/>
  <c r="B122" i="15"/>
  <c r="F122" i="10"/>
  <c r="V124" i="10"/>
  <c r="Y127" i="8"/>
  <c r="Z127" i="8" s="1"/>
  <c r="J119" i="10"/>
  <c r="AL119" i="14"/>
  <c r="AF119" i="10"/>
  <c r="AJ122" i="8" s="1"/>
  <c r="T119" i="15"/>
  <c r="G132" i="6"/>
  <c r="H132" i="6" s="1"/>
  <c r="F132" i="6"/>
  <c r="T126" i="6"/>
  <c r="U126" i="6" s="1"/>
  <c r="V126" i="6" s="1"/>
  <c r="O126" i="6"/>
  <c r="P126" i="6"/>
  <c r="Q126" i="6" s="1"/>
  <c r="W122" i="10"/>
  <c r="X115" i="10"/>
  <c r="AF115" i="14"/>
  <c r="AG115" i="14" s="1"/>
  <c r="P115" i="15"/>
  <c r="AB115" i="10"/>
  <c r="AD118" i="8" s="1"/>
  <c r="T119" i="10"/>
  <c r="I122" i="7" s="1"/>
  <c r="Q119" i="14"/>
  <c r="J119" i="15"/>
  <c r="G117" i="10"/>
  <c r="F117" i="14"/>
  <c r="G117" i="14" s="1"/>
  <c r="C117" i="15"/>
  <c r="AI117" i="14"/>
  <c r="AJ117" i="14" s="1"/>
  <c r="R117" i="15"/>
  <c r="AD117" i="10"/>
  <c r="AG120" i="8" s="1"/>
  <c r="AH120" i="8" s="1"/>
  <c r="W112" i="10"/>
  <c r="M111" i="10"/>
  <c r="AK106" i="14"/>
  <c r="AN106" i="14" s="1"/>
  <c r="AB106" i="14" s="1"/>
  <c r="Z106" i="14" s="1"/>
  <c r="S106" i="14" s="1"/>
  <c r="AE106" i="10"/>
  <c r="AI109" i="8" s="1"/>
  <c r="AL109" i="8" s="1"/>
  <c r="AM109" i="8" s="1"/>
  <c r="S106" i="15"/>
  <c r="X121" i="6"/>
  <c r="Y121" i="6" s="1"/>
  <c r="W121" i="6"/>
  <c r="G120" i="6"/>
  <c r="H120" i="6" s="1"/>
  <c r="F120" i="6"/>
  <c r="C115" i="7"/>
  <c r="L115" i="7" s="1"/>
  <c r="C115" i="8"/>
  <c r="C114" i="3"/>
  <c r="C115" i="6"/>
  <c r="K115" i="6" s="1"/>
  <c r="L115" i="6" s="1"/>
  <c r="M115" i="6" s="1"/>
  <c r="G110" i="15"/>
  <c r="Q110" i="10"/>
  <c r="F113" i="7" s="1"/>
  <c r="N110" i="14"/>
  <c r="O107" i="10"/>
  <c r="N12" i="13"/>
  <c r="W116" i="14"/>
  <c r="X116" i="14" s="1"/>
  <c r="T116" i="14" s="1"/>
  <c r="J116" i="10"/>
  <c r="C119" i="7"/>
  <c r="C119" i="8"/>
  <c r="C119" i="6"/>
  <c r="C118" i="3"/>
  <c r="B114" i="15"/>
  <c r="E114" i="14"/>
  <c r="F114" i="10"/>
  <c r="W114" i="10"/>
  <c r="P113" i="10"/>
  <c r="X113" i="10"/>
  <c r="M115" i="7"/>
  <c r="P104" i="10"/>
  <c r="Z110" i="10"/>
  <c r="AB113" i="8" s="1"/>
  <c r="AD110" i="14"/>
  <c r="N110" i="15"/>
  <c r="W110" i="14"/>
  <c r="X110" i="14" s="1"/>
  <c r="T110" i="14" s="1"/>
  <c r="N6" i="13"/>
  <c r="E109" i="14"/>
  <c r="B109" i="15"/>
  <c r="F109" i="10"/>
  <c r="AH109" i="14"/>
  <c r="Q109" i="15"/>
  <c r="AC109" i="10"/>
  <c r="AF112" i="8" s="1"/>
  <c r="Q107" i="15"/>
  <c r="AC107" i="10"/>
  <c r="AF110" i="8" s="1"/>
  <c r="AH107" i="14"/>
  <c r="C108" i="15"/>
  <c r="F108" i="14"/>
  <c r="G108" i="10"/>
  <c r="O108" i="10"/>
  <c r="Z105" i="10"/>
  <c r="AB108" i="8" s="1"/>
  <c r="N105" i="15"/>
  <c r="AD105" i="14"/>
  <c r="E102" i="14"/>
  <c r="B102" i="15"/>
  <c r="F102" i="10"/>
  <c r="W105" i="10"/>
  <c r="G101" i="10"/>
  <c r="F101" i="14"/>
  <c r="C101" i="15"/>
  <c r="N98" i="10"/>
  <c r="V103" i="10"/>
  <c r="Y106" i="8"/>
  <c r="Z106" i="8" s="1"/>
  <c r="I103" i="14"/>
  <c r="E103" i="15"/>
  <c r="I103" i="10"/>
  <c r="S106" i="6" s="1"/>
  <c r="C106" i="6"/>
  <c r="C106" i="8"/>
  <c r="C105" i="3"/>
  <c r="C106" i="7"/>
  <c r="O98" i="10"/>
  <c r="R95" i="14"/>
  <c r="K95" i="15"/>
  <c r="U95" i="10"/>
  <c r="J98" i="7" s="1"/>
  <c r="P98" i="7" s="1"/>
  <c r="E94" i="14"/>
  <c r="B94" i="15"/>
  <c r="F94" i="10"/>
  <c r="O108" i="15"/>
  <c r="AE108" i="14"/>
  <c r="AA108" i="10"/>
  <c r="AC111" i="8" s="1"/>
  <c r="T102" i="15"/>
  <c r="AF102" i="10"/>
  <c r="AJ105" i="8" s="1"/>
  <c r="AL102" i="14"/>
  <c r="W108" i="10"/>
  <c r="AM105" i="14"/>
  <c r="U105" i="15"/>
  <c r="AG105" i="10"/>
  <c r="AK108" i="8" s="1"/>
  <c r="AL105" i="14"/>
  <c r="T105" i="15"/>
  <c r="AF105" i="10"/>
  <c r="AJ108" i="8" s="1"/>
  <c r="T106" i="6"/>
  <c r="U106" i="6" s="1"/>
  <c r="V106" i="6" s="1"/>
  <c r="O106" i="6"/>
  <c r="P106" i="6"/>
  <c r="Q106" i="6" s="1"/>
  <c r="W95" i="10"/>
  <c r="X94" i="10"/>
  <c r="AC102" i="14"/>
  <c r="Y102" i="10"/>
  <c r="AA105" i="8" s="1"/>
  <c r="M102" i="15"/>
  <c r="M96" i="10"/>
  <c r="L96" i="10"/>
  <c r="J96" i="14"/>
  <c r="F96" i="15"/>
  <c r="AF96" i="14"/>
  <c r="P96" i="15"/>
  <c r="AB96" i="10"/>
  <c r="AD99" i="8" s="1"/>
  <c r="M100" i="10"/>
  <c r="P100" i="15"/>
  <c r="AF100" i="14"/>
  <c r="AB100" i="10"/>
  <c r="AD103" i="8" s="1"/>
  <c r="AI100" i="14"/>
  <c r="AD100" i="10"/>
  <c r="AG103" i="8" s="1"/>
  <c r="R100" i="15"/>
  <c r="C93" i="8"/>
  <c r="C93" i="6"/>
  <c r="C92" i="3"/>
  <c r="C93" i="7"/>
  <c r="O93" i="7" s="1"/>
  <c r="W93" i="10"/>
  <c r="J89" i="15"/>
  <c r="Q89" i="14"/>
  <c r="T89" i="10"/>
  <c r="I92" i="7" s="1"/>
  <c r="O92" i="7" s="1"/>
  <c r="AK79" i="14"/>
  <c r="S79" i="15"/>
  <c r="AE79" i="10"/>
  <c r="AI82" i="8" s="1"/>
  <c r="B95" i="14"/>
  <c r="F95" i="11" s="1"/>
  <c r="C95" i="11" s="1"/>
  <c r="P93" i="14"/>
  <c r="M93" i="14" s="1"/>
  <c r="M95" i="7"/>
  <c r="D97" i="15"/>
  <c r="H97" i="14"/>
  <c r="L97" i="14" s="1"/>
  <c r="H97" i="10"/>
  <c r="Q97" i="14"/>
  <c r="J97" i="15"/>
  <c r="T97" i="10"/>
  <c r="I100" i="7" s="1"/>
  <c r="O93" i="15"/>
  <c r="AA93" i="10"/>
  <c r="AC96" i="8" s="1"/>
  <c r="AE93" i="14"/>
  <c r="J93" i="10"/>
  <c r="AA93" i="14"/>
  <c r="L93" i="15"/>
  <c r="O95" i="7"/>
  <c r="S91" i="15"/>
  <c r="AE91" i="10"/>
  <c r="AI94" i="8" s="1"/>
  <c r="AK91" i="14"/>
  <c r="AN91" i="14" s="1"/>
  <c r="Q91" i="14"/>
  <c r="J91" i="15"/>
  <c r="T91" i="10"/>
  <c r="I94" i="7" s="1"/>
  <c r="D90" i="15"/>
  <c r="H90" i="10"/>
  <c r="X93" i="6" s="1"/>
  <c r="Y93" i="6" s="1"/>
  <c r="Z93" i="6" s="1"/>
  <c r="H90" i="14"/>
  <c r="L90" i="14" s="1"/>
  <c r="W90" i="6"/>
  <c r="AG79" i="10"/>
  <c r="AK82" i="8" s="1"/>
  <c r="AM79" i="14"/>
  <c r="U79" i="15"/>
  <c r="V101" i="10"/>
  <c r="Y104" i="8"/>
  <c r="Z104" i="8" s="1"/>
  <c r="X99" i="10"/>
  <c r="R99" i="14"/>
  <c r="K99" i="15"/>
  <c r="U99" i="10"/>
  <c r="J102" i="7" s="1"/>
  <c r="P96" i="10"/>
  <c r="S91" i="10"/>
  <c r="H94" i="7" s="1"/>
  <c r="F94" i="6"/>
  <c r="G94" i="6"/>
  <c r="H94" i="6" s="1"/>
  <c r="U86" i="10"/>
  <c r="J89" i="7" s="1"/>
  <c r="R86" i="14"/>
  <c r="K86" i="15"/>
  <c r="I86" i="14"/>
  <c r="E86" i="15"/>
  <c r="I86" i="10"/>
  <c r="S89" i="6" s="1"/>
  <c r="Q88" i="15"/>
  <c r="AH88" i="14"/>
  <c r="AC88" i="10"/>
  <c r="AF91" i="8" s="1"/>
  <c r="G85" i="15"/>
  <c r="N85" i="14"/>
  <c r="Q85" i="10"/>
  <c r="F88" i="7" s="1"/>
  <c r="X83" i="10"/>
  <c r="P77" i="10"/>
  <c r="P67" i="10"/>
  <c r="W84" i="14"/>
  <c r="X84" i="14" s="1"/>
  <c r="T84" i="14" s="1"/>
  <c r="J127" i="12"/>
  <c r="AD84" i="14"/>
  <c r="N84" i="15"/>
  <c r="Z84" i="10"/>
  <c r="AB87" i="8" s="1"/>
  <c r="AF77" i="14"/>
  <c r="P77" i="15"/>
  <c r="AB77" i="10"/>
  <c r="AD80" i="8" s="1"/>
  <c r="C80" i="6"/>
  <c r="C80" i="7"/>
  <c r="C80" i="8"/>
  <c r="C79" i="3"/>
  <c r="T88" i="10"/>
  <c r="I91" i="7" s="1"/>
  <c r="J88" i="15"/>
  <c r="Q88" i="14"/>
  <c r="O88" i="14"/>
  <c r="R88" i="10"/>
  <c r="G91" i="7" s="1"/>
  <c r="H88" i="15"/>
  <c r="F88" i="14"/>
  <c r="G88" i="14" s="1"/>
  <c r="C88" i="15"/>
  <c r="G88" i="10"/>
  <c r="O85" i="10"/>
  <c r="O87" i="6"/>
  <c r="S82" i="10"/>
  <c r="H85" i="7" s="1"/>
  <c r="I81" i="15"/>
  <c r="P85" i="10"/>
  <c r="U83" i="15"/>
  <c r="AM83" i="14"/>
  <c r="AG83" i="10"/>
  <c r="AK86" i="8" s="1"/>
  <c r="J126" i="12"/>
  <c r="Q86" i="8" s="1"/>
  <c r="R86" i="8" s="1"/>
  <c r="X86" i="8" s="1"/>
  <c r="S85" i="3" s="1"/>
  <c r="W83" i="14"/>
  <c r="X83" i="14" s="1"/>
  <c r="T83" i="14" s="1"/>
  <c r="AH89" i="8"/>
  <c r="AF85" i="14"/>
  <c r="AB85" i="10"/>
  <c r="AD88" i="8" s="1"/>
  <c r="P85" i="15"/>
  <c r="C88" i="8"/>
  <c r="C88" i="6"/>
  <c r="C88" i="7"/>
  <c r="C87" i="3"/>
  <c r="L85" i="7"/>
  <c r="H74" i="15"/>
  <c r="O74" i="14"/>
  <c r="R74" i="10"/>
  <c r="G77" i="7" s="1"/>
  <c r="AE75" i="8"/>
  <c r="Q70" i="15"/>
  <c r="AH70" i="14"/>
  <c r="AJ70" i="14" s="1"/>
  <c r="AC70" i="10"/>
  <c r="AF73" i="8" s="1"/>
  <c r="AH73" i="8" s="1"/>
  <c r="U69" i="10"/>
  <c r="J72" i="7" s="1"/>
  <c r="P72" i="7" s="1"/>
  <c r="R69" i="14"/>
  <c r="K69" i="15"/>
  <c r="L66" i="15"/>
  <c r="AA66" i="14"/>
  <c r="W60" i="10"/>
  <c r="G77" i="6"/>
  <c r="H77" i="6" s="1"/>
  <c r="I77" i="6" s="1"/>
  <c r="F77" i="6"/>
  <c r="AH80" i="14"/>
  <c r="AC80" i="10"/>
  <c r="AF83" i="8" s="1"/>
  <c r="Q80" i="15"/>
  <c r="G75" i="10"/>
  <c r="C75" i="15"/>
  <c r="F75" i="14"/>
  <c r="AA68" i="10"/>
  <c r="AC71" i="8" s="1"/>
  <c r="O68" i="15"/>
  <c r="AE68" i="14"/>
  <c r="AG68" i="14" s="1"/>
  <c r="F68" i="14"/>
  <c r="G68" i="14" s="1"/>
  <c r="C68" i="15"/>
  <c r="G68" i="10"/>
  <c r="P70" i="7"/>
  <c r="K65" i="10"/>
  <c r="F64" i="10"/>
  <c r="B64" i="15"/>
  <c r="E64" i="14"/>
  <c r="W62" i="10"/>
  <c r="W54" i="10"/>
  <c r="AB78" i="10"/>
  <c r="AD81" i="8" s="1"/>
  <c r="AF78" i="14"/>
  <c r="P78" i="15"/>
  <c r="K75" i="10"/>
  <c r="S73" i="10"/>
  <c r="H76" i="7" s="1"/>
  <c r="T71" i="10"/>
  <c r="I74" i="7" s="1"/>
  <c r="Q71" i="14"/>
  <c r="J71" i="15"/>
  <c r="AL71" i="8"/>
  <c r="AA65" i="10"/>
  <c r="AC68" i="8" s="1"/>
  <c r="O65" i="15"/>
  <c r="AE65" i="14"/>
  <c r="AM65" i="14"/>
  <c r="AG65" i="10"/>
  <c r="AK68" i="8" s="1"/>
  <c r="U65" i="15"/>
  <c r="M74" i="10"/>
  <c r="M80" i="10"/>
  <c r="AC80" i="14"/>
  <c r="M80" i="15"/>
  <c r="Y80" i="10"/>
  <c r="AA83" i="8" s="1"/>
  <c r="O80" i="10"/>
  <c r="U78" i="10"/>
  <c r="J81" i="7" s="1"/>
  <c r="K78" i="15"/>
  <c r="R78" i="14"/>
  <c r="AH80" i="8"/>
  <c r="J76" i="15"/>
  <c r="Q76" i="14"/>
  <c r="T76" i="10"/>
  <c r="I79" i="7" s="1"/>
  <c r="M76" i="10"/>
  <c r="Q75" i="10"/>
  <c r="F78" i="7" s="1"/>
  <c r="G75" i="15"/>
  <c r="N75" i="14"/>
  <c r="O75" i="10"/>
  <c r="Q75" i="14"/>
  <c r="J75" i="15"/>
  <c r="T75" i="10"/>
  <c r="I78" i="7" s="1"/>
  <c r="R72" i="10"/>
  <c r="G75" i="7" s="1"/>
  <c r="M75" i="7" s="1"/>
  <c r="O72" i="14"/>
  <c r="H72" i="15"/>
  <c r="I72" i="14"/>
  <c r="K72" i="14" s="1"/>
  <c r="E72" i="15"/>
  <c r="I72" i="10"/>
  <c r="S75" i="6" s="1"/>
  <c r="M71" i="10"/>
  <c r="AL70" i="14"/>
  <c r="T70" i="15"/>
  <c r="AF70" i="10"/>
  <c r="AJ73" i="8" s="1"/>
  <c r="M70" i="10"/>
  <c r="X66" i="10"/>
  <c r="U63" i="15"/>
  <c r="AM63" i="14"/>
  <c r="AG63" i="10"/>
  <c r="AK66" i="8" s="1"/>
  <c r="AL72" i="8"/>
  <c r="N63" i="15"/>
  <c r="Z63" i="10"/>
  <c r="AB66" i="8" s="1"/>
  <c r="AD63" i="14"/>
  <c r="AB67" i="14"/>
  <c r="Z67" i="14" s="1"/>
  <c r="S67" i="14" s="1"/>
  <c r="U63" i="10"/>
  <c r="J66" i="7" s="1"/>
  <c r="R63" i="14"/>
  <c r="K63" i="15"/>
  <c r="X61" i="10"/>
  <c r="F56" i="6"/>
  <c r="G56" i="6"/>
  <c r="H56" i="6" s="1"/>
  <c r="AA53" i="14"/>
  <c r="L53" i="15"/>
  <c r="AA43" i="14"/>
  <c r="L43" i="15"/>
  <c r="W34" i="10"/>
  <c r="G57" i="10"/>
  <c r="C57" i="15"/>
  <c r="F57" i="14"/>
  <c r="W43" i="10"/>
  <c r="P65" i="7"/>
  <c r="AL59" i="14"/>
  <c r="T59" i="15"/>
  <c r="AF59" i="10"/>
  <c r="AJ62" i="8" s="1"/>
  <c r="U57" i="10"/>
  <c r="J60" i="7" s="1"/>
  <c r="P60" i="7" s="1"/>
  <c r="R57" i="14"/>
  <c r="K57" i="15"/>
  <c r="J86" i="12"/>
  <c r="Q58" i="8" s="1"/>
  <c r="R58" i="8" s="1"/>
  <c r="X58" i="8" s="1"/>
  <c r="S57" i="3" s="1"/>
  <c r="W55" i="14"/>
  <c r="X55" i="14" s="1"/>
  <c r="T55" i="14" s="1"/>
  <c r="O86" i="12"/>
  <c r="M63" i="10"/>
  <c r="D61" i="15"/>
  <c r="H61" i="10"/>
  <c r="H61" i="14"/>
  <c r="Z50" i="10"/>
  <c r="AB53" i="8" s="1"/>
  <c r="AD50" i="14"/>
  <c r="AG50" i="14" s="1"/>
  <c r="N50" i="15"/>
  <c r="J43" i="10"/>
  <c r="AD34" i="14"/>
  <c r="AG34" i="14" s="1"/>
  <c r="AB34" i="14" s="1"/>
  <c r="Z34" i="14" s="1"/>
  <c r="S34" i="14" s="1"/>
  <c r="N34" i="15"/>
  <c r="Z34" i="10"/>
  <c r="AB37" i="8" s="1"/>
  <c r="W21" i="10"/>
  <c r="G63" i="10"/>
  <c r="C63" i="15"/>
  <c r="F63" i="14"/>
  <c r="G63" i="14" s="1"/>
  <c r="AE63" i="14"/>
  <c r="AA63" i="10"/>
  <c r="AC66" i="8" s="1"/>
  <c r="O63" i="15"/>
  <c r="J63" i="6"/>
  <c r="K63" i="6"/>
  <c r="L63" i="6" s="1"/>
  <c r="AF46" i="10"/>
  <c r="AJ49" i="8" s="1"/>
  <c r="T46" i="15"/>
  <c r="AL46" i="14"/>
  <c r="K48" i="10"/>
  <c r="X47" i="10"/>
  <c r="G44" i="6"/>
  <c r="H44" i="6" s="1"/>
  <c r="F44" i="6"/>
  <c r="J35" i="10"/>
  <c r="C38" i="7"/>
  <c r="C38" i="6"/>
  <c r="C37" i="3"/>
  <c r="C38" i="8"/>
  <c r="W58" i="14"/>
  <c r="X58" i="14" s="1"/>
  <c r="T58" i="14" s="1"/>
  <c r="E48" i="15"/>
  <c r="I48" i="10"/>
  <c r="S51" i="6" s="1"/>
  <c r="I48" i="14"/>
  <c r="K48" i="14" s="1"/>
  <c r="R44" i="10"/>
  <c r="G47" i="7" s="1"/>
  <c r="H44" i="15"/>
  <c r="O44" i="14"/>
  <c r="L39" i="15"/>
  <c r="AA39" i="14"/>
  <c r="H38" i="10"/>
  <c r="D38" i="15"/>
  <c r="H38" i="14"/>
  <c r="Q17" i="14"/>
  <c r="T17" i="10"/>
  <c r="I20" i="7" s="1"/>
  <c r="J17" i="15"/>
  <c r="X56" i="10"/>
  <c r="P57" i="7"/>
  <c r="G46" i="6"/>
  <c r="H46" i="6" s="1"/>
  <c r="F46" i="6"/>
  <c r="J39" i="14"/>
  <c r="F39" i="15"/>
  <c r="L39" i="10"/>
  <c r="W38" i="10"/>
  <c r="F35" i="10"/>
  <c r="E35" i="14"/>
  <c r="B35" i="15"/>
  <c r="X35" i="6"/>
  <c r="Y35" i="6" s="1"/>
  <c r="W35" i="6"/>
  <c r="C35" i="8"/>
  <c r="C35" i="6"/>
  <c r="C35" i="7"/>
  <c r="M35" i="7" s="1"/>
  <c r="C34" i="3"/>
  <c r="X28" i="10"/>
  <c r="O88" i="12"/>
  <c r="U56" i="10"/>
  <c r="J59" i="7" s="1"/>
  <c r="R56" i="14"/>
  <c r="K56" i="15"/>
  <c r="U56" i="15"/>
  <c r="AM56" i="14"/>
  <c r="AG56" i="10"/>
  <c r="AK59" i="8" s="1"/>
  <c r="AL59" i="8" s="1"/>
  <c r="C59" i="7"/>
  <c r="C59" i="8"/>
  <c r="C58" i="3"/>
  <c r="C59" i="6"/>
  <c r="J47" i="14"/>
  <c r="F47" i="15"/>
  <c r="L47" i="10"/>
  <c r="W46" i="10"/>
  <c r="W46" i="6"/>
  <c r="M58" i="10"/>
  <c r="I58" i="14"/>
  <c r="I58" i="10"/>
  <c r="S61" i="6" s="1"/>
  <c r="E58" i="15"/>
  <c r="AC58" i="14"/>
  <c r="M58" i="15"/>
  <c r="Y58" i="10"/>
  <c r="AA61" i="8" s="1"/>
  <c r="M51" i="10"/>
  <c r="H47" i="10"/>
  <c r="H47" i="14"/>
  <c r="D47" i="15"/>
  <c r="O44" i="15"/>
  <c r="AE44" i="14"/>
  <c r="AA44" i="10"/>
  <c r="AC47" i="8" s="1"/>
  <c r="AF44" i="10"/>
  <c r="AJ47" i="8" s="1"/>
  <c r="AL47" i="8" s="1"/>
  <c r="AL44" i="14"/>
  <c r="T44" i="15"/>
  <c r="AH44" i="14"/>
  <c r="Q44" i="15"/>
  <c r="AC44" i="10"/>
  <c r="AF47" i="8" s="1"/>
  <c r="O41" i="10"/>
  <c r="AM41" i="14"/>
  <c r="U41" i="15"/>
  <c r="AG41" i="10"/>
  <c r="AK44" i="8" s="1"/>
  <c r="K63" i="7"/>
  <c r="P62" i="3" s="1"/>
  <c r="N63" i="7"/>
  <c r="Q52" i="15"/>
  <c r="AC52" i="10"/>
  <c r="AF55" i="8" s="1"/>
  <c r="AH52" i="14"/>
  <c r="AI52" i="14"/>
  <c r="AD52" i="10"/>
  <c r="AG55" i="8" s="1"/>
  <c r="R52" i="15"/>
  <c r="C55" i="7"/>
  <c r="C55" i="6"/>
  <c r="C55" i="8"/>
  <c r="C54" i="3"/>
  <c r="AA49" i="10"/>
  <c r="AC52" i="8" s="1"/>
  <c r="AE49" i="14"/>
  <c r="O49" i="15"/>
  <c r="X49" i="10"/>
  <c r="T47" i="15"/>
  <c r="AL47" i="14"/>
  <c r="AF47" i="10"/>
  <c r="AJ50" i="8" s="1"/>
  <c r="Q46" i="10"/>
  <c r="F49" i="7" s="1"/>
  <c r="N46" i="14"/>
  <c r="G46" i="15"/>
  <c r="R46" i="14"/>
  <c r="K46" i="15"/>
  <c r="U46" i="10"/>
  <c r="J49" i="7" s="1"/>
  <c r="AE47" i="10"/>
  <c r="AI50" i="8" s="1"/>
  <c r="AL50" i="8" s="1"/>
  <c r="AK47" i="14"/>
  <c r="S47" i="15"/>
  <c r="O48" i="7"/>
  <c r="W40" i="10"/>
  <c r="I38" i="10"/>
  <c r="S41" i="6" s="1"/>
  <c r="I38" i="14"/>
  <c r="E38" i="15"/>
  <c r="AE38" i="14"/>
  <c r="AG38" i="14" s="1"/>
  <c r="O38" i="15"/>
  <c r="AA38" i="10"/>
  <c r="AC41" i="8" s="1"/>
  <c r="AI30" i="14"/>
  <c r="AJ30" i="14" s="1"/>
  <c r="R30" i="15"/>
  <c r="AD30" i="10"/>
  <c r="AG33" i="8" s="1"/>
  <c r="AH33" i="8" s="1"/>
  <c r="O26" i="15"/>
  <c r="AA26" i="10"/>
  <c r="AC29" i="8" s="1"/>
  <c r="AE26" i="14"/>
  <c r="W37" i="6"/>
  <c r="O32" i="7"/>
  <c r="AE24" i="10"/>
  <c r="AI27" i="8" s="1"/>
  <c r="S24" i="15"/>
  <c r="AK24" i="14"/>
  <c r="F22" i="15"/>
  <c r="L22" i="10"/>
  <c r="J22" i="14"/>
  <c r="K22" i="14" s="1"/>
  <c r="AD22" i="14"/>
  <c r="AG22" i="14" s="1"/>
  <c r="N22" i="15"/>
  <c r="Z22" i="10"/>
  <c r="AB25" i="8" s="1"/>
  <c r="AE25" i="8" s="1"/>
  <c r="W20" i="14"/>
  <c r="X20" i="14" s="1"/>
  <c r="T20" i="14" s="1"/>
  <c r="J38" i="12"/>
  <c r="Q23" i="8" s="1"/>
  <c r="R23" i="8" s="1"/>
  <c r="X23" i="8" s="1"/>
  <c r="S22" i="3" s="1"/>
  <c r="E19" i="15"/>
  <c r="I19" i="14"/>
  <c r="I19" i="10"/>
  <c r="S22" i="6" s="1"/>
  <c r="W18" i="10"/>
  <c r="AA15" i="10"/>
  <c r="AC18" i="8" s="1"/>
  <c r="AE15" i="14"/>
  <c r="O15" i="15"/>
  <c r="C18" i="8"/>
  <c r="R44" i="5" s="1"/>
  <c r="C18" i="7"/>
  <c r="C17" i="3"/>
  <c r="C18" i="6"/>
  <c r="P10" i="10"/>
  <c r="AB31" i="10"/>
  <c r="AD34" i="8" s="1"/>
  <c r="AF31" i="14"/>
  <c r="P31" i="15"/>
  <c r="U25" i="15"/>
  <c r="AM25" i="14"/>
  <c r="AG25" i="10"/>
  <c r="AK28" i="8" s="1"/>
  <c r="J24" i="10"/>
  <c r="F23" i="14"/>
  <c r="G23" i="10"/>
  <c r="P26" i="6" s="1"/>
  <c r="Q26" i="6" s="1"/>
  <c r="R26" i="6" s="1"/>
  <c r="C23" i="15"/>
  <c r="K20" i="10"/>
  <c r="K19" i="15"/>
  <c r="R19" i="14"/>
  <c r="C22" i="8"/>
  <c r="C22" i="7"/>
  <c r="C22" i="6"/>
  <c r="C21" i="3"/>
  <c r="AL42" i="8"/>
  <c r="J36" i="10"/>
  <c r="P36" i="15"/>
  <c r="AB36" i="10"/>
  <c r="AD39" i="8" s="1"/>
  <c r="AF36" i="14"/>
  <c r="C39" i="8"/>
  <c r="C39" i="7"/>
  <c r="C38" i="3"/>
  <c r="C39" i="6"/>
  <c r="AH29" i="8"/>
  <c r="N48" i="7"/>
  <c r="K48" i="7"/>
  <c r="P47" i="3" s="1"/>
  <c r="F37" i="6"/>
  <c r="G37" i="6"/>
  <c r="H37" i="6" s="1"/>
  <c r="I28" i="15"/>
  <c r="P31" i="6"/>
  <c r="Q31" i="6" s="1"/>
  <c r="O31" i="6"/>
  <c r="U27" i="10"/>
  <c r="J30" i="7" s="1"/>
  <c r="R27" i="14"/>
  <c r="K27" i="15"/>
  <c r="Q25" i="10"/>
  <c r="F28" i="7" s="1"/>
  <c r="N25" i="14"/>
  <c r="G25" i="15"/>
  <c r="J22" i="15"/>
  <c r="Q22" i="14"/>
  <c r="T22" i="10"/>
  <c r="I25" i="7" s="1"/>
  <c r="P31" i="10"/>
  <c r="AA31" i="14"/>
  <c r="L31" i="15"/>
  <c r="L24" i="10"/>
  <c r="F24" i="15"/>
  <c r="J24" i="14"/>
  <c r="K24" i="14" s="1"/>
  <c r="AD24" i="10"/>
  <c r="AG27" i="8" s="1"/>
  <c r="AI24" i="14"/>
  <c r="R24" i="15"/>
  <c r="H33" i="15"/>
  <c r="R33" i="10"/>
  <c r="G36" i="7" s="1"/>
  <c r="M36" i="7" s="1"/>
  <c r="O33" i="14"/>
  <c r="AB33" i="10"/>
  <c r="AD36" i="8" s="1"/>
  <c r="AF33" i="14"/>
  <c r="P33" i="15"/>
  <c r="Q33" i="14"/>
  <c r="T33" i="10"/>
  <c r="I36" i="7" s="1"/>
  <c r="O36" i="7" s="1"/>
  <c r="J33" i="15"/>
  <c r="C25" i="15"/>
  <c r="G25" i="10"/>
  <c r="F25" i="14"/>
  <c r="G25" i="14" s="1"/>
  <c r="H25" i="14"/>
  <c r="H25" i="10"/>
  <c r="D25" i="15"/>
  <c r="AI27" i="14"/>
  <c r="AD27" i="10"/>
  <c r="AG30" i="8" s="1"/>
  <c r="R27" i="15"/>
  <c r="M23" i="10"/>
  <c r="E23" i="14"/>
  <c r="B23" i="15"/>
  <c r="F23" i="10"/>
  <c r="AM20" i="14"/>
  <c r="AN20" i="14" s="1"/>
  <c r="U20" i="15"/>
  <c r="AG20" i="10"/>
  <c r="AK23" i="8" s="1"/>
  <c r="P16" i="10"/>
  <c r="F14" i="14"/>
  <c r="G14" i="14" s="1"/>
  <c r="G14" i="10"/>
  <c r="C14" i="15"/>
  <c r="AD14" i="14"/>
  <c r="Z14" i="10"/>
  <c r="AB17" i="8" s="1"/>
  <c r="N14" i="15"/>
  <c r="F11" i="14"/>
  <c r="C11" i="15"/>
  <c r="G11" i="10"/>
  <c r="I12" i="15"/>
  <c r="K26" i="14"/>
  <c r="F25" i="6"/>
  <c r="G25" i="6"/>
  <c r="H25" i="6" s="1"/>
  <c r="M24" i="7"/>
  <c r="AH15" i="8"/>
  <c r="K36" i="6"/>
  <c r="L36" i="6" s="1"/>
  <c r="M36" i="6" s="1"/>
  <c r="J36" i="6"/>
  <c r="T20" i="6"/>
  <c r="U20" i="6" s="1"/>
  <c r="V20" i="6" s="1"/>
  <c r="O20" i="6"/>
  <c r="P20" i="6"/>
  <c r="Q20" i="6" s="1"/>
  <c r="R20" i="6" s="1"/>
  <c r="M16" i="15"/>
  <c r="Y16" i="10"/>
  <c r="AA19" i="8" s="1"/>
  <c r="AC16" i="14"/>
  <c r="AH16" i="14"/>
  <c r="Q16" i="15"/>
  <c r="AC16" i="10"/>
  <c r="AF19" i="8" s="1"/>
  <c r="T18" i="6"/>
  <c r="U18" i="6" s="1"/>
  <c r="V18" i="6" s="1"/>
  <c r="O18" i="6"/>
  <c r="P18" i="6"/>
  <c r="Q18" i="6" s="1"/>
  <c r="P15" i="6"/>
  <c r="Q15" i="6" s="1"/>
  <c r="O15" i="6"/>
  <c r="T15" i="6"/>
  <c r="U15" i="6" s="1"/>
  <c r="V15" i="6" s="1"/>
  <c r="S10" i="10"/>
  <c r="H13" i="7" s="1"/>
  <c r="L13" i="15"/>
  <c r="AA13" i="14"/>
  <c r="G13" i="15"/>
  <c r="N13" i="14"/>
  <c r="Q13" i="10"/>
  <c r="F16" i="7" s="1"/>
  <c r="J13" i="14"/>
  <c r="K13" i="14" s="1"/>
  <c r="F13" i="15"/>
  <c r="L13" i="10"/>
  <c r="C10" i="8"/>
  <c r="C10" i="7"/>
  <c r="P10" i="7" s="1"/>
  <c r="C10" i="6"/>
  <c r="C9" i="3"/>
  <c r="AE13" i="8"/>
  <c r="AM13" i="8" s="1"/>
  <c r="O5" i="12"/>
  <c r="K8" i="6" s="1"/>
  <c r="L8" i="6" s="1"/>
  <c r="M8" i="6" s="1"/>
  <c r="AL15" i="8"/>
  <c r="K5" i="10"/>
  <c r="C8" i="6"/>
  <c r="C8" i="8"/>
  <c r="C7" i="3"/>
  <c r="C8" i="7"/>
  <c r="P8" i="7" s="1"/>
  <c r="Q6" i="14"/>
  <c r="J6" i="15"/>
  <c r="T6" i="10"/>
  <c r="I9" i="7" s="1"/>
  <c r="B7" i="14"/>
  <c r="F7" i="11" s="1"/>
  <c r="C7" i="11" s="1"/>
  <c r="W131" i="8"/>
  <c r="B6" i="15"/>
  <c r="E6" i="14"/>
  <c r="F6" i="10"/>
  <c r="O6" i="15"/>
  <c r="AE6" i="14"/>
  <c r="AA6" i="10"/>
  <c r="AC9" i="8" s="1"/>
  <c r="AD6" i="14"/>
  <c r="Z6" i="10"/>
  <c r="AB9" i="8" s="1"/>
  <c r="N6" i="15"/>
  <c r="O65" i="7"/>
  <c r="W125" i="8"/>
  <c r="T112" i="4"/>
  <c r="T101" i="4"/>
  <c r="T78" i="4"/>
  <c r="T67" i="4"/>
  <c r="AE3" i="10"/>
  <c r="AI6" i="8" s="1"/>
  <c r="AK3" i="14"/>
  <c r="S3" i="15"/>
  <c r="M3" i="15"/>
  <c r="Y3" i="10"/>
  <c r="AA6" i="8" s="1"/>
  <c r="AC3" i="14"/>
  <c r="K3" i="15"/>
  <c r="U3" i="10"/>
  <c r="J6" i="7" s="1"/>
  <c r="R3" i="14"/>
  <c r="Q148" i="8"/>
  <c r="W145" i="8"/>
  <c r="T57" i="5"/>
  <c r="T30" i="5"/>
  <c r="T50" i="4"/>
  <c r="K127" i="8"/>
  <c r="L40" i="7"/>
  <c r="J8" i="6"/>
  <c r="G4" i="10"/>
  <c r="F4" i="14"/>
  <c r="G4" i="14" s="1"/>
  <c r="C4" i="15"/>
  <c r="R4" i="10"/>
  <c r="G7" i="7" s="1"/>
  <c r="H4" i="15"/>
  <c r="O4" i="14"/>
  <c r="Q4" i="14"/>
  <c r="T4" i="10"/>
  <c r="I7" i="7" s="1"/>
  <c r="J4" i="15"/>
  <c r="F6" i="6"/>
  <c r="K124" i="8"/>
  <c r="W92" i="8"/>
  <c r="T140" i="4"/>
  <c r="T30" i="4"/>
  <c r="N134" i="8"/>
  <c r="O29" i="8"/>
  <c r="T100" i="4"/>
  <c r="K154" i="8"/>
  <c r="W129" i="8"/>
  <c r="R126" i="8"/>
  <c r="X126" i="8" s="1"/>
  <c r="S125" i="3" s="1"/>
  <c r="O13" i="8"/>
  <c r="X13" i="8" s="1"/>
  <c r="S12" i="3" s="1"/>
  <c r="K159" i="8"/>
  <c r="O159" i="8" s="1"/>
  <c r="W133" i="8"/>
  <c r="T62" i="4"/>
  <c r="T36" i="4"/>
  <c r="T8" i="4"/>
  <c r="T92" i="4"/>
  <c r="T23" i="4"/>
  <c r="AI158" i="14"/>
  <c r="R158" i="15"/>
  <c r="AD158" i="10"/>
  <c r="AG161" i="8" s="1"/>
  <c r="AF158" i="10"/>
  <c r="AJ161" i="8" s="1"/>
  <c r="AL158" i="14"/>
  <c r="T158" i="15"/>
  <c r="J158" i="10"/>
  <c r="M158" i="10"/>
  <c r="P157" i="7"/>
  <c r="P153" i="10"/>
  <c r="O194" i="12"/>
  <c r="AA155" i="14"/>
  <c r="L155" i="15"/>
  <c r="AK157" i="14"/>
  <c r="AN157" i="14" s="1"/>
  <c r="S157" i="15"/>
  <c r="AE157" i="10"/>
  <c r="AI160" i="8" s="1"/>
  <c r="AL160" i="8" s="1"/>
  <c r="E156" i="15"/>
  <c r="I156" i="10"/>
  <c r="S159" i="6" s="1"/>
  <c r="I156" i="14"/>
  <c r="W147" i="10"/>
  <c r="U152" i="10"/>
  <c r="J155" i="7" s="1"/>
  <c r="K152" i="15"/>
  <c r="R152" i="14"/>
  <c r="W149" i="10"/>
  <c r="G151" i="10"/>
  <c r="F151" i="14"/>
  <c r="G151" i="14" s="1"/>
  <c r="C151" i="15"/>
  <c r="T152" i="10"/>
  <c r="I155" i="7" s="1"/>
  <c r="Q152" i="14"/>
  <c r="J152" i="15"/>
  <c r="N152" i="14"/>
  <c r="G152" i="15"/>
  <c r="Q152" i="10"/>
  <c r="F155" i="7" s="1"/>
  <c r="W151" i="14"/>
  <c r="X151" i="14" s="1"/>
  <c r="T151" i="14" s="1"/>
  <c r="G151" i="15"/>
  <c r="Q151" i="10"/>
  <c r="F154" i="7" s="1"/>
  <c r="N151" i="14"/>
  <c r="W147" i="14"/>
  <c r="X147" i="14" s="1"/>
  <c r="T147" i="14" s="1"/>
  <c r="J181" i="12"/>
  <c r="AH144" i="14"/>
  <c r="AJ144" i="14" s="1"/>
  <c r="Q144" i="15"/>
  <c r="AC144" i="10"/>
  <c r="AF147" i="8" s="1"/>
  <c r="AH147" i="8" s="1"/>
  <c r="F144" i="14"/>
  <c r="C144" i="15"/>
  <c r="G144" i="10"/>
  <c r="P147" i="7" s="1"/>
  <c r="H144" i="10"/>
  <c r="H144" i="14"/>
  <c r="L144" i="14" s="1"/>
  <c r="D144" i="15"/>
  <c r="X144" i="10"/>
  <c r="I148" i="10"/>
  <c r="S151" i="6" s="1"/>
  <c r="I148" i="14"/>
  <c r="E148" i="15"/>
  <c r="AI148" i="14"/>
  <c r="R148" i="15"/>
  <c r="AD148" i="10"/>
  <c r="AG151" i="8" s="1"/>
  <c r="N146" i="15"/>
  <c r="Z146" i="10"/>
  <c r="AB149" i="8" s="1"/>
  <c r="AD146" i="14"/>
  <c r="O146" i="10"/>
  <c r="R146" i="14"/>
  <c r="K146" i="15"/>
  <c r="U146" i="10"/>
  <c r="J149" i="7" s="1"/>
  <c r="P149" i="7" s="1"/>
  <c r="X145" i="6"/>
  <c r="Y145" i="6" s="1"/>
  <c r="W145" i="6"/>
  <c r="N141" i="14"/>
  <c r="M141" i="14" s="1"/>
  <c r="Q141" i="10"/>
  <c r="F144" i="7" s="1"/>
  <c r="G141" i="15"/>
  <c r="S144" i="10"/>
  <c r="H147" i="7" s="1"/>
  <c r="W139" i="10"/>
  <c r="AC139" i="14"/>
  <c r="Y139" i="10"/>
  <c r="AA142" i="8" s="1"/>
  <c r="M139" i="15"/>
  <c r="F138" i="10"/>
  <c r="B138" i="15"/>
  <c r="E138" i="14"/>
  <c r="H133" i="10"/>
  <c r="D133" i="15"/>
  <c r="H133" i="14"/>
  <c r="O143" i="6"/>
  <c r="O172" i="12"/>
  <c r="D137" i="15"/>
  <c r="H137" i="10"/>
  <c r="H137" i="14"/>
  <c r="C140" i="8"/>
  <c r="C140" i="6"/>
  <c r="C140" i="7"/>
  <c r="C139" i="3"/>
  <c r="O136" i="15"/>
  <c r="AA136" i="10"/>
  <c r="AC139" i="8" s="1"/>
  <c r="AE136" i="14"/>
  <c r="P137" i="10"/>
  <c r="B133" i="15"/>
  <c r="E133" i="14"/>
  <c r="F133" i="10"/>
  <c r="P138" i="10"/>
  <c r="N138" i="10"/>
  <c r="Q138" i="14"/>
  <c r="T138" i="10"/>
  <c r="I141" i="7" s="1"/>
  <c r="J138" i="15"/>
  <c r="W136" i="14"/>
  <c r="X136" i="14" s="1"/>
  <c r="T136" i="14" s="1"/>
  <c r="P136" i="10"/>
  <c r="Q140" i="15"/>
  <c r="AH140" i="14"/>
  <c r="AJ140" i="14" s="1"/>
  <c r="AC140" i="10"/>
  <c r="AF143" i="8" s="1"/>
  <c r="AH143" i="8" s="1"/>
  <c r="R136" i="14"/>
  <c r="K136" i="15"/>
  <c r="U136" i="10"/>
  <c r="J139" i="7" s="1"/>
  <c r="E140" i="14"/>
  <c r="B140" i="15"/>
  <c r="F140" i="10"/>
  <c r="O140" i="10"/>
  <c r="O140" i="14"/>
  <c r="R140" i="10"/>
  <c r="G143" i="7" s="1"/>
  <c r="H140" i="15"/>
  <c r="M135" i="10"/>
  <c r="P133" i="10"/>
  <c r="I131" i="14"/>
  <c r="K131" i="14" s="1"/>
  <c r="L131" i="14" s="1"/>
  <c r="D131" i="14" s="1"/>
  <c r="I131" i="10"/>
  <c r="E131" i="15"/>
  <c r="AK124" i="14"/>
  <c r="AN124" i="14" s="1"/>
  <c r="S124" i="15"/>
  <c r="AE124" i="10"/>
  <c r="AI127" i="8" s="1"/>
  <c r="AL127" i="8" s="1"/>
  <c r="O134" i="10"/>
  <c r="M134" i="10"/>
  <c r="E134" i="14"/>
  <c r="B134" i="15"/>
  <c r="F134" i="10"/>
  <c r="AB131" i="14"/>
  <c r="Z131" i="14" s="1"/>
  <c r="T130" i="10"/>
  <c r="I133" i="7" s="1"/>
  <c r="Q130" i="14"/>
  <c r="J130" i="15"/>
  <c r="C133" i="8"/>
  <c r="C133" i="7"/>
  <c r="C133" i="6"/>
  <c r="C132" i="3"/>
  <c r="AH125" i="14"/>
  <c r="AJ125" i="14" s="1"/>
  <c r="AC125" i="10"/>
  <c r="AF128" i="8" s="1"/>
  <c r="Q125" i="15"/>
  <c r="M123" i="10"/>
  <c r="W121" i="10"/>
  <c r="G131" i="14"/>
  <c r="R126" i="15"/>
  <c r="AD126" i="10"/>
  <c r="AG129" i="8" s="1"/>
  <c r="AI126" i="14"/>
  <c r="U126" i="15"/>
  <c r="AM126" i="14"/>
  <c r="AG126" i="10"/>
  <c r="AK129" i="8" s="1"/>
  <c r="AL129" i="8" s="1"/>
  <c r="J126" i="14"/>
  <c r="L126" i="10"/>
  <c r="F126" i="15"/>
  <c r="H121" i="10"/>
  <c r="D121" i="15"/>
  <c r="H121" i="14"/>
  <c r="S131" i="10"/>
  <c r="H134" i="7" s="1"/>
  <c r="K129" i="14"/>
  <c r="AK129" i="14"/>
  <c r="AE129" i="10"/>
  <c r="AI132" i="8" s="1"/>
  <c r="S129" i="15"/>
  <c r="J125" i="10"/>
  <c r="W128" i="10"/>
  <c r="T127" i="10"/>
  <c r="I130" i="7" s="1"/>
  <c r="J127" i="15"/>
  <c r="Q127" i="14"/>
  <c r="W127" i="10"/>
  <c r="C130" i="6"/>
  <c r="C130" i="8"/>
  <c r="C130" i="7"/>
  <c r="P130" i="7" s="1"/>
  <c r="C129" i="3"/>
  <c r="D125" i="15"/>
  <c r="H125" i="10"/>
  <c r="X128" i="6" s="1"/>
  <c r="Y128" i="6" s="1"/>
  <c r="Z128" i="6" s="1"/>
  <c r="H125" i="14"/>
  <c r="K125" i="15"/>
  <c r="U125" i="10"/>
  <c r="J128" i="7" s="1"/>
  <c r="R125" i="14"/>
  <c r="I121" i="10"/>
  <c r="S124" i="6" s="1"/>
  <c r="E121" i="15"/>
  <c r="I121" i="14"/>
  <c r="K121" i="14" s="1"/>
  <c r="L130" i="14"/>
  <c r="G126" i="14"/>
  <c r="S128" i="15"/>
  <c r="AK128" i="14"/>
  <c r="AE128" i="10"/>
  <c r="AI131" i="8" s="1"/>
  <c r="O128" i="14"/>
  <c r="R128" i="10"/>
  <c r="G131" i="7" s="1"/>
  <c r="H128" i="15"/>
  <c r="AD128" i="14"/>
  <c r="Z128" i="10"/>
  <c r="AB131" i="8" s="1"/>
  <c r="N128" i="15"/>
  <c r="T122" i="15"/>
  <c r="AF122" i="10"/>
  <c r="AJ125" i="8" s="1"/>
  <c r="AL122" i="14"/>
  <c r="N122" i="10"/>
  <c r="AL130" i="8"/>
  <c r="O119" i="14"/>
  <c r="R119" i="10"/>
  <c r="G122" i="7" s="1"/>
  <c r="M122" i="7" s="1"/>
  <c r="H119" i="15"/>
  <c r="C122" i="8"/>
  <c r="C122" i="6"/>
  <c r="C122" i="7"/>
  <c r="P122" i="7" s="1"/>
  <c r="C121" i="3"/>
  <c r="F122" i="15"/>
  <c r="J122" i="14"/>
  <c r="L122" i="10"/>
  <c r="AE124" i="8"/>
  <c r="S121" i="10"/>
  <c r="H124" i="7" s="1"/>
  <c r="N115" i="10"/>
  <c r="P123" i="14"/>
  <c r="L119" i="15"/>
  <c r="AA119" i="14"/>
  <c r="AD118" i="14"/>
  <c r="Z118" i="10"/>
  <c r="AB121" i="8" s="1"/>
  <c r="N118" i="15"/>
  <c r="C118" i="6"/>
  <c r="K118" i="6" s="1"/>
  <c r="L118" i="6" s="1"/>
  <c r="M118" i="6" s="1"/>
  <c r="C118" i="7"/>
  <c r="L118" i="7" s="1"/>
  <c r="C117" i="3"/>
  <c r="C118" i="8"/>
  <c r="W123" i="6"/>
  <c r="L119" i="10"/>
  <c r="J119" i="14"/>
  <c r="F119" i="15"/>
  <c r="O117" i="10"/>
  <c r="Q117" i="14"/>
  <c r="J117" i="15"/>
  <c r="T117" i="10"/>
  <c r="I120" i="7" s="1"/>
  <c r="O120" i="7" s="1"/>
  <c r="R111" i="14"/>
  <c r="K111" i="15"/>
  <c r="U111" i="10"/>
  <c r="J114" i="7" s="1"/>
  <c r="N112" i="10"/>
  <c r="W106" i="10"/>
  <c r="AE118" i="8"/>
  <c r="Y111" i="10"/>
  <c r="AA114" i="8" s="1"/>
  <c r="M111" i="15"/>
  <c r="AC111" i="14"/>
  <c r="AJ113" i="14"/>
  <c r="AE107" i="14"/>
  <c r="AG107" i="14" s="1"/>
  <c r="O107" i="15"/>
  <c r="AA107" i="10"/>
  <c r="AC110" i="8" s="1"/>
  <c r="AA107" i="14"/>
  <c r="L107" i="15"/>
  <c r="T118" i="6"/>
  <c r="U118" i="6" s="1"/>
  <c r="V118" i="6" s="1"/>
  <c r="P118" i="6"/>
  <c r="Q118" i="6" s="1"/>
  <c r="R118" i="6" s="1"/>
  <c r="O118" i="6"/>
  <c r="G116" i="15"/>
  <c r="N116" i="14"/>
  <c r="Q116" i="10"/>
  <c r="F119" i="7" s="1"/>
  <c r="X116" i="10"/>
  <c r="AF116" i="10"/>
  <c r="AJ119" i="8" s="1"/>
  <c r="T116" i="15"/>
  <c r="AL116" i="14"/>
  <c r="M116" i="10"/>
  <c r="C114" i="15"/>
  <c r="G114" i="10"/>
  <c r="F114" i="14"/>
  <c r="G114" i="14" s="1"/>
  <c r="AB114" i="10"/>
  <c r="AD117" i="8" s="1"/>
  <c r="P114" i="15"/>
  <c r="AF114" i="14"/>
  <c r="AD114" i="14"/>
  <c r="N114" i="15"/>
  <c r="Z114" i="10"/>
  <c r="AB117" i="8" s="1"/>
  <c r="M116" i="7"/>
  <c r="W113" i="10"/>
  <c r="J113" i="14"/>
  <c r="L113" i="10"/>
  <c r="F113" i="15"/>
  <c r="P115" i="6"/>
  <c r="Q115" i="6" s="1"/>
  <c r="O115" i="6"/>
  <c r="T115" i="6"/>
  <c r="U115" i="6" s="1"/>
  <c r="V115" i="6" s="1"/>
  <c r="M111" i="14"/>
  <c r="P106" i="14"/>
  <c r="M106" i="14" s="1"/>
  <c r="H104" i="14"/>
  <c r="D104" i="15"/>
  <c r="H104" i="10"/>
  <c r="M110" i="10"/>
  <c r="AH110" i="14"/>
  <c r="AJ110" i="14" s="1"/>
  <c r="AC110" i="10"/>
  <c r="AF113" i="8" s="1"/>
  <c r="AH113" i="8" s="1"/>
  <c r="Q110" i="15"/>
  <c r="N109" i="10"/>
  <c r="AF109" i="10"/>
  <c r="AJ112" i="8" s="1"/>
  <c r="AL109" i="14"/>
  <c r="T109" i="15"/>
  <c r="AA108" i="14"/>
  <c r="L108" i="15"/>
  <c r="I108" i="10"/>
  <c r="S111" i="6" s="1"/>
  <c r="E108" i="15"/>
  <c r="I108" i="14"/>
  <c r="O109" i="7"/>
  <c r="N105" i="10"/>
  <c r="I103" i="15"/>
  <c r="H105" i="10"/>
  <c r="D105" i="15"/>
  <c r="H105" i="14"/>
  <c r="W98" i="14"/>
  <c r="X98" i="14" s="1"/>
  <c r="T98" i="14" s="1"/>
  <c r="J138" i="12"/>
  <c r="Q101" i="8" s="1"/>
  <c r="R101" i="8" s="1"/>
  <c r="U108" i="15"/>
  <c r="AG108" i="10"/>
  <c r="AK111" i="8" s="1"/>
  <c r="AM108" i="14"/>
  <c r="D102" i="15"/>
  <c r="H102" i="10"/>
  <c r="H102" i="14"/>
  <c r="F98" i="15"/>
  <c r="L98" i="10"/>
  <c r="J98" i="14"/>
  <c r="K98" i="14" s="1"/>
  <c r="L98" i="14" s="1"/>
  <c r="AK92" i="14"/>
  <c r="AN92" i="14" s="1"/>
  <c r="S92" i="15"/>
  <c r="AE92" i="10"/>
  <c r="AI95" i="8" s="1"/>
  <c r="AL95" i="8" s="1"/>
  <c r="AA102" i="10"/>
  <c r="AC105" i="8" s="1"/>
  <c r="O102" i="15"/>
  <c r="AE102" i="14"/>
  <c r="AD101" i="14"/>
  <c r="N101" i="15"/>
  <c r="Z101" i="10"/>
  <c r="AB104" i="8" s="1"/>
  <c r="F4" i="13"/>
  <c r="M105" i="10"/>
  <c r="C108" i="7"/>
  <c r="C108" i="6"/>
  <c r="C107" i="3"/>
  <c r="C108" i="8"/>
  <c r="G106" i="6"/>
  <c r="H106" i="6" s="1"/>
  <c r="I106" i="6" s="1"/>
  <c r="N106" i="6" s="1"/>
  <c r="M105" i="3" s="1"/>
  <c r="F106" i="6"/>
  <c r="O108" i="14"/>
  <c r="H108" i="15"/>
  <c r="R108" i="10"/>
  <c r="G111" i="7" s="1"/>
  <c r="M111" i="7" s="1"/>
  <c r="P106" i="7"/>
  <c r="X102" i="10"/>
  <c r="W98" i="10"/>
  <c r="N94" i="14"/>
  <c r="M94" i="14" s="1"/>
  <c r="Q94" i="10"/>
  <c r="F97" i="7" s="1"/>
  <c r="L97" i="7" s="1"/>
  <c r="G94" i="15"/>
  <c r="AM102" i="14"/>
  <c r="U102" i="15"/>
  <c r="AG102" i="10"/>
  <c r="AK105" i="8" s="1"/>
  <c r="F96" i="14"/>
  <c r="G96" i="14" s="1"/>
  <c r="G96" i="10"/>
  <c r="C96" i="15"/>
  <c r="T96" i="10"/>
  <c r="I99" i="7" s="1"/>
  <c r="Q96" i="14"/>
  <c r="J96" i="15"/>
  <c r="AK96" i="14"/>
  <c r="S96" i="15"/>
  <c r="AE96" i="10"/>
  <c r="AI99" i="8" s="1"/>
  <c r="AL99" i="8" s="1"/>
  <c r="X100" i="10"/>
  <c r="K100" i="15"/>
  <c r="U100" i="10"/>
  <c r="J103" i="7" s="1"/>
  <c r="R100" i="14"/>
  <c r="U100" i="15"/>
  <c r="AM100" i="14"/>
  <c r="AG100" i="10"/>
  <c r="AK103" i="8" s="1"/>
  <c r="C103" i="7"/>
  <c r="L103" i="7" s="1"/>
  <c r="C103" i="6"/>
  <c r="C103" i="8"/>
  <c r="C102" i="3"/>
  <c r="M90" i="10"/>
  <c r="X96" i="10"/>
  <c r="G89" i="15"/>
  <c r="Q89" i="10"/>
  <c r="F92" i="7" s="1"/>
  <c r="L92" i="7" s="1"/>
  <c r="N89" i="14"/>
  <c r="AK87" i="14"/>
  <c r="AN87" i="14" s="1"/>
  <c r="S87" i="15"/>
  <c r="AE87" i="10"/>
  <c r="AI90" i="8" s="1"/>
  <c r="AL90" i="8" s="1"/>
  <c r="W79" i="10"/>
  <c r="L96" i="7"/>
  <c r="X97" i="10"/>
  <c r="N97" i="15"/>
  <c r="Z97" i="10"/>
  <c r="AB100" i="8" s="1"/>
  <c r="AD97" i="14"/>
  <c r="AM97" i="14"/>
  <c r="U97" i="15"/>
  <c r="AG97" i="10"/>
  <c r="AK100" i="8" s="1"/>
  <c r="O93" i="14"/>
  <c r="R93" i="10"/>
  <c r="G96" i="7" s="1"/>
  <c r="M96" i="7" s="1"/>
  <c r="H93" i="15"/>
  <c r="AI93" i="14"/>
  <c r="R93" i="15"/>
  <c r="AD93" i="10"/>
  <c r="AG96" i="8" s="1"/>
  <c r="Z91" i="10"/>
  <c r="AB94" i="8" s="1"/>
  <c r="N91" i="15"/>
  <c r="AD91" i="14"/>
  <c r="AE91" i="14"/>
  <c r="AG91" i="14" s="1"/>
  <c r="O91" i="15"/>
  <c r="AA91" i="10"/>
  <c r="AC94" i="8" s="1"/>
  <c r="Y79" i="10"/>
  <c r="AA82" i="8" s="1"/>
  <c r="AC79" i="14"/>
  <c r="AG79" i="14" s="1"/>
  <c r="M79" i="15"/>
  <c r="P95" i="14"/>
  <c r="E99" i="15"/>
  <c r="I99" i="10"/>
  <c r="S102" i="6" s="1"/>
  <c r="I99" i="14"/>
  <c r="Q99" i="15"/>
  <c r="AC99" i="10"/>
  <c r="AF102" i="8" s="1"/>
  <c r="AH102" i="8" s="1"/>
  <c r="AH99" i="14"/>
  <c r="AJ99" i="14" s="1"/>
  <c r="AF99" i="14"/>
  <c r="P99" i="15"/>
  <c r="AB99" i="10"/>
  <c r="AD102" i="8" s="1"/>
  <c r="AE102" i="8" s="1"/>
  <c r="E96" i="15"/>
  <c r="I96" i="10"/>
  <c r="S99" i="6" s="1"/>
  <c r="I96" i="14"/>
  <c r="S86" i="15"/>
  <c r="AK86" i="14"/>
  <c r="AE86" i="10"/>
  <c r="AI89" i="8" s="1"/>
  <c r="AB86" i="10"/>
  <c r="AD89" i="8" s="1"/>
  <c r="AF86" i="14"/>
  <c r="P86" i="15"/>
  <c r="L93" i="7"/>
  <c r="H86" i="15"/>
  <c r="R86" i="10"/>
  <c r="G89" i="7" s="1"/>
  <c r="O86" i="14"/>
  <c r="D85" i="15"/>
  <c r="H85" i="14"/>
  <c r="H85" i="10"/>
  <c r="H67" i="14"/>
  <c r="L67" i="14" s="1"/>
  <c r="D67" i="14" s="1"/>
  <c r="B67" i="14" s="1"/>
  <c r="F67" i="11" s="1"/>
  <c r="C67" i="11" s="1"/>
  <c r="H67" i="10"/>
  <c r="D67" i="15"/>
  <c r="V67" i="15" s="1"/>
  <c r="G67" i="11" s="1"/>
  <c r="D67" i="11" s="1"/>
  <c r="AH84" i="14"/>
  <c r="AJ84" i="14" s="1"/>
  <c r="Q84" i="15"/>
  <c r="AC84" i="10"/>
  <c r="AF87" i="8" s="1"/>
  <c r="AH87" i="8" s="1"/>
  <c r="C87" i="7"/>
  <c r="C87" i="8"/>
  <c r="C87" i="6"/>
  <c r="C86" i="3"/>
  <c r="L77" i="10"/>
  <c r="J77" i="14"/>
  <c r="K77" i="14" s="1"/>
  <c r="L77" i="14" s="1"/>
  <c r="F77" i="15"/>
  <c r="AC88" i="14"/>
  <c r="Y88" i="10"/>
  <c r="AA91" i="8" s="1"/>
  <c r="M88" i="15"/>
  <c r="O88" i="10"/>
  <c r="S81" i="10"/>
  <c r="H84" i="7" s="1"/>
  <c r="M88" i="10"/>
  <c r="M84" i="7"/>
  <c r="H83" i="10"/>
  <c r="H83" i="14"/>
  <c r="D83" i="15"/>
  <c r="AC83" i="10"/>
  <c r="AF86" i="8" s="1"/>
  <c r="AH86" i="8" s="1"/>
  <c r="AH83" i="14"/>
  <c r="AJ83" i="14" s="1"/>
  <c r="Q83" i="15"/>
  <c r="I82" i="15"/>
  <c r="P90" i="7"/>
  <c r="AA88" i="10"/>
  <c r="AC91" i="8" s="1"/>
  <c r="O88" i="15"/>
  <c r="AE88" i="14"/>
  <c r="L85" i="10"/>
  <c r="J85" i="14"/>
  <c r="K85" i="14" s="1"/>
  <c r="F85" i="15"/>
  <c r="Q74" i="10"/>
  <c r="F77" i="7" s="1"/>
  <c r="G74" i="15"/>
  <c r="N74" i="14"/>
  <c r="X70" i="10"/>
  <c r="P69" i="10"/>
  <c r="O66" i="10"/>
  <c r="P60" i="10"/>
  <c r="AN74" i="14"/>
  <c r="W78" i="10"/>
  <c r="L80" i="7"/>
  <c r="H76" i="10"/>
  <c r="H76" i="14"/>
  <c r="D76" i="15"/>
  <c r="O68" i="10"/>
  <c r="D65" i="15"/>
  <c r="H65" i="10"/>
  <c r="X68" i="6" s="1"/>
  <c r="Y68" i="6" s="1"/>
  <c r="Z68" i="6" s="1"/>
  <c r="H65" i="14"/>
  <c r="L65" i="14" s="1"/>
  <c r="K64" i="10"/>
  <c r="AG60" i="10"/>
  <c r="AK63" i="8" s="1"/>
  <c r="AM60" i="14"/>
  <c r="U60" i="15"/>
  <c r="M81" i="7"/>
  <c r="I73" i="15"/>
  <c r="R69" i="15"/>
  <c r="AI69" i="14"/>
  <c r="AD69" i="10"/>
  <c r="AG72" i="8" s="1"/>
  <c r="E69" i="15"/>
  <c r="I69" i="10"/>
  <c r="S72" i="6" s="1"/>
  <c r="I69" i="14"/>
  <c r="K69" i="14" s="1"/>
  <c r="S67" i="10"/>
  <c r="H70" i="7" s="1"/>
  <c r="X65" i="10"/>
  <c r="C68" i="6"/>
  <c r="C68" i="7"/>
  <c r="O68" i="7" s="1"/>
  <c r="C67" i="3"/>
  <c r="C68" i="8"/>
  <c r="X74" i="10"/>
  <c r="R74" i="14"/>
  <c r="K74" i="15"/>
  <c r="U74" i="10"/>
  <c r="J77" i="7" s="1"/>
  <c r="P80" i="15"/>
  <c r="AF80" i="14"/>
  <c r="AB80" i="10"/>
  <c r="AD83" i="8" s="1"/>
  <c r="K80" i="15"/>
  <c r="U80" i="10"/>
  <c r="J83" i="7" s="1"/>
  <c r="R80" i="14"/>
  <c r="AM80" i="14"/>
  <c r="U80" i="15"/>
  <c r="AG80" i="10"/>
  <c r="AK83" i="8" s="1"/>
  <c r="AA80" i="14"/>
  <c r="L80" i="15"/>
  <c r="AC78" i="10"/>
  <c r="AF81" i="8" s="1"/>
  <c r="AH78" i="14"/>
  <c r="Q78" i="15"/>
  <c r="N78" i="10"/>
  <c r="Z78" i="10"/>
  <c r="AB81" i="8" s="1"/>
  <c r="AD78" i="14"/>
  <c r="N78" i="15"/>
  <c r="J76" i="10"/>
  <c r="AC76" i="14"/>
  <c r="M76" i="15"/>
  <c r="Y76" i="10"/>
  <c r="AA79" i="8" s="1"/>
  <c r="U76" i="10"/>
  <c r="J79" i="7" s="1"/>
  <c r="R76" i="14"/>
  <c r="K76" i="15"/>
  <c r="M75" i="10"/>
  <c r="AA75" i="14"/>
  <c r="L75" i="15"/>
  <c r="AE75" i="14"/>
  <c r="O75" i="15"/>
  <c r="AA75" i="10"/>
  <c r="AC78" i="8" s="1"/>
  <c r="H72" i="14"/>
  <c r="D72" i="15"/>
  <c r="H72" i="10"/>
  <c r="K71" i="15"/>
  <c r="U71" i="10"/>
  <c r="J74" i="7" s="1"/>
  <c r="R71" i="14"/>
  <c r="R70" i="14"/>
  <c r="K70" i="15"/>
  <c r="U70" i="10"/>
  <c r="J73" i="7" s="1"/>
  <c r="P73" i="7" s="1"/>
  <c r="AL66" i="14"/>
  <c r="T66" i="15"/>
  <c r="AF66" i="10"/>
  <c r="AJ69" i="8" s="1"/>
  <c r="L69" i="14"/>
  <c r="T63" i="15"/>
  <c r="AF63" i="10"/>
  <c r="AJ66" i="8" s="1"/>
  <c r="AL63" i="14"/>
  <c r="O63" i="10"/>
  <c r="AJ61" i="14"/>
  <c r="N61" i="10"/>
  <c r="AF61" i="10"/>
  <c r="AJ64" i="8" s="1"/>
  <c r="AL64" i="8" s="1"/>
  <c r="AL61" i="14"/>
  <c r="T61" i="15"/>
  <c r="J59" i="15"/>
  <c r="T59" i="10"/>
  <c r="I62" i="7" s="1"/>
  <c r="Q59" i="14"/>
  <c r="I53" i="10"/>
  <c r="S56" i="6" s="1"/>
  <c r="I53" i="14"/>
  <c r="E53" i="15"/>
  <c r="AI53" i="14"/>
  <c r="R53" i="15"/>
  <c r="AD53" i="10"/>
  <c r="AG56" i="8" s="1"/>
  <c r="O43" i="10"/>
  <c r="P34" i="10"/>
  <c r="X70" i="6"/>
  <c r="Y70" i="6" s="1"/>
  <c r="Z70" i="6" s="1"/>
  <c r="W70" i="6"/>
  <c r="S55" i="15"/>
  <c r="AE55" i="10"/>
  <c r="AI58" i="8" s="1"/>
  <c r="AL58" i="8" s="1"/>
  <c r="AK55" i="14"/>
  <c r="AN55" i="14" s="1"/>
  <c r="P43" i="10"/>
  <c r="K59" i="10"/>
  <c r="C62" i="8"/>
  <c r="C62" i="6"/>
  <c r="C62" i="7"/>
  <c r="C61" i="3"/>
  <c r="AB57" i="10"/>
  <c r="AD60" i="8" s="1"/>
  <c r="AF57" i="14"/>
  <c r="P57" i="15"/>
  <c r="Q55" i="10"/>
  <c r="F58" i="7" s="1"/>
  <c r="G55" i="15"/>
  <c r="N55" i="14"/>
  <c r="M55" i="10"/>
  <c r="W55" i="10"/>
  <c r="AE45" i="10"/>
  <c r="AI48" i="8" s="1"/>
  <c r="AL48" i="8" s="1"/>
  <c r="AK45" i="14"/>
  <c r="AN45" i="14" s="1"/>
  <c r="AB45" i="14" s="1"/>
  <c r="Z45" i="14" s="1"/>
  <c r="S45" i="14" s="1"/>
  <c r="S45" i="15"/>
  <c r="K42" i="10"/>
  <c r="P21" i="10"/>
  <c r="M63" i="15"/>
  <c r="Y63" i="10"/>
  <c r="AA66" i="8" s="1"/>
  <c r="AC63" i="14"/>
  <c r="C66" i="6"/>
  <c r="C66" i="8"/>
  <c r="C65" i="3"/>
  <c r="C66" i="7"/>
  <c r="L40" i="15"/>
  <c r="AA40" i="14"/>
  <c r="AD40" i="14"/>
  <c r="N40" i="15"/>
  <c r="Z40" i="10"/>
  <c r="AB43" i="8" s="1"/>
  <c r="O48" i="10"/>
  <c r="O35" i="14"/>
  <c r="H35" i="15"/>
  <c r="R35" i="10"/>
  <c r="G38" i="7" s="1"/>
  <c r="P44" i="10"/>
  <c r="K41" i="10"/>
  <c r="H39" i="15"/>
  <c r="R39" i="10"/>
  <c r="G42" i="7" s="1"/>
  <c r="M42" i="7" s="1"/>
  <c r="O39" i="14"/>
  <c r="AL32" i="14"/>
  <c r="AN32" i="14" s="1"/>
  <c r="T32" i="15"/>
  <c r="AF32" i="10"/>
  <c r="AJ35" i="8" s="1"/>
  <c r="AL35" i="8" s="1"/>
  <c r="AK30" i="14"/>
  <c r="AN30" i="14" s="1"/>
  <c r="AE30" i="10"/>
  <c r="AI33" i="8" s="1"/>
  <c r="AL33" i="8" s="1"/>
  <c r="S30" i="15"/>
  <c r="N28" i="10"/>
  <c r="AE17" i="14"/>
  <c r="AG17" i="14" s="1"/>
  <c r="AB17" i="14" s="1"/>
  <c r="Z17" i="14" s="1"/>
  <c r="S17" i="14" s="1"/>
  <c r="AA17" i="10"/>
  <c r="AC20" i="8" s="1"/>
  <c r="AE20" i="8" s="1"/>
  <c r="AM20" i="8" s="1"/>
  <c r="O17" i="15"/>
  <c r="X56" i="6"/>
  <c r="Y56" i="6" s="1"/>
  <c r="Z56" i="6" s="1"/>
  <c r="W56" i="6"/>
  <c r="R49" i="15"/>
  <c r="AD49" i="10"/>
  <c r="AG52" i="8" s="1"/>
  <c r="AI49" i="14"/>
  <c r="X46" i="10"/>
  <c r="K45" i="6"/>
  <c r="L45" i="6" s="1"/>
  <c r="M45" i="6" s="1"/>
  <c r="J45" i="6"/>
  <c r="G39" i="15"/>
  <c r="Q39" i="10"/>
  <c r="F42" i="7" s="1"/>
  <c r="L42" i="7" s="1"/>
  <c r="N39" i="14"/>
  <c r="Q39" i="14"/>
  <c r="J39" i="15"/>
  <c r="T39" i="10"/>
  <c r="I42" i="7" s="1"/>
  <c r="O42" i="7" s="1"/>
  <c r="X32" i="10"/>
  <c r="O28" i="15"/>
  <c r="AA28" i="10"/>
  <c r="AC31" i="8" s="1"/>
  <c r="AE28" i="14"/>
  <c r="AG28" i="14" s="1"/>
  <c r="AL28" i="14"/>
  <c r="AN28" i="14" s="1"/>
  <c r="AF28" i="10"/>
  <c r="AJ31" i="8" s="1"/>
  <c r="AL31" i="8" s="1"/>
  <c r="T28" i="15"/>
  <c r="J56" i="10"/>
  <c r="M56" i="15"/>
  <c r="Y56" i="10"/>
  <c r="AA59" i="8" s="1"/>
  <c r="AC56" i="14"/>
  <c r="AG56" i="14" s="1"/>
  <c r="F56" i="10"/>
  <c r="E56" i="14"/>
  <c r="B56" i="15"/>
  <c r="G47" i="15"/>
  <c r="Q47" i="10"/>
  <c r="F50" i="7" s="1"/>
  <c r="L50" i="7" s="1"/>
  <c r="N47" i="14"/>
  <c r="Q47" i="14"/>
  <c r="J47" i="15"/>
  <c r="T47" i="10"/>
  <c r="I50" i="7" s="1"/>
  <c r="O50" i="7" s="1"/>
  <c r="AD58" i="14"/>
  <c r="N58" i="15"/>
  <c r="Z58" i="10"/>
  <c r="AB61" i="8" s="1"/>
  <c r="K58" i="15"/>
  <c r="U58" i="10"/>
  <c r="J61" i="7" s="1"/>
  <c r="R58" i="14"/>
  <c r="N58" i="14"/>
  <c r="G58" i="15"/>
  <c r="Q58" i="10"/>
  <c r="F61" i="7" s="1"/>
  <c r="AM58" i="14"/>
  <c r="AN58" i="14" s="1"/>
  <c r="U58" i="15"/>
  <c r="AG58" i="10"/>
  <c r="AK61" i="8" s="1"/>
  <c r="N51" i="10"/>
  <c r="O51" i="14"/>
  <c r="H51" i="15"/>
  <c r="R51" i="10"/>
  <c r="G54" i="7" s="1"/>
  <c r="M54" i="7" s="1"/>
  <c r="AF49" i="14"/>
  <c r="AB49" i="10"/>
  <c r="AD52" i="8" s="1"/>
  <c r="P49" i="15"/>
  <c r="W51" i="6"/>
  <c r="J50" i="6"/>
  <c r="F44" i="14"/>
  <c r="G44" i="14" s="1"/>
  <c r="C44" i="15"/>
  <c r="G44" i="10"/>
  <c r="C47" i="7"/>
  <c r="C47" i="8"/>
  <c r="C47" i="6"/>
  <c r="C46" i="3"/>
  <c r="M45" i="7"/>
  <c r="I41" i="14"/>
  <c r="E41" i="15"/>
  <c r="I41" i="10"/>
  <c r="S44" i="6" s="1"/>
  <c r="AJ53" i="14"/>
  <c r="K52" i="10"/>
  <c r="O52" i="10"/>
  <c r="J52" i="10"/>
  <c r="J49" i="10"/>
  <c r="AL49" i="14"/>
  <c r="T49" i="15"/>
  <c r="AF49" i="10"/>
  <c r="AJ52" i="8" s="1"/>
  <c r="P50" i="7"/>
  <c r="I46" i="10"/>
  <c r="S49" i="6" s="1"/>
  <c r="I46" i="14"/>
  <c r="E46" i="15"/>
  <c r="AF46" i="14"/>
  <c r="P46" i="15"/>
  <c r="AB46" i="10"/>
  <c r="AD49" i="8" s="1"/>
  <c r="J78" i="12"/>
  <c r="Q49" i="8" s="1"/>
  <c r="R49" i="8" s="1"/>
  <c r="X49" i="8" s="1"/>
  <c r="S48" i="3" s="1"/>
  <c r="W46" i="14"/>
  <c r="X46" i="14" s="1"/>
  <c r="T46" i="14" s="1"/>
  <c r="P40" i="10"/>
  <c r="AF38" i="10"/>
  <c r="AJ41" i="8" s="1"/>
  <c r="AL41" i="8" s="1"/>
  <c r="AL38" i="14"/>
  <c r="T38" i="15"/>
  <c r="F38" i="14"/>
  <c r="C38" i="15"/>
  <c r="G38" i="10"/>
  <c r="C41" i="8"/>
  <c r="C41" i="6"/>
  <c r="C41" i="7"/>
  <c r="C40" i="3"/>
  <c r="I37" i="15"/>
  <c r="O30" i="15"/>
  <c r="AA30" i="10"/>
  <c r="AC33" i="8" s="1"/>
  <c r="AE30" i="14"/>
  <c r="C33" i="8"/>
  <c r="C33" i="7"/>
  <c r="O33" i="7" s="1"/>
  <c r="C33" i="6"/>
  <c r="C32" i="3"/>
  <c r="X26" i="10"/>
  <c r="R36" i="15"/>
  <c r="AD36" i="10"/>
  <c r="AG39" i="8" s="1"/>
  <c r="AI36" i="14"/>
  <c r="N31" i="14"/>
  <c r="G31" i="15"/>
  <c r="Q31" i="10"/>
  <c r="F34" i="7" s="1"/>
  <c r="F22" i="14"/>
  <c r="G22" i="14" s="1"/>
  <c r="C22" i="15"/>
  <c r="G22" i="10"/>
  <c r="L25" i="7" s="1"/>
  <c r="P20" i="14"/>
  <c r="K18" i="10"/>
  <c r="X15" i="10"/>
  <c r="X12" i="10"/>
  <c r="M12" i="10"/>
  <c r="M10" i="10"/>
  <c r="B8" i="15"/>
  <c r="F8" i="10"/>
  <c r="E8" i="14"/>
  <c r="G8" i="14" s="1"/>
  <c r="AH43" i="8"/>
  <c r="R31" i="10"/>
  <c r="G34" i="7" s="1"/>
  <c r="O31" i="14"/>
  <c r="H31" i="15"/>
  <c r="AE25" i="10"/>
  <c r="AI28" i="8" s="1"/>
  <c r="AL28" i="8" s="1"/>
  <c r="S25" i="15"/>
  <c r="AK25" i="14"/>
  <c r="AN25" i="14" s="1"/>
  <c r="G24" i="10"/>
  <c r="F24" i="14"/>
  <c r="G24" i="14" s="1"/>
  <c r="C24" i="15"/>
  <c r="AN22" i="14"/>
  <c r="S19" i="15"/>
  <c r="AE19" i="10"/>
  <c r="AI22" i="8" s="1"/>
  <c r="AL22" i="8" s="1"/>
  <c r="AK19" i="14"/>
  <c r="F43" i="6"/>
  <c r="G43" i="6"/>
  <c r="H43" i="6" s="1"/>
  <c r="H36" i="10"/>
  <c r="H36" i="14"/>
  <c r="D36" i="15"/>
  <c r="Z36" i="10"/>
  <c r="AB39" i="8" s="1"/>
  <c r="N36" i="15"/>
  <c r="AD36" i="14"/>
  <c r="N36" i="14"/>
  <c r="G36" i="15"/>
  <c r="Q36" i="10"/>
  <c r="F39" i="7" s="1"/>
  <c r="E27" i="14"/>
  <c r="F27" i="10"/>
  <c r="B27" i="15"/>
  <c r="P29" i="6"/>
  <c r="Q29" i="6" s="1"/>
  <c r="R29" i="6" s="1"/>
  <c r="O29" i="6"/>
  <c r="T29" i="6"/>
  <c r="U29" i="6" s="1"/>
  <c r="V29" i="6" s="1"/>
  <c r="F10" i="10"/>
  <c r="B10" i="15"/>
  <c r="E10" i="14"/>
  <c r="AJ32" i="14"/>
  <c r="U31" i="10"/>
  <c r="J34" i="7" s="1"/>
  <c r="R31" i="14"/>
  <c r="K31" i="15"/>
  <c r="AM31" i="14"/>
  <c r="U31" i="15"/>
  <c r="AG31" i="10"/>
  <c r="AK34" i="8" s="1"/>
  <c r="V26" i="10"/>
  <c r="Y29" i="8"/>
  <c r="Z29" i="8" s="1"/>
  <c r="O29" i="7"/>
  <c r="O24" i="10"/>
  <c r="O43" i="12"/>
  <c r="V23" i="10"/>
  <c r="Y26" i="8"/>
  <c r="Z26" i="8" s="1"/>
  <c r="AL25" i="8"/>
  <c r="S20" i="10"/>
  <c r="H23" i="7" s="1"/>
  <c r="O37" i="7"/>
  <c r="L33" i="15"/>
  <c r="AA33" i="14"/>
  <c r="U33" i="15"/>
  <c r="AG33" i="10"/>
  <c r="AK36" i="8" s="1"/>
  <c r="AM33" i="14"/>
  <c r="AE33" i="14"/>
  <c r="AA33" i="10"/>
  <c r="AC36" i="8" s="1"/>
  <c r="O33" i="15"/>
  <c r="M25" i="15"/>
  <c r="Y25" i="10"/>
  <c r="AA28" i="8" s="1"/>
  <c r="AC25" i="14"/>
  <c r="AD25" i="14"/>
  <c r="Z25" i="10"/>
  <c r="AB28" i="8" s="1"/>
  <c r="N25" i="15"/>
  <c r="O36" i="14"/>
  <c r="R36" i="10"/>
  <c r="G39" i="7" s="1"/>
  <c r="H36" i="15"/>
  <c r="Q27" i="15"/>
  <c r="AC27" i="10"/>
  <c r="AF30" i="8" s="1"/>
  <c r="AH27" i="14"/>
  <c r="AJ27" i="14" s="1"/>
  <c r="J27" i="10"/>
  <c r="P23" i="10"/>
  <c r="N23" i="10"/>
  <c r="D20" i="15"/>
  <c r="H20" i="10"/>
  <c r="H20" i="14"/>
  <c r="I20" i="14"/>
  <c r="I20" i="10"/>
  <c r="S23" i="6" s="1"/>
  <c r="E20" i="15"/>
  <c r="M16" i="10"/>
  <c r="M14" i="15"/>
  <c r="AC14" i="14"/>
  <c r="Y14" i="10"/>
  <c r="AA17" i="8" s="1"/>
  <c r="C17" i="6"/>
  <c r="C17" i="8"/>
  <c r="C17" i="7"/>
  <c r="C16" i="3"/>
  <c r="K11" i="10"/>
  <c r="AC11" i="14"/>
  <c r="AG11" i="14" s="1"/>
  <c r="M11" i="15"/>
  <c r="Y11" i="10"/>
  <c r="AA14" i="8" s="1"/>
  <c r="V25" i="10"/>
  <c r="Y28" i="8"/>
  <c r="Z28" i="8" s="1"/>
  <c r="S24" i="10"/>
  <c r="H27" i="7" s="1"/>
  <c r="I24" i="15"/>
  <c r="M19" i="14"/>
  <c r="P19" i="7"/>
  <c r="M19" i="7"/>
  <c r="K19" i="14"/>
  <c r="P17" i="14"/>
  <c r="M17" i="14" s="1"/>
  <c r="Z11" i="10"/>
  <c r="AB14" i="8" s="1"/>
  <c r="AD11" i="14"/>
  <c r="N11" i="15"/>
  <c r="T16" i="15"/>
  <c r="AL16" i="14"/>
  <c r="AF16" i="10"/>
  <c r="AJ19" i="8" s="1"/>
  <c r="I16" i="14"/>
  <c r="I16" i="10"/>
  <c r="S19" i="6" s="1"/>
  <c r="E16" i="15"/>
  <c r="O13" i="10"/>
  <c r="X13" i="10"/>
  <c r="R13" i="15"/>
  <c r="AD13" i="10"/>
  <c r="AG16" i="8" s="1"/>
  <c r="AI13" i="14"/>
  <c r="Q13" i="14"/>
  <c r="J13" i="15"/>
  <c r="T13" i="10"/>
  <c r="I16" i="7" s="1"/>
  <c r="S7" i="15"/>
  <c r="AE7" i="10"/>
  <c r="AI10" i="8" s="1"/>
  <c r="AL10" i="8" s="1"/>
  <c r="AK7" i="14"/>
  <c r="Q7" i="15"/>
  <c r="AH7" i="14"/>
  <c r="AJ7" i="14" s="1"/>
  <c r="AC7" i="10"/>
  <c r="AF10" i="8" s="1"/>
  <c r="AH10" i="8" s="1"/>
  <c r="R137" i="8"/>
  <c r="J15" i="6"/>
  <c r="K15" i="6"/>
  <c r="L15" i="6" s="1"/>
  <c r="W10" i="6"/>
  <c r="E6" i="8"/>
  <c r="E6" i="6"/>
  <c r="G6" i="6" s="1"/>
  <c r="H6" i="6" s="1"/>
  <c r="E5" i="3"/>
  <c r="E6" i="7"/>
  <c r="P10" i="14"/>
  <c r="N5" i="10"/>
  <c r="E6" i="15"/>
  <c r="I6" i="10"/>
  <c r="S9" i="6" s="1"/>
  <c r="I6" i="14"/>
  <c r="O82" i="8"/>
  <c r="X82" i="8" s="1"/>
  <c r="S81" i="3" s="1"/>
  <c r="O21" i="8"/>
  <c r="W6" i="10"/>
  <c r="J6" i="10"/>
  <c r="C9" i="8"/>
  <c r="C9" i="7"/>
  <c r="C9" i="6"/>
  <c r="C8" i="3"/>
  <c r="N157" i="8"/>
  <c r="O157" i="8" s="1"/>
  <c r="W135" i="8"/>
  <c r="O83" i="8"/>
  <c r="X83" i="8" s="1"/>
  <c r="S82" i="3" s="1"/>
  <c r="R132" i="8"/>
  <c r="R121" i="8"/>
  <c r="T5" i="5"/>
  <c r="T128" i="4"/>
  <c r="AD3" i="14"/>
  <c r="N3" i="15"/>
  <c r="Z3" i="10"/>
  <c r="AB6" i="8" s="1"/>
  <c r="U3" i="15"/>
  <c r="AM3" i="14"/>
  <c r="AG3" i="10"/>
  <c r="AK6" i="8" s="1"/>
  <c r="W3" i="10"/>
  <c r="M84" i="5"/>
  <c r="S84" i="5"/>
  <c r="O84" i="5"/>
  <c r="J84" i="5"/>
  <c r="T84" i="5"/>
  <c r="T55" i="5"/>
  <c r="T63" i="4"/>
  <c r="H127" i="8"/>
  <c r="O127" i="8" s="1"/>
  <c r="T8" i="5"/>
  <c r="T137" i="4"/>
  <c r="T42" i="4"/>
  <c r="D4" i="15"/>
  <c r="H4" i="10"/>
  <c r="H4" i="14"/>
  <c r="W4" i="14"/>
  <c r="X4" i="14" s="1"/>
  <c r="T4" i="14" s="1"/>
  <c r="AA4" i="14"/>
  <c r="L4" i="15"/>
  <c r="R124" i="8"/>
  <c r="Q147" i="8"/>
  <c r="R147" i="8" s="1"/>
  <c r="R92" i="8"/>
  <c r="T127" i="4"/>
  <c r="T115" i="4"/>
  <c r="J9" i="6"/>
  <c r="O154" i="8"/>
  <c r="X154" i="8" s="1"/>
  <c r="S153" i="3" s="1"/>
  <c r="T96" i="4"/>
  <c r="T82" i="4"/>
  <c r="V6" i="10"/>
  <c r="Y9" i="8"/>
  <c r="Z9" i="8" s="1"/>
  <c r="X4" i="10"/>
  <c r="T89" i="4"/>
  <c r="T47" i="4"/>
  <c r="T32" i="5"/>
  <c r="T75" i="5"/>
  <c r="T11" i="5"/>
  <c r="T59" i="4"/>
  <c r="T40" i="4"/>
  <c r="U157" i="10"/>
  <c r="J160" i="7" s="1"/>
  <c r="R157" i="14"/>
  <c r="K157" i="15"/>
  <c r="F156" i="10"/>
  <c r="E156" i="14"/>
  <c r="B156" i="15"/>
  <c r="M157" i="10"/>
  <c r="AD155" i="10"/>
  <c r="AG158" i="8" s="1"/>
  <c r="AI155" i="14"/>
  <c r="R155" i="15"/>
  <c r="P154" i="10"/>
  <c r="AF153" i="10"/>
  <c r="AJ156" i="8" s="1"/>
  <c r="AL153" i="14"/>
  <c r="T153" i="15"/>
  <c r="J151" i="14"/>
  <c r="K151" i="14" s="1"/>
  <c r="F151" i="15"/>
  <c r="L151" i="10"/>
  <c r="M150" i="10"/>
  <c r="AK147" i="14"/>
  <c r="S147" i="15"/>
  <c r="AE147" i="10"/>
  <c r="AI150" i="8" s="1"/>
  <c r="AL150" i="8" s="1"/>
  <c r="G154" i="6"/>
  <c r="H154" i="6" s="1"/>
  <c r="F154" i="6"/>
  <c r="F158" i="14"/>
  <c r="G158" i="14" s="1"/>
  <c r="C158" i="15"/>
  <c r="G158" i="10"/>
  <c r="K158" i="10"/>
  <c r="J195" i="12"/>
  <c r="Q161" i="8" s="1"/>
  <c r="W158" i="14"/>
  <c r="X158" i="14" s="1"/>
  <c r="T158" i="14" s="1"/>
  <c r="AE155" i="14"/>
  <c r="O155" i="15"/>
  <c r="AA155" i="10"/>
  <c r="AC158" i="8" s="1"/>
  <c r="AE156" i="14"/>
  <c r="O156" i="15"/>
  <c r="AA156" i="10"/>
  <c r="AC159" i="8" s="1"/>
  <c r="AH154" i="14"/>
  <c r="AJ154" i="14" s="1"/>
  <c r="Q154" i="15"/>
  <c r="AC154" i="10"/>
  <c r="AF157" i="8" s="1"/>
  <c r="AB156" i="10"/>
  <c r="AD159" i="8" s="1"/>
  <c r="AF156" i="14"/>
  <c r="P156" i="15"/>
  <c r="F155" i="10"/>
  <c r="E155" i="14"/>
  <c r="B155" i="15"/>
  <c r="AA154" i="14"/>
  <c r="L154" i="15"/>
  <c r="AC156" i="10"/>
  <c r="AF159" i="8" s="1"/>
  <c r="AH159" i="8" s="1"/>
  <c r="AH156" i="14"/>
  <c r="AJ156" i="14" s="1"/>
  <c r="Q156" i="15"/>
  <c r="O155" i="10"/>
  <c r="Q153" i="10"/>
  <c r="F156" i="7" s="1"/>
  <c r="L156" i="7" s="1"/>
  <c r="N153" i="14"/>
  <c r="G153" i="15"/>
  <c r="N157" i="10"/>
  <c r="O157" i="10"/>
  <c r="AF155" i="10"/>
  <c r="AJ158" i="8" s="1"/>
  <c r="AL155" i="14"/>
  <c r="T155" i="15"/>
  <c r="O157" i="7"/>
  <c r="W157" i="10"/>
  <c r="C160" i="8"/>
  <c r="C160" i="6"/>
  <c r="C160" i="7"/>
  <c r="C159" i="3"/>
  <c r="E157" i="15"/>
  <c r="I157" i="10"/>
  <c r="S160" i="6" s="1"/>
  <c r="I157" i="14"/>
  <c r="O154" i="15"/>
  <c r="AA154" i="10"/>
  <c r="AC157" i="8" s="1"/>
  <c r="AE154" i="14"/>
  <c r="L152" i="15"/>
  <c r="AA152" i="14"/>
  <c r="AF150" i="14"/>
  <c r="P150" i="15"/>
  <c r="AB150" i="10"/>
  <c r="AD153" i="8" s="1"/>
  <c r="AE153" i="8" s="1"/>
  <c r="K153" i="6"/>
  <c r="L153" i="6" s="1"/>
  <c r="J153" i="6"/>
  <c r="W151" i="10"/>
  <c r="P149" i="10"/>
  <c r="C152" i="15"/>
  <c r="G152" i="10"/>
  <c r="F152" i="14"/>
  <c r="P150" i="10"/>
  <c r="I149" i="10"/>
  <c r="S152" i="6" s="1"/>
  <c r="I149" i="14"/>
  <c r="E149" i="15"/>
  <c r="AA152" i="10"/>
  <c r="AC155" i="8" s="1"/>
  <c r="AE152" i="14"/>
  <c r="O152" i="15"/>
  <c r="X152" i="10"/>
  <c r="AD151" i="14"/>
  <c r="Z151" i="10"/>
  <c r="AB154" i="8" s="1"/>
  <c r="N151" i="15"/>
  <c r="AE156" i="8"/>
  <c r="F156" i="6"/>
  <c r="G156" i="6"/>
  <c r="H156" i="6" s="1"/>
  <c r="I156" i="6" s="1"/>
  <c r="N156" i="6" s="1"/>
  <c r="M155" i="3" s="1"/>
  <c r="W148" i="14"/>
  <c r="X148" i="14" s="1"/>
  <c r="T148" i="14" s="1"/>
  <c r="W144" i="14"/>
  <c r="X144" i="14" s="1"/>
  <c r="T144" i="14" s="1"/>
  <c r="F143" i="14"/>
  <c r="C143" i="15"/>
  <c r="G143" i="10"/>
  <c r="O150" i="7"/>
  <c r="AH145" i="14"/>
  <c r="Q145" i="15"/>
  <c r="AC145" i="10"/>
  <c r="AF148" i="8" s="1"/>
  <c r="AK143" i="14"/>
  <c r="S143" i="15"/>
  <c r="AE143" i="10"/>
  <c r="AI146" i="8" s="1"/>
  <c r="AL146" i="8" s="1"/>
  <c r="V147" i="10"/>
  <c r="Y150" i="8"/>
  <c r="Z150" i="8" s="1"/>
  <c r="AD145" i="10"/>
  <c r="AG148" i="8" s="1"/>
  <c r="AI145" i="14"/>
  <c r="R145" i="15"/>
  <c r="AF143" i="10"/>
  <c r="AJ146" i="8" s="1"/>
  <c r="AL143" i="14"/>
  <c r="T143" i="15"/>
  <c r="AA148" i="10"/>
  <c r="AC151" i="8" s="1"/>
  <c r="O148" i="15"/>
  <c r="AE148" i="14"/>
  <c r="Q144" i="10"/>
  <c r="F147" i="7" s="1"/>
  <c r="L147" i="7" s="1"/>
  <c r="N144" i="14"/>
  <c r="M144" i="14" s="1"/>
  <c r="G144" i="15"/>
  <c r="AE152" i="8"/>
  <c r="M148" i="10"/>
  <c r="C151" i="7"/>
  <c r="O151" i="7" s="1"/>
  <c r="C151" i="6"/>
  <c r="C151" i="8"/>
  <c r="C150" i="3"/>
  <c r="L148" i="10"/>
  <c r="F148" i="15"/>
  <c r="J148" i="14"/>
  <c r="K148" i="14" s="1"/>
  <c r="W146" i="10"/>
  <c r="J146" i="10"/>
  <c r="AA146" i="14"/>
  <c r="L146" i="15"/>
  <c r="AF146" i="14"/>
  <c r="P146" i="15"/>
  <c r="AB146" i="10"/>
  <c r="AD149" i="8" s="1"/>
  <c r="X141" i="10"/>
  <c r="J145" i="6"/>
  <c r="K145" i="6"/>
  <c r="L145" i="6" s="1"/>
  <c r="T139" i="15"/>
  <c r="AL139" i="14"/>
  <c r="AF139" i="10"/>
  <c r="AJ142" i="8" s="1"/>
  <c r="AB139" i="10"/>
  <c r="AD142" i="8" s="1"/>
  <c r="AF139" i="14"/>
  <c r="P139" i="15"/>
  <c r="O170" i="12"/>
  <c r="K138" i="6" s="1"/>
  <c r="L138" i="6" s="1"/>
  <c r="M138" i="6" s="1"/>
  <c r="AL137" i="14"/>
  <c r="AF137" i="10"/>
  <c r="AJ140" i="8" s="1"/>
  <c r="T137" i="15"/>
  <c r="L136" i="15"/>
  <c r="AA136" i="14"/>
  <c r="AD136" i="10"/>
  <c r="AG139" i="8" s="1"/>
  <c r="R136" i="15"/>
  <c r="AI136" i="14"/>
  <c r="R139" i="15"/>
  <c r="AD139" i="10"/>
  <c r="AG142" i="8" s="1"/>
  <c r="AI139" i="14"/>
  <c r="G137" i="10"/>
  <c r="C137" i="15"/>
  <c r="F137" i="14"/>
  <c r="G137" i="14" s="1"/>
  <c r="F133" i="14"/>
  <c r="G133" i="14" s="1"/>
  <c r="G133" i="10"/>
  <c r="N136" i="7" s="1"/>
  <c r="C133" i="15"/>
  <c r="Q138" i="10"/>
  <c r="F141" i="7" s="1"/>
  <c r="G138" i="15"/>
  <c r="N138" i="14"/>
  <c r="AE138" i="14"/>
  <c r="AA138" i="10"/>
  <c r="AC141" i="8" s="1"/>
  <c r="O138" i="15"/>
  <c r="C136" i="15"/>
  <c r="G136" i="10"/>
  <c r="F136" i="14"/>
  <c r="U140" i="10"/>
  <c r="J143" i="7" s="1"/>
  <c r="K140" i="15"/>
  <c r="R140" i="14"/>
  <c r="M136" i="10"/>
  <c r="X140" i="10"/>
  <c r="AA140" i="14"/>
  <c r="L140" i="15"/>
  <c r="AC140" i="14"/>
  <c r="Y140" i="10"/>
  <c r="AA143" i="8" s="1"/>
  <c r="M140" i="15"/>
  <c r="X136" i="10"/>
  <c r="R135" i="14"/>
  <c r="M135" i="14" s="1"/>
  <c r="U135" i="10"/>
  <c r="J138" i="7" s="1"/>
  <c r="K135" i="15"/>
  <c r="M133" i="10"/>
  <c r="M132" i="14"/>
  <c r="W124" i="10"/>
  <c r="J134" i="15"/>
  <c r="Q134" i="14"/>
  <c r="T134" i="10"/>
  <c r="I137" i="7" s="1"/>
  <c r="O137" i="7" s="1"/>
  <c r="P134" i="10"/>
  <c r="N134" i="10"/>
  <c r="O135" i="7"/>
  <c r="E134" i="15"/>
  <c r="I134" i="10"/>
  <c r="S137" i="6" s="1"/>
  <c r="I134" i="14"/>
  <c r="X135" i="6"/>
  <c r="Y135" i="6" s="1"/>
  <c r="W135" i="6"/>
  <c r="M135" i="7"/>
  <c r="W136" i="6"/>
  <c r="X136" i="6"/>
  <c r="Y136" i="6" s="1"/>
  <c r="W130" i="14"/>
  <c r="X130" i="14" s="1"/>
  <c r="T130" i="14" s="1"/>
  <c r="J164" i="12"/>
  <c r="Q133" i="8" s="1"/>
  <c r="R133" i="8" s="1"/>
  <c r="AI130" i="14"/>
  <c r="R130" i="15"/>
  <c r="AD130" i="10"/>
  <c r="AG133" i="8" s="1"/>
  <c r="AH133" i="8" s="1"/>
  <c r="R129" i="15"/>
  <c r="AD129" i="10"/>
  <c r="AG132" i="8" s="1"/>
  <c r="AI129" i="14"/>
  <c r="AJ129" i="14" s="1"/>
  <c r="W125" i="10"/>
  <c r="R123" i="14"/>
  <c r="U123" i="10"/>
  <c r="J126" i="7" s="1"/>
  <c r="P126" i="7" s="1"/>
  <c r="K123" i="15"/>
  <c r="K121" i="15"/>
  <c r="R121" i="14"/>
  <c r="U121" i="10"/>
  <c r="J124" i="7" s="1"/>
  <c r="O159" i="12"/>
  <c r="Q126" i="14"/>
  <c r="T126" i="10"/>
  <c r="I129" i="7" s="1"/>
  <c r="O129" i="7" s="1"/>
  <c r="J126" i="15"/>
  <c r="F129" i="14"/>
  <c r="G129" i="14" s="1"/>
  <c r="C129" i="15"/>
  <c r="G129" i="10"/>
  <c r="AD129" i="14"/>
  <c r="Z129" i="10"/>
  <c r="AB132" i="8" s="1"/>
  <c r="N129" i="15"/>
  <c r="Q125" i="10"/>
  <c r="F128" i="7" s="1"/>
  <c r="G125" i="15"/>
  <c r="N125" i="14"/>
  <c r="O125" i="14"/>
  <c r="H125" i="15"/>
  <c r="R125" i="10"/>
  <c r="G128" i="7" s="1"/>
  <c r="AJ130" i="14"/>
  <c r="L128" i="10"/>
  <c r="F128" i="15"/>
  <c r="J128" i="14"/>
  <c r="AH127" i="14"/>
  <c r="AJ127" i="14" s="1"/>
  <c r="AC127" i="10"/>
  <c r="AF130" i="8" s="1"/>
  <c r="AH130" i="8" s="1"/>
  <c r="Q127" i="15"/>
  <c r="K127" i="10"/>
  <c r="AN126" i="14"/>
  <c r="O133" i="6"/>
  <c r="T133" i="6"/>
  <c r="U133" i="6" s="1"/>
  <c r="V133" i="6" s="1"/>
  <c r="M125" i="10"/>
  <c r="F121" i="10"/>
  <c r="B121" i="15"/>
  <c r="E121" i="14"/>
  <c r="E128" i="14"/>
  <c r="F128" i="10"/>
  <c r="B128" i="15"/>
  <c r="AC128" i="14"/>
  <c r="AG128" i="14" s="1"/>
  <c r="Y128" i="10"/>
  <c r="AA131" i="8" s="1"/>
  <c r="M128" i="15"/>
  <c r="C131" i="8"/>
  <c r="C131" i="7"/>
  <c r="C130" i="3"/>
  <c r="C131" i="6"/>
  <c r="AN130" i="14"/>
  <c r="N127" i="7"/>
  <c r="J122" i="10"/>
  <c r="W122" i="14"/>
  <c r="X122" i="14" s="1"/>
  <c r="T122" i="14" s="1"/>
  <c r="AC119" i="14"/>
  <c r="AG119" i="14" s="1"/>
  <c r="M119" i="15"/>
  <c r="Y119" i="10"/>
  <c r="AA122" i="8" s="1"/>
  <c r="O122" i="10"/>
  <c r="AH124" i="8"/>
  <c r="I122" i="10"/>
  <c r="S125" i="6" s="1"/>
  <c r="I122" i="14"/>
  <c r="E122" i="15"/>
  <c r="D119" i="15"/>
  <c r="H119" i="14"/>
  <c r="H119" i="10"/>
  <c r="T121" i="6"/>
  <c r="U121" i="6" s="1"/>
  <c r="S121" i="6"/>
  <c r="K115" i="10"/>
  <c r="X126" i="6"/>
  <c r="Y126" i="6" s="1"/>
  <c r="Z126" i="6" s="1"/>
  <c r="W126" i="6"/>
  <c r="M123" i="7"/>
  <c r="O119" i="10"/>
  <c r="J118" i="10"/>
  <c r="V118" i="10"/>
  <c r="Y121" i="8"/>
  <c r="Z121" i="8" s="1"/>
  <c r="L117" i="15"/>
  <c r="AA117" i="14"/>
  <c r="AE117" i="14"/>
  <c r="AA117" i="10"/>
  <c r="AC120" i="8" s="1"/>
  <c r="O117" i="15"/>
  <c r="P112" i="10"/>
  <c r="AF111" i="14"/>
  <c r="AB111" i="10"/>
  <c r="AD114" i="8" s="1"/>
  <c r="P111" i="15"/>
  <c r="K112" i="10"/>
  <c r="P106" i="10"/>
  <c r="F112" i="10"/>
  <c r="E112" i="14"/>
  <c r="B112" i="15"/>
  <c r="G111" i="10"/>
  <c r="C111" i="15"/>
  <c r="F111" i="14"/>
  <c r="G111" i="14" s="1"/>
  <c r="K110" i="10"/>
  <c r="AI107" i="14"/>
  <c r="R107" i="15"/>
  <c r="AD107" i="10"/>
  <c r="AG110" i="8" s="1"/>
  <c r="T114" i="15"/>
  <c r="AF114" i="10"/>
  <c r="AJ117" i="8" s="1"/>
  <c r="AL114" i="14"/>
  <c r="P115" i="7"/>
  <c r="S110" i="10"/>
  <c r="H113" i="7" s="1"/>
  <c r="F116" i="14"/>
  <c r="G116" i="14" s="1"/>
  <c r="G116" i="10"/>
  <c r="C116" i="15"/>
  <c r="AF116" i="14"/>
  <c r="P116" i="15"/>
  <c r="AB116" i="10"/>
  <c r="AD119" i="8" s="1"/>
  <c r="H116" i="10"/>
  <c r="D116" i="15"/>
  <c r="H116" i="14"/>
  <c r="H116" i="15"/>
  <c r="O116" i="14"/>
  <c r="R116" i="10"/>
  <c r="G119" i="7" s="1"/>
  <c r="M114" i="10"/>
  <c r="J114" i="10"/>
  <c r="U113" i="15"/>
  <c r="AM113" i="14"/>
  <c r="AN113" i="14" s="1"/>
  <c r="AG113" i="10"/>
  <c r="AK116" i="8" s="1"/>
  <c r="AL116" i="8" s="1"/>
  <c r="Q113" i="14"/>
  <c r="T113" i="10"/>
  <c r="I116" i="7" s="1"/>
  <c r="O116" i="7" s="1"/>
  <c r="J113" i="15"/>
  <c r="X113" i="6"/>
  <c r="Y113" i="6" s="1"/>
  <c r="Z113" i="6" s="1"/>
  <c r="W113" i="6"/>
  <c r="AC104" i="14"/>
  <c r="M104" i="15"/>
  <c r="Y104" i="10"/>
  <c r="AA107" i="8" s="1"/>
  <c r="P110" i="10"/>
  <c r="C113" i="7"/>
  <c r="C113" i="6"/>
  <c r="C113" i="8"/>
  <c r="C112" i="3"/>
  <c r="O109" i="10"/>
  <c r="N108" i="15"/>
  <c r="Z108" i="10"/>
  <c r="AB111" i="8" s="1"/>
  <c r="AD108" i="14"/>
  <c r="P108" i="15"/>
  <c r="AF108" i="14"/>
  <c r="AB108" i="10"/>
  <c r="AD111" i="8" s="1"/>
  <c r="AI108" i="14"/>
  <c r="AD108" i="10"/>
  <c r="AG111" i="8" s="1"/>
  <c r="R108" i="15"/>
  <c r="K109" i="7"/>
  <c r="P108" i="3" s="1"/>
  <c r="N109" i="7"/>
  <c r="K105" i="10"/>
  <c r="O101" i="14"/>
  <c r="H101" i="15"/>
  <c r="R101" i="10"/>
  <c r="G104" i="7" s="1"/>
  <c r="M104" i="7" s="1"/>
  <c r="C105" i="15"/>
  <c r="F105" i="14"/>
  <c r="G105" i="10"/>
  <c r="AD102" i="10"/>
  <c r="AG105" i="8" s="1"/>
  <c r="AI102" i="14"/>
  <c r="R102" i="15"/>
  <c r="AD98" i="10"/>
  <c r="AG101" i="8" s="1"/>
  <c r="AI98" i="14"/>
  <c r="R98" i="15"/>
  <c r="AH98" i="14"/>
  <c r="Q98" i="15"/>
  <c r="AC98" i="10"/>
  <c r="AF101" i="8" s="1"/>
  <c r="F108" i="15"/>
  <c r="L108" i="10"/>
  <c r="J108" i="14"/>
  <c r="K108" i="14" s="1"/>
  <c r="J143" i="12"/>
  <c r="Q108" i="8" s="1"/>
  <c r="R108" i="8" s="1"/>
  <c r="W105" i="14"/>
  <c r="X105" i="14" s="1"/>
  <c r="T105" i="14" s="1"/>
  <c r="N103" i="14"/>
  <c r="M103" i="14" s="1"/>
  <c r="G103" i="15"/>
  <c r="Q103" i="10"/>
  <c r="F106" i="7" s="1"/>
  <c r="L106" i="7" s="1"/>
  <c r="AE101" i="10"/>
  <c r="AI104" i="8" s="1"/>
  <c r="AL104" i="8" s="1"/>
  <c r="S101" i="15"/>
  <c r="AK101" i="14"/>
  <c r="AN101" i="14" s="1"/>
  <c r="M95" i="10"/>
  <c r="W92" i="10"/>
  <c r="L102" i="15"/>
  <c r="AA102" i="14"/>
  <c r="E101" i="14"/>
  <c r="B101" i="15"/>
  <c r="F101" i="10"/>
  <c r="O105" i="10"/>
  <c r="U105" i="10"/>
  <c r="J108" i="7" s="1"/>
  <c r="K105" i="15"/>
  <c r="R105" i="14"/>
  <c r="H108" i="10"/>
  <c r="H108" i="14"/>
  <c r="D108" i="15"/>
  <c r="T102" i="10"/>
  <c r="I105" i="7" s="1"/>
  <c r="O105" i="7" s="1"/>
  <c r="J102" i="15"/>
  <c r="Q102" i="14"/>
  <c r="K98" i="15"/>
  <c r="V98" i="15" s="1"/>
  <c r="G98" i="11" s="1"/>
  <c r="D98" i="11" s="1"/>
  <c r="R98" i="14"/>
  <c r="U98" i="10"/>
  <c r="J101" i="7" s="1"/>
  <c r="S102" i="15"/>
  <c r="AK102" i="14"/>
  <c r="AN102" i="14" s="1"/>
  <c r="AE102" i="10"/>
  <c r="AI105" i="8" s="1"/>
  <c r="O96" i="10"/>
  <c r="Z96" i="10"/>
  <c r="AB99" i="8" s="1"/>
  <c r="N96" i="15"/>
  <c r="AD96" i="14"/>
  <c r="C99" i="7"/>
  <c r="C99" i="8"/>
  <c r="C99" i="6"/>
  <c r="C98" i="3"/>
  <c r="W96" i="6"/>
  <c r="X96" i="6"/>
  <c r="Y96" i="6" s="1"/>
  <c r="Z96" i="6" s="1"/>
  <c r="AC100" i="10"/>
  <c r="AF103" i="8" s="1"/>
  <c r="AH103" i="8" s="1"/>
  <c r="Q100" i="15"/>
  <c r="AH100" i="14"/>
  <c r="AJ100" i="14" s="1"/>
  <c r="M100" i="15"/>
  <c r="Y100" i="10"/>
  <c r="AA103" i="8" s="1"/>
  <c r="AC100" i="14"/>
  <c r="J100" i="14"/>
  <c r="F100" i="15"/>
  <c r="L100" i="10"/>
  <c r="R90" i="14"/>
  <c r="U90" i="10"/>
  <c r="J93" i="7" s="1"/>
  <c r="P93" i="7" s="1"/>
  <c r="K90" i="15"/>
  <c r="G99" i="10"/>
  <c r="C99" i="15"/>
  <c r="F99" i="14"/>
  <c r="G99" i="14" s="1"/>
  <c r="G98" i="6"/>
  <c r="H98" i="6" s="1"/>
  <c r="F98" i="6"/>
  <c r="H87" i="14"/>
  <c r="L87" i="14" s="1"/>
  <c r="D87" i="14" s="1"/>
  <c r="D87" i="15"/>
  <c r="V87" i="15" s="1"/>
  <c r="G87" i="11" s="1"/>
  <c r="D87" i="11" s="1"/>
  <c r="H87" i="10"/>
  <c r="X90" i="6" s="1"/>
  <c r="Y90" i="6" s="1"/>
  <c r="P79" i="10"/>
  <c r="P104" i="7"/>
  <c r="J97" i="6"/>
  <c r="P98" i="14"/>
  <c r="Q97" i="10"/>
  <c r="F100" i="7" s="1"/>
  <c r="N97" i="14"/>
  <c r="G97" i="15"/>
  <c r="J97" i="10"/>
  <c r="F97" i="14"/>
  <c r="G97" i="14" s="1"/>
  <c r="G97" i="10"/>
  <c r="C97" i="15"/>
  <c r="X97" i="6"/>
  <c r="Y97" i="6" s="1"/>
  <c r="Z97" i="6" s="1"/>
  <c r="W97" i="6"/>
  <c r="AC93" i="14"/>
  <c r="AG93" i="14" s="1"/>
  <c r="Y93" i="10"/>
  <c r="AA96" i="8" s="1"/>
  <c r="M93" i="15"/>
  <c r="E93" i="14"/>
  <c r="B93" i="15"/>
  <c r="F93" i="10"/>
  <c r="I91" i="14"/>
  <c r="E91" i="15"/>
  <c r="I91" i="10"/>
  <c r="S94" i="6" s="1"/>
  <c r="AE89" i="10"/>
  <c r="AI92" i="8" s="1"/>
  <c r="AL92" i="8" s="1"/>
  <c r="S89" i="15"/>
  <c r="AK89" i="14"/>
  <c r="AN89" i="14" s="1"/>
  <c r="AD82" i="10"/>
  <c r="AG85" i="8" s="1"/>
  <c r="AH85" i="8" s="1"/>
  <c r="AI82" i="14"/>
  <c r="AJ82" i="14" s="1"/>
  <c r="R82" i="15"/>
  <c r="P81" i="10"/>
  <c r="R79" i="10"/>
  <c r="G82" i="7" s="1"/>
  <c r="M82" i="7" s="1"/>
  <c r="O79" i="14"/>
  <c r="H79" i="15"/>
  <c r="P73" i="10"/>
  <c r="F100" i="6"/>
  <c r="G100" i="6"/>
  <c r="H100" i="6" s="1"/>
  <c r="I100" i="6" s="1"/>
  <c r="I94" i="15"/>
  <c r="T90" i="15"/>
  <c r="AF90" i="10"/>
  <c r="AJ93" i="8" s="1"/>
  <c r="AL90" i="14"/>
  <c r="AK82" i="14"/>
  <c r="AN82" i="14" s="1"/>
  <c r="S82" i="15"/>
  <c r="AE82" i="10"/>
  <c r="AI85" i="8" s="1"/>
  <c r="AL85" i="8" s="1"/>
  <c r="G99" i="15"/>
  <c r="Q99" i="10"/>
  <c r="F102" i="7" s="1"/>
  <c r="N99" i="14"/>
  <c r="P99" i="10"/>
  <c r="W99" i="10"/>
  <c r="AH90" i="14"/>
  <c r="AJ90" i="14" s="1"/>
  <c r="Q90" i="15"/>
  <c r="AC90" i="10"/>
  <c r="AF93" i="8" s="1"/>
  <c r="AH93" i="8" s="1"/>
  <c r="P92" i="7"/>
  <c r="J86" i="14"/>
  <c r="K86" i="14" s="1"/>
  <c r="L86" i="10"/>
  <c r="F86" i="15"/>
  <c r="N86" i="14"/>
  <c r="G86" i="15"/>
  <c r="Q86" i="10"/>
  <c r="F89" i="7" s="1"/>
  <c r="P82" i="14"/>
  <c r="M82" i="14" s="1"/>
  <c r="J86" i="10"/>
  <c r="D88" i="15"/>
  <c r="H88" i="10"/>
  <c r="H88" i="14"/>
  <c r="O127" i="12"/>
  <c r="K88" i="6" s="1"/>
  <c r="L88" i="6" s="1"/>
  <c r="M88" i="6" s="1"/>
  <c r="W83" i="10"/>
  <c r="T77" i="10"/>
  <c r="I80" i="7" s="1"/>
  <c r="O80" i="7" s="1"/>
  <c r="Q77" i="14"/>
  <c r="J77" i="15"/>
  <c r="N98" i="7"/>
  <c r="Q98" i="7" s="1"/>
  <c r="K98" i="7"/>
  <c r="P97" i="3" s="1"/>
  <c r="AM88" i="14"/>
  <c r="AG88" i="10"/>
  <c r="AK91" i="8" s="1"/>
  <c r="U88" i="15"/>
  <c r="AA88" i="14"/>
  <c r="L88" i="15"/>
  <c r="H83" i="15"/>
  <c r="R83" i="10"/>
  <c r="G86" i="7" s="1"/>
  <c r="O83" i="14"/>
  <c r="M94" i="7"/>
  <c r="F83" i="14"/>
  <c r="G83" i="14" s="1"/>
  <c r="C83" i="15"/>
  <c r="G83" i="10"/>
  <c r="J83" i="14"/>
  <c r="K83" i="14" s="1"/>
  <c r="F83" i="15"/>
  <c r="L83" i="10"/>
  <c r="G89" i="6"/>
  <c r="H89" i="6" s="1"/>
  <c r="F89" i="6"/>
  <c r="N85" i="10"/>
  <c r="T85" i="10"/>
  <c r="I88" i="7" s="1"/>
  <c r="O88" i="7" s="1"/>
  <c r="Q85" i="14"/>
  <c r="J85" i="15"/>
  <c r="X84" i="10"/>
  <c r="AA70" i="14"/>
  <c r="L70" i="15"/>
  <c r="M69" i="10"/>
  <c r="S65" i="15"/>
  <c r="AE65" i="10"/>
  <c r="AI68" i="8" s="1"/>
  <c r="AL68" i="8" s="1"/>
  <c r="AK65" i="14"/>
  <c r="AN65" i="14" s="1"/>
  <c r="H60" i="14"/>
  <c r="L60" i="14" s="1"/>
  <c r="D60" i="14" s="1"/>
  <c r="D60" i="15"/>
  <c r="H60" i="10"/>
  <c r="X63" i="6" s="1"/>
  <c r="Y63" i="6" s="1"/>
  <c r="Z63" i="6" s="1"/>
  <c r="AL77" i="8"/>
  <c r="P75" i="7"/>
  <c r="O78" i="10"/>
  <c r="G71" i="15"/>
  <c r="Q71" i="10"/>
  <c r="F74" i="7" s="1"/>
  <c r="N71" i="14"/>
  <c r="R70" i="10"/>
  <c r="G73" i="7" s="1"/>
  <c r="H70" i="15"/>
  <c r="O70" i="14"/>
  <c r="AE71" i="8"/>
  <c r="AA68" i="14"/>
  <c r="L68" i="15"/>
  <c r="AE66" i="10"/>
  <c r="AI69" i="8" s="1"/>
  <c r="S66" i="15"/>
  <c r="AK66" i="14"/>
  <c r="Y60" i="10"/>
  <c r="AA63" i="8" s="1"/>
  <c r="AC60" i="14"/>
  <c r="AG60" i="14" s="1"/>
  <c r="M60" i="15"/>
  <c r="P78" i="10"/>
  <c r="AA74" i="10"/>
  <c r="AC77" i="8" s="1"/>
  <c r="O74" i="15"/>
  <c r="AE74" i="14"/>
  <c r="O69" i="15"/>
  <c r="AA69" i="10"/>
  <c r="AC72" i="8" s="1"/>
  <c r="AE69" i="14"/>
  <c r="AG69" i="14" s="1"/>
  <c r="V65" i="10"/>
  <c r="Y68" i="8"/>
  <c r="Z68" i="8" s="1"/>
  <c r="AE87" i="8"/>
  <c r="AM87" i="8" s="1"/>
  <c r="G80" i="6"/>
  <c r="H80" i="6" s="1"/>
  <c r="I80" i="6" s="1"/>
  <c r="F80" i="6"/>
  <c r="Q74" i="15"/>
  <c r="AC74" i="10"/>
  <c r="AF77" i="8" s="1"/>
  <c r="AH77" i="8" s="1"/>
  <c r="AH74" i="14"/>
  <c r="AJ74" i="14" s="1"/>
  <c r="AF74" i="14"/>
  <c r="P74" i="15"/>
  <c r="AB74" i="10"/>
  <c r="AD77" i="8" s="1"/>
  <c r="F80" i="10"/>
  <c r="B80" i="15"/>
  <c r="E80" i="14"/>
  <c r="D80" i="15"/>
  <c r="H80" i="14"/>
  <c r="H80" i="10"/>
  <c r="I80" i="10"/>
  <c r="S83" i="6" s="1"/>
  <c r="I80" i="14"/>
  <c r="E80" i="15"/>
  <c r="AI80" i="14"/>
  <c r="R80" i="15"/>
  <c r="AD80" i="10"/>
  <c r="AG83" i="8" s="1"/>
  <c r="W78" i="14"/>
  <c r="X78" i="14" s="1"/>
  <c r="T78" i="14" s="1"/>
  <c r="I78" i="14"/>
  <c r="E78" i="15"/>
  <c r="I78" i="10"/>
  <c r="S81" i="6" s="1"/>
  <c r="O76" i="10"/>
  <c r="AD76" i="10"/>
  <c r="AG79" i="8" s="1"/>
  <c r="R76" i="15"/>
  <c r="AI76" i="14"/>
  <c r="AB76" i="10"/>
  <c r="AD79" i="8" s="1"/>
  <c r="AF76" i="14"/>
  <c r="P76" i="15"/>
  <c r="AI75" i="14"/>
  <c r="R75" i="15"/>
  <c r="AD75" i="10"/>
  <c r="AG78" i="8" s="1"/>
  <c r="C78" i="6"/>
  <c r="C78" i="8"/>
  <c r="C77" i="3"/>
  <c r="C78" i="7"/>
  <c r="O116" i="12"/>
  <c r="N72" i="14"/>
  <c r="G72" i="15"/>
  <c r="Q72" i="10"/>
  <c r="F75" i="7" s="1"/>
  <c r="L75" i="7" s="1"/>
  <c r="S71" i="15"/>
  <c r="AK71" i="14"/>
  <c r="AN71" i="14" s="1"/>
  <c r="AE71" i="10"/>
  <c r="AI74" i="8" s="1"/>
  <c r="AL74" i="8" s="1"/>
  <c r="AF70" i="14"/>
  <c r="P70" i="15"/>
  <c r="AB70" i="10"/>
  <c r="AD73" i="8" s="1"/>
  <c r="C69" i="6"/>
  <c r="C68" i="3"/>
  <c r="C69" i="7"/>
  <c r="M69" i="7" s="1"/>
  <c r="C69" i="8"/>
  <c r="T72" i="6"/>
  <c r="U72" i="6" s="1"/>
  <c r="V72" i="6" s="1"/>
  <c r="P72" i="6"/>
  <c r="Q72" i="6" s="1"/>
  <c r="X72" i="6"/>
  <c r="Y72" i="6" s="1"/>
  <c r="Z72" i="6" s="1"/>
  <c r="O72" i="6"/>
  <c r="K71" i="7"/>
  <c r="P70" i="3" s="1"/>
  <c r="AK63" i="14"/>
  <c r="AN63" i="14" s="1"/>
  <c r="S63" i="15"/>
  <c r="AE63" i="10"/>
  <c r="AI66" i="8" s="1"/>
  <c r="AL66" i="8" s="1"/>
  <c r="AL67" i="8"/>
  <c r="O70" i="7"/>
  <c r="L68" i="7"/>
  <c r="K63" i="10"/>
  <c r="K61" i="14"/>
  <c r="F61" i="14"/>
  <c r="C61" i="15"/>
  <c r="G61" i="10"/>
  <c r="V60" i="10"/>
  <c r="Y63" i="8"/>
  <c r="Z63" i="8" s="1"/>
  <c r="F59" i="15"/>
  <c r="L59" i="10"/>
  <c r="J59" i="14"/>
  <c r="AM53" i="14"/>
  <c r="U53" i="15"/>
  <c r="AG53" i="10"/>
  <c r="AK56" i="8" s="1"/>
  <c r="C56" i="6"/>
  <c r="C56" i="8"/>
  <c r="C56" i="7"/>
  <c r="O56" i="7" s="1"/>
  <c r="C55" i="3"/>
  <c r="F43" i="14"/>
  <c r="C43" i="15"/>
  <c r="G43" i="10"/>
  <c r="N46" i="7" s="1"/>
  <c r="H34" i="14"/>
  <c r="L34" i="14" s="1"/>
  <c r="D34" i="14" s="1"/>
  <c r="D34" i="15"/>
  <c r="H34" i="10"/>
  <c r="X37" i="6" s="1"/>
  <c r="Y37" i="6" s="1"/>
  <c r="Z37" i="6" s="1"/>
  <c r="AN61" i="14"/>
  <c r="AE64" i="8"/>
  <c r="C59" i="15"/>
  <c r="G59" i="10"/>
  <c r="F59" i="14"/>
  <c r="H43" i="14"/>
  <c r="L43" i="14" s="1"/>
  <c r="D43" i="15"/>
  <c r="V43" i="15" s="1"/>
  <c r="G43" i="11" s="1"/>
  <c r="D43" i="11" s="1"/>
  <c r="H43" i="10"/>
  <c r="X46" i="6" s="1"/>
  <c r="Y46" i="6" s="1"/>
  <c r="Z46" i="6" s="1"/>
  <c r="S57" i="15"/>
  <c r="AE57" i="10"/>
  <c r="AI60" i="8" s="1"/>
  <c r="AL60" i="8" s="1"/>
  <c r="AK57" i="14"/>
  <c r="AN57" i="14" s="1"/>
  <c r="K57" i="10"/>
  <c r="N55" i="10"/>
  <c r="R55" i="14"/>
  <c r="K55" i="15"/>
  <c r="U55" i="10"/>
  <c r="J58" i="7" s="1"/>
  <c r="K68" i="14"/>
  <c r="L68" i="14" s="1"/>
  <c r="D68" i="14" s="1"/>
  <c r="H45" i="10"/>
  <c r="H45" i="14"/>
  <c r="D45" i="15"/>
  <c r="K34" i="10"/>
  <c r="H21" i="14"/>
  <c r="L21" i="14" s="1"/>
  <c r="D21" i="14" s="1"/>
  <c r="D21" i="15"/>
  <c r="V21" i="15" s="1"/>
  <c r="G21" i="11" s="1"/>
  <c r="D21" i="11" s="1"/>
  <c r="H21" i="10"/>
  <c r="X24" i="6" s="1"/>
  <c r="Y24" i="6" s="1"/>
  <c r="AB63" i="10"/>
  <c r="AD66" i="8" s="1"/>
  <c r="P63" i="15"/>
  <c r="AF63" i="14"/>
  <c r="Z49" i="10"/>
  <c r="AB52" i="8" s="1"/>
  <c r="AD49" i="14"/>
  <c r="N49" i="15"/>
  <c r="O40" i="10"/>
  <c r="J40" i="10"/>
  <c r="P56" i="7"/>
  <c r="AD48" i="14"/>
  <c r="N48" i="15"/>
  <c r="Z48" i="10"/>
  <c r="AB51" i="8" s="1"/>
  <c r="K44" i="10"/>
  <c r="P45" i="7"/>
  <c r="V37" i="10"/>
  <c r="Y40" i="8"/>
  <c r="Z40" i="8" s="1"/>
  <c r="AC35" i="14"/>
  <c r="AG35" i="14" s="1"/>
  <c r="M35" i="15"/>
  <c r="Y35" i="10"/>
  <c r="AA38" i="8" s="1"/>
  <c r="I55" i="15"/>
  <c r="R51" i="15"/>
  <c r="AD51" i="10"/>
  <c r="AG54" i="8" s="1"/>
  <c r="AH54" i="8" s="1"/>
  <c r="AI51" i="14"/>
  <c r="AJ51" i="14" s="1"/>
  <c r="S49" i="15"/>
  <c r="AE49" i="10"/>
  <c r="AI52" i="8" s="1"/>
  <c r="AK49" i="14"/>
  <c r="W47" i="10"/>
  <c r="I45" i="15"/>
  <c r="J44" i="10"/>
  <c r="O71" i="12"/>
  <c r="K44" i="6" s="1"/>
  <c r="L44" i="6" s="1"/>
  <c r="M44" i="6" s="1"/>
  <c r="O39" i="10"/>
  <c r="P30" i="15"/>
  <c r="AF30" i="14"/>
  <c r="AB30" i="10"/>
  <c r="AD33" i="8" s="1"/>
  <c r="C20" i="8"/>
  <c r="C20" i="7"/>
  <c r="L20" i="7" s="1"/>
  <c r="C20" i="6"/>
  <c r="C19" i="3"/>
  <c r="I52" i="14"/>
  <c r="E52" i="15"/>
  <c r="I52" i="10"/>
  <c r="S55" i="6" s="1"/>
  <c r="D48" i="15"/>
  <c r="H48" i="10"/>
  <c r="H48" i="14"/>
  <c r="AC41" i="10"/>
  <c r="AF44" i="8" s="1"/>
  <c r="Q41" i="15"/>
  <c r="AH41" i="14"/>
  <c r="AJ41" i="14" s="1"/>
  <c r="AE39" i="14"/>
  <c r="O39" i="15"/>
  <c r="AA39" i="10"/>
  <c r="AC42" i="8" s="1"/>
  <c r="C31" i="8"/>
  <c r="C31" i="7"/>
  <c r="O31" i="7" s="1"/>
  <c r="C31" i="6"/>
  <c r="C30" i="3"/>
  <c r="H56" i="15"/>
  <c r="R56" i="10"/>
  <c r="G59" i="7" s="1"/>
  <c r="O56" i="14"/>
  <c r="K56" i="10"/>
  <c r="N56" i="10"/>
  <c r="AH56" i="8"/>
  <c r="AE47" i="14"/>
  <c r="O47" i="15"/>
  <c r="AA47" i="10"/>
  <c r="AC50" i="8" s="1"/>
  <c r="P46" i="10"/>
  <c r="X58" i="10"/>
  <c r="R58" i="15"/>
  <c r="AD58" i="10"/>
  <c r="AG61" i="8" s="1"/>
  <c r="AI58" i="14"/>
  <c r="AJ58" i="14" s="1"/>
  <c r="AF58" i="14"/>
  <c r="P58" i="15"/>
  <c r="AB58" i="10"/>
  <c r="AD61" i="8" s="1"/>
  <c r="C61" i="6"/>
  <c r="C61" i="7"/>
  <c r="C60" i="3"/>
  <c r="C61" i="8"/>
  <c r="M57" i="7"/>
  <c r="J82" i="12"/>
  <c r="Q54" i="8" s="1"/>
  <c r="R54" i="8" s="1"/>
  <c r="X54" i="8" s="1"/>
  <c r="S53" i="3" s="1"/>
  <c r="W51" i="14"/>
  <c r="X51" i="14" s="1"/>
  <c r="T51" i="14" s="1"/>
  <c r="U51" i="10"/>
  <c r="J54" i="7" s="1"/>
  <c r="P54" i="7" s="1"/>
  <c r="R51" i="14"/>
  <c r="K51" i="15"/>
  <c r="W49" i="10"/>
  <c r="H46" i="15"/>
  <c r="O46" i="14"/>
  <c r="R46" i="10"/>
  <c r="G49" i="7" s="1"/>
  <c r="M49" i="7" s="1"/>
  <c r="O44" i="10"/>
  <c r="L41" i="10"/>
  <c r="J41" i="14"/>
  <c r="F41" i="15"/>
  <c r="K40" i="6"/>
  <c r="L40" i="6" s="1"/>
  <c r="M40" i="6" s="1"/>
  <c r="J40" i="6"/>
  <c r="AN56" i="14"/>
  <c r="B52" i="15"/>
  <c r="E52" i="14"/>
  <c r="F52" i="10"/>
  <c r="L52" i="15"/>
  <c r="AA52" i="14"/>
  <c r="R52" i="10"/>
  <c r="G55" i="7" s="1"/>
  <c r="O52" i="14"/>
  <c r="H52" i="15"/>
  <c r="O49" i="14"/>
  <c r="H49" i="15"/>
  <c r="R49" i="10"/>
  <c r="G52" i="7" s="1"/>
  <c r="C52" i="6"/>
  <c r="C52" i="7"/>
  <c r="C52" i="8"/>
  <c r="C51" i="3"/>
  <c r="G46" i="10"/>
  <c r="F46" i="14"/>
  <c r="G46" i="14" s="1"/>
  <c r="C46" i="15"/>
  <c r="J46" i="14"/>
  <c r="K46" i="14" s="1"/>
  <c r="F46" i="15"/>
  <c r="L46" i="10"/>
  <c r="N46" i="10"/>
  <c r="AE41" i="8"/>
  <c r="O38" i="10"/>
  <c r="AH35" i="14"/>
  <c r="AJ35" i="14" s="1"/>
  <c r="AC35" i="10"/>
  <c r="AF38" i="8" s="1"/>
  <c r="AH38" i="8" s="1"/>
  <c r="Q35" i="15"/>
  <c r="Q30" i="10"/>
  <c r="F33" i="7" s="1"/>
  <c r="L33" i="7" s="1"/>
  <c r="G30" i="15"/>
  <c r="N30" i="14"/>
  <c r="AE32" i="8"/>
  <c r="G40" i="6"/>
  <c r="H40" i="6" s="1"/>
  <c r="F40" i="6"/>
  <c r="I31" i="14"/>
  <c r="E31" i="15"/>
  <c r="I31" i="10"/>
  <c r="S34" i="6" s="1"/>
  <c r="M29" i="14"/>
  <c r="P24" i="10"/>
  <c r="K22" i="10"/>
  <c r="O22" i="10"/>
  <c r="P20" i="10"/>
  <c r="R12" i="14"/>
  <c r="K12" i="15"/>
  <c r="U12" i="10"/>
  <c r="J15" i="7" s="1"/>
  <c r="K15" i="7" s="1"/>
  <c r="P14" i="3" s="1"/>
  <c r="I8" i="14"/>
  <c r="K8" i="14" s="1"/>
  <c r="L8" i="14" s="1"/>
  <c r="D8" i="14" s="1"/>
  <c r="E8" i="15"/>
  <c r="I8" i="10"/>
  <c r="S11" i="6" s="1"/>
  <c r="J31" i="10"/>
  <c r="AH31" i="8"/>
  <c r="AD25" i="10"/>
  <c r="AG28" i="8" s="1"/>
  <c r="R25" i="15"/>
  <c r="AI25" i="14"/>
  <c r="AA19" i="14"/>
  <c r="L19" i="15"/>
  <c r="F19" i="14"/>
  <c r="G19" i="14" s="1"/>
  <c r="G19" i="10"/>
  <c r="C19" i="15"/>
  <c r="M36" i="10"/>
  <c r="AE36" i="10"/>
  <c r="AI39" i="8" s="1"/>
  <c r="AK36" i="14"/>
  <c r="S36" i="15"/>
  <c r="X36" i="10"/>
  <c r="K30" i="6"/>
  <c r="L30" i="6" s="1"/>
  <c r="J30" i="6"/>
  <c r="M32" i="7"/>
  <c r="P28" i="14"/>
  <c r="N22" i="10"/>
  <c r="F10" i="14"/>
  <c r="G10" i="10"/>
  <c r="C10" i="15"/>
  <c r="AN38" i="14"/>
  <c r="AE31" i="10"/>
  <c r="AI34" i="8" s="1"/>
  <c r="AL34" i="8" s="1"/>
  <c r="AK31" i="14"/>
  <c r="S31" i="15"/>
  <c r="W31" i="10"/>
  <c r="E31" i="14"/>
  <c r="F31" i="10"/>
  <c r="B31" i="15"/>
  <c r="K32" i="6"/>
  <c r="L32" i="6" s="1"/>
  <c r="J32" i="6"/>
  <c r="Q24" i="14"/>
  <c r="J24" i="15"/>
  <c r="T24" i="10"/>
  <c r="I27" i="7" s="1"/>
  <c r="O27" i="7" s="1"/>
  <c r="M24" i="10"/>
  <c r="I23" i="15"/>
  <c r="K33" i="10"/>
  <c r="J33" i="10"/>
  <c r="P25" i="15"/>
  <c r="AB25" i="10"/>
  <c r="AD28" i="8" s="1"/>
  <c r="AF25" i="14"/>
  <c r="AC25" i="10"/>
  <c r="AF28" i="8" s="1"/>
  <c r="AH25" i="14"/>
  <c r="Q25" i="15"/>
  <c r="O27" i="10"/>
  <c r="O27" i="14"/>
  <c r="R27" i="10"/>
  <c r="G30" i="7" s="1"/>
  <c r="H27" i="15"/>
  <c r="K23" i="15"/>
  <c r="U23" i="10"/>
  <c r="J26" i="7" s="1"/>
  <c r="R23" i="14"/>
  <c r="W23" i="14"/>
  <c r="X23" i="14" s="1"/>
  <c r="T23" i="14" s="1"/>
  <c r="O20" i="10"/>
  <c r="F23" i="6"/>
  <c r="G23" i="6"/>
  <c r="H23" i="6" s="1"/>
  <c r="L16" i="10"/>
  <c r="J16" i="14"/>
  <c r="K16" i="14" s="1"/>
  <c r="F16" i="15"/>
  <c r="AB14" i="10"/>
  <c r="AD17" i="8" s="1"/>
  <c r="AF14" i="14"/>
  <c r="P14" i="15"/>
  <c r="E11" i="14"/>
  <c r="B11" i="15"/>
  <c r="F11" i="10"/>
  <c r="AK16" i="14"/>
  <c r="AE16" i="10"/>
  <c r="AI19" i="8" s="1"/>
  <c r="S16" i="15"/>
  <c r="X11" i="10"/>
  <c r="L17" i="14"/>
  <c r="N16" i="10"/>
  <c r="G17" i="6"/>
  <c r="H17" i="6" s="1"/>
  <c r="F17" i="6"/>
  <c r="M13" i="15"/>
  <c r="Y13" i="10"/>
  <c r="AA16" i="8" s="1"/>
  <c r="AC13" i="14"/>
  <c r="H13" i="10"/>
  <c r="D13" i="15"/>
  <c r="H13" i="14"/>
  <c r="L13" i="14" s="1"/>
  <c r="AE13" i="14"/>
  <c r="O13" i="15"/>
  <c r="AA13" i="10"/>
  <c r="AC16" i="8" s="1"/>
  <c r="M7" i="10"/>
  <c r="O7" i="10"/>
  <c r="R160" i="8"/>
  <c r="X160" i="8" s="1"/>
  <c r="S159" i="3" s="1"/>
  <c r="R155" i="8"/>
  <c r="X155" i="8" s="1"/>
  <c r="S154" i="3" s="1"/>
  <c r="O137" i="8"/>
  <c r="X137" i="8" s="1"/>
  <c r="S136" i="3" s="1"/>
  <c r="Q66" i="8"/>
  <c r="R66" i="8" s="1"/>
  <c r="X66" i="8" s="1"/>
  <c r="S65" i="3" s="1"/>
  <c r="Q65" i="8"/>
  <c r="R65" i="8" s="1"/>
  <c r="R85" i="8"/>
  <c r="V8" i="10"/>
  <c r="Y11" i="8"/>
  <c r="Z11" i="8" s="1"/>
  <c r="AB8" i="14"/>
  <c r="Z8" i="14" s="1"/>
  <c r="S8" i="14" s="1"/>
  <c r="O57" i="8"/>
  <c r="O147" i="7"/>
  <c r="N6" i="10"/>
  <c r="M6" i="10"/>
  <c r="G8" i="6"/>
  <c r="H8" i="6" s="1"/>
  <c r="F8" i="6"/>
  <c r="T8" i="6"/>
  <c r="U8" i="6" s="1"/>
  <c r="V8" i="6" s="1"/>
  <c r="P8" i="6"/>
  <c r="Q8" i="6" s="1"/>
  <c r="R8" i="6" s="1"/>
  <c r="O8" i="6"/>
  <c r="H150" i="8"/>
  <c r="O150" i="8" s="1"/>
  <c r="T37" i="5"/>
  <c r="T60" i="4"/>
  <c r="N4" i="15"/>
  <c r="Z4" i="10"/>
  <c r="AB7" i="8" s="1"/>
  <c r="AD4" i="14"/>
  <c r="O3" i="15"/>
  <c r="AE3" i="14"/>
  <c r="AA3" i="10"/>
  <c r="AC6" i="8" s="1"/>
  <c r="I3" i="10"/>
  <c r="S6" i="6" s="1"/>
  <c r="E3" i="15"/>
  <c r="I3" i="14"/>
  <c r="K3" i="14" s="1"/>
  <c r="F3" i="14"/>
  <c r="G3" i="14" s="1"/>
  <c r="G3" i="10"/>
  <c r="C3" i="15"/>
  <c r="H149" i="8"/>
  <c r="O149" i="8" s="1"/>
  <c r="H148" i="8"/>
  <c r="O148" i="8" s="1"/>
  <c r="R145" i="8"/>
  <c r="O16" i="8"/>
  <c r="T25" i="5"/>
  <c r="T139" i="4"/>
  <c r="T121" i="4"/>
  <c r="T40" i="5"/>
  <c r="G5" i="14"/>
  <c r="AE4" i="14"/>
  <c r="AA4" i="10"/>
  <c r="AC7" i="8" s="1"/>
  <c r="O4" i="15"/>
  <c r="M4" i="15"/>
  <c r="Y4" i="10"/>
  <c r="AA7" i="8" s="1"/>
  <c r="AC4" i="14"/>
  <c r="AG4" i="10"/>
  <c r="AK7" i="8" s="1"/>
  <c r="U4" i="15"/>
  <c r="AM4" i="14"/>
  <c r="N156" i="8"/>
  <c r="H124" i="8"/>
  <c r="O124" i="8" s="1"/>
  <c r="X124" i="8" s="1"/>
  <c r="S123" i="3" s="1"/>
  <c r="K121" i="8"/>
  <c r="O121" i="8" s="1"/>
  <c r="X121" i="8" s="1"/>
  <c r="S120" i="3" s="1"/>
  <c r="W99" i="8"/>
  <c r="L57" i="7"/>
  <c r="T95" i="4"/>
  <c r="T83" i="4"/>
  <c r="N147" i="8"/>
  <c r="O92" i="8"/>
  <c r="O107" i="8"/>
  <c r="X107" i="8" s="1"/>
  <c r="S106" i="3" s="1"/>
  <c r="G6" i="14"/>
  <c r="W107" i="8"/>
  <c r="R156" i="8"/>
  <c r="T107" i="4"/>
  <c r="L45" i="7"/>
  <c r="T48" i="5"/>
  <c r="T44" i="4"/>
  <c r="T49" i="4"/>
  <c r="T19" i="4"/>
  <c r="T56" i="4"/>
  <c r="T87" i="4"/>
  <c r="J157" i="10"/>
  <c r="AD157" i="14"/>
  <c r="N157" i="15"/>
  <c r="Z157" i="10"/>
  <c r="AB160" i="8" s="1"/>
  <c r="R155" i="14"/>
  <c r="K155" i="15"/>
  <c r="U155" i="10"/>
  <c r="J158" i="7" s="1"/>
  <c r="AA153" i="14"/>
  <c r="L153" i="15"/>
  <c r="AC155" i="10"/>
  <c r="AF158" i="8" s="1"/>
  <c r="AH155" i="14"/>
  <c r="AJ155" i="14" s="1"/>
  <c r="Q155" i="15"/>
  <c r="AG154" i="10"/>
  <c r="AK157" i="8" s="1"/>
  <c r="AM154" i="14"/>
  <c r="U154" i="15"/>
  <c r="U156" i="15"/>
  <c r="AG156" i="10"/>
  <c r="AK159" i="8" s="1"/>
  <c r="AM156" i="14"/>
  <c r="P152" i="14"/>
  <c r="M152" i="10"/>
  <c r="H149" i="10"/>
  <c r="H149" i="14"/>
  <c r="D149" i="15"/>
  <c r="X149" i="10"/>
  <c r="J152" i="10"/>
  <c r="AL152" i="14"/>
  <c r="AF152" i="10"/>
  <c r="AJ155" i="8" s="1"/>
  <c r="T152" i="15"/>
  <c r="C154" i="8"/>
  <c r="C154" i="7"/>
  <c r="M154" i="7" s="1"/>
  <c r="C154" i="6"/>
  <c r="C153" i="3"/>
  <c r="F152" i="10"/>
  <c r="E152" i="14"/>
  <c r="B152" i="15"/>
  <c r="J151" i="10"/>
  <c r="N148" i="10"/>
  <c r="AF145" i="14"/>
  <c r="AG145" i="14" s="1"/>
  <c r="P145" i="15"/>
  <c r="AB145" i="10"/>
  <c r="AD148" i="8" s="1"/>
  <c r="AE148" i="8" s="1"/>
  <c r="N144" i="10"/>
  <c r="W145" i="14"/>
  <c r="X145" i="14" s="1"/>
  <c r="T145" i="14" s="1"/>
  <c r="W143" i="10"/>
  <c r="P150" i="7"/>
  <c r="AA145" i="14"/>
  <c r="L145" i="15"/>
  <c r="X143" i="10"/>
  <c r="K148" i="15"/>
  <c r="R148" i="14"/>
  <c r="U148" i="10"/>
  <c r="J151" i="7" s="1"/>
  <c r="Q148" i="10"/>
  <c r="F151" i="7" s="1"/>
  <c r="L151" i="7" s="1"/>
  <c r="N148" i="14"/>
  <c r="G148" i="15"/>
  <c r="P146" i="10"/>
  <c r="F146" i="10"/>
  <c r="E146" i="14"/>
  <c r="B146" i="15"/>
  <c r="J146" i="14"/>
  <c r="K146" i="14" s="1"/>
  <c r="L146" i="14" s="1"/>
  <c r="F146" i="15"/>
  <c r="L146" i="10"/>
  <c r="S143" i="10"/>
  <c r="H146" i="7" s="1"/>
  <c r="U141" i="15"/>
  <c r="AG141" i="10"/>
  <c r="AK144" i="8" s="1"/>
  <c r="AM141" i="14"/>
  <c r="AL141" i="14"/>
  <c r="AF141" i="10"/>
  <c r="AJ144" i="8" s="1"/>
  <c r="T141" i="15"/>
  <c r="V141" i="10"/>
  <c r="Y144" i="8"/>
  <c r="Z144" i="8" s="1"/>
  <c r="B139" i="15"/>
  <c r="E139" i="14"/>
  <c r="F139" i="10"/>
  <c r="J139" i="10"/>
  <c r="K139" i="10"/>
  <c r="M137" i="10"/>
  <c r="K136" i="10"/>
  <c r="AM137" i="14"/>
  <c r="AG137" i="10"/>
  <c r="AK140" i="8" s="1"/>
  <c r="U137" i="15"/>
  <c r="F136" i="10"/>
  <c r="E136" i="14"/>
  <c r="B136" i="15"/>
  <c r="AF136" i="14"/>
  <c r="P136" i="15"/>
  <c r="AB136" i="10"/>
  <c r="AD139" i="8" s="1"/>
  <c r="N136" i="10"/>
  <c r="O133" i="10"/>
  <c r="M138" i="15"/>
  <c r="AC138" i="14"/>
  <c r="Y138" i="10"/>
  <c r="AA141" i="8" s="1"/>
  <c r="J172" i="12"/>
  <c r="W138" i="14"/>
  <c r="X138" i="14" s="1"/>
  <c r="T138" i="14" s="1"/>
  <c r="C141" i="8"/>
  <c r="C141" i="7"/>
  <c r="M141" i="7" s="1"/>
  <c r="C140" i="3"/>
  <c r="C141" i="6"/>
  <c r="N145" i="7"/>
  <c r="K145" i="7"/>
  <c r="P144" i="3" s="1"/>
  <c r="J136" i="10"/>
  <c r="G140" i="10"/>
  <c r="C140" i="15"/>
  <c r="F140" i="14"/>
  <c r="G140" i="14" s="1"/>
  <c r="I140" i="14"/>
  <c r="E140" i="15"/>
  <c r="I140" i="10"/>
  <c r="S143" i="6" s="1"/>
  <c r="AM140" i="14"/>
  <c r="U140" i="15"/>
  <c r="AG140" i="10"/>
  <c r="AK143" i="8" s="1"/>
  <c r="X138" i="6"/>
  <c r="Y138" i="6" s="1"/>
  <c r="W138" i="6"/>
  <c r="AF135" i="14"/>
  <c r="AG135" i="14" s="1"/>
  <c r="AB135" i="14" s="1"/>
  <c r="Z135" i="14" s="1"/>
  <c r="S135" i="14" s="1"/>
  <c r="AB135" i="10"/>
  <c r="AD138" i="8" s="1"/>
  <c r="AE138" i="8" s="1"/>
  <c r="AM138" i="8" s="1"/>
  <c r="P135" i="15"/>
  <c r="N131" i="14"/>
  <c r="M131" i="14" s="1"/>
  <c r="Q131" i="10"/>
  <c r="F134" i="7" s="1"/>
  <c r="L134" i="7" s="1"/>
  <c r="G131" i="15"/>
  <c r="AJ137" i="14"/>
  <c r="AL134" i="8"/>
  <c r="P124" i="10"/>
  <c r="AA134" i="14"/>
  <c r="L134" i="15"/>
  <c r="U134" i="10"/>
  <c r="J137" i="7" s="1"/>
  <c r="P137" i="7" s="1"/>
  <c r="K134" i="15"/>
  <c r="R134" i="14"/>
  <c r="W134" i="14"/>
  <c r="X134" i="14" s="1"/>
  <c r="T134" i="14" s="1"/>
  <c r="K138" i="7"/>
  <c r="P137" i="3" s="1"/>
  <c r="AE134" i="8"/>
  <c r="AL136" i="8"/>
  <c r="X130" i="10"/>
  <c r="G130" i="10"/>
  <c r="C130" i="15"/>
  <c r="F130" i="14"/>
  <c r="G130" i="14" s="1"/>
  <c r="G129" i="15"/>
  <c r="N129" i="14"/>
  <c r="Q129" i="10"/>
  <c r="F132" i="7" s="1"/>
  <c r="P125" i="10"/>
  <c r="M126" i="7"/>
  <c r="AF123" i="14"/>
  <c r="AG123" i="14" s="1"/>
  <c r="AB123" i="14" s="1"/>
  <c r="Z123" i="14" s="1"/>
  <c r="S123" i="14" s="1"/>
  <c r="P123" i="15"/>
  <c r="AB123" i="10"/>
  <c r="AD126" i="8" s="1"/>
  <c r="AE126" i="8" s="1"/>
  <c r="P121" i="10"/>
  <c r="H120" i="14"/>
  <c r="L120" i="14" s="1"/>
  <c r="D120" i="14" s="1"/>
  <c r="D120" i="15"/>
  <c r="H120" i="10"/>
  <c r="X123" i="6" s="1"/>
  <c r="Y123" i="6" s="1"/>
  <c r="Z123" i="6" s="1"/>
  <c r="U129" i="15"/>
  <c r="AM129" i="14"/>
  <c r="AG129" i="10"/>
  <c r="AK132" i="8" s="1"/>
  <c r="J159" i="12"/>
  <c r="W126" i="14"/>
  <c r="X126" i="14" s="1"/>
  <c r="T126" i="14" s="1"/>
  <c r="E126" i="15"/>
  <c r="I126" i="14"/>
  <c r="I126" i="10"/>
  <c r="S129" i="6" s="1"/>
  <c r="AE126" i="14"/>
  <c r="O126" i="15"/>
  <c r="AA126" i="10"/>
  <c r="AC129" i="8" s="1"/>
  <c r="AE129" i="8" s="1"/>
  <c r="O126" i="7"/>
  <c r="J129" i="15"/>
  <c r="Q129" i="14"/>
  <c r="T129" i="10"/>
  <c r="I132" i="7" s="1"/>
  <c r="AC129" i="14"/>
  <c r="Y129" i="10"/>
  <c r="AA132" i="8" s="1"/>
  <c r="M129" i="15"/>
  <c r="C132" i="7"/>
  <c r="C132" i="6"/>
  <c r="C132" i="8"/>
  <c r="C131" i="3"/>
  <c r="J130" i="6"/>
  <c r="I125" i="10"/>
  <c r="S128" i="6" s="1"/>
  <c r="E125" i="15"/>
  <c r="I125" i="14"/>
  <c r="K125" i="14" s="1"/>
  <c r="AC125" i="14"/>
  <c r="AG125" i="14" s="1"/>
  <c r="M125" i="15"/>
  <c r="Y125" i="10"/>
  <c r="AA128" i="8" s="1"/>
  <c r="P131" i="7"/>
  <c r="T130" i="6"/>
  <c r="U130" i="6" s="1"/>
  <c r="V130" i="6" s="1"/>
  <c r="P130" i="6"/>
  <c r="Q130" i="6" s="1"/>
  <c r="R130" i="6" s="1"/>
  <c r="O130" i="6"/>
  <c r="G128" i="6"/>
  <c r="H128" i="6" s="1"/>
  <c r="F128" i="6"/>
  <c r="F121" i="14"/>
  <c r="G121" i="14" s="1"/>
  <c r="G121" i="10"/>
  <c r="C121" i="15"/>
  <c r="AG126" i="14"/>
  <c r="P134" i="7"/>
  <c r="P128" i="10"/>
  <c r="AL128" i="14"/>
  <c r="T128" i="15"/>
  <c r="AF128" i="10"/>
  <c r="AJ131" i="8" s="1"/>
  <c r="O122" i="14"/>
  <c r="R122" i="10"/>
  <c r="G125" i="7" s="1"/>
  <c r="H122" i="15"/>
  <c r="AH122" i="14"/>
  <c r="AJ122" i="14" s="1"/>
  <c r="Q122" i="15"/>
  <c r="AC122" i="10"/>
  <c r="AF125" i="8" s="1"/>
  <c r="AN127" i="14"/>
  <c r="AM119" i="14"/>
  <c r="AG119" i="10"/>
  <c r="AK122" i="8" s="1"/>
  <c r="U119" i="15"/>
  <c r="M127" i="7"/>
  <c r="M122" i="10"/>
  <c r="H122" i="10"/>
  <c r="H122" i="14"/>
  <c r="D122" i="15"/>
  <c r="AL128" i="8"/>
  <c r="F118" i="14"/>
  <c r="G118" i="14" s="1"/>
  <c r="D118" i="14" s="1"/>
  <c r="C118" i="15"/>
  <c r="G118" i="10"/>
  <c r="I123" i="15"/>
  <c r="J122" i="15"/>
  <c r="Q122" i="14"/>
  <c r="T122" i="10"/>
  <c r="I125" i="7" s="1"/>
  <c r="O151" i="12"/>
  <c r="K122" i="6" s="1"/>
  <c r="L122" i="6" s="1"/>
  <c r="O118" i="14"/>
  <c r="R118" i="10"/>
  <c r="G121" i="7" s="1"/>
  <c r="H118" i="15"/>
  <c r="R122" i="15"/>
  <c r="AI122" i="14"/>
  <c r="AD122" i="10"/>
  <c r="AG125" i="8" s="1"/>
  <c r="T117" i="15"/>
  <c r="AF117" i="10"/>
  <c r="AJ120" i="8" s="1"/>
  <c r="AL117" i="14"/>
  <c r="K117" i="10"/>
  <c r="C114" i="7"/>
  <c r="M114" i="7" s="1"/>
  <c r="C114" i="6"/>
  <c r="C113" i="3"/>
  <c r="C114" i="8"/>
  <c r="J122" i="6"/>
  <c r="H106" i="14"/>
  <c r="D106" i="15"/>
  <c r="V106" i="15" s="1"/>
  <c r="G106" i="11" s="1"/>
  <c r="D106" i="11" s="1"/>
  <c r="H106" i="10"/>
  <c r="X109" i="6" s="1"/>
  <c r="Y109" i="6" s="1"/>
  <c r="Z109" i="6" s="1"/>
  <c r="U117" i="15"/>
  <c r="AM117" i="14"/>
  <c r="AG117" i="10"/>
  <c r="AK120" i="8" s="1"/>
  <c r="D117" i="15"/>
  <c r="H117" i="14"/>
  <c r="H117" i="10"/>
  <c r="G121" i="6"/>
  <c r="H121" i="6" s="1"/>
  <c r="F121" i="6"/>
  <c r="G110" i="10"/>
  <c r="C110" i="15"/>
  <c r="F110" i="14"/>
  <c r="G110" i="14" s="1"/>
  <c r="Q107" i="10"/>
  <c r="F110" i="7" s="1"/>
  <c r="L110" i="7" s="1"/>
  <c r="N107" i="14"/>
  <c r="G107" i="15"/>
  <c r="C110" i="7"/>
  <c r="M110" i="7" s="1"/>
  <c r="C110" i="6"/>
  <c r="C110" i="8"/>
  <c r="C109" i="3"/>
  <c r="L114" i="7"/>
  <c r="I110" i="15"/>
  <c r="K116" i="10"/>
  <c r="Z116" i="10"/>
  <c r="AB119" i="8" s="1"/>
  <c r="N116" i="15"/>
  <c r="AD116" i="14"/>
  <c r="R116" i="14"/>
  <c r="K116" i="15"/>
  <c r="U116" i="10"/>
  <c r="J119" i="7" s="1"/>
  <c r="P119" i="7" s="1"/>
  <c r="L114" i="10"/>
  <c r="J114" i="14"/>
  <c r="K114" i="14" s="1"/>
  <c r="L114" i="14" s="1"/>
  <c r="D114" i="14" s="1"/>
  <c r="F114" i="15"/>
  <c r="U114" i="10"/>
  <c r="J117" i="7" s="1"/>
  <c r="P117" i="7" s="1"/>
  <c r="R114" i="14"/>
  <c r="K114" i="15"/>
  <c r="O114" i="14"/>
  <c r="H114" i="15"/>
  <c r="R114" i="10"/>
  <c r="G117" i="7" s="1"/>
  <c r="M117" i="7" s="1"/>
  <c r="E113" i="15"/>
  <c r="I113" i="10"/>
  <c r="S116" i="6" s="1"/>
  <c r="I113" i="14"/>
  <c r="AE113" i="14"/>
  <c r="O113" i="15"/>
  <c r="AA113" i="10"/>
  <c r="AC116" i="8" s="1"/>
  <c r="S109" i="15"/>
  <c r="AK109" i="14"/>
  <c r="AN109" i="14" s="1"/>
  <c r="AE109" i="10"/>
  <c r="AI112" i="8" s="1"/>
  <c r="AL112" i="8" s="1"/>
  <c r="H107" i="10"/>
  <c r="X110" i="6" s="1"/>
  <c r="Y110" i="6" s="1"/>
  <c r="H107" i="14"/>
  <c r="D107" i="15"/>
  <c r="AM104" i="14"/>
  <c r="AN104" i="14" s="1"/>
  <c r="U104" i="15"/>
  <c r="AG104" i="10"/>
  <c r="AK107" i="8" s="1"/>
  <c r="AL107" i="8" s="1"/>
  <c r="U110" i="10"/>
  <c r="J113" i="7" s="1"/>
  <c r="R110" i="14"/>
  <c r="K110" i="15"/>
  <c r="N5" i="13"/>
  <c r="W109" i="14"/>
  <c r="X109" i="14" s="1"/>
  <c r="T109" i="14" s="1"/>
  <c r="AA109" i="14"/>
  <c r="L109" i="15"/>
  <c r="K107" i="10"/>
  <c r="M108" i="10"/>
  <c r="J108" i="15"/>
  <c r="Q108" i="14"/>
  <c r="T108" i="10"/>
  <c r="I111" i="7" s="1"/>
  <c r="O111" i="7" s="1"/>
  <c r="E108" i="14"/>
  <c r="F108" i="10"/>
  <c r="B108" i="15"/>
  <c r="J105" i="10"/>
  <c r="J101" i="10"/>
  <c r="Q108" i="10"/>
  <c r="F111" i="7" s="1"/>
  <c r="L111" i="7" s="1"/>
  <c r="G108" i="15"/>
  <c r="N108" i="14"/>
  <c r="O143" i="12"/>
  <c r="C101" i="8"/>
  <c r="C101" i="7"/>
  <c r="M101" i="7" s="1"/>
  <c r="C101" i="6"/>
  <c r="C100" i="3"/>
  <c r="K107" i="6"/>
  <c r="L107" i="6" s="1"/>
  <c r="J107" i="6"/>
  <c r="X103" i="10"/>
  <c r="J98" i="6"/>
  <c r="P92" i="10"/>
  <c r="O102" i="10"/>
  <c r="N101" i="10"/>
  <c r="L105" i="15"/>
  <c r="AA105" i="14"/>
  <c r="AE105" i="10"/>
  <c r="AI108" i="8" s="1"/>
  <c r="AL108" i="8" s="1"/>
  <c r="S105" i="15"/>
  <c r="AK105" i="14"/>
  <c r="Q102" i="15"/>
  <c r="AC102" i="10"/>
  <c r="AF105" i="8" s="1"/>
  <c r="AH105" i="8" s="1"/>
  <c r="AH102" i="14"/>
  <c r="P98" i="10"/>
  <c r="P95" i="10"/>
  <c r="I94" i="14"/>
  <c r="K94" i="14" s="1"/>
  <c r="I94" i="10"/>
  <c r="S97" i="6" s="1"/>
  <c r="E94" i="15"/>
  <c r="K109" i="6"/>
  <c r="L109" i="6" s="1"/>
  <c r="J109" i="6"/>
  <c r="N102" i="15"/>
  <c r="AD102" i="14"/>
  <c r="Z102" i="10"/>
  <c r="AB105" i="8" s="1"/>
  <c r="M102" i="10"/>
  <c r="AA96" i="14"/>
  <c r="L96" i="15"/>
  <c r="K96" i="10"/>
  <c r="F100" i="10"/>
  <c r="E100" i="14"/>
  <c r="B100" i="15"/>
  <c r="Q100" i="14"/>
  <c r="J100" i="15"/>
  <c r="T100" i="10"/>
  <c r="I103" i="7" s="1"/>
  <c r="O103" i="7" s="1"/>
  <c r="AH98" i="8"/>
  <c r="S90" i="15"/>
  <c r="AK90" i="14"/>
  <c r="AN90" i="14" s="1"/>
  <c r="AE90" i="10"/>
  <c r="AI93" i="8" s="1"/>
  <c r="AL93" i="8" s="1"/>
  <c r="AF90" i="14"/>
  <c r="AB90" i="10"/>
  <c r="AD93" i="8" s="1"/>
  <c r="P90" i="15"/>
  <c r="W97" i="10"/>
  <c r="I95" i="15"/>
  <c r="N89" i="10"/>
  <c r="AE90" i="8"/>
  <c r="AM90" i="8" s="1"/>
  <c r="AN90" i="8" s="1"/>
  <c r="T89" i="3" s="1"/>
  <c r="AF82" i="14"/>
  <c r="AG82" i="14" s="1"/>
  <c r="P82" i="15"/>
  <c r="AB82" i="10"/>
  <c r="AD85" i="8" s="1"/>
  <c r="AE85" i="8" s="1"/>
  <c r="AM85" i="8" s="1"/>
  <c r="H79" i="14"/>
  <c r="D79" i="15"/>
  <c r="H79" i="10"/>
  <c r="X82" i="6" s="1"/>
  <c r="Y82" i="6" s="1"/>
  <c r="Z82" i="6" s="1"/>
  <c r="I100" i="10"/>
  <c r="S103" i="6" s="1"/>
  <c r="I100" i="14"/>
  <c r="E100" i="15"/>
  <c r="K97" i="10"/>
  <c r="R97" i="10"/>
  <c r="G100" i="7" s="1"/>
  <c r="M100" i="7" s="1"/>
  <c r="H97" i="15"/>
  <c r="O97" i="14"/>
  <c r="O97" i="10"/>
  <c r="AM93" i="14"/>
  <c r="AN93" i="14" s="1"/>
  <c r="U93" i="15"/>
  <c r="AG93" i="10"/>
  <c r="AK96" i="8" s="1"/>
  <c r="AL96" i="8" s="1"/>
  <c r="N93" i="10"/>
  <c r="L95" i="7"/>
  <c r="W91" i="14"/>
  <c r="X91" i="14" s="1"/>
  <c r="T91" i="14" s="1"/>
  <c r="Y89" i="10"/>
  <c r="AA92" i="8" s="1"/>
  <c r="AC89" i="14"/>
  <c r="AG89" i="14" s="1"/>
  <c r="M89" i="15"/>
  <c r="H89" i="10"/>
  <c r="X92" i="6" s="1"/>
  <c r="Y92" i="6" s="1"/>
  <c r="H89" i="14"/>
  <c r="L89" i="14" s="1"/>
  <c r="D89" i="15"/>
  <c r="AA82" i="14"/>
  <c r="L82" i="15"/>
  <c r="J79" i="10"/>
  <c r="AA90" i="10"/>
  <c r="AC93" i="8" s="1"/>
  <c r="O90" i="15"/>
  <c r="AE90" i="14"/>
  <c r="W82" i="10"/>
  <c r="L105" i="7"/>
  <c r="AG99" i="10"/>
  <c r="AK102" i="8" s="1"/>
  <c r="U99" i="15"/>
  <c r="AM99" i="14"/>
  <c r="R99" i="10"/>
  <c r="G102" i="7" s="1"/>
  <c r="O99" i="14"/>
  <c r="H99" i="15"/>
  <c r="AK99" i="14"/>
  <c r="AN99" i="14" s="1"/>
  <c r="S99" i="15"/>
  <c r="AE99" i="10"/>
  <c r="AI102" i="8" s="1"/>
  <c r="AL102" i="8" s="1"/>
  <c r="W92" i="6"/>
  <c r="AB92" i="14"/>
  <c r="Z92" i="14" s="1"/>
  <c r="S92" i="14" s="1"/>
  <c r="Q86" i="14"/>
  <c r="T86" i="10"/>
  <c r="I89" i="7" s="1"/>
  <c r="J86" i="15"/>
  <c r="X86" i="10"/>
  <c r="J95" i="6"/>
  <c r="K95" i="6"/>
  <c r="L95" i="6" s="1"/>
  <c r="M95" i="6" s="1"/>
  <c r="N95" i="6" s="1"/>
  <c r="M94" i="3" s="1"/>
  <c r="L84" i="15"/>
  <c r="AA84" i="14"/>
  <c r="G89" i="14"/>
  <c r="AB87" i="14"/>
  <c r="Z87" i="14" s="1"/>
  <c r="S87" i="14" s="1"/>
  <c r="M84" i="10"/>
  <c r="L77" i="15"/>
  <c r="AA77" i="14"/>
  <c r="AA77" i="10"/>
  <c r="AC80" i="8" s="1"/>
  <c r="AE77" i="14"/>
  <c r="O77" i="15"/>
  <c r="L88" i="10"/>
  <c r="F88" i="15"/>
  <c r="J88" i="14"/>
  <c r="K88" i="14" s="1"/>
  <c r="I88" i="10"/>
  <c r="S91" i="6" s="1"/>
  <c r="I88" i="14"/>
  <c r="E88" i="15"/>
  <c r="AI88" i="14"/>
  <c r="R88" i="15"/>
  <c r="AD88" i="10"/>
  <c r="AG91" i="8" s="1"/>
  <c r="L86" i="15"/>
  <c r="AA86" i="14"/>
  <c r="F88" i="6"/>
  <c r="G88" i="6"/>
  <c r="H88" i="6" s="1"/>
  <c r="J83" i="10"/>
  <c r="G84" i="10"/>
  <c r="C84" i="15"/>
  <c r="F84" i="14"/>
  <c r="G84" i="14" s="1"/>
  <c r="O83" i="10"/>
  <c r="Q83" i="14"/>
  <c r="J83" i="15"/>
  <c r="T83" i="10"/>
  <c r="I86" i="7" s="1"/>
  <c r="O86" i="7" s="1"/>
  <c r="W85" i="14"/>
  <c r="X85" i="14" s="1"/>
  <c r="T85" i="14" s="1"/>
  <c r="AA85" i="10"/>
  <c r="AC88" i="8" s="1"/>
  <c r="AE85" i="14"/>
  <c r="O85" i="15"/>
  <c r="AN83" i="14"/>
  <c r="G76" i="10"/>
  <c r="F76" i="14"/>
  <c r="C76" i="15"/>
  <c r="J74" i="10"/>
  <c r="T70" i="10"/>
  <c r="I73" i="7" s="1"/>
  <c r="O73" i="7" s="1"/>
  <c r="J70" i="15"/>
  <c r="Q70" i="14"/>
  <c r="K65" i="15"/>
  <c r="U65" i="10"/>
  <c r="J68" i="7" s="1"/>
  <c r="P68" i="7" s="1"/>
  <c r="R65" i="14"/>
  <c r="J72" i="10"/>
  <c r="K71" i="10"/>
  <c r="AI68" i="14"/>
  <c r="AJ68" i="14" s="1"/>
  <c r="R68" i="15"/>
  <c r="AD68" i="10"/>
  <c r="AG71" i="8" s="1"/>
  <c r="AH71" i="8" s="1"/>
  <c r="U66" i="10"/>
  <c r="J69" i="7" s="1"/>
  <c r="P69" i="7" s="1"/>
  <c r="K66" i="15"/>
  <c r="R66" i="14"/>
  <c r="AA64" i="10"/>
  <c r="AC67" i="8" s="1"/>
  <c r="O64" i="15"/>
  <c r="AE64" i="14"/>
  <c r="AD64" i="14"/>
  <c r="Z64" i="10"/>
  <c r="AB67" i="8" s="1"/>
  <c r="AE67" i="8" s="1"/>
  <c r="AM67" i="8" s="1"/>
  <c r="N64" i="15"/>
  <c r="P62" i="10"/>
  <c r="R60" i="10"/>
  <c r="G63" i="7" s="1"/>
  <c r="M63" i="7" s="1"/>
  <c r="O60" i="14"/>
  <c r="H60" i="15"/>
  <c r="P54" i="10"/>
  <c r="K84" i="6"/>
  <c r="L84" i="6" s="1"/>
  <c r="J84" i="6"/>
  <c r="N74" i="15"/>
  <c r="Z74" i="10"/>
  <c r="AB77" i="8" s="1"/>
  <c r="AD74" i="14"/>
  <c r="M76" i="7"/>
  <c r="AE72" i="8"/>
  <c r="E69" i="14"/>
  <c r="F69" i="10"/>
  <c r="B69" i="15"/>
  <c r="G74" i="10"/>
  <c r="F74" i="14"/>
  <c r="G74" i="14" s="1"/>
  <c r="C74" i="15"/>
  <c r="C77" i="6"/>
  <c r="C77" i="7"/>
  <c r="C76" i="3"/>
  <c r="C77" i="8"/>
  <c r="K80" i="10"/>
  <c r="N80" i="10"/>
  <c r="C83" i="7"/>
  <c r="C83" i="6"/>
  <c r="C82" i="3"/>
  <c r="C83" i="8"/>
  <c r="F78" i="10"/>
  <c r="B78" i="15"/>
  <c r="E78" i="14"/>
  <c r="U78" i="15"/>
  <c r="AM78" i="14"/>
  <c r="AG78" i="10"/>
  <c r="AK81" i="8" s="1"/>
  <c r="T80" i="6"/>
  <c r="U80" i="6" s="1"/>
  <c r="V80" i="6" s="1"/>
  <c r="O80" i="6"/>
  <c r="P80" i="6"/>
  <c r="Q80" i="6" s="1"/>
  <c r="R76" i="10"/>
  <c r="G79" i="7" s="1"/>
  <c r="O76" i="14"/>
  <c r="H76" i="15"/>
  <c r="E76" i="14"/>
  <c r="B76" i="15"/>
  <c r="F76" i="10"/>
  <c r="K76" i="10"/>
  <c r="F75" i="10"/>
  <c r="E75" i="14"/>
  <c r="B75" i="15"/>
  <c r="P72" i="10"/>
  <c r="X72" i="10"/>
  <c r="E71" i="15"/>
  <c r="I71" i="10"/>
  <c r="S74" i="6" s="1"/>
  <c r="I71" i="14"/>
  <c r="J71" i="10"/>
  <c r="C73" i="8"/>
  <c r="C73" i="6"/>
  <c r="C73" i="7"/>
  <c r="C72" i="3"/>
  <c r="O66" i="15"/>
  <c r="AA66" i="10"/>
  <c r="AC69" i="8" s="1"/>
  <c r="AE66" i="14"/>
  <c r="O69" i="7"/>
  <c r="AC63" i="10"/>
  <c r="AF66" i="8" s="1"/>
  <c r="AH66" i="8" s="1"/>
  <c r="Q63" i="15"/>
  <c r="AH63" i="14"/>
  <c r="AJ63" i="14" s="1"/>
  <c r="K73" i="7"/>
  <c r="P72" i="3" s="1"/>
  <c r="N73" i="7"/>
  <c r="Q73" i="7" s="1"/>
  <c r="K66" i="14"/>
  <c r="J73" i="6"/>
  <c r="K73" i="6"/>
  <c r="L73" i="6" s="1"/>
  <c r="O61" i="10"/>
  <c r="P60" i="14"/>
  <c r="AC57" i="10"/>
  <c r="AF60" i="8" s="1"/>
  <c r="AH60" i="8" s="1"/>
  <c r="AH57" i="14"/>
  <c r="AJ57" i="14" s="1"/>
  <c r="Q57" i="15"/>
  <c r="Q53" i="10"/>
  <c r="F56" i="7" s="1"/>
  <c r="L56" i="7" s="1"/>
  <c r="N53" i="14"/>
  <c r="M53" i="14" s="1"/>
  <c r="G53" i="15"/>
  <c r="AK50" i="14"/>
  <c r="AN50" i="14" s="1"/>
  <c r="AB50" i="14" s="1"/>
  <c r="Z50" i="14" s="1"/>
  <c r="S50" i="14" s="1"/>
  <c r="S50" i="15"/>
  <c r="AE50" i="10"/>
  <c r="AI53" i="8" s="1"/>
  <c r="AL53" i="8" s="1"/>
  <c r="AK42" i="14"/>
  <c r="AN42" i="14" s="1"/>
  <c r="S42" i="15"/>
  <c r="AE42" i="10"/>
  <c r="AI45" i="8" s="1"/>
  <c r="AL45" i="8" s="1"/>
  <c r="S61" i="10"/>
  <c r="H64" i="7" s="1"/>
  <c r="T55" i="10"/>
  <c r="I58" i="7" s="1"/>
  <c r="Q55" i="14"/>
  <c r="J55" i="15"/>
  <c r="L73" i="7"/>
  <c r="AE65" i="8"/>
  <c r="AM65" i="8"/>
  <c r="S59" i="15"/>
  <c r="AE59" i="10"/>
  <c r="AI62" i="8" s="1"/>
  <c r="AL62" i="8" s="1"/>
  <c r="AK59" i="14"/>
  <c r="AN59" i="14" s="1"/>
  <c r="Z59" i="10"/>
  <c r="AB62" i="8" s="1"/>
  <c r="AE62" i="8" s="1"/>
  <c r="AM62" i="8" s="1"/>
  <c r="AN62" i="8" s="1"/>
  <c r="T61" i="3" s="1"/>
  <c r="AD59" i="14"/>
  <c r="N59" i="15"/>
  <c r="I55" i="10"/>
  <c r="E55" i="15"/>
  <c r="I55" i="14"/>
  <c r="AF55" i="14"/>
  <c r="AG55" i="14" s="1"/>
  <c r="P55" i="15"/>
  <c r="AB55" i="10"/>
  <c r="AD58" i="8" s="1"/>
  <c r="M64" i="7"/>
  <c r="O63" i="7"/>
  <c r="AB59" i="10"/>
  <c r="AD62" i="8" s="1"/>
  <c r="P59" i="15"/>
  <c r="AF59" i="14"/>
  <c r="P55" i="10"/>
  <c r="Z42" i="10"/>
  <c r="AB45" i="8" s="1"/>
  <c r="AE45" i="8" s="1"/>
  <c r="AM45" i="8" s="1"/>
  <c r="AN45" i="8" s="1"/>
  <c r="T44" i="3" s="1"/>
  <c r="AD42" i="14"/>
  <c r="AG42" i="14" s="1"/>
  <c r="N42" i="15"/>
  <c r="AK29" i="14"/>
  <c r="AN29" i="14" s="1"/>
  <c r="AB29" i="14" s="1"/>
  <c r="Z29" i="14" s="1"/>
  <c r="S29" i="14" s="1"/>
  <c r="AE29" i="10"/>
  <c r="AI32" i="8" s="1"/>
  <c r="AL32" i="8" s="1"/>
  <c r="S29" i="15"/>
  <c r="I63" i="14"/>
  <c r="E63" i="15"/>
  <c r="I63" i="10"/>
  <c r="S66" i="6" s="1"/>
  <c r="P62" i="7"/>
  <c r="L57" i="14"/>
  <c r="K49" i="15"/>
  <c r="R49" i="14"/>
  <c r="U49" i="10"/>
  <c r="J52" i="7" s="1"/>
  <c r="O68" i="12"/>
  <c r="O40" i="14"/>
  <c r="H40" i="15"/>
  <c r="R40" i="10"/>
  <c r="G43" i="7" s="1"/>
  <c r="M43" i="7" s="1"/>
  <c r="C56" i="15"/>
  <c r="G56" i="10"/>
  <c r="F56" i="14"/>
  <c r="G56" i="14" s="1"/>
  <c r="J48" i="10"/>
  <c r="F41" i="6"/>
  <c r="G41" i="6"/>
  <c r="H41" i="6" s="1"/>
  <c r="I41" i="6" s="1"/>
  <c r="AM35" i="14"/>
  <c r="U35" i="15"/>
  <c r="AG35" i="10"/>
  <c r="AK38" i="8" s="1"/>
  <c r="L63" i="7"/>
  <c r="I56" i="14"/>
  <c r="I56" i="10"/>
  <c r="S59" i="6" s="1"/>
  <c r="E56" i="15"/>
  <c r="AL56" i="8"/>
  <c r="AB51" i="10"/>
  <c r="AD54" i="8" s="1"/>
  <c r="AF51" i="14"/>
  <c r="P51" i="15"/>
  <c r="AE53" i="8"/>
  <c r="AM53" i="8" s="1"/>
  <c r="AN53" i="8" s="1"/>
  <c r="T52" i="3" s="1"/>
  <c r="R52" i="3" s="1"/>
  <c r="F49" i="10"/>
  <c r="B49" i="15"/>
  <c r="E49" i="14"/>
  <c r="O77" i="12"/>
  <c r="K48" i="6" s="1"/>
  <c r="L48" i="6" s="1"/>
  <c r="M48" i="6" s="1"/>
  <c r="N48" i="6" s="1"/>
  <c r="M47" i="3" s="1"/>
  <c r="D40" i="15"/>
  <c r="H40" i="10"/>
  <c r="H40" i="14"/>
  <c r="L40" i="14" s="1"/>
  <c r="D40" i="14" s="1"/>
  <c r="J39" i="10"/>
  <c r="M40" i="7"/>
  <c r="W32" i="14"/>
  <c r="X32" i="14" s="1"/>
  <c r="T32" i="14" s="1"/>
  <c r="J53" i="12"/>
  <c r="Q35" i="8" s="1"/>
  <c r="R35" i="8" s="1"/>
  <c r="X35" i="8" s="1"/>
  <c r="S34" i="3" s="1"/>
  <c r="O30" i="14"/>
  <c r="R30" i="10"/>
  <c r="G33" i="7" s="1"/>
  <c r="M33" i="7" s="1"/>
  <c r="H30" i="15"/>
  <c r="AB26" i="10"/>
  <c r="AD29" i="8" s="1"/>
  <c r="AF26" i="14"/>
  <c r="P26" i="15"/>
  <c r="AK9" i="14"/>
  <c r="AN9" i="14" s="1"/>
  <c r="AB9" i="14" s="1"/>
  <c r="Z9" i="14" s="1"/>
  <c r="S9" i="14" s="1"/>
  <c r="S9" i="15"/>
  <c r="AE9" i="10"/>
  <c r="AI12" i="8" s="1"/>
  <c r="AL12" i="8" s="1"/>
  <c r="AC51" i="14"/>
  <c r="AG51" i="14" s="1"/>
  <c r="Y51" i="10"/>
  <c r="AA54" i="8" s="1"/>
  <c r="M51" i="15"/>
  <c r="K49" i="10"/>
  <c r="AB47" i="10"/>
  <c r="AD50" i="8" s="1"/>
  <c r="P47" i="15"/>
  <c r="AF47" i="14"/>
  <c r="L48" i="7"/>
  <c r="M43" i="14"/>
  <c r="E39" i="15"/>
  <c r="I39" i="10"/>
  <c r="I39" i="14"/>
  <c r="K39" i="10"/>
  <c r="O35" i="7"/>
  <c r="F32" i="10"/>
  <c r="B32" i="15"/>
  <c r="E32" i="14"/>
  <c r="W30" i="10"/>
  <c r="S26" i="15"/>
  <c r="AE26" i="10"/>
  <c r="AI29" i="8" s="1"/>
  <c r="AL29" i="8" s="1"/>
  <c r="AK26" i="14"/>
  <c r="AN26" i="14" s="1"/>
  <c r="O56" i="10"/>
  <c r="J88" i="12"/>
  <c r="Q59" i="8" s="1"/>
  <c r="R59" i="8" s="1"/>
  <c r="X59" i="8" s="1"/>
  <c r="S58" i="3" s="1"/>
  <c r="W56" i="14"/>
  <c r="X56" i="14" s="1"/>
  <c r="T56" i="14" s="1"/>
  <c r="E47" i="15"/>
  <c r="I47" i="10"/>
  <c r="S50" i="6" s="1"/>
  <c r="I47" i="14"/>
  <c r="K47" i="10"/>
  <c r="K46" i="10"/>
  <c r="F58" i="10"/>
  <c r="E58" i="14"/>
  <c r="G58" i="14" s="1"/>
  <c r="B58" i="15"/>
  <c r="L58" i="10"/>
  <c r="J58" i="14"/>
  <c r="K58" i="14" s="1"/>
  <c r="F58" i="15"/>
  <c r="T51" i="15"/>
  <c r="AF51" i="10"/>
  <c r="AJ54" i="8" s="1"/>
  <c r="AL51" i="14"/>
  <c r="AK51" i="14"/>
  <c r="AN51" i="14" s="1"/>
  <c r="AE51" i="10"/>
  <c r="AI54" i="8" s="1"/>
  <c r="AL54" i="8" s="1"/>
  <c r="S51" i="15"/>
  <c r="P49" i="10"/>
  <c r="J46" i="10"/>
  <c r="H44" i="10"/>
  <c r="H44" i="14"/>
  <c r="D44" i="15"/>
  <c r="AA44" i="14"/>
  <c r="L44" i="15"/>
  <c r="T41" i="10"/>
  <c r="I44" i="7" s="1"/>
  <c r="O44" i="7" s="1"/>
  <c r="Q41" i="14"/>
  <c r="J41" i="15"/>
  <c r="N41" i="14"/>
  <c r="Q41" i="10"/>
  <c r="F44" i="7" s="1"/>
  <c r="L44" i="7" s="1"/>
  <c r="G41" i="15"/>
  <c r="O83" i="12"/>
  <c r="K57" i="6" s="1"/>
  <c r="L57" i="6" s="1"/>
  <c r="M57" i="6" s="1"/>
  <c r="N57" i="6" s="1"/>
  <c r="M56" i="3" s="1"/>
  <c r="F52" i="14"/>
  <c r="C52" i="15"/>
  <c r="G52" i="10"/>
  <c r="Y52" i="10"/>
  <c r="AA55" i="8" s="1"/>
  <c r="AC52" i="14"/>
  <c r="M52" i="15"/>
  <c r="AC49" i="14"/>
  <c r="AG49" i="14" s="1"/>
  <c r="M49" i="15"/>
  <c r="Y49" i="10"/>
  <c r="AA52" i="8" s="1"/>
  <c r="O46" i="10"/>
  <c r="Q46" i="14"/>
  <c r="J46" i="15"/>
  <c r="T46" i="10"/>
  <c r="I49" i="7" s="1"/>
  <c r="O49" i="7" s="1"/>
  <c r="N49" i="10"/>
  <c r="H46" i="14"/>
  <c r="H46" i="10"/>
  <c r="D46" i="15"/>
  <c r="W38" i="14"/>
  <c r="X38" i="14" s="1"/>
  <c r="T38" i="14" s="1"/>
  <c r="AA38" i="14"/>
  <c r="L38" i="15"/>
  <c r="X35" i="10"/>
  <c r="I30" i="10"/>
  <c r="S33" i="6" s="1"/>
  <c r="E30" i="15"/>
  <c r="I30" i="14"/>
  <c r="K30" i="14" s="1"/>
  <c r="L30" i="14" s="1"/>
  <c r="B26" i="15"/>
  <c r="E26" i="14"/>
  <c r="F26" i="10"/>
  <c r="AH61" i="8"/>
  <c r="O43" i="7"/>
  <c r="L26" i="14"/>
  <c r="N24" i="10"/>
  <c r="AA22" i="14"/>
  <c r="L22" i="15"/>
  <c r="AD18" i="14"/>
  <c r="AG18" i="14" s="1"/>
  <c r="N18" i="15"/>
  <c r="Z18" i="10"/>
  <c r="AB21" i="8" s="1"/>
  <c r="AE21" i="8" s="1"/>
  <c r="AM21" i="8" s="1"/>
  <c r="AN21" i="8" s="1"/>
  <c r="T20" i="3" s="1"/>
  <c r="E15" i="14"/>
  <c r="B15" i="15"/>
  <c r="F15" i="10"/>
  <c r="AF12" i="14"/>
  <c r="AG12" i="14" s="1"/>
  <c r="AB12" i="14" s="1"/>
  <c r="Z12" i="14" s="1"/>
  <c r="S12" i="14" s="1"/>
  <c r="AB12" i="10"/>
  <c r="AD15" i="8" s="1"/>
  <c r="AE15" i="8" s="1"/>
  <c r="AM15" i="8" s="1"/>
  <c r="P12" i="15"/>
  <c r="AJ40" i="14"/>
  <c r="P42" i="6"/>
  <c r="Q42" i="6" s="1"/>
  <c r="O42" i="6"/>
  <c r="AB28" i="14"/>
  <c r="P25" i="10"/>
  <c r="AC23" i="14"/>
  <c r="M23" i="15"/>
  <c r="Y23" i="10"/>
  <c r="AA26" i="8" s="1"/>
  <c r="AF19" i="14"/>
  <c r="P19" i="15"/>
  <c r="AB19" i="10"/>
  <c r="AD22" i="8" s="1"/>
  <c r="T15" i="10"/>
  <c r="I18" i="7" s="1"/>
  <c r="L36" i="15"/>
  <c r="AA36" i="14"/>
  <c r="N32" i="7"/>
  <c r="K32" i="7"/>
  <c r="P31" i="3" s="1"/>
  <c r="AN44" i="14"/>
  <c r="R36" i="14"/>
  <c r="U36" i="10"/>
  <c r="J39" i="7" s="1"/>
  <c r="K36" i="15"/>
  <c r="C36" i="15"/>
  <c r="G36" i="10"/>
  <c r="F36" i="14"/>
  <c r="AL36" i="14"/>
  <c r="T36" i="15"/>
  <c r="AF36" i="10"/>
  <c r="AJ39" i="8" s="1"/>
  <c r="S28" i="10"/>
  <c r="H31" i="7" s="1"/>
  <c r="J22" i="10"/>
  <c r="W20" i="10"/>
  <c r="O10" i="10"/>
  <c r="L37" i="7"/>
  <c r="G31" i="10"/>
  <c r="C31" i="15"/>
  <c r="F31" i="14"/>
  <c r="G31" i="14" s="1"/>
  <c r="N31" i="10"/>
  <c r="AG30" i="14"/>
  <c r="L29" i="7"/>
  <c r="L24" i="15"/>
  <c r="AA24" i="14"/>
  <c r="R24" i="14"/>
  <c r="U24" i="10"/>
  <c r="J27" i="7" s="1"/>
  <c r="P27" i="7" s="1"/>
  <c r="K24" i="15"/>
  <c r="S23" i="10"/>
  <c r="H26" i="7" s="1"/>
  <c r="AL23" i="8"/>
  <c r="O36" i="10"/>
  <c r="M33" i="10"/>
  <c r="N33" i="10"/>
  <c r="N33" i="14"/>
  <c r="G33" i="15"/>
  <c r="Q33" i="10"/>
  <c r="F36" i="7" s="1"/>
  <c r="L36" i="7" s="1"/>
  <c r="T34" i="6"/>
  <c r="U34" i="6" s="1"/>
  <c r="V34" i="6" s="1"/>
  <c r="O34" i="6"/>
  <c r="Z28" i="14"/>
  <c r="S28" i="14" s="1"/>
  <c r="K25" i="10"/>
  <c r="J25" i="14"/>
  <c r="K25" i="14" s="1"/>
  <c r="L25" i="10"/>
  <c r="F25" i="15"/>
  <c r="L27" i="15"/>
  <c r="AA27" i="14"/>
  <c r="AC27" i="14"/>
  <c r="AG27" i="14" s="1"/>
  <c r="Y27" i="10"/>
  <c r="AA30" i="8" s="1"/>
  <c r="M27" i="15"/>
  <c r="W23" i="10"/>
  <c r="AH23" i="14"/>
  <c r="AJ23" i="14" s="1"/>
  <c r="AC23" i="10"/>
  <c r="AF26" i="8" s="1"/>
  <c r="AH26" i="8" s="1"/>
  <c r="Q23" i="15"/>
  <c r="L20" i="15"/>
  <c r="AA20" i="14"/>
  <c r="N20" i="14"/>
  <c r="M20" i="14" s="1"/>
  <c r="Q20" i="10"/>
  <c r="F23" i="7" s="1"/>
  <c r="G20" i="15"/>
  <c r="AD16" i="10"/>
  <c r="AG19" i="8" s="1"/>
  <c r="R16" i="15"/>
  <c r="AI16" i="14"/>
  <c r="J16" i="10"/>
  <c r="O14" i="10"/>
  <c r="T11" i="15"/>
  <c r="AF11" i="10"/>
  <c r="AJ14" i="8" s="1"/>
  <c r="AL11" i="14"/>
  <c r="N11" i="10"/>
  <c r="Z16" i="10"/>
  <c r="AB19" i="8" s="1"/>
  <c r="AD16" i="14"/>
  <c r="N16" i="15"/>
  <c r="AL17" i="8"/>
  <c r="AE24" i="8"/>
  <c r="AM24" i="8" s="1"/>
  <c r="AE14" i="14"/>
  <c r="AA14" i="10"/>
  <c r="AC17" i="8" s="1"/>
  <c r="O14" i="15"/>
  <c r="W11" i="10"/>
  <c r="J37" i="12"/>
  <c r="W16" i="14"/>
  <c r="X16" i="14" s="1"/>
  <c r="T16" i="14" s="1"/>
  <c r="N16" i="14"/>
  <c r="Q16" i="10"/>
  <c r="F19" i="7" s="1"/>
  <c r="L19" i="7" s="1"/>
  <c r="G16" i="15"/>
  <c r="V15" i="10"/>
  <c r="Y18" i="8"/>
  <c r="Z18" i="8" s="1"/>
  <c r="G15" i="14"/>
  <c r="D15" i="14" s="1"/>
  <c r="M12" i="7"/>
  <c r="R13" i="14"/>
  <c r="U13" i="10"/>
  <c r="J16" i="7" s="1"/>
  <c r="K13" i="15"/>
  <c r="K13" i="10"/>
  <c r="N13" i="15"/>
  <c r="Z13" i="10"/>
  <c r="AB16" i="8" s="1"/>
  <c r="AD13" i="14"/>
  <c r="C16" i="8"/>
  <c r="C16" i="7"/>
  <c r="M16" i="7" s="1"/>
  <c r="C16" i="6"/>
  <c r="C15" i="3"/>
  <c r="N7" i="10"/>
  <c r="L7" i="15"/>
  <c r="AA7" i="14"/>
  <c r="O13" i="7"/>
  <c r="U13" i="15"/>
  <c r="AG13" i="10"/>
  <c r="AK16" i="8" s="1"/>
  <c r="AM13" i="14"/>
  <c r="J5" i="12"/>
  <c r="Q8" i="8" s="1"/>
  <c r="R8" i="8" s="1"/>
  <c r="W5" i="14"/>
  <c r="X5" i="14" s="1"/>
  <c r="T5" i="14" s="1"/>
  <c r="P8" i="14"/>
  <c r="W143" i="8"/>
  <c r="AG6" i="10"/>
  <c r="AK9" i="8" s="1"/>
  <c r="AM6" i="14"/>
  <c r="U6" i="15"/>
  <c r="O45" i="7"/>
  <c r="O9" i="12"/>
  <c r="K9" i="6" s="1"/>
  <c r="L9" i="6" s="1"/>
  <c r="M9" i="6" s="1"/>
  <c r="H6" i="15"/>
  <c r="R6" i="10"/>
  <c r="G9" i="7" s="1"/>
  <c r="M9" i="7" s="1"/>
  <c r="O6" i="14"/>
  <c r="X128" i="8"/>
  <c r="S127" i="3" s="1"/>
  <c r="W94" i="8"/>
  <c r="O132" i="8"/>
  <c r="T69" i="5"/>
  <c r="T12" i="5"/>
  <c r="T76" i="4"/>
  <c r="AF3" i="14"/>
  <c r="P3" i="15"/>
  <c r="AB3" i="10"/>
  <c r="AD6" i="8" s="1"/>
  <c r="O3" i="10"/>
  <c r="R149" i="8"/>
  <c r="R148" i="8"/>
  <c r="O145" i="8"/>
  <c r="R139" i="8"/>
  <c r="O95" i="8"/>
  <c r="X95" i="8" s="1"/>
  <c r="S94" i="3" s="1"/>
  <c r="T52" i="5"/>
  <c r="T23" i="5"/>
  <c r="T10" i="4"/>
  <c r="W127" i="8"/>
  <c r="T72" i="5"/>
  <c r="T110" i="4"/>
  <c r="T70" i="4"/>
  <c r="T16" i="4"/>
  <c r="AD4" i="10"/>
  <c r="AG7" i="8" s="1"/>
  <c r="AI4" i="14"/>
  <c r="R4" i="15"/>
  <c r="Q4" i="15"/>
  <c r="AC4" i="10"/>
  <c r="AF7" i="8" s="1"/>
  <c r="AH4" i="14"/>
  <c r="K99" i="8"/>
  <c r="P24" i="7"/>
  <c r="T119" i="4"/>
  <c r="O134" i="8"/>
  <c r="X134" i="8" s="1"/>
  <c r="S133" i="3" s="1"/>
  <c r="L32" i="7"/>
  <c r="T79" i="4"/>
  <c r="T22" i="4"/>
  <c r="R134" i="8"/>
  <c r="R105" i="8"/>
  <c r="X105" i="8" s="1"/>
  <c r="S104" i="3" s="1"/>
  <c r="T75" i="4"/>
  <c r="T15" i="4"/>
  <c r="O85" i="7"/>
  <c r="T24" i="5"/>
  <c r="T80" i="4"/>
  <c r="L12" i="7"/>
  <c r="T64" i="5"/>
  <c r="T141" i="4"/>
  <c r="T27" i="5"/>
  <c r="T52" i="4"/>
  <c r="K153" i="14"/>
  <c r="N155" i="15"/>
  <c r="Z155" i="10"/>
  <c r="AB158" i="8" s="1"/>
  <c r="AD155" i="14"/>
  <c r="K157" i="10"/>
  <c r="O192" i="12"/>
  <c r="L157" i="10"/>
  <c r="J157" i="14"/>
  <c r="K157" i="14" s="1"/>
  <c r="F157" i="15"/>
  <c r="N155" i="10"/>
  <c r="Q155" i="14"/>
  <c r="J155" i="15"/>
  <c r="T155" i="10"/>
  <c r="I158" i="7" s="1"/>
  <c r="Q156" i="14"/>
  <c r="J156" i="15"/>
  <c r="T156" i="10"/>
  <c r="I159" i="7" s="1"/>
  <c r="W154" i="14"/>
  <c r="X154" i="14" s="1"/>
  <c r="T154" i="14" s="1"/>
  <c r="J188" i="12"/>
  <c r="Q157" i="8" s="1"/>
  <c r="U156" i="10"/>
  <c r="J159" i="7" s="1"/>
  <c r="R156" i="14"/>
  <c r="K156" i="15"/>
  <c r="W156" i="14"/>
  <c r="X156" i="14" s="1"/>
  <c r="T156" i="14" s="1"/>
  <c r="G155" i="10"/>
  <c r="F155" i="14"/>
  <c r="G155" i="14" s="1"/>
  <c r="C155" i="15"/>
  <c r="M156" i="10"/>
  <c r="N156" i="10"/>
  <c r="AE154" i="10"/>
  <c r="AI157" i="8" s="1"/>
  <c r="AL157" i="8" s="1"/>
  <c r="AK154" i="14"/>
  <c r="AN154" i="14" s="1"/>
  <c r="S154" i="15"/>
  <c r="D157" i="15"/>
  <c r="H157" i="10"/>
  <c r="H157" i="14"/>
  <c r="X156" i="10"/>
  <c r="U155" i="15"/>
  <c r="AG155" i="10"/>
  <c r="AK158" i="8" s="1"/>
  <c r="AM155" i="14"/>
  <c r="N154" i="15"/>
  <c r="Z154" i="10"/>
  <c r="AB157" i="8" s="1"/>
  <c r="AD154" i="14"/>
  <c r="K154" i="10"/>
  <c r="J153" i="15"/>
  <c r="Q153" i="14"/>
  <c r="T153" i="10"/>
  <c r="I156" i="7" s="1"/>
  <c r="O156" i="7" s="1"/>
  <c r="M156" i="15"/>
  <c r="Y156" i="10"/>
  <c r="AA159" i="8" s="1"/>
  <c r="AC156" i="14"/>
  <c r="V150" i="10"/>
  <c r="Y153" i="8"/>
  <c r="Z153" i="8" s="1"/>
  <c r="AH149" i="14"/>
  <c r="AJ149" i="14" s="1"/>
  <c r="Q149" i="15"/>
  <c r="AC149" i="10"/>
  <c r="AF152" i="8" s="1"/>
  <c r="AH152" i="8" s="1"/>
  <c r="H147" i="14"/>
  <c r="L147" i="14" s="1"/>
  <c r="D147" i="14" s="1"/>
  <c r="H147" i="10"/>
  <c r="X150" i="6" s="1"/>
  <c r="Y150" i="6" s="1"/>
  <c r="Z150" i="6" s="1"/>
  <c r="D147" i="15"/>
  <c r="V147" i="15" s="1"/>
  <c r="G147" i="11" s="1"/>
  <c r="D147" i="11" s="1"/>
  <c r="W152" i="10"/>
  <c r="D152" i="15"/>
  <c r="V152" i="15" s="1"/>
  <c r="G152" i="11" s="1"/>
  <c r="D152" i="11" s="1"/>
  <c r="H152" i="10"/>
  <c r="H152" i="14"/>
  <c r="L152" i="14" s="1"/>
  <c r="P151" i="10"/>
  <c r="K150" i="7"/>
  <c r="P149" i="3" s="1"/>
  <c r="N150" i="7"/>
  <c r="R145" i="14"/>
  <c r="M145" i="14" s="1"/>
  <c r="K145" i="15"/>
  <c r="U145" i="10"/>
  <c r="J148" i="7" s="1"/>
  <c r="P148" i="7" s="1"/>
  <c r="E144" i="14"/>
  <c r="B144" i="15"/>
  <c r="F144" i="10"/>
  <c r="AK142" i="14"/>
  <c r="AN142" i="14" s="1"/>
  <c r="AB142" i="14" s="1"/>
  <c r="Z142" i="14" s="1"/>
  <c r="S142" i="14" s="1"/>
  <c r="B142" i="14" s="1"/>
  <c r="F142" i="11" s="1"/>
  <c r="C142" i="11" s="1"/>
  <c r="S142" i="15"/>
  <c r="AE142" i="10"/>
  <c r="AI145" i="8" s="1"/>
  <c r="AL145" i="8" s="1"/>
  <c r="N145" i="10"/>
  <c r="P143" i="10"/>
  <c r="M143" i="14"/>
  <c r="S148" i="15"/>
  <c r="AK148" i="14"/>
  <c r="AN148" i="14" s="1"/>
  <c r="AE148" i="10"/>
  <c r="AI151" i="8" s="1"/>
  <c r="AL151" i="8" s="1"/>
  <c r="Q146" i="10"/>
  <c r="F149" i="7" s="1"/>
  <c r="L149" i="7" s="1"/>
  <c r="N146" i="14"/>
  <c r="G146" i="15"/>
  <c r="N146" i="10"/>
  <c r="Q146" i="14"/>
  <c r="J146" i="15"/>
  <c r="T146" i="10"/>
  <c r="I149" i="7" s="1"/>
  <c r="O149" i="7" s="1"/>
  <c r="AE141" i="10"/>
  <c r="AI144" i="8" s="1"/>
  <c r="AL144" i="8" s="1"/>
  <c r="S141" i="15"/>
  <c r="AK141" i="14"/>
  <c r="AN141" i="14" s="1"/>
  <c r="AB141" i="10"/>
  <c r="AD144" i="8" s="1"/>
  <c r="AF141" i="14"/>
  <c r="P141" i="15"/>
  <c r="C144" i="6"/>
  <c r="C144" i="8"/>
  <c r="C144" i="7"/>
  <c r="P144" i="7" s="1"/>
  <c r="C143" i="3"/>
  <c r="M147" i="7"/>
  <c r="T144" i="6"/>
  <c r="U144" i="6" s="1"/>
  <c r="V144" i="6" s="1"/>
  <c r="P144" i="6"/>
  <c r="Q144" i="6" s="1"/>
  <c r="O144" i="6"/>
  <c r="AC139" i="10"/>
  <c r="AF142" i="8" s="1"/>
  <c r="AH142" i="8" s="1"/>
  <c r="AH139" i="14"/>
  <c r="AJ139" i="14" s="1"/>
  <c r="Q139" i="15"/>
  <c r="M139" i="10"/>
  <c r="AL136" i="14"/>
  <c r="AF136" i="10"/>
  <c r="AJ139" i="8" s="1"/>
  <c r="T136" i="15"/>
  <c r="V135" i="15"/>
  <c r="G135" i="11" s="1"/>
  <c r="D135" i="11" s="1"/>
  <c r="N137" i="15"/>
  <c r="Z137" i="10"/>
  <c r="AB140" i="8" s="1"/>
  <c r="AD137" i="14"/>
  <c r="J137" i="14"/>
  <c r="K137" i="14" s="1"/>
  <c r="F137" i="15"/>
  <c r="L137" i="10"/>
  <c r="J136" i="14"/>
  <c r="K136" i="14" s="1"/>
  <c r="L136" i="10"/>
  <c r="F136" i="15"/>
  <c r="C139" i="7"/>
  <c r="C139" i="8"/>
  <c r="C139" i="6"/>
  <c r="C138" i="3"/>
  <c r="AB140" i="10"/>
  <c r="AD143" i="8" s="1"/>
  <c r="AF140" i="14"/>
  <c r="P140" i="15"/>
  <c r="V139" i="10"/>
  <c r="Y142" i="8"/>
  <c r="Z142" i="8" s="1"/>
  <c r="I136" i="10"/>
  <c r="S139" i="6" s="1"/>
  <c r="I136" i="14"/>
  <c r="E136" i="15"/>
  <c r="T138" i="6"/>
  <c r="U138" i="6" s="1"/>
  <c r="V138" i="6" s="1"/>
  <c r="P138" i="6"/>
  <c r="Q138" i="6" s="1"/>
  <c r="O138" i="6"/>
  <c r="AA133" i="14"/>
  <c r="L133" i="15"/>
  <c r="M138" i="10"/>
  <c r="AL138" i="14"/>
  <c r="T138" i="15"/>
  <c r="AF138" i="10"/>
  <c r="AJ141" i="8" s="1"/>
  <c r="AE137" i="10"/>
  <c r="AI140" i="8" s="1"/>
  <c r="AK137" i="14"/>
  <c r="S137" i="15"/>
  <c r="W137" i="14"/>
  <c r="X137" i="14" s="1"/>
  <c r="T137" i="14" s="1"/>
  <c r="K141" i="14"/>
  <c r="L141" i="14" s="1"/>
  <c r="O138" i="10"/>
  <c r="P140" i="10"/>
  <c r="L140" i="10"/>
  <c r="J140" i="14"/>
  <c r="K140" i="14" s="1"/>
  <c r="L140" i="14" s="1"/>
  <c r="F140" i="15"/>
  <c r="C143" i="7"/>
  <c r="C143" i="8"/>
  <c r="C143" i="6"/>
  <c r="C142" i="3"/>
  <c r="O138" i="7"/>
  <c r="C138" i="6"/>
  <c r="C137" i="3"/>
  <c r="C138" i="8"/>
  <c r="C138" i="7"/>
  <c r="M138" i="7" s="1"/>
  <c r="X131" i="10"/>
  <c r="H124" i="14"/>
  <c r="L124" i="14" s="1"/>
  <c r="D124" i="14" s="1"/>
  <c r="D124" i="15"/>
  <c r="V124" i="15" s="1"/>
  <c r="G124" i="11" s="1"/>
  <c r="D124" i="11" s="1"/>
  <c r="H124" i="10"/>
  <c r="X134" i="10"/>
  <c r="AM134" i="14"/>
  <c r="U134" i="15"/>
  <c r="AG134" i="10"/>
  <c r="AK137" i="8" s="1"/>
  <c r="W134" i="10"/>
  <c r="AH134" i="14"/>
  <c r="AJ134" i="14" s="1"/>
  <c r="AC134" i="10"/>
  <c r="AF137" i="8" s="1"/>
  <c r="AH137" i="8" s="1"/>
  <c r="Q134" i="15"/>
  <c r="AE124" i="14"/>
  <c r="AG124" i="14" s="1"/>
  <c r="O124" i="15"/>
  <c r="AA124" i="10"/>
  <c r="AC127" i="8" s="1"/>
  <c r="AE127" i="8" s="1"/>
  <c r="AM127" i="8" s="1"/>
  <c r="O130" i="10"/>
  <c r="AB130" i="10"/>
  <c r="AD133" i="8" s="1"/>
  <c r="P130" i="15"/>
  <c r="AF130" i="14"/>
  <c r="X127" i="10"/>
  <c r="V126" i="10"/>
  <c r="Y129" i="8"/>
  <c r="Z129" i="8" s="1"/>
  <c r="M121" i="10"/>
  <c r="P120" i="10"/>
  <c r="G126" i="15"/>
  <c r="N126" i="14"/>
  <c r="Q126" i="10"/>
  <c r="F129" i="7" s="1"/>
  <c r="L129" i="7" s="1"/>
  <c r="K126" i="10"/>
  <c r="AA129" i="14"/>
  <c r="L129" i="15"/>
  <c r="AB129" i="10"/>
  <c r="AD132" i="8" s="1"/>
  <c r="AF129" i="14"/>
  <c r="P129" i="15"/>
  <c r="F125" i="14"/>
  <c r="G125" i="14" s="1"/>
  <c r="G125" i="10"/>
  <c r="C125" i="15"/>
  <c r="AA127" i="10"/>
  <c r="AC130" i="8" s="1"/>
  <c r="O127" i="15"/>
  <c r="AE127" i="14"/>
  <c r="O127" i="10"/>
  <c r="AD127" i="14"/>
  <c r="N127" i="15"/>
  <c r="Z127" i="10"/>
  <c r="AB130" i="8" s="1"/>
  <c r="K126" i="6"/>
  <c r="L126" i="6" s="1"/>
  <c r="J126" i="6"/>
  <c r="AH132" i="8"/>
  <c r="O121" i="10"/>
  <c r="O129" i="15"/>
  <c r="AE129" i="14"/>
  <c r="AA129" i="10"/>
  <c r="AC132" i="8" s="1"/>
  <c r="T128" i="10"/>
  <c r="I131" i="7" s="1"/>
  <c r="O131" i="7" s="1"/>
  <c r="J128" i="15"/>
  <c r="Q128" i="14"/>
  <c r="I128" i="14"/>
  <c r="I128" i="10"/>
  <c r="S131" i="6" s="1"/>
  <c r="E128" i="15"/>
  <c r="AL133" i="8"/>
  <c r="P122" i="15"/>
  <c r="AF122" i="14"/>
  <c r="AB122" i="10"/>
  <c r="AD125" i="8" s="1"/>
  <c r="C125" i="8"/>
  <c r="C125" i="7"/>
  <c r="C124" i="3"/>
  <c r="C125" i="6"/>
  <c r="I119" i="14"/>
  <c r="E119" i="15"/>
  <c r="I119" i="10"/>
  <c r="S122" i="6" s="1"/>
  <c r="O123" i="7"/>
  <c r="AM122" i="14"/>
  <c r="U122" i="15"/>
  <c r="AG122" i="10"/>
  <c r="AK125" i="8" s="1"/>
  <c r="AL115" i="14"/>
  <c r="AN115" i="14" s="1"/>
  <c r="AB115" i="14" s="1"/>
  <c r="Z115" i="14" s="1"/>
  <c r="S115" i="14" s="1"/>
  <c r="AF115" i="10"/>
  <c r="AJ118" i="8" s="1"/>
  <c r="AL118" i="8" s="1"/>
  <c r="AM118" i="8" s="1"/>
  <c r="T115" i="15"/>
  <c r="S123" i="10"/>
  <c r="H126" i="7" s="1"/>
  <c r="Q122" i="10"/>
  <c r="F125" i="7" s="1"/>
  <c r="N122" i="14"/>
  <c r="G122" i="15"/>
  <c r="S118" i="15"/>
  <c r="AK118" i="14"/>
  <c r="AN118" i="14" s="1"/>
  <c r="AE118" i="10"/>
  <c r="AI121" i="8" s="1"/>
  <c r="AL121" i="8" s="1"/>
  <c r="AC118" i="14"/>
  <c r="AG118" i="14" s="1"/>
  <c r="M118" i="15"/>
  <c r="Y118" i="10"/>
  <c r="AA121" i="8" s="1"/>
  <c r="F115" i="10"/>
  <c r="E115" i="14"/>
  <c r="G115" i="14" s="1"/>
  <c r="B115" i="15"/>
  <c r="M117" i="15"/>
  <c r="Y117" i="10"/>
  <c r="AA120" i="8" s="1"/>
  <c r="AC117" i="14"/>
  <c r="AG117" i="14" s="1"/>
  <c r="X111" i="10"/>
  <c r="S119" i="10"/>
  <c r="H122" i="7" s="1"/>
  <c r="AA111" i="14"/>
  <c r="L111" i="15"/>
  <c r="W118" i="6"/>
  <c r="X118" i="6"/>
  <c r="Y118" i="6" s="1"/>
  <c r="AF112" i="14"/>
  <c r="P112" i="15"/>
  <c r="AB112" i="10"/>
  <c r="AD115" i="8" s="1"/>
  <c r="L111" i="14"/>
  <c r="D111" i="14" s="1"/>
  <c r="M109" i="15"/>
  <c r="Y109" i="10"/>
  <c r="AA112" i="8" s="1"/>
  <c r="AC109" i="14"/>
  <c r="AG109" i="14" s="1"/>
  <c r="P117" i="6"/>
  <c r="Q117" i="6" s="1"/>
  <c r="O117" i="6"/>
  <c r="T117" i="6"/>
  <c r="U117" i="6" s="1"/>
  <c r="V117" i="6" s="1"/>
  <c r="K112" i="6"/>
  <c r="L112" i="6" s="1"/>
  <c r="J112" i="6"/>
  <c r="L116" i="15"/>
  <c r="AA116" i="14"/>
  <c r="O116" i="10"/>
  <c r="AC116" i="10"/>
  <c r="AF119" i="8" s="1"/>
  <c r="AH119" i="8" s="1"/>
  <c r="Q116" i="15"/>
  <c r="AH116" i="14"/>
  <c r="AJ116" i="14" s="1"/>
  <c r="AK116" i="14"/>
  <c r="AN116" i="14" s="1"/>
  <c r="AE116" i="10"/>
  <c r="AI119" i="8" s="1"/>
  <c r="AL119" i="8" s="1"/>
  <c r="S116" i="15"/>
  <c r="T114" i="10"/>
  <c r="I117" i="7" s="1"/>
  <c r="O117" i="7" s="1"/>
  <c r="Q114" i="14"/>
  <c r="J114" i="15"/>
  <c r="R114" i="15"/>
  <c r="AI114" i="14"/>
  <c r="AJ114" i="14" s="1"/>
  <c r="AD114" i="10"/>
  <c r="AG117" i="8" s="1"/>
  <c r="AH117" i="8" s="1"/>
  <c r="AC114" i="14"/>
  <c r="AG114" i="14" s="1"/>
  <c r="M114" i="15"/>
  <c r="Y114" i="10"/>
  <c r="AA117" i="8" s="1"/>
  <c r="M113" i="10"/>
  <c r="G113" i="15"/>
  <c r="Q113" i="10"/>
  <c r="F116" i="7" s="1"/>
  <c r="L116" i="7" s="1"/>
  <c r="N113" i="14"/>
  <c r="K113" i="10"/>
  <c r="V112" i="10"/>
  <c r="Y115" i="8"/>
  <c r="Z115" i="8" s="1"/>
  <c r="F3" i="13"/>
  <c r="C107" i="7"/>
  <c r="C107" i="8"/>
  <c r="C107" i="6"/>
  <c r="C106" i="3"/>
  <c r="W110" i="10"/>
  <c r="X109" i="10"/>
  <c r="AI109" i="14"/>
  <c r="AD109" i="10"/>
  <c r="AG112" i="8" s="1"/>
  <c r="R109" i="15"/>
  <c r="K108" i="15"/>
  <c r="R108" i="14"/>
  <c r="U108" i="10"/>
  <c r="J111" i="7" s="1"/>
  <c r="P111" i="7" s="1"/>
  <c r="AE108" i="10"/>
  <c r="AI111" i="8" s="1"/>
  <c r="AL111" i="8" s="1"/>
  <c r="AK108" i="14"/>
  <c r="AN108" i="14" s="1"/>
  <c r="S108" i="15"/>
  <c r="N108" i="10"/>
  <c r="W102" i="10"/>
  <c r="X101" i="10"/>
  <c r="O98" i="15"/>
  <c r="AE98" i="14"/>
  <c r="AG98" i="14" s="1"/>
  <c r="AA98" i="10"/>
  <c r="AC101" i="8" s="1"/>
  <c r="AE101" i="8" s="1"/>
  <c r="AF94" i="14"/>
  <c r="AB94" i="10"/>
  <c r="AD97" i="8" s="1"/>
  <c r="AE97" i="8" s="1"/>
  <c r="P94" i="15"/>
  <c r="O105" i="14"/>
  <c r="R105" i="10"/>
  <c r="G108" i="7" s="1"/>
  <c r="M108" i="7" s="1"/>
  <c r="H105" i="15"/>
  <c r="AL103" i="14"/>
  <c r="AN103" i="14" s="1"/>
  <c r="T103" i="15"/>
  <c r="AF103" i="10"/>
  <c r="AJ106" i="8" s="1"/>
  <c r="AL106" i="8" s="1"/>
  <c r="AB95" i="10"/>
  <c r="AD98" i="8" s="1"/>
  <c r="AE98" i="8" s="1"/>
  <c r="AF95" i="14"/>
  <c r="AG95" i="14" s="1"/>
  <c r="AB95" i="14" s="1"/>
  <c r="Z95" i="14" s="1"/>
  <c r="P95" i="15"/>
  <c r="H92" i="14"/>
  <c r="D92" i="15"/>
  <c r="V92" i="15" s="1"/>
  <c r="G92" i="11" s="1"/>
  <c r="D92" i="11" s="1"/>
  <c r="H92" i="10"/>
  <c r="W101" i="14"/>
  <c r="X101" i="14" s="1"/>
  <c r="T101" i="14" s="1"/>
  <c r="Y105" i="10"/>
  <c r="AA108" i="8" s="1"/>
  <c r="M105" i="15"/>
  <c r="AC105" i="14"/>
  <c r="I105" i="14"/>
  <c r="E105" i="15"/>
  <c r="I105" i="10"/>
  <c r="S108" i="6" s="1"/>
  <c r="AB101" i="10"/>
  <c r="AD104" i="8" s="1"/>
  <c r="P101" i="15"/>
  <c r="AF101" i="14"/>
  <c r="AE94" i="10"/>
  <c r="AI97" i="8" s="1"/>
  <c r="AL97" i="8" s="1"/>
  <c r="AK94" i="14"/>
  <c r="AN94" i="14" s="1"/>
  <c r="S94" i="15"/>
  <c r="L102" i="10"/>
  <c r="F102" i="15"/>
  <c r="J102" i="14"/>
  <c r="K102" i="14" s="1"/>
  <c r="M98" i="10"/>
  <c r="K109" i="14"/>
  <c r="L109" i="14" s="1"/>
  <c r="AE110" i="8"/>
  <c r="K107" i="7"/>
  <c r="P106" i="3" s="1"/>
  <c r="N107" i="7"/>
  <c r="W102" i="14"/>
  <c r="X102" i="14" s="1"/>
  <c r="T102" i="14" s="1"/>
  <c r="R102" i="14"/>
  <c r="U102" i="10"/>
  <c r="J105" i="7" s="1"/>
  <c r="P105" i="7" s="1"/>
  <c r="K102" i="15"/>
  <c r="P101" i="6"/>
  <c r="Q101" i="6" s="1"/>
  <c r="O101" i="6"/>
  <c r="T101" i="6"/>
  <c r="U101" i="6" s="1"/>
  <c r="V101" i="6" s="1"/>
  <c r="O96" i="15"/>
  <c r="AA96" i="10"/>
  <c r="AC99" i="8" s="1"/>
  <c r="AE96" i="14"/>
  <c r="J100" i="10"/>
  <c r="K100" i="10"/>
  <c r="AE100" i="14"/>
  <c r="O100" i="15"/>
  <c r="AA100" i="10"/>
  <c r="AC103" i="8" s="1"/>
  <c r="J90" i="10"/>
  <c r="M97" i="10"/>
  <c r="P90" i="10"/>
  <c r="W87" i="10"/>
  <c r="R82" i="14"/>
  <c r="K82" i="15"/>
  <c r="U82" i="10"/>
  <c r="J85" i="7" s="1"/>
  <c r="P85" i="7" s="1"/>
  <c r="G98" i="14"/>
  <c r="P97" i="15"/>
  <c r="AB97" i="10"/>
  <c r="AD100" i="8" s="1"/>
  <c r="AF97" i="14"/>
  <c r="AA97" i="14"/>
  <c r="L97" i="15"/>
  <c r="AG94" i="14"/>
  <c r="X93" i="10"/>
  <c r="W93" i="14"/>
  <c r="X93" i="14" s="1"/>
  <c r="T93" i="14" s="1"/>
  <c r="J129" i="12"/>
  <c r="Q96" i="8" s="1"/>
  <c r="R96" i="8" s="1"/>
  <c r="X96" i="8" s="1"/>
  <c r="S95" i="3" s="1"/>
  <c r="P95" i="7"/>
  <c r="N91" i="14"/>
  <c r="M91" i="14" s="1"/>
  <c r="G91" i="15"/>
  <c r="Q91" i="10"/>
  <c r="F94" i="7" s="1"/>
  <c r="L94" i="7" s="1"/>
  <c r="AH89" i="14"/>
  <c r="AJ89" i="14" s="1"/>
  <c r="Q89" i="15"/>
  <c r="AC89" i="10"/>
  <c r="AF92" i="8" s="1"/>
  <c r="AH92" i="8" s="1"/>
  <c r="O82" i="10"/>
  <c r="AE73" i="10"/>
  <c r="AI76" i="8" s="1"/>
  <c r="AL76" i="8" s="1"/>
  <c r="AK73" i="14"/>
  <c r="AN73" i="14" s="1"/>
  <c r="AB73" i="14" s="1"/>
  <c r="Z73" i="14" s="1"/>
  <c r="S73" i="14" s="1"/>
  <c r="S73" i="15"/>
  <c r="L90" i="15"/>
  <c r="AA90" i="14"/>
  <c r="P82" i="10"/>
  <c r="K99" i="10"/>
  <c r="AA99" i="14"/>
  <c r="L99" i="15"/>
  <c r="C102" i="8"/>
  <c r="C102" i="6"/>
  <c r="C102" i="7"/>
  <c r="C101" i="3"/>
  <c r="D86" i="15"/>
  <c r="H86" i="14"/>
  <c r="L86" i="14" s="1"/>
  <c r="D86" i="14" s="1"/>
  <c r="H86" i="10"/>
  <c r="AE86" i="14"/>
  <c r="AG86" i="14" s="1"/>
  <c r="AA86" i="10"/>
  <c r="AC89" i="8" s="1"/>
  <c r="AE89" i="8" s="1"/>
  <c r="O86" i="15"/>
  <c r="AL86" i="14"/>
  <c r="T86" i="15"/>
  <c r="AF86" i="10"/>
  <c r="AJ89" i="8" s="1"/>
  <c r="T85" i="15"/>
  <c r="AL85" i="14"/>
  <c r="AN85" i="14" s="1"/>
  <c r="AF85" i="10"/>
  <c r="AJ88" i="8" s="1"/>
  <c r="AL88" i="8" s="1"/>
  <c r="H84" i="15"/>
  <c r="O84" i="14"/>
  <c r="R84" i="10"/>
  <c r="G87" i="7" s="1"/>
  <c r="M87" i="7" s="1"/>
  <c r="P94" i="7"/>
  <c r="AJ86" i="14"/>
  <c r="I85" i="15"/>
  <c r="G84" i="15"/>
  <c r="Q84" i="10"/>
  <c r="F87" i="7" s="1"/>
  <c r="L87" i="7" s="1"/>
  <c r="N84" i="14"/>
  <c r="U84" i="10"/>
  <c r="J87" i="7" s="1"/>
  <c r="P87" i="7" s="1"/>
  <c r="R84" i="14"/>
  <c r="K84" i="15"/>
  <c r="P83" i="10"/>
  <c r="O77" i="10"/>
  <c r="J77" i="10"/>
  <c r="K88" i="10"/>
  <c r="C91" i="7"/>
  <c r="P91" i="7" s="1"/>
  <c r="C91" i="8"/>
  <c r="C90" i="3"/>
  <c r="C91" i="6"/>
  <c r="O86" i="10"/>
  <c r="W86" i="10"/>
  <c r="P83" i="15"/>
  <c r="AB83" i="10"/>
  <c r="AD86" i="8" s="1"/>
  <c r="AF83" i="14"/>
  <c r="AA83" i="14"/>
  <c r="L83" i="15"/>
  <c r="AE83" i="14"/>
  <c r="O83" i="15"/>
  <c r="AA83" i="10"/>
  <c r="AC86" i="8" s="1"/>
  <c r="K90" i="7"/>
  <c r="P89" i="3" s="1"/>
  <c r="N90" i="7"/>
  <c r="Q90" i="7" s="1"/>
  <c r="AC85" i="10"/>
  <c r="AF88" i="8" s="1"/>
  <c r="AH88" i="8" s="1"/>
  <c r="AH85" i="14"/>
  <c r="AJ85" i="14" s="1"/>
  <c r="Q85" i="15"/>
  <c r="J85" i="10"/>
  <c r="AD83" i="14"/>
  <c r="Z83" i="10"/>
  <c r="AB86" i="8" s="1"/>
  <c r="N83" i="15"/>
  <c r="AM84" i="8"/>
  <c r="AE84" i="8"/>
  <c r="AL86" i="8"/>
  <c r="M85" i="7"/>
  <c r="R78" i="15"/>
  <c r="AI78" i="14"/>
  <c r="AD78" i="10"/>
  <c r="AG81" i="8" s="1"/>
  <c r="I74" i="10"/>
  <c r="S77" i="6" s="1"/>
  <c r="E74" i="15"/>
  <c r="I74" i="14"/>
  <c r="K74" i="14" s="1"/>
  <c r="K72" i="10"/>
  <c r="L71" i="10"/>
  <c r="F71" i="15"/>
  <c r="J71" i="14"/>
  <c r="K71" i="14" s="1"/>
  <c r="L71" i="14" s="1"/>
  <c r="O70" i="10"/>
  <c r="M65" i="10"/>
  <c r="X87" i="6"/>
  <c r="Y87" i="6" s="1"/>
  <c r="W87" i="6"/>
  <c r="K75" i="15"/>
  <c r="U75" i="10"/>
  <c r="J78" i="7" s="1"/>
  <c r="R75" i="14"/>
  <c r="F72" i="10"/>
  <c r="B72" i="15"/>
  <c r="E72" i="14"/>
  <c r="Q68" i="10"/>
  <c r="F71" i="7" s="1"/>
  <c r="G68" i="15"/>
  <c r="N68" i="14"/>
  <c r="M68" i="14" s="1"/>
  <c r="C71" i="7"/>
  <c r="C71" i="8"/>
  <c r="C71" i="6"/>
  <c r="C70" i="3"/>
  <c r="M66" i="10"/>
  <c r="X64" i="10"/>
  <c r="C67" i="7"/>
  <c r="P67" i="7" s="1"/>
  <c r="C67" i="8"/>
  <c r="C66" i="3"/>
  <c r="C67" i="6"/>
  <c r="J60" i="10"/>
  <c r="M74" i="15"/>
  <c r="Y74" i="10"/>
  <c r="AA77" i="8" s="1"/>
  <c r="AC74" i="14"/>
  <c r="AG74" i="14" s="1"/>
  <c r="V69" i="10"/>
  <c r="Y72" i="8"/>
  <c r="Z72" i="8" s="1"/>
  <c r="N69" i="10"/>
  <c r="Q66" i="15"/>
  <c r="AC66" i="10"/>
  <c r="AF69" i="8" s="1"/>
  <c r="AH69" i="8" s="1"/>
  <c r="AH66" i="14"/>
  <c r="AJ66" i="14" s="1"/>
  <c r="B65" i="15"/>
  <c r="F65" i="10"/>
  <c r="E65" i="14"/>
  <c r="AG84" i="14"/>
  <c r="O74" i="10"/>
  <c r="W80" i="14"/>
  <c r="X80" i="14" s="1"/>
  <c r="T80" i="14" s="1"/>
  <c r="Q80" i="10"/>
  <c r="F83" i="7" s="1"/>
  <c r="L83" i="7" s="1"/>
  <c r="N80" i="14"/>
  <c r="G80" i="15"/>
  <c r="M78" i="15"/>
  <c r="AC78" i="14"/>
  <c r="AG78" i="14" s="1"/>
  <c r="Y78" i="10"/>
  <c r="AA81" i="8" s="1"/>
  <c r="J78" i="14"/>
  <c r="L78" i="10"/>
  <c r="F78" i="15"/>
  <c r="N78" i="14"/>
  <c r="G78" i="15"/>
  <c r="Q78" i="10"/>
  <c r="F81" i="7" s="1"/>
  <c r="L81" i="7" s="1"/>
  <c r="S77" i="10"/>
  <c r="H80" i="7" s="1"/>
  <c r="L76" i="15"/>
  <c r="AA76" i="14"/>
  <c r="N76" i="10"/>
  <c r="X75" i="10"/>
  <c r="N75" i="10"/>
  <c r="O77" i="7"/>
  <c r="W72" i="10"/>
  <c r="AF72" i="10"/>
  <c r="AJ75" i="8" s="1"/>
  <c r="AL75" i="8" s="1"/>
  <c r="AL72" i="14"/>
  <c r="AN72" i="14" s="1"/>
  <c r="T72" i="15"/>
  <c r="F71" i="14"/>
  <c r="G71" i="14" s="1"/>
  <c r="C71" i="15"/>
  <c r="G71" i="10"/>
  <c r="O71" i="14"/>
  <c r="H71" i="15"/>
  <c r="R71" i="10"/>
  <c r="G74" i="7" s="1"/>
  <c r="B70" i="15"/>
  <c r="F70" i="10"/>
  <c r="E70" i="14"/>
  <c r="G70" i="14" s="1"/>
  <c r="B66" i="15"/>
  <c r="F66" i="10"/>
  <c r="E66" i="14"/>
  <c r="G66" i="14" s="1"/>
  <c r="I77" i="15"/>
  <c r="P63" i="10"/>
  <c r="M70" i="7"/>
  <c r="V57" i="10"/>
  <c r="Y60" i="8"/>
  <c r="Z60" i="8" s="1"/>
  <c r="G64" i="6"/>
  <c r="H64" i="6" s="1"/>
  <c r="F64" i="6"/>
  <c r="AA61" i="14"/>
  <c r="L61" i="15"/>
  <c r="O57" i="14"/>
  <c r="R57" i="10"/>
  <c r="G60" i="7" s="1"/>
  <c r="M60" i="7" s="1"/>
  <c r="H57" i="15"/>
  <c r="S54" i="10"/>
  <c r="H57" i="7" s="1"/>
  <c r="X53" i="10"/>
  <c r="W50" i="10"/>
  <c r="W42" i="10"/>
  <c r="J63" i="10"/>
  <c r="X57" i="10"/>
  <c r="N63" i="10"/>
  <c r="I59" i="14"/>
  <c r="E59" i="15"/>
  <c r="I59" i="10"/>
  <c r="J91" i="12"/>
  <c r="W57" i="14"/>
  <c r="X57" i="14" s="1"/>
  <c r="T57" i="14" s="1"/>
  <c r="AD57" i="14"/>
  <c r="AG57" i="14" s="1"/>
  <c r="N57" i="15"/>
  <c r="Z57" i="10"/>
  <c r="AB60" i="8" s="1"/>
  <c r="AE60" i="8" s="1"/>
  <c r="AM60" i="8" s="1"/>
  <c r="G55" i="10"/>
  <c r="F55" i="14"/>
  <c r="C55" i="15"/>
  <c r="C58" i="6"/>
  <c r="C58" i="8"/>
  <c r="C58" i="7"/>
  <c r="M58" i="7" s="1"/>
  <c r="C57" i="3"/>
  <c r="X67" i="6"/>
  <c r="Y67" i="6" s="1"/>
  <c r="Z67" i="6" s="1"/>
  <c r="W67" i="6"/>
  <c r="M53" i="10"/>
  <c r="W45" i="10"/>
  <c r="AK37" i="14"/>
  <c r="AN37" i="14" s="1"/>
  <c r="AB37" i="14" s="1"/>
  <c r="Z37" i="14" s="1"/>
  <c r="S37" i="14" s="1"/>
  <c r="AE37" i="10"/>
  <c r="AI40" i="8" s="1"/>
  <c r="AL40" i="8" s="1"/>
  <c r="AM40" i="8" s="1"/>
  <c r="S37" i="15"/>
  <c r="W29" i="10"/>
  <c r="H63" i="15"/>
  <c r="O63" i="14"/>
  <c r="R63" i="10"/>
  <c r="G66" i="7" s="1"/>
  <c r="M66" i="7" s="1"/>
  <c r="G63" i="15"/>
  <c r="Q63" i="10"/>
  <c r="F66" i="7" s="1"/>
  <c r="L66" i="7" s="1"/>
  <c r="N63" i="14"/>
  <c r="M65" i="7"/>
  <c r="N52" i="15"/>
  <c r="Z52" i="10"/>
  <c r="AB55" i="8" s="1"/>
  <c r="AD52" i="14"/>
  <c r="M49" i="10"/>
  <c r="L46" i="7"/>
  <c r="M40" i="10"/>
  <c r="AC40" i="14"/>
  <c r="AG40" i="14" s="1"/>
  <c r="M40" i="15"/>
  <c r="Y40" i="10"/>
  <c r="AA43" i="8" s="1"/>
  <c r="O48" i="14"/>
  <c r="H48" i="15"/>
  <c r="R48" i="10"/>
  <c r="G51" i="7" s="1"/>
  <c r="M51" i="7" s="1"/>
  <c r="J68" i="12"/>
  <c r="Q43" i="8" s="1"/>
  <c r="R43" i="8" s="1"/>
  <c r="X43" i="8" s="1"/>
  <c r="S42" i="3" s="1"/>
  <c r="W40" i="14"/>
  <c r="X40" i="14" s="1"/>
  <c r="T40" i="14" s="1"/>
  <c r="W35" i="14"/>
  <c r="X35" i="14" s="1"/>
  <c r="T35" i="14" s="1"/>
  <c r="J56" i="12"/>
  <c r="Q38" i="8" s="1"/>
  <c r="R38" i="8" s="1"/>
  <c r="X38" i="8" s="1"/>
  <c r="S37" i="3" s="1"/>
  <c r="F35" i="14"/>
  <c r="G35" i="14" s="1"/>
  <c r="C35" i="15"/>
  <c r="G35" i="10"/>
  <c r="P38" i="7" s="1"/>
  <c r="AM37" i="8"/>
  <c r="AN37" i="8" s="1"/>
  <c r="T36" i="3" s="1"/>
  <c r="R36" i="3" s="1"/>
  <c r="AE37" i="8"/>
  <c r="X51" i="10"/>
  <c r="P47" i="10"/>
  <c r="W35" i="10"/>
  <c r="J30" i="10"/>
  <c r="AC26" i="14"/>
  <c r="AG26" i="14" s="1"/>
  <c r="Y26" i="10"/>
  <c r="AA29" i="8" s="1"/>
  <c r="M26" i="15"/>
  <c r="X17" i="10"/>
  <c r="W9" i="10"/>
  <c r="V54" i="10"/>
  <c r="Y57" i="8"/>
  <c r="Z57" i="8" s="1"/>
  <c r="AN53" i="14"/>
  <c r="L51" i="15"/>
  <c r="AA51" i="14"/>
  <c r="L47" i="15"/>
  <c r="AA47" i="14"/>
  <c r="T40" i="15"/>
  <c r="AF40" i="10"/>
  <c r="AJ43" i="8" s="1"/>
  <c r="AL43" i="8" s="1"/>
  <c r="AL40" i="14"/>
  <c r="AN40" i="14" s="1"/>
  <c r="F39" i="10"/>
  <c r="E39" i="14"/>
  <c r="B39" i="15"/>
  <c r="K37" i="6"/>
  <c r="L37" i="6" s="1"/>
  <c r="J37" i="6"/>
  <c r="O53" i="12"/>
  <c r="K35" i="6" s="1"/>
  <c r="L35" i="6" s="1"/>
  <c r="M35" i="6" s="1"/>
  <c r="K30" i="15"/>
  <c r="R30" i="14"/>
  <c r="U30" i="10"/>
  <c r="J33" i="7" s="1"/>
  <c r="P33" i="7" s="1"/>
  <c r="B28" i="15"/>
  <c r="F28" i="10"/>
  <c r="E28" i="14"/>
  <c r="U26" i="10"/>
  <c r="J29" i="7" s="1"/>
  <c r="P29" i="7" s="1"/>
  <c r="K26" i="15"/>
  <c r="R26" i="14"/>
  <c r="L56" i="15"/>
  <c r="AA56" i="14"/>
  <c r="AD56" i="10"/>
  <c r="AG59" i="8" s="1"/>
  <c r="AI56" i="14"/>
  <c r="R56" i="15"/>
  <c r="AC56" i="10"/>
  <c r="AF59" i="8" s="1"/>
  <c r="AH56" i="14"/>
  <c r="AJ56" i="14" s="1"/>
  <c r="AB56" i="14" s="1"/>
  <c r="Q56" i="15"/>
  <c r="J51" i="6"/>
  <c r="K51" i="6"/>
  <c r="L51" i="6" s="1"/>
  <c r="F47" i="10"/>
  <c r="E47" i="14"/>
  <c r="G47" i="14" s="1"/>
  <c r="B47" i="15"/>
  <c r="AB62" i="14"/>
  <c r="Z62" i="14" s="1"/>
  <c r="S62" i="14" s="1"/>
  <c r="O58" i="10"/>
  <c r="K58" i="10"/>
  <c r="T58" i="10"/>
  <c r="I61" i="7" s="1"/>
  <c r="O61" i="7" s="1"/>
  <c r="Q58" i="14"/>
  <c r="J58" i="15"/>
  <c r="AB54" i="14"/>
  <c r="Z54" i="14" s="1"/>
  <c r="S54" i="14" s="1"/>
  <c r="K53" i="14"/>
  <c r="O82" i="12"/>
  <c r="K51" i="10"/>
  <c r="S48" i="15"/>
  <c r="AK48" i="14"/>
  <c r="AN48" i="14" s="1"/>
  <c r="AE48" i="10"/>
  <c r="AI51" i="8" s="1"/>
  <c r="AL51" i="8" s="1"/>
  <c r="I44" i="10"/>
  <c r="S47" i="6" s="1"/>
  <c r="I44" i="14"/>
  <c r="K44" i="14" s="1"/>
  <c r="E44" i="15"/>
  <c r="AI44" i="14"/>
  <c r="R44" i="15"/>
  <c r="AD44" i="10"/>
  <c r="AG47" i="8" s="1"/>
  <c r="AA41" i="10"/>
  <c r="AC44" i="8" s="1"/>
  <c r="AE41" i="14"/>
  <c r="O41" i="15"/>
  <c r="X41" i="10"/>
  <c r="P42" i="7"/>
  <c r="AF35" i="10"/>
  <c r="AJ38" i="8" s="1"/>
  <c r="AL38" i="8" s="1"/>
  <c r="T35" i="15"/>
  <c r="AL35" i="14"/>
  <c r="V32" i="10"/>
  <c r="Y35" i="8"/>
  <c r="Z35" i="8" s="1"/>
  <c r="L52" i="10"/>
  <c r="F52" i="15"/>
  <c r="J52" i="14"/>
  <c r="K52" i="14" s="1"/>
  <c r="AA52" i="10"/>
  <c r="AC55" i="8" s="1"/>
  <c r="AE52" i="14"/>
  <c r="O52" i="15"/>
  <c r="AG52" i="10"/>
  <c r="AK55" i="8" s="1"/>
  <c r="AM52" i="14"/>
  <c r="U52" i="15"/>
  <c r="L49" i="15"/>
  <c r="AA49" i="14"/>
  <c r="AM49" i="14"/>
  <c r="U49" i="15"/>
  <c r="AG49" i="10"/>
  <c r="AK52" i="8" s="1"/>
  <c r="AA46" i="14"/>
  <c r="L46" i="15"/>
  <c r="AE46" i="14"/>
  <c r="O46" i="15"/>
  <c r="AA46" i="10"/>
  <c r="AC49" i="8" s="1"/>
  <c r="L60" i="7"/>
  <c r="AL44" i="8"/>
  <c r="S38" i="10"/>
  <c r="H41" i="7" s="1"/>
  <c r="AD38" i="10"/>
  <c r="AG41" i="8" s="1"/>
  <c r="AI38" i="14"/>
  <c r="R38" i="15"/>
  <c r="T35" i="10"/>
  <c r="I38" i="7" s="1"/>
  <c r="O38" i="7" s="1"/>
  <c r="Q35" i="14"/>
  <c r="J35" i="15"/>
  <c r="B30" i="15"/>
  <c r="F30" i="10"/>
  <c r="E30" i="14"/>
  <c r="K26" i="10"/>
  <c r="P33" i="6"/>
  <c r="Q33" i="6" s="1"/>
  <c r="T33" i="6"/>
  <c r="U33" i="6" s="1"/>
  <c r="V33" i="6" s="1"/>
  <c r="O33" i="6"/>
  <c r="AE31" i="8"/>
  <c r="AM31" i="8" s="1"/>
  <c r="J40" i="12"/>
  <c r="W22" i="14"/>
  <c r="X22" i="14" s="1"/>
  <c r="T22" i="14" s="1"/>
  <c r="Q22" i="15"/>
  <c r="AC22" i="10"/>
  <c r="AF25" i="8" s="1"/>
  <c r="AH25" i="8" s="1"/>
  <c r="AH22" i="14"/>
  <c r="AI22" i="14"/>
  <c r="AD22" i="10"/>
  <c r="AG25" i="8" s="1"/>
  <c r="R22" i="15"/>
  <c r="C20" i="15"/>
  <c r="G20" i="10"/>
  <c r="M23" i="7" s="1"/>
  <c r="F20" i="14"/>
  <c r="G20" i="14" s="1"/>
  <c r="E18" i="15"/>
  <c r="I18" i="14"/>
  <c r="I18" i="10"/>
  <c r="C21" i="7"/>
  <c r="M21" i="7" s="1"/>
  <c r="C21" i="6"/>
  <c r="C21" i="8"/>
  <c r="C20" i="3"/>
  <c r="J15" i="10"/>
  <c r="C15" i="7"/>
  <c r="C15" i="6"/>
  <c r="C15" i="8"/>
  <c r="R39" i="4" s="1"/>
  <c r="C14" i="3"/>
  <c r="N8" i="14"/>
  <c r="M8" i="14" s="1"/>
  <c r="G8" i="15"/>
  <c r="Q8" i="10"/>
  <c r="F11" i="7" s="1"/>
  <c r="L11" i="7" s="1"/>
  <c r="P35" i="6"/>
  <c r="Q35" i="6" s="1"/>
  <c r="O35" i="6"/>
  <c r="T35" i="6"/>
  <c r="U35" i="6" s="1"/>
  <c r="V35" i="6" s="1"/>
  <c r="O25" i="10"/>
  <c r="J19" i="10"/>
  <c r="P32" i="7"/>
  <c r="X31" i="6"/>
  <c r="Y31" i="6" s="1"/>
  <c r="W31" i="6"/>
  <c r="K36" i="10"/>
  <c r="F36" i="15"/>
  <c r="J36" i="14"/>
  <c r="K36" i="14" s="1"/>
  <c r="L36" i="10"/>
  <c r="E36" i="14"/>
  <c r="B36" i="15"/>
  <c r="F36" i="10"/>
  <c r="J23" i="15"/>
  <c r="Q23" i="14"/>
  <c r="T23" i="10"/>
  <c r="I26" i="7" s="1"/>
  <c r="N20" i="10"/>
  <c r="AA10" i="14"/>
  <c r="L10" i="15"/>
  <c r="K31" i="10"/>
  <c r="M31" i="15"/>
  <c r="AC31" i="14"/>
  <c r="AG31" i="14" s="1"/>
  <c r="Y31" i="10"/>
  <c r="AA34" i="8" s="1"/>
  <c r="W31" i="14"/>
  <c r="X31" i="14" s="1"/>
  <c r="T31" i="14" s="1"/>
  <c r="U24" i="15"/>
  <c r="AG24" i="10"/>
  <c r="AK27" i="8" s="1"/>
  <c r="AM24" i="14"/>
  <c r="AF24" i="14"/>
  <c r="AB24" i="10"/>
  <c r="AD27" i="8" s="1"/>
  <c r="P24" i="15"/>
  <c r="K33" i="15"/>
  <c r="R33" i="14"/>
  <c r="U33" i="10"/>
  <c r="J36" i="7" s="1"/>
  <c r="P36" i="7" s="1"/>
  <c r="J54" i="12"/>
  <c r="Q36" i="8" s="1"/>
  <c r="R36" i="8" s="1"/>
  <c r="X36" i="8" s="1"/>
  <c r="S35" i="3" s="1"/>
  <c r="W33" i="14"/>
  <c r="X33" i="14" s="1"/>
  <c r="T33" i="14" s="1"/>
  <c r="X33" i="10"/>
  <c r="G32" i="6"/>
  <c r="H32" i="6" s="1"/>
  <c r="F32" i="6"/>
  <c r="K28" i="14"/>
  <c r="L28" i="14" s="1"/>
  <c r="N25" i="10"/>
  <c r="Q25" i="14"/>
  <c r="T25" i="10"/>
  <c r="I28" i="7" s="1"/>
  <c r="J25" i="15"/>
  <c r="AG32" i="14"/>
  <c r="I27" i="14"/>
  <c r="I27" i="10"/>
  <c r="S30" i="6" s="1"/>
  <c r="E27" i="15"/>
  <c r="AM27" i="14"/>
  <c r="AN27" i="14" s="1"/>
  <c r="AG27" i="10"/>
  <c r="AK30" i="8" s="1"/>
  <c r="AL30" i="8" s="1"/>
  <c r="U27" i="15"/>
  <c r="J23" i="10"/>
  <c r="C26" i="7"/>
  <c r="C26" i="8"/>
  <c r="C25" i="3"/>
  <c r="C26" i="6"/>
  <c r="Y20" i="10"/>
  <c r="AA23" i="8" s="1"/>
  <c r="M20" i="15"/>
  <c r="AC20" i="14"/>
  <c r="AG20" i="14" s="1"/>
  <c r="X20" i="10"/>
  <c r="I19" i="15"/>
  <c r="P16" i="15"/>
  <c r="AB16" i="10"/>
  <c r="AD19" i="8" s="1"/>
  <c r="AF16" i="14"/>
  <c r="AA14" i="14"/>
  <c r="L14" i="15"/>
  <c r="J11" i="10"/>
  <c r="W11" i="14"/>
  <c r="X11" i="14" s="1"/>
  <c r="T11" i="14" s="1"/>
  <c r="J26" i="12"/>
  <c r="K18" i="14"/>
  <c r="L18" i="14" s="1"/>
  <c r="D18" i="14" s="1"/>
  <c r="I15" i="15"/>
  <c r="V15" i="15" s="1"/>
  <c r="G15" i="11" s="1"/>
  <c r="D15" i="11" s="1"/>
  <c r="X29" i="6"/>
  <c r="Y29" i="6" s="1"/>
  <c r="W29" i="6"/>
  <c r="P24" i="14"/>
  <c r="M27" i="7"/>
  <c r="W22" i="6"/>
  <c r="X22" i="6"/>
  <c r="Y22" i="6" s="1"/>
  <c r="V17" i="10"/>
  <c r="Y20" i="8"/>
  <c r="Z20" i="8" s="1"/>
  <c r="F11" i="15"/>
  <c r="J11" i="14"/>
  <c r="K11" i="14" s="1"/>
  <c r="L11" i="10"/>
  <c r="F27" i="6"/>
  <c r="G27" i="6"/>
  <c r="H27" i="6" s="1"/>
  <c r="I27" i="6" s="1"/>
  <c r="AM16" i="14"/>
  <c r="AG16" i="10"/>
  <c r="AK19" i="8" s="1"/>
  <c r="U16" i="15"/>
  <c r="X16" i="10"/>
  <c r="J18" i="6"/>
  <c r="K18" i="6"/>
  <c r="L18" i="6" s="1"/>
  <c r="M18" i="6" s="1"/>
  <c r="F13" i="10"/>
  <c r="E13" i="14"/>
  <c r="B13" i="15"/>
  <c r="M13" i="10"/>
  <c r="AC13" i="10"/>
  <c r="AF16" i="8" s="1"/>
  <c r="AH16" i="8" s="1"/>
  <c r="Q13" i="15"/>
  <c r="AH13" i="14"/>
  <c r="AJ13" i="14" s="1"/>
  <c r="T7" i="10"/>
  <c r="I10" i="7" s="1"/>
  <c r="O10" i="7" s="1"/>
  <c r="Q7" i="14"/>
  <c r="J7" i="15"/>
  <c r="J7" i="10"/>
  <c r="V11" i="10"/>
  <c r="Y14" i="8"/>
  <c r="Z14" i="8" s="1"/>
  <c r="AC5" i="10"/>
  <c r="AF8" i="8" s="1"/>
  <c r="AH8" i="8" s="1"/>
  <c r="AH5" i="14"/>
  <c r="AJ5" i="14" s="1"/>
  <c r="Q5" i="15"/>
  <c r="Q77" i="8"/>
  <c r="R77" i="8" s="1"/>
  <c r="X77" i="8" s="1"/>
  <c r="S76" i="3" s="1"/>
  <c r="Q79" i="8"/>
  <c r="R79" i="8" s="1"/>
  <c r="X79" i="8" s="1"/>
  <c r="S78" i="3" s="1"/>
  <c r="Q78" i="8"/>
  <c r="R78" i="8" s="1"/>
  <c r="X78" i="8" s="1"/>
  <c r="S77" i="3" s="1"/>
  <c r="Q76" i="8"/>
  <c r="R76" i="8" s="1"/>
  <c r="X76" i="8" s="1"/>
  <c r="S75" i="3" s="1"/>
  <c r="T5" i="15"/>
  <c r="AF5" i="10"/>
  <c r="AJ8" i="8" s="1"/>
  <c r="AL8" i="8" s="1"/>
  <c r="AL5" i="14"/>
  <c r="AN5" i="14" s="1"/>
  <c r="L109" i="7"/>
  <c r="G10" i="6"/>
  <c r="H10" i="6" s="1"/>
  <c r="F10" i="6"/>
  <c r="AI6" i="14"/>
  <c r="AD6" i="10"/>
  <c r="AG9" i="8" s="1"/>
  <c r="R6" i="15"/>
  <c r="P40" i="7"/>
  <c r="W6" i="14"/>
  <c r="X6" i="14" s="1"/>
  <c r="T6" i="14" s="1"/>
  <c r="J9" i="12"/>
  <c r="Q9" i="8" s="1"/>
  <c r="L6" i="10"/>
  <c r="J6" i="14"/>
  <c r="K6" i="14" s="1"/>
  <c r="F6" i="15"/>
  <c r="U6" i="10"/>
  <c r="J9" i="7" s="1"/>
  <c r="P9" i="7" s="1"/>
  <c r="K6" i="15"/>
  <c r="R6" i="14"/>
  <c r="R157" i="8"/>
  <c r="O19" i="8"/>
  <c r="P63" i="7"/>
  <c r="T44" i="5"/>
  <c r="T143" i="4"/>
  <c r="T105" i="4"/>
  <c r="T85" i="4"/>
  <c r="L3" i="15"/>
  <c r="AA3" i="14"/>
  <c r="J3" i="10"/>
  <c r="W3" i="14"/>
  <c r="X3" i="14" s="1"/>
  <c r="T3" i="14" s="1"/>
  <c r="J4" i="12"/>
  <c r="Q7" i="8" s="1"/>
  <c r="T67" i="5"/>
  <c r="T25" i="4"/>
  <c r="L145" i="7"/>
  <c r="N4" i="10"/>
  <c r="P4" i="10"/>
  <c r="M4" i="10"/>
  <c r="L6" i="7"/>
  <c r="K156" i="8"/>
  <c r="O156" i="8" s="1"/>
  <c r="X156" i="8" s="1"/>
  <c r="S155" i="3" s="1"/>
  <c r="R161" i="8"/>
  <c r="O147" i="8"/>
  <c r="T60" i="5"/>
  <c r="T28" i="5"/>
  <c r="T102" i="4"/>
  <c r="X139" i="8"/>
  <c r="S138" i="3" s="1"/>
  <c r="X146" i="8"/>
  <c r="S145" i="3" s="1"/>
  <c r="T56" i="5"/>
  <c r="T134" i="4"/>
  <c r="T73" i="4"/>
  <c r="L65" i="7"/>
  <c r="X6" i="6"/>
  <c r="Y6" i="6" s="1"/>
  <c r="W6" i="6"/>
  <c r="T39" i="4"/>
  <c r="T55" i="4"/>
  <c r="X104" i="8" l="1"/>
  <c r="S103" i="3" s="1"/>
  <c r="Q150" i="7"/>
  <c r="O136" i="8"/>
  <c r="X136" i="8" s="1"/>
  <c r="S135" i="3" s="1"/>
  <c r="X138" i="8"/>
  <c r="S137" i="3" s="1"/>
  <c r="X145" i="8"/>
  <c r="S144" i="3" s="1"/>
  <c r="R94" i="3"/>
  <c r="R85" i="5"/>
  <c r="Q85" i="5" s="1"/>
  <c r="X108" i="8"/>
  <c r="S107" i="3" s="1"/>
  <c r="X81" i="8"/>
  <c r="S80" i="3" s="1"/>
  <c r="O101" i="8"/>
  <c r="R44" i="3"/>
  <c r="I10" i="6"/>
  <c r="N10" i="6" s="1"/>
  <c r="M9" i="3" s="1"/>
  <c r="AH59" i="8"/>
  <c r="I64" i="6"/>
  <c r="O159" i="7"/>
  <c r="G52" i="14"/>
  <c r="AG23" i="14"/>
  <c r="AB23" i="14" s="1"/>
  <c r="Z23" i="14" s="1"/>
  <c r="S23" i="14" s="1"/>
  <c r="K129" i="6"/>
  <c r="L129" i="6" s="1"/>
  <c r="M129" i="6" s="1"/>
  <c r="K130" i="6"/>
  <c r="L130" i="6" s="1"/>
  <c r="M130" i="6" s="1"/>
  <c r="L146" i="7"/>
  <c r="P146" i="7"/>
  <c r="K97" i="6"/>
  <c r="L97" i="6" s="1"/>
  <c r="K98" i="6"/>
  <c r="L98" i="6" s="1"/>
  <c r="O85" i="4"/>
  <c r="R63" i="4"/>
  <c r="R10" i="4"/>
  <c r="R8" i="5"/>
  <c r="C105" i="4"/>
  <c r="U80" i="4"/>
  <c r="U132" i="4"/>
  <c r="U15" i="4"/>
  <c r="C19" i="4"/>
  <c r="U81" i="4"/>
  <c r="U144" i="4"/>
  <c r="U66" i="4"/>
  <c r="U26" i="4"/>
  <c r="U11" i="4"/>
  <c r="C62" i="4"/>
  <c r="U114" i="4"/>
  <c r="C34" i="4"/>
  <c r="C97" i="4"/>
  <c r="C136" i="4"/>
  <c r="U90" i="4"/>
  <c r="U87" i="4"/>
  <c r="U37" i="4"/>
  <c r="C142" i="4"/>
  <c r="C101" i="4"/>
  <c r="C10" i="4"/>
  <c r="U60" i="4"/>
  <c r="U39" i="4"/>
  <c r="C83" i="4"/>
  <c r="C106" i="4"/>
  <c r="C79" i="4"/>
  <c r="U33" i="4"/>
  <c r="C89" i="4"/>
  <c r="U123" i="4"/>
  <c r="U117" i="4"/>
  <c r="C70" i="4"/>
  <c r="C122" i="4"/>
  <c r="U71" i="4"/>
  <c r="C54" i="4"/>
  <c r="O28" i="7"/>
  <c r="S67" i="5"/>
  <c r="O26" i="7"/>
  <c r="AM64" i="8"/>
  <c r="V23" i="15"/>
  <c r="G23" i="11" s="1"/>
  <c r="D23" i="11" s="1"/>
  <c r="AN57" i="8"/>
  <c r="T56" i="3" s="1"/>
  <c r="L71" i="7"/>
  <c r="AB118" i="14"/>
  <c r="Z118" i="14" s="1"/>
  <c r="S118" i="14" s="1"/>
  <c r="S42" i="6"/>
  <c r="T42" i="6"/>
  <c r="U42" i="6" s="1"/>
  <c r="O89" i="7"/>
  <c r="M109" i="6"/>
  <c r="N109" i="6" s="1"/>
  <c r="M108" i="3" s="1"/>
  <c r="AM134" i="8"/>
  <c r="M78" i="7"/>
  <c r="L17" i="7"/>
  <c r="P17" i="7"/>
  <c r="M17" i="7"/>
  <c r="U139" i="4"/>
  <c r="Z22" i="6"/>
  <c r="AN35" i="14"/>
  <c r="AB51" i="14"/>
  <c r="AL94" i="8"/>
  <c r="S31" i="6"/>
  <c r="T31" i="6"/>
  <c r="U31" i="6" s="1"/>
  <c r="V31" i="6" s="1"/>
  <c r="AM76" i="8"/>
  <c r="S87" i="6"/>
  <c r="T87" i="6"/>
  <c r="U87" i="6" s="1"/>
  <c r="L46" i="14"/>
  <c r="D46" i="14" s="1"/>
  <c r="AN105" i="14"/>
  <c r="P151" i="7"/>
  <c r="AH158" i="8"/>
  <c r="X65" i="8"/>
  <c r="S64" i="3" s="1"/>
  <c r="AN31" i="14"/>
  <c r="AM71" i="8"/>
  <c r="Z90" i="6"/>
  <c r="M153" i="6"/>
  <c r="N153" i="6" s="1"/>
  <c r="M152" i="3" s="1"/>
  <c r="AH30" i="8"/>
  <c r="AN19" i="14"/>
  <c r="AM102" i="8"/>
  <c r="AN96" i="14"/>
  <c r="O7" i="7"/>
  <c r="AM35" i="8"/>
  <c r="M92" i="6"/>
  <c r="V111" i="15"/>
  <c r="G111" i="11" s="1"/>
  <c r="D111" i="11" s="1"/>
  <c r="I21" i="6"/>
  <c r="L14" i="14"/>
  <c r="K117" i="14"/>
  <c r="L117" i="14" s="1"/>
  <c r="D117" i="14" s="1"/>
  <c r="P121" i="7"/>
  <c r="I127" i="6"/>
  <c r="N127" i="6" s="1"/>
  <c r="M126" i="3" s="1"/>
  <c r="R144" i="4"/>
  <c r="Z18" i="6"/>
  <c r="AA18" i="6" s="1"/>
  <c r="M101" i="6"/>
  <c r="X34" i="8"/>
  <c r="S33" i="3" s="1"/>
  <c r="U54" i="4"/>
  <c r="C103" i="4"/>
  <c r="U122" i="4"/>
  <c r="U70" i="4"/>
  <c r="C14" i="4"/>
  <c r="C64" i="4"/>
  <c r="U89" i="4"/>
  <c r="U32" i="4"/>
  <c r="C49" i="4"/>
  <c r="U79" i="4"/>
  <c r="U106" i="4"/>
  <c r="U83" i="4"/>
  <c r="U8" i="4"/>
  <c r="U20" i="4"/>
  <c r="C116" i="4"/>
  <c r="U101" i="4"/>
  <c r="U142" i="4"/>
  <c r="C53" i="4"/>
  <c r="C119" i="4"/>
  <c r="C61" i="4"/>
  <c r="U136" i="4"/>
  <c r="U97" i="4"/>
  <c r="U34" i="4"/>
  <c r="C114" i="4"/>
  <c r="U62" i="4"/>
  <c r="C76" i="4"/>
  <c r="U9" i="4"/>
  <c r="C63" i="4"/>
  <c r="U120" i="4"/>
  <c r="U6" i="4"/>
  <c r="U19" i="4"/>
  <c r="C31" i="4"/>
  <c r="C80" i="4"/>
  <c r="U105" i="4"/>
  <c r="AG105" i="14"/>
  <c r="AN137" i="14"/>
  <c r="P159" i="7"/>
  <c r="AG138" i="14"/>
  <c r="X92" i="8"/>
  <c r="S91" i="3" s="1"/>
  <c r="M30" i="7"/>
  <c r="AH44" i="8"/>
  <c r="M70" i="14"/>
  <c r="I89" i="6"/>
  <c r="AN147" i="14"/>
  <c r="O87" i="7"/>
  <c r="AH128" i="8"/>
  <c r="V12" i="15"/>
  <c r="G12" i="11" s="1"/>
  <c r="D12" i="11" s="1"/>
  <c r="R31" i="6"/>
  <c r="P89" i="7"/>
  <c r="K76" i="14"/>
  <c r="O14" i="7"/>
  <c r="L30" i="7"/>
  <c r="AB120" i="14"/>
  <c r="Z120" i="14" s="1"/>
  <c r="S120" i="14" s="1"/>
  <c r="AG71" i="14"/>
  <c r="M134" i="6"/>
  <c r="U50" i="4"/>
  <c r="U103" i="4"/>
  <c r="C93" i="4"/>
  <c r="C134" i="4"/>
  <c r="U14" i="4"/>
  <c r="U64" i="4"/>
  <c r="C32" i="4"/>
  <c r="U49" i="4"/>
  <c r="C111" i="4"/>
  <c r="C77" i="4"/>
  <c r="C118" i="4"/>
  <c r="C8" i="4"/>
  <c r="C20" i="4"/>
  <c r="U116" i="4"/>
  <c r="C112" i="4"/>
  <c r="C73" i="4"/>
  <c r="U53" i="4"/>
  <c r="U119" i="4"/>
  <c r="U61" i="4"/>
  <c r="C67" i="4"/>
  <c r="O103" i="8"/>
  <c r="X103" i="8" s="1"/>
  <c r="S102" i="3" s="1"/>
  <c r="C68" i="4"/>
  <c r="C85" i="4"/>
  <c r="C126" i="4"/>
  <c r="U76" i="4"/>
  <c r="C13" i="4"/>
  <c r="C25" i="4"/>
  <c r="U63" i="4"/>
  <c r="C138" i="4"/>
  <c r="C120" i="4"/>
  <c r="U12" i="4"/>
  <c r="C35" i="4"/>
  <c r="U31" i="4"/>
  <c r="U98" i="4"/>
  <c r="C75" i="4"/>
  <c r="AB89" i="14"/>
  <c r="Z89" i="14" s="1"/>
  <c r="S89" i="14" s="1"/>
  <c r="R101" i="6"/>
  <c r="AM98" i="8"/>
  <c r="AM97" i="8"/>
  <c r="D140" i="14"/>
  <c r="AL140" i="8"/>
  <c r="AJ4" i="14"/>
  <c r="AB26" i="14"/>
  <c r="Z26" i="14" s="1"/>
  <c r="S26" i="14" s="1"/>
  <c r="P52" i="7"/>
  <c r="V55" i="15"/>
  <c r="G55" i="11" s="1"/>
  <c r="D55" i="11" s="1"/>
  <c r="M60" i="14"/>
  <c r="L107" i="14"/>
  <c r="D107" i="14" s="1"/>
  <c r="I121" i="6"/>
  <c r="AN117" i="14"/>
  <c r="M30" i="6"/>
  <c r="AM32" i="8"/>
  <c r="AN32" i="8" s="1"/>
  <c r="T31" i="3" s="1"/>
  <c r="R31" i="3" s="1"/>
  <c r="V45" i="15"/>
  <c r="G45" i="11" s="1"/>
  <c r="D45" i="11" s="1"/>
  <c r="M86" i="7"/>
  <c r="V91" i="15"/>
  <c r="G91" i="11" s="1"/>
  <c r="D91" i="11" s="1"/>
  <c r="L100" i="7"/>
  <c r="G105" i="14"/>
  <c r="X157" i="8"/>
  <c r="I6" i="6"/>
  <c r="M41" i="7"/>
  <c r="L76" i="14"/>
  <c r="AG99" i="14"/>
  <c r="AE94" i="8"/>
  <c r="AM94" i="8" s="1"/>
  <c r="AN94" i="8" s="1"/>
  <c r="T93" i="3" s="1"/>
  <c r="S131" i="14"/>
  <c r="AB124" i="14"/>
  <c r="Z124" i="14" s="1"/>
  <c r="S124" i="14" s="1"/>
  <c r="B124" i="14" s="1"/>
  <c r="F124" i="11" s="1"/>
  <c r="C124" i="11" s="1"/>
  <c r="AH55" i="8"/>
  <c r="I56" i="6"/>
  <c r="P81" i="7"/>
  <c r="I94" i="6"/>
  <c r="N94" i="6" s="1"/>
  <c r="M93" i="3" s="1"/>
  <c r="R129" i="6"/>
  <c r="AL152" i="8"/>
  <c r="AM152" i="8" s="1"/>
  <c r="AN152" i="8" s="1"/>
  <c r="AM12" i="8"/>
  <c r="AN12" i="8" s="1"/>
  <c r="T11" i="3" s="1"/>
  <c r="R11" i="3" s="1"/>
  <c r="AE58" i="8"/>
  <c r="AA71" i="6"/>
  <c r="I122" i="6"/>
  <c r="Z84" i="6"/>
  <c r="C50" i="4"/>
  <c r="C135" i="4"/>
  <c r="U93" i="4"/>
  <c r="U134" i="4"/>
  <c r="C108" i="4"/>
  <c r="U128" i="4"/>
  <c r="C22" i="4"/>
  <c r="U111" i="4"/>
  <c r="U77" i="4"/>
  <c r="U118" i="4"/>
  <c r="C7" i="4"/>
  <c r="C24" i="4"/>
  <c r="U36" i="4"/>
  <c r="U112" i="4"/>
  <c r="U73" i="4"/>
  <c r="C84" i="4"/>
  <c r="U67" i="4"/>
  <c r="U68" i="4"/>
  <c r="U85" i="4"/>
  <c r="U126" i="4"/>
  <c r="U13" i="4"/>
  <c r="U25" i="4"/>
  <c r="C95" i="4"/>
  <c r="U138" i="4"/>
  <c r="C115" i="4"/>
  <c r="C12" i="4"/>
  <c r="U35" i="4"/>
  <c r="C47" i="4"/>
  <c r="C98" i="4"/>
  <c r="U75" i="4"/>
  <c r="K78" i="14"/>
  <c r="N71" i="7"/>
  <c r="P78" i="7"/>
  <c r="L157" i="14"/>
  <c r="AH7" i="8"/>
  <c r="AB42" i="14"/>
  <c r="Z42" i="14" s="1"/>
  <c r="S42" i="14" s="1"/>
  <c r="Z110" i="6"/>
  <c r="M122" i="6"/>
  <c r="N122" i="6" s="1"/>
  <c r="M121" i="3" s="1"/>
  <c r="V149" i="15"/>
  <c r="G149" i="11" s="1"/>
  <c r="D149" i="11" s="1"/>
  <c r="V8" i="15"/>
  <c r="G8" i="11" s="1"/>
  <c r="D8" i="11" s="1"/>
  <c r="AN66" i="14"/>
  <c r="V77" i="15"/>
  <c r="G77" i="11" s="1"/>
  <c r="D77" i="11" s="1"/>
  <c r="P103" i="7"/>
  <c r="AE104" i="8"/>
  <c r="AN47" i="14"/>
  <c r="O94" i="7"/>
  <c r="V103" i="15"/>
  <c r="G103" i="11" s="1"/>
  <c r="D103" i="11" s="1"/>
  <c r="AG121" i="14"/>
  <c r="AG72" i="14"/>
  <c r="X153" i="8"/>
  <c r="S152" i="3" s="1"/>
  <c r="M149" i="14"/>
  <c r="X63" i="8"/>
  <c r="U16" i="4"/>
  <c r="C46" i="4"/>
  <c r="U135" i="4"/>
  <c r="U104" i="4"/>
  <c r="C65" i="4"/>
  <c r="U108" i="4"/>
  <c r="C128" i="4"/>
  <c r="C145" i="4"/>
  <c r="C48" i="4"/>
  <c r="U22" i="4"/>
  <c r="C18" i="4"/>
  <c r="C143" i="4"/>
  <c r="C141" i="4"/>
  <c r="C113" i="4"/>
  <c r="U7" i="4"/>
  <c r="U24" i="4"/>
  <c r="C36" i="4"/>
  <c r="C130" i="4"/>
  <c r="C107" i="4"/>
  <c r="C137" i="4"/>
  <c r="U84" i="4"/>
  <c r="C58" i="4"/>
  <c r="C125" i="4"/>
  <c r="C131" i="4"/>
  <c r="U92" i="4"/>
  <c r="U96" i="4"/>
  <c r="C57" i="4"/>
  <c r="C21" i="4"/>
  <c r="C29" i="4"/>
  <c r="C41" i="4"/>
  <c r="U95" i="4"/>
  <c r="U115" i="4"/>
  <c r="U28" i="4"/>
  <c r="U47" i="4"/>
  <c r="C69" i="4"/>
  <c r="C139" i="4"/>
  <c r="AB82" i="14"/>
  <c r="AG104" i="14"/>
  <c r="AB104" i="14" s="1"/>
  <c r="Z104" i="14" s="1"/>
  <c r="S104" i="14" s="1"/>
  <c r="AN7" i="14"/>
  <c r="AB7" i="14" s="1"/>
  <c r="Z7" i="14" s="1"/>
  <c r="S7" i="14" s="1"/>
  <c r="D77" i="14"/>
  <c r="M89" i="7"/>
  <c r="V131" i="15"/>
  <c r="G131" i="11" s="1"/>
  <c r="D131" i="11" s="1"/>
  <c r="N22" i="7"/>
  <c r="D145" i="14"/>
  <c r="C16" i="4"/>
  <c r="U46" i="4"/>
  <c r="C104" i="4"/>
  <c r="U65" i="4"/>
  <c r="C140" i="4"/>
  <c r="C59" i="4"/>
  <c r="U145" i="4"/>
  <c r="U48" i="4"/>
  <c r="C17" i="4"/>
  <c r="U18" i="4"/>
  <c r="U143" i="4"/>
  <c r="U141" i="4"/>
  <c r="U113" i="4"/>
  <c r="C23" i="4"/>
  <c r="U40" i="4"/>
  <c r="U52" i="4"/>
  <c r="U130" i="4"/>
  <c r="U107" i="4"/>
  <c r="U137" i="4"/>
  <c r="C30" i="4"/>
  <c r="U58" i="4"/>
  <c r="U125" i="4"/>
  <c r="U131" i="4"/>
  <c r="C92" i="4"/>
  <c r="C96" i="4"/>
  <c r="U57" i="4"/>
  <c r="U21" i="4"/>
  <c r="U29" i="4"/>
  <c r="U41" i="4"/>
  <c r="C127" i="4"/>
  <c r="C109" i="4"/>
  <c r="C86" i="4"/>
  <c r="C43" i="4"/>
  <c r="C28" i="4"/>
  <c r="C51" i="4"/>
  <c r="C100" i="4"/>
  <c r="U69" i="4"/>
  <c r="M74" i="7"/>
  <c r="AG156" i="14"/>
  <c r="X132" i="8"/>
  <c r="S131" i="3" s="1"/>
  <c r="P16" i="7"/>
  <c r="AG59" i="14"/>
  <c r="Z92" i="6"/>
  <c r="AJ102" i="14"/>
  <c r="P113" i="7"/>
  <c r="AH125" i="8"/>
  <c r="AM126" i="8"/>
  <c r="AG4" i="14"/>
  <c r="G10" i="14"/>
  <c r="K41" i="14"/>
  <c r="AL69" i="8"/>
  <c r="L89" i="7"/>
  <c r="AG101" i="14"/>
  <c r="I46" i="6"/>
  <c r="I44" i="6"/>
  <c r="N44" i="6" s="1"/>
  <c r="O128" i="7"/>
  <c r="R72" i="4"/>
  <c r="O30" i="7"/>
  <c r="AM48" i="8"/>
  <c r="C55" i="4"/>
  <c r="U55" i="4"/>
  <c r="V67" i="6"/>
  <c r="I129" i="6"/>
  <c r="AJ157" i="14"/>
  <c r="I90" i="6"/>
  <c r="Z144" i="6"/>
  <c r="AA144" i="6" s="1"/>
  <c r="AM145" i="8"/>
  <c r="AN145" i="8" s="1"/>
  <c r="T144" i="3" s="1"/>
  <c r="R144" i="3" s="1"/>
  <c r="C5" i="4"/>
  <c r="U74" i="4"/>
  <c r="C99" i="4"/>
  <c r="C129" i="4"/>
  <c r="U140" i="4"/>
  <c r="U59" i="4"/>
  <c r="C94" i="4"/>
  <c r="C27" i="4"/>
  <c r="U17" i="4"/>
  <c r="C42" i="4"/>
  <c r="C82" i="4"/>
  <c r="C88" i="4"/>
  <c r="U23" i="4"/>
  <c r="C40" i="4"/>
  <c r="C52" i="4"/>
  <c r="U56" i="4"/>
  <c r="C78" i="4"/>
  <c r="U30" i="4"/>
  <c r="U72" i="4"/>
  <c r="C102" i="4"/>
  <c r="C38" i="4"/>
  <c r="C124" i="4"/>
  <c r="C91" i="4"/>
  <c r="C121" i="4"/>
  <c r="C45" i="4"/>
  <c r="U127" i="4"/>
  <c r="U109" i="4"/>
  <c r="U86" i="4"/>
  <c r="X46" i="8"/>
  <c r="S45" i="3" s="1"/>
  <c r="U43" i="4"/>
  <c r="C44" i="4"/>
  <c r="U51" i="4"/>
  <c r="U100" i="4"/>
  <c r="C133" i="4"/>
  <c r="C110" i="4"/>
  <c r="AG39" i="14"/>
  <c r="Z24" i="6"/>
  <c r="AL105" i="8"/>
  <c r="AH157" i="8"/>
  <c r="M15" i="6"/>
  <c r="I43" i="6"/>
  <c r="AE33" i="8"/>
  <c r="AM33" i="8" s="1"/>
  <c r="AM124" i="8"/>
  <c r="I25" i="6"/>
  <c r="P30" i="7"/>
  <c r="L59" i="7"/>
  <c r="AM56" i="8"/>
  <c r="P64" i="7"/>
  <c r="P100" i="7"/>
  <c r="U5" i="4"/>
  <c r="C71" i="4"/>
  <c r="C74" i="4"/>
  <c r="U99" i="4"/>
  <c r="U129" i="4"/>
  <c r="C117" i="4"/>
  <c r="C123" i="4"/>
  <c r="U94" i="4"/>
  <c r="U27" i="4"/>
  <c r="C33" i="4"/>
  <c r="U42" i="4"/>
  <c r="U82" i="4"/>
  <c r="U88" i="4"/>
  <c r="C39" i="4"/>
  <c r="C60" i="4"/>
  <c r="U10" i="4"/>
  <c r="C56" i="4"/>
  <c r="U78" i="4"/>
  <c r="C37" i="4"/>
  <c r="C87" i="4"/>
  <c r="C90" i="4"/>
  <c r="C72" i="4"/>
  <c r="U102" i="4"/>
  <c r="U38" i="4"/>
  <c r="U124" i="4"/>
  <c r="U91" i="4"/>
  <c r="U121" i="4"/>
  <c r="C11" i="4"/>
  <c r="U45" i="4"/>
  <c r="C26" i="4"/>
  <c r="C66" i="4"/>
  <c r="C144" i="4"/>
  <c r="C81" i="4"/>
  <c r="U44" i="4"/>
  <c r="C15" i="4"/>
  <c r="C132" i="4"/>
  <c r="U133" i="4"/>
  <c r="U110" i="4"/>
  <c r="S95" i="14"/>
  <c r="C95" i="14"/>
  <c r="H95" i="11" s="1"/>
  <c r="E95" i="11" s="1"/>
  <c r="B37" i="14"/>
  <c r="F37" i="11" s="1"/>
  <c r="C37" i="11" s="1"/>
  <c r="C124" i="14"/>
  <c r="H124" i="11" s="1"/>
  <c r="E124" i="11" s="1"/>
  <c r="S21" i="14"/>
  <c r="B21" i="14" s="1"/>
  <c r="F21" i="11" s="1"/>
  <c r="C21" i="11" s="1"/>
  <c r="C21" i="14"/>
  <c r="H21" i="11" s="1"/>
  <c r="E21" i="11" s="1"/>
  <c r="B87" i="14"/>
  <c r="F87" i="11" s="1"/>
  <c r="C87" i="11" s="1"/>
  <c r="S62" i="3"/>
  <c r="R55" i="4"/>
  <c r="O56" i="5"/>
  <c r="T21" i="6"/>
  <c r="U21" i="6" s="1"/>
  <c r="V21" i="6" s="1"/>
  <c r="S21" i="6"/>
  <c r="X81" i="6"/>
  <c r="Y81" i="6" s="1"/>
  <c r="W81" i="6"/>
  <c r="U70" i="3"/>
  <c r="G75" i="6"/>
  <c r="H75" i="6" s="1"/>
  <c r="I75" i="6" s="1"/>
  <c r="F75" i="6"/>
  <c r="V83" i="10"/>
  <c r="Y86" i="8"/>
  <c r="Z86" i="8" s="1"/>
  <c r="S96" i="10"/>
  <c r="H99" i="7" s="1"/>
  <c r="P95" i="6"/>
  <c r="Q95" i="6" s="1"/>
  <c r="R95" i="6" s="1"/>
  <c r="O95" i="6"/>
  <c r="T95" i="6"/>
  <c r="U95" i="6" s="1"/>
  <c r="V95" i="6" s="1"/>
  <c r="AE117" i="8"/>
  <c r="AE112" i="8"/>
  <c r="F118" i="6"/>
  <c r="G118" i="6"/>
  <c r="H118" i="6" s="1"/>
  <c r="U124" i="3"/>
  <c r="V133" i="10"/>
  <c r="Y136" i="8"/>
  <c r="Z136" i="8" s="1"/>
  <c r="AN136" i="8" s="1"/>
  <c r="T135" i="3" s="1"/>
  <c r="R135" i="3" s="1"/>
  <c r="I139" i="15"/>
  <c r="R110" i="4"/>
  <c r="R69" i="5"/>
  <c r="V7" i="10"/>
  <c r="Y10" i="8"/>
  <c r="Z10" i="8" s="1"/>
  <c r="V24" i="10"/>
  <c r="Y27" i="8"/>
  <c r="Z27" i="8" s="1"/>
  <c r="G28" i="14"/>
  <c r="D28" i="14" s="1"/>
  <c r="AE55" i="8"/>
  <c r="G52" i="6"/>
  <c r="H52" i="6" s="1"/>
  <c r="F52" i="6"/>
  <c r="S57" i="10"/>
  <c r="H60" i="7" s="1"/>
  <c r="G79" i="6"/>
  <c r="H79" i="6" s="1"/>
  <c r="I79" i="6" s="1"/>
  <c r="F79" i="6"/>
  <c r="U82" i="3"/>
  <c r="V77" i="10"/>
  <c r="Y80" i="8"/>
  <c r="Z80" i="8" s="1"/>
  <c r="M102" i="7"/>
  <c r="J114" i="8"/>
  <c r="U114" i="8"/>
  <c r="G114" i="8"/>
  <c r="F114" i="8"/>
  <c r="V114" i="8"/>
  <c r="S114" i="8"/>
  <c r="P114" i="8"/>
  <c r="M114" i="8"/>
  <c r="L114" i="8"/>
  <c r="N114" i="8" s="1"/>
  <c r="T114" i="8"/>
  <c r="Q114" i="8"/>
  <c r="I114" i="8"/>
  <c r="P121" i="6"/>
  <c r="Q121" i="6" s="1"/>
  <c r="R121" i="6" s="1"/>
  <c r="K121" i="6"/>
  <c r="L121" i="6" s="1"/>
  <c r="M121" i="6" s="1"/>
  <c r="N121" i="6" s="1"/>
  <c r="M120" i="3" s="1"/>
  <c r="J121" i="6"/>
  <c r="M125" i="7"/>
  <c r="K124" i="6"/>
  <c r="L124" i="6" s="1"/>
  <c r="J124" i="6"/>
  <c r="AE132" i="8"/>
  <c r="Q130" i="8"/>
  <c r="R130" i="8" s="1"/>
  <c r="X130" i="8" s="1"/>
  <c r="Q129" i="8"/>
  <c r="R129" i="8" s="1"/>
  <c r="AE141" i="8"/>
  <c r="AM141" i="8" s="1"/>
  <c r="V153" i="10"/>
  <c r="Y156" i="8"/>
  <c r="Z156" i="8" s="1"/>
  <c r="O87" i="4"/>
  <c r="R56" i="4"/>
  <c r="S83" i="4"/>
  <c r="R95" i="4"/>
  <c r="R139" i="4"/>
  <c r="X149" i="8"/>
  <c r="S148" i="3" s="1"/>
  <c r="P5" i="14"/>
  <c r="M5" i="14" s="1"/>
  <c r="S13" i="10"/>
  <c r="H16" i="7" s="1"/>
  <c r="I23" i="6"/>
  <c r="P18" i="14"/>
  <c r="M18" i="14" s="1"/>
  <c r="P51" i="6"/>
  <c r="Q51" i="6" s="1"/>
  <c r="O51" i="6"/>
  <c r="T51" i="6"/>
  <c r="U51" i="6" s="1"/>
  <c r="V51" i="6" s="1"/>
  <c r="P59" i="14"/>
  <c r="AB74" i="14"/>
  <c r="Z74" i="14" s="1"/>
  <c r="S74" i="14" s="1"/>
  <c r="I72" i="15"/>
  <c r="S64" i="10"/>
  <c r="H67" i="7" s="1"/>
  <c r="X86" i="6"/>
  <c r="Y86" i="6" s="1"/>
  <c r="Z86" i="6" s="1"/>
  <c r="W86" i="6"/>
  <c r="AE103" i="8"/>
  <c r="L108" i="14"/>
  <c r="G112" i="14"/>
  <c r="P124" i="7"/>
  <c r="Z136" i="6"/>
  <c r="P138" i="7"/>
  <c r="AE143" i="8"/>
  <c r="AM143" i="8"/>
  <c r="M144" i="7"/>
  <c r="G136" i="14"/>
  <c r="P137" i="14"/>
  <c r="X151" i="6"/>
  <c r="Y151" i="6" s="1"/>
  <c r="W151" i="6"/>
  <c r="G152" i="14"/>
  <c r="P160" i="7"/>
  <c r="R96" i="4"/>
  <c r="L8" i="5"/>
  <c r="K23" i="7"/>
  <c r="P22" i="3" s="1"/>
  <c r="N23" i="7"/>
  <c r="F11" i="6"/>
  <c r="G11" i="6"/>
  <c r="H11" i="6" s="1"/>
  <c r="P46" i="14"/>
  <c r="P48" i="14"/>
  <c r="P34" i="14"/>
  <c r="M34" i="14" s="1"/>
  <c r="L58" i="7"/>
  <c r="L72" i="14"/>
  <c r="AH81" i="8"/>
  <c r="T86" i="6"/>
  <c r="U86" i="6" s="1"/>
  <c r="V86" i="6" s="1"/>
  <c r="AA86" i="6" s="1"/>
  <c r="P86" i="6"/>
  <c r="Q86" i="6" s="1"/>
  <c r="R86" i="6" s="1"/>
  <c r="O86" i="6"/>
  <c r="U102" i="3"/>
  <c r="P114" i="7"/>
  <c r="P128" i="7"/>
  <c r="O133" i="7"/>
  <c r="U139" i="3"/>
  <c r="T136" i="6"/>
  <c r="U136" i="6" s="1"/>
  <c r="V136" i="6" s="1"/>
  <c r="AA136" i="6" s="1"/>
  <c r="O136" i="6"/>
  <c r="P136" i="6"/>
  <c r="Q136" i="6" s="1"/>
  <c r="L144" i="7"/>
  <c r="I146" i="15"/>
  <c r="O9" i="7"/>
  <c r="U7" i="3"/>
  <c r="I7" i="15"/>
  <c r="N13" i="7"/>
  <c r="K13" i="7"/>
  <c r="P12" i="3" s="1"/>
  <c r="AE19" i="8"/>
  <c r="J14" i="6"/>
  <c r="K14" i="6"/>
  <c r="L14" i="6" s="1"/>
  <c r="M14" i="6" s="1"/>
  <c r="S27" i="10"/>
  <c r="H30" i="7" s="1"/>
  <c r="G23" i="14"/>
  <c r="P41" i="14"/>
  <c r="M63" i="6"/>
  <c r="N63" i="6" s="1"/>
  <c r="M62" i="3" s="1"/>
  <c r="P66" i="7"/>
  <c r="O74" i="7"/>
  <c r="AJ80" i="14"/>
  <c r="AH91" i="8"/>
  <c r="K94" i="7"/>
  <c r="P93" i="3" s="1"/>
  <c r="N94" i="7"/>
  <c r="Q94" i="7" s="1"/>
  <c r="X99" i="6"/>
  <c r="Y99" i="6" s="1"/>
  <c r="W99" i="6"/>
  <c r="R106" i="6"/>
  <c r="N114" i="7"/>
  <c r="P101" i="14"/>
  <c r="G112" i="6"/>
  <c r="H112" i="6" s="1"/>
  <c r="F112" i="6"/>
  <c r="U115" i="8"/>
  <c r="S115" i="8"/>
  <c r="M115" i="8"/>
  <c r="G115" i="8"/>
  <c r="V115" i="8"/>
  <c r="T115" i="8"/>
  <c r="L115" i="8"/>
  <c r="N115" i="8" s="1"/>
  <c r="J115" i="8"/>
  <c r="Q115" i="8"/>
  <c r="I115" i="8"/>
  <c r="F115" i="8"/>
  <c r="P115" i="8"/>
  <c r="Z132" i="6"/>
  <c r="AJ126" i="14"/>
  <c r="AB126" i="14" s="1"/>
  <c r="Z126" i="14" s="1"/>
  <c r="S126" i="14" s="1"/>
  <c r="AN134" i="14"/>
  <c r="AB134" i="14" s="1"/>
  <c r="Z134" i="14" s="1"/>
  <c r="S134" i="14" s="1"/>
  <c r="AL143" i="8"/>
  <c r="G138" i="14"/>
  <c r="AG154" i="14"/>
  <c r="P157" i="14"/>
  <c r="R94" i="4"/>
  <c r="R69" i="4"/>
  <c r="L66" i="5"/>
  <c r="X161" i="8"/>
  <c r="R68" i="4"/>
  <c r="L97" i="4"/>
  <c r="X101" i="8"/>
  <c r="S100" i="3" s="1"/>
  <c r="L3" i="14"/>
  <c r="D3" i="14" s="1"/>
  <c r="S16" i="10"/>
  <c r="H19" i="7" s="1"/>
  <c r="P25" i="7"/>
  <c r="AL14" i="8"/>
  <c r="P14" i="14"/>
  <c r="M14" i="14" s="1"/>
  <c r="M28" i="7"/>
  <c r="I45" i="6"/>
  <c r="V41" i="10"/>
  <c r="Y44" i="8"/>
  <c r="Z44" i="8" s="1"/>
  <c r="V17" i="15"/>
  <c r="G17" i="11" s="1"/>
  <c r="D17" i="11" s="1"/>
  <c r="V48" i="10"/>
  <c r="Y51" i="8"/>
  <c r="Z51" i="8" s="1"/>
  <c r="O66" i="7"/>
  <c r="AB59" i="14"/>
  <c r="Z59" i="14" s="1"/>
  <c r="S59" i="14" s="1"/>
  <c r="AN76" i="8"/>
  <c r="T75" i="3" s="1"/>
  <c r="R75" i="3" s="1"/>
  <c r="AE78" i="8"/>
  <c r="P65" i="14"/>
  <c r="M65" i="14" s="1"/>
  <c r="T78" i="6"/>
  <c r="U78" i="6" s="1"/>
  <c r="V78" i="6" s="1"/>
  <c r="P78" i="6"/>
  <c r="Q78" i="6" s="1"/>
  <c r="O78" i="6"/>
  <c r="S84" i="10"/>
  <c r="H87" i="7" s="1"/>
  <c r="T94" i="6"/>
  <c r="U94" i="6" s="1"/>
  <c r="V94" i="6" s="1"/>
  <c r="N101" i="7"/>
  <c r="K101" i="7"/>
  <c r="P100" i="3" s="1"/>
  <c r="V94" i="15"/>
  <c r="G94" i="11" s="1"/>
  <c r="D94" i="11" s="1"/>
  <c r="V111" i="8"/>
  <c r="J111" i="8"/>
  <c r="T111" i="8"/>
  <c r="G111" i="8"/>
  <c r="U111" i="8"/>
  <c r="S111" i="8"/>
  <c r="M111" i="8"/>
  <c r="L111" i="8"/>
  <c r="Q111" i="8"/>
  <c r="I111" i="8"/>
  <c r="K111" i="8" s="1"/>
  <c r="F111" i="8"/>
  <c r="P111" i="8"/>
  <c r="V110" i="15"/>
  <c r="G110" i="11" s="1"/>
  <c r="D110" i="11" s="1"/>
  <c r="L123" i="7"/>
  <c r="S115" i="10"/>
  <c r="H118" i="7" s="1"/>
  <c r="AG127" i="14"/>
  <c r="AB127" i="14" s="1"/>
  <c r="Z127" i="14" s="1"/>
  <c r="S127" i="14" s="1"/>
  <c r="S125" i="10"/>
  <c r="H128" i="7" s="1"/>
  <c r="U128" i="3"/>
  <c r="AE133" i="8"/>
  <c r="AM133" i="8" s="1"/>
  <c r="AE137" i="8"/>
  <c r="AL141" i="8"/>
  <c r="T148" i="6"/>
  <c r="U148" i="6" s="1"/>
  <c r="V148" i="6" s="1"/>
  <c r="O148" i="6"/>
  <c r="P148" i="6"/>
  <c r="Q148" i="6" s="1"/>
  <c r="X148" i="6"/>
  <c r="Y148" i="6" s="1"/>
  <c r="Z148" i="6" s="1"/>
  <c r="S28" i="4"/>
  <c r="X129" i="8"/>
  <c r="S128" i="3" s="1"/>
  <c r="W9" i="8"/>
  <c r="BA258" i="17"/>
  <c r="D258" i="17" s="1"/>
  <c r="BA257" i="17"/>
  <c r="D257" i="17" s="1"/>
  <c r="BA241" i="17"/>
  <c r="D241" i="17" s="1"/>
  <c r="BA228" i="17"/>
  <c r="D228" i="17" s="1"/>
  <c r="BA177" i="17"/>
  <c r="D177" i="17" s="1"/>
  <c r="BA171" i="17"/>
  <c r="D171" i="17" s="1"/>
  <c r="BA164" i="17"/>
  <c r="D164" i="17" s="1"/>
  <c r="BA247" i="17"/>
  <c r="D247" i="17" s="1"/>
  <c r="BA240" i="17"/>
  <c r="D240" i="17" s="1"/>
  <c r="BA252" i="17"/>
  <c r="D252" i="17" s="1"/>
  <c r="BA201" i="17"/>
  <c r="D201" i="17" s="1"/>
  <c r="BA163" i="17"/>
  <c r="D163" i="17" s="1"/>
  <c r="BA156" i="17"/>
  <c r="D156" i="17" s="1"/>
  <c r="BA137" i="17"/>
  <c r="D137" i="17" s="1"/>
  <c r="BA118" i="17"/>
  <c r="D118" i="17" s="1"/>
  <c r="BA86" i="17"/>
  <c r="D86" i="17" s="1"/>
  <c r="BA42" i="17"/>
  <c r="D42" i="17" s="1"/>
  <c r="BA20" i="17"/>
  <c r="D20" i="17" s="1"/>
  <c r="BA4" i="17"/>
  <c r="D4" i="17" s="1"/>
  <c r="BA251" i="17"/>
  <c r="D251" i="17" s="1"/>
  <c r="BA244" i="17"/>
  <c r="D244" i="17" s="1"/>
  <c r="BA219" i="17"/>
  <c r="D219" i="17" s="1"/>
  <c r="BA174" i="17"/>
  <c r="D174" i="17" s="1"/>
  <c r="BA250" i="17"/>
  <c r="D250" i="17" s="1"/>
  <c r="BA249" i="17"/>
  <c r="D249" i="17" s="1"/>
  <c r="BA211" i="17"/>
  <c r="D211" i="17" s="1"/>
  <c r="BA172" i="17"/>
  <c r="D172" i="17" s="1"/>
  <c r="BA153" i="17"/>
  <c r="D153" i="17" s="1"/>
  <c r="BA121" i="17"/>
  <c r="D121" i="17" s="1"/>
  <c r="BA108" i="17"/>
  <c r="D108" i="17" s="1"/>
  <c r="BA102" i="17"/>
  <c r="D102" i="17" s="1"/>
  <c r="BA89" i="17"/>
  <c r="D89" i="17" s="1"/>
  <c r="BA83" i="17"/>
  <c r="D83" i="17" s="1"/>
  <c r="BA76" i="17"/>
  <c r="D76" i="17" s="1"/>
  <c r="BA70" i="17"/>
  <c r="D70" i="17" s="1"/>
  <c r="BA39" i="17"/>
  <c r="D39" i="17" s="1"/>
  <c r="BA23" i="17"/>
  <c r="D23" i="17" s="1"/>
  <c r="BA18" i="17"/>
  <c r="D18" i="17" s="1"/>
  <c r="BA132" i="17"/>
  <c r="D132" i="17" s="1"/>
  <c r="BA72" i="17"/>
  <c r="D72" i="17" s="1"/>
  <c r="BA47" i="17"/>
  <c r="D47" i="17" s="1"/>
  <c r="BA32" i="17"/>
  <c r="D32" i="17" s="1"/>
  <c r="BA25" i="17"/>
  <c r="D25" i="17" s="1"/>
  <c r="BA242" i="17"/>
  <c r="D242" i="17" s="1"/>
  <c r="BA224" i="17"/>
  <c r="D224" i="17" s="1"/>
  <c r="BA181" i="17"/>
  <c r="D181" i="17" s="1"/>
  <c r="BA106" i="17"/>
  <c r="D106" i="17" s="1"/>
  <c r="BA97" i="17"/>
  <c r="D97" i="17" s="1"/>
  <c r="BA88" i="17"/>
  <c r="D88" i="17" s="1"/>
  <c r="BA80" i="17"/>
  <c r="D80" i="17" s="1"/>
  <c r="BA46" i="17"/>
  <c r="D46" i="17" s="1"/>
  <c r="BA24" i="17"/>
  <c r="D24" i="17" s="1"/>
  <c r="BA17" i="17"/>
  <c r="D17" i="17" s="1"/>
  <c r="BA205" i="17"/>
  <c r="D205" i="17" s="1"/>
  <c r="BA139" i="17"/>
  <c r="D139" i="17" s="1"/>
  <c r="BA104" i="17"/>
  <c r="D104" i="17" s="1"/>
  <c r="BA79" i="17"/>
  <c r="D79" i="17" s="1"/>
  <c r="BA62" i="17"/>
  <c r="D62" i="17" s="1"/>
  <c r="BA16" i="17"/>
  <c r="D16" i="17" s="1"/>
  <c r="BA9" i="17"/>
  <c r="D9" i="17" s="1"/>
  <c r="BA178" i="17"/>
  <c r="D178" i="17" s="1"/>
  <c r="BA138" i="17"/>
  <c r="D138" i="17" s="1"/>
  <c r="BA120" i="17"/>
  <c r="D120" i="17" s="1"/>
  <c r="BA112" i="17"/>
  <c r="D112" i="17" s="1"/>
  <c r="BA95" i="17"/>
  <c r="D95" i="17" s="1"/>
  <c r="BA87" i="17"/>
  <c r="D87" i="17" s="1"/>
  <c r="BA78" i="17"/>
  <c r="D78" i="17" s="1"/>
  <c r="BA52" i="17"/>
  <c r="D52" i="17" s="1"/>
  <c r="BA30" i="17"/>
  <c r="D30" i="17" s="1"/>
  <c r="BA202" i="17"/>
  <c r="D202" i="17" s="1"/>
  <c r="BA176" i="17"/>
  <c r="D176" i="17" s="1"/>
  <c r="BA136" i="17"/>
  <c r="D136" i="17" s="1"/>
  <c r="BA103" i="17"/>
  <c r="D103" i="17" s="1"/>
  <c r="BA85" i="17"/>
  <c r="D85" i="17" s="1"/>
  <c r="BA43" i="17"/>
  <c r="D43" i="17" s="1"/>
  <c r="BA22" i="17"/>
  <c r="D22" i="17" s="1"/>
  <c r="BA200" i="17"/>
  <c r="D200" i="17" s="1"/>
  <c r="BA175" i="17"/>
  <c r="D175" i="17" s="1"/>
  <c r="BA144" i="17"/>
  <c r="D144" i="17" s="1"/>
  <c r="BA119" i="17"/>
  <c r="D119" i="17" s="1"/>
  <c r="BA101" i="17"/>
  <c r="D101" i="17" s="1"/>
  <c r="BA21" i="17"/>
  <c r="D21" i="17" s="1"/>
  <c r="BA14" i="17"/>
  <c r="D14" i="17" s="1"/>
  <c r="BA213" i="17"/>
  <c r="D213" i="17" s="1"/>
  <c r="BA173" i="17"/>
  <c r="D173" i="17" s="1"/>
  <c r="BA161" i="17"/>
  <c r="D161" i="17" s="1"/>
  <c r="BA143" i="17"/>
  <c r="D143" i="17" s="1"/>
  <c r="BA135" i="17"/>
  <c r="D135" i="17" s="1"/>
  <c r="BA66" i="17"/>
  <c r="D66" i="17" s="1"/>
  <c r="BA13" i="17"/>
  <c r="D13" i="17" s="1"/>
  <c r="BA6" i="17"/>
  <c r="D6" i="17" s="1"/>
  <c r="BA229" i="17"/>
  <c r="D229" i="17" s="1"/>
  <c r="BA160" i="17"/>
  <c r="D160" i="17" s="1"/>
  <c r="BA151" i="17"/>
  <c r="D151" i="17" s="1"/>
  <c r="BA133" i="17"/>
  <c r="D133" i="17" s="1"/>
  <c r="BA125" i="17"/>
  <c r="D125" i="17" s="1"/>
  <c r="BA116" i="17"/>
  <c r="D116" i="17" s="1"/>
  <c r="BA40" i="17"/>
  <c r="D40" i="17" s="1"/>
  <c r="BA33" i="17"/>
  <c r="D33" i="17" s="1"/>
  <c r="BA5" i="17"/>
  <c r="D5" i="17" s="1"/>
  <c r="U5" i="3"/>
  <c r="AJ6" i="14"/>
  <c r="T10" i="6"/>
  <c r="U10" i="6" s="1"/>
  <c r="V10" i="6" s="1"/>
  <c r="AA10" i="6" s="1"/>
  <c r="P10" i="6"/>
  <c r="Q10" i="6" s="1"/>
  <c r="O10" i="6"/>
  <c r="U35" i="3"/>
  <c r="U33" i="3"/>
  <c r="AH23" i="8"/>
  <c r="AG24" i="14"/>
  <c r="AG15" i="14"/>
  <c r="AB15" i="14" s="1"/>
  <c r="Z15" i="14" s="1"/>
  <c r="K54" i="6"/>
  <c r="L54" i="6" s="1"/>
  <c r="M54" i="6" s="1"/>
  <c r="J54" i="6"/>
  <c r="U42" i="3"/>
  <c r="AH58" i="8"/>
  <c r="AM58" i="8" s="1"/>
  <c r="V63" i="10"/>
  <c r="Y66" i="8"/>
  <c r="Z66" i="8" s="1"/>
  <c r="AN70" i="14"/>
  <c r="U78" i="3"/>
  <c r="AJ69" i="14"/>
  <c r="AB69" i="14" s="1"/>
  <c r="Z69" i="14" s="1"/>
  <c r="S69" i="14" s="1"/>
  <c r="AE88" i="8"/>
  <c r="AM88" i="8" s="1"/>
  <c r="V93" i="15"/>
  <c r="G93" i="11" s="1"/>
  <c r="D93" i="11" s="1"/>
  <c r="G90" i="14"/>
  <c r="Q99" i="8"/>
  <c r="R99" i="8" s="1"/>
  <c r="Q98" i="8"/>
  <c r="R98" i="8" s="1"/>
  <c r="X98" i="8" s="1"/>
  <c r="S97" i="3" s="1"/>
  <c r="Q97" i="8"/>
  <c r="R97" i="8" s="1"/>
  <c r="X97" i="8" s="1"/>
  <c r="S96" i="3" s="1"/>
  <c r="AE106" i="8"/>
  <c r="AM106" i="8" s="1"/>
  <c r="AN106" i="8" s="1"/>
  <c r="AE116" i="8"/>
  <c r="AM116" i="8"/>
  <c r="AN116" i="8" s="1"/>
  <c r="F110" i="6"/>
  <c r="G110" i="6"/>
  <c r="H110" i="6" s="1"/>
  <c r="I110" i="6" s="1"/>
  <c r="G120" i="8"/>
  <c r="U120" i="8"/>
  <c r="L120" i="8"/>
  <c r="J120" i="8"/>
  <c r="V120" i="8"/>
  <c r="Q120" i="8"/>
  <c r="S120" i="8"/>
  <c r="I120" i="8"/>
  <c r="T120" i="8"/>
  <c r="M120" i="8"/>
  <c r="P120" i="8"/>
  <c r="F120" i="8"/>
  <c r="U133" i="3"/>
  <c r="V138" i="10"/>
  <c r="Y141" i="8"/>
  <c r="Z141" i="8" s="1"/>
  <c r="T142" i="6"/>
  <c r="U142" i="6" s="1"/>
  <c r="V142" i="6" s="1"/>
  <c r="P142" i="6"/>
  <c r="Q142" i="6" s="1"/>
  <c r="O142" i="6"/>
  <c r="K151" i="6"/>
  <c r="L151" i="6" s="1"/>
  <c r="M151" i="6" s="1"/>
  <c r="J151" i="6"/>
  <c r="AN152" i="14"/>
  <c r="AN153" i="14"/>
  <c r="AL161" i="8"/>
  <c r="AN6" i="14"/>
  <c r="N15" i="7"/>
  <c r="P20" i="7"/>
  <c r="Q40" i="7"/>
  <c r="P27" i="6"/>
  <c r="Q27" i="6" s="1"/>
  <c r="R27" i="6" s="1"/>
  <c r="O27" i="6"/>
  <c r="T27" i="6"/>
  <c r="U27" i="6" s="1"/>
  <c r="V27" i="6" s="1"/>
  <c r="L26" i="7"/>
  <c r="P38" i="6"/>
  <c r="Q38" i="6" s="1"/>
  <c r="R38" i="6" s="1"/>
  <c r="K33" i="6"/>
  <c r="L33" i="6" s="1"/>
  <c r="M33" i="6" s="1"/>
  <c r="J33" i="6"/>
  <c r="P44" i="7"/>
  <c r="AN41" i="14"/>
  <c r="N33" i="7"/>
  <c r="Q33" i="7" s="1"/>
  <c r="K33" i="7"/>
  <c r="P32" i="3" s="1"/>
  <c r="K29" i="6"/>
  <c r="L29" i="6" s="1"/>
  <c r="M29" i="6" s="1"/>
  <c r="J29" i="6"/>
  <c r="P35" i="14"/>
  <c r="M35" i="14" s="1"/>
  <c r="L53" i="14"/>
  <c r="AN67" i="8"/>
  <c r="T66" i="3" s="1"/>
  <c r="R66" i="3" s="1"/>
  <c r="P77" i="6"/>
  <c r="Q77" i="6" s="1"/>
  <c r="R77" i="6" s="1"/>
  <c r="O77" i="6"/>
  <c r="T77" i="6"/>
  <c r="U77" i="6" s="1"/>
  <c r="V77" i="6" s="1"/>
  <c r="P88" i="14"/>
  <c r="L73" i="14"/>
  <c r="D73" i="14" s="1"/>
  <c r="B73" i="14" s="1"/>
  <c r="F73" i="11" s="1"/>
  <c r="C73" i="11" s="1"/>
  <c r="C73" i="14"/>
  <c r="H73" i="11" s="1"/>
  <c r="E73" i="11" s="1"/>
  <c r="T84" i="6"/>
  <c r="U84" i="6" s="1"/>
  <c r="V84" i="6" s="1"/>
  <c r="AA84" i="6" s="1"/>
  <c r="O84" i="6"/>
  <c r="P84" i="6"/>
  <c r="Q84" i="6" s="1"/>
  <c r="P89" i="14"/>
  <c r="M89" i="14" s="1"/>
  <c r="X95" i="6"/>
  <c r="Y95" i="6" s="1"/>
  <c r="Z95" i="6" s="1"/>
  <c r="K103" i="6"/>
  <c r="L103" i="6" s="1"/>
  <c r="M103" i="6" s="1"/>
  <c r="J103" i="6"/>
  <c r="P100" i="14"/>
  <c r="M100" i="14" s="1"/>
  <c r="G102" i="14"/>
  <c r="M101" i="14"/>
  <c r="M106" i="7"/>
  <c r="AG110" i="14"/>
  <c r="P113" i="14"/>
  <c r="M113" i="14" s="1"/>
  <c r="X119" i="6"/>
  <c r="Y119" i="6" s="1"/>
  <c r="Z119" i="6" s="1"/>
  <c r="W119" i="6"/>
  <c r="X115" i="6"/>
  <c r="Y115" i="6" s="1"/>
  <c r="Z115" i="6" s="1"/>
  <c r="AA115" i="6" s="1"/>
  <c r="W115" i="6"/>
  <c r="AN119" i="14"/>
  <c r="G128" i="14"/>
  <c r="P126" i="14"/>
  <c r="L130" i="7"/>
  <c r="V123" i="15"/>
  <c r="G123" i="11" s="1"/>
  <c r="D123" i="11" s="1"/>
  <c r="AG147" i="14"/>
  <c r="P157" i="6"/>
  <c r="Q157" i="6" s="1"/>
  <c r="R157" i="6" s="1"/>
  <c r="O157" i="6"/>
  <c r="T157" i="6"/>
  <c r="U157" i="6" s="1"/>
  <c r="V157" i="6" s="1"/>
  <c r="AG158" i="14"/>
  <c r="AN156" i="14"/>
  <c r="G157" i="14"/>
  <c r="AL158" i="8"/>
  <c r="S155" i="10"/>
  <c r="H158" i="7" s="1"/>
  <c r="AG151" i="14"/>
  <c r="X157" i="6"/>
  <c r="Y157" i="6" s="1"/>
  <c r="Z157" i="6" s="1"/>
  <c r="S47" i="10"/>
  <c r="H50" i="7" s="1"/>
  <c r="N57" i="7"/>
  <c r="Q57" i="7" s="1"/>
  <c r="K57" i="7"/>
  <c r="P56" i="3" s="1"/>
  <c r="AN35" i="8"/>
  <c r="T34" i="3" s="1"/>
  <c r="R34" i="3" s="1"/>
  <c r="I47" i="15"/>
  <c r="X105" i="6"/>
  <c r="Y105" i="6" s="1"/>
  <c r="Z105" i="6" s="1"/>
  <c r="W105" i="6"/>
  <c r="P107" i="7"/>
  <c r="L107" i="7"/>
  <c r="AB117" i="14"/>
  <c r="Z117" i="14" s="1"/>
  <c r="S117" i="14" s="1"/>
  <c r="M126" i="6"/>
  <c r="K128" i="6"/>
  <c r="L128" i="6" s="1"/>
  <c r="J128" i="6"/>
  <c r="R52" i="4"/>
  <c r="R27" i="5"/>
  <c r="R16" i="4"/>
  <c r="V20" i="10"/>
  <c r="Y23" i="8"/>
  <c r="Z23" i="8" s="1"/>
  <c r="AE30" i="8"/>
  <c r="AM30" i="8" s="1"/>
  <c r="J34" i="6"/>
  <c r="K34" i="6"/>
  <c r="L34" i="6" s="1"/>
  <c r="P49" i="6"/>
  <c r="Q49" i="6" s="1"/>
  <c r="O49" i="6"/>
  <c r="T49" i="6"/>
  <c r="U49" i="6" s="1"/>
  <c r="V49" i="6" s="1"/>
  <c r="V44" i="10"/>
  <c r="Y47" i="8"/>
  <c r="Z47" i="8" s="1"/>
  <c r="K59" i="6"/>
  <c r="L59" i="6" s="1"/>
  <c r="J59" i="6"/>
  <c r="AB57" i="14"/>
  <c r="Z57" i="14" s="1"/>
  <c r="S57" i="14" s="1"/>
  <c r="R73" i="7"/>
  <c r="O72" i="3" s="1"/>
  <c r="Q72" i="3"/>
  <c r="M84" i="6"/>
  <c r="N84" i="6" s="1"/>
  <c r="J87" i="6"/>
  <c r="K87" i="6"/>
  <c r="L87" i="6" s="1"/>
  <c r="V86" i="10"/>
  <c r="Y89" i="8"/>
  <c r="Z89" i="8" s="1"/>
  <c r="P90" i="14"/>
  <c r="M90" i="14" s="1"/>
  <c r="S105" i="10"/>
  <c r="H108" i="7" s="1"/>
  <c r="G111" i="6"/>
  <c r="H111" i="6" s="1"/>
  <c r="F111" i="6"/>
  <c r="V109" i="10"/>
  <c r="Y112" i="8"/>
  <c r="Z112" i="8" s="1"/>
  <c r="T110" i="6"/>
  <c r="U110" i="6" s="1"/>
  <c r="V110" i="6" s="1"/>
  <c r="AA110" i="6" s="1"/>
  <c r="P110" i="6"/>
  <c r="Q110" i="6" s="1"/>
  <c r="R110" i="6" s="1"/>
  <c r="AB110" i="6" s="1"/>
  <c r="N109" i="3" s="1"/>
  <c r="O110" i="6"/>
  <c r="T120" i="6"/>
  <c r="U120" i="6" s="1"/>
  <c r="V120" i="6" s="1"/>
  <c r="O120" i="6"/>
  <c r="P120" i="6"/>
  <c r="Q120" i="6" s="1"/>
  <c r="U113" i="3"/>
  <c r="K143" i="6"/>
  <c r="L143" i="6" s="1"/>
  <c r="J143" i="6"/>
  <c r="G149" i="6"/>
  <c r="H149" i="6" s="1"/>
  <c r="I149" i="6" s="1"/>
  <c r="F149" i="6"/>
  <c r="U153" i="3"/>
  <c r="R44" i="4"/>
  <c r="R37" i="5"/>
  <c r="AN16" i="14"/>
  <c r="I11" i="15"/>
  <c r="V11" i="15" s="1"/>
  <c r="G11" i="11" s="1"/>
  <c r="D11" i="11" s="1"/>
  <c r="G34" i="6"/>
  <c r="H34" i="6" s="1"/>
  <c r="F34" i="6"/>
  <c r="K22" i="6"/>
  <c r="L22" i="6" s="1"/>
  <c r="J22" i="6"/>
  <c r="U30" i="3"/>
  <c r="S49" i="10"/>
  <c r="H52" i="7" s="1"/>
  <c r="P58" i="7"/>
  <c r="S59" i="10"/>
  <c r="H62" i="7" s="1"/>
  <c r="D43" i="14"/>
  <c r="G43" i="14"/>
  <c r="X62" i="6"/>
  <c r="Y62" i="6" s="1"/>
  <c r="W62" i="6"/>
  <c r="U77" i="3"/>
  <c r="S72" i="10"/>
  <c r="H75" i="7" s="1"/>
  <c r="P111" i="6"/>
  <c r="Q111" i="6" s="1"/>
  <c r="O111" i="6"/>
  <c r="T111" i="6"/>
  <c r="U111" i="6" s="1"/>
  <c r="V111" i="6" s="1"/>
  <c r="K108" i="6"/>
  <c r="L108" i="6" s="1"/>
  <c r="J108" i="6"/>
  <c r="U112" i="3"/>
  <c r="J119" i="6"/>
  <c r="K119" i="6"/>
  <c r="L119" i="6" s="1"/>
  <c r="V119" i="15"/>
  <c r="G119" i="11" s="1"/>
  <c r="D119" i="11" s="1"/>
  <c r="L128" i="7"/>
  <c r="AG140" i="14"/>
  <c r="P138" i="14"/>
  <c r="X154" i="6"/>
  <c r="Y154" i="6" s="1"/>
  <c r="W154" i="6"/>
  <c r="G159" i="6"/>
  <c r="H159" i="6" s="1"/>
  <c r="F159" i="6"/>
  <c r="R59" i="4"/>
  <c r="S75" i="5"/>
  <c r="L47" i="4"/>
  <c r="R47" i="4"/>
  <c r="O16" i="7"/>
  <c r="P21" i="7"/>
  <c r="AE14" i="8"/>
  <c r="AM14" i="8" s="1"/>
  <c r="AN14" i="8" s="1"/>
  <c r="P34" i="7"/>
  <c r="F30" i="6"/>
  <c r="G30" i="6"/>
  <c r="H30" i="6" s="1"/>
  <c r="K27" i="6"/>
  <c r="L27" i="6" s="1"/>
  <c r="J27" i="6"/>
  <c r="O67" i="7"/>
  <c r="P74" i="7"/>
  <c r="P83" i="7"/>
  <c r="L77" i="7"/>
  <c r="W80" i="6"/>
  <c r="X80" i="6"/>
  <c r="Y80" i="6" s="1"/>
  <c r="T70" i="6"/>
  <c r="U70" i="6" s="1"/>
  <c r="V70" i="6" s="1"/>
  <c r="AA70" i="6" s="1"/>
  <c r="O70" i="6"/>
  <c r="P70" i="6"/>
  <c r="Q70" i="6" s="1"/>
  <c r="AB99" i="14"/>
  <c r="Z99" i="14" s="1"/>
  <c r="S99" i="14" s="1"/>
  <c r="K99" i="6"/>
  <c r="L99" i="6" s="1"/>
  <c r="J99" i="6"/>
  <c r="P105" i="6"/>
  <c r="Q105" i="6" s="1"/>
  <c r="O105" i="6"/>
  <c r="T105" i="6"/>
  <c r="U105" i="6" s="1"/>
  <c r="V105" i="6" s="1"/>
  <c r="T108" i="6"/>
  <c r="U108" i="6" s="1"/>
  <c r="V108" i="6" s="1"/>
  <c r="O108" i="6"/>
  <c r="P108" i="6"/>
  <c r="Q108" i="6" s="1"/>
  <c r="R108" i="6" s="1"/>
  <c r="X107" i="6"/>
  <c r="Y107" i="6" s="1"/>
  <c r="Z107" i="6" s="1"/>
  <c r="P107" i="6"/>
  <c r="Q107" i="6" s="1"/>
  <c r="O107" i="6"/>
  <c r="T107" i="6"/>
  <c r="U107" i="6" s="1"/>
  <c r="V107" i="6" s="1"/>
  <c r="AA107" i="6" s="1"/>
  <c r="K113" i="14"/>
  <c r="L113" i="14" s="1"/>
  <c r="V119" i="10"/>
  <c r="Y122" i="8"/>
  <c r="Z122" i="8" s="1"/>
  <c r="S129" i="10"/>
  <c r="H132" i="7" s="1"/>
  <c r="AN129" i="14"/>
  <c r="X129" i="6"/>
  <c r="Y129" i="6" s="1"/>
  <c r="W129" i="6"/>
  <c r="P120" i="14"/>
  <c r="M120" i="14" s="1"/>
  <c r="B120" i="14" s="1"/>
  <c r="F120" i="11" s="1"/>
  <c r="C120" i="11" s="1"/>
  <c r="G143" i="6"/>
  <c r="H143" i="6" s="1"/>
  <c r="I143" i="6" s="1"/>
  <c r="F143" i="6"/>
  <c r="G141" i="6"/>
  <c r="H141" i="6" s="1"/>
  <c r="F141" i="6"/>
  <c r="AG139" i="14"/>
  <c r="I151" i="15"/>
  <c r="R140" i="4"/>
  <c r="O30" i="5"/>
  <c r="AG3" i="14"/>
  <c r="R67" i="4"/>
  <c r="G9" i="6"/>
  <c r="H9" i="6" s="1"/>
  <c r="F9" i="6"/>
  <c r="L16" i="7"/>
  <c r="K28" i="6"/>
  <c r="L28" i="6" s="1"/>
  <c r="J28" i="6"/>
  <c r="Q48" i="7"/>
  <c r="AH47" i="8"/>
  <c r="W42" i="6"/>
  <c r="X42" i="6"/>
  <c r="Y42" i="6" s="1"/>
  <c r="S40" i="10"/>
  <c r="H43" i="7" s="1"/>
  <c r="V61" i="15"/>
  <c r="G61" i="11" s="1"/>
  <c r="D61" i="11" s="1"/>
  <c r="K60" i="6"/>
  <c r="L60" i="6" s="1"/>
  <c r="P60" i="6"/>
  <c r="Q60" i="6" s="1"/>
  <c r="R60" i="6" s="1"/>
  <c r="J60" i="6"/>
  <c r="O78" i="7"/>
  <c r="L78" i="7"/>
  <c r="J71" i="6"/>
  <c r="K71" i="6"/>
  <c r="L71" i="6" s="1"/>
  <c r="M71" i="6" s="1"/>
  <c r="K85" i="7"/>
  <c r="P84" i="3" s="1"/>
  <c r="N85" i="7"/>
  <c r="Q85" i="7" s="1"/>
  <c r="P52" i="5" s="1"/>
  <c r="U79" i="3"/>
  <c r="L88" i="7"/>
  <c r="AG102" i="14"/>
  <c r="G97" i="6"/>
  <c r="H97" i="6" s="1"/>
  <c r="F97" i="6"/>
  <c r="U118" i="3"/>
  <c r="AA126" i="6"/>
  <c r="I122" i="15"/>
  <c r="V122" i="15" s="1"/>
  <c r="G122" i="11" s="1"/>
  <c r="D122" i="11" s="1"/>
  <c r="S128" i="10"/>
  <c r="H131" i="7" s="1"/>
  <c r="L124" i="7"/>
  <c r="L133" i="7"/>
  <c r="AL137" i="8"/>
  <c r="C131" i="14"/>
  <c r="H131" i="11" s="1"/>
  <c r="E131" i="11" s="1"/>
  <c r="S136" i="10"/>
  <c r="H139" i="7" s="1"/>
  <c r="AN138" i="8"/>
  <c r="T137" i="3" s="1"/>
  <c r="R137" i="3" s="1"/>
  <c r="G151" i="6"/>
  <c r="H151" i="6" s="1"/>
  <c r="F151" i="6"/>
  <c r="AE157" i="8"/>
  <c r="AM157" i="8" s="1"/>
  <c r="O160" i="7"/>
  <c r="R132" i="4"/>
  <c r="O97" i="4"/>
  <c r="U6" i="3"/>
  <c r="R82" i="5"/>
  <c r="L6" i="14"/>
  <c r="D6" i="14" s="1"/>
  <c r="I6" i="15"/>
  <c r="W36" i="6"/>
  <c r="X36" i="6"/>
  <c r="Y36" i="6" s="1"/>
  <c r="O34" i="7"/>
  <c r="AH39" i="8"/>
  <c r="P23" i="7"/>
  <c r="V30" i="10"/>
  <c r="Y33" i="8"/>
  <c r="Z33" i="8" s="1"/>
  <c r="AN33" i="8" s="1"/>
  <c r="T32" i="3" s="1"/>
  <c r="R32" i="3" s="1"/>
  <c r="O52" i="7"/>
  <c r="AN52" i="14"/>
  <c r="AH41" i="8"/>
  <c r="AM41" i="8" s="1"/>
  <c r="M46" i="7"/>
  <c r="N56" i="7"/>
  <c r="K56" i="7"/>
  <c r="P55" i="3" s="1"/>
  <c r="P69" i="6"/>
  <c r="Q69" i="6" s="1"/>
  <c r="O69" i="6"/>
  <c r="T69" i="6"/>
  <c r="U69" i="6" s="1"/>
  <c r="V69" i="6" s="1"/>
  <c r="I65" i="15"/>
  <c r="V65" i="15" s="1"/>
  <c r="G65" i="11" s="1"/>
  <c r="D65" i="11" s="1"/>
  <c r="AN60" i="14"/>
  <c r="AB60" i="14" s="1"/>
  <c r="Z60" i="14" s="1"/>
  <c r="S60" i="14" s="1"/>
  <c r="B60" i="14" s="1"/>
  <c r="F60" i="11" s="1"/>
  <c r="C60" i="11" s="1"/>
  <c r="K81" i="6"/>
  <c r="L81" i="6" s="1"/>
  <c r="J81" i="6"/>
  <c r="K90" i="6"/>
  <c r="L90" i="6" s="1"/>
  <c r="M90" i="6" s="1"/>
  <c r="N90" i="6" s="1"/>
  <c r="M89" i="3" s="1"/>
  <c r="U93" i="3"/>
  <c r="X100" i="6"/>
  <c r="Y100" i="6" s="1"/>
  <c r="W100" i="6"/>
  <c r="V100" i="10"/>
  <c r="Y103" i="8"/>
  <c r="Z103" i="8" s="1"/>
  <c r="P112" i="14"/>
  <c r="M112" i="14" s="1"/>
  <c r="G127" i="14"/>
  <c r="I125" i="15"/>
  <c r="U122" i="3"/>
  <c r="G123" i="14"/>
  <c r="D123" i="14" s="1"/>
  <c r="AG130" i="14"/>
  <c r="AN134" i="8"/>
  <c r="T133" i="3" s="1"/>
  <c r="R133" i="3" s="1"/>
  <c r="P134" i="14"/>
  <c r="M134" i="14" s="1"/>
  <c r="F138" i="6"/>
  <c r="G138" i="6"/>
  <c r="H138" i="6" s="1"/>
  <c r="L138" i="7"/>
  <c r="AL142" i="8"/>
  <c r="AE151" i="8"/>
  <c r="AJ148" i="14"/>
  <c r="M146" i="7"/>
  <c r="G152" i="6"/>
  <c r="H152" i="6" s="1"/>
  <c r="I152" i="6" s="1"/>
  <c r="N152" i="6" s="1"/>
  <c r="M151" i="3" s="1"/>
  <c r="F152" i="6"/>
  <c r="L16" i="5"/>
  <c r="X7" i="6"/>
  <c r="Y7" i="6" s="1"/>
  <c r="W7" i="6"/>
  <c r="R50" i="5"/>
  <c r="S3" i="10"/>
  <c r="H6" i="7" s="1"/>
  <c r="AH9" i="8"/>
  <c r="AL16" i="8"/>
  <c r="P17" i="6"/>
  <c r="Q17" i="6" s="1"/>
  <c r="T17" i="6"/>
  <c r="U17" i="6" s="1"/>
  <c r="V17" i="6" s="1"/>
  <c r="O17" i="6"/>
  <c r="L22" i="7"/>
  <c r="O23" i="7"/>
  <c r="T30" i="6"/>
  <c r="U30" i="6" s="1"/>
  <c r="V30" i="6" s="1"/>
  <c r="P30" i="6"/>
  <c r="Q30" i="6" s="1"/>
  <c r="O30" i="6"/>
  <c r="L27" i="7"/>
  <c r="AE22" i="8"/>
  <c r="AM22" i="8" s="1"/>
  <c r="AJ20" i="14"/>
  <c r="AB20" i="14" s="1"/>
  <c r="Z20" i="14" s="1"/>
  <c r="W52" i="6"/>
  <c r="X52" i="6"/>
  <c r="Y52" i="6" s="1"/>
  <c r="Z52" i="6" s="1"/>
  <c r="F20" i="6"/>
  <c r="G20" i="6"/>
  <c r="H20" i="6" s="1"/>
  <c r="AN48" i="8"/>
  <c r="T47" i="3" s="1"/>
  <c r="N58" i="7"/>
  <c r="K58" i="7"/>
  <c r="P57" i="3" s="1"/>
  <c r="AM50" i="8"/>
  <c r="AE50" i="8"/>
  <c r="W66" i="6"/>
  <c r="X66" i="6"/>
  <c r="Y66" i="6" s="1"/>
  <c r="T66" i="6"/>
  <c r="U66" i="6" s="1"/>
  <c r="V66" i="6" s="1"/>
  <c r="O66" i="6"/>
  <c r="P66" i="6"/>
  <c r="Q66" i="6" s="1"/>
  <c r="P45" i="6"/>
  <c r="Q45" i="6" s="1"/>
  <c r="O45" i="6"/>
  <c r="T45" i="6"/>
  <c r="U45" i="6" s="1"/>
  <c r="V45" i="6" s="1"/>
  <c r="U74" i="3"/>
  <c r="AN75" i="14"/>
  <c r="AJ76" i="14"/>
  <c r="P81" i="6"/>
  <c r="Q81" i="6" s="1"/>
  <c r="O81" i="6"/>
  <c r="T81" i="6"/>
  <c r="U81" i="6" s="1"/>
  <c r="V81" i="6" s="1"/>
  <c r="O83" i="7"/>
  <c r="G74" i="6"/>
  <c r="H74" i="6" s="1"/>
  <c r="F74" i="6"/>
  <c r="AE86" i="8"/>
  <c r="AM86" i="8" s="1"/>
  <c r="O102" i="7"/>
  <c r="U95" i="3"/>
  <c r="T96" i="6"/>
  <c r="U96" i="6" s="1"/>
  <c r="V96" i="6" s="1"/>
  <c r="AA96" i="6" s="1"/>
  <c r="O96" i="6"/>
  <c r="P96" i="6"/>
  <c r="Q96" i="6" s="1"/>
  <c r="AE93" i="8"/>
  <c r="AM93" i="8" s="1"/>
  <c r="L108" i="7"/>
  <c r="O108" i="7"/>
  <c r="AG103" i="14"/>
  <c r="AJ108" i="14"/>
  <c r="L117" i="8"/>
  <c r="V117" i="8"/>
  <c r="J117" i="8"/>
  <c r="T117" i="8"/>
  <c r="G117" i="8"/>
  <c r="M117" i="8"/>
  <c r="U117" i="8"/>
  <c r="S117" i="8"/>
  <c r="Q117" i="8"/>
  <c r="I117" i="8"/>
  <c r="F117" i="8"/>
  <c r="P117" i="8"/>
  <c r="L120" i="7"/>
  <c r="G122" i="14"/>
  <c r="AN126" i="8"/>
  <c r="T125" i="3" s="1"/>
  <c r="R125" i="3" s="1"/>
  <c r="T132" i="6"/>
  <c r="U132" i="6" s="1"/>
  <c r="V132" i="6" s="1"/>
  <c r="AA132" i="6" s="1"/>
  <c r="P132" i="6"/>
  <c r="Q132" i="6" s="1"/>
  <c r="O132" i="6"/>
  <c r="X127" i="6"/>
  <c r="Y127" i="6" s="1"/>
  <c r="W127" i="6"/>
  <c r="O143" i="7"/>
  <c r="O136" i="7"/>
  <c r="AL149" i="8"/>
  <c r="AE146" i="8"/>
  <c r="AM146" i="8" s="1"/>
  <c r="V143" i="10"/>
  <c r="Y146" i="8"/>
  <c r="Z146" i="8" s="1"/>
  <c r="AG150" i="14"/>
  <c r="K155" i="7"/>
  <c r="P154" i="3" s="1"/>
  <c r="N155" i="7"/>
  <c r="V146" i="15"/>
  <c r="G146" i="11" s="1"/>
  <c r="D146" i="11" s="1"/>
  <c r="M155" i="7"/>
  <c r="AL156" i="8"/>
  <c r="AM156" i="8" s="1"/>
  <c r="AL7" i="8"/>
  <c r="K7" i="8"/>
  <c r="AG6" i="14"/>
  <c r="X8" i="6"/>
  <c r="Y8" i="6" s="1"/>
  <c r="W8" i="6"/>
  <c r="P14" i="7"/>
  <c r="U18" i="3"/>
  <c r="P19" i="6"/>
  <c r="Q19" i="6" s="1"/>
  <c r="O19" i="6"/>
  <c r="T19" i="6"/>
  <c r="U19" i="6" s="1"/>
  <c r="V19" i="6" s="1"/>
  <c r="AE36" i="8"/>
  <c r="V24" i="15"/>
  <c r="G24" i="11" s="1"/>
  <c r="D24" i="11" s="1"/>
  <c r="AJ31" i="14"/>
  <c r="AB31" i="14" s="1"/>
  <c r="Z31" i="14" s="1"/>
  <c r="P31" i="14"/>
  <c r="T38" i="6"/>
  <c r="U38" i="6" s="1"/>
  <c r="V38" i="6" s="1"/>
  <c r="I26" i="15"/>
  <c r="V26" i="15" s="1"/>
  <c r="G26" i="11" s="1"/>
  <c r="D26" i="11" s="1"/>
  <c r="AG44" i="14"/>
  <c r="Q57" i="8"/>
  <c r="R57" i="8" s="1"/>
  <c r="Q55" i="8"/>
  <c r="R55" i="8" s="1"/>
  <c r="X55" i="8" s="1"/>
  <c r="S54" i="3" s="1"/>
  <c r="Q56" i="8"/>
  <c r="R56" i="8" s="1"/>
  <c r="X56" i="8" s="1"/>
  <c r="S55" i="3" s="1"/>
  <c r="I35" i="15"/>
  <c r="V35" i="15" s="1"/>
  <c r="G35" i="11" s="1"/>
  <c r="D35" i="11" s="1"/>
  <c r="L38" i="7"/>
  <c r="G66" i="6"/>
  <c r="H66" i="6" s="1"/>
  <c r="F66" i="6"/>
  <c r="AE74" i="8"/>
  <c r="Q72" i="8"/>
  <c r="R72" i="8" s="1"/>
  <c r="X72" i="8" s="1"/>
  <c r="S71" i="3" s="1"/>
  <c r="Q74" i="8"/>
  <c r="R74" i="8" s="1"/>
  <c r="X74" i="8" s="1"/>
  <c r="S73" i="3" s="1"/>
  <c r="Q73" i="8"/>
  <c r="R73" i="8" s="1"/>
  <c r="X73" i="8" s="1"/>
  <c r="S72" i="3" s="1"/>
  <c r="T74" i="6"/>
  <c r="U74" i="6" s="1"/>
  <c r="V74" i="6" s="1"/>
  <c r="AH75" i="8"/>
  <c r="AM75" i="8" s="1"/>
  <c r="S88" i="10"/>
  <c r="H91" i="7" s="1"/>
  <c r="AN88" i="14"/>
  <c r="T76" i="6"/>
  <c r="U76" i="6" s="1"/>
  <c r="V76" i="6" s="1"/>
  <c r="AA76" i="6" s="1"/>
  <c r="X76" i="6"/>
  <c r="Y76" i="6" s="1"/>
  <c r="Z76" i="6" s="1"/>
  <c r="P76" i="6"/>
  <c r="Q76" i="6" s="1"/>
  <c r="O76" i="6"/>
  <c r="AN97" i="14"/>
  <c r="AB97" i="14" s="1"/>
  <c r="Z97" i="14" s="1"/>
  <c r="AH104" i="8"/>
  <c r="AM104" i="8" s="1"/>
  <c r="AN104" i="8" s="1"/>
  <c r="S102" i="10"/>
  <c r="H105" i="7" s="1"/>
  <c r="V122" i="10"/>
  <c r="Y125" i="8"/>
  <c r="Z125" i="8" s="1"/>
  <c r="AL122" i="8"/>
  <c r="AN122" i="14"/>
  <c r="L126" i="7"/>
  <c r="L138" i="14"/>
  <c r="D138" i="14" s="1"/>
  <c r="L142" i="7"/>
  <c r="F144" i="6"/>
  <c r="G144" i="6"/>
  <c r="H144" i="6" s="1"/>
  <c r="I144" i="6" s="1"/>
  <c r="N144" i="6" s="1"/>
  <c r="M143" i="3" s="1"/>
  <c r="L148" i="14"/>
  <c r="AE150" i="8"/>
  <c r="AM150" i="8" s="1"/>
  <c r="AN150" i="8" s="1"/>
  <c r="AG155" i="14"/>
  <c r="L159" i="7"/>
  <c r="AE161" i="8"/>
  <c r="AL159" i="8"/>
  <c r="K160" i="6"/>
  <c r="L160" i="6" s="1"/>
  <c r="J160" i="6"/>
  <c r="M15" i="7"/>
  <c r="L15" i="7"/>
  <c r="U20" i="3"/>
  <c r="B8" i="14"/>
  <c r="F8" i="11" s="1"/>
  <c r="C8" i="11" s="1"/>
  <c r="F50" i="6"/>
  <c r="G50" i="6"/>
  <c r="H50" i="6" s="1"/>
  <c r="S39" i="10"/>
  <c r="H42" i="7" s="1"/>
  <c r="V14" i="10"/>
  <c r="Y17" i="8"/>
  <c r="Z17" i="8" s="1"/>
  <c r="V61" i="10"/>
  <c r="Y64" i="8"/>
  <c r="Z64" i="8" s="1"/>
  <c r="AN64" i="8" s="1"/>
  <c r="T63" i="3" s="1"/>
  <c r="R63" i="3" s="1"/>
  <c r="AN60" i="8"/>
  <c r="T59" i="3" s="1"/>
  <c r="P80" i="14"/>
  <c r="Z6" i="6"/>
  <c r="R28" i="5"/>
  <c r="R85" i="4"/>
  <c r="X9" i="6"/>
  <c r="Y9" i="6" s="1"/>
  <c r="W9" i="6"/>
  <c r="AN20" i="8"/>
  <c r="T19" i="3" s="1"/>
  <c r="Q26" i="8"/>
  <c r="R26" i="8" s="1"/>
  <c r="X26" i="8" s="1"/>
  <c r="S25" i="3" s="1"/>
  <c r="Q25" i="8"/>
  <c r="R25" i="8" s="1"/>
  <c r="X25" i="8" s="1"/>
  <c r="S24" i="3" s="1"/>
  <c r="P47" i="14"/>
  <c r="M47" i="14" s="1"/>
  <c r="M51" i="6"/>
  <c r="N51" i="6" s="1"/>
  <c r="M50" i="3" s="1"/>
  <c r="G31" i="6"/>
  <c r="H31" i="6" s="1"/>
  <c r="F31" i="6"/>
  <c r="G39" i="14"/>
  <c r="Z51" i="14"/>
  <c r="S51" i="14" s="1"/>
  <c r="R56" i="3"/>
  <c r="G69" i="6"/>
  <c r="H69" i="6" s="1"/>
  <c r="F69" i="6"/>
  <c r="S76" i="10"/>
  <c r="H79" i="7" s="1"/>
  <c r="I80" i="15"/>
  <c r="V80" i="15" s="1"/>
  <c r="G80" i="11" s="1"/>
  <c r="D80" i="11" s="1"/>
  <c r="Z87" i="6"/>
  <c r="V99" i="10"/>
  <c r="Y102" i="8"/>
  <c r="Z102" i="8" s="1"/>
  <c r="AN102" i="8" s="1"/>
  <c r="M112" i="6"/>
  <c r="P117" i="14"/>
  <c r="AE121" i="8"/>
  <c r="AM121" i="8" s="1"/>
  <c r="AN121" i="8" s="1"/>
  <c r="U137" i="3"/>
  <c r="U143" i="3"/>
  <c r="R64" i="5"/>
  <c r="R24" i="5"/>
  <c r="R15" i="4"/>
  <c r="R70" i="4"/>
  <c r="L110" i="4"/>
  <c r="R23" i="5"/>
  <c r="N31" i="7"/>
  <c r="K31" i="7"/>
  <c r="P30" i="3" s="1"/>
  <c r="G36" i="14"/>
  <c r="Q32" i="7"/>
  <c r="K55" i="6"/>
  <c r="L55" i="6" s="1"/>
  <c r="J55" i="6"/>
  <c r="L44" i="14"/>
  <c r="D44" i="14" s="1"/>
  <c r="S56" i="10"/>
  <c r="H59" i="7" s="1"/>
  <c r="U72" i="3"/>
  <c r="X91" i="6"/>
  <c r="Y91" i="6" s="1"/>
  <c r="W91" i="6"/>
  <c r="G103" i="6"/>
  <c r="H103" i="6" s="1"/>
  <c r="F103" i="6"/>
  <c r="V96" i="10"/>
  <c r="Y99" i="8"/>
  <c r="Z99" i="8" s="1"/>
  <c r="M98" i="6"/>
  <c r="I116" i="15"/>
  <c r="V116" i="15" s="1"/>
  <c r="G116" i="11" s="1"/>
  <c r="D116" i="11" s="1"/>
  <c r="P127" i="14"/>
  <c r="M127" i="14" s="1"/>
  <c r="U131" i="3"/>
  <c r="Q145" i="7"/>
  <c r="P132" i="4" s="1"/>
  <c r="I150" i="15"/>
  <c r="V150" i="15" s="1"/>
  <c r="G150" i="11" s="1"/>
  <c r="D150" i="11" s="1"/>
  <c r="L48" i="5"/>
  <c r="AE7" i="8"/>
  <c r="R60" i="4"/>
  <c r="I8" i="6"/>
  <c r="N8" i="6" s="1"/>
  <c r="X57" i="8"/>
  <c r="S56" i="3" s="1"/>
  <c r="I17" i="6"/>
  <c r="AJ25" i="14"/>
  <c r="M30" i="14"/>
  <c r="U19" i="3"/>
  <c r="AN40" i="8"/>
  <c r="T39" i="3" s="1"/>
  <c r="G59" i="14"/>
  <c r="U55" i="3"/>
  <c r="U68" i="3"/>
  <c r="V68" i="10"/>
  <c r="Y71" i="8"/>
  <c r="Z71" i="8" s="1"/>
  <c r="AN71" i="8" s="1"/>
  <c r="T70" i="3" s="1"/>
  <c r="R70" i="3" s="1"/>
  <c r="L74" i="7"/>
  <c r="V60" i="15"/>
  <c r="G60" i="11" s="1"/>
  <c r="D60" i="11" s="1"/>
  <c r="K100" i="6"/>
  <c r="L100" i="6" s="1"/>
  <c r="J100" i="6"/>
  <c r="L113" i="8"/>
  <c r="V113" i="8"/>
  <c r="J113" i="8"/>
  <c r="T113" i="8"/>
  <c r="S113" i="8"/>
  <c r="M113" i="8"/>
  <c r="G113" i="8"/>
  <c r="U113" i="8"/>
  <c r="Q113" i="8"/>
  <c r="I113" i="8"/>
  <c r="F113" i="8"/>
  <c r="P113" i="8"/>
  <c r="M119" i="7"/>
  <c r="G115" i="6"/>
  <c r="H115" i="6" s="1"/>
  <c r="I115" i="6" s="1"/>
  <c r="N115" i="6" s="1"/>
  <c r="F115" i="6"/>
  <c r="V121" i="6"/>
  <c r="AE122" i="8"/>
  <c r="AM122" i="8" s="1"/>
  <c r="D127" i="14"/>
  <c r="X131" i="6"/>
  <c r="Y131" i="6" s="1"/>
  <c r="Z131" i="6" s="1"/>
  <c r="W131" i="6"/>
  <c r="K132" i="6"/>
  <c r="L132" i="6" s="1"/>
  <c r="J132" i="6"/>
  <c r="K139" i="6"/>
  <c r="L139" i="6" s="1"/>
  <c r="J139" i="6"/>
  <c r="L141" i="7"/>
  <c r="U150" i="3"/>
  <c r="AJ145" i="14"/>
  <c r="AB145" i="14" s="1"/>
  <c r="Z145" i="14" s="1"/>
  <c r="S145" i="14" s="1"/>
  <c r="B145" i="14" s="1"/>
  <c r="F145" i="11" s="1"/>
  <c r="C145" i="11" s="1"/>
  <c r="G143" i="14"/>
  <c r="V152" i="10"/>
  <c r="Y155" i="8"/>
  <c r="Z155" i="8" s="1"/>
  <c r="K161" i="6"/>
  <c r="L161" i="6" s="1"/>
  <c r="J161" i="6"/>
  <c r="I154" i="6"/>
  <c r="R40" i="4"/>
  <c r="S59" i="4"/>
  <c r="R75" i="5"/>
  <c r="R82" i="4"/>
  <c r="U6" i="8"/>
  <c r="M6" i="8"/>
  <c r="I6" i="8"/>
  <c r="Q6" i="8"/>
  <c r="P6" i="8"/>
  <c r="V6" i="8"/>
  <c r="T6" i="8"/>
  <c r="S6" i="8"/>
  <c r="L6" i="8"/>
  <c r="J6" i="8"/>
  <c r="G6" i="8"/>
  <c r="F6" i="8"/>
  <c r="S33" i="10"/>
  <c r="H36" i="7" s="1"/>
  <c r="O47" i="7"/>
  <c r="L61" i="7"/>
  <c r="S46" i="10"/>
  <c r="H49" i="7" s="1"/>
  <c r="G59" i="6"/>
  <c r="H59" i="6" s="1"/>
  <c r="F59" i="6"/>
  <c r="V40" i="10"/>
  <c r="Y43" i="8"/>
  <c r="Z43" i="8" s="1"/>
  <c r="S34" i="10"/>
  <c r="H37" i="7" s="1"/>
  <c r="P71" i="14"/>
  <c r="M71" i="14" s="1"/>
  <c r="V75" i="10"/>
  <c r="Y78" i="8"/>
  <c r="Z78" i="8" s="1"/>
  <c r="AG76" i="14"/>
  <c r="V80" i="10"/>
  <c r="Y83" i="8"/>
  <c r="Z83" i="8" s="1"/>
  <c r="K70" i="7"/>
  <c r="N70" i="7"/>
  <c r="Q70" i="7" s="1"/>
  <c r="X88" i="6"/>
  <c r="Y88" i="6" s="1"/>
  <c r="W88" i="6"/>
  <c r="X101" i="6"/>
  <c r="Y101" i="6" s="1"/>
  <c r="W101" i="6"/>
  <c r="M107" i="7"/>
  <c r="V104" i="15"/>
  <c r="G104" i="11" s="1"/>
  <c r="D104" i="11" s="1"/>
  <c r="R115" i="6"/>
  <c r="K117" i="6"/>
  <c r="L117" i="6" s="1"/>
  <c r="J117" i="6"/>
  <c r="U121" i="3"/>
  <c r="V125" i="15"/>
  <c r="G125" i="11" s="1"/>
  <c r="D125" i="11" s="1"/>
  <c r="P129" i="14"/>
  <c r="P139" i="7"/>
  <c r="T143" i="6"/>
  <c r="U143" i="6" s="1"/>
  <c r="V143" i="6" s="1"/>
  <c r="K147" i="7"/>
  <c r="N147" i="7"/>
  <c r="Q147" i="7" s="1"/>
  <c r="P146" i="14"/>
  <c r="M146" i="14" s="1"/>
  <c r="Z145" i="6"/>
  <c r="K154" i="6"/>
  <c r="L154" i="6" s="1"/>
  <c r="J154" i="6"/>
  <c r="P6" i="7"/>
  <c r="AE6" i="8"/>
  <c r="R112" i="4"/>
  <c r="X16" i="6"/>
  <c r="Y16" i="6" s="1"/>
  <c r="W16" i="6"/>
  <c r="V13" i="10"/>
  <c r="Y16" i="8"/>
  <c r="Z16" i="8" s="1"/>
  <c r="AH19" i="8"/>
  <c r="P27" i="14"/>
  <c r="T28" i="6"/>
  <c r="U28" i="6" s="1"/>
  <c r="V28" i="6" s="1"/>
  <c r="P28" i="6"/>
  <c r="Q28" i="6" s="1"/>
  <c r="O28" i="6"/>
  <c r="O25" i="7"/>
  <c r="AB30" i="14"/>
  <c r="Z30" i="14" s="1"/>
  <c r="S30" i="14" s="1"/>
  <c r="M46" i="14"/>
  <c r="I52" i="15"/>
  <c r="V47" i="15"/>
  <c r="G47" i="11" s="1"/>
  <c r="D47" i="11" s="1"/>
  <c r="AE61" i="8"/>
  <c r="Z35" i="6"/>
  <c r="V38" i="15"/>
  <c r="G38" i="11" s="1"/>
  <c r="D38" i="11" s="1"/>
  <c r="I41" i="15"/>
  <c r="V41" i="15" s="1"/>
  <c r="G41" i="11" s="1"/>
  <c r="D41" i="11" s="1"/>
  <c r="M47" i="7"/>
  <c r="Z43" i="14"/>
  <c r="S43" i="14" s="1"/>
  <c r="AE83" i="8"/>
  <c r="K78" i="6"/>
  <c r="L78" i="6" s="1"/>
  <c r="M78" i="6" s="1"/>
  <c r="J78" i="6"/>
  <c r="M85" i="14"/>
  <c r="AJ88" i="14"/>
  <c r="P102" i="7"/>
  <c r="V93" i="10"/>
  <c r="Y96" i="8"/>
  <c r="Z96" i="8" s="1"/>
  <c r="G101" i="14"/>
  <c r="D101" i="14" s="1"/>
  <c r="P114" i="14"/>
  <c r="G117" i="6"/>
  <c r="H117" i="6" s="1"/>
  <c r="F117" i="6"/>
  <c r="S118" i="10"/>
  <c r="H121" i="7" s="1"/>
  <c r="AN127" i="8"/>
  <c r="T126" i="3" s="1"/>
  <c r="T129" i="6"/>
  <c r="U129" i="6" s="1"/>
  <c r="V129" i="6" s="1"/>
  <c r="U127" i="3"/>
  <c r="X137" i="6"/>
  <c r="Y137" i="6" s="1"/>
  <c r="Z137" i="6" s="1"/>
  <c r="W137" i="6"/>
  <c r="I135" i="6"/>
  <c r="N135" i="6" s="1"/>
  <c r="M134" i="3" s="1"/>
  <c r="U133" i="10"/>
  <c r="J136" i="7" s="1"/>
  <c r="J141" i="6"/>
  <c r="K141" i="6"/>
  <c r="L141" i="6" s="1"/>
  <c r="P135" i="6"/>
  <c r="Q135" i="6" s="1"/>
  <c r="R135" i="6" s="1"/>
  <c r="O135" i="6"/>
  <c r="T135" i="6"/>
  <c r="U135" i="6" s="1"/>
  <c r="V135" i="6" s="1"/>
  <c r="Z146" i="6"/>
  <c r="G146" i="14"/>
  <c r="D146" i="14" s="1"/>
  <c r="V148" i="10"/>
  <c r="Y151" i="8"/>
  <c r="Z151" i="8" s="1"/>
  <c r="Z153" i="6"/>
  <c r="Q159" i="8"/>
  <c r="R159" i="8" s="1"/>
  <c r="X159" i="8" s="1"/>
  <c r="S158" i="3" s="1"/>
  <c r="Q158" i="8"/>
  <c r="R158" i="8" s="1"/>
  <c r="X158" i="8" s="1"/>
  <c r="S157" i="10"/>
  <c r="H160" i="7" s="1"/>
  <c r="R59" i="5"/>
  <c r="R66" i="5"/>
  <c r="S126" i="4"/>
  <c r="X125" i="8"/>
  <c r="S124" i="3" s="1"/>
  <c r="P9" i="6"/>
  <c r="Q9" i="6" s="1"/>
  <c r="O9" i="6"/>
  <c r="T9" i="6"/>
  <c r="U9" i="6" s="1"/>
  <c r="V9" i="6" s="1"/>
  <c r="S6" i="10"/>
  <c r="H9" i="7" s="1"/>
  <c r="O17" i="7"/>
  <c r="Z15" i="6"/>
  <c r="AA15" i="6" s="1"/>
  <c r="P13" i="7"/>
  <c r="G15" i="6"/>
  <c r="H15" i="6" s="1"/>
  <c r="F15" i="6"/>
  <c r="L22" i="14"/>
  <c r="D22" i="14" s="1"/>
  <c r="AE44" i="8"/>
  <c r="AM44" i="8" s="1"/>
  <c r="X20" i="6"/>
  <c r="Y20" i="6" s="1"/>
  <c r="W20" i="6"/>
  <c r="U50" i="3"/>
  <c r="L64" i="7"/>
  <c r="U80" i="3"/>
  <c r="G80" i="14"/>
  <c r="D70" i="14"/>
  <c r="S65" i="10"/>
  <c r="H68" i="7" s="1"/>
  <c r="Q95" i="7"/>
  <c r="V85" i="10"/>
  <c r="Y88" i="8"/>
  <c r="Z88" i="8" s="1"/>
  <c r="AN88" i="8" s="1"/>
  <c r="T87" i="3" s="1"/>
  <c r="K91" i="14"/>
  <c r="L91" i="14" s="1"/>
  <c r="D91" i="14" s="1"/>
  <c r="P99" i="6"/>
  <c r="Q99" i="6" s="1"/>
  <c r="O99" i="6"/>
  <c r="T99" i="6"/>
  <c r="U99" i="6" s="1"/>
  <c r="V99" i="6" s="1"/>
  <c r="AE111" i="8"/>
  <c r="AN109" i="8"/>
  <c r="T108" i="3" s="1"/>
  <c r="R108" i="3" s="1"/>
  <c r="T116" i="6"/>
  <c r="U116" i="6" s="1"/>
  <c r="V116" i="6" s="1"/>
  <c r="O116" i="6"/>
  <c r="P116" i="6"/>
  <c r="Q116" i="6" s="1"/>
  <c r="S112" i="10"/>
  <c r="H115" i="7" s="1"/>
  <c r="AE115" i="8"/>
  <c r="AM115" i="8"/>
  <c r="AN115" i="8" s="1"/>
  <c r="P118" i="7"/>
  <c r="P131" i="6"/>
  <c r="Q131" i="6" s="1"/>
  <c r="O131" i="6"/>
  <c r="T131" i="6"/>
  <c r="U131" i="6" s="1"/>
  <c r="V131" i="6" s="1"/>
  <c r="M132" i="7"/>
  <c r="M148" i="6"/>
  <c r="O16" i="5"/>
  <c r="O12" i="4"/>
  <c r="L34" i="5"/>
  <c r="AE10" i="8"/>
  <c r="AM10" i="8"/>
  <c r="AN13" i="14"/>
  <c r="D14" i="14"/>
  <c r="Q24" i="7"/>
  <c r="P21" i="4" s="1"/>
  <c r="U12" i="3"/>
  <c r="L13" i="7"/>
  <c r="P36" i="14"/>
  <c r="M36" i="14" s="1"/>
  <c r="L19" i="14"/>
  <c r="D19" i="14" s="1"/>
  <c r="U43" i="3"/>
  <c r="I58" i="15"/>
  <c r="V58" i="15" s="1"/>
  <c r="G58" i="11" s="1"/>
  <c r="D58" i="11" s="1"/>
  <c r="U49" i="3"/>
  <c r="Q52" i="8"/>
  <c r="R52" i="8" s="1"/>
  <c r="X52" i="8" s="1"/>
  <c r="S51" i="3" s="1"/>
  <c r="Q51" i="8"/>
  <c r="R51" i="8" s="1"/>
  <c r="X51" i="8" s="1"/>
  <c r="S50" i="3" s="1"/>
  <c r="Q50" i="8"/>
  <c r="R50" i="8" s="1"/>
  <c r="X50" i="8" s="1"/>
  <c r="S49" i="3" s="1"/>
  <c r="G51" i="14"/>
  <c r="M48" i="14"/>
  <c r="AN46" i="14"/>
  <c r="AG47" i="14"/>
  <c r="T32" i="6"/>
  <c r="U32" i="6" s="1"/>
  <c r="V32" i="6" s="1"/>
  <c r="P32" i="6"/>
  <c r="Q32" i="6" s="1"/>
  <c r="O32" i="6"/>
  <c r="P42" i="14"/>
  <c r="M42" i="14" s="1"/>
  <c r="AE46" i="8"/>
  <c r="AM46" i="8" s="1"/>
  <c r="M59" i="14"/>
  <c r="C59" i="14" s="1"/>
  <c r="H59" i="11" s="1"/>
  <c r="E59" i="11" s="1"/>
  <c r="G53" i="14"/>
  <c r="U63" i="3"/>
  <c r="L62" i="14"/>
  <c r="D62" i="14" s="1"/>
  <c r="B62" i="14" s="1"/>
  <c r="F62" i="11" s="1"/>
  <c r="C62" i="11" s="1"/>
  <c r="B62" i="11" s="1"/>
  <c r="C62" i="14"/>
  <c r="H62" i="11" s="1"/>
  <c r="E62" i="11" s="1"/>
  <c r="V68" i="15"/>
  <c r="G68" i="11" s="1"/>
  <c r="D68" i="11" s="1"/>
  <c r="F86" i="6"/>
  <c r="G86" i="6"/>
  <c r="H86" i="6" s="1"/>
  <c r="AG83" i="14"/>
  <c r="AB83" i="14" s="1"/>
  <c r="Z83" i="14" s="1"/>
  <c r="S83" i="14" s="1"/>
  <c r="AE100" i="8"/>
  <c r="M99" i="7"/>
  <c r="O106" i="7"/>
  <c r="AH108" i="8"/>
  <c r="G113" i="6"/>
  <c r="H113" i="6" s="1"/>
  <c r="F113" i="6"/>
  <c r="U116" i="3"/>
  <c r="R112" i="6"/>
  <c r="W120" i="6"/>
  <c r="X120" i="6"/>
  <c r="Y120" i="6" s="1"/>
  <c r="AB121" i="14"/>
  <c r="M119" i="14"/>
  <c r="AJ128" i="14"/>
  <c r="AN136" i="14"/>
  <c r="P161" i="6"/>
  <c r="Q161" i="6" s="1"/>
  <c r="O161" i="6"/>
  <c r="T161" i="6"/>
  <c r="U161" i="6" s="1"/>
  <c r="V161" i="6" s="1"/>
  <c r="AA161" i="6" s="1"/>
  <c r="K155" i="14"/>
  <c r="G161" i="6"/>
  <c r="H161" i="6" s="1"/>
  <c r="F161" i="6"/>
  <c r="G154" i="14"/>
  <c r="L131" i="4"/>
  <c r="S111" i="4"/>
  <c r="O20" i="5"/>
  <c r="W7" i="8"/>
  <c r="O11" i="7"/>
  <c r="X131" i="8"/>
  <c r="S130" i="3" s="1"/>
  <c r="AM8" i="8"/>
  <c r="AN8" i="8" s="1"/>
  <c r="AE8" i="8"/>
  <c r="M10" i="7"/>
  <c r="U26" i="3"/>
  <c r="W34" i="6"/>
  <c r="X34" i="6"/>
  <c r="Y34" i="6" s="1"/>
  <c r="AE39" i="8"/>
  <c r="M23" i="14"/>
  <c r="AB18" i="14"/>
  <c r="Z18" i="14" s="1"/>
  <c r="S18" i="14" s="1"/>
  <c r="M25" i="7"/>
  <c r="S26" i="10"/>
  <c r="H29" i="7" s="1"/>
  <c r="G47" i="6"/>
  <c r="H47" i="6" s="1"/>
  <c r="F47" i="6"/>
  <c r="I51" i="15"/>
  <c r="K56" i="14"/>
  <c r="L56" i="14" s="1"/>
  <c r="D56" i="14" s="1"/>
  <c r="O54" i="7"/>
  <c r="AG48" i="14"/>
  <c r="AB48" i="14" s="1"/>
  <c r="Z48" i="14" s="1"/>
  <c r="K52" i="6"/>
  <c r="L52" i="6" s="1"/>
  <c r="J52" i="6"/>
  <c r="T56" i="6"/>
  <c r="U56" i="6" s="1"/>
  <c r="V56" i="6" s="1"/>
  <c r="AA56" i="6" s="1"/>
  <c r="P56" i="6"/>
  <c r="Q56" i="6" s="1"/>
  <c r="O56" i="6"/>
  <c r="X58" i="6"/>
  <c r="Y58" i="6" s="1"/>
  <c r="W58" i="6"/>
  <c r="O60" i="7"/>
  <c r="V74" i="10"/>
  <c r="Y77" i="8"/>
  <c r="Z77" i="8" s="1"/>
  <c r="AJ71" i="14"/>
  <c r="AB71" i="14" s="1"/>
  <c r="Z71" i="14" s="1"/>
  <c r="S71" i="14" s="1"/>
  <c r="G72" i="14"/>
  <c r="L74" i="14"/>
  <c r="D74" i="14" s="1"/>
  <c r="I89" i="15"/>
  <c r="V89" i="15" s="1"/>
  <c r="G89" i="11" s="1"/>
  <c r="D89" i="11" s="1"/>
  <c r="AH96" i="8"/>
  <c r="L101" i="7"/>
  <c r="T111" i="10"/>
  <c r="I114" i="7" s="1"/>
  <c r="M123" i="6"/>
  <c r="N123" i="6" s="1"/>
  <c r="M122" i="3" s="1"/>
  <c r="V121" i="10"/>
  <c r="Y124" i="8"/>
  <c r="Z124" i="8" s="1"/>
  <c r="AN124" i="8" s="1"/>
  <c r="T123" i="3" s="1"/>
  <c r="R123" i="3" s="1"/>
  <c r="I126" i="15"/>
  <c r="V126" i="15" s="1"/>
  <c r="G126" i="11" s="1"/>
  <c r="D126" i="11" s="1"/>
  <c r="L137" i="7"/>
  <c r="AB133" i="14"/>
  <c r="Z133" i="14" s="1"/>
  <c r="S133" i="14" s="1"/>
  <c r="AG141" i="14"/>
  <c r="N148" i="7"/>
  <c r="Q148" i="7" s="1"/>
  <c r="K148" i="7"/>
  <c r="P147" i="3" s="1"/>
  <c r="V143" i="15"/>
  <c r="G143" i="11" s="1"/>
  <c r="D143" i="11" s="1"/>
  <c r="AG152" i="14"/>
  <c r="AM158" i="8"/>
  <c r="AE158" i="8"/>
  <c r="L158" i="7"/>
  <c r="U25" i="3"/>
  <c r="AJ22" i="14"/>
  <c r="AB22" i="14" s="1"/>
  <c r="Z22" i="14" s="1"/>
  <c r="S22" i="14" s="1"/>
  <c r="S32" i="10"/>
  <c r="H35" i="7" s="1"/>
  <c r="V76" i="10"/>
  <c r="Y79" i="8"/>
  <c r="Z79" i="8" s="1"/>
  <c r="I32" i="6"/>
  <c r="R35" i="6"/>
  <c r="U14" i="3"/>
  <c r="I39" i="15"/>
  <c r="G73" i="6"/>
  <c r="H73" i="6" s="1"/>
  <c r="I73" i="6" s="1"/>
  <c r="F73" i="6"/>
  <c r="D71" i="14"/>
  <c r="I75" i="15"/>
  <c r="P89" i="6"/>
  <c r="Q89" i="6" s="1"/>
  <c r="O89" i="6"/>
  <c r="T89" i="6"/>
  <c r="U89" i="6" s="1"/>
  <c r="V89" i="6" s="1"/>
  <c r="U101" i="3"/>
  <c r="X147" i="8"/>
  <c r="S146" i="3" s="1"/>
  <c r="X14" i="6"/>
  <c r="Y14" i="6" s="1"/>
  <c r="W14" i="6"/>
  <c r="K23" i="6"/>
  <c r="L23" i="6" s="1"/>
  <c r="J23" i="6"/>
  <c r="F33" i="6"/>
  <c r="G33" i="6"/>
  <c r="H33" i="6" s="1"/>
  <c r="I33" i="6" s="1"/>
  <c r="Z56" i="14"/>
  <c r="S56" i="14" s="1"/>
  <c r="G42" i="6"/>
  <c r="H42" i="6" s="1"/>
  <c r="F42" i="6"/>
  <c r="Q60" i="8"/>
  <c r="R60" i="8" s="1"/>
  <c r="X60" i="8" s="1"/>
  <c r="S59" i="3" s="1"/>
  <c r="Q61" i="8"/>
  <c r="R61" i="8" s="1"/>
  <c r="X61" i="8" s="1"/>
  <c r="S60" i="3" s="1"/>
  <c r="Q62" i="8"/>
  <c r="R62" i="8" s="1"/>
  <c r="X62" i="8" s="1"/>
  <c r="S61" i="3" s="1"/>
  <c r="R61" i="3" s="1"/>
  <c r="K74" i="6"/>
  <c r="L74" i="6" s="1"/>
  <c r="J74" i="6"/>
  <c r="O71" i="7"/>
  <c r="M71" i="7"/>
  <c r="U90" i="3"/>
  <c r="N122" i="7"/>
  <c r="K122" i="7"/>
  <c r="P121" i="3" s="1"/>
  <c r="L125" i="7"/>
  <c r="S139" i="10"/>
  <c r="H142" i="7" s="1"/>
  <c r="O158" i="7"/>
  <c r="I156" i="15"/>
  <c r="S64" i="5"/>
  <c r="R12" i="5"/>
  <c r="P34" i="6"/>
  <c r="Q34" i="6" s="1"/>
  <c r="R34" i="6" s="1"/>
  <c r="K26" i="7"/>
  <c r="P25" i="3" s="1"/>
  <c r="N26" i="7"/>
  <c r="P39" i="7"/>
  <c r="V36" i="10"/>
  <c r="Y39" i="8"/>
  <c r="Z39" i="8" s="1"/>
  <c r="O18" i="7"/>
  <c r="K18" i="7"/>
  <c r="P17" i="3" s="1"/>
  <c r="R42" i="6"/>
  <c r="S22" i="10"/>
  <c r="H25" i="7" s="1"/>
  <c r="X47" i="6"/>
  <c r="Y47" i="6" s="1"/>
  <c r="Z47" i="6" s="1"/>
  <c r="P47" i="6"/>
  <c r="Q47" i="6" s="1"/>
  <c r="R47" i="6" s="1"/>
  <c r="O47" i="6"/>
  <c r="T47" i="6"/>
  <c r="U47" i="6" s="1"/>
  <c r="V47" i="6" s="1"/>
  <c r="AA47" i="6" s="1"/>
  <c r="G61" i="6"/>
  <c r="H61" i="6" s="1"/>
  <c r="F61" i="6"/>
  <c r="V39" i="15"/>
  <c r="G39" i="11" s="1"/>
  <c r="D39" i="11" s="1"/>
  <c r="P43" i="6"/>
  <c r="Q43" i="6" s="1"/>
  <c r="O43" i="6"/>
  <c r="T43" i="6"/>
  <c r="U43" i="6" s="1"/>
  <c r="V43" i="6" s="1"/>
  <c r="L67" i="7"/>
  <c r="I50" i="15"/>
  <c r="V50" i="15" s="1"/>
  <c r="G50" i="11" s="1"/>
  <c r="D50" i="11" s="1"/>
  <c r="T58" i="6"/>
  <c r="U58" i="6" s="1"/>
  <c r="S58" i="6"/>
  <c r="M79" i="7"/>
  <c r="F72" i="6"/>
  <c r="G72" i="6"/>
  <c r="H72" i="6" s="1"/>
  <c r="AB68" i="14"/>
  <c r="Z68" i="14" s="1"/>
  <c r="G76" i="14"/>
  <c r="P83" i="14"/>
  <c r="M83" i="14" s="1"/>
  <c r="D89" i="14"/>
  <c r="AE92" i="8"/>
  <c r="AM92" i="8" s="1"/>
  <c r="AN92" i="8" s="1"/>
  <c r="M107" i="6"/>
  <c r="N107" i="6" s="1"/>
  <c r="U100" i="3"/>
  <c r="X117" i="6"/>
  <c r="Y117" i="6" s="1"/>
  <c r="W117" i="6"/>
  <c r="M121" i="7"/>
  <c r="AG129" i="14"/>
  <c r="P123" i="6"/>
  <c r="Q123" i="6" s="1"/>
  <c r="O123" i="6"/>
  <c r="T123" i="6"/>
  <c r="U123" i="6" s="1"/>
  <c r="V123" i="6" s="1"/>
  <c r="AA123" i="6" s="1"/>
  <c r="K133" i="6"/>
  <c r="L133" i="6" s="1"/>
  <c r="J133" i="6"/>
  <c r="L83" i="4"/>
  <c r="C7" i="14"/>
  <c r="H7" i="11" s="1"/>
  <c r="E7" i="11" s="1"/>
  <c r="I5" i="15"/>
  <c r="I13" i="15"/>
  <c r="L21" i="7"/>
  <c r="O21" i="7"/>
  <c r="S11" i="10"/>
  <c r="H14" i="7" s="1"/>
  <c r="AH28" i="8"/>
  <c r="AN36" i="14"/>
  <c r="P15" i="7"/>
  <c r="I18" i="15"/>
  <c r="V18" i="15" s="1"/>
  <c r="G18" i="11" s="1"/>
  <c r="D18" i="11" s="1"/>
  <c r="X49" i="6"/>
  <c r="Y49" i="6" s="1"/>
  <c r="W49" i="6"/>
  <c r="K49" i="6"/>
  <c r="L49" i="6" s="1"/>
  <c r="J49" i="6"/>
  <c r="M52" i="7"/>
  <c r="P31" i="7"/>
  <c r="M31" i="7"/>
  <c r="AN49" i="14"/>
  <c r="T24" i="6"/>
  <c r="U24" i="6" s="1"/>
  <c r="V24" i="6" s="1"/>
  <c r="AA24" i="6" s="1"/>
  <c r="P24" i="6"/>
  <c r="Q24" i="6" s="1"/>
  <c r="R24" i="6" s="1"/>
  <c r="AB24" i="6" s="1"/>
  <c r="N23" i="3" s="1"/>
  <c r="L23" i="3" s="1"/>
  <c r="O24" i="6"/>
  <c r="P83" i="6"/>
  <c r="Q83" i="6" s="1"/>
  <c r="O83" i="6"/>
  <c r="T83" i="6"/>
  <c r="U83" i="6" s="1"/>
  <c r="V83" i="6" s="1"/>
  <c r="I69" i="15"/>
  <c r="V69" i="15" s="1"/>
  <c r="G69" i="11" s="1"/>
  <c r="D69" i="11" s="1"/>
  <c r="K100" i="14"/>
  <c r="F104" i="6"/>
  <c r="G104" i="6"/>
  <c r="H104" i="6" s="1"/>
  <c r="I104" i="6" s="1"/>
  <c r="AH101" i="8"/>
  <c r="AM101" i="8" s="1"/>
  <c r="P107" i="14"/>
  <c r="M107" i="14" s="1"/>
  <c r="K114" i="6"/>
  <c r="L114" i="6" s="1"/>
  <c r="M114" i="6" s="1"/>
  <c r="J114" i="6"/>
  <c r="V117" i="10"/>
  <c r="Y120" i="8"/>
  <c r="Z120" i="8" s="1"/>
  <c r="T122" i="6"/>
  <c r="U122" i="6" s="1"/>
  <c r="V122" i="6" s="1"/>
  <c r="P122" i="6"/>
  <c r="Q122" i="6" s="1"/>
  <c r="O122" i="6"/>
  <c r="U130" i="3"/>
  <c r="AE131" i="8"/>
  <c r="V140" i="10"/>
  <c r="Y143" i="8"/>
  <c r="Z143" i="8" s="1"/>
  <c r="M145" i="6"/>
  <c r="N145" i="6" s="1"/>
  <c r="M144" i="3" s="1"/>
  <c r="V146" i="10"/>
  <c r="Y149" i="8"/>
  <c r="Z149" i="8" s="1"/>
  <c r="AN143" i="14"/>
  <c r="AB143" i="14" s="1"/>
  <c r="Z143" i="14" s="1"/>
  <c r="K155" i="6"/>
  <c r="L155" i="6" s="1"/>
  <c r="M155" i="6" s="1"/>
  <c r="J155" i="6"/>
  <c r="R32" i="5"/>
  <c r="R127" i="4"/>
  <c r="P7" i="6"/>
  <c r="Q7" i="6" s="1"/>
  <c r="O7" i="6"/>
  <c r="T7" i="6"/>
  <c r="U7" i="6" s="1"/>
  <c r="V7" i="6" s="1"/>
  <c r="X127" i="8"/>
  <c r="S126" i="3" s="1"/>
  <c r="U8" i="3"/>
  <c r="AG25" i="14"/>
  <c r="V33" i="10"/>
  <c r="Y36" i="8"/>
  <c r="Z36" i="8" s="1"/>
  <c r="AB32" i="14"/>
  <c r="Z32" i="14" s="1"/>
  <c r="S32" i="14" s="1"/>
  <c r="L34" i="7"/>
  <c r="U40" i="3"/>
  <c r="M50" i="6"/>
  <c r="S48" i="10"/>
  <c r="H51" i="7" s="1"/>
  <c r="AG63" i="14"/>
  <c r="AB63" i="14" s="1"/>
  <c r="Z63" i="14" s="1"/>
  <c r="S63" i="14" s="1"/>
  <c r="U61" i="3"/>
  <c r="AG88" i="14"/>
  <c r="U86" i="3"/>
  <c r="V85" i="15"/>
  <c r="G85" i="11" s="1"/>
  <c r="D85" i="11" s="1"/>
  <c r="AL89" i="8"/>
  <c r="AM89" i="8" s="1"/>
  <c r="I108" i="15"/>
  <c r="V107" i="10"/>
  <c r="Y110" i="8"/>
  <c r="Z110" i="8" s="1"/>
  <c r="V118" i="8"/>
  <c r="S118" i="8"/>
  <c r="F118" i="8"/>
  <c r="P118" i="8"/>
  <c r="L118" i="8"/>
  <c r="N118" i="8" s="1"/>
  <c r="J118" i="8"/>
  <c r="G118" i="8"/>
  <c r="U118" i="8"/>
  <c r="M118" i="8"/>
  <c r="Q118" i="8"/>
  <c r="I118" i="8"/>
  <c r="T118" i="8"/>
  <c r="X125" i="6"/>
  <c r="Y125" i="6" s="1"/>
  <c r="W125" i="6"/>
  <c r="D130" i="14"/>
  <c r="U129" i="3"/>
  <c r="O130" i="7"/>
  <c r="T124" i="6"/>
  <c r="U124" i="6" s="1"/>
  <c r="V124" i="6" s="1"/>
  <c r="P124" i="6"/>
  <c r="Q124" i="6" s="1"/>
  <c r="X124" i="6"/>
  <c r="Y124" i="6" s="1"/>
  <c r="Z124" i="6" s="1"/>
  <c r="O124" i="6"/>
  <c r="K126" i="14"/>
  <c r="L126" i="14" s="1"/>
  <c r="D126" i="14" s="1"/>
  <c r="AB125" i="14"/>
  <c r="Z125" i="14" s="1"/>
  <c r="S125" i="14" s="1"/>
  <c r="S130" i="10"/>
  <c r="H133" i="7" s="1"/>
  <c r="G136" i="6"/>
  <c r="H136" i="6" s="1"/>
  <c r="F136" i="6"/>
  <c r="S146" i="10"/>
  <c r="H149" i="7" s="1"/>
  <c r="X147" i="6"/>
  <c r="Y147" i="6" s="1"/>
  <c r="Z147" i="6" s="1"/>
  <c r="P147" i="6"/>
  <c r="Q147" i="6" s="1"/>
  <c r="R147" i="6" s="1"/>
  <c r="O147" i="6"/>
  <c r="T147" i="6"/>
  <c r="U147" i="6" s="1"/>
  <c r="V147" i="6" s="1"/>
  <c r="G144" i="14"/>
  <c r="D144" i="14" s="1"/>
  <c r="L155" i="7"/>
  <c r="O155" i="7"/>
  <c r="L140" i="4"/>
  <c r="R30" i="5"/>
  <c r="AN3" i="14"/>
  <c r="R15" i="6"/>
  <c r="O22" i="7"/>
  <c r="M20" i="7"/>
  <c r="G11" i="14"/>
  <c r="L25" i="14"/>
  <c r="D25" i="14" s="1"/>
  <c r="L49" i="7"/>
  <c r="AJ44" i="14"/>
  <c r="AB44" i="14" s="1"/>
  <c r="N76" i="7"/>
  <c r="Q76" i="7" s="1"/>
  <c r="K76" i="7"/>
  <c r="M77" i="7"/>
  <c r="U87" i="3"/>
  <c r="D90" i="14"/>
  <c r="S101" i="10"/>
  <c r="H104" i="7" s="1"/>
  <c r="AJ107" i="14"/>
  <c r="AB107" i="14" s="1"/>
  <c r="Z107" i="14" s="1"/>
  <c r="S107" i="14" s="1"/>
  <c r="U119" i="8"/>
  <c r="T119" i="8"/>
  <c r="L119" i="8"/>
  <c r="J119" i="8"/>
  <c r="G119" i="8"/>
  <c r="V119" i="8"/>
  <c r="Q119" i="8"/>
  <c r="I119" i="8"/>
  <c r="K119" i="8" s="1"/>
  <c r="P119" i="8"/>
  <c r="R119" i="8" s="1"/>
  <c r="F119" i="8"/>
  <c r="H119" i="8" s="1"/>
  <c r="M119" i="8"/>
  <c r="S119" i="8"/>
  <c r="I120" i="6"/>
  <c r="I132" i="6"/>
  <c r="S122" i="10"/>
  <c r="H125" i="7" s="1"/>
  <c r="P128" i="14"/>
  <c r="M128" i="14" s="1"/>
  <c r="M130" i="14"/>
  <c r="F134" i="6"/>
  <c r="G134" i="6"/>
  <c r="H134" i="6" s="1"/>
  <c r="I134" i="6" s="1"/>
  <c r="N134" i="6" s="1"/>
  <c r="AE149" i="8"/>
  <c r="U148" i="3"/>
  <c r="K149" i="6"/>
  <c r="L149" i="6" s="1"/>
  <c r="M149" i="6" s="1"/>
  <c r="N149" i="6" s="1"/>
  <c r="J149" i="6"/>
  <c r="M150" i="6"/>
  <c r="N150" i="6" s="1"/>
  <c r="M149" i="3" s="1"/>
  <c r="AN149" i="14"/>
  <c r="AB149" i="14" s="1"/>
  <c r="Z149" i="14" s="1"/>
  <c r="O59" i="5"/>
  <c r="L94" i="4"/>
  <c r="R97" i="4"/>
  <c r="G7" i="6"/>
  <c r="H7" i="6" s="1"/>
  <c r="F7" i="6"/>
  <c r="O99" i="8"/>
  <c r="X99" i="8" s="1"/>
  <c r="S98" i="3" s="1"/>
  <c r="X94" i="8"/>
  <c r="S93" i="3" s="1"/>
  <c r="R93" i="3" s="1"/>
  <c r="AN15" i="8"/>
  <c r="T14" i="3" s="1"/>
  <c r="V5" i="15"/>
  <c r="G5" i="11" s="1"/>
  <c r="D5" i="11" s="1"/>
  <c r="AN11" i="14"/>
  <c r="AB11" i="14" s="1"/>
  <c r="Z11" i="14" s="1"/>
  <c r="S11" i="14" s="1"/>
  <c r="S14" i="10"/>
  <c r="H17" i="7" s="1"/>
  <c r="L35" i="7"/>
  <c r="D10" i="14"/>
  <c r="L33" i="14"/>
  <c r="D33" i="14" s="1"/>
  <c r="U28" i="3"/>
  <c r="I60" i="6"/>
  <c r="U53" i="3"/>
  <c r="Z45" i="6"/>
  <c r="AN65" i="8"/>
  <c r="T64" i="3" s="1"/>
  <c r="R64" i="3" s="1"/>
  <c r="M67" i="6"/>
  <c r="M80" i="6"/>
  <c r="N80" i="6" s="1"/>
  <c r="M79" i="3" s="1"/>
  <c r="X79" i="6"/>
  <c r="Y79" i="6" s="1"/>
  <c r="Z79" i="6" s="1"/>
  <c r="W79" i="6"/>
  <c r="M83" i="7"/>
  <c r="AN80" i="14"/>
  <c r="AG65" i="14"/>
  <c r="AB65" i="14" s="1"/>
  <c r="Z65" i="14" s="1"/>
  <c r="S65" i="14" s="1"/>
  <c r="P73" i="6"/>
  <c r="Q73" i="6" s="1"/>
  <c r="R73" i="6" s="1"/>
  <c r="O73" i="6"/>
  <c r="T73" i="6"/>
  <c r="U73" i="6" s="1"/>
  <c r="V73" i="6" s="1"/>
  <c r="AG66" i="14"/>
  <c r="AB66" i="14" s="1"/>
  <c r="Z66" i="14" s="1"/>
  <c r="S66" i="14" s="1"/>
  <c r="P79" i="14"/>
  <c r="AE99" i="8"/>
  <c r="AM99" i="8" s="1"/>
  <c r="L94" i="14"/>
  <c r="AG108" i="14"/>
  <c r="S109" i="10"/>
  <c r="H112" i="7" s="1"/>
  <c r="D110" i="14"/>
  <c r="U115" i="3"/>
  <c r="G116" i="6"/>
  <c r="H116" i="6" s="1"/>
  <c r="F116" i="6"/>
  <c r="X114" i="6"/>
  <c r="Y114" i="6" s="1"/>
  <c r="W114" i="6"/>
  <c r="P115" i="14"/>
  <c r="M115" i="14" s="1"/>
  <c r="F130" i="6"/>
  <c r="G130" i="6"/>
  <c r="H130" i="6" s="1"/>
  <c r="M136" i="7"/>
  <c r="L136" i="7"/>
  <c r="AG148" i="14"/>
  <c r="V144" i="10"/>
  <c r="Y147" i="8"/>
  <c r="Z147" i="8" s="1"/>
  <c r="W152" i="6"/>
  <c r="X152" i="6"/>
  <c r="Y152" i="6" s="1"/>
  <c r="R12" i="4"/>
  <c r="O21" i="4"/>
  <c r="N64" i="4"/>
  <c r="P43" i="4"/>
  <c r="O11" i="4"/>
  <c r="O74" i="5"/>
  <c r="O84" i="4"/>
  <c r="O79" i="5"/>
  <c r="P64" i="4"/>
  <c r="O41" i="4"/>
  <c r="O20" i="4"/>
  <c r="P84" i="4"/>
  <c r="O123" i="4"/>
  <c r="O10" i="5"/>
  <c r="P45" i="5"/>
  <c r="O90" i="4"/>
  <c r="P78" i="5"/>
  <c r="O74" i="4"/>
  <c r="O78" i="5"/>
  <c r="O13" i="4"/>
  <c r="O13" i="5"/>
  <c r="P29" i="4"/>
  <c r="O43" i="4"/>
  <c r="O45" i="5"/>
  <c r="O64" i="4"/>
  <c r="P74" i="4"/>
  <c r="I3" i="15"/>
  <c r="G3" i="15"/>
  <c r="L10" i="7"/>
  <c r="I36" i="15"/>
  <c r="V36" i="15" s="1"/>
  <c r="G36" i="11" s="1"/>
  <c r="D36" i="11" s="1"/>
  <c r="T22" i="6"/>
  <c r="U22" i="6" s="1"/>
  <c r="V22" i="6" s="1"/>
  <c r="AA22" i="6" s="1"/>
  <c r="P22" i="6"/>
  <c r="Q22" i="6" s="1"/>
  <c r="O22" i="6"/>
  <c r="AE27" i="8"/>
  <c r="I62" i="6"/>
  <c r="AL61" i="8"/>
  <c r="L9" i="14"/>
  <c r="D9" i="14" s="1"/>
  <c r="B9" i="14" s="1"/>
  <c r="F9" i="11" s="1"/>
  <c r="C9" i="11" s="1"/>
  <c r="C9" i="14"/>
  <c r="H9" i="11" s="1"/>
  <c r="E9" i="11" s="1"/>
  <c r="V51" i="15"/>
  <c r="G51" i="11" s="1"/>
  <c r="D51" i="11" s="1"/>
  <c r="S42" i="10"/>
  <c r="H45" i="7" s="1"/>
  <c r="AA67" i="6"/>
  <c r="V55" i="10"/>
  <c r="Y58" i="8"/>
  <c r="Z58" i="8" s="1"/>
  <c r="C67" i="14"/>
  <c r="H67" i="11" s="1"/>
  <c r="E67" i="11" s="1"/>
  <c r="B67" i="11" s="1"/>
  <c r="AL78" i="8"/>
  <c r="L54" i="14"/>
  <c r="D54" i="14" s="1"/>
  <c r="B54" i="14" s="1"/>
  <c r="F54" i="11" s="1"/>
  <c r="C54" i="11" s="1"/>
  <c r="C54" i="14"/>
  <c r="H54" i="11" s="1"/>
  <c r="E54" i="11" s="1"/>
  <c r="X65" i="6"/>
  <c r="Y65" i="6" s="1"/>
  <c r="Z65" i="6" s="1"/>
  <c r="P65" i="6"/>
  <c r="Q65" i="6" s="1"/>
  <c r="O65" i="6"/>
  <c r="T65" i="6"/>
  <c r="U65" i="6" s="1"/>
  <c r="V65" i="6" s="1"/>
  <c r="D84" i="14"/>
  <c r="G87" i="6"/>
  <c r="H87" i="6" s="1"/>
  <c r="F87" i="6"/>
  <c r="G93" i="14"/>
  <c r="D93" i="14" s="1"/>
  <c r="O101" i="7"/>
  <c r="AH111" i="8"/>
  <c r="K116" i="6"/>
  <c r="L116" i="6" s="1"/>
  <c r="J116" i="6"/>
  <c r="T112" i="6"/>
  <c r="U112" i="6" s="1"/>
  <c r="V112" i="6" s="1"/>
  <c r="AA112" i="6" s="1"/>
  <c r="M117" i="14"/>
  <c r="V128" i="10"/>
  <c r="Y131" i="8"/>
  <c r="Z131" i="8" s="1"/>
  <c r="AB153" i="14"/>
  <c r="M160" i="7"/>
  <c r="P161" i="7"/>
  <c r="AL155" i="8"/>
  <c r="K156" i="14"/>
  <c r="L156" i="14" s="1"/>
  <c r="D156" i="14" s="1"/>
  <c r="I154" i="15"/>
  <c r="J157" i="6"/>
  <c r="K157" i="6"/>
  <c r="L157" i="6" s="1"/>
  <c r="M157" i="6" s="1"/>
  <c r="N157" i="6" s="1"/>
  <c r="L83" i="5" s="1"/>
  <c r="K83" i="5" s="1"/>
  <c r="I4" i="15"/>
  <c r="V4" i="15" s="1"/>
  <c r="G4" i="11" s="1"/>
  <c r="D4" i="11" s="1"/>
  <c r="H7" i="8"/>
  <c r="X135" i="8"/>
  <c r="S134" i="3" s="1"/>
  <c r="R134" i="3" s="1"/>
  <c r="AE9" i="8"/>
  <c r="Z11" i="6"/>
  <c r="L16" i="14"/>
  <c r="D16" i="14" s="1"/>
  <c r="G16" i="14"/>
  <c r="Z21" i="6"/>
  <c r="I28" i="6"/>
  <c r="K20" i="14"/>
  <c r="L20" i="14" s="1"/>
  <c r="D20" i="14" s="1"/>
  <c r="U29" i="3"/>
  <c r="K27" i="14"/>
  <c r="S25" i="10"/>
  <c r="H28" i="7" s="1"/>
  <c r="Z33" i="6"/>
  <c r="AA33" i="6" s="1"/>
  <c r="M22" i="7"/>
  <c r="M29" i="7"/>
  <c r="V28" i="15"/>
  <c r="G28" i="11" s="1"/>
  <c r="D28" i="11" s="1"/>
  <c r="M50" i="7"/>
  <c r="S35" i="10"/>
  <c r="H38" i="7" s="1"/>
  <c r="V52" i="15"/>
  <c r="G52" i="11" s="1"/>
  <c r="D52" i="11" s="1"/>
  <c r="K55" i="14"/>
  <c r="L55" i="14" s="1"/>
  <c r="M72" i="7"/>
  <c r="X83" i="6"/>
  <c r="Y83" i="6" s="1"/>
  <c r="W83" i="6"/>
  <c r="AH74" i="8"/>
  <c r="X73" i="6"/>
  <c r="Y73" i="6" s="1"/>
  <c r="W73" i="6"/>
  <c r="K75" i="6"/>
  <c r="L75" i="6" s="1"/>
  <c r="J75" i="6"/>
  <c r="M88" i="14"/>
  <c r="M77" i="14"/>
  <c r="X85" i="6"/>
  <c r="Y85" i="6" s="1"/>
  <c r="Z85" i="6" s="1"/>
  <c r="P85" i="6"/>
  <c r="Q85" i="6" s="1"/>
  <c r="O85" i="6"/>
  <c r="T85" i="6"/>
  <c r="U85" i="6" s="1"/>
  <c r="V85" i="6" s="1"/>
  <c r="AA85" i="6" s="1"/>
  <c r="AN97" i="8"/>
  <c r="T96" i="3" s="1"/>
  <c r="L104" i="7"/>
  <c r="AM113" i="8"/>
  <c r="AN113" i="8" s="1"/>
  <c r="AE113" i="8"/>
  <c r="L117" i="7"/>
  <c r="M140" i="7"/>
  <c r="G141" i="14"/>
  <c r="D141" i="14" s="1"/>
  <c r="D143" i="14"/>
  <c r="U154" i="3"/>
  <c r="AE155" i="8"/>
  <c r="AM155" i="8" s="1"/>
  <c r="P153" i="6"/>
  <c r="Q153" i="6" s="1"/>
  <c r="R153" i="6" s="1"/>
  <c r="O153" i="6"/>
  <c r="T153" i="6"/>
  <c r="U153" i="6" s="1"/>
  <c r="V153" i="6" s="1"/>
  <c r="AA153" i="6" s="1"/>
  <c r="M159" i="7"/>
  <c r="AN150" i="14"/>
  <c r="AB150" i="14" s="1"/>
  <c r="Z150" i="14" s="1"/>
  <c r="S150" i="14" s="1"/>
  <c r="M157" i="7"/>
  <c r="AJ158" i="14"/>
  <c r="I158" i="15"/>
  <c r="V158" i="15" s="1"/>
  <c r="G158" i="11" s="1"/>
  <c r="D158" i="11" s="1"/>
  <c r="V158" i="10"/>
  <c r="Y161" i="8"/>
  <c r="Z161" i="8" s="1"/>
  <c r="AM154" i="8"/>
  <c r="AE154" i="8"/>
  <c r="X85" i="8"/>
  <c r="S84" i="3" s="1"/>
  <c r="Q15" i="8"/>
  <c r="R15" i="8" s="1"/>
  <c r="X15" i="8" s="1"/>
  <c r="Q14" i="8"/>
  <c r="R14" i="8" s="1"/>
  <c r="Q16" i="8"/>
  <c r="R16" i="8" s="1"/>
  <c r="G68" i="6"/>
  <c r="H68" i="6" s="1"/>
  <c r="F68" i="6"/>
  <c r="S97" i="10"/>
  <c r="H100" i="7" s="1"/>
  <c r="L92" i="14"/>
  <c r="D92" i="14" s="1"/>
  <c r="B92" i="14" s="1"/>
  <c r="F92" i="11" s="1"/>
  <c r="C92" i="11" s="1"/>
  <c r="C92" i="14"/>
  <c r="H92" i="11" s="1"/>
  <c r="E92" i="11" s="1"/>
  <c r="V116" i="10"/>
  <c r="Y119" i="8"/>
  <c r="Z119" i="8" s="1"/>
  <c r="P127" i="6"/>
  <c r="Q127" i="6" s="1"/>
  <c r="O127" i="6"/>
  <c r="T127" i="6"/>
  <c r="U127" i="6" s="1"/>
  <c r="V127" i="6" s="1"/>
  <c r="X140" i="6"/>
  <c r="Y140" i="6" s="1"/>
  <c r="W140" i="6"/>
  <c r="R150" i="7"/>
  <c r="O149" i="3" s="1"/>
  <c r="Q149" i="3"/>
  <c r="AE159" i="8"/>
  <c r="AM159" i="8"/>
  <c r="I153" i="15"/>
  <c r="V153" i="15" s="1"/>
  <c r="G153" i="11" s="1"/>
  <c r="D153" i="11" s="1"/>
  <c r="P156" i="14"/>
  <c r="M156" i="14" s="1"/>
  <c r="P79" i="4"/>
  <c r="O110" i="4"/>
  <c r="O52" i="5"/>
  <c r="U15" i="3"/>
  <c r="AE26" i="8"/>
  <c r="AM26" i="8" s="1"/>
  <c r="AN26" i="8" s="1"/>
  <c r="I22" i="15"/>
  <c r="F35" i="6"/>
  <c r="G35" i="6"/>
  <c r="H35" i="6" s="1"/>
  <c r="B43" i="14"/>
  <c r="F43" i="11" s="1"/>
  <c r="C43" i="11" s="1"/>
  <c r="I57" i="15"/>
  <c r="V57" i="15" s="1"/>
  <c r="G57" i="11" s="1"/>
  <c r="D57" i="11" s="1"/>
  <c r="O58" i="7"/>
  <c r="U76" i="3"/>
  <c r="K77" i="6"/>
  <c r="L77" i="6" s="1"/>
  <c r="J77" i="6"/>
  <c r="J79" i="6"/>
  <c r="K79" i="6"/>
  <c r="L79" i="6" s="1"/>
  <c r="Z82" i="14"/>
  <c r="T92" i="6"/>
  <c r="U92" i="6" s="1"/>
  <c r="V92" i="6" s="1"/>
  <c r="AA92" i="6" s="1"/>
  <c r="P92" i="6"/>
  <c r="Q92" i="6" s="1"/>
  <c r="O92" i="6"/>
  <c r="I90" i="15"/>
  <c r="V90" i="15" s="1"/>
  <c r="G90" i="11" s="1"/>
  <c r="D90" i="11" s="1"/>
  <c r="P105" i="14"/>
  <c r="U109" i="3"/>
  <c r="K113" i="6"/>
  <c r="L113" i="6" s="1"/>
  <c r="J113" i="6"/>
  <c r="L106" i="14"/>
  <c r="D106" i="14" s="1"/>
  <c r="C106" i="14"/>
  <c r="H106" i="11" s="1"/>
  <c r="E106" i="11" s="1"/>
  <c r="AE128" i="8"/>
  <c r="AM128" i="8" s="1"/>
  <c r="B131" i="14"/>
  <c r="F131" i="11" s="1"/>
  <c r="C131" i="11" s="1"/>
  <c r="U140" i="3"/>
  <c r="Q141" i="8"/>
  <c r="R141" i="8" s="1"/>
  <c r="X141" i="8" s="1"/>
  <c r="S140" i="3" s="1"/>
  <c r="Q142" i="8"/>
  <c r="R142" i="8" s="1"/>
  <c r="X142" i="8" s="1"/>
  <c r="S141" i="3" s="1"/>
  <c r="Q143" i="8"/>
  <c r="R143" i="8" s="1"/>
  <c r="X143" i="8" s="1"/>
  <c r="N146" i="7"/>
  <c r="K146" i="7"/>
  <c r="P145" i="3" s="1"/>
  <c r="P150" i="14"/>
  <c r="M150" i="14" s="1"/>
  <c r="R83" i="4"/>
  <c r="S5" i="10"/>
  <c r="H8" i="7" s="1"/>
  <c r="P26" i="7"/>
  <c r="AB35" i="14"/>
  <c r="Z35" i="14" s="1"/>
  <c r="S35" i="14" s="1"/>
  <c r="V52" i="10"/>
  <c r="Y55" i="8"/>
  <c r="Z55" i="8" s="1"/>
  <c r="M59" i="7"/>
  <c r="L45" i="14"/>
  <c r="D45" i="14" s="1"/>
  <c r="B45" i="14" s="1"/>
  <c r="F45" i="11" s="1"/>
  <c r="C45" i="11" s="1"/>
  <c r="B45" i="11" s="1"/>
  <c r="C45" i="14"/>
  <c r="H45" i="11" s="1"/>
  <c r="E45" i="11" s="1"/>
  <c r="K62" i="6"/>
  <c r="L62" i="6" s="1"/>
  <c r="M62" i="6" s="1"/>
  <c r="P62" i="6"/>
  <c r="Q62" i="6" s="1"/>
  <c r="R62" i="6" s="1"/>
  <c r="J62" i="6"/>
  <c r="P37" i="6"/>
  <c r="Q37" i="6" s="1"/>
  <c r="R37" i="6" s="1"/>
  <c r="O37" i="6"/>
  <c r="T37" i="6"/>
  <c r="U37" i="6" s="1"/>
  <c r="V37" i="6" s="1"/>
  <c r="AA37" i="6" s="1"/>
  <c r="G61" i="14"/>
  <c r="P72" i="14"/>
  <c r="M72" i="14" s="1"/>
  <c r="I64" i="15"/>
  <c r="V64" i="15" s="1"/>
  <c r="G64" i="11" s="1"/>
  <c r="D64" i="11" s="1"/>
  <c r="M73" i="7"/>
  <c r="L88" i="14"/>
  <c r="D88" i="14" s="1"/>
  <c r="L102" i="7"/>
  <c r="K102" i="6"/>
  <c r="L102" i="6" s="1"/>
  <c r="J102" i="6"/>
  <c r="U98" i="3"/>
  <c r="Q109" i="7"/>
  <c r="P64" i="5" s="1"/>
  <c r="I107" i="15"/>
  <c r="O113" i="7"/>
  <c r="P119" i="6"/>
  <c r="Q119" i="6" s="1"/>
  <c r="O119" i="6"/>
  <c r="T119" i="6"/>
  <c r="U119" i="6" s="1"/>
  <c r="V119" i="6" s="1"/>
  <c r="AA119" i="6" s="1"/>
  <c r="AB130" i="14"/>
  <c r="Z130" i="14" s="1"/>
  <c r="S130" i="14" s="1"/>
  <c r="P143" i="7"/>
  <c r="I137" i="15"/>
  <c r="K146" i="6"/>
  <c r="L146" i="6" s="1"/>
  <c r="J146" i="6"/>
  <c r="U159" i="3"/>
  <c r="S40" i="4"/>
  <c r="R89" i="4"/>
  <c r="N27" i="7"/>
  <c r="K27" i="7"/>
  <c r="P26" i="3" s="1"/>
  <c r="AE17" i="8"/>
  <c r="AM17" i="8" s="1"/>
  <c r="P23" i="6"/>
  <c r="Q23" i="6" s="1"/>
  <c r="T23" i="6"/>
  <c r="U23" i="6" s="1"/>
  <c r="V23" i="6" s="1"/>
  <c r="O23" i="6"/>
  <c r="K25" i="6"/>
  <c r="L25" i="6" s="1"/>
  <c r="J25" i="6"/>
  <c r="J47" i="6"/>
  <c r="K47" i="6"/>
  <c r="L47" i="6" s="1"/>
  <c r="M38" i="7"/>
  <c r="P44" i="14"/>
  <c r="M62" i="7"/>
  <c r="S108" i="10"/>
  <c r="H111" i="7" s="1"/>
  <c r="L104" i="14"/>
  <c r="D104" i="14" s="1"/>
  <c r="C104" i="14"/>
  <c r="H104" i="11" s="1"/>
  <c r="E104" i="11" s="1"/>
  <c r="W116" i="6"/>
  <c r="X116" i="6"/>
  <c r="Y116" i="6" s="1"/>
  <c r="L119" i="7"/>
  <c r="C120" i="14"/>
  <c r="H120" i="11" s="1"/>
  <c r="E120" i="11" s="1"/>
  <c r="U117" i="3"/>
  <c r="AL131" i="8"/>
  <c r="K134" i="7"/>
  <c r="P133" i="3" s="1"/>
  <c r="N134" i="7"/>
  <c r="Q134" i="7" s="1"/>
  <c r="P122" i="4" s="1"/>
  <c r="P130" i="14"/>
  <c r="T134" i="6"/>
  <c r="U134" i="6" s="1"/>
  <c r="S134" i="6"/>
  <c r="L137" i="14"/>
  <c r="D137" i="14" s="1"/>
  <c r="P143" i="6"/>
  <c r="Q143" i="6" s="1"/>
  <c r="R143" i="6" s="1"/>
  <c r="Q151" i="8"/>
  <c r="R151" i="8" s="1"/>
  <c r="X151" i="8" s="1"/>
  <c r="Q152" i="8"/>
  <c r="R152" i="8" s="1"/>
  <c r="X152" i="8" s="1"/>
  <c r="S151" i="3" s="1"/>
  <c r="Q150" i="8"/>
  <c r="R150" i="8" s="1"/>
  <c r="L154" i="7"/>
  <c r="S151" i="10"/>
  <c r="H154" i="7" s="1"/>
  <c r="R62" i="4"/>
  <c r="J7" i="6"/>
  <c r="K7" i="6"/>
  <c r="L7" i="6" s="1"/>
  <c r="R50" i="4"/>
  <c r="L50" i="4"/>
  <c r="AL6" i="8"/>
  <c r="P7" i="14"/>
  <c r="R18" i="6"/>
  <c r="I27" i="15"/>
  <c r="V27" i="15" s="1"/>
  <c r="G27" i="11" s="1"/>
  <c r="D27" i="11" s="1"/>
  <c r="I37" i="6"/>
  <c r="U38" i="3"/>
  <c r="X25" i="6"/>
  <c r="Y25" i="6" s="1"/>
  <c r="W25" i="6"/>
  <c r="AN24" i="14"/>
  <c r="P49" i="7"/>
  <c r="U54" i="3"/>
  <c r="P52" i="14"/>
  <c r="M52" i="14" s="1"/>
  <c r="L47" i="14"/>
  <c r="D47" i="14" s="1"/>
  <c r="K47" i="14"/>
  <c r="V39" i="10"/>
  <c r="Y42" i="8"/>
  <c r="Z42" i="8" s="1"/>
  <c r="AN42" i="8" s="1"/>
  <c r="T41" i="3" s="1"/>
  <c r="S41" i="10"/>
  <c r="H44" i="7" s="1"/>
  <c r="L61" i="14"/>
  <c r="D61" i="14" s="1"/>
  <c r="V43" i="10"/>
  <c r="Y46" i="8"/>
  <c r="Z46" i="8" s="1"/>
  <c r="V53" i="10"/>
  <c r="Y56" i="8"/>
  <c r="Z56" i="8" s="1"/>
  <c r="AN56" i="8" s="1"/>
  <c r="T55" i="3" s="1"/>
  <c r="O79" i="7"/>
  <c r="I78" i="15"/>
  <c r="V78" i="15" s="1"/>
  <c r="G78" i="11" s="1"/>
  <c r="D78" i="11" s="1"/>
  <c r="P87" i="6"/>
  <c r="Q87" i="6" s="1"/>
  <c r="R87" i="6" s="1"/>
  <c r="I99" i="15"/>
  <c r="V99" i="15" s="1"/>
  <c r="G99" i="11" s="1"/>
  <c r="D99" i="11" s="1"/>
  <c r="T100" i="6"/>
  <c r="U100" i="6" s="1"/>
  <c r="V100" i="6" s="1"/>
  <c r="P100" i="6"/>
  <c r="Q100" i="6" s="1"/>
  <c r="O100" i="6"/>
  <c r="K104" i="6"/>
  <c r="L104" i="6" s="1"/>
  <c r="M104" i="6" s="1"/>
  <c r="J104" i="6"/>
  <c r="J111" i="6"/>
  <c r="K111" i="6"/>
  <c r="L111" i="6" s="1"/>
  <c r="M113" i="7"/>
  <c r="O121" i="7"/>
  <c r="AH129" i="8"/>
  <c r="AM129" i="8" s="1"/>
  <c r="AN129" i="8" s="1"/>
  <c r="U125" i="3"/>
  <c r="P136" i="14"/>
  <c r="M136" i="14" s="1"/>
  <c r="AE140" i="8"/>
  <c r="AM140" i="8"/>
  <c r="P139" i="6"/>
  <c r="Q139" i="6" s="1"/>
  <c r="O139" i="6"/>
  <c r="T139" i="6"/>
  <c r="U139" i="6" s="1"/>
  <c r="V139" i="6" s="1"/>
  <c r="K142" i="6"/>
  <c r="L142" i="6" s="1"/>
  <c r="J142" i="6"/>
  <c r="AG146" i="14"/>
  <c r="O35" i="4"/>
  <c r="S132" i="4"/>
  <c r="L132" i="4"/>
  <c r="S97" i="4"/>
  <c r="Q97" i="4" s="1"/>
  <c r="O126" i="4"/>
  <c r="T6" i="6"/>
  <c r="U6" i="6" s="1"/>
  <c r="V6" i="6" s="1"/>
  <c r="AA6" i="6" s="1"/>
  <c r="O6" i="6"/>
  <c r="P6" i="6"/>
  <c r="Q6" i="6" s="1"/>
  <c r="P6" i="14"/>
  <c r="V16" i="10"/>
  <c r="Y19" i="8"/>
  <c r="Z19" i="8" s="1"/>
  <c r="K20" i="7"/>
  <c r="P19" i="3" s="1"/>
  <c r="N20" i="7"/>
  <c r="AJ24" i="14"/>
  <c r="D23" i="14"/>
  <c r="T44" i="6"/>
  <c r="U44" i="6" s="1"/>
  <c r="V44" i="6" s="1"/>
  <c r="P44" i="6"/>
  <c r="Q44" i="6" s="1"/>
  <c r="O44" i="6"/>
  <c r="AL55" i="8"/>
  <c r="AM55" i="8" s="1"/>
  <c r="P55" i="7"/>
  <c r="L58" i="14"/>
  <c r="D58" i="14" s="1"/>
  <c r="L31" i="7"/>
  <c r="AJ38" i="14"/>
  <c r="AB38" i="14" s="1"/>
  <c r="G49" i="6"/>
  <c r="H49" i="6" s="1"/>
  <c r="F49" i="6"/>
  <c r="T60" i="6"/>
  <c r="U60" i="6" s="1"/>
  <c r="S60" i="6"/>
  <c r="K65" i="7"/>
  <c r="P64" i="3" s="1"/>
  <c r="N65" i="7"/>
  <c r="Q65" i="7" s="1"/>
  <c r="P41" i="5" s="1"/>
  <c r="AB67" i="6"/>
  <c r="N66" i="3" s="1"/>
  <c r="L69" i="7"/>
  <c r="U73" i="3"/>
  <c r="U71" i="3"/>
  <c r="G71" i="6"/>
  <c r="H71" i="6" s="1"/>
  <c r="F71" i="6"/>
  <c r="AL63" i="8"/>
  <c r="AE69" i="8"/>
  <c r="AM69" i="8" s="1"/>
  <c r="P88" i="7"/>
  <c r="P80" i="7"/>
  <c r="L99" i="7"/>
  <c r="U91" i="3"/>
  <c r="X94" i="6"/>
  <c r="Y94" i="6" s="1"/>
  <c r="Z94" i="6" s="1"/>
  <c r="W94" i="6"/>
  <c r="AL103" i="8"/>
  <c r="P97" i="6"/>
  <c r="Q97" i="6" s="1"/>
  <c r="O97" i="6"/>
  <c r="T97" i="6"/>
  <c r="U97" i="6" s="1"/>
  <c r="V97" i="6" s="1"/>
  <c r="AA97" i="6" s="1"/>
  <c r="AN98" i="8"/>
  <c r="T97" i="3" s="1"/>
  <c r="R97" i="3" s="1"/>
  <c r="I109" i="15"/>
  <c r="V109" i="15" s="1"/>
  <c r="G109" i="11" s="1"/>
  <c r="D109" i="11" s="1"/>
  <c r="M116" i="8"/>
  <c r="J116" i="8"/>
  <c r="U116" i="8"/>
  <c r="S116" i="8"/>
  <c r="P116" i="8"/>
  <c r="R116" i="8" s="1"/>
  <c r="L116" i="8"/>
  <c r="G116" i="8"/>
  <c r="F116" i="8"/>
  <c r="V116" i="8"/>
  <c r="Q116" i="8"/>
  <c r="I116" i="8"/>
  <c r="T116" i="8"/>
  <c r="AN118" i="8"/>
  <c r="T117" i="3" s="1"/>
  <c r="AG112" i="14"/>
  <c r="AB112" i="14" s="1"/>
  <c r="Z112" i="14" s="1"/>
  <c r="S112" i="14" s="1"/>
  <c r="AE125" i="8"/>
  <c r="P125" i="14"/>
  <c r="M125" i="14" s="1"/>
  <c r="I134" i="15"/>
  <c r="V134" i="15" s="1"/>
  <c r="G134" i="11" s="1"/>
  <c r="D134" i="11" s="1"/>
  <c r="C135" i="14"/>
  <c r="H135" i="11" s="1"/>
  <c r="E135" i="11" s="1"/>
  <c r="M137" i="14"/>
  <c r="AN139" i="14"/>
  <c r="AB139" i="14" s="1"/>
  <c r="Z139" i="14" s="1"/>
  <c r="S139" i="14" s="1"/>
  <c r="AB141" i="14"/>
  <c r="Z141" i="14" s="1"/>
  <c r="S141" i="14" s="1"/>
  <c r="P148" i="14"/>
  <c r="M148" i="14" s="1"/>
  <c r="K152" i="7"/>
  <c r="P151" i="3" s="1"/>
  <c r="N152" i="7"/>
  <c r="Q152" i="7" s="1"/>
  <c r="V145" i="15"/>
  <c r="G145" i="11" s="1"/>
  <c r="D145" i="11" s="1"/>
  <c r="O154" i="7"/>
  <c r="R16" i="5"/>
  <c r="O28" i="4"/>
  <c r="R34" i="5"/>
  <c r="R9" i="4"/>
  <c r="L7" i="7"/>
  <c r="R35" i="5"/>
  <c r="O62" i="5"/>
  <c r="M21" i="4"/>
  <c r="L81" i="5"/>
  <c r="L43" i="4"/>
  <c r="L109" i="4"/>
  <c r="L51" i="5"/>
  <c r="L74" i="5"/>
  <c r="L77" i="5"/>
  <c r="L33" i="5"/>
  <c r="L49" i="5"/>
  <c r="L41" i="5"/>
  <c r="L65" i="5"/>
  <c r="L61" i="5"/>
  <c r="L123" i="4"/>
  <c r="M98" i="4"/>
  <c r="L21" i="4"/>
  <c r="L84" i="4"/>
  <c r="L68" i="5"/>
  <c r="L78" i="5"/>
  <c r="L14" i="7"/>
  <c r="L11" i="14"/>
  <c r="X17" i="6"/>
  <c r="Y17" i="6" s="1"/>
  <c r="W17" i="6"/>
  <c r="G19" i="6"/>
  <c r="H19" i="6" s="1"/>
  <c r="F19" i="6"/>
  <c r="U22" i="3"/>
  <c r="AL36" i="8"/>
  <c r="M13" i="7"/>
  <c r="K35" i="14"/>
  <c r="L35" i="14" s="1"/>
  <c r="D35" i="14" s="1"/>
  <c r="O55" i="7"/>
  <c r="P58" i="14"/>
  <c r="AJ49" i="14"/>
  <c r="O59" i="7"/>
  <c r="P59" i="6"/>
  <c r="Q59" i="6" s="1"/>
  <c r="O59" i="6"/>
  <c r="T59" i="6"/>
  <c r="U59" i="6" s="1"/>
  <c r="V59" i="6" s="1"/>
  <c r="P41" i="7"/>
  <c r="AG46" i="14"/>
  <c r="AB46" i="14" s="1"/>
  <c r="Z46" i="14" s="1"/>
  <c r="S46" i="14" s="1"/>
  <c r="L51" i="7"/>
  <c r="V35" i="10"/>
  <c r="Y38" i="8"/>
  <c r="Z38" i="8" s="1"/>
  <c r="P51" i="7"/>
  <c r="X57" i="6"/>
  <c r="Y57" i="6" s="1"/>
  <c r="Z57" i="6" s="1"/>
  <c r="P57" i="6"/>
  <c r="Q57" i="6" s="1"/>
  <c r="O57" i="6"/>
  <c r="T57" i="6"/>
  <c r="U57" i="6" s="1"/>
  <c r="V57" i="6" s="1"/>
  <c r="AG77" i="14"/>
  <c r="AB77" i="14" s="1"/>
  <c r="Z77" i="14" s="1"/>
  <c r="S77" i="14" s="1"/>
  <c r="I86" i="15"/>
  <c r="V86" i="15" s="1"/>
  <c r="G86" i="11" s="1"/>
  <c r="D86" i="11" s="1"/>
  <c r="K99" i="14"/>
  <c r="L99" i="14" s="1"/>
  <c r="D99" i="14" s="1"/>
  <c r="U99" i="3"/>
  <c r="AG90" i="14"/>
  <c r="V95" i="15"/>
  <c r="G95" i="11" s="1"/>
  <c r="D95" i="11" s="1"/>
  <c r="N106" i="7"/>
  <c r="Q106" i="7" s="1"/>
  <c r="K106" i="7"/>
  <c r="P105" i="3" s="1"/>
  <c r="AJ105" i="14"/>
  <c r="AB105" i="14" s="1"/>
  <c r="Z105" i="14" s="1"/>
  <c r="S105" i="14" s="1"/>
  <c r="O119" i="7"/>
  <c r="U120" i="3"/>
  <c r="P125" i="7"/>
  <c r="L122" i="7"/>
  <c r="K137" i="6"/>
  <c r="L137" i="6" s="1"/>
  <c r="J137" i="6"/>
  <c r="AH139" i="8"/>
  <c r="V139" i="15"/>
  <c r="G139" i="11" s="1"/>
  <c r="D139" i="11" s="1"/>
  <c r="S140" i="10"/>
  <c r="H143" i="7" s="1"/>
  <c r="G148" i="14"/>
  <c r="V151" i="15"/>
  <c r="G151" i="11" s="1"/>
  <c r="D151" i="11" s="1"/>
  <c r="L155" i="14"/>
  <c r="D155" i="14" s="1"/>
  <c r="X158" i="6"/>
  <c r="Y158" i="6" s="1"/>
  <c r="W158" i="6"/>
  <c r="O161" i="7"/>
  <c r="G156" i="14"/>
  <c r="R131" i="4"/>
  <c r="R111" i="4"/>
  <c r="O18" i="5"/>
  <c r="S20" i="5"/>
  <c r="O6" i="7"/>
  <c r="AL9" i="8"/>
  <c r="AG5" i="14"/>
  <c r="AB5" i="14" s="1"/>
  <c r="Z5" i="14" s="1"/>
  <c r="S5" i="14" s="1"/>
  <c r="M14" i="7"/>
  <c r="W30" i="6"/>
  <c r="X30" i="6"/>
  <c r="Y30" i="6" s="1"/>
  <c r="P25" i="14"/>
  <c r="M25" i="14" s="1"/>
  <c r="AG33" i="14"/>
  <c r="AJ33" i="14"/>
  <c r="S31" i="10"/>
  <c r="H34" i="7" s="1"/>
  <c r="AB10" i="14"/>
  <c r="Z10" i="14" s="1"/>
  <c r="AN31" i="8"/>
  <c r="T30" i="3" s="1"/>
  <c r="M18" i="7"/>
  <c r="M38" i="14"/>
  <c r="C38" i="14" s="1"/>
  <c r="H38" i="11" s="1"/>
  <c r="E38" i="11" s="1"/>
  <c r="AE42" i="8"/>
  <c r="AM42" i="8" s="1"/>
  <c r="K43" i="6"/>
  <c r="L43" i="6" s="1"/>
  <c r="J43" i="6"/>
  <c r="G26" i="14"/>
  <c r="D26" i="14" s="1"/>
  <c r="I58" i="6"/>
  <c r="L43" i="7"/>
  <c r="G49" i="14"/>
  <c r="AN78" i="14"/>
  <c r="P66" i="14"/>
  <c r="M66" i="14" s="1"/>
  <c r="U85" i="3"/>
  <c r="L91" i="7"/>
  <c r="AL91" i="8"/>
  <c r="G102" i="6"/>
  <c r="H102" i="6" s="1"/>
  <c r="F102" i="6"/>
  <c r="V82" i="15"/>
  <c r="G82" i="11" s="1"/>
  <c r="D82" i="11" s="1"/>
  <c r="S89" i="10"/>
  <c r="H92" i="7" s="1"/>
  <c r="AL100" i="8"/>
  <c r="G100" i="14"/>
  <c r="O104" i="7"/>
  <c r="P102" i="14"/>
  <c r="M102" i="14" s="1"/>
  <c r="S113" i="10"/>
  <c r="H116" i="7" s="1"/>
  <c r="K116" i="14"/>
  <c r="L116" i="14" s="1"/>
  <c r="D116" i="14" s="1"/>
  <c r="T124" i="10"/>
  <c r="I127" i="7" s="1"/>
  <c r="G135" i="14"/>
  <c r="D135" i="14" s="1"/>
  <c r="B135" i="14" s="1"/>
  <c r="F135" i="11" s="1"/>
  <c r="C135" i="11" s="1"/>
  <c r="B135" i="11" s="1"/>
  <c r="O140" i="7"/>
  <c r="F140" i="6"/>
  <c r="G140" i="6"/>
  <c r="H140" i="6" s="1"/>
  <c r="I140" i="6" s="1"/>
  <c r="AE144" i="8"/>
  <c r="AM144" i="8" s="1"/>
  <c r="AN144" i="8" s="1"/>
  <c r="T156" i="6"/>
  <c r="U156" i="6" s="1"/>
  <c r="V156" i="6" s="1"/>
  <c r="AA156" i="6" s="1"/>
  <c r="P156" i="6"/>
  <c r="Q156" i="6" s="1"/>
  <c r="X156" i="6"/>
  <c r="Y156" i="6" s="1"/>
  <c r="Z156" i="6" s="1"/>
  <c r="O156" i="6"/>
  <c r="AG157" i="14"/>
  <c r="AB157" i="14" s="1"/>
  <c r="Z157" i="14" s="1"/>
  <c r="S157" i="14" s="1"/>
  <c r="AL153" i="8"/>
  <c r="AM153" i="8" s="1"/>
  <c r="AN153" i="8" s="1"/>
  <c r="AH161" i="8"/>
  <c r="AM161" i="8" s="1"/>
  <c r="P158" i="14"/>
  <c r="X8" i="8"/>
  <c r="S7" i="3" s="1"/>
  <c r="AE34" i="8"/>
  <c r="P32" i="14"/>
  <c r="M32" i="14" s="1"/>
  <c r="AM43" i="8"/>
  <c r="AE43" i="8"/>
  <c r="V3" i="10"/>
  <c r="Y6" i="8"/>
  <c r="Z6" i="8" s="1"/>
  <c r="N85" i="4"/>
  <c r="V10" i="10"/>
  <c r="Y13" i="8"/>
  <c r="Z13" i="8" s="1"/>
  <c r="AN13" i="8" s="1"/>
  <c r="T12" i="3" s="1"/>
  <c r="R12" i="3" s="1"/>
  <c r="V51" i="10"/>
  <c r="Y54" i="8"/>
  <c r="Z54" i="8" s="1"/>
  <c r="U57" i="3"/>
  <c r="P97" i="14"/>
  <c r="P96" i="14"/>
  <c r="M96" i="14" s="1"/>
  <c r="I117" i="15"/>
  <c r="AE120" i="8"/>
  <c r="U142" i="3"/>
  <c r="R138" i="6"/>
  <c r="D152" i="14"/>
  <c r="D157" i="14"/>
  <c r="K158" i="6"/>
  <c r="L158" i="6" s="1"/>
  <c r="J158" i="6"/>
  <c r="S24" i="5"/>
  <c r="L79" i="4"/>
  <c r="Q21" i="8"/>
  <c r="R21" i="8" s="1"/>
  <c r="X21" i="8" s="1"/>
  <c r="Q19" i="8"/>
  <c r="R19" i="8" s="1"/>
  <c r="X19" i="8" s="1"/>
  <c r="Q22" i="8"/>
  <c r="R22" i="8" s="1"/>
  <c r="X22" i="8" s="1"/>
  <c r="S21" i="3" s="1"/>
  <c r="Q20" i="8"/>
  <c r="R20" i="8" s="1"/>
  <c r="X20" i="8" s="1"/>
  <c r="S19" i="3" s="1"/>
  <c r="L23" i="7"/>
  <c r="V27" i="10"/>
  <c r="Y30" i="8"/>
  <c r="Z30" i="8" s="1"/>
  <c r="K39" i="6"/>
  <c r="L39" i="6" s="1"/>
  <c r="J39" i="6"/>
  <c r="AB40" i="14"/>
  <c r="Z40" i="14" s="1"/>
  <c r="S40" i="14" s="1"/>
  <c r="F18" i="6"/>
  <c r="G18" i="6"/>
  <c r="H18" i="6" s="1"/>
  <c r="V22" i="10"/>
  <c r="Y25" i="8"/>
  <c r="Z25" i="8" s="1"/>
  <c r="P22" i="14"/>
  <c r="M22" i="14" s="1"/>
  <c r="F29" i="6"/>
  <c r="G29" i="6"/>
  <c r="H29" i="6" s="1"/>
  <c r="Z44" i="14"/>
  <c r="S44" i="14" s="1"/>
  <c r="I56" i="15"/>
  <c r="V56" i="15" s="1"/>
  <c r="G56" i="11" s="1"/>
  <c r="D56" i="11" s="1"/>
  <c r="P57" i="14"/>
  <c r="M57" i="14" s="1"/>
  <c r="G81" i="6"/>
  <c r="H81" i="6" s="1"/>
  <c r="F81" i="6"/>
  <c r="G69" i="14"/>
  <c r="D69" i="14" s="1"/>
  <c r="I83" i="15"/>
  <c r="V84" i="10"/>
  <c r="Y87" i="8"/>
  <c r="Z87" i="8" s="1"/>
  <c r="AN87" i="8" s="1"/>
  <c r="T86" i="3" s="1"/>
  <c r="V82" i="10"/>
  <c r="Y85" i="8"/>
  <c r="Z85" i="8" s="1"/>
  <c r="AN85" i="8" s="1"/>
  <c r="L79" i="14"/>
  <c r="D79" i="14" s="1"/>
  <c r="P116" i="14"/>
  <c r="M116" i="14" s="1"/>
  <c r="M110" i="8"/>
  <c r="J110" i="8"/>
  <c r="U110" i="8"/>
  <c r="G110" i="8"/>
  <c r="P110" i="8"/>
  <c r="L110" i="8"/>
  <c r="F110" i="8"/>
  <c r="H110" i="8" s="1"/>
  <c r="V110" i="8"/>
  <c r="S110" i="8"/>
  <c r="Q110" i="8"/>
  <c r="I110" i="8"/>
  <c r="T110" i="8"/>
  <c r="V117" i="15"/>
  <c r="G117" i="11" s="1"/>
  <c r="D117" i="11" s="1"/>
  <c r="Z138" i="6"/>
  <c r="AA138" i="6" s="1"/>
  <c r="S150" i="10"/>
  <c r="H153" i="7" s="1"/>
  <c r="G155" i="6"/>
  <c r="H155" i="6" s="1"/>
  <c r="F155" i="6"/>
  <c r="Z153" i="14"/>
  <c r="S153" i="14" s="1"/>
  <c r="P87" i="4"/>
  <c r="R48" i="5"/>
  <c r="O83" i="4"/>
  <c r="R40" i="5"/>
  <c r="X16" i="8"/>
  <c r="S15" i="3" s="1"/>
  <c r="J6" i="6"/>
  <c r="K6" i="6"/>
  <c r="L6" i="6" s="1"/>
  <c r="M6" i="6" s="1"/>
  <c r="N6" i="6" s="1"/>
  <c r="L5" i="4" s="1"/>
  <c r="X150" i="8"/>
  <c r="S149" i="3" s="1"/>
  <c r="AN11" i="8"/>
  <c r="V13" i="15"/>
  <c r="G13" i="11" s="1"/>
  <c r="D13" i="11" s="1"/>
  <c r="P13" i="14"/>
  <c r="M13" i="14" s="1"/>
  <c r="P11" i="14"/>
  <c r="M11" i="14" s="1"/>
  <c r="X19" i="6"/>
  <c r="Y19" i="6" s="1"/>
  <c r="W19" i="6"/>
  <c r="G32" i="14"/>
  <c r="D32" i="14" s="1"/>
  <c r="M32" i="6"/>
  <c r="N32" i="6" s="1"/>
  <c r="M31" i="3" s="1"/>
  <c r="AL39" i="8"/>
  <c r="U51" i="3"/>
  <c r="M55" i="7"/>
  <c r="W44" i="6"/>
  <c r="X44" i="6"/>
  <c r="Y44" i="6" s="1"/>
  <c r="Z44" i="6" s="1"/>
  <c r="U60" i="3"/>
  <c r="L48" i="14"/>
  <c r="D48" i="14" s="1"/>
  <c r="P49" i="14"/>
  <c r="M49" i="14" s="1"/>
  <c r="AL52" i="8"/>
  <c r="T48" i="6"/>
  <c r="U48" i="6" s="1"/>
  <c r="V48" i="6" s="1"/>
  <c r="O48" i="6"/>
  <c r="P48" i="6"/>
  <c r="Q48" i="6" s="1"/>
  <c r="R48" i="6" s="1"/>
  <c r="X48" i="6"/>
  <c r="Y48" i="6" s="1"/>
  <c r="Z48" i="6" s="1"/>
  <c r="S69" i="10"/>
  <c r="H72" i="7" s="1"/>
  <c r="Q97" i="3"/>
  <c r="R98" i="7"/>
  <c r="O97" i="3" s="1"/>
  <c r="G96" i="6"/>
  <c r="H96" i="6" s="1"/>
  <c r="F96" i="6"/>
  <c r="M97" i="6"/>
  <c r="AG100" i="14"/>
  <c r="V108" i="15"/>
  <c r="G108" i="11" s="1"/>
  <c r="D108" i="11" s="1"/>
  <c r="V102" i="10"/>
  <c r="Y105" i="8"/>
  <c r="Z105" i="8" s="1"/>
  <c r="X111" i="6"/>
  <c r="Y111" i="6" s="1"/>
  <c r="Z111" i="6" s="1"/>
  <c r="W111" i="6"/>
  <c r="AE107" i="8"/>
  <c r="AM107" i="8" s="1"/>
  <c r="AN107" i="8" s="1"/>
  <c r="P133" i="6"/>
  <c r="Q133" i="6" s="1"/>
  <c r="R133" i="6" s="1"/>
  <c r="K128" i="14"/>
  <c r="L128" i="14" s="1"/>
  <c r="D128" i="14" s="1"/>
  <c r="M128" i="7"/>
  <c r="P141" i="7"/>
  <c r="V136" i="10"/>
  <c r="Y139" i="8"/>
  <c r="Z139" i="8" s="1"/>
  <c r="O144" i="7"/>
  <c r="AB154" i="14"/>
  <c r="Z154" i="14" s="1"/>
  <c r="S154" i="14" s="1"/>
  <c r="L115" i="4"/>
  <c r="R55" i="5"/>
  <c r="AB27" i="14"/>
  <c r="Z27" i="14" s="1"/>
  <c r="S27" i="14" s="1"/>
  <c r="AE28" i="8"/>
  <c r="I33" i="15"/>
  <c r="V33" i="15" s="1"/>
  <c r="G33" i="11" s="1"/>
  <c r="D33" i="11" s="1"/>
  <c r="G38" i="14"/>
  <c r="AB53" i="14"/>
  <c r="Z53" i="14" s="1"/>
  <c r="X51" i="6"/>
  <c r="Y51" i="6" s="1"/>
  <c r="Z51" i="6" s="1"/>
  <c r="P61" i="7"/>
  <c r="I44" i="15"/>
  <c r="V44" i="15" s="1"/>
  <c r="G44" i="11" s="1"/>
  <c r="D44" i="11" s="1"/>
  <c r="S71" i="10"/>
  <c r="H74" i="7" s="1"/>
  <c r="P75" i="6"/>
  <c r="Q75" i="6" s="1"/>
  <c r="O75" i="6"/>
  <c r="T75" i="6"/>
  <c r="U75" i="6" s="1"/>
  <c r="V75" i="6" s="1"/>
  <c r="P79" i="7"/>
  <c r="V83" i="15"/>
  <c r="G83" i="11" s="1"/>
  <c r="D83" i="11" s="1"/>
  <c r="K84" i="7"/>
  <c r="P83" i="3" s="1"/>
  <c r="N84" i="7"/>
  <c r="Q84" i="7" s="1"/>
  <c r="AB84" i="14"/>
  <c r="Z84" i="14" s="1"/>
  <c r="S84" i="14" s="1"/>
  <c r="T88" i="6"/>
  <c r="U88" i="6" s="1"/>
  <c r="V88" i="6" s="1"/>
  <c r="O88" i="6"/>
  <c r="P88" i="6"/>
  <c r="Q88" i="6" s="1"/>
  <c r="AN86" i="14"/>
  <c r="AB86" i="14" s="1"/>
  <c r="Z86" i="14" s="1"/>
  <c r="S86" i="14" s="1"/>
  <c r="AE82" i="8"/>
  <c r="O99" i="7"/>
  <c r="O107" i="7"/>
  <c r="V108" i="10"/>
  <c r="Y111" i="8"/>
  <c r="Z111" i="8" s="1"/>
  <c r="P108" i="14"/>
  <c r="M108" i="14" s="1"/>
  <c r="AG111" i="14"/>
  <c r="M131" i="7"/>
  <c r="AN128" i="14"/>
  <c r="L125" i="14"/>
  <c r="D125" i="14" s="1"/>
  <c r="AL132" i="8"/>
  <c r="L121" i="14"/>
  <c r="D121" i="14" s="1"/>
  <c r="G137" i="6"/>
  <c r="H137" i="6" s="1"/>
  <c r="I137" i="6" s="1"/>
  <c r="F137" i="6"/>
  <c r="L133" i="14"/>
  <c r="D133" i="14" s="1"/>
  <c r="AE142" i="8"/>
  <c r="AM142" i="8" s="1"/>
  <c r="AN142" i="8" s="1"/>
  <c r="M152" i="14"/>
  <c r="V155" i="10"/>
  <c r="Y158" i="8"/>
  <c r="Z158" i="8" s="1"/>
  <c r="AN158" i="8" s="1"/>
  <c r="T157" i="3" s="1"/>
  <c r="R23" i="4"/>
  <c r="S62" i="4"/>
  <c r="Q62" i="4" s="1"/>
  <c r="P62" i="4"/>
  <c r="S7" i="10"/>
  <c r="H10" i="7" s="1"/>
  <c r="AJ16" i="14"/>
  <c r="J17" i="6"/>
  <c r="K17" i="6"/>
  <c r="L17" i="6" s="1"/>
  <c r="G26" i="6"/>
  <c r="H26" i="6" s="1"/>
  <c r="I26" i="6" s="1"/>
  <c r="F26" i="6"/>
  <c r="V31" i="10"/>
  <c r="Y34" i="8"/>
  <c r="Z34" i="8" s="1"/>
  <c r="U19" i="10"/>
  <c r="J22" i="7" s="1"/>
  <c r="U17" i="3"/>
  <c r="AM25" i="8"/>
  <c r="Q63" i="7"/>
  <c r="T50" i="6"/>
  <c r="U50" i="6" s="1"/>
  <c r="V50" i="6" s="1"/>
  <c r="P50" i="6"/>
  <c r="Q50" i="6" s="1"/>
  <c r="O50" i="6"/>
  <c r="P59" i="7"/>
  <c r="U34" i="3"/>
  <c r="P41" i="6"/>
  <c r="Q41" i="6" s="1"/>
  <c r="T41" i="6"/>
  <c r="U41" i="6" s="1"/>
  <c r="V41" i="6" s="1"/>
  <c r="O41" i="6"/>
  <c r="U37" i="3"/>
  <c r="I40" i="15"/>
  <c r="V40" i="15" s="1"/>
  <c r="G40" i="11" s="1"/>
  <c r="D40" i="11" s="1"/>
  <c r="AG80" i="14"/>
  <c r="G67" i="6"/>
  <c r="H67" i="6" s="1"/>
  <c r="F67" i="6"/>
  <c r="G75" i="14"/>
  <c r="K91" i="6"/>
  <c r="L91" i="6" s="1"/>
  <c r="J91" i="6"/>
  <c r="O100" i="7"/>
  <c r="AN79" i="14"/>
  <c r="AB79" i="14" s="1"/>
  <c r="Z79" i="14" s="1"/>
  <c r="S79" i="14" s="1"/>
  <c r="U92" i="3"/>
  <c r="I101" i="15"/>
  <c r="V101" i="15" s="1"/>
  <c r="G101" i="11" s="1"/>
  <c r="D101" i="11" s="1"/>
  <c r="G94" i="14"/>
  <c r="U105" i="3"/>
  <c r="AH112" i="8"/>
  <c r="AM112" i="8" s="1"/>
  <c r="S114" i="10"/>
  <c r="H117" i="7" s="1"/>
  <c r="M110" i="14"/>
  <c r="Z121" i="6"/>
  <c r="I118" i="15"/>
  <c r="V118" i="15" s="1"/>
  <c r="G118" i="11" s="1"/>
  <c r="D118" i="11" s="1"/>
  <c r="P122" i="14"/>
  <c r="M122" i="14" s="1"/>
  <c r="G133" i="6"/>
  <c r="H133" i="6" s="1"/>
  <c r="I133" i="6" s="1"/>
  <c r="F133" i="6"/>
  <c r="K134" i="14"/>
  <c r="L134" i="14" s="1"/>
  <c r="D134" i="14" s="1"/>
  <c r="X141" i="6"/>
  <c r="Y141" i="6" s="1"/>
  <c r="W141" i="6"/>
  <c r="G139" i="14"/>
  <c r="L132" i="14"/>
  <c r="D132" i="14" s="1"/>
  <c r="B132" i="14" s="1"/>
  <c r="F132" i="11" s="1"/>
  <c r="C132" i="11" s="1"/>
  <c r="C132" i="14"/>
  <c r="H132" i="11" s="1"/>
  <c r="E132" i="11" s="1"/>
  <c r="AN154" i="8"/>
  <c r="T153" i="3" s="1"/>
  <c r="R153" i="3" s="1"/>
  <c r="AB147" i="14"/>
  <c r="Z147" i="14" s="1"/>
  <c r="S147" i="14" s="1"/>
  <c r="B147" i="14" s="1"/>
  <c r="F147" i="11" s="1"/>
  <c r="C147" i="11" s="1"/>
  <c r="P35" i="4"/>
  <c r="X14" i="8"/>
  <c r="R117" i="4"/>
  <c r="L82" i="5"/>
  <c r="AH27" i="8"/>
  <c r="V10" i="15"/>
  <c r="G10" i="11" s="1"/>
  <c r="D10" i="11" s="1"/>
  <c r="U10" i="3"/>
  <c r="T36" i="6"/>
  <c r="U36" i="6" s="1"/>
  <c r="V36" i="6" s="1"/>
  <c r="P36" i="6"/>
  <c r="Q36" i="6" s="1"/>
  <c r="O36" i="6"/>
  <c r="L41" i="14"/>
  <c r="D41" i="14" s="1"/>
  <c r="AG41" i="14"/>
  <c r="M28" i="14"/>
  <c r="T40" i="6"/>
  <c r="U40" i="6" s="1"/>
  <c r="V40" i="6" s="1"/>
  <c r="AA40" i="6" s="1"/>
  <c r="P40" i="6"/>
  <c r="Q40" i="6" s="1"/>
  <c r="O40" i="6"/>
  <c r="G64" i="14"/>
  <c r="D64" i="14" s="1"/>
  <c r="Z77" i="6"/>
  <c r="AE68" i="8"/>
  <c r="AM68" i="8" s="1"/>
  <c r="AN68" i="8" s="1"/>
  <c r="V70" i="15"/>
  <c r="G70" i="11" s="1"/>
  <c r="D70" i="11" s="1"/>
  <c r="L79" i="7"/>
  <c r="I84" i="15"/>
  <c r="V84" i="15" s="1"/>
  <c r="G84" i="11" s="1"/>
  <c r="D84" i="11" s="1"/>
  <c r="S79" i="10"/>
  <c r="H82" i="7" s="1"/>
  <c r="N97" i="7"/>
  <c r="Q97" i="7" s="1"/>
  <c r="P86" i="4" s="1"/>
  <c r="K97" i="7"/>
  <c r="P96" i="3" s="1"/>
  <c r="L100" i="14"/>
  <c r="P99" i="7"/>
  <c r="G101" i="6"/>
  <c r="H101" i="6" s="1"/>
  <c r="I101" i="6" s="1"/>
  <c r="N101" i="6" s="1"/>
  <c r="F101" i="6"/>
  <c r="P113" i="6"/>
  <c r="Q113" i="6" s="1"/>
  <c r="O113" i="6"/>
  <c r="T113" i="6"/>
  <c r="U113" i="6" s="1"/>
  <c r="V113" i="6" s="1"/>
  <c r="AA113" i="6" s="1"/>
  <c r="P114" i="6"/>
  <c r="Q114" i="6" s="1"/>
  <c r="R114" i="6" s="1"/>
  <c r="AB119" i="14"/>
  <c r="I115" i="15"/>
  <c r="V115" i="15" s="1"/>
  <c r="G115" i="11" s="1"/>
  <c r="D115" i="11" s="1"/>
  <c r="O124" i="7"/>
  <c r="M124" i="7"/>
  <c r="G126" i="6"/>
  <c r="H126" i="6" s="1"/>
  <c r="F126" i="6"/>
  <c r="Q135" i="7"/>
  <c r="K149" i="14"/>
  <c r="L149" i="14" s="1"/>
  <c r="D149" i="14" s="1"/>
  <c r="G149" i="14"/>
  <c r="L57" i="4"/>
  <c r="L80" i="5"/>
  <c r="P80" i="5"/>
  <c r="P28" i="4"/>
  <c r="S12" i="4"/>
  <c r="Q12" i="4" s="1"/>
  <c r="S34" i="5"/>
  <c r="P3" i="14"/>
  <c r="M3" i="14" s="1"/>
  <c r="G12" i="14"/>
  <c r="D12" i="14" s="1"/>
  <c r="M12" i="14"/>
  <c r="C12" i="14" s="1"/>
  <c r="H12" i="11" s="1"/>
  <c r="E12" i="11" s="1"/>
  <c r="U13" i="3"/>
  <c r="M27" i="14"/>
  <c r="U27" i="3"/>
  <c r="AN33" i="14"/>
  <c r="M24" i="14"/>
  <c r="M10" i="14"/>
  <c r="W38" i="6"/>
  <c r="X38" i="6"/>
  <c r="Y38" i="6" s="1"/>
  <c r="K38" i="14"/>
  <c r="L38" i="14" s="1"/>
  <c r="D38" i="14" s="1"/>
  <c r="P47" i="7"/>
  <c r="U41" i="3"/>
  <c r="T12" i="6"/>
  <c r="U12" i="6" s="1"/>
  <c r="V12" i="6" s="1"/>
  <c r="P12" i="6"/>
  <c r="Q12" i="6" s="1"/>
  <c r="R12" i="6" s="1"/>
  <c r="X12" i="6"/>
  <c r="Y12" i="6" s="1"/>
  <c r="Z12" i="6" s="1"/>
  <c r="O12" i="6"/>
  <c r="D51" i="14"/>
  <c r="AL49" i="8"/>
  <c r="L62" i="7"/>
  <c r="O64" i="7"/>
  <c r="G65" i="14"/>
  <c r="D65" i="14" s="1"/>
  <c r="V72" i="10"/>
  <c r="Y75" i="8"/>
  <c r="Z75" i="8" s="1"/>
  <c r="AN75" i="8" s="1"/>
  <c r="T74" i="3" s="1"/>
  <c r="R74" i="3" s="1"/>
  <c r="AJ75" i="14"/>
  <c r="X75" i="6"/>
  <c r="Y75" i="6" s="1"/>
  <c r="Z75" i="6" s="1"/>
  <c r="L72" i="7"/>
  <c r="P86" i="14"/>
  <c r="M86" i="14" s="1"/>
  <c r="W102" i="6"/>
  <c r="X102" i="6"/>
  <c r="Y102" i="6" s="1"/>
  <c r="AG97" i="14"/>
  <c r="T98" i="6"/>
  <c r="U98" i="6" s="1"/>
  <c r="V98" i="6" s="1"/>
  <c r="O98" i="6"/>
  <c r="X98" i="6"/>
  <c r="Y98" i="6" s="1"/>
  <c r="Z98" i="6" s="1"/>
  <c r="P98" i="6"/>
  <c r="Q98" i="6" s="1"/>
  <c r="R98" i="6" s="1"/>
  <c r="M105" i="14"/>
  <c r="U103" i="3"/>
  <c r="G119" i="6"/>
  <c r="H119" i="6" s="1"/>
  <c r="F119" i="6"/>
  <c r="U119" i="3"/>
  <c r="J125" i="6"/>
  <c r="K125" i="6"/>
  <c r="L125" i="6" s="1"/>
  <c r="AH131" i="8"/>
  <c r="AM131" i="8" s="1"/>
  <c r="P133" i="7"/>
  <c r="P137" i="6"/>
  <c r="Q137" i="6" s="1"/>
  <c r="R137" i="6" s="1"/>
  <c r="O137" i="6"/>
  <c r="T137" i="6"/>
  <c r="U137" i="6" s="1"/>
  <c r="V137" i="6" s="1"/>
  <c r="M139" i="7"/>
  <c r="U141" i="3"/>
  <c r="L151" i="14"/>
  <c r="D151" i="14" s="1"/>
  <c r="T158" i="6"/>
  <c r="U158" i="6" s="1"/>
  <c r="V158" i="6" s="1"/>
  <c r="O158" i="6"/>
  <c r="P158" i="6"/>
  <c r="Q158" i="6" s="1"/>
  <c r="R158" i="6" s="1"/>
  <c r="X159" i="6"/>
  <c r="Y159" i="6" s="1"/>
  <c r="W159" i="6"/>
  <c r="S154" i="10"/>
  <c r="H157" i="7" s="1"/>
  <c r="V156" i="15"/>
  <c r="G156" i="11" s="1"/>
  <c r="D156" i="11" s="1"/>
  <c r="K159" i="6"/>
  <c r="L159" i="6" s="1"/>
  <c r="J159" i="6"/>
  <c r="R32" i="4"/>
  <c r="R43" i="5"/>
  <c r="S4" i="10"/>
  <c r="H7" i="7" s="1"/>
  <c r="AN4" i="14"/>
  <c r="AB4" i="14" s="1"/>
  <c r="Z4" i="14" s="1"/>
  <c r="S4" i="14" s="1"/>
  <c r="R18" i="5"/>
  <c r="L8" i="7"/>
  <c r="R76" i="5"/>
  <c r="K5" i="14"/>
  <c r="L5" i="14" s="1"/>
  <c r="D5" i="14" s="1"/>
  <c r="G13" i="14"/>
  <c r="D13" i="14" s="1"/>
  <c r="J19" i="6"/>
  <c r="K19" i="6"/>
  <c r="L19" i="6" s="1"/>
  <c r="X23" i="6"/>
  <c r="Y23" i="6" s="1"/>
  <c r="W23" i="6"/>
  <c r="M26" i="7"/>
  <c r="AH36" i="8"/>
  <c r="AM36" i="8" s="1"/>
  <c r="G36" i="6"/>
  <c r="H36" i="6" s="1"/>
  <c r="F36" i="6"/>
  <c r="X43" i="6"/>
  <c r="Y43" i="6" s="1"/>
  <c r="Z43" i="6" s="1"/>
  <c r="O39" i="7"/>
  <c r="L41" i="7"/>
  <c r="U48" i="3"/>
  <c r="S51" i="10"/>
  <c r="H54" i="7" s="1"/>
  <c r="X59" i="6"/>
  <c r="Y59" i="6" s="1"/>
  <c r="W59" i="6"/>
  <c r="P43" i="7"/>
  <c r="L52" i="14"/>
  <c r="D52" i="14" s="1"/>
  <c r="S63" i="10"/>
  <c r="H66" i="7" s="1"/>
  <c r="V53" i="15"/>
  <c r="G53" i="11" s="1"/>
  <c r="D53" i="11" s="1"/>
  <c r="U59" i="3"/>
  <c r="AL81" i="8"/>
  <c r="M80" i="7"/>
  <c r="U88" i="3"/>
  <c r="V81" i="15"/>
  <c r="G81" i="11" s="1"/>
  <c r="D81" i="11" s="1"/>
  <c r="S100" i="10"/>
  <c r="H103" i="7" s="1"/>
  <c r="J105" i="6"/>
  <c r="K105" i="6"/>
  <c r="L105" i="6" s="1"/>
  <c r="M105" i="6" s="1"/>
  <c r="V98" i="10"/>
  <c r="Y101" i="8"/>
  <c r="Z101" i="8" s="1"/>
  <c r="K103" i="14"/>
  <c r="L103" i="14" s="1"/>
  <c r="D103" i="14" s="1"/>
  <c r="AB103" i="14"/>
  <c r="Z103" i="14" s="1"/>
  <c r="U111" i="3"/>
  <c r="P116" i="7"/>
  <c r="V114" i="10"/>
  <c r="Y117" i="8"/>
  <c r="Z117" i="8" s="1"/>
  <c r="AE119" i="8"/>
  <c r="AM119" i="8" s="1"/>
  <c r="O118" i="7"/>
  <c r="M120" i="7"/>
  <c r="AL125" i="8"/>
  <c r="AM125" i="8" s="1"/>
  <c r="Z121" i="14"/>
  <c r="S121" i="14" s="1"/>
  <c r="M123" i="14"/>
  <c r="U136" i="3"/>
  <c r="W142" i="6"/>
  <c r="X142" i="6"/>
  <c r="Y142" i="6" s="1"/>
  <c r="C142" i="14"/>
  <c r="H142" i="11" s="1"/>
  <c r="E142" i="11" s="1"/>
  <c r="B142" i="11" s="1"/>
  <c r="S158" i="10"/>
  <c r="H161" i="7" s="1"/>
  <c r="M158" i="14"/>
  <c r="I155" i="15"/>
  <c r="V155" i="15" s="1"/>
  <c r="G155" i="11" s="1"/>
  <c r="D155" i="11" s="1"/>
  <c r="AE29" i="8"/>
  <c r="AM29" i="8"/>
  <c r="AN29" i="8" s="1"/>
  <c r="I76" i="15"/>
  <c r="V76" i="15" s="1"/>
  <c r="G76" i="11" s="1"/>
  <c r="D76" i="11" s="1"/>
  <c r="S80" i="10"/>
  <c r="H83" i="7" s="1"/>
  <c r="O134" i="4"/>
  <c r="P56" i="5"/>
  <c r="Z31" i="6"/>
  <c r="AA31" i="6" s="1"/>
  <c r="AB31" i="6" s="1"/>
  <c r="N41" i="7"/>
  <c r="K41" i="7"/>
  <c r="P40" i="3" s="1"/>
  <c r="X55" i="6"/>
  <c r="Y55" i="6" s="1"/>
  <c r="W55" i="6"/>
  <c r="P76" i="14"/>
  <c r="M76" i="14" s="1"/>
  <c r="AM77" i="8"/>
  <c r="AE77" i="8"/>
  <c r="R90" i="7"/>
  <c r="O89" i="3" s="1"/>
  <c r="Q89" i="3"/>
  <c r="O55" i="4"/>
  <c r="P134" i="4"/>
  <c r="R60" i="5"/>
  <c r="P85" i="4"/>
  <c r="AE23" i="8"/>
  <c r="AM23" i="8" s="1"/>
  <c r="X39" i="6"/>
  <c r="Y39" i="6" s="1"/>
  <c r="W39" i="6"/>
  <c r="V56" i="10"/>
  <c r="Y59" i="8"/>
  <c r="Z59" i="8" s="1"/>
  <c r="M37" i="6"/>
  <c r="N37" i="6" s="1"/>
  <c r="M36" i="3" s="1"/>
  <c r="I32" i="15"/>
  <c r="V32" i="15" s="1"/>
  <c r="G32" i="11" s="1"/>
  <c r="D32" i="11" s="1"/>
  <c r="K38" i="6"/>
  <c r="L38" i="6" s="1"/>
  <c r="J38" i="6"/>
  <c r="M67" i="7"/>
  <c r="K58" i="6"/>
  <c r="L58" i="6" s="1"/>
  <c r="J58" i="6"/>
  <c r="P58" i="6"/>
  <c r="Q58" i="6" s="1"/>
  <c r="R58" i="6" s="1"/>
  <c r="W74" i="6"/>
  <c r="X74" i="6"/>
  <c r="Y74" i="6" s="1"/>
  <c r="S75" i="10"/>
  <c r="H78" i="7" s="1"/>
  <c r="V97" i="10"/>
  <c r="Y100" i="8"/>
  <c r="Z100" i="8" s="1"/>
  <c r="AM108" i="8"/>
  <c r="AE108" i="8"/>
  <c r="U106" i="3"/>
  <c r="R117" i="6"/>
  <c r="S117" i="10"/>
  <c r="H120" i="7" s="1"/>
  <c r="C115" i="14"/>
  <c r="H115" i="11" s="1"/>
  <c r="E115" i="11" s="1"/>
  <c r="M126" i="14"/>
  <c r="B126" i="14" s="1"/>
  <c r="F126" i="11" s="1"/>
  <c r="C126" i="11" s="1"/>
  <c r="X143" i="6"/>
  <c r="Y143" i="6" s="1"/>
  <c r="Z143" i="6" s="1"/>
  <c r="W143" i="6"/>
  <c r="X139" i="6"/>
  <c r="Y139" i="6" s="1"/>
  <c r="W139" i="6"/>
  <c r="P139" i="14"/>
  <c r="R144" i="6"/>
  <c r="T160" i="6"/>
  <c r="U160" i="6" s="1"/>
  <c r="V160" i="6" s="1"/>
  <c r="O160" i="6"/>
  <c r="P160" i="6"/>
  <c r="Q160" i="6" s="1"/>
  <c r="R160" i="6" s="1"/>
  <c r="P153" i="14"/>
  <c r="M153" i="14" s="1"/>
  <c r="X160" i="6"/>
  <c r="Y160" i="6" s="1"/>
  <c r="W160" i="6"/>
  <c r="S156" i="10"/>
  <c r="H159" i="7" s="1"/>
  <c r="L64" i="5"/>
  <c r="R75" i="4"/>
  <c r="S79" i="4"/>
  <c r="W28" i="6"/>
  <c r="X28" i="6"/>
  <c r="Y28" i="6" s="1"/>
  <c r="Z28" i="6" s="1"/>
  <c r="Z38" i="14"/>
  <c r="S38" i="14" s="1"/>
  <c r="X61" i="6"/>
  <c r="Y61" i="6" s="1"/>
  <c r="W61" i="6"/>
  <c r="P50" i="14"/>
  <c r="M50" i="14" s="1"/>
  <c r="M73" i="6"/>
  <c r="N73" i="6" s="1"/>
  <c r="M72" i="3" s="1"/>
  <c r="R80" i="6"/>
  <c r="P71" i="7"/>
  <c r="AG64" i="14"/>
  <c r="AB64" i="14" s="1"/>
  <c r="Z64" i="14" s="1"/>
  <c r="S64" i="14" s="1"/>
  <c r="I88" i="6"/>
  <c r="N88" i="6" s="1"/>
  <c r="S83" i="10"/>
  <c r="H86" i="7" s="1"/>
  <c r="S90" i="10"/>
  <c r="H93" i="7" s="1"/>
  <c r="AB102" i="14"/>
  <c r="Z102" i="14" s="1"/>
  <c r="S102" i="14" s="1"/>
  <c r="V105" i="10"/>
  <c r="Y108" i="8"/>
  <c r="Z108" i="8" s="1"/>
  <c r="I105" i="15"/>
  <c r="V105" i="15" s="1"/>
  <c r="G105" i="11" s="1"/>
  <c r="D105" i="11" s="1"/>
  <c r="V107" i="15"/>
  <c r="G107" i="11" s="1"/>
  <c r="D107" i="11" s="1"/>
  <c r="P109" i="6"/>
  <c r="Q109" i="6" s="1"/>
  <c r="O109" i="6"/>
  <c r="T109" i="6"/>
  <c r="U109" i="6" s="1"/>
  <c r="V109" i="6" s="1"/>
  <c r="AA109" i="6" s="1"/>
  <c r="AL120" i="8"/>
  <c r="P125" i="6"/>
  <c r="Q125" i="6" s="1"/>
  <c r="O125" i="6"/>
  <c r="T125" i="6"/>
  <c r="U125" i="6" s="1"/>
  <c r="V125" i="6" s="1"/>
  <c r="I128" i="6"/>
  <c r="I127" i="15"/>
  <c r="V127" i="15" s="1"/>
  <c r="G127" i="11" s="1"/>
  <c r="D127" i="11" s="1"/>
  <c r="L132" i="7"/>
  <c r="N138" i="7"/>
  <c r="Q138" i="7" s="1"/>
  <c r="V134" i="10"/>
  <c r="Y137" i="8"/>
  <c r="Z137" i="8" s="1"/>
  <c r="G142" i="6"/>
  <c r="H142" i="6" s="1"/>
  <c r="F142" i="6"/>
  <c r="V145" i="10"/>
  <c r="Y148" i="8"/>
  <c r="Z148" i="8" s="1"/>
  <c r="P158" i="7"/>
  <c r="S48" i="5"/>
  <c r="O95" i="4"/>
  <c r="O139" i="4"/>
  <c r="R25" i="5"/>
  <c r="T16" i="6"/>
  <c r="U16" i="6" s="1"/>
  <c r="V16" i="6" s="1"/>
  <c r="P16" i="6"/>
  <c r="Q16" i="6" s="1"/>
  <c r="O16" i="6"/>
  <c r="AG13" i="14"/>
  <c r="AL19" i="8"/>
  <c r="P13" i="6"/>
  <c r="Q13" i="6" s="1"/>
  <c r="R13" i="6" s="1"/>
  <c r="K13" i="6"/>
  <c r="L13" i="6" s="1"/>
  <c r="M13" i="6" s="1"/>
  <c r="J13" i="6"/>
  <c r="I40" i="6"/>
  <c r="G55" i="6"/>
  <c r="H55" i="6" s="1"/>
  <c r="F55" i="6"/>
  <c r="AB41" i="14"/>
  <c r="Z41" i="14" s="1"/>
  <c r="AE38" i="8"/>
  <c r="AM38" i="8" s="1"/>
  <c r="I59" i="15"/>
  <c r="V59" i="15" s="1"/>
  <c r="G59" i="11" s="1"/>
  <c r="D59" i="11" s="1"/>
  <c r="T46" i="6"/>
  <c r="U46" i="6" s="1"/>
  <c r="V46" i="6" s="1"/>
  <c r="AA46" i="6" s="1"/>
  <c r="P46" i="6"/>
  <c r="Q46" i="6" s="1"/>
  <c r="O46" i="6"/>
  <c r="K46" i="6"/>
  <c r="L46" i="6" s="1"/>
  <c r="M46" i="6" s="1"/>
  <c r="N46" i="6" s="1"/>
  <c r="M45" i="3" s="1"/>
  <c r="J46" i="6"/>
  <c r="K59" i="14"/>
  <c r="L59" i="14" s="1"/>
  <c r="D59" i="14" s="1"/>
  <c r="K64" i="6"/>
  <c r="L64" i="6" s="1"/>
  <c r="M64" i="6" s="1"/>
  <c r="N64" i="6" s="1"/>
  <c r="M63" i="3" s="1"/>
  <c r="J64" i="6"/>
  <c r="R72" i="6"/>
  <c r="G83" i="6"/>
  <c r="H83" i="6" s="1"/>
  <c r="F83" i="6"/>
  <c r="AM63" i="8"/>
  <c r="AN63" i="8" s="1"/>
  <c r="AE63" i="8"/>
  <c r="P64" i="14"/>
  <c r="M64" i="14" s="1"/>
  <c r="C64" i="14" s="1"/>
  <c r="H64" i="11" s="1"/>
  <c r="E64" i="11" s="1"/>
  <c r="V88" i="10"/>
  <c r="Y91" i="8"/>
  <c r="Z91" i="8" s="1"/>
  <c r="X89" i="6"/>
  <c r="Y89" i="6" s="1"/>
  <c r="W89" i="6"/>
  <c r="AB90" i="14"/>
  <c r="Z90" i="14" s="1"/>
  <c r="S90" i="14" s="1"/>
  <c r="M79" i="14"/>
  <c r="AE96" i="8"/>
  <c r="AM96" i="8" s="1"/>
  <c r="T90" i="6"/>
  <c r="U90" i="6" s="1"/>
  <c r="V90" i="6" s="1"/>
  <c r="AA90" i="6" s="1"/>
  <c r="P90" i="6"/>
  <c r="Q90" i="6" s="1"/>
  <c r="O90" i="6"/>
  <c r="I98" i="6"/>
  <c r="X103" i="6"/>
  <c r="Y103" i="6" s="1"/>
  <c r="W103" i="6"/>
  <c r="P101" i="7"/>
  <c r="S107" i="10"/>
  <c r="H110" i="7" s="1"/>
  <c r="K113" i="7"/>
  <c r="P112" i="3" s="1"/>
  <c r="N113" i="7"/>
  <c r="G131" i="6"/>
  <c r="H131" i="6" s="1"/>
  <c r="I131" i="6" s="1"/>
  <c r="F131" i="6"/>
  <c r="Z135" i="6"/>
  <c r="I138" i="15"/>
  <c r="V138" i="15" s="1"/>
  <c r="G138" i="11" s="1"/>
  <c r="D138" i="11" s="1"/>
  <c r="S137" i="10"/>
  <c r="H140" i="7" s="1"/>
  <c r="C147" i="14"/>
  <c r="H147" i="11" s="1"/>
  <c r="E147" i="11" s="1"/>
  <c r="G158" i="6"/>
  <c r="H158" i="6" s="1"/>
  <c r="I158" i="6" s="1"/>
  <c r="F158" i="6"/>
  <c r="S47" i="4"/>
  <c r="Q47" i="4" s="1"/>
  <c r="O137" i="4"/>
  <c r="O63" i="4"/>
  <c r="R128" i="4"/>
  <c r="O15" i="7"/>
  <c r="M39" i="7"/>
  <c r="L36" i="14"/>
  <c r="D36" i="14" s="1"/>
  <c r="M34" i="7"/>
  <c r="M31" i="14"/>
  <c r="U32" i="3"/>
  <c r="I46" i="15"/>
  <c r="V46" i="15" s="1"/>
  <c r="G46" i="11" s="1"/>
  <c r="D46" i="11" s="1"/>
  <c r="AE59" i="8"/>
  <c r="AM59" i="8"/>
  <c r="S44" i="10"/>
  <c r="H47" i="7" s="1"/>
  <c r="AE66" i="8"/>
  <c r="AM66" i="8" s="1"/>
  <c r="I34" i="15"/>
  <c r="V34" i="15" s="1"/>
  <c r="G34" i="11" s="1"/>
  <c r="D34" i="11" s="1"/>
  <c r="M55" i="14"/>
  <c r="O62" i="7"/>
  <c r="I71" i="15"/>
  <c r="V71" i="15" s="1"/>
  <c r="G71" i="11" s="1"/>
  <c r="D71" i="11" s="1"/>
  <c r="V72" i="15"/>
  <c r="G72" i="11" s="1"/>
  <c r="D72" i="11" s="1"/>
  <c r="T68" i="6"/>
  <c r="U68" i="6" s="1"/>
  <c r="V68" i="6" s="1"/>
  <c r="AA68" i="6" s="1"/>
  <c r="P68" i="6"/>
  <c r="Q68" i="6" s="1"/>
  <c r="O68" i="6"/>
  <c r="D76" i="14"/>
  <c r="AE91" i="8"/>
  <c r="AM91" i="8"/>
  <c r="L85" i="14"/>
  <c r="D85" i="14" s="1"/>
  <c r="L102" i="14"/>
  <c r="D102" i="14" s="1"/>
  <c r="AB110" i="14"/>
  <c r="Z110" i="14" s="1"/>
  <c r="S110" i="14" s="1"/>
  <c r="B106" i="14"/>
  <c r="F106" i="11" s="1"/>
  <c r="C106" i="11" s="1"/>
  <c r="K119" i="14"/>
  <c r="L119" i="14" s="1"/>
  <c r="D119" i="14" s="1"/>
  <c r="K122" i="14"/>
  <c r="L122" i="14" s="1"/>
  <c r="D122" i="14" s="1"/>
  <c r="I129" i="15"/>
  <c r="V129" i="15" s="1"/>
  <c r="G129" i="11" s="1"/>
  <c r="D129" i="11" s="1"/>
  <c r="S120" i="10"/>
  <c r="H123" i="7" s="1"/>
  <c r="I130" i="15"/>
  <c r="V130" i="15" s="1"/>
  <c r="G130" i="11" s="1"/>
  <c r="D130" i="11" s="1"/>
  <c r="T140" i="6"/>
  <c r="U140" i="6" s="1"/>
  <c r="V140" i="6" s="1"/>
  <c r="P140" i="6"/>
  <c r="Q140" i="6" s="1"/>
  <c r="O140" i="6"/>
  <c r="V133" i="15"/>
  <c r="G133" i="11" s="1"/>
  <c r="D133" i="11" s="1"/>
  <c r="V144" i="15"/>
  <c r="G144" i="11" s="1"/>
  <c r="D144" i="11" s="1"/>
  <c r="J147" i="6"/>
  <c r="K147" i="6"/>
  <c r="L147" i="6" s="1"/>
  <c r="S30" i="4"/>
  <c r="R30" i="4"/>
  <c r="M7" i="7"/>
  <c r="S50" i="4"/>
  <c r="P50" i="4"/>
  <c r="O101" i="4"/>
  <c r="U9" i="3"/>
  <c r="AG16" i="14"/>
  <c r="X27" i="6"/>
  <c r="Y27" i="6" s="1"/>
  <c r="W27" i="6"/>
  <c r="L28" i="7"/>
  <c r="L18" i="7"/>
  <c r="N18" i="7"/>
  <c r="P18" i="7"/>
  <c r="AL27" i="8"/>
  <c r="S52" i="10"/>
  <c r="H55" i="7" s="1"/>
  <c r="AG58" i="14"/>
  <c r="AB58" i="14" s="1"/>
  <c r="Z58" i="14" s="1"/>
  <c r="S58" i="14" s="1"/>
  <c r="X50" i="6"/>
  <c r="Y50" i="6" s="1"/>
  <c r="W50" i="6"/>
  <c r="U58" i="3"/>
  <c r="P40" i="14"/>
  <c r="M40" i="14" s="1"/>
  <c r="K66" i="6"/>
  <c r="L66" i="6" s="1"/>
  <c r="J66" i="6"/>
  <c r="T64" i="6"/>
  <c r="U64" i="6" s="1"/>
  <c r="V64" i="6" s="1"/>
  <c r="X64" i="6"/>
  <c r="Y64" i="6" s="1"/>
  <c r="Z64" i="6" s="1"/>
  <c r="P64" i="6"/>
  <c r="Q64" i="6" s="1"/>
  <c r="O64" i="6"/>
  <c r="P78" i="14"/>
  <c r="M78" i="14" s="1"/>
  <c r="AH83" i="8"/>
  <c r="Q88" i="8"/>
  <c r="R88" i="8" s="1"/>
  <c r="X88" i="8" s="1"/>
  <c r="Q90" i="8"/>
  <c r="R90" i="8" s="1"/>
  <c r="X90" i="8" s="1"/>
  <c r="S89" i="3" s="1"/>
  <c r="R89" i="3" s="1"/>
  <c r="Q87" i="8"/>
  <c r="R87" i="8" s="1"/>
  <c r="X87" i="8" s="1"/>
  <c r="S86" i="3" s="1"/>
  <c r="Q89" i="8"/>
  <c r="R89" i="8" s="1"/>
  <c r="X89" i="8" s="1"/>
  <c r="S88" i="3" s="1"/>
  <c r="S99" i="10"/>
  <c r="H102" i="7" s="1"/>
  <c r="P93" i="6"/>
  <c r="Q93" i="6" s="1"/>
  <c r="O93" i="6"/>
  <c r="T93" i="6"/>
  <c r="U93" i="6" s="1"/>
  <c r="V93" i="6" s="1"/>
  <c r="AA93" i="6" s="1"/>
  <c r="D97" i="14"/>
  <c r="B95" i="11"/>
  <c r="G105" i="6"/>
  <c r="H105" i="6" s="1"/>
  <c r="F105" i="6"/>
  <c r="G108" i="14"/>
  <c r="AH110" i="8"/>
  <c r="AM110" i="8" s="1"/>
  <c r="G109" i="14"/>
  <c r="D109" i="14" s="1"/>
  <c r="B109" i="14" s="1"/>
  <c r="F109" i="11" s="1"/>
  <c r="C109" i="11" s="1"/>
  <c r="L113" i="7"/>
  <c r="P118" i="14"/>
  <c r="M121" i="14"/>
  <c r="C121" i="14" s="1"/>
  <c r="H121" i="11" s="1"/>
  <c r="E121" i="11" s="1"/>
  <c r="X130" i="6"/>
  <c r="Y130" i="6" s="1"/>
  <c r="W130" i="6"/>
  <c r="AN140" i="14"/>
  <c r="AB140" i="14" s="1"/>
  <c r="Z140" i="14" s="1"/>
  <c r="S140" i="14" s="1"/>
  <c r="AG137" i="14"/>
  <c r="AB137" i="14" s="1"/>
  <c r="Z137" i="14" s="1"/>
  <c r="S137" i="14" s="1"/>
  <c r="L139" i="7"/>
  <c r="P145" i="6"/>
  <c r="Q145" i="6" s="1"/>
  <c r="O145" i="6"/>
  <c r="T145" i="6"/>
  <c r="U145" i="6" s="1"/>
  <c r="V145" i="6" s="1"/>
  <c r="AA145" i="6" s="1"/>
  <c r="X155" i="6"/>
  <c r="Y155" i="6" s="1"/>
  <c r="W155" i="6"/>
  <c r="P154" i="7"/>
  <c r="S35" i="4"/>
  <c r="O94" i="4"/>
  <c r="X133" i="8"/>
  <c r="S132" i="3" s="1"/>
  <c r="R124" i="4"/>
  <c r="R126" i="4"/>
  <c r="V3" i="15"/>
  <c r="M12" i="6"/>
  <c r="N12" i="6" s="1"/>
  <c r="M11" i="3" s="1"/>
  <c r="T11" i="6"/>
  <c r="U11" i="6" s="1"/>
  <c r="V11" i="6" s="1"/>
  <c r="I16" i="15"/>
  <c r="V16" i="15" s="1"/>
  <c r="G16" i="11" s="1"/>
  <c r="D16" i="11" s="1"/>
  <c r="T13" i="6"/>
  <c r="U13" i="6" s="1"/>
  <c r="S13" i="6"/>
  <c r="P25" i="6"/>
  <c r="Q25" i="6" s="1"/>
  <c r="T25" i="6"/>
  <c r="U25" i="6" s="1"/>
  <c r="V25" i="6" s="1"/>
  <c r="O25" i="6"/>
  <c r="W26" i="6"/>
  <c r="X26" i="6"/>
  <c r="Y26" i="6" s="1"/>
  <c r="Z26" i="6" s="1"/>
  <c r="AA26" i="6" s="1"/>
  <c r="AB26" i="6" s="1"/>
  <c r="L52" i="7"/>
  <c r="P61" i="6"/>
  <c r="Q61" i="6" s="1"/>
  <c r="O61" i="6"/>
  <c r="T61" i="6"/>
  <c r="U61" i="6" s="1"/>
  <c r="V61" i="6" s="1"/>
  <c r="AB47" i="14"/>
  <c r="Z47" i="14" s="1"/>
  <c r="S47" i="14" s="1"/>
  <c r="P71" i="6"/>
  <c r="Q71" i="6" s="1"/>
  <c r="R71" i="6" s="1"/>
  <c r="AB71" i="6" s="1"/>
  <c r="N70" i="3" s="1"/>
  <c r="M70" i="6"/>
  <c r="N70" i="6" s="1"/>
  <c r="M69" i="3" s="1"/>
  <c r="AL83" i="8"/>
  <c r="AG75" i="14"/>
  <c r="M82" i="6"/>
  <c r="N82" i="6" s="1"/>
  <c r="M81" i="3" s="1"/>
  <c r="V75" i="15"/>
  <c r="G75" i="11" s="1"/>
  <c r="D75" i="11" s="1"/>
  <c r="AN84" i="8"/>
  <c r="T83" i="3" s="1"/>
  <c r="R83" i="3" s="1"/>
  <c r="P84" i="14"/>
  <c r="M84" i="14" s="1"/>
  <c r="K88" i="7"/>
  <c r="P87" i="3" s="1"/>
  <c r="N88" i="7"/>
  <c r="F92" i="6"/>
  <c r="G92" i="6"/>
  <c r="H92" i="6" s="1"/>
  <c r="P104" i="6"/>
  <c r="Q104" i="6" s="1"/>
  <c r="R104" i="6" s="1"/>
  <c r="X104" i="6"/>
  <c r="Y104" i="6" s="1"/>
  <c r="W104" i="6"/>
  <c r="K110" i="6"/>
  <c r="L110" i="6" s="1"/>
  <c r="J110" i="6"/>
  <c r="P120" i="7"/>
  <c r="L121" i="7"/>
  <c r="AE130" i="8"/>
  <c r="AM130" i="8" s="1"/>
  <c r="S134" i="10"/>
  <c r="H137" i="7" s="1"/>
  <c r="AG136" i="14"/>
  <c r="M133" i="14"/>
  <c r="I148" i="15"/>
  <c r="V148" i="15" s="1"/>
  <c r="G148" i="11" s="1"/>
  <c r="D148" i="11" s="1"/>
  <c r="AB152" i="14"/>
  <c r="Z152" i="14" s="1"/>
  <c r="S152" i="14" s="1"/>
  <c r="O80" i="5"/>
  <c r="R28" i="4"/>
  <c r="H9" i="8"/>
  <c r="R9" i="8"/>
  <c r="R62" i="5"/>
  <c r="X31" i="8"/>
  <c r="S30" i="3" s="1"/>
  <c r="V7" i="15"/>
  <c r="G7" i="11" s="1"/>
  <c r="D7" i="11" s="1"/>
  <c r="L27" i="14"/>
  <c r="Q30" i="8"/>
  <c r="R30" i="8" s="1"/>
  <c r="X30" i="8" s="1"/>
  <c r="S29" i="3" s="1"/>
  <c r="Q28" i="8"/>
  <c r="R28" i="8" s="1"/>
  <c r="X28" i="8" s="1"/>
  <c r="Q29" i="8"/>
  <c r="R29" i="8" s="1"/>
  <c r="X29" i="8" s="1"/>
  <c r="Q40" i="8"/>
  <c r="R40" i="8" s="1"/>
  <c r="X40" i="8" s="1"/>
  <c r="Q41" i="8"/>
  <c r="R41" i="8" s="1"/>
  <c r="X41" i="8" s="1"/>
  <c r="S40" i="3" s="1"/>
  <c r="Q42" i="8"/>
  <c r="R42" i="8" s="1"/>
  <c r="Q39" i="8"/>
  <c r="R39" i="8" s="1"/>
  <c r="X39" i="8" s="1"/>
  <c r="S38" i="3" s="1"/>
  <c r="S36" i="10"/>
  <c r="H39" i="7" s="1"/>
  <c r="V19" i="15"/>
  <c r="G19" i="11" s="1"/>
  <c r="D19" i="11" s="1"/>
  <c r="AE18" i="8"/>
  <c r="AM18" i="8" s="1"/>
  <c r="AN18" i="8" s="1"/>
  <c r="M44" i="7"/>
  <c r="M44" i="14"/>
  <c r="B44" i="14" s="1"/>
  <c r="F44" i="11" s="1"/>
  <c r="C44" i="11" s="1"/>
  <c r="S58" i="10"/>
  <c r="H61" i="7" s="1"/>
  <c r="P35" i="7"/>
  <c r="C17" i="14"/>
  <c r="H17" i="11" s="1"/>
  <c r="E17" i="11" s="1"/>
  <c r="G17" i="14"/>
  <c r="D17" i="14" s="1"/>
  <c r="B17" i="14" s="1"/>
  <c r="F17" i="11" s="1"/>
  <c r="C17" i="11" s="1"/>
  <c r="B17" i="11" s="1"/>
  <c r="L29" i="14"/>
  <c r="D29" i="14" s="1"/>
  <c r="B29" i="14" s="1"/>
  <c r="F29" i="11" s="1"/>
  <c r="C29" i="11" s="1"/>
  <c r="B29" i="11" s="1"/>
  <c r="C29" i="14"/>
  <c r="H29" i="11" s="1"/>
  <c r="E29" i="11" s="1"/>
  <c r="K56" i="6"/>
  <c r="L56" i="6" s="1"/>
  <c r="J56" i="6"/>
  <c r="AJ55" i="14"/>
  <c r="AB55" i="14" s="1"/>
  <c r="Z55" i="14" s="1"/>
  <c r="AH78" i="8"/>
  <c r="AM78" i="8" s="1"/>
  <c r="AH79" i="8"/>
  <c r="AG70" i="14"/>
  <c r="AB70" i="14" s="1"/>
  <c r="Z70" i="14" s="1"/>
  <c r="AG85" i="14"/>
  <c r="AB85" i="14" s="1"/>
  <c r="Z85" i="14" s="1"/>
  <c r="AE80" i="8"/>
  <c r="AM80" i="8" s="1"/>
  <c r="C87" i="14"/>
  <c r="H87" i="11" s="1"/>
  <c r="E87" i="11" s="1"/>
  <c r="S86" i="10"/>
  <c r="H89" i="7" s="1"/>
  <c r="K96" i="6"/>
  <c r="L96" i="6" s="1"/>
  <c r="J96" i="6"/>
  <c r="G93" i="6"/>
  <c r="H93" i="6" s="1"/>
  <c r="F93" i="6"/>
  <c r="G113" i="14"/>
  <c r="M118" i="7"/>
  <c r="C107" i="14"/>
  <c r="H107" i="11" s="1"/>
  <c r="E107" i="11" s="1"/>
  <c r="M130" i="7"/>
  <c r="L129" i="14"/>
  <c r="D129" i="14" s="1"/>
  <c r="G134" i="14"/>
  <c r="D139" i="14"/>
  <c r="P140" i="14"/>
  <c r="M140" i="14" s="1"/>
  <c r="AL139" i="8"/>
  <c r="K144" i="7"/>
  <c r="P143" i="3" s="1"/>
  <c r="N144" i="7"/>
  <c r="O146" i="7"/>
  <c r="AH149" i="8"/>
  <c r="M151" i="7"/>
  <c r="AN144" i="14"/>
  <c r="AB144" i="14" s="1"/>
  <c r="Z144" i="14" s="1"/>
  <c r="T154" i="6"/>
  <c r="U154" i="6" s="1"/>
  <c r="V154" i="6" s="1"/>
  <c r="P154" i="6"/>
  <c r="Q154" i="6" s="1"/>
  <c r="O154" i="6"/>
  <c r="M161" i="7"/>
  <c r="L158" i="14"/>
  <c r="D158" i="14" s="1"/>
  <c r="AN158" i="14"/>
  <c r="V157" i="10"/>
  <c r="Y160" i="8"/>
  <c r="Z160" i="8" s="1"/>
  <c r="R65" i="4"/>
  <c r="L111" i="4"/>
  <c r="P7" i="7"/>
  <c r="P133" i="4"/>
  <c r="R7" i="8"/>
  <c r="L9" i="7"/>
  <c r="N11" i="7"/>
  <c r="Q11" i="7" s="1"/>
  <c r="K11" i="7"/>
  <c r="O9" i="5" s="1"/>
  <c r="J16" i="6"/>
  <c r="K16" i="6"/>
  <c r="L16" i="6" s="1"/>
  <c r="G27" i="14"/>
  <c r="I25" i="15"/>
  <c r="L24" i="14"/>
  <c r="D24" i="14" s="1"/>
  <c r="AH34" i="8"/>
  <c r="K31" i="14"/>
  <c r="L31" i="14" s="1"/>
  <c r="D31" i="14" s="1"/>
  <c r="I31" i="15"/>
  <c r="V31" i="15" s="1"/>
  <c r="G31" i="11" s="1"/>
  <c r="D31" i="11" s="1"/>
  <c r="X32" i="6"/>
  <c r="Y32" i="6" s="1"/>
  <c r="Z32" i="6" s="1"/>
  <c r="U24" i="3"/>
  <c r="G30" i="14"/>
  <c r="D30" i="14" s="1"/>
  <c r="AE51" i="8"/>
  <c r="AM51" i="8" s="1"/>
  <c r="T52" i="6"/>
  <c r="U52" i="6" s="1"/>
  <c r="V52" i="6" s="1"/>
  <c r="AA52" i="6" s="1"/>
  <c r="O52" i="6"/>
  <c r="P52" i="6"/>
  <c r="Q52" i="6" s="1"/>
  <c r="R52" i="6" s="1"/>
  <c r="I63" i="15"/>
  <c r="V63" i="15" s="1"/>
  <c r="G63" i="11" s="1"/>
  <c r="D63" i="11" s="1"/>
  <c r="N77" i="7"/>
  <c r="K77" i="7"/>
  <c r="P76" i="3" s="1"/>
  <c r="O81" i="7"/>
  <c r="I66" i="15"/>
  <c r="V66" i="15" s="1"/>
  <c r="G66" i="11" s="1"/>
  <c r="D66" i="11" s="1"/>
  <c r="V74" i="15"/>
  <c r="G74" i="11" s="1"/>
  <c r="D74" i="11" s="1"/>
  <c r="V78" i="10"/>
  <c r="Y81" i="8"/>
  <c r="Z81" i="8" s="1"/>
  <c r="L86" i="7"/>
  <c r="I88" i="15"/>
  <c r="V88" i="15" s="1"/>
  <c r="G88" i="11" s="1"/>
  <c r="D88" i="11" s="1"/>
  <c r="G91" i="6"/>
  <c r="H91" i="6" s="1"/>
  <c r="F91" i="6"/>
  <c r="V73" i="15"/>
  <c r="G73" i="11" s="1"/>
  <c r="D73" i="11" s="1"/>
  <c r="G82" i="14"/>
  <c r="D82" i="14" s="1"/>
  <c r="AH100" i="8"/>
  <c r="AM100" i="8" s="1"/>
  <c r="I100" i="15"/>
  <c r="V100" i="15" s="1"/>
  <c r="G100" i="11" s="1"/>
  <c r="D100" i="11" s="1"/>
  <c r="X108" i="6"/>
  <c r="Y108" i="6" s="1"/>
  <c r="W108" i="6"/>
  <c r="S112" i="8"/>
  <c r="F112" i="8"/>
  <c r="P112" i="8"/>
  <c r="L112" i="8"/>
  <c r="V112" i="8"/>
  <c r="U112" i="8"/>
  <c r="M112" i="8"/>
  <c r="J112" i="8"/>
  <c r="G112" i="8"/>
  <c r="I112" i="8"/>
  <c r="T112" i="8"/>
  <c r="Q112" i="8"/>
  <c r="AL117" i="8"/>
  <c r="M114" i="14"/>
  <c r="V127" i="10"/>
  <c r="Y130" i="8"/>
  <c r="Z130" i="8" s="1"/>
  <c r="AN130" i="8" s="1"/>
  <c r="T129" i="3" s="1"/>
  <c r="S126" i="10"/>
  <c r="H129" i="7" s="1"/>
  <c r="G148" i="6"/>
  <c r="H148" i="6" s="1"/>
  <c r="I148" i="6" s="1"/>
  <c r="F148" i="6"/>
  <c r="V154" i="15"/>
  <c r="G154" i="11" s="1"/>
  <c r="D154" i="11" s="1"/>
  <c r="AE160" i="8"/>
  <c r="AM160" i="8" s="1"/>
  <c r="L161" i="7"/>
  <c r="M157" i="14"/>
  <c r="V46" i="10"/>
  <c r="Y49" i="8"/>
  <c r="Z49" i="8" s="1"/>
  <c r="AM81" i="8"/>
  <c r="AE81" i="8"/>
  <c r="Z29" i="6"/>
  <c r="AA29" i="6" s="1"/>
  <c r="AB29" i="6" s="1"/>
  <c r="P39" i="14"/>
  <c r="M39" i="14" s="1"/>
  <c r="G55" i="14"/>
  <c r="N80" i="7"/>
  <c r="K80" i="7"/>
  <c r="P79" i="3" s="1"/>
  <c r="R73" i="4"/>
  <c r="N56" i="5"/>
  <c r="R56" i="5"/>
  <c r="R67" i="5"/>
  <c r="G16" i="6"/>
  <c r="H16" i="6" s="1"/>
  <c r="F16" i="6"/>
  <c r="G39" i="6"/>
  <c r="H39" i="6" s="1"/>
  <c r="I39" i="6" s="1"/>
  <c r="F39" i="6"/>
  <c r="AA35" i="6"/>
  <c r="R33" i="6"/>
  <c r="AB33" i="6" s="1"/>
  <c r="N32" i="3" s="1"/>
  <c r="V49" i="10"/>
  <c r="Y52" i="8"/>
  <c r="Z52" i="8" s="1"/>
  <c r="C47" i="14"/>
  <c r="H47" i="11" s="1"/>
  <c r="E47" i="11" s="1"/>
  <c r="V47" i="10"/>
  <c r="Y50" i="8"/>
  <c r="Z50" i="8" s="1"/>
  <c r="AN50" i="8" s="1"/>
  <c r="T49" i="3" s="1"/>
  <c r="R49" i="3" s="1"/>
  <c r="T62" i="6"/>
  <c r="U62" i="6" s="1"/>
  <c r="V62" i="6" s="1"/>
  <c r="S62" i="6"/>
  <c r="M80" i="14"/>
  <c r="U66" i="3"/>
  <c r="P75" i="14"/>
  <c r="M75" i="14" s="1"/>
  <c r="V90" i="10"/>
  <c r="Y93" i="8"/>
  <c r="Z93" i="8" s="1"/>
  <c r="AN93" i="8" s="1"/>
  <c r="T92" i="3" s="1"/>
  <c r="R92" i="3" s="1"/>
  <c r="I97" i="15"/>
  <c r="V97" i="15" s="1"/>
  <c r="G97" i="11" s="1"/>
  <c r="D97" i="11" s="1"/>
  <c r="I96" i="15"/>
  <c r="V96" i="15" s="1"/>
  <c r="G96" i="11" s="1"/>
  <c r="D96" i="11" s="1"/>
  <c r="Z118" i="6"/>
  <c r="AA118" i="6" s="1"/>
  <c r="AB118" i="6" s="1"/>
  <c r="V111" i="10"/>
  <c r="Y114" i="8"/>
  <c r="Z114" i="8" s="1"/>
  <c r="N126" i="7"/>
  <c r="Q126" i="7" s="1"/>
  <c r="K126" i="7"/>
  <c r="P125" i="3" s="1"/>
  <c r="V129" i="10"/>
  <c r="Y132" i="8"/>
  <c r="Z132" i="8" s="1"/>
  <c r="U138" i="3"/>
  <c r="G147" i="6"/>
  <c r="H147" i="6" s="1"/>
  <c r="F147" i="6"/>
  <c r="P155" i="6"/>
  <c r="Q155" i="6" s="1"/>
  <c r="O155" i="6"/>
  <c r="T155" i="6"/>
  <c r="U155" i="6" s="1"/>
  <c r="V155" i="6" s="1"/>
  <c r="T150" i="6"/>
  <c r="U150" i="6" s="1"/>
  <c r="V150" i="6" s="1"/>
  <c r="AA150" i="6" s="1"/>
  <c r="P150" i="6"/>
  <c r="Q150" i="6" s="1"/>
  <c r="R150" i="6" s="1"/>
  <c r="O150" i="6"/>
  <c r="S153" i="10"/>
  <c r="H156" i="7" s="1"/>
  <c r="O64" i="5"/>
  <c r="R80" i="4"/>
  <c r="O79" i="4"/>
  <c r="O16" i="4"/>
  <c r="V30" i="15"/>
  <c r="G30" i="11" s="1"/>
  <c r="D30" i="11" s="1"/>
  <c r="V38" i="10"/>
  <c r="Y41" i="8"/>
  <c r="Z41" i="8" s="1"/>
  <c r="AN41" i="8" s="1"/>
  <c r="T40" i="3" s="1"/>
  <c r="AE52" i="8"/>
  <c r="AG52" i="14"/>
  <c r="M41" i="14"/>
  <c r="P56" i="14"/>
  <c r="M56" i="14" s="1"/>
  <c r="AE54" i="8"/>
  <c r="AM54" i="8" s="1"/>
  <c r="S50" i="10"/>
  <c r="H53" i="7" s="1"/>
  <c r="K64" i="7"/>
  <c r="P63" i="3" s="1"/>
  <c r="N64" i="7"/>
  <c r="F78" i="6"/>
  <c r="G78" i="6"/>
  <c r="H78" i="6" s="1"/>
  <c r="I78" i="6" s="1"/>
  <c r="T82" i="6"/>
  <c r="U82" i="6" s="1"/>
  <c r="V82" i="6" s="1"/>
  <c r="AA82" i="6" s="1"/>
  <c r="O82" i="6"/>
  <c r="P82" i="6"/>
  <c r="Q82" i="6" s="1"/>
  <c r="R82" i="6" s="1"/>
  <c r="S116" i="10"/>
  <c r="H119" i="7" s="1"/>
  <c r="O110" i="7"/>
  <c r="P110" i="7"/>
  <c r="M118" i="14"/>
  <c r="O125" i="7"/>
  <c r="S127" i="10"/>
  <c r="H130" i="7" s="1"/>
  <c r="O132" i="7"/>
  <c r="M129" i="14"/>
  <c r="G139" i="6"/>
  <c r="H139" i="6" s="1"/>
  <c r="F139" i="6"/>
  <c r="X149" i="6"/>
  <c r="Y149" i="6" s="1"/>
  <c r="Z149" i="6" s="1"/>
  <c r="AA149" i="6" s="1"/>
  <c r="AB149" i="6" s="1"/>
  <c r="W149" i="6"/>
  <c r="T152" i="6"/>
  <c r="U152" i="6" s="1"/>
  <c r="V152" i="6" s="1"/>
  <c r="O152" i="6"/>
  <c r="P152" i="6"/>
  <c r="Q152" i="6" s="1"/>
  <c r="R87" i="4"/>
  <c r="R19" i="4"/>
  <c r="P83" i="4"/>
  <c r="X148" i="8"/>
  <c r="AE16" i="8"/>
  <c r="AM16" i="8" s="1"/>
  <c r="F14" i="6"/>
  <c r="G14" i="6"/>
  <c r="H14" i="6" s="1"/>
  <c r="I14" i="6" s="1"/>
  <c r="V19" i="10"/>
  <c r="Y22" i="8"/>
  <c r="Z22" i="8" s="1"/>
  <c r="AN22" i="8" s="1"/>
  <c r="T21" i="3" s="1"/>
  <c r="R21" i="3" s="1"/>
  <c r="S18" i="10"/>
  <c r="H21" i="7" s="1"/>
  <c r="N40" i="6"/>
  <c r="M39" i="3" s="1"/>
  <c r="I49" i="15"/>
  <c r="V49" i="15" s="1"/>
  <c r="G49" i="11" s="1"/>
  <c r="D49" i="11" s="1"/>
  <c r="AA72" i="6"/>
  <c r="P69" i="14"/>
  <c r="M69" i="14" s="1"/>
  <c r="P63" i="6"/>
  <c r="Q63" i="6" s="1"/>
  <c r="O63" i="6"/>
  <c r="T63" i="6"/>
  <c r="U63" i="6" s="1"/>
  <c r="V63" i="6" s="1"/>
  <c r="AA63" i="6" s="1"/>
  <c r="V70" i="10"/>
  <c r="Y73" i="8"/>
  <c r="Z73" i="8" s="1"/>
  <c r="K86" i="6"/>
  <c r="L86" i="6" s="1"/>
  <c r="J86" i="6"/>
  <c r="P91" i="6"/>
  <c r="Q91" i="6" s="1"/>
  <c r="O91" i="6"/>
  <c r="T91" i="6"/>
  <c r="U91" i="6" s="1"/>
  <c r="V91" i="6" s="1"/>
  <c r="M97" i="14"/>
  <c r="P108" i="7"/>
  <c r="AJ98" i="14"/>
  <c r="AB98" i="14" s="1"/>
  <c r="Z98" i="14" s="1"/>
  <c r="S98" i="14" s="1"/>
  <c r="F124" i="6"/>
  <c r="G124" i="6"/>
  <c r="H124" i="6" s="1"/>
  <c r="I124" i="6" s="1"/>
  <c r="S138" i="10"/>
  <c r="H141" i="7" s="1"/>
  <c r="M138" i="14"/>
  <c r="K136" i="6"/>
  <c r="L136" i="6" s="1"/>
  <c r="J136" i="6"/>
  <c r="K140" i="6"/>
  <c r="L140" i="6" s="1"/>
  <c r="J140" i="6"/>
  <c r="AH148" i="8"/>
  <c r="AM148" i="8" s="1"/>
  <c r="AB156" i="14"/>
  <c r="Z156" i="14" s="1"/>
  <c r="S156" i="14" s="1"/>
  <c r="V154" i="10"/>
  <c r="Y157" i="8"/>
  <c r="Z157" i="8" s="1"/>
  <c r="M59" i="4"/>
  <c r="R115" i="4"/>
  <c r="V4" i="10"/>
  <c r="Y7" i="8"/>
  <c r="Z7" i="8" s="1"/>
  <c r="P137" i="4"/>
  <c r="M6" i="7"/>
  <c r="U16" i="3"/>
  <c r="AG14" i="14"/>
  <c r="AB14" i="14" s="1"/>
  <c r="Z14" i="14" s="1"/>
  <c r="S14" i="14" s="1"/>
  <c r="V20" i="15"/>
  <c r="G20" i="11" s="1"/>
  <c r="D20" i="11" s="1"/>
  <c r="F13" i="6"/>
  <c r="G13" i="6"/>
  <c r="H13" i="6" s="1"/>
  <c r="P33" i="14"/>
  <c r="M33" i="14" s="1"/>
  <c r="L39" i="7"/>
  <c r="P39" i="6"/>
  <c r="Q39" i="6" s="1"/>
  <c r="T39" i="6"/>
  <c r="U39" i="6" s="1"/>
  <c r="V39" i="6" s="1"/>
  <c r="O39" i="6"/>
  <c r="C8" i="14"/>
  <c r="H8" i="11" s="1"/>
  <c r="E8" i="11" s="1"/>
  <c r="K41" i="6"/>
  <c r="L41" i="6" s="1"/>
  <c r="J41" i="6"/>
  <c r="U46" i="3"/>
  <c r="M58" i="14"/>
  <c r="O46" i="7"/>
  <c r="N45" i="6"/>
  <c r="M44" i="3" s="1"/>
  <c r="I48" i="15"/>
  <c r="V48" i="15" s="1"/>
  <c r="G48" i="11" s="1"/>
  <c r="D48" i="11" s="1"/>
  <c r="U65" i="3"/>
  <c r="AB61" i="14"/>
  <c r="Z61" i="14" s="1"/>
  <c r="AE79" i="8"/>
  <c r="AM79" i="8"/>
  <c r="AJ78" i="14"/>
  <c r="AB78" i="14" s="1"/>
  <c r="Z78" i="14" s="1"/>
  <c r="S78" i="14" s="1"/>
  <c r="P77" i="7"/>
  <c r="U67" i="3"/>
  <c r="P79" i="6"/>
  <c r="Q79" i="6" s="1"/>
  <c r="O79" i="6"/>
  <c r="T79" i="6"/>
  <c r="U79" i="6" s="1"/>
  <c r="V79" i="6" s="1"/>
  <c r="AA79" i="6" s="1"/>
  <c r="M74" i="14"/>
  <c r="B74" i="14" s="1"/>
  <c r="F74" i="11" s="1"/>
  <c r="C74" i="11" s="1"/>
  <c r="L83" i="14"/>
  <c r="D83" i="14" s="1"/>
  <c r="U107" i="3"/>
  <c r="D98" i="14"/>
  <c r="AE114" i="8"/>
  <c r="AM114" i="8" s="1"/>
  <c r="W122" i="6"/>
  <c r="X122" i="6"/>
  <c r="Y122" i="6" s="1"/>
  <c r="Z119" i="14"/>
  <c r="S119" i="14" s="1"/>
  <c r="K124" i="7"/>
  <c r="P123" i="3" s="1"/>
  <c r="N124" i="7"/>
  <c r="T128" i="6"/>
  <c r="U128" i="6" s="1"/>
  <c r="V128" i="6" s="1"/>
  <c r="AA128" i="6" s="1"/>
  <c r="O128" i="6"/>
  <c r="P128" i="6"/>
  <c r="Q128" i="6" s="1"/>
  <c r="V121" i="15"/>
  <c r="G121" i="11" s="1"/>
  <c r="D121" i="11" s="1"/>
  <c r="I120" i="15"/>
  <c r="V120" i="15" s="1"/>
  <c r="G120" i="11" s="1"/>
  <c r="D120" i="11" s="1"/>
  <c r="U132" i="3"/>
  <c r="M143" i="7"/>
  <c r="O141" i="7"/>
  <c r="V137" i="15"/>
  <c r="G137" i="11" s="1"/>
  <c r="D137" i="11" s="1"/>
  <c r="P151" i="14"/>
  <c r="M151" i="14" s="1"/>
  <c r="P155" i="7"/>
  <c r="O23" i="4"/>
  <c r="R92" i="4"/>
  <c r="R36" i="4"/>
  <c r="P57" i="5"/>
  <c r="O67" i="4"/>
  <c r="B7" i="11"/>
  <c r="V25" i="15"/>
  <c r="G25" i="11" s="1"/>
  <c r="D25" i="11" s="1"/>
  <c r="U21" i="3"/>
  <c r="K26" i="6"/>
  <c r="L26" i="6" s="1"/>
  <c r="J26" i="6"/>
  <c r="AJ52" i="14"/>
  <c r="AB52" i="14" s="1"/>
  <c r="Z52" i="14" s="1"/>
  <c r="S52" i="14" s="1"/>
  <c r="G38" i="6"/>
  <c r="H38" i="6" s="1"/>
  <c r="F38" i="6"/>
  <c r="K39" i="14"/>
  <c r="L39" i="14" s="1"/>
  <c r="D39" i="14" s="1"/>
  <c r="O20" i="7"/>
  <c r="G57" i="14"/>
  <c r="D57" i="14" s="1"/>
  <c r="S78" i="10"/>
  <c r="H81" i="7" s="1"/>
  <c r="V66" i="10"/>
  <c r="Y69" i="8"/>
  <c r="Z69" i="8" s="1"/>
  <c r="AN69" i="8" s="1"/>
  <c r="T68" i="3" s="1"/>
  <c r="R68" i="3" s="1"/>
  <c r="M91" i="7"/>
  <c r="O91" i="7"/>
  <c r="P99" i="14"/>
  <c r="M99" i="14" s="1"/>
  <c r="AL82" i="8"/>
  <c r="AM82" i="8" s="1"/>
  <c r="AN82" i="8" s="1"/>
  <c r="K96" i="14"/>
  <c r="L96" i="14" s="1"/>
  <c r="D96" i="14" s="1"/>
  <c r="AE105" i="8"/>
  <c r="AM105" i="8" s="1"/>
  <c r="AJ109" i="14"/>
  <c r="AB109" i="14" s="1"/>
  <c r="Z109" i="14" s="1"/>
  <c r="S109" i="14" s="1"/>
  <c r="I114" i="15"/>
  <c r="V114" i="15" s="1"/>
  <c r="G114" i="11" s="1"/>
  <c r="D114" i="11" s="1"/>
  <c r="U114" i="3"/>
  <c r="K120" i="6"/>
  <c r="L120" i="6" s="1"/>
  <c r="J120" i="6"/>
  <c r="O122" i="7"/>
  <c r="R126" i="6"/>
  <c r="AB126" i="6" s="1"/>
  <c r="N125" i="3" s="1"/>
  <c r="G125" i="6"/>
  <c r="H125" i="6" s="1"/>
  <c r="I125" i="6" s="1"/>
  <c r="F125" i="6"/>
  <c r="I128" i="15"/>
  <c r="V128" i="15" s="1"/>
  <c r="G128" i="11" s="1"/>
  <c r="D128" i="11" s="1"/>
  <c r="P132" i="7"/>
  <c r="I136" i="15"/>
  <c r="V136" i="15" s="1"/>
  <c r="G136" i="11" s="1"/>
  <c r="D136" i="11" s="1"/>
  <c r="L136" i="14"/>
  <c r="D136" i="14" s="1"/>
  <c r="I157" i="15"/>
  <c r="V157" i="15" s="1"/>
  <c r="G157" i="11" s="1"/>
  <c r="D157" i="11" s="1"/>
  <c r="R24" i="4"/>
  <c r="O24" i="4"/>
  <c r="O132" i="4"/>
  <c r="P97" i="4"/>
  <c r="S124" i="4"/>
  <c r="V6" i="15"/>
  <c r="G6" i="11" s="1"/>
  <c r="D6" i="11" s="1"/>
  <c r="R11" i="6"/>
  <c r="Q12" i="7"/>
  <c r="P16" i="14"/>
  <c r="M16" i="14" s="1"/>
  <c r="I14" i="15"/>
  <c r="V14" i="15" s="1"/>
  <c r="G14" i="11" s="1"/>
  <c r="D14" i="11" s="1"/>
  <c r="AJ36" i="14"/>
  <c r="V22" i="15"/>
  <c r="G22" i="11" s="1"/>
  <c r="D22" i="11" s="1"/>
  <c r="O41" i="7"/>
  <c r="Q47" i="8"/>
  <c r="R47" i="8" s="1"/>
  <c r="X47" i="8" s="1"/>
  <c r="S46" i="3" s="1"/>
  <c r="Q48" i="8"/>
  <c r="R48" i="8" s="1"/>
  <c r="X48" i="8" s="1"/>
  <c r="S47" i="3" s="1"/>
  <c r="M61" i="7"/>
  <c r="AB39" i="14"/>
  <c r="Z39" i="14" s="1"/>
  <c r="S39" i="14" s="1"/>
  <c r="G54" i="6"/>
  <c r="H54" i="6" s="1"/>
  <c r="F54" i="6"/>
  <c r="L55" i="7"/>
  <c r="V37" i="15"/>
  <c r="G37" i="11" s="1"/>
  <c r="D37" i="11" s="1"/>
  <c r="X60" i="6"/>
  <c r="Y60" i="6" s="1"/>
  <c r="W60" i="6"/>
  <c r="X78" i="6"/>
  <c r="Y78" i="6" s="1"/>
  <c r="W78" i="6"/>
  <c r="K83" i="6"/>
  <c r="L83" i="6" s="1"/>
  <c r="J83" i="6"/>
  <c r="L66" i="14"/>
  <c r="D66" i="14" s="1"/>
  <c r="L75" i="14"/>
  <c r="D75" i="14" s="1"/>
  <c r="G78" i="14"/>
  <c r="M93" i="6"/>
  <c r="R94" i="6"/>
  <c r="T102" i="6"/>
  <c r="U102" i="6" s="1"/>
  <c r="V102" i="6" s="1"/>
  <c r="P102" i="6"/>
  <c r="Q102" i="6" s="1"/>
  <c r="O102" i="6"/>
  <c r="I79" i="15"/>
  <c r="V79" i="15" s="1"/>
  <c r="G79" i="11" s="1"/>
  <c r="D79" i="11" s="1"/>
  <c r="AB91" i="14"/>
  <c r="Z91" i="14" s="1"/>
  <c r="S91" i="14" s="1"/>
  <c r="B91" i="14" s="1"/>
  <c r="F91" i="11" s="1"/>
  <c r="C91" i="11" s="1"/>
  <c r="P103" i="6"/>
  <c r="Q103" i="6" s="1"/>
  <c r="O103" i="6"/>
  <c r="T103" i="6"/>
  <c r="U103" i="6" s="1"/>
  <c r="V103" i="6" s="1"/>
  <c r="AN100" i="14"/>
  <c r="AB100" i="14" s="1"/>
  <c r="Z100" i="14" s="1"/>
  <c r="S100" i="14" s="1"/>
  <c r="AG96" i="14"/>
  <c r="AB96" i="14" s="1"/>
  <c r="Z96" i="14" s="1"/>
  <c r="S96" i="14" s="1"/>
  <c r="U110" i="3"/>
  <c r="P109" i="14"/>
  <c r="D112" i="14"/>
  <c r="I112" i="15"/>
  <c r="V112" i="15" s="1"/>
  <c r="G112" i="11" s="1"/>
  <c r="D112" i="11" s="1"/>
  <c r="AG122" i="14"/>
  <c r="AB122" i="14" s="1"/>
  <c r="Z122" i="14" s="1"/>
  <c r="S122" i="14" s="1"/>
  <c r="U123" i="3"/>
  <c r="X133" i="6"/>
  <c r="Y133" i="6" s="1"/>
  <c r="W133" i="6"/>
  <c r="AM139" i="8"/>
  <c r="AE139" i="8"/>
  <c r="AN138" i="14"/>
  <c r="AB138" i="14" s="1"/>
  <c r="Z138" i="14" s="1"/>
  <c r="S138" i="14" s="1"/>
  <c r="P140" i="7"/>
  <c r="L140" i="7"/>
  <c r="V141" i="15"/>
  <c r="G141" i="11" s="1"/>
  <c r="D141" i="11" s="1"/>
  <c r="S148" i="10"/>
  <c r="H151" i="7" s="1"/>
  <c r="AH151" i="8"/>
  <c r="AM151" i="8" s="1"/>
  <c r="R57" i="4"/>
  <c r="R129" i="4"/>
  <c r="P46" i="7"/>
  <c r="K4" i="14"/>
  <c r="L4" i="14" s="1"/>
  <c r="D4" i="14" s="1"/>
  <c r="K9" i="8"/>
  <c r="L9" i="4"/>
  <c r="R74" i="4"/>
  <c r="R38" i="4"/>
  <c r="S27" i="4"/>
  <c r="S11" i="4"/>
  <c r="R63" i="5"/>
  <c r="R58" i="5"/>
  <c r="R53" i="5"/>
  <c r="R21" i="5"/>
  <c r="S86" i="4"/>
  <c r="R64" i="4"/>
  <c r="S43" i="4"/>
  <c r="S18" i="4"/>
  <c r="R78" i="5"/>
  <c r="S73" i="5"/>
  <c r="R71" i="5"/>
  <c r="S68" i="5"/>
  <c r="R51" i="5"/>
  <c r="R46" i="5"/>
  <c r="S41" i="5"/>
  <c r="R39" i="5"/>
  <c r="S9" i="5"/>
  <c r="R138" i="4"/>
  <c r="R125" i="4"/>
  <c r="R120" i="4"/>
  <c r="R58" i="4"/>
  <c r="S123" i="4"/>
  <c r="S118" i="4"/>
  <c r="S122" i="4"/>
  <c r="S66" i="4"/>
  <c r="R135" i="4"/>
  <c r="R38" i="5"/>
  <c r="S74" i="4"/>
  <c r="Q74" i="4" s="1"/>
  <c r="S13" i="4"/>
  <c r="S54" i="4"/>
  <c r="R53" i="4"/>
  <c r="R46" i="4"/>
  <c r="R17" i="4"/>
  <c r="R33" i="4"/>
  <c r="S51" i="5"/>
  <c r="S78" i="5"/>
  <c r="R6" i="5"/>
  <c r="R47" i="5"/>
  <c r="R81" i="5"/>
  <c r="R68" i="5"/>
  <c r="R73" i="5"/>
  <c r="R88" i="4"/>
  <c r="R11" i="4"/>
  <c r="R29" i="4"/>
  <c r="R21" i="4"/>
  <c r="R90" i="4"/>
  <c r="R45" i="4"/>
  <c r="S54" i="5"/>
  <c r="R48" i="4"/>
  <c r="R49" i="5"/>
  <c r="R61" i="5"/>
  <c r="R51" i="4"/>
  <c r="R114" i="4"/>
  <c r="R74" i="5"/>
  <c r="S29" i="5"/>
  <c r="R17" i="5"/>
  <c r="R29" i="5"/>
  <c r="R109" i="4"/>
  <c r="S138" i="4"/>
  <c r="R9" i="5"/>
  <c r="S39" i="5"/>
  <c r="S84" i="4"/>
  <c r="R41" i="4"/>
  <c r="S77" i="4"/>
  <c r="R93" i="4"/>
  <c r="R77" i="5"/>
  <c r="S29" i="4"/>
  <c r="Q29" i="4" s="1"/>
  <c r="R42" i="5"/>
  <c r="S74" i="5"/>
  <c r="R116" i="4"/>
  <c r="R15" i="5"/>
  <c r="R34" i="4"/>
  <c r="R86" i="4"/>
  <c r="R31" i="4"/>
  <c r="R45" i="5"/>
  <c r="R65" i="5"/>
  <c r="R10" i="5"/>
  <c r="S42" i="5"/>
  <c r="S22" i="5"/>
  <c r="R71" i="4"/>
  <c r="R91" i="4"/>
  <c r="R81" i="4"/>
  <c r="R122" i="4"/>
  <c r="R13" i="5"/>
  <c r="R33" i="5"/>
  <c r="R54" i="4"/>
  <c r="R123" i="4"/>
  <c r="S10" i="5"/>
  <c r="R20" i="4"/>
  <c r="S17" i="4"/>
  <c r="Q17" i="4" s="1"/>
  <c r="R61" i="4"/>
  <c r="S47" i="5"/>
  <c r="R79" i="5"/>
  <c r="S114" i="4"/>
  <c r="R22" i="5"/>
  <c r="R84" i="4"/>
  <c r="R113" i="4"/>
  <c r="R36" i="5"/>
  <c r="R41" i="5"/>
  <c r="S6" i="5"/>
  <c r="Q6" i="5" s="1"/>
  <c r="S45" i="5"/>
  <c r="R66" i="4"/>
  <c r="R70" i="5"/>
  <c r="R27" i="4"/>
  <c r="O8" i="7"/>
  <c r="M8" i="7"/>
  <c r="T14" i="6"/>
  <c r="U14" i="6" s="1"/>
  <c r="V14" i="6" s="1"/>
  <c r="O14" i="6"/>
  <c r="P14" i="6"/>
  <c r="Q14" i="6" s="1"/>
  <c r="R14" i="6" s="1"/>
  <c r="AN24" i="8"/>
  <c r="T23" i="3" s="1"/>
  <c r="R23" i="3" s="1"/>
  <c r="AG19" i="14"/>
  <c r="AB19" i="14" s="1"/>
  <c r="Z19" i="14" s="1"/>
  <c r="X41" i="6"/>
  <c r="Y41" i="6" s="1"/>
  <c r="W41" i="6"/>
  <c r="L47" i="7"/>
  <c r="M56" i="7"/>
  <c r="AH52" i="8"/>
  <c r="AE49" i="8"/>
  <c r="AM49" i="8" s="1"/>
  <c r="T54" i="6"/>
  <c r="U54" i="6" s="1"/>
  <c r="V54" i="6" s="1"/>
  <c r="AA54" i="6" s="1"/>
  <c r="X54" i="6"/>
  <c r="Y54" i="6" s="1"/>
  <c r="Z54" i="6" s="1"/>
  <c r="P54" i="6"/>
  <c r="Q54" i="6" s="1"/>
  <c r="O54" i="6"/>
  <c r="K63" i="14"/>
  <c r="L63" i="14" s="1"/>
  <c r="D63" i="14" s="1"/>
  <c r="I42" i="15"/>
  <c r="V42" i="15" s="1"/>
  <c r="G42" i="11" s="1"/>
  <c r="D42" i="11" s="1"/>
  <c r="X53" i="6"/>
  <c r="Y53" i="6" s="1"/>
  <c r="Z53" i="6" s="1"/>
  <c r="P53" i="6"/>
  <c r="Q53" i="6" s="1"/>
  <c r="O53" i="6"/>
  <c r="T53" i="6"/>
  <c r="U53" i="6" s="1"/>
  <c r="V53" i="6" s="1"/>
  <c r="AL73" i="8"/>
  <c r="AM73" i="8" s="1"/>
  <c r="L78" i="14"/>
  <c r="M68" i="7"/>
  <c r="AH72" i="8"/>
  <c r="AM72" i="8" s="1"/>
  <c r="AN72" i="8" s="1"/>
  <c r="K89" i="6"/>
  <c r="L89" i="6" s="1"/>
  <c r="J89" i="6"/>
  <c r="U104" i="3"/>
  <c r="D115" i="14"/>
  <c r="AG113" i="14"/>
  <c r="AB113" i="14" s="1"/>
  <c r="Z113" i="14" s="1"/>
  <c r="S113" i="14" s="1"/>
  <c r="O115" i="7"/>
  <c r="F114" i="6"/>
  <c r="G114" i="6"/>
  <c r="H114" i="6" s="1"/>
  <c r="L131" i="7"/>
  <c r="V125" i="10"/>
  <c r="Y128" i="8"/>
  <c r="Z128" i="8" s="1"/>
  <c r="M133" i="7"/>
  <c r="AJ136" i="14"/>
  <c r="V137" i="10"/>
  <c r="Y140" i="8"/>
  <c r="Z140" i="8" s="1"/>
  <c r="AN140" i="8" s="1"/>
  <c r="T139" i="3" s="1"/>
  <c r="R139" i="3" s="1"/>
  <c r="U135" i="3"/>
  <c r="I140" i="15"/>
  <c r="V140" i="15" s="1"/>
  <c r="G140" i="11" s="1"/>
  <c r="D140" i="11" s="1"/>
  <c r="AN146" i="14"/>
  <c r="AB146" i="14" s="1"/>
  <c r="Z146" i="14" s="1"/>
  <c r="S146" i="14" s="1"/>
  <c r="AL147" i="8"/>
  <c r="AM147" i="8" s="1"/>
  <c r="M158" i="7"/>
  <c r="P154" i="14"/>
  <c r="M154" i="14" s="1"/>
  <c r="P159" i="6"/>
  <c r="Q159" i="6" s="1"/>
  <c r="O159" i="6"/>
  <c r="T159" i="6"/>
  <c r="U159" i="6" s="1"/>
  <c r="V159" i="6" s="1"/>
  <c r="S32" i="4"/>
  <c r="Q32" i="4" s="1"/>
  <c r="L32" i="4"/>
  <c r="P4" i="14"/>
  <c r="M4" i="14" s="1"/>
  <c r="M6" i="14"/>
  <c r="AG36" i="14"/>
  <c r="C37" i="14"/>
  <c r="H37" i="11" s="1"/>
  <c r="E37" i="11" s="1"/>
  <c r="P26" i="14"/>
  <c r="M26" i="14" s="1"/>
  <c r="AE47" i="8"/>
  <c r="AM47" i="8" s="1"/>
  <c r="P51" i="14"/>
  <c r="M51" i="14" s="1"/>
  <c r="V58" i="10"/>
  <c r="Y61" i="8"/>
  <c r="Z61" i="8" s="1"/>
  <c r="L49" i="14"/>
  <c r="D49" i="14" s="1"/>
  <c r="P55" i="6"/>
  <c r="Q55" i="6" s="1"/>
  <c r="R55" i="6" s="1"/>
  <c r="O55" i="6"/>
  <c r="T55" i="6"/>
  <c r="U55" i="6" s="1"/>
  <c r="V55" i="6" s="1"/>
  <c r="P63" i="14"/>
  <c r="M63" i="14" s="1"/>
  <c r="X69" i="6"/>
  <c r="Y69" i="6" s="1"/>
  <c r="Z69" i="6" s="1"/>
  <c r="K80" i="14"/>
  <c r="L80" i="14" s="1"/>
  <c r="D80" i="14" s="1"/>
  <c r="S66" i="10"/>
  <c r="H69" i="7" s="1"/>
  <c r="P74" i="6"/>
  <c r="Q74" i="6" s="1"/>
  <c r="R74" i="6" s="1"/>
  <c r="AJ72" i="14"/>
  <c r="AB72" i="14" s="1"/>
  <c r="Z72" i="14" s="1"/>
  <c r="S72" i="14" s="1"/>
  <c r="P86" i="7"/>
  <c r="M88" i="7"/>
  <c r="L81" i="14"/>
  <c r="D81" i="14" s="1"/>
  <c r="B81" i="14" s="1"/>
  <c r="F81" i="11" s="1"/>
  <c r="C81" i="11" s="1"/>
  <c r="C81" i="14"/>
  <c r="H81" i="11" s="1"/>
  <c r="E81" i="11" s="1"/>
  <c r="K85" i="6"/>
  <c r="L85" i="6" s="1"/>
  <c r="J85" i="6"/>
  <c r="AJ93" i="14"/>
  <c r="AB93" i="14" s="1"/>
  <c r="Z93" i="14" s="1"/>
  <c r="M93" i="7"/>
  <c r="M103" i="7"/>
  <c r="G99" i="6"/>
  <c r="H99" i="6" s="1"/>
  <c r="F99" i="6"/>
  <c r="K105" i="14"/>
  <c r="L105" i="14" s="1"/>
  <c r="D105" i="14" s="1"/>
  <c r="AJ101" i="14"/>
  <c r="AB101" i="14" s="1"/>
  <c r="Z101" i="14" s="1"/>
  <c r="S101" i="14" s="1"/>
  <c r="AB94" i="14"/>
  <c r="Z94" i="14" s="1"/>
  <c r="S94" i="14" s="1"/>
  <c r="W106" i="6"/>
  <c r="X106" i="6"/>
  <c r="Y106" i="6" s="1"/>
  <c r="G108" i="6"/>
  <c r="H108" i="6" s="1"/>
  <c r="F108" i="6"/>
  <c r="M98" i="14"/>
  <c r="I102" i="15"/>
  <c r="V102" i="15" s="1"/>
  <c r="G102" i="11" s="1"/>
  <c r="D102" i="11" s="1"/>
  <c r="AB111" i="14"/>
  <c r="Z111" i="14" s="1"/>
  <c r="I113" i="15"/>
  <c r="V113" i="15" s="1"/>
  <c r="G113" i="11" s="1"/>
  <c r="D113" i="11" s="1"/>
  <c r="AN114" i="14"/>
  <c r="AB114" i="14" s="1"/>
  <c r="Z114" i="14" s="1"/>
  <c r="S114" i="14" s="1"/>
  <c r="AG116" i="14"/>
  <c r="AB116" i="14" s="1"/>
  <c r="Z116" i="14" s="1"/>
  <c r="S116" i="14" s="1"/>
  <c r="J131" i="6"/>
  <c r="K131" i="6"/>
  <c r="L131" i="6" s="1"/>
  <c r="V130" i="10"/>
  <c r="Y133" i="8"/>
  <c r="Z133" i="8" s="1"/>
  <c r="AN133" i="8" s="1"/>
  <c r="T132" i="3" s="1"/>
  <c r="R132" i="3" s="1"/>
  <c r="L143" i="7"/>
  <c r="P141" i="6"/>
  <c r="Q141" i="6" s="1"/>
  <c r="O141" i="6"/>
  <c r="T141" i="6"/>
  <c r="U141" i="6" s="1"/>
  <c r="V141" i="6" s="1"/>
  <c r="O139" i="7"/>
  <c r="M139" i="14"/>
  <c r="P151" i="6"/>
  <c r="Q151" i="6" s="1"/>
  <c r="O151" i="6"/>
  <c r="T151" i="6"/>
  <c r="U151" i="6" s="1"/>
  <c r="V151" i="6" s="1"/>
  <c r="T146" i="6"/>
  <c r="U146" i="6" s="1"/>
  <c r="V146" i="6" s="1"/>
  <c r="AA146" i="6" s="1"/>
  <c r="P146" i="6"/>
  <c r="Q146" i="6" s="1"/>
  <c r="O146" i="6"/>
  <c r="AB151" i="14"/>
  <c r="Z151" i="14" s="1"/>
  <c r="S151" i="14" s="1"/>
  <c r="V156" i="10"/>
  <c r="Y159" i="8"/>
  <c r="Z159" i="8" s="1"/>
  <c r="AN159" i="8" s="1"/>
  <c r="D154" i="14"/>
  <c r="L153" i="14"/>
  <c r="D153" i="14" s="1"/>
  <c r="AN155" i="14"/>
  <c r="AB155" i="14" s="1"/>
  <c r="Z155" i="14" s="1"/>
  <c r="S155" i="14" s="1"/>
  <c r="G160" i="6"/>
  <c r="H160" i="6" s="1"/>
  <c r="F160" i="6"/>
  <c r="P155" i="14"/>
  <c r="M155" i="14" s="1"/>
  <c r="L160" i="7"/>
  <c r="X42" i="8"/>
  <c r="S41" i="3" s="1"/>
  <c r="N21" i="6"/>
  <c r="M20" i="3" s="1"/>
  <c r="S157" i="3" l="1"/>
  <c r="R84" i="5"/>
  <c r="Q84" i="5" s="1"/>
  <c r="Q30" i="4"/>
  <c r="R157" i="3"/>
  <c r="L10" i="5"/>
  <c r="K116" i="8"/>
  <c r="R126" i="3"/>
  <c r="H113" i="8"/>
  <c r="K117" i="8"/>
  <c r="R110" i="8"/>
  <c r="S156" i="3"/>
  <c r="R83" i="5"/>
  <c r="Q83" i="5" s="1"/>
  <c r="S160" i="3"/>
  <c r="R86" i="5"/>
  <c r="Q86" i="5" s="1"/>
  <c r="H116" i="8"/>
  <c r="N116" i="8"/>
  <c r="N62" i="6"/>
  <c r="M61" i="3" s="1"/>
  <c r="N6" i="8"/>
  <c r="R115" i="8"/>
  <c r="R22" i="4"/>
  <c r="K115" i="8"/>
  <c r="Q24" i="5"/>
  <c r="Q138" i="4"/>
  <c r="Q59" i="4"/>
  <c r="Q132" i="4"/>
  <c r="Q40" i="4"/>
  <c r="Q74" i="5"/>
  <c r="Q67" i="5"/>
  <c r="Q10" i="5"/>
  <c r="M85" i="6"/>
  <c r="N85" i="6" s="1"/>
  <c r="M84" i="3" s="1"/>
  <c r="Q22" i="5"/>
  <c r="Q66" i="4"/>
  <c r="Q9" i="5"/>
  <c r="S27" i="3"/>
  <c r="R19" i="5"/>
  <c r="L29" i="5"/>
  <c r="Q11" i="4"/>
  <c r="AB52" i="6"/>
  <c r="N51" i="3" s="1"/>
  <c r="B79" i="14"/>
  <c r="F79" i="11" s="1"/>
  <c r="C79" i="11" s="1"/>
  <c r="C79" i="14"/>
  <c r="H79" i="11" s="1"/>
  <c r="E79" i="11" s="1"/>
  <c r="AA48" i="6"/>
  <c r="P75" i="3"/>
  <c r="O48" i="5"/>
  <c r="S68" i="14"/>
  <c r="B68" i="14" s="1"/>
  <c r="F68" i="11" s="1"/>
  <c r="C68" i="11" s="1"/>
  <c r="C68" i="14"/>
  <c r="H68" i="11" s="1"/>
  <c r="E68" i="11" s="1"/>
  <c r="T158" i="3"/>
  <c r="S143" i="4"/>
  <c r="R53" i="6"/>
  <c r="Q39" i="5"/>
  <c r="M140" i="6"/>
  <c r="AB37" i="6"/>
  <c r="N36" i="3" s="1"/>
  <c r="M131" i="6"/>
  <c r="N131" i="6" s="1"/>
  <c r="M130" i="3" s="1"/>
  <c r="M89" i="6"/>
  <c r="N89" i="6" s="1"/>
  <c r="M88" i="3" s="1"/>
  <c r="Q54" i="4"/>
  <c r="M120" i="6"/>
  <c r="N120" i="6" s="1"/>
  <c r="M119" i="3" s="1"/>
  <c r="AB82" i="6"/>
  <c r="N81" i="3" s="1"/>
  <c r="L81" i="3" s="1"/>
  <c r="B82" i="14"/>
  <c r="F82" i="11" s="1"/>
  <c r="C82" i="11" s="1"/>
  <c r="B82" i="11" s="1"/>
  <c r="T151" i="3"/>
  <c r="R151" i="3" s="1"/>
  <c r="S137" i="4"/>
  <c r="Q86" i="4"/>
  <c r="AB150" i="6"/>
  <c r="N149" i="3" s="1"/>
  <c r="L149" i="3" s="1"/>
  <c r="Q88" i="7"/>
  <c r="M156" i="3"/>
  <c r="L141" i="4"/>
  <c r="M106" i="3"/>
  <c r="L95" i="4"/>
  <c r="S82" i="14"/>
  <c r="C82" i="14"/>
  <c r="H82" i="11" s="1"/>
  <c r="E82" i="11" s="1"/>
  <c r="R159" i="6"/>
  <c r="S21" i="4"/>
  <c r="Q51" i="5"/>
  <c r="R42" i="4"/>
  <c r="M148" i="3"/>
  <c r="L135" i="4"/>
  <c r="AM111" i="8"/>
  <c r="P146" i="3"/>
  <c r="O133" i="4"/>
  <c r="P69" i="3"/>
  <c r="O62" i="4"/>
  <c r="AB36" i="14"/>
  <c r="Z36" i="14" s="1"/>
  <c r="S36" i="14" s="1"/>
  <c r="Z41" i="6"/>
  <c r="Q73" i="5"/>
  <c r="AM52" i="8"/>
  <c r="M56" i="6"/>
  <c r="N56" i="6" s="1"/>
  <c r="M55" i="3" s="1"/>
  <c r="B147" i="11"/>
  <c r="P73" i="4"/>
  <c r="P51" i="5"/>
  <c r="T84" i="3"/>
  <c r="R84" i="3" s="1"/>
  <c r="S52" i="5"/>
  <c r="T7" i="3"/>
  <c r="S7" i="4"/>
  <c r="M43" i="3"/>
  <c r="L39" i="4"/>
  <c r="L28" i="5"/>
  <c r="AM132" i="8"/>
  <c r="R63" i="6"/>
  <c r="AB63" i="6" s="1"/>
  <c r="N112" i="8"/>
  <c r="R154" i="6"/>
  <c r="B133" i="14"/>
  <c r="F133" i="11" s="1"/>
  <c r="C133" i="11" s="1"/>
  <c r="R93" i="6"/>
  <c r="AB93" i="6" s="1"/>
  <c r="O57" i="5"/>
  <c r="Z142" i="6"/>
  <c r="Z59" i="6"/>
  <c r="C105" i="14"/>
  <c r="H105" i="11" s="1"/>
  <c r="E105" i="11" s="1"/>
  <c r="L137" i="4"/>
  <c r="W110" i="8"/>
  <c r="M7" i="6"/>
  <c r="B104" i="14"/>
  <c r="F104" i="11" s="1"/>
  <c r="C104" i="11" s="1"/>
  <c r="M79" i="6"/>
  <c r="N79" i="6" s="1"/>
  <c r="M78" i="3" s="1"/>
  <c r="I35" i="6"/>
  <c r="N35" i="6" s="1"/>
  <c r="I68" i="6"/>
  <c r="N68" i="6" s="1"/>
  <c r="M67" i="3" s="1"/>
  <c r="Z83" i="6"/>
  <c r="O51" i="4"/>
  <c r="I116" i="6"/>
  <c r="AB3" i="14"/>
  <c r="Z3" i="14" s="1"/>
  <c r="Q64" i="5"/>
  <c r="M74" i="6"/>
  <c r="Z101" i="6"/>
  <c r="AA101" i="6" s="1"/>
  <c r="AB101" i="6" s="1"/>
  <c r="W6" i="8"/>
  <c r="M161" i="6"/>
  <c r="M139" i="6"/>
  <c r="M100" i="6"/>
  <c r="N100" i="6" s="1"/>
  <c r="S40" i="5"/>
  <c r="R59" i="3"/>
  <c r="Z80" i="6"/>
  <c r="AA80" i="6" s="1"/>
  <c r="I30" i="6"/>
  <c r="N30" i="6" s="1"/>
  <c r="Z154" i="6"/>
  <c r="AA154" i="6" s="1"/>
  <c r="AB154" i="6" s="1"/>
  <c r="R120" i="6"/>
  <c r="Q107" i="7"/>
  <c r="Z151" i="6"/>
  <c r="AA151" i="6" s="1"/>
  <c r="R142" i="4"/>
  <c r="V87" i="6"/>
  <c r="AA87" i="6" s="1"/>
  <c r="AB76" i="14"/>
  <c r="Z76" i="14" s="1"/>
  <c r="S76" i="14" s="1"/>
  <c r="R17" i="6"/>
  <c r="Z103" i="6"/>
  <c r="AA103" i="6" s="1"/>
  <c r="R109" i="6"/>
  <c r="AB109" i="6" s="1"/>
  <c r="Z61" i="6"/>
  <c r="AB144" i="6"/>
  <c r="N143" i="3" s="1"/>
  <c r="L143" i="3" s="1"/>
  <c r="M159" i="6"/>
  <c r="AB48" i="6"/>
  <c r="N47" i="3" s="1"/>
  <c r="L47" i="3" s="1"/>
  <c r="L11" i="4"/>
  <c r="AB18" i="6"/>
  <c r="B131" i="11"/>
  <c r="O27" i="4"/>
  <c r="O50" i="4"/>
  <c r="R83" i="6"/>
  <c r="Z117" i="6"/>
  <c r="AA117" i="6" s="1"/>
  <c r="M52" i="6"/>
  <c r="R99" i="6"/>
  <c r="M132" i="6"/>
  <c r="C30" i="14"/>
  <c r="H30" i="11" s="1"/>
  <c r="E30" i="11" s="1"/>
  <c r="I31" i="6"/>
  <c r="N31" i="6" s="1"/>
  <c r="Z8" i="6"/>
  <c r="AA8" i="6" s="1"/>
  <c r="AB8" i="6" s="1"/>
  <c r="I20" i="6"/>
  <c r="N20" i="6" s="1"/>
  <c r="R69" i="6"/>
  <c r="M60" i="6"/>
  <c r="Z129" i="6"/>
  <c r="M108" i="6"/>
  <c r="R49" i="6"/>
  <c r="R78" i="6"/>
  <c r="N129" i="6"/>
  <c r="Z78" i="6"/>
  <c r="R128" i="6"/>
  <c r="AB128" i="6" s="1"/>
  <c r="N127" i="3" s="1"/>
  <c r="R79" i="6"/>
  <c r="M86" i="6"/>
  <c r="AA155" i="6"/>
  <c r="Q80" i="7"/>
  <c r="P49" i="5" s="1"/>
  <c r="W112" i="8"/>
  <c r="D27" i="14"/>
  <c r="AA61" i="6"/>
  <c r="R25" i="6"/>
  <c r="Z155" i="6"/>
  <c r="Z130" i="6"/>
  <c r="AA130" i="6" s="1"/>
  <c r="AB130" i="6" s="1"/>
  <c r="AA64" i="6"/>
  <c r="Q50" i="4"/>
  <c r="B106" i="11"/>
  <c r="R68" i="6"/>
  <c r="AB68" i="6" s="1"/>
  <c r="N67" i="3" s="1"/>
  <c r="L67" i="3" s="1"/>
  <c r="AB117" i="6"/>
  <c r="Z74" i="6"/>
  <c r="B123" i="14"/>
  <c r="F123" i="11" s="1"/>
  <c r="C123" i="11" s="1"/>
  <c r="R88" i="6"/>
  <c r="N110" i="8"/>
  <c r="I81" i="6"/>
  <c r="AN25" i="8"/>
  <c r="T24" i="3" s="1"/>
  <c r="R24" i="3" s="1"/>
  <c r="R57" i="6"/>
  <c r="N80" i="5"/>
  <c r="M111" i="6"/>
  <c r="AB87" i="6"/>
  <c r="R96" i="3"/>
  <c r="M75" i="6"/>
  <c r="N75" i="6" s="1"/>
  <c r="M74" i="3" s="1"/>
  <c r="AM9" i="8"/>
  <c r="AN9" i="8" s="1"/>
  <c r="B117" i="14"/>
  <c r="F117" i="11" s="1"/>
  <c r="C117" i="11" s="1"/>
  <c r="B9" i="11"/>
  <c r="O15" i="5"/>
  <c r="R124" i="6"/>
  <c r="M49" i="6"/>
  <c r="M133" i="6"/>
  <c r="R43" i="6"/>
  <c r="R161" i="6"/>
  <c r="AB161" i="6" s="1"/>
  <c r="AB13" i="14"/>
  <c r="Z13" i="14" s="1"/>
  <c r="S13" i="14" s="1"/>
  <c r="AA131" i="6"/>
  <c r="AM61" i="8"/>
  <c r="AM6" i="8"/>
  <c r="M117" i="6"/>
  <c r="R6" i="8"/>
  <c r="S56" i="4"/>
  <c r="Q56" i="4" s="1"/>
  <c r="H117" i="8"/>
  <c r="AB129" i="14"/>
  <c r="Z129" i="14" s="1"/>
  <c r="S129" i="14" s="1"/>
  <c r="M34" i="6"/>
  <c r="H120" i="8"/>
  <c r="AM19" i="8"/>
  <c r="R114" i="8"/>
  <c r="R143" i="4"/>
  <c r="AM103" i="8"/>
  <c r="AM117" i="8"/>
  <c r="V42" i="6"/>
  <c r="R145" i="4"/>
  <c r="S142" i="4"/>
  <c r="M96" i="6"/>
  <c r="R61" i="6"/>
  <c r="V13" i="6"/>
  <c r="AA13" i="6" s="1"/>
  <c r="M66" i="6"/>
  <c r="Q113" i="7"/>
  <c r="P101" i="4" s="1"/>
  <c r="I142" i="6"/>
  <c r="Z160" i="6"/>
  <c r="AA137" i="6"/>
  <c r="AB137" i="6" s="1"/>
  <c r="C24" i="14"/>
  <c r="H24" i="11" s="1"/>
  <c r="E24" i="11" s="1"/>
  <c r="M17" i="6"/>
  <c r="N17" i="6" s="1"/>
  <c r="M16" i="3" s="1"/>
  <c r="AN111" i="8"/>
  <c r="AM28" i="8"/>
  <c r="AN28" i="8" s="1"/>
  <c r="AM39" i="8"/>
  <c r="I18" i="6"/>
  <c r="N18" i="6" s="1"/>
  <c r="AM120" i="8"/>
  <c r="AB24" i="14"/>
  <c r="Z24" i="14" s="1"/>
  <c r="S24" i="14" s="1"/>
  <c r="Z116" i="6"/>
  <c r="O37" i="5"/>
  <c r="R92" i="6"/>
  <c r="AB92" i="6" s="1"/>
  <c r="N91" i="3" s="1"/>
  <c r="B92" i="11"/>
  <c r="B141" i="14"/>
  <c r="F141" i="11" s="1"/>
  <c r="C141" i="11" s="1"/>
  <c r="O7" i="8"/>
  <c r="D94" i="14"/>
  <c r="B94" i="14" s="1"/>
  <c r="F94" i="11" s="1"/>
  <c r="C94" i="11" s="1"/>
  <c r="Z49" i="6"/>
  <c r="Q71" i="7"/>
  <c r="Z58" i="6"/>
  <c r="I113" i="6"/>
  <c r="AM83" i="8"/>
  <c r="K6" i="8"/>
  <c r="AM7" i="8"/>
  <c r="N117" i="8"/>
  <c r="M81" i="6"/>
  <c r="Q46" i="7"/>
  <c r="I97" i="6"/>
  <c r="N97" i="6" s="1"/>
  <c r="Z42" i="6"/>
  <c r="I9" i="6"/>
  <c r="N9" i="6" s="1"/>
  <c r="R70" i="6"/>
  <c r="R111" i="6"/>
  <c r="M143" i="6"/>
  <c r="M59" i="6"/>
  <c r="M128" i="6"/>
  <c r="R142" i="6"/>
  <c r="H115" i="8"/>
  <c r="R136" i="6"/>
  <c r="AB136" i="6" s="1"/>
  <c r="AN59" i="8"/>
  <c r="Z102" i="6"/>
  <c r="AA12" i="6"/>
  <c r="AB12" i="6" s="1"/>
  <c r="AM27" i="8"/>
  <c r="K110" i="8"/>
  <c r="AM34" i="8"/>
  <c r="R30" i="3"/>
  <c r="N104" i="6"/>
  <c r="M103" i="3" s="1"/>
  <c r="R55" i="3"/>
  <c r="Q27" i="7"/>
  <c r="P18" i="5" s="1"/>
  <c r="AM74" i="8"/>
  <c r="AN74" i="8" s="1"/>
  <c r="O29" i="4"/>
  <c r="AM149" i="8"/>
  <c r="AN143" i="8"/>
  <c r="N113" i="8"/>
  <c r="I50" i="6"/>
  <c r="N50" i="6" s="1"/>
  <c r="Z36" i="6"/>
  <c r="AA36" i="6" s="1"/>
  <c r="M87" i="6"/>
  <c r="AM137" i="8"/>
  <c r="W115" i="8"/>
  <c r="AB86" i="6"/>
  <c r="H114" i="8"/>
  <c r="R141" i="4"/>
  <c r="B69" i="14"/>
  <c r="F69" i="11" s="1"/>
  <c r="C69" i="11" s="1"/>
  <c r="C69" i="14"/>
  <c r="H69" i="11" s="1"/>
  <c r="E69" i="11" s="1"/>
  <c r="S93" i="14"/>
  <c r="C93" i="14"/>
  <c r="H93" i="11" s="1"/>
  <c r="E93" i="11" s="1"/>
  <c r="B151" i="14"/>
  <c r="F151" i="11" s="1"/>
  <c r="C151" i="11" s="1"/>
  <c r="C151" i="14"/>
  <c r="H151" i="11" s="1"/>
  <c r="E151" i="11" s="1"/>
  <c r="S61" i="14"/>
  <c r="C61" i="14"/>
  <c r="H61" i="11" s="1"/>
  <c r="E61" i="11" s="1"/>
  <c r="N25" i="3"/>
  <c r="M23" i="4"/>
  <c r="C152" i="14"/>
  <c r="H152" i="11" s="1"/>
  <c r="E152" i="11" s="1"/>
  <c r="B13" i="14"/>
  <c r="F13" i="11" s="1"/>
  <c r="C13" i="11" s="1"/>
  <c r="C13" i="14"/>
  <c r="H13" i="11" s="1"/>
  <c r="E13" i="11" s="1"/>
  <c r="B57" i="14"/>
  <c r="F57" i="11" s="1"/>
  <c r="C57" i="11" s="1"/>
  <c r="C57" i="14"/>
  <c r="H57" i="11" s="1"/>
  <c r="E57" i="11" s="1"/>
  <c r="B22" i="14"/>
  <c r="F22" i="11" s="1"/>
  <c r="C22" i="11" s="1"/>
  <c r="C22" i="14"/>
  <c r="H22" i="11" s="1"/>
  <c r="E22" i="11" s="1"/>
  <c r="S149" i="14"/>
  <c r="C149" i="14"/>
  <c r="H149" i="11" s="1"/>
  <c r="E149" i="11" s="1"/>
  <c r="T91" i="3"/>
  <c r="R91" i="3" s="1"/>
  <c r="S81" i="4"/>
  <c r="Q81" i="4" s="1"/>
  <c r="B71" i="14"/>
  <c r="F71" i="11" s="1"/>
  <c r="C71" i="11" s="1"/>
  <c r="B71" i="11" s="1"/>
  <c r="C71" i="14"/>
  <c r="H71" i="11" s="1"/>
  <c r="E71" i="11" s="1"/>
  <c r="S15" i="14"/>
  <c r="B15" i="14" s="1"/>
  <c r="F15" i="11" s="1"/>
  <c r="C15" i="11" s="1"/>
  <c r="C15" i="14"/>
  <c r="H15" i="11" s="1"/>
  <c r="E15" i="11" s="1"/>
  <c r="T81" i="3"/>
  <c r="R81" i="3" s="1"/>
  <c r="S71" i="4"/>
  <c r="Q71" i="4" s="1"/>
  <c r="N117" i="3"/>
  <c r="M106" i="4"/>
  <c r="S144" i="14"/>
  <c r="C144" i="14"/>
  <c r="H144" i="11" s="1"/>
  <c r="E144" i="11" s="1"/>
  <c r="B140" i="14"/>
  <c r="F140" i="11" s="1"/>
  <c r="C140" i="11" s="1"/>
  <c r="C140" i="14"/>
  <c r="H140" i="11" s="1"/>
  <c r="E140" i="11" s="1"/>
  <c r="B84" i="14"/>
  <c r="F84" i="11" s="1"/>
  <c r="C84" i="11" s="1"/>
  <c r="C84" i="14"/>
  <c r="H84" i="11" s="1"/>
  <c r="E84" i="11" s="1"/>
  <c r="B76" i="14"/>
  <c r="F76" i="11" s="1"/>
  <c r="C76" i="11" s="1"/>
  <c r="C76" i="14"/>
  <c r="H76" i="11" s="1"/>
  <c r="E76" i="11" s="1"/>
  <c r="M100" i="3"/>
  <c r="L59" i="5"/>
  <c r="L90" i="4"/>
  <c r="T141" i="3"/>
  <c r="R141" i="3" s="1"/>
  <c r="S129" i="4"/>
  <c r="Q129" i="4" s="1"/>
  <c r="B156" i="14"/>
  <c r="F156" i="11" s="1"/>
  <c r="C156" i="11" s="1"/>
  <c r="C156" i="14"/>
  <c r="H156" i="11" s="1"/>
  <c r="E156" i="11" s="1"/>
  <c r="S14" i="3"/>
  <c r="R13" i="4"/>
  <c r="T112" i="3"/>
  <c r="S101" i="4"/>
  <c r="C130" i="14"/>
  <c r="H130" i="11" s="1"/>
  <c r="E130" i="11" s="1"/>
  <c r="B36" i="14"/>
  <c r="F36" i="11" s="1"/>
  <c r="C36" i="11" s="1"/>
  <c r="C36" i="14"/>
  <c r="H36" i="11" s="1"/>
  <c r="E36" i="11" s="1"/>
  <c r="C100" i="14"/>
  <c r="H100" i="11" s="1"/>
  <c r="E100" i="11" s="1"/>
  <c r="S111" i="14"/>
  <c r="B111" i="14" s="1"/>
  <c r="F111" i="11" s="1"/>
  <c r="C111" i="11" s="1"/>
  <c r="C111" i="14"/>
  <c r="H111" i="11" s="1"/>
  <c r="E111" i="11" s="1"/>
  <c r="S85" i="14"/>
  <c r="C85" i="14"/>
  <c r="H85" i="11" s="1"/>
  <c r="E85" i="11" s="1"/>
  <c r="I29" i="11"/>
  <c r="J28" i="4" s="1"/>
  <c r="K31" i="3"/>
  <c r="T17" i="3"/>
  <c r="R17" i="3" s="1"/>
  <c r="S16" i="4"/>
  <c r="Q16" i="4" s="1"/>
  <c r="S13" i="5"/>
  <c r="Q13" i="5" s="1"/>
  <c r="S39" i="3"/>
  <c r="R35" i="4"/>
  <c r="S87" i="3"/>
  <c r="R77" i="4"/>
  <c r="B153" i="14"/>
  <c r="F153" i="11" s="1"/>
  <c r="C153" i="11" s="1"/>
  <c r="C153" i="14"/>
  <c r="H153" i="11" s="1"/>
  <c r="E153" i="11" s="1"/>
  <c r="T27" i="3"/>
  <c r="R27" i="3" s="1"/>
  <c r="S19" i="5"/>
  <c r="T143" i="3"/>
  <c r="R143" i="3" s="1"/>
  <c r="S131" i="4"/>
  <c r="Q131" i="4" s="1"/>
  <c r="S77" i="5"/>
  <c r="Q77" i="5" s="1"/>
  <c r="T128" i="3"/>
  <c r="R128" i="3" s="1"/>
  <c r="S70" i="5"/>
  <c r="Q70" i="5" s="1"/>
  <c r="S117" i="4"/>
  <c r="Q117" i="4" s="1"/>
  <c r="S150" i="3"/>
  <c r="R136" i="4"/>
  <c r="C72" i="14"/>
  <c r="H72" i="11" s="1"/>
  <c r="E72" i="11" s="1"/>
  <c r="C113" i="14"/>
  <c r="H113" i="11" s="1"/>
  <c r="E113" i="11" s="1"/>
  <c r="B144" i="14"/>
  <c r="F144" i="11" s="1"/>
  <c r="C144" i="11" s="1"/>
  <c r="B144" i="11" s="1"/>
  <c r="R46" i="7"/>
  <c r="Q45" i="3"/>
  <c r="P41" i="4"/>
  <c r="P30" i="5"/>
  <c r="T13" i="3"/>
  <c r="S11" i="5"/>
  <c r="T115" i="3"/>
  <c r="S104" i="4"/>
  <c r="B51" i="14"/>
  <c r="F51" i="11" s="1"/>
  <c r="C51" i="11" s="1"/>
  <c r="B51" i="11" s="1"/>
  <c r="C51" i="14"/>
  <c r="H51" i="11" s="1"/>
  <c r="E51" i="11" s="1"/>
  <c r="T71" i="3"/>
  <c r="R71" i="3" s="1"/>
  <c r="S46" i="5"/>
  <c r="Q46" i="5" s="1"/>
  <c r="B26" i="14"/>
  <c r="F26" i="11" s="1"/>
  <c r="C26" i="11" s="1"/>
  <c r="C26" i="14"/>
  <c r="H26" i="11" s="1"/>
  <c r="E26" i="11" s="1"/>
  <c r="B99" i="14"/>
  <c r="F99" i="11" s="1"/>
  <c r="C99" i="11" s="1"/>
  <c r="C99" i="14"/>
  <c r="H99" i="11" s="1"/>
  <c r="E99" i="11" s="1"/>
  <c r="I82" i="11"/>
  <c r="K84" i="3"/>
  <c r="B93" i="14"/>
  <c r="F93" i="11" s="1"/>
  <c r="C93" i="11" s="1"/>
  <c r="B93" i="11" s="1"/>
  <c r="I17" i="11"/>
  <c r="J17" i="4" s="1"/>
  <c r="K19" i="3"/>
  <c r="S28" i="3"/>
  <c r="R25" i="4"/>
  <c r="M87" i="3"/>
  <c r="L77" i="4"/>
  <c r="B122" i="14"/>
  <c r="F122" i="11" s="1"/>
  <c r="C122" i="11" s="1"/>
  <c r="C122" i="14"/>
  <c r="H122" i="11" s="1"/>
  <c r="E122" i="11" s="1"/>
  <c r="T106" i="3"/>
  <c r="R106" i="3" s="1"/>
  <c r="S62" i="5"/>
  <c r="Q62" i="5" s="1"/>
  <c r="S95" i="4"/>
  <c r="Q95" i="4" s="1"/>
  <c r="M17" i="3"/>
  <c r="L16" i="4"/>
  <c r="L13" i="5"/>
  <c r="N100" i="3"/>
  <c r="L100" i="3" s="1"/>
  <c r="M59" i="5"/>
  <c r="M90" i="4"/>
  <c r="B66" i="14"/>
  <c r="F66" i="11" s="1"/>
  <c r="C66" i="11" s="1"/>
  <c r="C66" i="14"/>
  <c r="H66" i="11" s="1"/>
  <c r="E66" i="11" s="1"/>
  <c r="B125" i="14"/>
  <c r="F125" i="11" s="1"/>
  <c r="C125" i="11" s="1"/>
  <c r="C125" i="14"/>
  <c r="H125" i="11" s="1"/>
  <c r="E125" i="11" s="1"/>
  <c r="T25" i="3"/>
  <c r="R25" i="3" s="1"/>
  <c r="S23" i="4"/>
  <c r="Q23" i="4" s="1"/>
  <c r="B83" i="14"/>
  <c r="F83" i="11" s="1"/>
  <c r="C83" i="11" s="1"/>
  <c r="B83" i="11" s="1"/>
  <c r="C83" i="14"/>
  <c r="H83" i="11" s="1"/>
  <c r="E83" i="11" s="1"/>
  <c r="B127" i="14"/>
  <c r="F127" i="11" s="1"/>
  <c r="C127" i="11" s="1"/>
  <c r="C127" i="14"/>
  <c r="H127" i="11" s="1"/>
  <c r="E127" i="11" s="1"/>
  <c r="S31" i="14"/>
  <c r="C31" i="14"/>
  <c r="H31" i="11" s="1"/>
  <c r="E31" i="11" s="1"/>
  <c r="S20" i="14"/>
  <c r="B20" i="14" s="1"/>
  <c r="F20" i="11" s="1"/>
  <c r="C20" i="11" s="1"/>
  <c r="B20" i="11" s="1"/>
  <c r="C20" i="14"/>
  <c r="H20" i="11" s="1"/>
  <c r="E20" i="11" s="1"/>
  <c r="B149" i="14"/>
  <c r="F149" i="11" s="1"/>
  <c r="C149" i="11" s="1"/>
  <c r="B149" i="11" s="1"/>
  <c r="C116" i="14"/>
  <c r="H116" i="11" s="1"/>
  <c r="E116" i="11" s="1"/>
  <c r="T152" i="3"/>
  <c r="R152" i="3" s="1"/>
  <c r="S81" i="5"/>
  <c r="Q81" i="5" s="1"/>
  <c r="I67" i="11"/>
  <c r="K69" i="3"/>
  <c r="I9" i="11"/>
  <c r="K11" i="3"/>
  <c r="S3" i="14"/>
  <c r="C3" i="14"/>
  <c r="H3" i="11" s="1"/>
  <c r="E3" i="11" s="1"/>
  <c r="S143" i="14"/>
  <c r="B143" i="14" s="1"/>
  <c r="F143" i="11" s="1"/>
  <c r="C143" i="11" s="1"/>
  <c r="C143" i="14"/>
  <c r="H143" i="11" s="1"/>
  <c r="E143" i="11" s="1"/>
  <c r="B35" i="14"/>
  <c r="F35" i="11" s="1"/>
  <c r="C35" i="11" s="1"/>
  <c r="C35" i="14"/>
  <c r="H35" i="11" s="1"/>
  <c r="E35" i="11" s="1"/>
  <c r="T105" i="3"/>
  <c r="R105" i="3" s="1"/>
  <c r="S61" i="5"/>
  <c r="Q61" i="5" s="1"/>
  <c r="S94" i="4"/>
  <c r="Q94" i="4" s="1"/>
  <c r="C78" i="14"/>
  <c r="H78" i="11" s="1"/>
  <c r="E78" i="11" s="1"/>
  <c r="B40" i="14"/>
  <c r="F40" i="11" s="1"/>
  <c r="C40" i="11" s="1"/>
  <c r="B40" i="11" s="1"/>
  <c r="C40" i="14"/>
  <c r="H40" i="11" s="1"/>
  <c r="E40" i="11" s="1"/>
  <c r="T67" i="3"/>
  <c r="R67" i="3" s="1"/>
  <c r="S60" i="4"/>
  <c r="Q60" i="4" s="1"/>
  <c r="S43" i="5"/>
  <c r="Q43" i="5" s="1"/>
  <c r="S18" i="3"/>
  <c r="R14" i="5"/>
  <c r="B96" i="14"/>
  <c r="F96" i="11" s="1"/>
  <c r="C96" i="11" s="1"/>
  <c r="C96" i="14"/>
  <c r="H96" i="11" s="1"/>
  <c r="E96" i="11" s="1"/>
  <c r="B102" i="14"/>
  <c r="F102" i="11" s="1"/>
  <c r="C102" i="11" s="1"/>
  <c r="C102" i="14"/>
  <c r="H102" i="11" s="1"/>
  <c r="E102" i="11" s="1"/>
  <c r="R71" i="7"/>
  <c r="Q70" i="3"/>
  <c r="P63" i="4"/>
  <c r="S48" i="14"/>
  <c r="C48" i="14"/>
  <c r="H48" i="11" s="1"/>
  <c r="E48" i="11" s="1"/>
  <c r="B146" i="14"/>
  <c r="F146" i="11" s="1"/>
  <c r="C146" i="11" s="1"/>
  <c r="B146" i="11" s="1"/>
  <c r="C146" i="14"/>
  <c r="H146" i="11" s="1"/>
  <c r="E146" i="11" s="1"/>
  <c r="T103" i="3"/>
  <c r="R103" i="3" s="1"/>
  <c r="S92" i="4"/>
  <c r="Q92" i="4" s="1"/>
  <c r="N7" i="3"/>
  <c r="M6" i="5"/>
  <c r="M7" i="4"/>
  <c r="B134" i="14"/>
  <c r="F134" i="11" s="1"/>
  <c r="C134" i="11" s="1"/>
  <c r="C134" i="14"/>
  <c r="H134" i="11" s="1"/>
  <c r="E134" i="11" s="1"/>
  <c r="M8" i="3"/>
  <c r="L8" i="4"/>
  <c r="L7" i="5"/>
  <c r="R107" i="7"/>
  <c r="Q106" i="3"/>
  <c r="P95" i="4"/>
  <c r="P62" i="5"/>
  <c r="B155" i="14"/>
  <c r="F155" i="11" s="1"/>
  <c r="C155" i="11" s="1"/>
  <c r="B155" i="11" s="1"/>
  <c r="C155" i="14"/>
  <c r="H155" i="11" s="1"/>
  <c r="E155" i="11" s="1"/>
  <c r="B63" i="14"/>
  <c r="F63" i="11" s="1"/>
  <c r="C63" i="11" s="1"/>
  <c r="C63" i="14"/>
  <c r="H63" i="11" s="1"/>
  <c r="E63" i="11" s="1"/>
  <c r="S19" i="14"/>
  <c r="B19" i="14" s="1"/>
  <c r="F19" i="11" s="1"/>
  <c r="C19" i="11" s="1"/>
  <c r="C19" i="14"/>
  <c r="H19" i="11" s="1"/>
  <c r="E19" i="11" s="1"/>
  <c r="N148" i="3"/>
  <c r="L148" i="3" s="1"/>
  <c r="M135" i="4"/>
  <c r="K135" i="4" s="1"/>
  <c r="B56" i="14"/>
  <c r="F56" i="11" s="1"/>
  <c r="C56" i="11" s="1"/>
  <c r="B56" i="11" s="1"/>
  <c r="C56" i="14"/>
  <c r="H56" i="11" s="1"/>
  <c r="E56" i="11" s="1"/>
  <c r="B39" i="14"/>
  <c r="F39" i="11" s="1"/>
  <c r="C39" i="11" s="1"/>
  <c r="C39" i="14"/>
  <c r="H39" i="11" s="1"/>
  <c r="E39" i="11" s="1"/>
  <c r="S55" i="14"/>
  <c r="C55" i="14"/>
  <c r="H55" i="11" s="1"/>
  <c r="E55" i="11" s="1"/>
  <c r="N129" i="3"/>
  <c r="M118" i="4"/>
  <c r="S41" i="14"/>
  <c r="C41" i="14"/>
  <c r="H41" i="11" s="1"/>
  <c r="E41" i="11" s="1"/>
  <c r="N30" i="3"/>
  <c r="M20" i="5"/>
  <c r="M27" i="4"/>
  <c r="T28" i="3"/>
  <c r="R28" i="3" s="1"/>
  <c r="S25" i="4"/>
  <c r="Q25" i="4" s="1"/>
  <c r="I142" i="11"/>
  <c r="K144" i="3"/>
  <c r="S70" i="14"/>
  <c r="B70" i="14" s="1"/>
  <c r="F70" i="11" s="1"/>
  <c r="C70" i="11" s="1"/>
  <c r="C70" i="14"/>
  <c r="H70" i="11" s="1"/>
  <c r="E70" i="11" s="1"/>
  <c r="S53" i="14"/>
  <c r="C53" i="14"/>
  <c r="H53" i="11" s="1"/>
  <c r="E53" i="11" s="1"/>
  <c r="C11" i="14"/>
  <c r="H11" i="11" s="1"/>
  <c r="E11" i="11" s="1"/>
  <c r="S20" i="3"/>
  <c r="R20" i="3" s="1"/>
  <c r="R18" i="4"/>
  <c r="Q18" i="4" s="1"/>
  <c r="I135" i="11"/>
  <c r="J126" i="4" s="1"/>
  <c r="K137" i="3"/>
  <c r="C137" i="14"/>
  <c r="H137" i="11" s="1"/>
  <c r="E137" i="11" s="1"/>
  <c r="B61" i="14"/>
  <c r="F61" i="11" s="1"/>
  <c r="C61" i="11" s="1"/>
  <c r="B61" i="11" s="1"/>
  <c r="B52" i="14"/>
  <c r="F52" i="11" s="1"/>
  <c r="C52" i="11" s="1"/>
  <c r="C52" i="14"/>
  <c r="H52" i="11" s="1"/>
  <c r="E52" i="11" s="1"/>
  <c r="S142" i="3"/>
  <c r="R130" i="4"/>
  <c r="M34" i="3"/>
  <c r="L22" i="5"/>
  <c r="L30" i="4"/>
  <c r="T73" i="3"/>
  <c r="R73" i="3" s="1"/>
  <c r="S65" i="4"/>
  <c r="Q65" i="4" s="1"/>
  <c r="T8" i="3"/>
  <c r="S8" i="4"/>
  <c r="S7" i="5"/>
  <c r="T114" i="3"/>
  <c r="S103" i="4"/>
  <c r="S97" i="14"/>
  <c r="C97" i="14"/>
  <c r="H97" i="11" s="1"/>
  <c r="E97" i="11" s="1"/>
  <c r="B89" i="14"/>
  <c r="F89" i="11" s="1"/>
  <c r="C89" i="11" s="1"/>
  <c r="C89" i="14"/>
  <c r="H89" i="11" s="1"/>
  <c r="E89" i="11" s="1"/>
  <c r="N28" i="3"/>
  <c r="M25" i="4"/>
  <c r="T62" i="3"/>
  <c r="R62" i="3" s="1"/>
  <c r="S55" i="4"/>
  <c r="Q55" i="4" s="1"/>
  <c r="B86" i="14"/>
  <c r="F86" i="11" s="1"/>
  <c r="C86" i="11" s="1"/>
  <c r="C86" i="14"/>
  <c r="H86" i="11" s="1"/>
  <c r="E86" i="11" s="1"/>
  <c r="I147" i="11"/>
  <c r="J80" i="5" s="1"/>
  <c r="K149" i="3"/>
  <c r="S10" i="14"/>
  <c r="C10" i="14"/>
  <c r="H10" i="11" s="1"/>
  <c r="E10" i="11" s="1"/>
  <c r="M133" i="3"/>
  <c r="L122" i="4"/>
  <c r="L73" i="5"/>
  <c r="M114" i="3"/>
  <c r="L103" i="4"/>
  <c r="M7" i="3"/>
  <c r="L7" i="4"/>
  <c r="L6" i="5"/>
  <c r="T120" i="3"/>
  <c r="R120" i="3" s="1"/>
  <c r="S109" i="4"/>
  <c r="Q109" i="4" s="1"/>
  <c r="S65" i="5"/>
  <c r="Q65" i="5" s="1"/>
  <c r="T149" i="3"/>
  <c r="R149" i="3" s="1"/>
  <c r="S80" i="5"/>
  <c r="C112" i="14"/>
  <c r="H112" i="11" s="1"/>
  <c r="E112" i="11" s="1"/>
  <c r="M29" i="3"/>
  <c r="L26" i="4"/>
  <c r="C90" i="14"/>
  <c r="H90" i="11" s="1"/>
  <c r="E90" i="11" s="1"/>
  <c r="S129" i="3"/>
  <c r="R118" i="4"/>
  <c r="N137" i="7"/>
  <c r="Q137" i="7" s="1"/>
  <c r="K137" i="7"/>
  <c r="K157" i="7"/>
  <c r="N157" i="7"/>
  <c r="Q157" i="7" s="1"/>
  <c r="R103" i="6"/>
  <c r="R102" i="6"/>
  <c r="M83" i="6"/>
  <c r="I54" i="6"/>
  <c r="AN157" i="8"/>
  <c r="B138" i="14"/>
  <c r="F138" i="11" s="1"/>
  <c r="C138" i="11" s="1"/>
  <c r="I139" i="6"/>
  <c r="Q64" i="7"/>
  <c r="R126" i="7"/>
  <c r="Q125" i="3"/>
  <c r="C74" i="14"/>
  <c r="H74" i="11" s="1"/>
  <c r="E74" i="11" s="1"/>
  <c r="I16" i="6"/>
  <c r="B114" i="14"/>
  <c r="F114" i="11" s="1"/>
  <c r="C114" i="11" s="1"/>
  <c r="Z108" i="6"/>
  <c r="Q35" i="4"/>
  <c r="R145" i="6"/>
  <c r="AB145" i="6" s="1"/>
  <c r="I105" i="6"/>
  <c r="N102" i="7"/>
  <c r="Q102" i="7" s="1"/>
  <c r="K102" i="7"/>
  <c r="B31" i="14"/>
  <c r="F31" i="11" s="1"/>
  <c r="C31" i="11" s="1"/>
  <c r="B31" i="11" s="1"/>
  <c r="R90" i="6"/>
  <c r="AB90" i="6" s="1"/>
  <c r="AN91" i="8"/>
  <c r="I83" i="6"/>
  <c r="R46" i="6"/>
  <c r="AB46" i="6" s="1"/>
  <c r="I55" i="6"/>
  <c r="R16" i="6"/>
  <c r="L40" i="5"/>
  <c r="AN108" i="8"/>
  <c r="B50" i="14"/>
  <c r="F50" i="11" s="1"/>
  <c r="C50" i="11" s="1"/>
  <c r="C50" i="14"/>
  <c r="H50" i="11" s="1"/>
  <c r="E50" i="11" s="1"/>
  <c r="N116" i="3"/>
  <c r="M105" i="4"/>
  <c r="N54" i="7"/>
  <c r="Q54" i="7" s="1"/>
  <c r="K54" i="7"/>
  <c r="I36" i="6"/>
  <c r="N36" i="6" s="1"/>
  <c r="I119" i="6"/>
  <c r="R135" i="7"/>
  <c r="Q134" i="3"/>
  <c r="D100" i="14"/>
  <c r="R40" i="6"/>
  <c r="AB40" i="6" s="1"/>
  <c r="Z141" i="6"/>
  <c r="I67" i="6"/>
  <c r="AA75" i="6"/>
  <c r="N72" i="7"/>
  <c r="Q72" i="7" s="1"/>
  <c r="K72" i="7"/>
  <c r="I155" i="6"/>
  <c r="R141" i="6"/>
  <c r="I108" i="6"/>
  <c r="N108" i="6" s="1"/>
  <c r="D78" i="14"/>
  <c r="B78" i="14" s="1"/>
  <c r="F78" i="11" s="1"/>
  <c r="C78" i="11" s="1"/>
  <c r="B78" i="11" s="1"/>
  <c r="R14" i="4"/>
  <c r="S106" i="4"/>
  <c r="S61" i="4"/>
  <c r="Q61" i="4" s="1"/>
  <c r="S17" i="5"/>
  <c r="Q17" i="5" s="1"/>
  <c r="R26" i="5"/>
  <c r="AA102" i="6"/>
  <c r="M41" i="6"/>
  <c r="N41" i="6" s="1"/>
  <c r="I13" i="6"/>
  <c r="B97" i="14"/>
  <c r="F97" i="11" s="1"/>
  <c r="C97" i="11" s="1"/>
  <c r="B97" i="11" s="1"/>
  <c r="R152" i="6"/>
  <c r="B129" i="14"/>
  <c r="F129" i="11" s="1"/>
  <c r="C129" i="11" s="1"/>
  <c r="B41" i="14"/>
  <c r="F41" i="11" s="1"/>
  <c r="C41" i="11" s="1"/>
  <c r="B41" i="11" s="1"/>
  <c r="L24" i="5"/>
  <c r="K156" i="7"/>
  <c r="N156" i="7"/>
  <c r="Q156" i="7" s="1"/>
  <c r="I147" i="6"/>
  <c r="AN114" i="8"/>
  <c r="AN52" i="8"/>
  <c r="I91" i="6"/>
  <c r="M16" i="6"/>
  <c r="N16" i="6" s="1"/>
  <c r="Q144" i="7"/>
  <c r="O9" i="8"/>
  <c r="X9" i="8" s="1"/>
  <c r="I92" i="6"/>
  <c r="N92" i="6" s="1"/>
  <c r="AA11" i="6"/>
  <c r="I95" i="11"/>
  <c r="J87" i="4" s="1"/>
  <c r="K97" i="3"/>
  <c r="R64" i="6"/>
  <c r="AB64" i="6" s="1"/>
  <c r="AB72" i="6"/>
  <c r="Z55" i="6"/>
  <c r="AA55" i="6" s="1"/>
  <c r="AB55" i="6" s="1"/>
  <c r="N66" i="7"/>
  <c r="Q66" i="7" s="1"/>
  <c r="K66" i="7"/>
  <c r="N7" i="7"/>
  <c r="Q7" i="7" s="1"/>
  <c r="K7" i="7"/>
  <c r="Z159" i="6"/>
  <c r="AA159" i="6" s="1"/>
  <c r="AB159" i="6" s="1"/>
  <c r="C110" i="14"/>
  <c r="H110" i="11" s="1"/>
  <c r="E110" i="11" s="1"/>
  <c r="AA98" i="6"/>
  <c r="AB75" i="14"/>
  <c r="Z75" i="14" s="1"/>
  <c r="S75" i="14" s="1"/>
  <c r="B75" i="14" s="1"/>
  <c r="F75" i="11" s="1"/>
  <c r="C75" i="11" s="1"/>
  <c r="S16" i="5"/>
  <c r="Q16" i="5" s="1"/>
  <c r="C117" i="14"/>
  <c r="H117" i="11" s="1"/>
  <c r="E117" i="11" s="1"/>
  <c r="AA41" i="6"/>
  <c r="R50" i="6"/>
  <c r="P22" i="7"/>
  <c r="Q22" i="7" s="1"/>
  <c r="K22" i="7"/>
  <c r="C138" i="14"/>
  <c r="H138" i="11" s="1"/>
  <c r="E138" i="11" s="1"/>
  <c r="M63" i="4"/>
  <c r="AN139" i="8"/>
  <c r="Z19" i="6"/>
  <c r="I102" i="6"/>
  <c r="AB33" i="14"/>
  <c r="Z33" i="14" s="1"/>
  <c r="S33" i="14" s="1"/>
  <c r="B33" i="14" s="1"/>
  <c r="F33" i="11" s="1"/>
  <c r="C33" i="11" s="1"/>
  <c r="Q105" i="3"/>
  <c r="R106" i="7"/>
  <c r="AN38" i="8"/>
  <c r="Z17" i="6"/>
  <c r="AA17" i="6" s="1"/>
  <c r="AB17" i="6" s="1"/>
  <c r="L108" i="4"/>
  <c r="R97" i="6"/>
  <c r="AB97" i="6" s="1"/>
  <c r="R44" i="6"/>
  <c r="AN19" i="8"/>
  <c r="R119" i="6"/>
  <c r="AB119" i="6" s="1"/>
  <c r="I131" i="11"/>
  <c r="K133" i="3"/>
  <c r="M77" i="6"/>
  <c r="N77" i="6" s="1"/>
  <c r="N100" i="7"/>
  <c r="Q100" i="7" s="1"/>
  <c r="K100" i="7"/>
  <c r="M116" i="6"/>
  <c r="N116" i="6" s="1"/>
  <c r="P114" i="4"/>
  <c r="R14" i="3"/>
  <c r="N125" i="7"/>
  <c r="Q125" i="7" s="1"/>
  <c r="K125" i="7"/>
  <c r="AB15" i="6"/>
  <c r="Z125" i="6"/>
  <c r="AN36" i="8"/>
  <c r="R122" i="6"/>
  <c r="R123" i="6"/>
  <c r="AB123" i="6" s="1"/>
  <c r="N25" i="7"/>
  <c r="Q25" i="7" s="1"/>
  <c r="K25" i="7"/>
  <c r="S52" i="4"/>
  <c r="Q52" i="4" s="1"/>
  <c r="I42" i="6"/>
  <c r="N42" i="6" s="1"/>
  <c r="Z14" i="6"/>
  <c r="B23" i="14"/>
  <c r="F23" i="11" s="1"/>
  <c r="C23" i="11" s="1"/>
  <c r="B65" i="14"/>
  <c r="F65" i="11" s="1"/>
  <c r="C65" i="11" s="1"/>
  <c r="K115" i="7"/>
  <c r="N115" i="7"/>
  <c r="Q115" i="7" s="1"/>
  <c r="R95" i="7"/>
  <c r="Q94" i="3"/>
  <c r="L35" i="4"/>
  <c r="N49" i="7"/>
  <c r="Q49" i="7" s="1"/>
  <c r="K49" i="7"/>
  <c r="N139" i="6"/>
  <c r="AA121" i="6"/>
  <c r="R39" i="3"/>
  <c r="S49" i="4"/>
  <c r="AN99" i="8"/>
  <c r="M55" i="6"/>
  <c r="R19" i="3"/>
  <c r="D148" i="14"/>
  <c r="K91" i="7"/>
  <c r="N91" i="7"/>
  <c r="Q91" i="7" s="1"/>
  <c r="M43" i="5"/>
  <c r="D113" i="14"/>
  <c r="AA69" i="6"/>
  <c r="AB69" i="6" s="1"/>
  <c r="N60" i="6"/>
  <c r="R48" i="7"/>
  <c r="Q47" i="3"/>
  <c r="C129" i="14"/>
  <c r="H129" i="11" s="1"/>
  <c r="E129" i="11" s="1"/>
  <c r="Q75" i="5"/>
  <c r="C43" i="14"/>
  <c r="H43" i="11" s="1"/>
  <c r="E43" i="11" s="1"/>
  <c r="N143" i="6"/>
  <c r="AN47" i="8"/>
  <c r="N50" i="7"/>
  <c r="Q50" i="7" s="1"/>
  <c r="K50" i="7"/>
  <c r="R7" i="4"/>
  <c r="K120" i="8"/>
  <c r="N54" i="6"/>
  <c r="AN44" i="8"/>
  <c r="Q13" i="7"/>
  <c r="D72" i="14"/>
  <c r="B72" i="14" s="1"/>
  <c r="F72" i="11" s="1"/>
  <c r="C72" i="11" s="1"/>
  <c r="B72" i="11" s="1"/>
  <c r="AN156" i="8"/>
  <c r="K114" i="8"/>
  <c r="O114" i="8" s="1"/>
  <c r="K99" i="7"/>
  <c r="N99" i="7"/>
  <c r="Q99" i="7" s="1"/>
  <c r="B154" i="14"/>
  <c r="F154" i="11" s="1"/>
  <c r="C154" i="11" s="1"/>
  <c r="N69" i="7"/>
  <c r="Q69" i="7" s="1"/>
  <c r="K69" i="7"/>
  <c r="B12" i="14"/>
  <c r="F12" i="11" s="1"/>
  <c r="C12" i="11" s="1"/>
  <c r="B12" i="11" s="1"/>
  <c r="R36" i="6"/>
  <c r="S13" i="3"/>
  <c r="R11" i="5"/>
  <c r="B32" i="14"/>
  <c r="F32" i="11" s="1"/>
  <c r="C32" i="11" s="1"/>
  <c r="K116" i="7"/>
  <c r="N116" i="7"/>
  <c r="Q116" i="7" s="1"/>
  <c r="M137" i="6"/>
  <c r="N137" i="6" s="1"/>
  <c r="I19" i="6"/>
  <c r="M46" i="4"/>
  <c r="R152" i="7"/>
  <c r="Q151" i="3"/>
  <c r="W116" i="8"/>
  <c r="I160" i="6"/>
  <c r="R146" i="6"/>
  <c r="AB146" i="6" s="1"/>
  <c r="I99" i="6"/>
  <c r="AN61" i="8"/>
  <c r="AB136" i="14"/>
  <c r="Z136" i="14" s="1"/>
  <c r="S136" i="14" s="1"/>
  <c r="B136" i="14" s="1"/>
  <c r="F136" i="11" s="1"/>
  <c r="C136" i="11" s="1"/>
  <c r="Q47" i="5"/>
  <c r="Q42" i="5"/>
  <c r="Q84" i="4"/>
  <c r="Q29" i="5"/>
  <c r="Q122" i="4"/>
  <c r="Z106" i="6"/>
  <c r="AA106" i="6" s="1"/>
  <c r="AN128" i="8"/>
  <c r="AA14" i="6"/>
  <c r="AB14" i="6" s="1"/>
  <c r="Q45" i="5"/>
  <c r="R54" i="5"/>
  <c r="Q54" i="5" s="1"/>
  <c r="Q78" i="5"/>
  <c r="Q41" i="5"/>
  <c r="R26" i="4"/>
  <c r="R31" i="5"/>
  <c r="Q124" i="4"/>
  <c r="Q124" i="7"/>
  <c r="AB79" i="6"/>
  <c r="N141" i="7"/>
  <c r="Q141" i="7" s="1"/>
  <c r="K141" i="7"/>
  <c r="S121" i="4"/>
  <c r="K119" i="7"/>
  <c r="N119" i="7"/>
  <c r="Q119" i="7" s="1"/>
  <c r="L12" i="5"/>
  <c r="O73" i="4"/>
  <c r="AN160" i="8"/>
  <c r="P24" i="4"/>
  <c r="Q18" i="7"/>
  <c r="M147" i="6"/>
  <c r="N147" i="6" s="1"/>
  <c r="I106" i="11"/>
  <c r="K108" i="3"/>
  <c r="B47" i="14"/>
  <c r="F47" i="11" s="1"/>
  <c r="C47" i="11" s="1"/>
  <c r="B47" i="11" s="1"/>
  <c r="K110" i="7"/>
  <c r="N110" i="7"/>
  <c r="Q110" i="7" s="1"/>
  <c r="L49" i="4"/>
  <c r="AA160" i="6"/>
  <c r="AB160" i="6" s="1"/>
  <c r="N78" i="7"/>
  <c r="Q78" i="7" s="1"/>
  <c r="K78" i="7"/>
  <c r="K103" i="7"/>
  <c r="N103" i="7"/>
  <c r="Q103" i="7" s="1"/>
  <c r="M125" i="6"/>
  <c r="N125" i="6" s="1"/>
  <c r="Z38" i="6"/>
  <c r="B27" i="14"/>
  <c r="F27" i="11" s="1"/>
  <c r="C27" i="11" s="1"/>
  <c r="B3" i="14"/>
  <c r="F3" i="11" s="1"/>
  <c r="C3" i="11" s="1"/>
  <c r="I126" i="6"/>
  <c r="R97" i="7"/>
  <c r="Q96" i="3"/>
  <c r="B110" i="14"/>
  <c r="F110" i="11" s="1"/>
  <c r="C110" i="11" s="1"/>
  <c r="B110" i="11" s="1"/>
  <c r="C94" i="14"/>
  <c r="H94" i="11" s="1"/>
  <c r="E94" i="11" s="1"/>
  <c r="B94" i="11" s="1"/>
  <c r="R41" i="6"/>
  <c r="AB41" i="6" s="1"/>
  <c r="AB16" i="14"/>
  <c r="Z16" i="14" s="1"/>
  <c r="S16" i="14" s="1"/>
  <c r="B16" i="14" s="1"/>
  <c r="F16" i="11" s="1"/>
  <c r="C16" i="11" s="1"/>
  <c r="R75" i="6"/>
  <c r="AB75" i="6" s="1"/>
  <c r="M60" i="4"/>
  <c r="K153" i="7"/>
  <c r="N153" i="7"/>
  <c r="Q153" i="7" s="1"/>
  <c r="I29" i="6"/>
  <c r="N29" i="6" s="1"/>
  <c r="M158" i="6"/>
  <c r="N158" i="6" s="1"/>
  <c r="L84" i="5" s="1"/>
  <c r="K84" i="5" s="1"/>
  <c r="R156" i="6"/>
  <c r="AB156" i="6" s="1"/>
  <c r="AB49" i="14"/>
  <c r="Z49" i="14" s="1"/>
  <c r="S49" i="14" s="1"/>
  <c r="B49" i="14" s="1"/>
  <c r="F49" i="11" s="1"/>
  <c r="C49" i="11" s="1"/>
  <c r="D11" i="14"/>
  <c r="B11" i="14" s="1"/>
  <c r="F11" i="11" s="1"/>
  <c r="C11" i="11" s="1"/>
  <c r="B11" i="11" s="1"/>
  <c r="M81" i="4"/>
  <c r="M29" i="4"/>
  <c r="M77" i="5"/>
  <c r="K77" i="5" s="1"/>
  <c r="M42" i="5"/>
  <c r="K21" i="4"/>
  <c r="M114" i="4"/>
  <c r="I71" i="6"/>
  <c r="N71" i="6" s="1"/>
  <c r="I49" i="6"/>
  <c r="AA44" i="6"/>
  <c r="K154" i="7"/>
  <c r="N154" i="7"/>
  <c r="Q154" i="7" s="1"/>
  <c r="V134" i="6"/>
  <c r="AA134" i="6" s="1"/>
  <c r="AB134" i="6" s="1"/>
  <c r="R23" i="6"/>
  <c r="L40" i="4"/>
  <c r="M102" i="6"/>
  <c r="N102" i="6" s="1"/>
  <c r="AN55" i="8"/>
  <c r="K8" i="7"/>
  <c r="N8" i="7"/>
  <c r="Q8" i="7" s="1"/>
  <c r="Q146" i="7"/>
  <c r="R72" i="5"/>
  <c r="AN119" i="8"/>
  <c r="R85" i="6"/>
  <c r="AB85" i="6" s="1"/>
  <c r="Z73" i="6"/>
  <c r="AA65" i="6"/>
  <c r="R22" i="6"/>
  <c r="AB22" i="6" s="1"/>
  <c r="O122" i="4"/>
  <c r="O49" i="5"/>
  <c r="O77" i="5"/>
  <c r="Z114" i="6"/>
  <c r="AA114" i="6" s="1"/>
  <c r="AB114" i="6" s="1"/>
  <c r="R76" i="7"/>
  <c r="Q75" i="3"/>
  <c r="I136" i="6"/>
  <c r="AA124" i="6"/>
  <c r="AB124" i="6" s="1"/>
  <c r="R118" i="8"/>
  <c r="R7" i="6"/>
  <c r="AA83" i="6"/>
  <c r="AB83" i="6" s="1"/>
  <c r="V58" i="6"/>
  <c r="AA58" i="6" s="1"/>
  <c r="AB58" i="6" s="1"/>
  <c r="L52" i="5"/>
  <c r="R56" i="6"/>
  <c r="AB56" i="6" s="1"/>
  <c r="I161" i="6"/>
  <c r="AB128" i="14"/>
  <c r="Z128" i="14" s="1"/>
  <c r="S128" i="14" s="1"/>
  <c r="B128" i="14" s="1"/>
  <c r="F128" i="11" s="1"/>
  <c r="C128" i="11" s="1"/>
  <c r="Q23" i="3"/>
  <c r="R24" i="7"/>
  <c r="R116" i="6"/>
  <c r="R9" i="6"/>
  <c r="AN151" i="8"/>
  <c r="M141" i="6"/>
  <c r="I117" i="6"/>
  <c r="R147" i="7"/>
  <c r="Q146" i="3"/>
  <c r="AN83" i="8"/>
  <c r="N37" i="7"/>
  <c r="Q37" i="7" s="1"/>
  <c r="K37" i="7"/>
  <c r="H6" i="8"/>
  <c r="O6" i="8" s="1"/>
  <c r="X6" i="8" s="1"/>
  <c r="L56" i="4"/>
  <c r="R32" i="7"/>
  <c r="Q31" i="3"/>
  <c r="R52" i="5"/>
  <c r="T101" i="3"/>
  <c r="R101" i="3" s="1"/>
  <c r="S60" i="5"/>
  <c r="Q60" i="5" s="1"/>
  <c r="K79" i="7"/>
  <c r="N79" i="7"/>
  <c r="Q79" i="7" s="1"/>
  <c r="K42" i="7"/>
  <c r="N42" i="7"/>
  <c r="Q42" i="7" s="1"/>
  <c r="AN146" i="8"/>
  <c r="Z127" i="6"/>
  <c r="AA127" i="6" s="1"/>
  <c r="AA45" i="6"/>
  <c r="K6" i="7"/>
  <c r="N6" i="7"/>
  <c r="Q6" i="7" s="1"/>
  <c r="K139" i="7"/>
  <c r="N139" i="7"/>
  <c r="Q139" i="7" s="1"/>
  <c r="AN122" i="8"/>
  <c r="S63" i="4"/>
  <c r="Q63" i="4" s="1"/>
  <c r="M119" i="6"/>
  <c r="N119" i="6" s="1"/>
  <c r="K75" i="7"/>
  <c r="N75" i="7"/>
  <c r="Q75" i="7" s="1"/>
  <c r="I111" i="6"/>
  <c r="N111" i="6" s="1"/>
  <c r="B73" i="11"/>
  <c r="R33" i="7"/>
  <c r="Q32" i="3"/>
  <c r="Q15" i="7"/>
  <c r="W120" i="8"/>
  <c r="R148" i="6"/>
  <c r="N118" i="7"/>
  <c r="Q118" i="7" s="1"/>
  <c r="K118" i="7"/>
  <c r="N111" i="8"/>
  <c r="K19" i="7"/>
  <c r="N19" i="7"/>
  <c r="Q19" i="7" s="1"/>
  <c r="S37" i="4"/>
  <c r="Z99" i="6"/>
  <c r="AA99" i="6" s="1"/>
  <c r="AB99" i="6" s="1"/>
  <c r="K30" i="7"/>
  <c r="N30" i="7"/>
  <c r="Q30" i="7" s="1"/>
  <c r="I11" i="6"/>
  <c r="N11" i="6" s="1"/>
  <c r="AN86" i="8"/>
  <c r="B87" i="11"/>
  <c r="B37" i="11"/>
  <c r="N62" i="3"/>
  <c r="L62" i="3" s="1"/>
  <c r="M55" i="4"/>
  <c r="N53" i="7"/>
  <c r="Q53" i="7" s="1"/>
  <c r="K53" i="7"/>
  <c r="N13" i="6"/>
  <c r="AB80" i="6"/>
  <c r="K159" i="7"/>
  <c r="N159" i="7"/>
  <c r="Q159" i="7" s="1"/>
  <c r="P143" i="4" s="1"/>
  <c r="S103" i="14"/>
  <c r="B103" i="14" s="1"/>
  <c r="F103" i="11" s="1"/>
  <c r="C103" i="11" s="1"/>
  <c r="C103" i="14"/>
  <c r="H103" i="11" s="1"/>
  <c r="E103" i="11" s="1"/>
  <c r="B28" i="14"/>
  <c r="F28" i="11" s="1"/>
  <c r="C28" i="11" s="1"/>
  <c r="R63" i="7"/>
  <c r="Q62" i="3"/>
  <c r="AN34" i="8"/>
  <c r="C133" i="14"/>
  <c r="H133" i="11" s="1"/>
  <c r="E133" i="11" s="1"/>
  <c r="B132" i="11"/>
  <c r="M5" i="3"/>
  <c r="L5" i="5"/>
  <c r="R86" i="3"/>
  <c r="O127" i="7"/>
  <c r="Q127" i="7" s="1"/>
  <c r="K127" i="7"/>
  <c r="B38" i="14"/>
  <c r="F38" i="11" s="1"/>
  <c r="C38" i="11" s="1"/>
  <c r="B38" i="11" s="1"/>
  <c r="K143" i="7"/>
  <c r="N143" i="7"/>
  <c r="Q143" i="7" s="1"/>
  <c r="AA57" i="6"/>
  <c r="L18" i="4"/>
  <c r="L71" i="5"/>
  <c r="L71" i="4"/>
  <c r="O116" i="8"/>
  <c r="X116" i="8" s="1"/>
  <c r="AN46" i="8"/>
  <c r="C91" i="14"/>
  <c r="H91" i="11" s="1"/>
  <c r="E91" i="11" s="1"/>
  <c r="B91" i="11" s="1"/>
  <c r="L36" i="3"/>
  <c r="N87" i="4"/>
  <c r="K28" i="7"/>
  <c r="N28" i="7"/>
  <c r="Q28" i="7" s="1"/>
  <c r="X7" i="8"/>
  <c r="P73" i="5"/>
  <c r="K112" i="7"/>
  <c r="N112" i="7"/>
  <c r="Q112" i="7" s="1"/>
  <c r="N104" i="7"/>
  <c r="Q104" i="7" s="1"/>
  <c r="K104" i="7"/>
  <c r="AA147" i="6"/>
  <c r="K118" i="8"/>
  <c r="H118" i="8"/>
  <c r="AN120" i="8"/>
  <c r="R121" i="4"/>
  <c r="I72" i="6"/>
  <c r="N72" i="6" s="1"/>
  <c r="I61" i="6"/>
  <c r="N61" i="6" s="1"/>
  <c r="L15" i="4"/>
  <c r="R89" i="6"/>
  <c r="AN79" i="8"/>
  <c r="O114" i="7"/>
  <c r="K114" i="7"/>
  <c r="L43" i="5"/>
  <c r="B119" i="14"/>
  <c r="F119" i="11" s="1"/>
  <c r="C119" i="11" s="1"/>
  <c r="L28" i="4"/>
  <c r="N68" i="7"/>
  <c r="Q68" i="7" s="1"/>
  <c r="K68" i="7"/>
  <c r="AB88" i="14"/>
  <c r="Z88" i="14" s="1"/>
  <c r="S88" i="14" s="1"/>
  <c r="B88" i="14" s="1"/>
  <c r="F88" i="11" s="1"/>
  <c r="C88" i="11" s="1"/>
  <c r="R28" i="6"/>
  <c r="Z16" i="6"/>
  <c r="AA16" i="6" s="1"/>
  <c r="L62" i="4"/>
  <c r="M154" i="6"/>
  <c r="N154" i="6" s="1"/>
  <c r="AN43" i="8"/>
  <c r="N132" i="6"/>
  <c r="S73" i="4"/>
  <c r="Q73" i="4" s="1"/>
  <c r="M131" i="4"/>
  <c r="K131" i="4" s="1"/>
  <c r="R117" i="8"/>
  <c r="P16" i="5"/>
  <c r="AB148" i="14"/>
  <c r="Z148" i="14" s="1"/>
  <c r="S148" i="14" s="1"/>
  <c r="AN103" i="8"/>
  <c r="O66" i="5"/>
  <c r="B120" i="11"/>
  <c r="AA108" i="6"/>
  <c r="AB108" i="6" s="1"/>
  <c r="AB70" i="6"/>
  <c r="AA111" i="6"/>
  <c r="M83" i="3"/>
  <c r="L73" i="4"/>
  <c r="AA49" i="6"/>
  <c r="AA157" i="6"/>
  <c r="D53" i="14"/>
  <c r="B53" i="14" s="1"/>
  <c r="F53" i="11" s="1"/>
  <c r="C53" i="11" s="1"/>
  <c r="B53" i="11" s="1"/>
  <c r="C44" i="14"/>
  <c r="H44" i="11" s="1"/>
  <c r="E44" i="11" s="1"/>
  <c r="B44" i="11" s="1"/>
  <c r="C23" i="14"/>
  <c r="H23" i="11" s="1"/>
  <c r="E23" i="11" s="1"/>
  <c r="AA51" i="6"/>
  <c r="N16" i="7"/>
  <c r="Q16" i="7" s="1"/>
  <c r="K16" i="7"/>
  <c r="N60" i="7"/>
  <c r="Q60" i="7" s="1"/>
  <c r="K60" i="7"/>
  <c r="R76" i="4"/>
  <c r="Z81" i="6"/>
  <c r="AA81" i="6" s="1"/>
  <c r="B21" i="11"/>
  <c r="B157" i="14"/>
  <c r="F157" i="11" s="1"/>
  <c r="C157" i="11" s="1"/>
  <c r="P10" i="3"/>
  <c r="O10" i="4"/>
  <c r="M80" i="5"/>
  <c r="K80" i="5" s="1"/>
  <c r="B133" i="11"/>
  <c r="Q87" i="3"/>
  <c r="R88" i="7"/>
  <c r="X160" i="15"/>
  <c r="X161" i="15"/>
  <c r="G3" i="11"/>
  <c r="D3" i="11" s="1"/>
  <c r="R37" i="4"/>
  <c r="Q41" i="7"/>
  <c r="K83" i="7"/>
  <c r="N83" i="7"/>
  <c r="Q83" i="7" s="1"/>
  <c r="R158" i="3"/>
  <c r="R151" i="6"/>
  <c r="AA53" i="6"/>
  <c r="R54" i="6"/>
  <c r="AB54" i="6" s="1"/>
  <c r="R43" i="4"/>
  <c r="Q43" i="4" s="1"/>
  <c r="S45" i="4"/>
  <c r="Q45" i="4" s="1"/>
  <c r="Q123" i="4"/>
  <c r="B4" i="14"/>
  <c r="F4" i="11" s="1"/>
  <c r="C4" i="11" s="1"/>
  <c r="B4" i="11" s="1"/>
  <c r="Z60" i="6"/>
  <c r="Q11" i="3"/>
  <c r="R12" i="7"/>
  <c r="I38" i="6"/>
  <c r="B58" i="14"/>
  <c r="F58" i="11" s="1"/>
  <c r="C58" i="11" s="1"/>
  <c r="R91" i="6"/>
  <c r="N130" i="7"/>
  <c r="Q130" i="7" s="1"/>
  <c r="K130" i="7"/>
  <c r="P55" i="4"/>
  <c r="R112" i="8"/>
  <c r="Q77" i="7"/>
  <c r="R11" i="7"/>
  <c r="Q10" i="3"/>
  <c r="P10" i="4"/>
  <c r="K89" i="7"/>
  <c r="N89" i="7"/>
  <c r="Q89" i="7" s="1"/>
  <c r="N39" i="7"/>
  <c r="Q39" i="7" s="1"/>
  <c r="K39" i="7"/>
  <c r="M110" i="6"/>
  <c r="N110" i="6" s="1"/>
  <c r="C109" i="14"/>
  <c r="H109" i="11" s="1"/>
  <c r="E109" i="11" s="1"/>
  <c r="B109" i="11" s="1"/>
  <c r="Z50" i="6"/>
  <c r="AA50" i="6" s="1"/>
  <c r="K123" i="7"/>
  <c r="N123" i="7"/>
  <c r="Q123" i="7" s="1"/>
  <c r="B79" i="11"/>
  <c r="B64" i="14"/>
  <c r="F64" i="11" s="1"/>
  <c r="C64" i="11" s="1"/>
  <c r="B64" i="11" s="1"/>
  <c r="AB13" i="6"/>
  <c r="AN137" i="8"/>
  <c r="M58" i="6"/>
  <c r="N58" i="6" s="1"/>
  <c r="Z23" i="6"/>
  <c r="AA23" i="6" s="1"/>
  <c r="Q7" i="4"/>
  <c r="B10" i="14"/>
  <c r="F10" i="11" s="1"/>
  <c r="C10" i="11" s="1"/>
  <c r="B10" i="11" s="1"/>
  <c r="Q34" i="5"/>
  <c r="R113" i="6"/>
  <c r="AB113" i="6" s="1"/>
  <c r="N82" i="7"/>
  <c r="Q82" i="7" s="1"/>
  <c r="K82" i="7"/>
  <c r="K117" i="7"/>
  <c r="N117" i="7"/>
  <c r="Q117" i="7" s="1"/>
  <c r="M91" i="6"/>
  <c r="N91" i="6" s="1"/>
  <c r="K10" i="7"/>
  <c r="N10" i="7"/>
  <c r="Q10" i="7" s="1"/>
  <c r="Q83" i="3"/>
  <c r="R84" i="7"/>
  <c r="K74" i="7"/>
  <c r="N74" i="7"/>
  <c r="Q74" i="7" s="1"/>
  <c r="I96" i="6"/>
  <c r="N96" i="6" s="1"/>
  <c r="M39" i="6"/>
  <c r="N39" i="6" s="1"/>
  <c r="Z158" i="6"/>
  <c r="AA158" i="6" s="1"/>
  <c r="AB158" i="6" s="1"/>
  <c r="L54" i="4"/>
  <c r="L47" i="5"/>
  <c r="L66" i="4"/>
  <c r="L45" i="5"/>
  <c r="Q64" i="3"/>
  <c r="R65" i="7"/>
  <c r="C4" i="14"/>
  <c r="H4" i="11" s="1"/>
  <c r="E4" i="11" s="1"/>
  <c r="M142" i="6"/>
  <c r="N142" i="6" s="1"/>
  <c r="Z25" i="6"/>
  <c r="AA25" i="6" s="1"/>
  <c r="AB25" i="6" s="1"/>
  <c r="B104" i="11"/>
  <c r="M47" i="6"/>
  <c r="S87" i="4"/>
  <c r="Q87" i="4" s="1"/>
  <c r="M24" i="5"/>
  <c r="Z140" i="6"/>
  <c r="AA140" i="6" s="1"/>
  <c r="AN161" i="8"/>
  <c r="K38" i="7"/>
  <c r="N38" i="7"/>
  <c r="Q38" i="7" s="1"/>
  <c r="AN131" i="8"/>
  <c r="R65" i="6"/>
  <c r="AB65" i="6" s="1"/>
  <c r="AN58" i="8"/>
  <c r="P123" i="4"/>
  <c r="O41" i="5"/>
  <c r="P77" i="4"/>
  <c r="H64" i="4"/>
  <c r="AA73" i="6"/>
  <c r="W119" i="8"/>
  <c r="S36" i="4"/>
  <c r="Q36" i="4" s="1"/>
  <c r="N133" i="7"/>
  <c r="Q133" i="7" s="1"/>
  <c r="K133" i="7"/>
  <c r="W118" i="8"/>
  <c r="AN149" i="8"/>
  <c r="Q122" i="7"/>
  <c r="AN77" i="8"/>
  <c r="I47" i="6"/>
  <c r="M32" i="4"/>
  <c r="K32" i="4" s="1"/>
  <c r="I86" i="6"/>
  <c r="N86" i="6" s="1"/>
  <c r="R131" i="6"/>
  <c r="AB131" i="6" s="1"/>
  <c r="AA116" i="6"/>
  <c r="Q126" i="4"/>
  <c r="AA129" i="6"/>
  <c r="AB129" i="6" s="1"/>
  <c r="B85" i="14"/>
  <c r="F85" i="11" s="1"/>
  <c r="C85" i="11" s="1"/>
  <c r="B85" i="11" s="1"/>
  <c r="AA28" i="6"/>
  <c r="AA143" i="6"/>
  <c r="W113" i="8"/>
  <c r="I103" i="6"/>
  <c r="N103" i="6" s="1"/>
  <c r="S22" i="4"/>
  <c r="Q22" i="4" s="1"/>
  <c r="I69" i="6"/>
  <c r="N69" i="6" s="1"/>
  <c r="Z9" i="6"/>
  <c r="R76" i="6"/>
  <c r="AB76" i="6" s="1"/>
  <c r="AA74" i="6"/>
  <c r="AB74" i="6" s="1"/>
  <c r="I66" i="6"/>
  <c r="N66" i="6" s="1"/>
  <c r="L20" i="5"/>
  <c r="R132" i="6"/>
  <c r="AB132" i="6" s="1"/>
  <c r="O117" i="8"/>
  <c r="R81" i="6"/>
  <c r="R45" i="6"/>
  <c r="Z7" i="6"/>
  <c r="K43" i="7"/>
  <c r="N43" i="7"/>
  <c r="Q43" i="7" s="1"/>
  <c r="M28" i="6"/>
  <c r="N28" i="6" s="1"/>
  <c r="AA105" i="6"/>
  <c r="K108" i="7"/>
  <c r="N108" i="7"/>
  <c r="Q108" i="7" s="1"/>
  <c r="S76" i="4"/>
  <c r="L55" i="4"/>
  <c r="B101" i="14"/>
  <c r="F101" i="11" s="1"/>
  <c r="C101" i="11" s="1"/>
  <c r="R10" i="6"/>
  <c r="AB10" i="6" s="1"/>
  <c r="Q28" i="4"/>
  <c r="AA148" i="6"/>
  <c r="W111" i="8"/>
  <c r="AA78" i="6"/>
  <c r="AB78" i="6" s="1"/>
  <c r="I112" i="6"/>
  <c r="R94" i="7"/>
  <c r="Q93" i="3"/>
  <c r="N14" i="6"/>
  <c r="R57" i="5"/>
  <c r="B34" i="14"/>
  <c r="F34" i="11" s="1"/>
  <c r="C34" i="11" s="1"/>
  <c r="C34" i="14"/>
  <c r="H34" i="11" s="1"/>
  <c r="E34" i="11" s="1"/>
  <c r="Q23" i="7"/>
  <c r="K67" i="7"/>
  <c r="N67" i="7"/>
  <c r="Q67" i="7" s="1"/>
  <c r="R49" i="4"/>
  <c r="M124" i="6"/>
  <c r="N124" i="6" s="1"/>
  <c r="AN27" i="8"/>
  <c r="AA95" i="6"/>
  <c r="C28" i="14"/>
  <c r="H28" i="11" s="1"/>
  <c r="E28" i="11" s="1"/>
  <c r="I114" i="6"/>
  <c r="Q114" i="4"/>
  <c r="Q21" i="4"/>
  <c r="Q68" i="5"/>
  <c r="AB11" i="6"/>
  <c r="I7" i="11"/>
  <c r="K9" i="3"/>
  <c r="Z122" i="6"/>
  <c r="AA122" i="6" s="1"/>
  <c r="R39" i="6"/>
  <c r="N140" i="6"/>
  <c r="N21" i="7"/>
  <c r="Q21" i="7" s="1"/>
  <c r="K21" i="7"/>
  <c r="R40" i="3"/>
  <c r="AN132" i="8"/>
  <c r="C157" i="14"/>
  <c r="H157" i="11" s="1"/>
  <c r="E157" i="11" s="1"/>
  <c r="N129" i="7"/>
  <c r="Q129" i="7" s="1"/>
  <c r="K129" i="7"/>
  <c r="K112" i="8"/>
  <c r="H112" i="8"/>
  <c r="AN81" i="8"/>
  <c r="N61" i="7"/>
  <c r="Q61" i="7" s="1"/>
  <c r="K61" i="7"/>
  <c r="AB61" i="6"/>
  <c r="AA125" i="6"/>
  <c r="N93" i="7"/>
  <c r="Q93" i="7" s="1"/>
  <c r="K93" i="7"/>
  <c r="AN117" i="8"/>
  <c r="AN101" i="8"/>
  <c r="M19" i="6"/>
  <c r="N19" i="6" s="1"/>
  <c r="B105" i="14"/>
  <c r="F105" i="11" s="1"/>
  <c r="C105" i="11" s="1"/>
  <c r="B105" i="11" s="1"/>
  <c r="B24" i="14"/>
  <c r="F24" i="11" s="1"/>
  <c r="C24" i="11" s="1"/>
  <c r="B24" i="11" s="1"/>
  <c r="I97" i="3"/>
  <c r="O110" i="8"/>
  <c r="X110" i="8" s="1"/>
  <c r="AN30" i="8"/>
  <c r="AB138" i="6"/>
  <c r="H85" i="4"/>
  <c r="Z30" i="6"/>
  <c r="AA30" i="6" s="1"/>
  <c r="AB57" i="6"/>
  <c r="L41" i="4"/>
  <c r="M43" i="4"/>
  <c r="K43" i="4" s="1"/>
  <c r="M71" i="4"/>
  <c r="K71" i="4" s="1"/>
  <c r="B137" i="14"/>
  <c r="F137" i="11" s="1"/>
  <c r="C137" i="11" s="1"/>
  <c r="B137" i="11" s="1"/>
  <c r="R6" i="6"/>
  <c r="AB6" i="6" s="1"/>
  <c r="R109" i="7"/>
  <c r="Q108" i="3"/>
  <c r="M16" i="4"/>
  <c r="K16" i="4" s="1"/>
  <c r="B77" i="14"/>
  <c r="F77" i="11" s="1"/>
  <c r="C77" i="11" s="1"/>
  <c r="C77" i="14"/>
  <c r="H77" i="11" s="1"/>
  <c r="E77" i="11" s="1"/>
  <c r="O77" i="4"/>
  <c r="P9" i="5"/>
  <c r="O51" i="5"/>
  <c r="P61" i="5"/>
  <c r="P10" i="5"/>
  <c r="Z152" i="6"/>
  <c r="AA152" i="6" s="1"/>
  <c r="I130" i="6"/>
  <c r="N130" i="6" s="1"/>
  <c r="N67" i="6"/>
  <c r="N17" i="7"/>
  <c r="Q17" i="7" s="1"/>
  <c r="K17" i="7"/>
  <c r="B130" i="14"/>
  <c r="F130" i="11" s="1"/>
  <c r="C130" i="11" s="1"/>
  <c r="B130" i="11" s="1"/>
  <c r="N119" i="8"/>
  <c r="O119" i="8" s="1"/>
  <c r="X119" i="8" s="1"/>
  <c r="O112" i="4"/>
  <c r="AB147" i="6"/>
  <c r="AN39" i="8"/>
  <c r="M64" i="5"/>
  <c r="K64" i="5" s="1"/>
  <c r="B113" i="14"/>
  <c r="F113" i="11" s="1"/>
  <c r="C113" i="11" s="1"/>
  <c r="B113" i="11" s="1"/>
  <c r="C145" i="14"/>
  <c r="H145" i="11" s="1"/>
  <c r="E145" i="11" s="1"/>
  <c r="B145" i="11" s="1"/>
  <c r="Z34" i="6"/>
  <c r="AA34" i="6" s="1"/>
  <c r="AB34" i="6" s="1"/>
  <c r="O131" i="4"/>
  <c r="Z120" i="6"/>
  <c r="AA120" i="6" s="1"/>
  <c r="AB120" i="6" s="1"/>
  <c r="B42" i="14"/>
  <c r="F42" i="11" s="1"/>
  <c r="C42" i="11" s="1"/>
  <c r="C42" i="14"/>
  <c r="H42" i="11" s="1"/>
  <c r="E42" i="11" s="1"/>
  <c r="B48" i="14"/>
  <c r="F48" i="11" s="1"/>
  <c r="C48" i="11" s="1"/>
  <c r="B48" i="11" s="1"/>
  <c r="M16" i="5"/>
  <c r="K16" i="5" s="1"/>
  <c r="P136" i="7"/>
  <c r="Q136" i="7" s="1"/>
  <c r="K136" i="7"/>
  <c r="N117" i="6"/>
  <c r="AN78" i="8"/>
  <c r="C60" i="14"/>
  <c r="H60" i="11" s="1"/>
  <c r="E60" i="11" s="1"/>
  <c r="B60" i="11" s="1"/>
  <c r="N161" i="6"/>
  <c r="L86" i="5" s="1"/>
  <c r="K86" i="5" s="1"/>
  <c r="R113" i="8"/>
  <c r="B30" i="14"/>
  <c r="F30" i="11" s="1"/>
  <c r="C30" i="11" s="1"/>
  <c r="B30" i="11" s="1"/>
  <c r="K59" i="7"/>
  <c r="N59" i="7"/>
  <c r="Q59" i="7" s="1"/>
  <c r="Q31" i="7"/>
  <c r="B8" i="11"/>
  <c r="AN125" i="8"/>
  <c r="R96" i="6"/>
  <c r="AB96" i="6" s="1"/>
  <c r="R66" i="6"/>
  <c r="Q58" i="7"/>
  <c r="N81" i="6"/>
  <c r="AB111" i="6"/>
  <c r="N62" i="7"/>
  <c r="Q62" i="7" s="1"/>
  <c r="K62" i="7"/>
  <c r="I72" i="3"/>
  <c r="AB49" i="6"/>
  <c r="AN23" i="8"/>
  <c r="N128" i="6"/>
  <c r="AB157" i="6"/>
  <c r="R20" i="5"/>
  <c r="Q20" i="5" s="1"/>
  <c r="R80" i="5"/>
  <c r="Q101" i="7"/>
  <c r="AN51" i="8"/>
  <c r="L92" i="4"/>
  <c r="D108" i="14"/>
  <c r="R51" i="6"/>
  <c r="AB51" i="6" s="1"/>
  <c r="B5" i="14"/>
  <c r="F5" i="11" s="1"/>
  <c r="C5" i="11" s="1"/>
  <c r="C5" i="14"/>
  <c r="H5" i="11" s="1"/>
  <c r="E5" i="11" s="1"/>
  <c r="I52" i="6"/>
  <c r="N52" i="6" s="1"/>
  <c r="R119" i="4"/>
  <c r="L30" i="5"/>
  <c r="Q77" i="4"/>
  <c r="Q118" i="4"/>
  <c r="B139" i="14"/>
  <c r="F139" i="11" s="1"/>
  <c r="C139" i="11" s="1"/>
  <c r="AB53" i="6"/>
  <c r="N81" i="7"/>
  <c r="Q81" i="7" s="1"/>
  <c r="K81" i="7"/>
  <c r="N140" i="7"/>
  <c r="Q140" i="7" s="1"/>
  <c r="K140" i="7"/>
  <c r="R138" i="7"/>
  <c r="Q137" i="3"/>
  <c r="K161" i="7"/>
  <c r="N161" i="7"/>
  <c r="Q161" i="7" s="1"/>
  <c r="AA59" i="6"/>
  <c r="L74" i="4"/>
  <c r="Q133" i="3"/>
  <c r="R134" i="7"/>
  <c r="K111" i="7"/>
  <c r="N111" i="7"/>
  <c r="Q111" i="7" s="1"/>
  <c r="R27" i="7"/>
  <c r="Q26" i="3"/>
  <c r="I92" i="11"/>
  <c r="J84" i="4" s="1"/>
  <c r="K94" i="3"/>
  <c r="B117" i="11"/>
  <c r="P74" i="5"/>
  <c r="O114" i="4"/>
  <c r="P11" i="4"/>
  <c r="AB73" i="6"/>
  <c r="AN110" i="8"/>
  <c r="R137" i="4"/>
  <c r="Q137" i="4" s="1"/>
  <c r="N114" i="6"/>
  <c r="N49" i="6"/>
  <c r="N133" i="6"/>
  <c r="AA43" i="6"/>
  <c r="AB43" i="6" s="1"/>
  <c r="AB47" i="6"/>
  <c r="M69" i="5"/>
  <c r="N35" i="7"/>
  <c r="Q35" i="7" s="1"/>
  <c r="K35" i="7"/>
  <c r="N29" i="7"/>
  <c r="Q29" i="7" s="1"/>
  <c r="K29" i="7"/>
  <c r="R7" i="3"/>
  <c r="K160" i="7"/>
  <c r="N160" i="7"/>
  <c r="Q160" i="7" s="1"/>
  <c r="AA135" i="6"/>
  <c r="R78" i="4"/>
  <c r="AB115" i="6"/>
  <c r="S115" i="4"/>
  <c r="Q115" i="4" s="1"/>
  <c r="AN155" i="8"/>
  <c r="AB25" i="14"/>
  <c r="Z25" i="14" s="1"/>
  <c r="S25" i="14" s="1"/>
  <c r="B25" i="14" s="1"/>
  <c r="F25" i="11" s="1"/>
  <c r="C25" i="11" s="1"/>
  <c r="P48" i="5"/>
  <c r="C58" i="14"/>
  <c r="H58" i="11" s="1"/>
  <c r="E58" i="11" s="1"/>
  <c r="C65" i="14"/>
  <c r="H65" i="11" s="1"/>
  <c r="E65" i="11" s="1"/>
  <c r="AN17" i="8"/>
  <c r="AA19" i="6"/>
  <c r="R47" i="3"/>
  <c r="Q56" i="7"/>
  <c r="P94" i="4"/>
  <c r="S57" i="5"/>
  <c r="O36" i="4"/>
  <c r="I141" i="6"/>
  <c r="R105" i="6"/>
  <c r="M27" i="6"/>
  <c r="N27" i="6" s="1"/>
  <c r="M22" i="6"/>
  <c r="N22" i="6" s="1"/>
  <c r="B90" i="14"/>
  <c r="F90" i="11" s="1"/>
  <c r="C90" i="11" s="1"/>
  <c r="B90" i="11" s="1"/>
  <c r="S72" i="5"/>
  <c r="Q72" i="5" s="1"/>
  <c r="N126" i="6"/>
  <c r="N158" i="7"/>
  <c r="Q158" i="7" s="1"/>
  <c r="K158" i="7"/>
  <c r="R84" i="6"/>
  <c r="AB84" i="6" s="1"/>
  <c r="AA77" i="6"/>
  <c r="R40" i="7"/>
  <c r="Q39" i="3"/>
  <c r="AA142" i="6"/>
  <c r="AB142" i="6" s="1"/>
  <c r="R120" i="8"/>
  <c r="N120" i="8"/>
  <c r="O120" i="8" s="1"/>
  <c r="X120" i="8" s="1"/>
  <c r="AB6" i="14"/>
  <c r="Z6" i="14" s="1"/>
  <c r="S6" i="14" s="1"/>
  <c r="B6" i="14" s="1"/>
  <c r="F6" i="11" s="1"/>
  <c r="C6" i="11" s="1"/>
  <c r="N128" i="7"/>
  <c r="Q128" i="7" s="1"/>
  <c r="K128" i="7"/>
  <c r="R111" i="8"/>
  <c r="AA94" i="6"/>
  <c r="AB94" i="6" s="1"/>
  <c r="B14" i="14"/>
  <c r="F14" i="11" s="1"/>
  <c r="C14" i="11" s="1"/>
  <c r="C14" i="14"/>
  <c r="H14" i="11" s="1"/>
  <c r="E14" i="11" s="1"/>
  <c r="O40" i="5"/>
  <c r="O56" i="4"/>
  <c r="C32" i="14"/>
  <c r="H32" i="11" s="1"/>
  <c r="E32" i="11" s="1"/>
  <c r="AN10" i="8"/>
  <c r="I118" i="6"/>
  <c r="N118" i="6" s="1"/>
  <c r="AB95" i="6"/>
  <c r="AA21" i="6"/>
  <c r="AB21" i="6" s="1"/>
  <c r="L67" i="5"/>
  <c r="C119" i="14"/>
  <c r="H119" i="11" s="1"/>
  <c r="E119" i="11" s="1"/>
  <c r="Q79" i="3"/>
  <c r="R80" i="7"/>
  <c r="R129" i="3"/>
  <c r="V60" i="6"/>
  <c r="AA60" i="6" s="1"/>
  <c r="AB60" i="6" s="1"/>
  <c r="Q20" i="7"/>
  <c r="R139" i="6"/>
  <c r="K44" i="7"/>
  <c r="N44" i="7"/>
  <c r="Q44" i="7" s="1"/>
  <c r="AB143" i="6"/>
  <c r="M25" i="6"/>
  <c r="N25" i="6" s="1"/>
  <c r="M113" i="6"/>
  <c r="N113" i="6" s="1"/>
  <c r="R127" i="6"/>
  <c r="B54" i="11"/>
  <c r="O86" i="4"/>
  <c r="O17" i="4"/>
  <c r="AN147" i="8"/>
  <c r="S82" i="4"/>
  <c r="Q82" i="4" s="1"/>
  <c r="K14" i="7"/>
  <c r="N14" i="7"/>
  <c r="Q14" i="7" s="1"/>
  <c r="L119" i="4"/>
  <c r="M23" i="6"/>
  <c r="N23" i="6" s="1"/>
  <c r="AB35" i="6"/>
  <c r="Q111" i="4"/>
  <c r="C154" i="14"/>
  <c r="H154" i="11" s="1"/>
  <c r="E154" i="11" s="1"/>
  <c r="R32" i="6"/>
  <c r="R87" i="3"/>
  <c r="Z20" i="6"/>
  <c r="AA20" i="6" s="1"/>
  <c r="AB20" i="6" s="1"/>
  <c r="I15" i="6"/>
  <c r="N15" i="6" s="1"/>
  <c r="N9" i="7"/>
  <c r="Q9" i="7" s="1"/>
  <c r="K9" i="7"/>
  <c r="B46" i="14"/>
  <c r="F46" i="11" s="1"/>
  <c r="C46" i="11" s="1"/>
  <c r="Z88" i="6"/>
  <c r="AA88" i="6" s="1"/>
  <c r="AB88" i="6" s="1"/>
  <c r="I59" i="6"/>
  <c r="N36" i="7"/>
  <c r="Q36" i="7" s="1"/>
  <c r="K36" i="7"/>
  <c r="K113" i="8"/>
  <c r="O113" i="8" s="1"/>
  <c r="X113" i="8" s="1"/>
  <c r="Q144" i="3"/>
  <c r="R145" i="7"/>
  <c r="Z91" i="6"/>
  <c r="AA91" i="6" s="1"/>
  <c r="AA38" i="6"/>
  <c r="AB38" i="6" s="1"/>
  <c r="Q155" i="7"/>
  <c r="W117" i="8"/>
  <c r="AB108" i="14"/>
  <c r="Z108" i="14" s="1"/>
  <c r="S108" i="14" s="1"/>
  <c r="S57" i="4"/>
  <c r="Q57" i="4" s="1"/>
  <c r="C123" i="14"/>
  <c r="H123" i="11" s="1"/>
  <c r="E123" i="11" s="1"/>
  <c r="B123" i="11" s="1"/>
  <c r="Z100" i="6"/>
  <c r="AA100" i="6" s="1"/>
  <c r="I151" i="6"/>
  <c r="N151" i="6" s="1"/>
  <c r="R85" i="7"/>
  <c r="Q84" i="3"/>
  <c r="R107" i="6"/>
  <c r="AB107" i="6" s="1"/>
  <c r="I159" i="6"/>
  <c r="N159" i="6" s="1"/>
  <c r="O49" i="4"/>
  <c r="AN112" i="8"/>
  <c r="AN89" i="8"/>
  <c r="R57" i="7"/>
  <c r="Q56" i="3"/>
  <c r="B100" i="14"/>
  <c r="F100" i="11" s="1"/>
  <c r="C100" i="11" s="1"/>
  <c r="B100" i="11" s="1"/>
  <c r="R133" i="4"/>
  <c r="AN141" i="8"/>
  <c r="AN66" i="8"/>
  <c r="H111" i="8"/>
  <c r="O111" i="8" s="1"/>
  <c r="C46" i="14"/>
  <c r="H46" i="11" s="1"/>
  <c r="E46" i="11" s="1"/>
  <c r="Q114" i="7"/>
  <c r="B18" i="14"/>
  <c r="F18" i="11" s="1"/>
  <c r="C18" i="11" s="1"/>
  <c r="C18" i="14"/>
  <c r="H18" i="11" s="1"/>
  <c r="E18" i="11" s="1"/>
  <c r="W114" i="8"/>
  <c r="R79" i="4"/>
  <c r="Q79" i="4" s="1"/>
  <c r="C126" i="14"/>
  <c r="H126" i="11" s="1"/>
  <c r="E126" i="11" s="1"/>
  <c r="B126" i="11" s="1"/>
  <c r="S44" i="5"/>
  <c r="Q44" i="5" s="1"/>
  <c r="O57" i="4"/>
  <c r="C139" i="14"/>
  <c r="H139" i="11" s="1"/>
  <c r="E139" i="11" s="1"/>
  <c r="B118" i="14"/>
  <c r="F118" i="11" s="1"/>
  <c r="C118" i="11" s="1"/>
  <c r="C118" i="14"/>
  <c r="H118" i="11" s="1"/>
  <c r="E118" i="11" s="1"/>
  <c r="AB98" i="6"/>
  <c r="B152" i="14"/>
  <c r="F152" i="11" s="1"/>
  <c r="C152" i="11" s="1"/>
  <c r="B152" i="11" s="1"/>
  <c r="B116" i="14"/>
  <c r="F116" i="11" s="1"/>
  <c r="C116" i="11" s="1"/>
  <c r="B116" i="11" s="1"/>
  <c r="AN105" i="8"/>
  <c r="AN6" i="8"/>
  <c r="N92" i="7"/>
  <c r="Q92" i="7" s="1"/>
  <c r="K92" i="7"/>
  <c r="AA141" i="6"/>
  <c r="B98" i="14"/>
  <c r="F98" i="11" s="1"/>
  <c r="C98" i="11" s="1"/>
  <c r="B98" i="11" s="1"/>
  <c r="B81" i="11"/>
  <c r="Q13" i="4"/>
  <c r="Q27" i="4"/>
  <c r="K151" i="7"/>
  <c r="N151" i="7"/>
  <c r="Q151" i="7" s="1"/>
  <c r="Z133" i="6"/>
  <c r="AA133" i="6" s="1"/>
  <c r="P126" i="4"/>
  <c r="M26" i="6"/>
  <c r="N26" i="6" s="1"/>
  <c r="B74" i="11"/>
  <c r="AN7" i="8"/>
  <c r="M136" i="6"/>
  <c r="N136" i="6" s="1"/>
  <c r="C101" i="14"/>
  <c r="H101" i="11" s="1"/>
  <c r="E101" i="11" s="1"/>
  <c r="AN73" i="8"/>
  <c r="S147" i="3"/>
  <c r="R134" i="4"/>
  <c r="R155" i="6"/>
  <c r="AB155" i="6" s="1"/>
  <c r="H56" i="5"/>
  <c r="AN49" i="8"/>
  <c r="I93" i="6"/>
  <c r="N93" i="6" s="1"/>
  <c r="Z104" i="6"/>
  <c r="AA104" i="6" s="1"/>
  <c r="AB104" i="6" s="1"/>
  <c r="B121" i="14"/>
  <c r="F121" i="11" s="1"/>
  <c r="C121" i="11" s="1"/>
  <c r="B121" i="11" s="1"/>
  <c r="K55" i="7"/>
  <c r="N55" i="7"/>
  <c r="Q55" i="7" s="1"/>
  <c r="Z27" i="6"/>
  <c r="AA27" i="6" s="1"/>
  <c r="AB27" i="6" s="1"/>
  <c r="L78" i="4"/>
  <c r="R140" i="6"/>
  <c r="K47" i="7"/>
  <c r="N47" i="7"/>
  <c r="Q47" i="7" s="1"/>
  <c r="S128" i="4"/>
  <c r="Q128" i="4" s="1"/>
  <c r="R113" i="7"/>
  <c r="Q112" i="3"/>
  <c r="Z89" i="6"/>
  <c r="AA89" i="6" s="1"/>
  <c r="Q48" i="5"/>
  <c r="AN148" i="8"/>
  <c r="R125" i="6"/>
  <c r="AB125" i="6" s="1"/>
  <c r="K86" i="7"/>
  <c r="N86" i="7"/>
  <c r="Q86" i="7" s="1"/>
  <c r="Z139" i="6"/>
  <c r="AA139" i="6" s="1"/>
  <c r="N120" i="7"/>
  <c r="Q120" i="7" s="1"/>
  <c r="K120" i="7"/>
  <c r="AN100" i="8"/>
  <c r="M38" i="6"/>
  <c r="N38" i="6" s="1"/>
  <c r="Z39" i="6"/>
  <c r="AA39" i="6" s="1"/>
  <c r="N105" i="6"/>
  <c r="AB133" i="6"/>
  <c r="T10" i="3"/>
  <c r="R10" i="3" s="1"/>
  <c r="S10" i="4"/>
  <c r="Q10" i="4" s="1"/>
  <c r="AN54" i="8"/>
  <c r="M43" i="6"/>
  <c r="N43" i="6" s="1"/>
  <c r="K34" i="7"/>
  <c r="N34" i="7"/>
  <c r="Q34" i="7" s="1"/>
  <c r="R59" i="6"/>
  <c r="L64" i="4"/>
  <c r="M116" i="4"/>
  <c r="L69" i="4"/>
  <c r="R100" i="6"/>
  <c r="R41" i="3"/>
  <c r="M146" i="6"/>
  <c r="N146" i="6" s="1"/>
  <c r="I45" i="11"/>
  <c r="J43" i="4" s="1"/>
  <c r="K47" i="3"/>
  <c r="B150" i="14"/>
  <c r="F150" i="11" s="1"/>
  <c r="C150" i="11" s="1"/>
  <c r="C150" i="14"/>
  <c r="H150" i="11" s="1"/>
  <c r="E150" i="11" s="1"/>
  <c r="B107" i="14"/>
  <c r="F107" i="11" s="1"/>
  <c r="C107" i="11" s="1"/>
  <c r="B107" i="11" s="1"/>
  <c r="B43" i="11"/>
  <c r="G149" i="3"/>
  <c r="AB158" i="14"/>
  <c r="Z158" i="14" s="1"/>
  <c r="S158" i="14" s="1"/>
  <c r="B158" i="14" s="1"/>
  <c r="F158" i="11" s="1"/>
  <c r="C158" i="11" s="1"/>
  <c r="AB153" i="6"/>
  <c r="C141" i="14"/>
  <c r="H141" i="11" s="1"/>
  <c r="E141" i="11" s="1"/>
  <c r="B141" i="11" s="1"/>
  <c r="D55" i="14"/>
  <c r="B55" i="14" s="1"/>
  <c r="F55" i="11" s="1"/>
  <c r="C55" i="11" s="1"/>
  <c r="B55" i="11" s="1"/>
  <c r="I87" i="6"/>
  <c r="N87" i="6" s="1"/>
  <c r="K45" i="7"/>
  <c r="N45" i="7"/>
  <c r="Q45" i="7" s="1"/>
  <c r="O73" i="5"/>
  <c r="O61" i="5"/>
  <c r="B115" i="14"/>
  <c r="F115" i="11" s="1"/>
  <c r="C115" i="11" s="1"/>
  <c r="B115" i="11" s="1"/>
  <c r="I7" i="6"/>
  <c r="N7" i="6" s="1"/>
  <c r="C114" i="14"/>
  <c r="H114" i="11" s="1"/>
  <c r="E114" i="11" s="1"/>
  <c r="K149" i="7"/>
  <c r="N149" i="7"/>
  <c r="Q149" i="7" s="1"/>
  <c r="K51" i="7"/>
  <c r="N51" i="7"/>
  <c r="Q51" i="7" s="1"/>
  <c r="AA7" i="6"/>
  <c r="N155" i="6"/>
  <c r="Q26" i="7"/>
  <c r="N79" i="4"/>
  <c r="K142" i="7"/>
  <c r="N142" i="7"/>
  <c r="Q142" i="7" s="1"/>
  <c r="R148" i="7"/>
  <c r="Q147" i="3"/>
  <c r="AB112" i="6"/>
  <c r="I62" i="11"/>
  <c r="K64" i="3"/>
  <c r="B59" i="14"/>
  <c r="F59" i="11" s="1"/>
  <c r="C59" i="11" s="1"/>
  <c r="B59" i="11" s="1"/>
  <c r="AA32" i="6"/>
  <c r="L62" i="5"/>
  <c r="N148" i="6"/>
  <c r="C98" i="14"/>
  <c r="H98" i="11" s="1"/>
  <c r="E98" i="11" s="1"/>
  <c r="AA9" i="6"/>
  <c r="AB135" i="6"/>
  <c r="K121" i="7"/>
  <c r="N121" i="7"/>
  <c r="Q121" i="7" s="1"/>
  <c r="AN96" i="8"/>
  <c r="N78" i="6"/>
  <c r="AN16" i="8"/>
  <c r="R70" i="7"/>
  <c r="Q69" i="3"/>
  <c r="C27" i="14"/>
  <c r="H27" i="11" s="1"/>
  <c r="E27" i="11" s="1"/>
  <c r="Q40" i="5"/>
  <c r="N98" i="6"/>
  <c r="N112" i="6"/>
  <c r="M160" i="6"/>
  <c r="N160" i="6" s="1"/>
  <c r="L85" i="5" s="1"/>
  <c r="K85" i="5" s="1"/>
  <c r="N105" i="7"/>
  <c r="Q105" i="7" s="1"/>
  <c r="K105" i="7"/>
  <c r="R19" i="6"/>
  <c r="AB19" i="6" s="1"/>
  <c r="I74" i="6"/>
  <c r="N74" i="6" s="1"/>
  <c r="Z66" i="6"/>
  <c r="AA66" i="6" s="1"/>
  <c r="R30" i="6"/>
  <c r="I138" i="6"/>
  <c r="N138" i="6" s="1"/>
  <c r="B112" i="14"/>
  <c r="F112" i="11" s="1"/>
  <c r="C112" i="11" s="1"/>
  <c r="B112" i="11" s="1"/>
  <c r="K131" i="7"/>
  <c r="N131" i="7"/>
  <c r="Q131" i="7" s="1"/>
  <c r="K132" i="7"/>
  <c r="N132" i="7"/>
  <c r="Q132" i="7" s="1"/>
  <c r="M99" i="6"/>
  <c r="N99" i="6" s="1"/>
  <c r="Z62" i="6"/>
  <c r="AA62" i="6" s="1"/>
  <c r="AB62" i="6" s="1"/>
  <c r="N52" i="7"/>
  <c r="Q52" i="7" s="1"/>
  <c r="K52" i="7"/>
  <c r="I34" i="6"/>
  <c r="N34" i="6" s="1"/>
  <c r="S19" i="4"/>
  <c r="Q19" i="4" s="1"/>
  <c r="N59" i="6"/>
  <c r="AB77" i="6"/>
  <c r="N33" i="6"/>
  <c r="P57" i="4"/>
  <c r="K87" i="7"/>
  <c r="N87" i="7"/>
  <c r="Q87" i="7" s="1"/>
  <c r="O115" i="8"/>
  <c r="X115" i="8" s="1"/>
  <c r="AB106" i="6"/>
  <c r="AB80" i="14"/>
  <c r="Z80" i="14" s="1"/>
  <c r="S80" i="14" s="1"/>
  <c r="B80" i="14" s="1"/>
  <c r="F80" i="11" s="1"/>
  <c r="C80" i="11" s="1"/>
  <c r="S112" i="4"/>
  <c r="Q112" i="4" s="1"/>
  <c r="Q83" i="4"/>
  <c r="AB121" i="6"/>
  <c r="AN80" i="8"/>
  <c r="B124" i="11"/>
  <c r="L60" i="4"/>
  <c r="P145" i="4" l="1"/>
  <c r="P86" i="5"/>
  <c r="P142" i="4"/>
  <c r="P84" i="5"/>
  <c r="P144" i="4"/>
  <c r="P85" i="5"/>
  <c r="P141" i="4"/>
  <c r="P83" i="5"/>
  <c r="Q142" i="4"/>
  <c r="K24" i="5"/>
  <c r="K90" i="4"/>
  <c r="K59" i="5"/>
  <c r="Q52" i="5"/>
  <c r="Q19" i="5"/>
  <c r="M96" i="3"/>
  <c r="L86" i="4"/>
  <c r="L57" i="5"/>
  <c r="N157" i="3"/>
  <c r="M142" i="4"/>
  <c r="N136" i="3"/>
  <c r="M125" i="4"/>
  <c r="N11" i="3"/>
  <c r="L11" i="3" s="1"/>
  <c r="M11" i="4"/>
  <c r="K11" i="4" s="1"/>
  <c r="M10" i="5"/>
  <c r="K10" i="5" s="1"/>
  <c r="M49" i="3"/>
  <c r="L45" i="4"/>
  <c r="M158" i="3"/>
  <c r="L143" i="4"/>
  <c r="AB127" i="6"/>
  <c r="X111" i="8"/>
  <c r="S110" i="3" s="1"/>
  <c r="R110" i="3" s="1"/>
  <c r="B14" i="11"/>
  <c r="Q57" i="5"/>
  <c r="T160" i="3"/>
  <c r="R160" i="3" s="1"/>
  <c r="S145" i="4"/>
  <c r="Q145" i="4" s="1"/>
  <c r="B103" i="11"/>
  <c r="N85" i="3"/>
  <c r="M75" i="4"/>
  <c r="M53" i="5"/>
  <c r="N86" i="3"/>
  <c r="M76" i="4"/>
  <c r="M54" i="5"/>
  <c r="M157" i="3"/>
  <c r="L142" i="4"/>
  <c r="T159" i="3"/>
  <c r="R159" i="3" s="1"/>
  <c r="S144" i="4"/>
  <c r="Q144" i="4" s="1"/>
  <c r="AB103" i="6"/>
  <c r="N102" i="3" s="1"/>
  <c r="B134" i="11"/>
  <c r="B66" i="11"/>
  <c r="N17" i="3"/>
  <c r="L17" i="3" s="1"/>
  <c r="M13" i="5"/>
  <c r="K13" i="5" s="1"/>
  <c r="B76" i="11"/>
  <c r="P159" i="3"/>
  <c r="O144" i="4"/>
  <c r="P160" i="3"/>
  <c r="O145" i="4"/>
  <c r="B5" i="11"/>
  <c r="AB36" i="6"/>
  <c r="P156" i="3"/>
  <c r="O141" i="4"/>
  <c r="M159" i="3"/>
  <c r="L144" i="4"/>
  <c r="P158" i="3"/>
  <c r="O143" i="4"/>
  <c r="M160" i="3"/>
  <c r="L145" i="4"/>
  <c r="B77" i="11"/>
  <c r="X114" i="8"/>
  <c r="B89" i="11"/>
  <c r="B52" i="11"/>
  <c r="I52" i="11" s="1"/>
  <c r="J36" i="5" s="1"/>
  <c r="B153" i="11"/>
  <c r="T58" i="3"/>
  <c r="R58" i="3" s="1"/>
  <c r="S38" i="5"/>
  <c r="Q38" i="5" s="1"/>
  <c r="AA42" i="6"/>
  <c r="AB42" i="6" s="1"/>
  <c r="N92" i="3"/>
  <c r="M82" i="4"/>
  <c r="Q143" i="4"/>
  <c r="B108" i="14"/>
  <c r="F108" i="11" s="1"/>
  <c r="C108" i="11" s="1"/>
  <c r="B42" i="11"/>
  <c r="N158" i="3"/>
  <c r="M143" i="4"/>
  <c r="K143" i="4" s="1"/>
  <c r="B50" i="11"/>
  <c r="T156" i="3"/>
  <c r="R156" i="3" s="1"/>
  <c r="S141" i="4"/>
  <c r="Q141" i="4" s="1"/>
  <c r="N135" i="3"/>
  <c r="M124" i="4"/>
  <c r="M75" i="5"/>
  <c r="N160" i="3"/>
  <c r="M145" i="4"/>
  <c r="K145" i="4" s="1"/>
  <c r="M19" i="3"/>
  <c r="L17" i="4"/>
  <c r="P157" i="3"/>
  <c r="O142" i="4"/>
  <c r="N156" i="3"/>
  <c r="L156" i="3" s="1"/>
  <c r="M141" i="4"/>
  <c r="K141" i="4" s="1"/>
  <c r="Q76" i="4"/>
  <c r="AB45" i="6"/>
  <c r="C148" i="14"/>
  <c r="H148" i="11" s="1"/>
  <c r="E148" i="11" s="1"/>
  <c r="N159" i="3"/>
  <c r="M144" i="4"/>
  <c r="B148" i="14"/>
  <c r="F148" i="11" s="1"/>
  <c r="C148" i="11" s="1"/>
  <c r="B148" i="11" s="1"/>
  <c r="I148" i="11" s="1"/>
  <c r="J136" i="4" s="1"/>
  <c r="B86" i="11"/>
  <c r="L30" i="3"/>
  <c r="B35" i="11"/>
  <c r="B15" i="11"/>
  <c r="T110" i="3"/>
  <c r="S99" i="4"/>
  <c r="M128" i="3"/>
  <c r="L117" i="4"/>
  <c r="L70" i="5"/>
  <c r="M99" i="3"/>
  <c r="L58" i="5"/>
  <c r="L89" i="4"/>
  <c r="AB151" i="6"/>
  <c r="B70" i="11"/>
  <c r="B102" i="11"/>
  <c r="B125" i="11"/>
  <c r="I125" i="11" s="1"/>
  <c r="T142" i="3"/>
  <c r="R142" i="3" s="1"/>
  <c r="S130" i="4"/>
  <c r="Q130" i="4" s="1"/>
  <c r="M30" i="3"/>
  <c r="L27" i="4"/>
  <c r="K27" i="4" s="1"/>
  <c r="N108" i="3"/>
  <c r="L108" i="3" s="1"/>
  <c r="M97" i="4"/>
  <c r="K97" i="4" s="1"/>
  <c r="B68" i="11"/>
  <c r="N103" i="3"/>
  <c r="L103" i="3" s="1"/>
  <c r="M92" i="4"/>
  <c r="K92" i="4" s="1"/>
  <c r="N37" i="3"/>
  <c r="M25" i="5"/>
  <c r="M33" i="4"/>
  <c r="N87" i="3"/>
  <c r="L87" i="3" s="1"/>
  <c r="M77" i="4"/>
  <c r="K77" i="4" s="1"/>
  <c r="M102" i="3"/>
  <c r="L91" i="4"/>
  <c r="I94" i="11"/>
  <c r="K96" i="3"/>
  <c r="I123" i="11"/>
  <c r="J114" i="4" s="1"/>
  <c r="K125" i="3"/>
  <c r="I141" i="11"/>
  <c r="K143" i="3"/>
  <c r="M150" i="3"/>
  <c r="L136" i="4"/>
  <c r="N42" i="3"/>
  <c r="M27" i="5"/>
  <c r="M38" i="4"/>
  <c r="I44" i="11"/>
  <c r="K46" i="3"/>
  <c r="I91" i="11"/>
  <c r="J83" i="4" s="1"/>
  <c r="K93" i="3"/>
  <c r="N123" i="3"/>
  <c r="M112" i="4"/>
  <c r="N54" i="3"/>
  <c r="M36" i="5"/>
  <c r="I70" i="11"/>
  <c r="J64" i="4" s="1"/>
  <c r="K72" i="3"/>
  <c r="M73" i="3"/>
  <c r="L65" i="4"/>
  <c r="M33" i="3"/>
  <c r="L21" i="5"/>
  <c r="M92" i="3"/>
  <c r="L92" i="3" s="1"/>
  <c r="L82" i="4"/>
  <c r="M95" i="3"/>
  <c r="L56" i="5"/>
  <c r="L85" i="4"/>
  <c r="N98" i="3"/>
  <c r="M88" i="4"/>
  <c r="I60" i="11"/>
  <c r="J55" i="4" s="1"/>
  <c r="K62" i="3"/>
  <c r="N73" i="3"/>
  <c r="M65" i="4"/>
  <c r="N107" i="3"/>
  <c r="M96" i="4"/>
  <c r="M63" i="5"/>
  <c r="I103" i="11"/>
  <c r="K105" i="3"/>
  <c r="N13" i="3"/>
  <c r="M11" i="5"/>
  <c r="I78" i="11"/>
  <c r="J70" i="4" s="1"/>
  <c r="K80" i="3"/>
  <c r="N26" i="3"/>
  <c r="M18" i="5"/>
  <c r="M24" i="4"/>
  <c r="I126" i="11"/>
  <c r="K128" i="3"/>
  <c r="S119" i="3"/>
  <c r="R108" i="4"/>
  <c r="N119" i="3"/>
  <c r="L119" i="3" s="1"/>
  <c r="M108" i="4"/>
  <c r="K108" i="4" s="1"/>
  <c r="I109" i="11"/>
  <c r="J100" i="4" s="1"/>
  <c r="K111" i="3"/>
  <c r="I11" i="11"/>
  <c r="J11" i="5" s="1"/>
  <c r="K13" i="3"/>
  <c r="S113" i="3"/>
  <c r="R102" i="4"/>
  <c r="N61" i="3"/>
  <c r="L61" i="3" s="1"/>
  <c r="M54" i="4"/>
  <c r="K54" i="4" s="1"/>
  <c r="M86" i="3"/>
  <c r="L86" i="3" s="1"/>
  <c r="L54" i="5"/>
  <c r="K54" i="5" s="1"/>
  <c r="L76" i="4"/>
  <c r="N93" i="3"/>
  <c r="L93" i="3" s="1"/>
  <c r="M83" i="4"/>
  <c r="K83" i="4" s="1"/>
  <c r="S118" i="3"/>
  <c r="R107" i="4"/>
  <c r="N24" i="3"/>
  <c r="M17" i="5"/>
  <c r="M22" i="4"/>
  <c r="N57" i="3"/>
  <c r="M51" i="4"/>
  <c r="M37" i="5"/>
  <c r="M70" i="3"/>
  <c r="L70" i="3" s="1"/>
  <c r="L63" i="4"/>
  <c r="I55" i="11"/>
  <c r="K57" i="3"/>
  <c r="N141" i="3"/>
  <c r="M129" i="4"/>
  <c r="N33" i="3"/>
  <c r="M21" i="5"/>
  <c r="N113" i="3"/>
  <c r="M102" i="4"/>
  <c r="I72" i="11"/>
  <c r="K74" i="3"/>
  <c r="M6" i="3"/>
  <c r="L6" i="4"/>
  <c r="M51" i="3"/>
  <c r="L51" i="3" s="1"/>
  <c r="L46" i="4"/>
  <c r="R136" i="7"/>
  <c r="Q135" i="3"/>
  <c r="P124" i="4"/>
  <c r="P75" i="5"/>
  <c r="I145" i="11"/>
  <c r="J134" i="4" s="1"/>
  <c r="K147" i="3"/>
  <c r="R22" i="7"/>
  <c r="Q21" i="3"/>
  <c r="P19" i="4"/>
  <c r="L158" i="3"/>
  <c r="I20" i="11"/>
  <c r="K22" i="3"/>
  <c r="P148" i="3"/>
  <c r="O135" i="4"/>
  <c r="P46" i="3"/>
  <c r="O31" i="5"/>
  <c r="O42" i="4"/>
  <c r="N97" i="3"/>
  <c r="M87" i="4"/>
  <c r="T65" i="3"/>
  <c r="R65" i="3" s="1"/>
  <c r="S58" i="4"/>
  <c r="Q58" i="4" s="1"/>
  <c r="O26" i="3"/>
  <c r="N18" i="5"/>
  <c r="N24" i="4"/>
  <c r="R140" i="7"/>
  <c r="Q139" i="3"/>
  <c r="P128" i="4"/>
  <c r="R101" i="7"/>
  <c r="Q100" i="3"/>
  <c r="P90" i="4"/>
  <c r="P59" i="5"/>
  <c r="P61" i="3"/>
  <c r="O54" i="4"/>
  <c r="N95" i="3"/>
  <c r="L95" i="3" s="1"/>
  <c r="G95" i="3" s="1"/>
  <c r="M85" i="4"/>
  <c r="K85" i="4" s="1"/>
  <c r="F85" i="4" s="1"/>
  <c r="G85" i="4" s="1"/>
  <c r="M56" i="5"/>
  <c r="K56" i="5" s="1"/>
  <c r="F56" i="5" s="1"/>
  <c r="G56" i="5" s="1"/>
  <c r="I48" i="11"/>
  <c r="J33" i="5" s="1"/>
  <c r="K50" i="3"/>
  <c r="I113" i="11"/>
  <c r="J104" i="4" s="1"/>
  <c r="K115" i="3"/>
  <c r="R17" i="7"/>
  <c r="Q16" i="3"/>
  <c r="P15" i="4"/>
  <c r="P12" i="5"/>
  <c r="O108" i="3"/>
  <c r="N64" i="5"/>
  <c r="N97" i="4"/>
  <c r="R61" i="7"/>
  <c r="Q60" i="3"/>
  <c r="P53" i="4"/>
  <c r="T131" i="3"/>
  <c r="R131" i="3" s="1"/>
  <c r="S120" i="4"/>
  <c r="Q120" i="4" s="1"/>
  <c r="J8" i="5"/>
  <c r="J9" i="4"/>
  <c r="B34" i="11"/>
  <c r="N131" i="3"/>
  <c r="M120" i="4"/>
  <c r="N130" i="3"/>
  <c r="L130" i="3" s="1"/>
  <c r="M119" i="4"/>
  <c r="K119" i="4" s="1"/>
  <c r="M71" i="5"/>
  <c r="K71" i="5" s="1"/>
  <c r="T148" i="3"/>
  <c r="R148" i="3" s="1"/>
  <c r="S135" i="4"/>
  <c r="Q135" i="4" s="1"/>
  <c r="R38" i="7"/>
  <c r="Q37" i="3"/>
  <c r="P25" i="5"/>
  <c r="P33" i="4"/>
  <c r="P73" i="3"/>
  <c r="O65" i="4"/>
  <c r="P81" i="3"/>
  <c r="O71" i="4"/>
  <c r="M57" i="3"/>
  <c r="L51" i="4"/>
  <c r="L37" i="5"/>
  <c r="P122" i="3"/>
  <c r="O111" i="4"/>
  <c r="O67" i="5"/>
  <c r="AB91" i="6"/>
  <c r="R83" i="7"/>
  <c r="Q82" i="3"/>
  <c r="P72" i="4"/>
  <c r="P50" i="5"/>
  <c r="B157" i="11"/>
  <c r="Q15" i="3"/>
  <c r="R16" i="7"/>
  <c r="P14" i="4"/>
  <c r="T102" i="3"/>
  <c r="R102" i="3" s="1"/>
  <c r="S91" i="4"/>
  <c r="Q91" i="4" s="1"/>
  <c r="T42" i="3"/>
  <c r="R42" i="3" s="1"/>
  <c r="S27" i="5"/>
  <c r="Q27" i="5" s="1"/>
  <c r="S38" i="4"/>
  <c r="Q38" i="4" s="1"/>
  <c r="R28" i="7"/>
  <c r="Q27" i="3"/>
  <c r="P19" i="5"/>
  <c r="M110" i="3"/>
  <c r="L99" i="4"/>
  <c r="R143" i="7"/>
  <c r="Q142" i="3"/>
  <c r="P130" i="4"/>
  <c r="B28" i="11"/>
  <c r="M12" i="3"/>
  <c r="L12" i="4"/>
  <c r="I87" i="11"/>
  <c r="J79" i="4" s="1"/>
  <c r="K89" i="3"/>
  <c r="P18" i="3"/>
  <c r="O14" i="5"/>
  <c r="P74" i="3"/>
  <c r="O47" i="5"/>
  <c r="O66" i="4"/>
  <c r="P5" i="3"/>
  <c r="O5" i="5"/>
  <c r="O5" i="4"/>
  <c r="P78" i="3"/>
  <c r="O69" i="4"/>
  <c r="P36" i="3"/>
  <c r="O24" i="5"/>
  <c r="O32" i="4"/>
  <c r="AB9" i="6"/>
  <c r="Q7" i="3"/>
  <c r="R8" i="7"/>
  <c r="P6" i="5"/>
  <c r="P7" i="4"/>
  <c r="Q153" i="3"/>
  <c r="R154" i="7"/>
  <c r="P138" i="4"/>
  <c r="B27" i="11"/>
  <c r="M146" i="3"/>
  <c r="L133" i="4"/>
  <c r="Q123" i="3"/>
  <c r="R124" i="7"/>
  <c r="P112" i="4"/>
  <c r="B32" i="11"/>
  <c r="B154" i="11"/>
  <c r="M53" i="3"/>
  <c r="L48" i="4"/>
  <c r="L35" i="5"/>
  <c r="Q49" i="4"/>
  <c r="O94" i="3"/>
  <c r="N84" i="4"/>
  <c r="M41" i="3"/>
  <c r="L37" i="4"/>
  <c r="R100" i="7"/>
  <c r="Q99" i="3"/>
  <c r="P58" i="5"/>
  <c r="P89" i="4"/>
  <c r="T18" i="3"/>
  <c r="R18" i="3" s="1"/>
  <c r="S14" i="5"/>
  <c r="Q14" i="5" s="1"/>
  <c r="O105" i="3"/>
  <c r="N61" i="5"/>
  <c r="N94" i="4"/>
  <c r="R66" i="7"/>
  <c r="Q65" i="3"/>
  <c r="P58" i="4"/>
  <c r="B129" i="11"/>
  <c r="N45" i="3"/>
  <c r="L45" i="3" s="1"/>
  <c r="M30" i="5"/>
  <c r="K30" i="5" s="1"/>
  <c r="M41" i="4"/>
  <c r="K41" i="4" s="1"/>
  <c r="N83" i="6"/>
  <c r="C49" i="14"/>
  <c r="H49" i="11" s="1"/>
  <c r="E49" i="11" s="1"/>
  <c r="B49" i="11" s="1"/>
  <c r="B39" i="11"/>
  <c r="B63" i="11"/>
  <c r="B127" i="11"/>
  <c r="B122" i="11"/>
  <c r="C33" i="14"/>
  <c r="H33" i="11" s="1"/>
  <c r="E33" i="11" s="1"/>
  <c r="B33" i="11" s="1"/>
  <c r="B84" i="11"/>
  <c r="I71" i="11"/>
  <c r="J65" i="4" s="1"/>
  <c r="K73" i="3"/>
  <c r="I107" i="11"/>
  <c r="J98" i="4" s="1"/>
  <c r="K109" i="3"/>
  <c r="M58" i="3"/>
  <c r="L52" i="4"/>
  <c r="L38" i="5"/>
  <c r="N134" i="3"/>
  <c r="L134" i="3" s="1"/>
  <c r="M123" i="4"/>
  <c r="K123" i="4" s="1"/>
  <c r="M74" i="5"/>
  <c r="K74" i="5" s="1"/>
  <c r="AB140" i="6"/>
  <c r="T154" i="3"/>
  <c r="R154" i="3" s="1"/>
  <c r="S139" i="4"/>
  <c r="Q139" i="4" s="1"/>
  <c r="S114" i="3"/>
  <c r="R103" i="4"/>
  <c r="Q103" i="4" s="1"/>
  <c r="N59" i="3"/>
  <c r="M39" i="5"/>
  <c r="N18" i="3"/>
  <c r="M14" i="5"/>
  <c r="N111" i="3"/>
  <c r="M100" i="4"/>
  <c r="B150" i="11"/>
  <c r="M42" i="3"/>
  <c r="L27" i="5"/>
  <c r="L38" i="4"/>
  <c r="T99" i="3"/>
  <c r="R99" i="3" s="1"/>
  <c r="S89" i="4"/>
  <c r="Q89" i="4" s="1"/>
  <c r="S58" i="5"/>
  <c r="Q58" i="5" s="1"/>
  <c r="P91" i="3"/>
  <c r="O81" i="4"/>
  <c r="B118" i="11"/>
  <c r="T140" i="3"/>
  <c r="R140" i="3" s="1"/>
  <c r="S76" i="5"/>
  <c r="Q76" i="5" s="1"/>
  <c r="M14" i="3"/>
  <c r="L13" i="4"/>
  <c r="I54" i="11"/>
  <c r="J50" i="4" s="1"/>
  <c r="K56" i="3"/>
  <c r="AB139" i="6"/>
  <c r="N83" i="3"/>
  <c r="L83" i="3" s="1"/>
  <c r="M51" i="5"/>
  <c r="K51" i="5" s="1"/>
  <c r="M73" i="4"/>
  <c r="K73" i="4" s="1"/>
  <c r="AB105" i="6"/>
  <c r="P28" i="3"/>
  <c r="O25" i="4"/>
  <c r="M132" i="3"/>
  <c r="L72" i="5"/>
  <c r="L121" i="4"/>
  <c r="R111" i="7"/>
  <c r="Q110" i="3"/>
  <c r="P99" i="4"/>
  <c r="R161" i="7"/>
  <c r="N86" i="5" s="1"/>
  <c r="F86" i="5" s="1"/>
  <c r="G86" i="5" s="1"/>
  <c r="H86" i="5" s="1"/>
  <c r="Q160" i="3"/>
  <c r="P80" i="3"/>
  <c r="O70" i="4"/>
  <c r="R62" i="7"/>
  <c r="Q61" i="3"/>
  <c r="P54" i="4"/>
  <c r="T124" i="3"/>
  <c r="R124" i="3" s="1"/>
  <c r="S113" i="4"/>
  <c r="Q113" i="4" s="1"/>
  <c r="M66" i="3"/>
  <c r="L66" i="3" s="1"/>
  <c r="L42" i="5"/>
  <c r="K42" i="5" s="1"/>
  <c r="L59" i="4"/>
  <c r="K59" i="4" s="1"/>
  <c r="I24" i="11"/>
  <c r="K26" i="3"/>
  <c r="P92" i="3"/>
  <c r="O82" i="4"/>
  <c r="T80" i="3"/>
  <c r="R80" i="3" s="1"/>
  <c r="S70" i="4"/>
  <c r="Q70" i="4" s="1"/>
  <c r="N10" i="3"/>
  <c r="M10" i="4"/>
  <c r="M9" i="5"/>
  <c r="T26" i="3"/>
  <c r="R26" i="3" s="1"/>
  <c r="S18" i="5"/>
  <c r="Q18" i="5" s="1"/>
  <c r="S24" i="4"/>
  <c r="Q24" i="4" s="1"/>
  <c r="M27" i="3"/>
  <c r="L19" i="5"/>
  <c r="P37" i="3"/>
  <c r="O25" i="5"/>
  <c r="O33" i="4"/>
  <c r="O83" i="3"/>
  <c r="N51" i="5"/>
  <c r="N73" i="4"/>
  <c r="R82" i="7"/>
  <c r="Q81" i="3"/>
  <c r="P71" i="4"/>
  <c r="P82" i="3"/>
  <c r="O50" i="5"/>
  <c r="O72" i="4"/>
  <c r="M153" i="3"/>
  <c r="L138" i="4"/>
  <c r="P103" i="3"/>
  <c r="O92" i="4"/>
  <c r="P27" i="3"/>
  <c r="O19" i="5"/>
  <c r="P142" i="3"/>
  <c r="O130" i="4"/>
  <c r="P52" i="3"/>
  <c r="O34" i="5"/>
  <c r="O47" i="4"/>
  <c r="T85" i="3"/>
  <c r="R85" i="3" s="1"/>
  <c r="S75" i="4"/>
  <c r="Q75" i="4" s="1"/>
  <c r="S53" i="5"/>
  <c r="Q53" i="5" s="1"/>
  <c r="M118" i="3"/>
  <c r="L107" i="4"/>
  <c r="R37" i="7"/>
  <c r="Q36" i="3"/>
  <c r="P32" i="4"/>
  <c r="P24" i="5"/>
  <c r="AB116" i="6"/>
  <c r="N41" i="3"/>
  <c r="M37" i="4"/>
  <c r="K37" i="4" s="1"/>
  <c r="N21" i="3"/>
  <c r="M19" i="4"/>
  <c r="P7" i="3"/>
  <c r="O7" i="4"/>
  <c r="O6" i="5"/>
  <c r="P153" i="3"/>
  <c r="O138" i="4"/>
  <c r="Q152" i="3"/>
  <c r="R153" i="7"/>
  <c r="P81" i="5"/>
  <c r="N40" i="3"/>
  <c r="M36" i="4"/>
  <c r="Q17" i="3"/>
  <c r="R18" i="7"/>
  <c r="P16" i="4"/>
  <c r="P13" i="5"/>
  <c r="R119" i="7"/>
  <c r="Q118" i="3"/>
  <c r="P107" i="4"/>
  <c r="T46" i="3"/>
  <c r="R46" i="3" s="1"/>
  <c r="S42" i="4"/>
  <c r="Q42" i="4" s="1"/>
  <c r="S31" i="5"/>
  <c r="Q31" i="5" s="1"/>
  <c r="K43" i="5"/>
  <c r="N14" i="3"/>
  <c r="M13" i="4"/>
  <c r="K13" i="4" s="1"/>
  <c r="M76" i="3"/>
  <c r="L67" i="4"/>
  <c r="AB44" i="6"/>
  <c r="T113" i="3"/>
  <c r="R113" i="3" s="1"/>
  <c r="S102" i="4"/>
  <c r="Q102" i="4" s="1"/>
  <c r="AB152" i="6"/>
  <c r="P71" i="3"/>
  <c r="O46" i="5"/>
  <c r="N144" i="3"/>
  <c r="L144" i="3" s="1"/>
  <c r="M78" i="5"/>
  <c r="K78" i="5" s="1"/>
  <c r="M132" i="4"/>
  <c r="K132" i="4" s="1"/>
  <c r="AB102" i="6"/>
  <c r="C25" i="14"/>
  <c r="H25" i="11" s="1"/>
  <c r="E25" i="11" s="1"/>
  <c r="B25" i="11" s="1"/>
  <c r="I149" i="11"/>
  <c r="J137" i="4" s="1"/>
  <c r="K151" i="3"/>
  <c r="C158" i="14"/>
  <c r="H158" i="11" s="1"/>
  <c r="E158" i="11" s="1"/>
  <c r="B158" i="11" s="1"/>
  <c r="I93" i="11"/>
  <c r="K95" i="3"/>
  <c r="C88" i="14"/>
  <c r="H88" i="11" s="1"/>
  <c r="E88" i="11" s="1"/>
  <c r="B57" i="11"/>
  <c r="T147" i="3"/>
  <c r="R147" i="3" s="1"/>
  <c r="S134" i="4"/>
  <c r="Q134" i="4" s="1"/>
  <c r="P43" i="3"/>
  <c r="O39" i="4"/>
  <c r="O28" i="5"/>
  <c r="M154" i="3"/>
  <c r="L139" i="4"/>
  <c r="I115" i="11"/>
  <c r="J106" i="4" s="1"/>
  <c r="K117" i="3"/>
  <c r="N152" i="3"/>
  <c r="L152" i="3" s="1"/>
  <c r="M81" i="5"/>
  <c r="K81" i="5" s="1"/>
  <c r="T53" i="3"/>
  <c r="R53" i="3" s="1"/>
  <c r="S48" i="4"/>
  <c r="Q48" i="4" s="1"/>
  <c r="S35" i="5"/>
  <c r="Q35" i="5" s="1"/>
  <c r="P119" i="3"/>
  <c r="O108" i="4"/>
  <c r="T48" i="3"/>
  <c r="R48" i="3" s="1"/>
  <c r="S32" i="5"/>
  <c r="Q32" i="5" s="1"/>
  <c r="S44" i="4"/>
  <c r="Q44" i="4" s="1"/>
  <c r="M135" i="3"/>
  <c r="L75" i="5"/>
  <c r="K75" i="5" s="1"/>
  <c r="L124" i="4"/>
  <c r="K124" i="4" s="1"/>
  <c r="R151" i="7"/>
  <c r="Q150" i="3"/>
  <c r="P136" i="4"/>
  <c r="R92" i="7"/>
  <c r="Q91" i="3"/>
  <c r="P81" i="4"/>
  <c r="N106" i="3"/>
  <c r="L106" i="3" s="1"/>
  <c r="M62" i="5"/>
  <c r="K62" i="5" s="1"/>
  <c r="M95" i="4"/>
  <c r="K95" i="4" s="1"/>
  <c r="P35" i="3"/>
  <c r="O31" i="4"/>
  <c r="O23" i="5"/>
  <c r="N19" i="3"/>
  <c r="L19" i="3" s="1"/>
  <c r="M17" i="4"/>
  <c r="K17" i="4" s="1"/>
  <c r="R14" i="7"/>
  <c r="Q13" i="3"/>
  <c r="P11" i="5"/>
  <c r="N126" i="3"/>
  <c r="L126" i="3" s="1"/>
  <c r="M68" i="5"/>
  <c r="K68" i="5" s="1"/>
  <c r="M115" i="4"/>
  <c r="K115" i="4" s="1"/>
  <c r="R20" i="7"/>
  <c r="Q19" i="3"/>
  <c r="P17" i="4"/>
  <c r="N20" i="3"/>
  <c r="L20" i="3" s="1"/>
  <c r="M18" i="4"/>
  <c r="K18" i="4" s="1"/>
  <c r="T16" i="3"/>
  <c r="R16" i="3" s="1"/>
  <c r="S12" i="5"/>
  <c r="Q12" i="5" s="1"/>
  <c r="S15" i="4"/>
  <c r="Q15" i="4" s="1"/>
  <c r="N114" i="3"/>
  <c r="L114" i="3" s="1"/>
  <c r="M103" i="4"/>
  <c r="K103" i="4" s="1"/>
  <c r="R29" i="7"/>
  <c r="Q28" i="3"/>
  <c r="P25" i="4"/>
  <c r="M48" i="3"/>
  <c r="L32" i="5"/>
  <c r="L44" i="4"/>
  <c r="P110" i="3"/>
  <c r="O99" i="4"/>
  <c r="R81" i="7"/>
  <c r="Q80" i="3"/>
  <c r="P70" i="4"/>
  <c r="M127" i="3"/>
  <c r="L127" i="3" s="1"/>
  <c r="L69" i="5"/>
  <c r="K69" i="5" s="1"/>
  <c r="L116" i="4"/>
  <c r="K116" i="4" s="1"/>
  <c r="N110" i="3"/>
  <c r="L110" i="3" s="1"/>
  <c r="M99" i="4"/>
  <c r="K99" i="4" s="1"/>
  <c r="I8" i="11"/>
  <c r="K10" i="3"/>
  <c r="I42" i="11"/>
  <c r="K44" i="3"/>
  <c r="T38" i="3"/>
  <c r="R38" i="3" s="1"/>
  <c r="S34" i="4"/>
  <c r="Q34" i="4" s="1"/>
  <c r="S26" i="5"/>
  <c r="Q26" i="5" s="1"/>
  <c r="M129" i="3"/>
  <c r="L118" i="4"/>
  <c r="I77" i="11"/>
  <c r="J49" i="5" s="1"/>
  <c r="K79" i="3"/>
  <c r="N5" i="3"/>
  <c r="L5" i="3" s="1"/>
  <c r="M5" i="5"/>
  <c r="K5" i="5" s="1"/>
  <c r="M5" i="4"/>
  <c r="K5" i="4" s="1"/>
  <c r="I105" i="11"/>
  <c r="K107" i="3"/>
  <c r="R93" i="7"/>
  <c r="Q92" i="3"/>
  <c r="P82" i="4"/>
  <c r="O112" i="8"/>
  <c r="X112" i="8" s="1"/>
  <c r="P20" i="3"/>
  <c r="O18" i="4"/>
  <c r="M123" i="3"/>
  <c r="L112" i="4"/>
  <c r="M13" i="3"/>
  <c r="L11" i="5"/>
  <c r="N9" i="3"/>
  <c r="L9" i="3" s="1"/>
  <c r="M8" i="5"/>
  <c r="K8" i="5" s="1"/>
  <c r="M9" i="4"/>
  <c r="K9" i="4" s="1"/>
  <c r="R43" i="7"/>
  <c r="Q42" i="3"/>
  <c r="P38" i="4"/>
  <c r="P27" i="5"/>
  <c r="P132" i="3"/>
  <c r="O72" i="5"/>
  <c r="O121" i="4"/>
  <c r="M141" i="3"/>
  <c r="L129" i="4"/>
  <c r="N112" i="3"/>
  <c r="M101" i="4"/>
  <c r="O10" i="3"/>
  <c r="N10" i="4"/>
  <c r="N9" i="5"/>
  <c r="B58" i="11"/>
  <c r="Q40" i="3"/>
  <c r="R41" i="7"/>
  <c r="P36" i="4"/>
  <c r="O87" i="3"/>
  <c r="N77" i="4"/>
  <c r="I21" i="11"/>
  <c r="K23" i="3"/>
  <c r="I53" i="11"/>
  <c r="J49" i="4" s="1"/>
  <c r="K55" i="3"/>
  <c r="B119" i="11"/>
  <c r="M60" i="3"/>
  <c r="L53" i="4"/>
  <c r="Q103" i="3"/>
  <c r="R104" i="7"/>
  <c r="P92" i="4"/>
  <c r="S115" i="3"/>
  <c r="R104" i="4"/>
  <c r="R53" i="7"/>
  <c r="Q52" i="3"/>
  <c r="P47" i="4"/>
  <c r="P34" i="5"/>
  <c r="M10" i="3"/>
  <c r="L10" i="4"/>
  <c r="L9" i="5"/>
  <c r="P117" i="3"/>
  <c r="O106" i="4"/>
  <c r="R15" i="7"/>
  <c r="Q14" i="3"/>
  <c r="P13" i="4"/>
  <c r="T82" i="3"/>
  <c r="R82" i="3" s="1"/>
  <c r="S50" i="5"/>
  <c r="Q50" i="5" s="1"/>
  <c r="S72" i="4"/>
  <c r="Q72" i="4" s="1"/>
  <c r="O23" i="3"/>
  <c r="N16" i="5"/>
  <c r="N21" i="4"/>
  <c r="T54" i="3"/>
  <c r="R54" i="3" s="1"/>
  <c r="S36" i="5"/>
  <c r="Q36" i="5" s="1"/>
  <c r="P152" i="3"/>
  <c r="O81" i="5"/>
  <c r="M124" i="3"/>
  <c r="L113" i="4"/>
  <c r="P118" i="3"/>
  <c r="O107" i="4"/>
  <c r="O151" i="3"/>
  <c r="N137" i="4"/>
  <c r="T155" i="3"/>
  <c r="R155" i="3" s="1"/>
  <c r="S82" i="5"/>
  <c r="Q82" i="5" s="1"/>
  <c r="S140" i="4"/>
  <c r="Q140" i="4" s="1"/>
  <c r="R91" i="7"/>
  <c r="Q90" i="3"/>
  <c r="P55" i="5"/>
  <c r="P80" i="4"/>
  <c r="Q114" i="3"/>
  <c r="R115" i="7"/>
  <c r="P103" i="4"/>
  <c r="P24" i="3"/>
  <c r="O17" i="5"/>
  <c r="O22" i="4"/>
  <c r="P124" i="3"/>
  <c r="O113" i="4"/>
  <c r="N96" i="3"/>
  <c r="L96" i="3" s="1"/>
  <c r="M57" i="5"/>
  <c r="K57" i="5" s="1"/>
  <c r="M86" i="4"/>
  <c r="P21" i="3"/>
  <c r="O19" i="4"/>
  <c r="M91" i="3"/>
  <c r="L91" i="3" s="1"/>
  <c r="L81" i="4"/>
  <c r="K81" i="4" s="1"/>
  <c r="I97" i="11"/>
  <c r="K99" i="3"/>
  <c r="R72" i="7"/>
  <c r="Q71" i="3"/>
  <c r="P46" i="5"/>
  <c r="O134" i="3"/>
  <c r="N74" i="5"/>
  <c r="N123" i="4"/>
  <c r="T90" i="3"/>
  <c r="R90" i="3" s="1"/>
  <c r="S80" i="4"/>
  <c r="Q80" i="4" s="1"/>
  <c r="S55" i="5"/>
  <c r="Q55" i="5" s="1"/>
  <c r="O125" i="3"/>
  <c r="N114" i="4"/>
  <c r="I56" i="11"/>
  <c r="K58" i="3"/>
  <c r="I155" i="11"/>
  <c r="J142" i="4" s="1"/>
  <c r="K157" i="3"/>
  <c r="I146" i="11"/>
  <c r="J135" i="4" s="1"/>
  <c r="K148" i="3"/>
  <c r="J10" i="5"/>
  <c r="J11" i="4"/>
  <c r="I83" i="11"/>
  <c r="K85" i="3"/>
  <c r="B140" i="11"/>
  <c r="P8" i="3"/>
  <c r="O8" i="4"/>
  <c r="O7" i="5"/>
  <c r="N105" i="3"/>
  <c r="L105" i="3" s="1"/>
  <c r="M94" i="4"/>
  <c r="K94" i="4" s="1"/>
  <c r="M61" i="5"/>
  <c r="K61" i="5" s="1"/>
  <c r="J41" i="5"/>
  <c r="J57" i="4"/>
  <c r="R9" i="7"/>
  <c r="Q8" i="3"/>
  <c r="P8" i="4"/>
  <c r="P7" i="5"/>
  <c r="M26" i="3"/>
  <c r="L18" i="5"/>
  <c r="L24" i="4"/>
  <c r="R105" i="7"/>
  <c r="Q104" i="3"/>
  <c r="P93" i="4"/>
  <c r="O147" i="3"/>
  <c r="N134" i="4"/>
  <c r="R55" i="7"/>
  <c r="Q54" i="3"/>
  <c r="P36" i="5"/>
  <c r="P150" i="3"/>
  <c r="O136" i="4"/>
  <c r="T5" i="3"/>
  <c r="S5" i="5"/>
  <c r="S5" i="4"/>
  <c r="M85" i="3"/>
  <c r="L85" i="3" s="1"/>
  <c r="L53" i="5"/>
  <c r="L75" i="4"/>
  <c r="K75" i="4" s="1"/>
  <c r="I100" i="11"/>
  <c r="J91" i="4" s="1"/>
  <c r="K102" i="3"/>
  <c r="Q35" i="3"/>
  <c r="R36" i="7"/>
  <c r="P31" i="4"/>
  <c r="P23" i="5"/>
  <c r="M112" i="3"/>
  <c r="L101" i="4"/>
  <c r="N94" i="3"/>
  <c r="L94" i="3" s="1"/>
  <c r="M84" i="4"/>
  <c r="K84" i="4" s="1"/>
  <c r="I14" i="11"/>
  <c r="K16" i="3"/>
  <c r="R158" i="7"/>
  <c r="N84" i="5" s="1"/>
  <c r="F84" i="5" s="1"/>
  <c r="G84" i="5" s="1"/>
  <c r="H84" i="5" s="1"/>
  <c r="Q157" i="3"/>
  <c r="P34" i="3"/>
  <c r="O30" i="4"/>
  <c r="O22" i="5"/>
  <c r="M113" i="3"/>
  <c r="L102" i="4"/>
  <c r="I117" i="11"/>
  <c r="J108" i="4" s="1"/>
  <c r="K119" i="3"/>
  <c r="O133" i="3"/>
  <c r="N122" i="4"/>
  <c r="N73" i="5"/>
  <c r="N52" i="3"/>
  <c r="L52" i="3" s="1"/>
  <c r="M34" i="5"/>
  <c r="K34" i="5" s="1"/>
  <c r="M47" i="4"/>
  <c r="K47" i="4" s="1"/>
  <c r="I5" i="11"/>
  <c r="K7" i="3"/>
  <c r="T22" i="3"/>
  <c r="R22" i="3" s="1"/>
  <c r="S15" i="5"/>
  <c r="Q15" i="5" s="1"/>
  <c r="S20" i="4"/>
  <c r="Q20" i="4" s="1"/>
  <c r="R31" i="7"/>
  <c r="Q30" i="3"/>
  <c r="P27" i="4"/>
  <c r="P20" i="5"/>
  <c r="T77" i="3"/>
  <c r="R77" i="3" s="1"/>
  <c r="S68" i="4"/>
  <c r="Q68" i="4" s="1"/>
  <c r="N146" i="3"/>
  <c r="L146" i="3" s="1"/>
  <c r="M133" i="4"/>
  <c r="K133" i="4" s="1"/>
  <c r="I137" i="11"/>
  <c r="J128" i="4" s="1"/>
  <c r="K139" i="3"/>
  <c r="N137" i="3"/>
  <c r="M126" i="4"/>
  <c r="R21" i="7"/>
  <c r="Q20" i="3"/>
  <c r="P18" i="4"/>
  <c r="B101" i="11"/>
  <c r="P42" i="3"/>
  <c r="O38" i="4"/>
  <c r="O27" i="5"/>
  <c r="R133" i="7"/>
  <c r="Q132" i="3"/>
  <c r="P121" i="4"/>
  <c r="P72" i="5"/>
  <c r="R10" i="7"/>
  <c r="Q9" i="3"/>
  <c r="P8" i="5"/>
  <c r="P9" i="4"/>
  <c r="T136" i="3"/>
  <c r="R136" i="3" s="1"/>
  <c r="S125" i="4"/>
  <c r="Q125" i="4" s="1"/>
  <c r="M109" i="3"/>
  <c r="L109" i="3" s="1"/>
  <c r="L98" i="4"/>
  <c r="K98" i="4" s="1"/>
  <c r="R77" i="7"/>
  <c r="Q76" i="3"/>
  <c r="P67" i="4"/>
  <c r="N53" i="3"/>
  <c r="L53" i="3" s="1"/>
  <c r="M35" i="5"/>
  <c r="K35" i="5" s="1"/>
  <c r="M48" i="4"/>
  <c r="K48" i="4" s="1"/>
  <c r="N69" i="3"/>
  <c r="L69" i="3" s="1"/>
  <c r="M62" i="4"/>
  <c r="K62" i="4" s="1"/>
  <c r="M45" i="5"/>
  <c r="K45" i="5" s="1"/>
  <c r="M71" i="3"/>
  <c r="L46" i="5"/>
  <c r="H87" i="4"/>
  <c r="I38" i="11"/>
  <c r="J36" i="4" s="1"/>
  <c r="K40" i="3"/>
  <c r="I132" i="11"/>
  <c r="K134" i="3"/>
  <c r="R30" i="7"/>
  <c r="Q29" i="3"/>
  <c r="P26" i="4"/>
  <c r="R118" i="7"/>
  <c r="Q117" i="3"/>
  <c r="P106" i="4"/>
  <c r="T121" i="3"/>
  <c r="R121" i="3" s="1"/>
  <c r="S66" i="5"/>
  <c r="Q66" i="5" s="1"/>
  <c r="S110" i="4"/>
  <c r="Q110" i="4" s="1"/>
  <c r="O75" i="3"/>
  <c r="N48" i="5"/>
  <c r="M101" i="3"/>
  <c r="L60" i="5"/>
  <c r="K60" i="4"/>
  <c r="I110" i="11"/>
  <c r="J101" i="4" s="1"/>
  <c r="K112" i="3"/>
  <c r="R103" i="7"/>
  <c r="Q102" i="3"/>
  <c r="P91" i="4"/>
  <c r="R110" i="7"/>
  <c r="Q109" i="3"/>
  <c r="P98" i="4"/>
  <c r="Q121" i="4"/>
  <c r="T127" i="3"/>
  <c r="R127" i="3" s="1"/>
  <c r="S69" i="5"/>
  <c r="Q69" i="5" s="1"/>
  <c r="S116" i="4"/>
  <c r="Q116" i="4" s="1"/>
  <c r="K46" i="4"/>
  <c r="N35" i="3"/>
  <c r="M31" i="4"/>
  <c r="M23" i="5"/>
  <c r="O47" i="3"/>
  <c r="N43" i="4"/>
  <c r="P90" i="3"/>
  <c r="O80" i="4"/>
  <c r="O55" i="5"/>
  <c r="M138" i="3"/>
  <c r="L127" i="4"/>
  <c r="P114" i="3"/>
  <c r="O103" i="4"/>
  <c r="Q24" i="3"/>
  <c r="R25" i="7"/>
  <c r="P22" i="4"/>
  <c r="P17" i="5"/>
  <c r="R125" i="7"/>
  <c r="Q124" i="3"/>
  <c r="P113" i="4"/>
  <c r="J122" i="4"/>
  <c r="J73" i="5"/>
  <c r="S8" i="3"/>
  <c r="R8" i="3" s="1"/>
  <c r="R8" i="4"/>
  <c r="Q8" i="4" s="1"/>
  <c r="R7" i="5"/>
  <c r="Q7" i="5" s="1"/>
  <c r="R156" i="7"/>
  <c r="Q155" i="3"/>
  <c r="P82" i="5"/>
  <c r="P140" i="4"/>
  <c r="I50" i="11"/>
  <c r="K52" i="3"/>
  <c r="N89" i="3"/>
  <c r="L89" i="3" s="1"/>
  <c r="M79" i="4"/>
  <c r="K79" i="4" s="1"/>
  <c r="R64" i="7"/>
  <c r="Q63" i="3"/>
  <c r="P40" i="5"/>
  <c r="P56" i="4"/>
  <c r="Q156" i="3"/>
  <c r="R157" i="7"/>
  <c r="N83" i="5" s="1"/>
  <c r="F83" i="5" s="1"/>
  <c r="G83" i="5" s="1"/>
  <c r="H83" i="5" s="1"/>
  <c r="I89" i="11"/>
  <c r="J81" i="4" s="1"/>
  <c r="K91" i="3"/>
  <c r="J78" i="5"/>
  <c r="J132" i="4"/>
  <c r="K118" i="4"/>
  <c r="I134" i="11"/>
  <c r="J125" i="4" s="1"/>
  <c r="K136" i="3"/>
  <c r="C128" i="14"/>
  <c r="H128" i="11" s="1"/>
  <c r="E128" i="11" s="1"/>
  <c r="B128" i="11" s="1"/>
  <c r="J74" i="4"/>
  <c r="J52" i="5"/>
  <c r="I51" i="11"/>
  <c r="K53" i="3"/>
  <c r="O45" i="3"/>
  <c r="N30" i="5"/>
  <c r="N41" i="4"/>
  <c r="B111" i="11"/>
  <c r="C16" i="14"/>
  <c r="H16" i="11" s="1"/>
  <c r="E16" i="11" s="1"/>
  <c r="B16" i="11" s="1"/>
  <c r="B13" i="11"/>
  <c r="B151" i="11"/>
  <c r="R132" i="7"/>
  <c r="Q131" i="3"/>
  <c r="P120" i="4"/>
  <c r="T111" i="3"/>
  <c r="S100" i="4"/>
  <c r="N34" i="3"/>
  <c r="L34" i="3" s="1"/>
  <c r="M30" i="4"/>
  <c r="K30" i="4" s="1"/>
  <c r="M22" i="5"/>
  <c r="K22" i="5" s="1"/>
  <c r="M21" i="3"/>
  <c r="L19" i="4"/>
  <c r="M22" i="3"/>
  <c r="L15" i="5"/>
  <c r="L20" i="4"/>
  <c r="Q130" i="3"/>
  <c r="R131" i="7"/>
  <c r="P119" i="4"/>
  <c r="P71" i="5"/>
  <c r="P86" i="3"/>
  <c r="O76" i="4"/>
  <c r="O54" i="5"/>
  <c r="M147" i="3"/>
  <c r="L134" i="4"/>
  <c r="R120" i="7"/>
  <c r="Q119" i="3"/>
  <c r="P108" i="4"/>
  <c r="T6" i="3"/>
  <c r="S6" i="4"/>
  <c r="P13" i="3"/>
  <c r="O11" i="5"/>
  <c r="N120" i="3"/>
  <c r="L120" i="3" s="1"/>
  <c r="M109" i="4"/>
  <c r="K109" i="4" s="1"/>
  <c r="M65" i="5"/>
  <c r="K65" i="5" s="1"/>
  <c r="R52" i="7"/>
  <c r="Q51" i="3"/>
  <c r="P46" i="4"/>
  <c r="I112" i="11"/>
  <c r="J103" i="4" s="1"/>
  <c r="K114" i="3"/>
  <c r="M77" i="3"/>
  <c r="L68" i="4"/>
  <c r="R142" i="7"/>
  <c r="Q141" i="3"/>
  <c r="P129" i="4"/>
  <c r="R51" i="7"/>
  <c r="Q50" i="3"/>
  <c r="P33" i="5"/>
  <c r="M145" i="3"/>
  <c r="L79" i="5"/>
  <c r="O112" i="3"/>
  <c r="N101" i="4"/>
  <c r="P54" i="3"/>
  <c r="O36" i="5"/>
  <c r="I74" i="11"/>
  <c r="J67" i="4" s="1"/>
  <c r="K76" i="3"/>
  <c r="T104" i="3"/>
  <c r="R104" i="3" s="1"/>
  <c r="S93" i="4"/>
  <c r="Q93" i="4" s="1"/>
  <c r="B18" i="11"/>
  <c r="O84" i="3"/>
  <c r="N52" i="5"/>
  <c r="N74" i="4"/>
  <c r="R155" i="7"/>
  <c r="Q154" i="3"/>
  <c r="P139" i="4"/>
  <c r="AB32" i="6"/>
  <c r="M24" i="3"/>
  <c r="L22" i="4"/>
  <c r="L17" i="5"/>
  <c r="M117" i="3"/>
  <c r="L117" i="3" s="1"/>
  <c r="L106" i="4"/>
  <c r="K106" i="4" s="1"/>
  <c r="M125" i="3"/>
  <c r="L125" i="3" s="1"/>
  <c r="L114" i="4"/>
  <c r="R35" i="7"/>
  <c r="Q34" i="3"/>
  <c r="P30" i="4"/>
  <c r="P22" i="5"/>
  <c r="B88" i="11"/>
  <c r="B139" i="11"/>
  <c r="N50" i="3"/>
  <c r="L50" i="3" s="1"/>
  <c r="M33" i="5"/>
  <c r="K33" i="5" s="1"/>
  <c r="N48" i="3"/>
  <c r="L48" i="3" s="1"/>
  <c r="M32" i="5"/>
  <c r="M44" i="4"/>
  <c r="K44" i="4" s="1"/>
  <c r="M80" i="3"/>
  <c r="L70" i="4"/>
  <c r="R59" i="7"/>
  <c r="Q58" i="3"/>
  <c r="P52" i="4"/>
  <c r="P38" i="5"/>
  <c r="M116" i="3"/>
  <c r="L116" i="3" s="1"/>
  <c r="L105" i="4"/>
  <c r="T29" i="3"/>
  <c r="R29" i="3" s="1"/>
  <c r="S26" i="4"/>
  <c r="Q26" i="4" s="1"/>
  <c r="M18" i="3"/>
  <c r="L14" i="5"/>
  <c r="P128" i="3"/>
  <c r="O117" i="4"/>
  <c r="O70" i="5"/>
  <c r="M139" i="3"/>
  <c r="L128" i="4"/>
  <c r="R67" i="7"/>
  <c r="Q66" i="3"/>
  <c r="P59" i="4"/>
  <c r="P42" i="5"/>
  <c r="O93" i="3"/>
  <c r="N83" i="4"/>
  <c r="N75" i="3"/>
  <c r="L75" i="3" s="1"/>
  <c r="M48" i="5"/>
  <c r="K48" i="5" s="1"/>
  <c r="I85" i="11"/>
  <c r="J77" i="4" s="1"/>
  <c r="K87" i="3"/>
  <c r="T76" i="3"/>
  <c r="R76" i="3" s="1"/>
  <c r="S67" i="4"/>
  <c r="Q67" i="4" s="1"/>
  <c r="O64" i="3"/>
  <c r="N57" i="4"/>
  <c r="N41" i="5"/>
  <c r="P9" i="3"/>
  <c r="O9" i="4"/>
  <c r="O8" i="5"/>
  <c r="I10" i="11"/>
  <c r="J12" i="4" s="1"/>
  <c r="K12" i="3"/>
  <c r="N12" i="3"/>
  <c r="L12" i="3" s="1"/>
  <c r="M12" i="4"/>
  <c r="K12" i="4" s="1"/>
  <c r="P38" i="3"/>
  <c r="O26" i="5"/>
  <c r="O34" i="4"/>
  <c r="O11" i="3"/>
  <c r="N10" i="5"/>
  <c r="N11" i="4"/>
  <c r="I133" i="11"/>
  <c r="K135" i="3"/>
  <c r="AB28" i="6"/>
  <c r="P113" i="3"/>
  <c r="O102" i="4"/>
  <c r="Q111" i="3"/>
  <c r="R112" i="7"/>
  <c r="P100" i="4"/>
  <c r="P126" i="3"/>
  <c r="O68" i="5"/>
  <c r="O115" i="4"/>
  <c r="K55" i="4"/>
  <c r="P29" i="3"/>
  <c r="O26" i="4"/>
  <c r="AB148" i="6"/>
  <c r="O32" i="3"/>
  <c r="N29" i="4"/>
  <c r="R139" i="7"/>
  <c r="Q138" i="3"/>
  <c r="P127" i="4"/>
  <c r="T145" i="3"/>
  <c r="R145" i="3" s="1"/>
  <c r="S79" i="5"/>
  <c r="Q79" i="5" s="1"/>
  <c r="O146" i="3"/>
  <c r="N133" i="4"/>
  <c r="N84" i="3"/>
  <c r="L84" i="3" s="1"/>
  <c r="M74" i="4"/>
  <c r="K74" i="4" s="1"/>
  <c r="M52" i="5"/>
  <c r="K52" i="5" s="1"/>
  <c r="P102" i="3"/>
  <c r="O91" i="4"/>
  <c r="P109" i="3"/>
  <c r="O98" i="4"/>
  <c r="T60" i="3"/>
  <c r="R60" i="3" s="1"/>
  <c r="S53" i="4"/>
  <c r="Q53" i="4" s="1"/>
  <c r="I12" i="11"/>
  <c r="J13" i="4" s="1"/>
  <c r="K14" i="3"/>
  <c r="R13" i="7"/>
  <c r="Q12" i="3"/>
  <c r="P12" i="4"/>
  <c r="M142" i="3"/>
  <c r="L130" i="4"/>
  <c r="M59" i="3"/>
  <c r="L39" i="5"/>
  <c r="P48" i="3"/>
  <c r="O32" i="5"/>
  <c r="O44" i="4"/>
  <c r="B65" i="11"/>
  <c r="N122" i="3"/>
  <c r="L122" i="3" s="1"/>
  <c r="M111" i="4"/>
  <c r="K111" i="4" s="1"/>
  <c r="M67" i="5"/>
  <c r="K67" i="5" s="1"/>
  <c r="N118" i="3"/>
  <c r="M107" i="4"/>
  <c r="K107" i="4" s="1"/>
  <c r="AB50" i="6"/>
  <c r="N71" i="3"/>
  <c r="M46" i="5"/>
  <c r="R144" i="7"/>
  <c r="Q143" i="3"/>
  <c r="P77" i="5"/>
  <c r="P131" i="4"/>
  <c r="P155" i="3"/>
  <c r="O82" i="5"/>
  <c r="O140" i="4"/>
  <c r="M40" i="3"/>
  <c r="L36" i="4"/>
  <c r="M35" i="3"/>
  <c r="L31" i="4"/>
  <c r="L23" i="5"/>
  <c r="T107" i="3"/>
  <c r="R107" i="3" s="1"/>
  <c r="S63" i="5"/>
  <c r="Q63" i="5" s="1"/>
  <c r="S96" i="4"/>
  <c r="Q96" i="4" s="1"/>
  <c r="I31" i="11"/>
  <c r="J21" i="5" s="1"/>
  <c r="K33" i="3"/>
  <c r="C136" i="14"/>
  <c r="H136" i="11" s="1"/>
  <c r="E136" i="11" s="1"/>
  <c r="B136" i="11" s="1"/>
  <c r="I61" i="11"/>
  <c r="K63" i="3"/>
  <c r="L129" i="3"/>
  <c r="K7" i="4"/>
  <c r="I102" i="11"/>
  <c r="J93" i="4" s="1"/>
  <c r="K104" i="3"/>
  <c r="I35" i="11"/>
  <c r="K37" i="3"/>
  <c r="J45" i="5"/>
  <c r="J62" i="4"/>
  <c r="I66" i="11"/>
  <c r="K68" i="3"/>
  <c r="Q104" i="4"/>
  <c r="I153" i="11"/>
  <c r="K155" i="3"/>
  <c r="P120" i="3"/>
  <c r="O65" i="5"/>
  <c r="O109" i="4"/>
  <c r="I98" i="11"/>
  <c r="K100" i="3"/>
  <c r="O144" i="3"/>
  <c r="N78" i="5"/>
  <c r="N132" i="4"/>
  <c r="P33" i="3"/>
  <c r="O21" i="5"/>
  <c r="T72" i="3"/>
  <c r="R72" i="3" s="1"/>
  <c r="S64" i="4"/>
  <c r="Q64" i="4" s="1"/>
  <c r="R87" i="7"/>
  <c r="Q86" i="3"/>
  <c r="P76" i="4"/>
  <c r="P54" i="5"/>
  <c r="O69" i="3"/>
  <c r="N62" i="4"/>
  <c r="N45" i="5"/>
  <c r="T79" i="3"/>
  <c r="R79" i="3" s="1"/>
  <c r="S49" i="5"/>
  <c r="Q49" i="5" s="1"/>
  <c r="P130" i="3"/>
  <c r="O71" i="5"/>
  <c r="O119" i="4"/>
  <c r="T15" i="3"/>
  <c r="R15" i="3" s="1"/>
  <c r="S14" i="4"/>
  <c r="Q14" i="4" s="1"/>
  <c r="M32" i="3"/>
  <c r="L32" i="3" s="1"/>
  <c r="L29" i="4"/>
  <c r="K29" i="4" s="1"/>
  <c r="M111" i="3"/>
  <c r="L100" i="4"/>
  <c r="P141" i="3"/>
  <c r="O129" i="4"/>
  <c r="P50" i="3"/>
  <c r="O33" i="5"/>
  <c r="H149" i="3"/>
  <c r="I149" i="3" s="1"/>
  <c r="BA236" i="17"/>
  <c r="D236" i="17" s="1"/>
  <c r="N132" i="3"/>
  <c r="L132" i="3" s="1"/>
  <c r="M72" i="5"/>
  <c r="K72" i="5" s="1"/>
  <c r="M121" i="4"/>
  <c r="K121" i="4" s="1"/>
  <c r="R86" i="7"/>
  <c r="Q85" i="3"/>
  <c r="P53" i="5"/>
  <c r="P75" i="4"/>
  <c r="I121" i="11"/>
  <c r="J112" i="4" s="1"/>
  <c r="K123" i="3"/>
  <c r="I116" i="11"/>
  <c r="J107" i="4" s="1"/>
  <c r="K118" i="3"/>
  <c r="O56" i="3"/>
  <c r="N50" i="4"/>
  <c r="N142" i="3"/>
  <c r="L142" i="3" s="1"/>
  <c r="M130" i="4"/>
  <c r="R160" i="7"/>
  <c r="N85" i="5" s="1"/>
  <c r="Q159" i="3"/>
  <c r="T109" i="3"/>
  <c r="S98" i="4"/>
  <c r="P58" i="3"/>
  <c r="O52" i="4"/>
  <c r="O38" i="5"/>
  <c r="P135" i="3"/>
  <c r="O124" i="4"/>
  <c r="O75" i="5"/>
  <c r="S109" i="3"/>
  <c r="R98" i="4"/>
  <c r="T100" i="3"/>
  <c r="R100" i="3" s="1"/>
  <c r="S90" i="4"/>
  <c r="Q90" i="4" s="1"/>
  <c r="S59" i="5"/>
  <c r="Q59" i="5" s="1"/>
  <c r="M65" i="3"/>
  <c r="L58" i="4"/>
  <c r="R129" i="7"/>
  <c r="Q128" i="3"/>
  <c r="P117" i="4"/>
  <c r="P70" i="5"/>
  <c r="AB39" i="6"/>
  <c r="P66" i="3"/>
  <c r="O59" i="4"/>
  <c r="O42" i="5"/>
  <c r="N44" i="3"/>
  <c r="L44" i="3" s="1"/>
  <c r="M29" i="5"/>
  <c r="K29" i="5" s="1"/>
  <c r="M40" i="4"/>
  <c r="K40" i="4" s="1"/>
  <c r="N128" i="3"/>
  <c r="L128" i="3" s="1"/>
  <c r="M117" i="4"/>
  <c r="M70" i="5"/>
  <c r="K70" i="5" s="1"/>
  <c r="C6" i="14"/>
  <c r="H6" i="11" s="1"/>
  <c r="E6" i="11" s="1"/>
  <c r="B6" i="11" s="1"/>
  <c r="T57" i="3"/>
  <c r="R57" i="3" s="1"/>
  <c r="S51" i="4"/>
  <c r="Q51" i="4" s="1"/>
  <c r="S37" i="5"/>
  <c r="Q37" i="5" s="1"/>
  <c r="M38" i="3"/>
  <c r="L34" i="4"/>
  <c r="L26" i="5"/>
  <c r="M90" i="3"/>
  <c r="L80" i="4"/>
  <c r="L55" i="5"/>
  <c r="I64" i="11"/>
  <c r="K66" i="3"/>
  <c r="R39" i="7"/>
  <c r="Q38" i="3"/>
  <c r="P26" i="5"/>
  <c r="P34" i="4"/>
  <c r="P59" i="3"/>
  <c r="O39" i="5"/>
  <c r="N77" i="3"/>
  <c r="L77" i="3" s="1"/>
  <c r="M68" i="4"/>
  <c r="K68" i="4" s="1"/>
  <c r="I120" i="11"/>
  <c r="K122" i="3"/>
  <c r="T119" i="3"/>
  <c r="R119" i="3" s="1"/>
  <c r="S108" i="4"/>
  <c r="P111" i="3"/>
  <c r="O100" i="4"/>
  <c r="Q126" i="3"/>
  <c r="R127" i="7"/>
  <c r="P115" i="4"/>
  <c r="P68" i="5"/>
  <c r="T33" i="3"/>
  <c r="R33" i="3" s="1"/>
  <c r="S21" i="5"/>
  <c r="Q21" i="5" s="1"/>
  <c r="R159" i="7"/>
  <c r="Q158" i="3"/>
  <c r="I73" i="11"/>
  <c r="J48" i="5" s="1"/>
  <c r="K75" i="3"/>
  <c r="P138" i="3"/>
  <c r="O127" i="4"/>
  <c r="Q41" i="3"/>
  <c r="R42" i="7"/>
  <c r="P37" i="4"/>
  <c r="O31" i="3"/>
  <c r="N28" i="4"/>
  <c r="AB7" i="6"/>
  <c r="T118" i="3"/>
  <c r="R118" i="3" s="1"/>
  <c r="S107" i="4"/>
  <c r="Q107" i="4" s="1"/>
  <c r="K114" i="4"/>
  <c r="N74" i="3"/>
  <c r="L74" i="3" s="1"/>
  <c r="M66" i="4"/>
  <c r="K66" i="4" s="1"/>
  <c r="M47" i="5"/>
  <c r="K47" i="5" s="1"/>
  <c r="O96" i="3"/>
  <c r="N86" i="4"/>
  <c r="N57" i="5"/>
  <c r="I47" i="11"/>
  <c r="J45" i="4" s="1"/>
  <c r="K49" i="3"/>
  <c r="N153" i="3"/>
  <c r="L153" i="3" s="1"/>
  <c r="M138" i="4"/>
  <c r="K138" i="4" s="1"/>
  <c r="P140" i="3"/>
  <c r="O76" i="5"/>
  <c r="M136" i="3"/>
  <c r="L136" i="3" s="1"/>
  <c r="L125" i="4"/>
  <c r="K125" i="4" s="1"/>
  <c r="T43" i="3"/>
  <c r="R43" i="3" s="1"/>
  <c r="S39" i="4"/>
  <c r="Q39" i="4" s="1"/>
  <c r="S28" i="5"/>
  <c r="Q28" i="5" s="1"/>
  <c r="P49" i="3"/>
  <c r="O45" i="4"/>
  <c r="R49" i="7"/>
  <c r="Q48" i="3"/>
  <c r="P32" i="5"/>
  <c r="P44" i="4"/>
  <c r="B23" i="11"/>
  <c r="AB122" i="6"/>
  <c r="P6" i="3"/>
  <c r="O6" i="4"/>
  <c r="M15" i="3"/>
  <c r="L14" i="4"/>
  <c r="P53" i="3"/>
  <c r="O48" i="4"/>
  <c r="O35" i="5"/>
  <c r="B138" i="11"/>
  <c r="I86" i="11"/>
  <c r="J78" i="4" s="1"/>
  <c r="K88" i="3"/>
  <c r="K6" i="5"/>
  <c r="I40" i="11"/>
  <c r="K42" i="3"/>
  <c r="B143" i="11"/>
  <c r="B99" i="11"/>
  <c r="R115" i="3"/>
  <c r="I144" i="11"/>
  <c r="J133" i="4" s="1"/>
  <c r="K146" i="3"/>
  <c r="C75" i="14"/>
  <c r="H75" i="11" s="1"/>
  <c r="E75" i="11" s="1"/>
  <c r="B75" i="11" s="1"/>
  <c r="N76" i="3"/>
  <c r="L76" i="3" s="1"/>
  <c r="M67" i="4"/>
  <c r="K67" i="4" s="1"/>
  <c r="N124" i="3"/>
  <c r="L124" i="3" s="1"/>
  <c r="M113" i="4"/>
  <c r="R44" i="7"/>
  <c r="Q43" i="3"/>
  <c r="P28" i="5"/>
  <c r="P39" i="4"/>
  <c r="O39" i="3"/>
  <c r="N35" i="4"/>
  <c r="P131" i="3"/>
  <c r="O120" i="4"/>
  <c r="R26" i="7"/>
  <c r="Q25" i="3"/>
  <c r="P23" i="4"/>
  <c r="M37" i="3"/>
  <c r="L25" i="5"/>
  <c r="L33" i="4"/>
  <c r="I124" i="11"/>
  <c r="K126" i="3"/>
  <c r="P104" i="3"/>
  <c r="O93" i="4"/>
  <c r="P51" i="3"/>
  <c r="O46" i="4"/>
  <c r="M137" i="3"/>
  <c r="L126" i="4"/>
  <c r="T95" i="3"/>
  <c r="R95" i="3" s="1"/>
  <c r="S85" i="4"/>
  <c r="Q85" i="4" s="1"/>
  <c r="S56" i="5"/>
  <c r="Q56" i="5" s="1"/>
  <c r="R45" i="7"/>
  <c r="Q44" i="3"/>
  <c r="P40" i="4"/>
  <c r="P29" i="5"/>
  <c r="N154" i="3"/>
  <c r="L154" i="3" s="1"/>
  <c r="M139" i="4"/>
  <c r="K139" i="4" s="1"/>
  <c r="R114" i="7"/>
  <c r="Q113" i="3"/>
  <c r="P102" i="4"/>
  <c r="M28" i="3"/>
  <c r="L28" i="3" s="1"/>
  <c r="L25" i="4"/>
  <c r="K25" i="4" s="1"/>
  <c r="M98" i="3"/>
  <c r="L88" i="4"/>
  <c r="AB30" i="6"/>
  <c r="M97" i="3"/>
  <c r="L87" i="4"/>
  <c r="R121" i="7"/>
  <c r="Q120" i="3"/>
  <c r="P109" i="4"/>
  <c r="P65" i="5"/>
  <c r="I59" i="11"/>
  <c r="J54" i="4" s="1"/>
  <c r="K61" i="3"/>
  <c r="F79" i="4"/>
  <c r="G79" i="4" s="1"/>
  <c r="H79" i="4" s="1"/>
  <c r="R149" i="7"/>
  <c r="Q148" i="3"/>
  <c r="P135" i="4"/>
  <c r="P44" i="3"/>
  <c r="O40" i="4"/>
  <c r="O29" i="5"/>
  <c r="I43" i="11"/>
  <c r="K45" i="3"/>
  <c r="AB100" i="6"/>
  <c r="AB59" i="6"/>
  <c r="M104" i="3"/>
  <c r="L93" i="4"/>
  <c r="P85" i="3"/>
  <c r="O53" i="5"/>
  <c r="O75" i="4"/>
  <c r="R47" i="7"/>
  <c r="Q46" i="3"/>
  <c r="P31" i="5"/>
  <c r="P42" i="4"/>
  <c r="M25" i="3"/>
  <c r="L23" i="4"/>
  <c r="K23" i="4" s="1"/>
  <c r="I81" i="11"/>
  <c r="K83" i="3"/>
  <c r="I152" i="11"/>
  <c r="J139" i="4" s="1"/>
  <c r="K154" i="3"/>
  <c r="T88" i="3"/>
  <c r="R88" i="3" s="1"/>
  <c r="S78" i="4"/>
  <c r="Q78" i="4" s="1"/>
  <c r="B46" i="11"/>
  <c r="T146" i="3"/>
  <c r="R146" i="3" s="1"/>
  <c r="S133" i="4"/>
  <c r="Q133" i="4" s="1"/>
  <c r="O79" i="3"/>
  <c r="N49" i="5"/>
  <c r="T9" i="3"/>
  <c r="R9" i="3" s="1"/>
  <c r="S8" i="5"/>
  <c r="Q8" i="5" s="1"/>
  <c r="S9" i="4"/>
  <c r="Q9" i="4" s="1"/>
  <c r="P127" i="3"/>
  <c r="O69" i="5"/>
  <c r="O116" i="4"/>
  <c r="I90" i="11"/>
  <c r="J82" i="4" s="1"/>
  <c r="K92" i="3"/>
  <c r="Q55" i="3"/>
  <c r="R56" i="7"/>
  <c r="P49" i="4"/>
  <c r="O137" i="3"/>
  <c r="N126" i="4"/>
  <c r="R58" i="7"/>
  <c r="Q57" i="3"/>
  <c r="P51" i="4"/>
  <c r="P37" i="5"/>
  <c r="I130" i="11"/>
  <c r="K132" i="3"/>
  <c r="C80" i="14"/>
  <c r="H80" i="11" s="1"/>
  <c r="E80" i="11" s="1"/>
  <c r="B80" i="11" s="1"/>
  <c r="T116" i="3"/>
  <c r="S105" i="4"/>
  <c r="N60" i="3"/>
  <c r="M53" i="4"/>
  <c r="K53" i="4" s="1"/>
  <c r="R23" i="7"/>
  <c r="Q22" i="3"/>
  <c r="P15" i="5"/>
  <c r="P20" i="4"/>
  <c r="R108" i="7"/>
  <c r="Q107" i="3"/>
  <c r="P63" i="5"/>
  <c r="P96" i="4"/>
  <c r="AB81" i="6"/>
  <c r="M68" i="3"/>
  <c r="L44" i="5"/>
  <c r="L61" i="4"/>
  <c r="R122" i="7"/>
  <c r="Q121" i="3"/>
  <c r="P66" i="5"/>
  <c r="P110" i="4"/>
  <c r="N64" i="3"/>
  <c r="L64" i="3" s="1"/>
  <c r="M41" i="5"/>
  <c r="K41" i="5" s="1"/>
  <c r="M57" i="4"/>
  <c r="K57" i="4" s="1"/>
  <c r="N47" i="6"/>
  <c r="R117" i="7"/>
  <c r="Q116" i="3"/>
  <c r="P105" i="4"/>
  <c r="I79" i="11"/>
  <c r="J71" i="4" s="1"/>
  <c r="K81" i="3"/>
  <c r="Q88" i="3"/>
  <c r="R89" i="7"/>
  <c r="P78" i="4"/>
  <c r="P129" i="3"/>
  <c r="O118" i="4"/>
  <c r="N150" i="3"/>
  <c r="L150" i="3" s="1"/>
  <c r="M136" i="4"/>
  <c r="Q59" i="3"/>
  <c r="R60" i="7"/>
  <c r="P39" i="5"/>
  <c r="P67" i="3"/>
  <c r="O60" i="4"/>
  <c r="O43" i="5"/>
  <c r="T78" i="3"/>
  <c r="R78" i="3" s="1"/>
  <c r="S69" i="4"/>
  <c r="Q69" i="4" s="1"/>
  <c r="O118" i="8"/>
  <c r="X118" i="8" s="1"/>
  <c r="Q37" i="4"/>
  <c r="P41" i="3"/>
  <c r="O37" i="4"/>
  <c r="N141" i="6"/>
  <c r="N55" i="3"/>
  <c r="L55" i="3" s="1"/>
  <c r="M49" i="4"/>
  <c r="K49" i="4" s="1"/>
  <c r="AB23" i="6"/>
  <c r="N155" i="3"/>
  <c r="L155" i="3" s="1"/>
  <c r="M140" i="4"/>
  <c r="K140" i="4" s="1"/>
  <c r="M82" i="5"/>
  <c r="K82" i="5" s="1"/>
  <c r="P77" i="3"/>
  <c r="O68" i="4"/>
  <c r="R141" i="7"/>
  <c r="Q140" i="3"/>
  <c r="P76" i="5"/>
  <c r="N145" i="3"/>
  <c r="L145" i="3" s="1"/>
  <c r="M79" i="5"/>
  <c r="K79" i="5" s="1"/>
  <c r="R116" i="7"/>
  <c r="Q115" i="3"/>
  <c r="P104" i="4"/>
  <c r="P68" i="3"/>
  <c r="O44" i="5"/>
  <c r="O61" i="4"/>
  <c r="Q98" i="3"/>
  <c r="R99" i="7"/>
  <c r="P88" i="4"/>
  <c r="R50" i="7"/>
  <c r="Q49" i="3"/>
  <c r="P45" i="4"/>
  <c r="M107" i="3"/>
  <c r="L96" i="4"/>
  <c r="L63" i="5"/>
  <c r="N55" i="6"/>
  <c r="T35" i="3"/>
  <c r="R35" i="3" s="1"/>
  <c r="S23" i="5"/>
  <c r="Q23" i="5" s="1"/>
  <c r="S31" i="4"/>
  <c r="Q31" i="4" s="1"/>
  <c r="M115" i="3"/>
  <c r="L104" i="4"/>
  <c r="T138" i="3"/>
  <c r="R138" i="3" s="1"/>
  <c r="S127" i="4"/>
  <c r="Q127" i="4" s="1"/>
  <c r="R7" i="7"/>
  <c r="Q6" i="3"/>
  <c r="P6" i="4"/>
  <c r="N63" i="3"/>
  <c r="L63" i="3" s="1"/>
  <c r="M56" i="4"/>
  <c r="K56" i="4" s="1"/>
  <c r="M40" i="5"/>
  <c r="K40" i="5" s="1"/>
  <c r="R54" i="7"/>
  <c r="Q53" i="3"/>
  <c r="P48" i="4"/>
  <c r="P35" i="5"/>
  <c r="AB16" i="6"/>
  <c r="P101" i="3"/>
  <c r="O60" i="5"/>
  <c r="B114" i="11"/>
  <c r="P136" i="3"/>
  <c r="O125" i="4"/>
  <c r="C108" i="14"/>
  <c r="H108" i="11" s="1"/>
  <c r="E108" i="11" s="1"/>
  <c r="B108" i="11" s="1"/>
  <c r="B19" i="11"/>
  <c r="O106" i="3"/>
  <c r="N62" i="5"/>
  <c r="N95" i="4"/>
  <c r="L7" i="3"/>
  <c r="B96" i="11"/>
  <c r="Q11" i="5"/>
  <c r="I76" i="11"/>
  <c r="J69" i="4" s="1"/>
  <c r="K78" i="3"/>
  <c r="I15" i="11"/>
  <c r="K17" i="3"/>
  <c r="R34" i="7"/>
  <c r="Q33" i="3"/>
  <c r="P21" i="5"/>
  <c r="R128" i="7"/>
  <c r="Q127" i="3"/>
  <c r="P116" i="4"/>
  <c r="P69" i="5"/>
  <c r="N16" i="3"/>
  <c r="L16" i="3" s="1"/>
  <c r="M15" i="4"/>
  <c r="K15" i="4" s="1"/>
  <c r="M12" i="5"/>
  <c r="K12" i="5" s="1"/>
  <c r="S112" i="3"/>
  <c r="R112" i="3" s="1"/>
  <c r="R101" i="4"/>
  <c r="Q101" i="4" s="1"/>
  <c r="N46" i="3"/>
  <c r="M42" i="4"/>
  <c r="M31" i="5"/>
  <c r="N72" i="3"/>
  <c r="L72" i="3" s="1"/>
  <c r="G72" i="3" s="1"/>
  <c r="M64" i="4"/>
  <c r="K64" i="4" s="1"/>
  <c r="F64" i="4" s="1"/>
  <c r="G64" i="4" s="1"/>
  <c r="P139" i="3"/>
  <c r="O128" i="4"/>
  <c r="T50" i="3"/>
  <c r="R50" i="3" s="1"/>
  <c r="S33" i="5"/>
  <c r="Q33" i="5" s="1"/>
  <c r="AB66" i="6"/>
  <c r="I30" i="11"/>
  <c r="J29" i="4" s="1"/>
  <c r="K32" i="3"/>
  <c r="P16" i="3"/>
  <c r="O12" i="5"/>
  <c r="O15" i="4"/>
  <c r="N56" i="3"/>
  <c r="L56" i="3" s="1"/>
  <c r="M50" i="4"/>
  <c r="K50" i="4" s="1"/>
  <c r="P60" i="3"/>
  <c r="O53" i="4"/>
  <c r="P107" i="3"/>
  <c r="O63" i="5"/>
  <c r="O96" i="4"/>
  <c r="X117" i="8"/>
  <c r="N82" i="3"/>
  <c r="M72" i="4"/>
  <c r="M50" i="5"/>
  <c r="T130" i="3"/>
  <c r="R130" i="3" s="1"/>
  <c r="S119" i="4"/>
  <c r="Q119" i="4" s="1"/>
  <c r="S71" i="5"/>
  <c r="Q71" i="5" s="1"/>
  <c r="I104" i="11"/>
  <c r="K106" i="3"/>
  <c r="Q73" i="3"/>
  <c r="R74" i="7"/>
  <c r="P65" i="4"/>
  <c r="P116" i="3"/>
  <c r="O105" i="4"/>
  <c r="R123" i="7"/>
  <c r="Q122" i="3"/>
  <c r="P111" i="4"/>
  <c r="P67" i="5"/>
  <c r="P88" i="3"/>
  <c r="O78" i="4"/>
  <c r="R130" i="7"/>
  <c r="Q129" i="3"/>
  <c r="P118" i="4"/>
  <c r="I4" i="11"/>
  <c r="J6" i="4" s="1"/>
  <c r="K6" i="3"/>
  <c r="P15" i="3"/>
  <c r="O14" i="4"/>
  <c r="N68" i="3"/>
  <c r="L68" i="3" s="1"/>
  <c r="M44" i="5"/>
  <c r="M61" i="4"/>
  <c r="M131" i="3"/>
  <c r="L120" i="4"/>
  <c r="R68" i="7"/>
  <c r="Q67" i="3"/>
  <c r="P43" i="5"/>
  <c r="P60" i="4"/>
  <c r="AB89" i="6"/>
  <c r="S6" i="3"/>
  <c r="R6" i="4"/>
  <c r="T45" i="3"/>
  <c r="R45" i="3" s="1"/>
  <c r="S41" i="4"/>
  <c r="Q41" i="4" s="1"/>
  <c r="S30" i="5"/>
  <c r="Q30" i="5" s="1"/>
  <c r="O62" i="3"/>
  <c r="N55" i="4"/>
  <c r="N79" i="3"/>
  <c r="L79" i="3" s="1"/>
  <c r="M49" i="5"/>
  <c r="K49" i="5" s="1"/>
  <c r="I37" i="11"/>
  <c r="J35" i="4" s="1"/>
  <c r="K39" i="3"/>
  <c r="R19" i="7"/>
  <c r="Q18" i="3"/>
  <c r="P14" i="5"/>
  <c r="Q74" i="3"/>
  <c r="R75" i="7"/>
  <c r="P66" i="4"/>
  <c r="P47" i="5"/>
  <c r="R6" i="7"/>
  <c r="Q5" i="3"/>
  <c r="P5" i="5"/>
  <c r="P5" i="4"/>
  <c r="R79" i="7"/>
  <c r="Q78" i="3"/>
  <c r="P69" i="4"/>
  <c r="S5" i="3"/>
  <c r="R5" i="5"/>
  <c r="R5" i="4"/>
  <c r="T150" i="3"/>
  <c r="R150" i="3" s="1"/>
  <c r="S136" i="4"/>
  <c r="Q136" i="4" s="1"/>
  <c r="R146" i="7"/>
  <c r="Q145" i="3"/>
  <c r="P79" i="5"/>
  <c r="N133" i="3"/>
  <c r="L133" i="3" s="1"/>
  <c r="M73" i="5"/>
  <c r="K73" i="5" s="1"/>
  <c r="M122" i="4"/>
  <c r="K122" i="4" s="1"/>
  <c r="B3" i="11"/>
  <c r="R78" i="7"/>
  <c r="Q77" i="3"/>
  <c r="P68" i="4"/>
  <c r="J97" i="4"/>
  <c r="J64" i="5"/>
  <c r="N78" i="3"/>
  <c r="L78" i="3" s="1"/>
  <c r="M69" i="4"/>
  <c r="K69" i="4" s="1"/>
  <c r="P115" i="3"/>
  <c r="O104" i="4"/>
  <c r="R69" i="7"/>
  <c r="Q68" i="3"/>
  <c r="P61" i="4"/>
  <c r="P44" i="5"/>
  <c r="P98" i="3"/>
  <c r="O88" i="4"/>
  <c r="T98" i="3"/>
  <c r="R98" i="3" s="1"/>
  <c r="S88" i="4"/>
  <c r="Q88" i="4" s="1"/>
  <c r="P99" i="3"/>
  <c r="O58" i="5"/>
  <c r="O89" i="4"/>
  <c r="T37" i="3"/>
  <c r="R37" i="3" s="1"/>
  <c r="S33" i="4"/>
  <c r="Q33" i="4" s="1"/>
  <c r="S25" i="5"/>
  <c r="Q25" i="5" s="1"/>
  <c r="K63" i="4"/>
  <c r="P65" i="3"/>
  <c r="O58" i="4"/>
  <c r="T51" i="3"/>
  <c r="R51" i="3" s="1"/>
  <c r="S46" i="4"/>
  <c r="Q46" i="4" s="1"/>
  <c r="I41" i="11"/>
  <c r="K43" i="3"/>
  <c r="AB141" i="6"/>
  <c r="N39" i="3"/>
  <c r="L39" i="3" s="1"/>
  <c r="M35" i="4"/>
  <c r="K35" i="4" s="1"/>
  <c r="K105" i="4"/>
  <c r="Q101" i="3"/>
  <c r="R102" i="7"/>
  <c r="P60" i="5"/>
  <c r="R137" i="7"/>
  <c r="Q136" i="3"/>
  <c r="P125" i="4"/>
  <c r="Q80" i="5"/>
  <c r="F80" i="5" s="1"/>
  <c r="G80" i="5" s="1"/>
  <c r="H80" i="5" s="1"/>
  <c r="R114" i="3"/>
  <c r="K20" i="5"/>
  <c r="O70" i="3"/>
  <c r="N63" i="4"/>
  <c r="B26" i="11"/>
  <c r="R13" i="3"/>
  <c r="B36" i="11"/>
  <c r="B156" i="11"/>
  <c r="B22" i="11"/>
  <c r="L25" i="3"/>
  <c r="B69" i="11"/>
  <c r="L160" i="3" l="1"/>
  <c r="L102" i="3"/>
  <c r="L14" i="3"/>
  <c r="F85" i="5"/>
  <c r="G85" i="5" s="1"/>
  <c r="H85" i="5" s="1"/>
  <c r="K21" i="5"/>
  <c r="K86" i="4"/>
  <c r="Q108" i="4"/>
  <c r="K113" i="4"/>
  <c r="K46" i="5"/>
  <c r="K130" i="4"/>
  <c r="K32" i="5"/>
  <c r="K76" i="4"/>
  <c r="L71" i="3"/>
  <c r="O156" i="3"/>
  <c r="N141" i="4"/>
  <c r="F141" i="4" s="1"/>
  <c r="G141" i="4" s="1"/>
  <c r="R99" i="4"/>
  <c r="Q99" i="4" s="1"/>
  <c r="M91" i="4"/>
  <c r="K91" i="4" s="1"/>
  <c r="L41" i="3"/>
  <c r="I68" i="11"/>
  <c r="J63" i="4" s="1"/>
  <c r="K70" i="3"/>
  <c r="K144" i="4"/>
  <c r="K53" i="5"/>
  <c r="L159" i="3"/>
  <c r="O159" i="3"/>
  <c r="N144" i="4"/>
  <c r="K142" i="4"/>
  <c r="O158" i="3"/>
  <c r="N143" i="4"/>
  <c r="L118" i="3"/>
  <c r="O157" i="3"/>
  <c r="N142" i="4"/>
  <c r="K127" i="3"/>
  <c r="O160" i="3"/>
  <c r="N145" i="4"/>
  <c r="K65" i="4"/>
  <c r="F143" i="4"/>
  <c r="G143" i="4" s="1"/>
  <c r="L157" i="3"/>
  <c r="K61" i="4"/>
  <c r="K136" i="4"/>
  <c r="K44" i="5"/>
  <c r="L60" i="3"/>
  <c r="K54" i="3"/>
  <c r="K150" i="3"/>
  <c r="L73" i="3"/>
  <c r="K82" i="4"/>
  <c r="K117" i="4"/>
  <c r="L33" i="3"/>
  <c r="L135" i="3"/>
  <c r="I108" i="11"/>
  <c r="J99" i="4" s="1"/>
  <c r="K110" i="3"/>
  <c r="I75" i="11"/>
  <c r="J68" i="4" s="1"/>
  <c r="K77" i="3"/>
  <c r="I25" i="11"/>
  <c r="J19" i="5" s="1"/>
  <c r="K27" i="3"/>
  <c r="I6" i="11"/>
  <c r="K8" i="3"/>
  <c r="I49" i="11"/>
  <c r="J46" i="4" s="1"/>
  <c r="K51" i="3"/>
  <c r="I136" i="11"/>
  <c r="J127" i="4" s="1"/>
  <c r="K138" i="3"/>
  <c r="I16" i="11"/>
  <c r="J14" i="5" s="1"/>
  <c r="K18" i="3"/>
  <c r="I128" i="11"/>
  <c r="K130" i="3"/>
  <c r="I158" i="11"/>
  <c r="J145" i="4" s="1"/>
  <c r="K160" i="3"/>
  <c r="I80" i="11"/>
  <c r="K82" i="3"/>
  <c r="I33" i="11"/>
  <c r="K35" i="3"/>
  <c r="N140" i="3"/>
  <c r="M76" i="5"/>
  <c r="I19" i="11"/>
  <c r="J19" i="4" s="1"/>
  <c r="K21" i="3"/>
  <c r="N15" i="3"/>
  <c r="L15" i="3" s="1"/>
  <c r="M14" i="4"/>
  <c r="K14" i="4" s="1"/>
  <c r="O49" i="3"/>
  <c r="N45" i="4"/>
  <c r="M46" i="3"/>
  <c r="L46" i="3" s="1"/>
  <c r="L31" i="5"/>
  <c r="L42" i="4"/>
  <c r="K42" i="4" s="1"/>
  <c r="F35" i="4"/>
  <c r="G35" i="4" s="1"/>
  <c r="H35" i="4" s="1"/>
  <c r="F57" i="5"/>
  <c r="G57" i="5" s="1"/>
  <c r="H57" i="5" s="1"/>
  <c r="J111" i="4"/>
  <c r="J67" i="5"/>
  <c r="O38" i="3"/>
  <c r="N26" i="5"/>
  <c r="N34" i="4"/>
  <c r="Q98" i="4"/>
  <c r="F78" i="5"/>
  <c r="G78" i="5" s="1"/>
  <c r="H78" i="5" s="1"/>
  <c r="J82" i="5"/>
  <c r="J140" i="4"/>
  <c r="I65" i="11"/>
  <c r="K67" i="3"/>
  <c r="G11" i="3"/>
  <c r="O58" i="3"/>
  <c r="N38" i="5"/>
  <c r="N52" i="4"/>
  <c r="I139" i="11"/>
  <c r="J129" i="4" s="1"/>
  <c r="K141" i="3"/>
  <c r="O154" i="3"/>
  <c r="N139" i="4"/>
  <c r="I111" i="11"/>
  <c r="J102" i="4" s="1"/>
  <c r="K113" i="3"/>
  <c r="F48" i="5"/>
  <c r="G48" i="5" s="1"/>
  <c r="H48" i="5" s="1"/>
  <c r="L137" i="3"/>
  <c r="J12" i="5"/>
  <c r="J15" i="4"/>
  <c r="R5" i="3"/>
  <c r="J116" i="4"/>
  <c r="J69" i="5"/>
  <c r="O71" i="3"/>
  <c r="N46" i="5"/>
  <c r="I58" i="11"/>
  <c r="J53" i="4" s="1"/>
  <c r="K60" i="3"/>
  <c r="S111" i="3"/>
  <c r="R111" i="3" s="1"/>
  <c r="R100" i="4"/>
  <c r="I57" i="11"/>
  <c r="J39" i="5" s="1"/>
  <c r="K59" i="3"/>
  <c r="N151" i="3"/>
  <c r="L151" i="3" s="1"/>
  <c r="M137" i="4"/>
  <c r="K137" i="4" s="1"/>
  <c r="F137" i="4" s="1"/>
  <c r="G137" i="4" s="1"/>
  <c r="H137" i="4" s="1"/>
  <c r="K9" i="5"/>
  <c r="F9" i="5" s="1"/>
  <c r="G9" i="5" s="1"/>
  <c r="H9" i="5" s="1"/>
  <c r="J18" i="5"/>
  <c r="J24" i="4"/>
  <c r="O61" i="3"/>
  <c r="N54" i="4"/>
  <c r="I118" i="11"/>
  <c r="K120" i="3"/>
  <c r="I84" i="11"/>
  <c r="K86" i="3"/>
  <c r="O7" i="3"/>
  <c r="N6" i="5"/>
  <c r="N7" i="4"/>
  <c r="O37" i="3"/>
  <c r="N33" i="4"/>
  <c r="N25" i="5"/>
  <c r="I34" i="11"/>
  <c r="K36" i="3"/>
  <c r="F97" i="4"/>
  <c r="G97" i="4" s="1"/>
  <c r="H97" i="4" s="1"/>
  <c r="O21" i="3"/>
  <c r="N19" i="4"/>
  <c r="J66" i="4"/>
  <c r="J47" i="5"/>
  <c r="K22" i="4"/>
  <c r="J70" i="5"/>
  <c r="J117" i="4"/>
  <c r="L13" i="3"/>
  <c r="O101" i="3"/>
  <c r="N60" i="5"/>
  <c r="I26" i="11"/>
  <c r="J25" i="4" s="1"/>
  <c r="K28" i="3"/>
  <c r="O67" i="3"/>
  <c r="N60" i="4"/>
  <c r="N43" i="5"/>
  <c r="O88" i="3"/>
  <c r="N78" i="4"/>
  <c r="I46" i="11"/>
  <c r="K48" i="3"/>
  <c r="G39" i="3"/>
  <c r="J38" i="4"/>
  <c r="J27" i="5"/>
  <c r="F86" i="4"/>
  <c r="G86" i="4" s="1"/>
  <c r="H86" i="4" s="1"/>
  <c r="N6" i="3"/>
  <c r="L6" i="3" s="1"/>
  <c r="M6" i="4"/>
  <c r="K6" i="4" s="1"/>
  <c r="O126" i="3"/>
  <c r="N68" i="5"/>
  <c r="N115" i="4"/>
  <c r="R109" i="3"/>
  <c r="G144" i="3"/>
  <c r="O66" i="3"/>
  <c r="N59" i="4"/>
  <c r="N42" i="5"/>
  <c r="I88" i="11"/>
  <c r="K90" i="3"/>
  <c r="F74" i="4"/>
  <c r="G74" i="4" s="1"/>
  <c r="H74" i="4" s="1"/>
  <c r="O50" i="3"/>
  <c r="N33" i="5"/>
  <c r="Q6" i="4"/>
  <c r="F41" i="4"/>
  <c r="G41" i="4" s="1"/>
  <c r="H41" i="4" s="1"/>
  <c r="G89" i="3"/>
  <c r="G75" i="3"/>
  <c r="O114" i="3"/>
  <c r="N103" i="4"/>
  <c r="J29" i="5"/>
  <c r="J40" i="4"/>
  <c r="O150" i="3"/>
  <c r="N136" i="4"/>
  <c r="O17" i="3"/>
  <c r="N13" i="5"/>
  <c r="N16" i="4"/>
  <c r="K10" i="4"/>
  <c r="F10" i="4" s="1"/>
  <c r="G10" i="4" s="1"/>
  <c r="H10" i="4" s="1"/>
  <c r="N138" i="3"/>
  <c r="L138" i="3" s="1"/>
  <c r="M127" i="4"/>
  <c r="K127" i="4" s="1"/>
  <c r="I150" i="11"/>
  <c r="J81" i="5" s="1"/>
  <c r="K152" i="3"/>
  <c r="M82" i="3"/>
  <c r="L82" i="3" s="1"/>
  <c r="L72" i="4"/>
  <c r="K72" i="4" s="1"/>
  <c r="L50" i="5"/>
  <c r="O65" i="3"/>
  <c r="N58" i="4"/>
  <c r="O82" i="3"/>
  <c r="N50" i="5"/>
  <c r="N72" i="4"/>
  <c r="F64" i="5"/>
  <c r="G64" i="5" s="1"/>
  <c r="H64" i="5" s="1"/>
  <c r="O135" i="3"/>
  <c r="N124" i="4"/>
  <c r="N75" i="5"/>
  <c r="J51" i="4"/>
  <c r="J37" i="5"/>
  <c r="K17" i="5"/>
  <c r="K24" i="4"/>
  <c r="J31" i="5"/>
  <c r="J42" i="4"/>
  <c r="J77" i="5"/>
  <c r="J131" i="4"/>
  <c r="G70" i="3"/>
  <c r="O136" i="3"/>
  <c r="N125" i="4"/>
  <c r="O18" i="3"/>
  <c r="N14" i="5"/>
  <c r="O127" i="3"/>
  <c r="N69" i="5"/>
  <c r="N116" i="4"/>
  <c r="O115" i="3"/>
  <c r="N104" i="4"/>
  <c r="I69" i="11"/>
  <c r="J46" i="5" s="1"/>
  <c r="K71" i="3"/>
  <c r="F63" i="4"/>
  <c r="G63" i="4" s="1"/>
  <c r="H63" i="4" s="1"/>
  <c r="J39" i="4"/>
  <c r="J28" i="5"/>
  <c r="O5" i="3"/>
  <c r="N5" i="5"/>
  <c r="N5" i="4"/>
  <c r="S116" i="3"/>
  <c r="R105" i="4"/>
  <c r="O6" i="3"/>
  <c r="N6" i="4"/>
  <c r="M54" i="3"/>
  <c r="L36" i="5"/>
  <c r="O98" i="3"/>
  <c r="N88" i="4"/>
  <c r="O59" i="3"/>
  <c r="N39" i="5"/>
  <c r="J72" i="5"/>
  <c r="J121" i="4"/>
  <c r="O48" i="3"/>
  <c r="N32" i="5"/>
  <c r="N44" i="4"/>
  <c r="G96" i="3"/>
  <c r="J42" i="5"/>
  <c r="J59" i="4"/>
  <c r="O128" i="3"/>
  <c r="N70" i="5"/>
  <c r="N117" i="4"/>
  <c r="O86" i="3"/>
  <c r="N76" i="4"/>
  <c r="N54" i="5"/>
  <c r="N49" i="3"/>
  <c r="L49" i="3" s="1"/>
  <c r="M45" i="4"/>
  <c r="K45" i="4" s="1"/>
  <c r="O12" i="3"/>
  <c r="N12" i="4"/>
  <c r="F52" i="5"/>
  <c r="G52" i="5" s="1"/>
  <c r="H52" i="5" s="1"/>
  <c r="R6" i="3"/>
  <c r="F30" i="5"/>
  <c r="G30" i="5" s="1"/>
  <c r="H30" i="5" s="1"/>
  <c r="G156" i="3"/>
  <c r="O24" i="3"/>
  <c r="N17" i="5"/>
  <c r="N22" i="4"/>
  <c r="O102" i="3"/>
  <c r="N91" i="4"/>
  <c r="O29" i="3"/>
  <c r="N26" i="4"/>
  <c r="O30" i="3"/>
  <c r="N20" i="5"/>
  <c r="N27" i="4"/>
  <c r="O8" i="3"/>
  <c r="N8" i="4"/>
  <c r="N7" i="5"/>
  <c r="J53" i="5"/>
  <c r="J75" i="4"/>
  <c r="J38" i="5"/>
  <c r="J52" i="4"/>
  <c r="O103" i="3"/>
  <c r="N92" i="4"/>
  <c r="J21" i="4"/>
  <c r="J16" i="5"/>
  <c r="N101" i="3"/>
  <c r="L101" i="3" s="1"/>
  <c r="M60" i="5"/>
  <c r="K60" i="5" s="1"/>
  <c r="N115" i="3"/>
  <c r="L115" i="3" s="1"/>
  <c r="M104" i="4"/>
  <c r="K104" i="4" s="1"/>
  <c r="L10" i="3"/>
  <c r="K100" i="4"/>
  <c r="I122" i="11"/>
  <c r="J113" i="4" s="1"/>
  <c r="K124" i="3"/>
  <c r="F94" i="4"/>
  <c r="G94" i="4" s="1"/>
  <c r="H94" i="4" s="1"/>
  <c r="O99" i="3"/>
  <c r="N58" i="5"/>
  <c r="N89" i="4"/>
  <c r="I27" i="11"/>
  <c r="J26" i="4" s="1"/>
  <c r="K29" i="3"/>
  <c r="N8" i="3"/>
  <c r="L8" i="3" s="1"/>
  <c r="M8" i="4"/>
  <c r="K8" i="4" s="1"/>
  <c r="M7" i="5"/>
  <c r="K7" i="5" s="1"/>
  <c r="N90" i="3"/>
  <c r="L90" i="3" s="1"/>
  <c r="M55" i="5"/>
  <c r="K55" i="5" s="1"/>
  <c r="M80" i="4"/>
  <c r="K80" i="4" s="1"/>
  <c r="G108" i="3"/>
  <c r="K102" i="4"/>
  <c r="L24" i="3"/>
  <c r="K18" i="5"/>
  <c r="F18" i="5" s="1"/>
  <c r="G18" i="5" s="1"/>
  <c r="J61" i="5"/>
  <c r="J94" i="4"/>
  <c r="K36" i="5"/>
  <c r="K38" i="4"/>
  <c r="O122" i="3"/>
  <c r="N67" i="5"/>
  <c r="N111" i="4"/>
  <c r="J62" i="5"/>
  <c r="J95" i="4"/>
  <c r="I96" i="11"/>
  <c r="J88" i="4" s="1"/>
  <c r="K98" i="3"/>
  <c r="S117" i="3"/>
  <c r="R117" i="3" s="1"/>
  <c r="R106" i="4"/>
  <c r="Q106" i="4" s="1"/>
  <c r="N80" i="3"/>
  <c r="L80" i="3" s="1"/>
  <c r="M70" i="4"/>
  <c r="K70" i="4" s="1"/>
  <c r="O22" i="3"/>
  <c r="N20" i="4"/>
  <c r="N15" i="5"/>
  <c r="O55" i="3"/>
  <c r="N49" i="4"/>
  <c r="N58" i="3"/>
  <c r="L58" i="3" s="1"/>
  <c r="M38" i="5"/>
  <c r="K38" i="5" s="1"/>
  <c r="M52" i="4"/>
  <c r="K52" i="4" s="1"/>
  <c r="G159" i="3"/>
  <c r="J149" i="3"/>
  <c r="I80" i="5"/>
  <c r="J90" i="4"/>
  <c r="J59" i="5"/>
  <c r="J61" i="4"/>
  <c r="J44" i="5"/>
  <c r="N27" i="3"/>
  <c r="L27" i="3" s="1"/>
  <c r="M19" i="5"/>
  <c r="K19" i="5" s="1"/>
  <c r="F41" i="5"/>
  <c r="G41" i="5" s="1"/>
  <c r="H41" i="5" s="1"/>
  <c r="G84" i="3"/>
  <c r="O51" i="3"/>
  <c r="N46" i="4"/>
  <c r="O131" i="3"/>
  <c r="N120" i="4"/>
  <c r="G45" i="3"/>
  <c r="J34" i="5"/>
  <c r="J47" i="4"/>
  <c r="F43" i="4"/>
  <c r="G43" i="4" s="1"/>
  <c r="H43" i="4" s="1"/>
  <c r="O76" i="3"/>
  <c r="N67" i="4"/>
  <c r="O9" i="3"/>
  <c r="N8" i="5"/>
  <c r="N9" i="4"/>
  <c r="I101" i="11"/>
  <c r="J92" i="4" s="1"/>
  <c r="K103" i="3"/>
  <c r="F73" i="5"/>
  <c r="G73" i="5" s="1"/>
  <c r="H73" i="5" s="1"/>
  <c r="O104" i="3"/>
  <c r="N93" i="4"/>
  <c r="F123" i="4"/>
  <c r="G123" i="4" s="1"/>
  <c r="H123" i="4" s="1"/>
  <c r="J58" i="5"/>
  <c r="J89" i="4"/>
  <c r="G151" i="3"/>
  <c r="F77" i="4"/>
  <c r="G77" i="4" s="1"/>
  <c r="H77" i="4" s="1"/>
  <c r="O92" i="3"/>
  <c r="N82" i="4"/>
  <c r="J9" i="5"/>
  <c r="J10" i="4"/>
  <c r="O80" i="3"/>
  <c r="N70" i="4"/>
  <c r="O28" i="3"/>
  <c r="N25" i="4"/>
  <c r="O13" i="3"/>
  <c r="N11" i="5"/>
  <c r="J85" i="4"/>
  <c r="J56" i="5"/>
  <c r="N43" i="3"/>
  <c r="L43" i="3" s="1"/>
  <c r="M28" i="5"/>
  <c r="K28" i="5" s="1"/>
  <c r="M39" i="4"/>
  <c r="K39" i="4" s="1"/>
  <c r="K36" i="4"/>
  <c r="L111" i="3"/>
  <c r="I127" i="11"/>
  <c r="J118" i="4" s="1"/>
  <c r="K129" i="3"/>
  <c r="F61" i="5"/>
  <c r="G61" i="5" s="1"/>
  <c r="H61" i="5" s="1"/>
  <c r="I154" i="11"/>
  <c r="J141" i="4" s="1"/>
  <c r="K156" i="3"/>
  <c r="O15" i="3"/>
  <c r="N14" i="4"/>
  <c r="O100" i="3"/>
  <c r="N90" i="4"/>
  <c r="N59" i="5"/>
  <c r="L113" i="3"/>
  <c r="L26" i="3"/>
  <c r="K63" i="5"/>
  <c r="L54" i="3"/>
  <c r="K27" i="5"/>
  <c r="K33" i="4"/>
  <c r="N99" i="3"/>
  <c r="L99" i="3" s="1"/>
  <c r="M89" i="4"/>
  <c r="K89" i="4" s="1"/>
  <c r="M58" i="5"/>
  <c r="K58" i="5" s="1"/>
  <c r="O148" i="3"/>
  <c r="N135" i="4"/>
  <c r="O120" i="3"/>
  <c r="N65" i="5"/>
  <c r="N109" i="4"/>
  <c r="O44" i="3"/>
  <c r="N40" i="4"/>
  <c r="N29" i="5"/>
  <c r="G158" i="3"/>
  <c r="F45" i="5"/>
  <c r="G45" i="5" s="1"/>
  <c r="H45" i="5" s="1"/>
  <c r="O138" i="3"/>
  <c r="N127" i="4"/>
  <c r="F57" i="4"/>
  <c r="G57" i="4" s="1"/>
  <c r="H57" i="4" s="1"/>
  <c r="F83" i="4"/>
  <c r="G83" i="4" s="1"/>
  <c r="H83" i="4" s="1"/>
  <c r="I18" i="11"/>
  <c r="J18" i="4" s="1"/>
  <c r="K20" i="3"/>
  <c r="O141" i="3"/>
  <c r="N129" i="4"/>
  <c r="I151" i="11"/>
  <c r="J138" i="4" s="1"/>
  <c r="K153" i="3"/>
  <c r="G47" i="3"/>
  <c r="J74" i="5"/>
  <c r="J123" i="4"/>
  <c r="F122" i="4"/>
  <c r="G122" i="4" s="1"/>
  <c r="H122" i="4" s="1"/>
  <c r="F74" i="5"/>
  <c r="G74" i="5" s="1"/>
  <c r="H74" i="5" s="1"/>
  <c r="G87" i="3"/>
  <c r="K101" i="4"/>
  <c r="L40" i="3"/>
  <c r="O81" i="3"/>
  <c r="N71" i="4"/>
  <c r="G160" i="3"/>
  <c r="K14" i="5"/>
  <c r="N139" i="3"/>
  <c r="L139" i="3" s="1"/>
  <c r="M128" i="4"/>
  <c r="K128" i="4" s="1"/>
  <c r="I63" i="11"/>
  <c r="J58" i="4" s="1"/>
  <c r="K65" i="3"/>
  <c r="G105" i="3"/>
  <c r="I32" i="11"/>
  <c r="K34" i="3"/>
  <c r="O153" i="3"/>
  <c r="N138" i="4"/>
  <c r="I28" i="11"/>
  <c r="K30" i="3"/>
  <c r="O27" i="3"/>
  <c r="N19" i="5"/>
  <c r="K87" i="4"/>
  <c r="F87" i="4" s="1"/>
  <c r="G87" i="4" s="1"/>
  <c r="J20" i="4"/>
  <c r="J15" i="5"/>
  <c r="K96" i="4"/>
  <c r="K88" i="4"/>
  <c r="K112" i="4"/>
  <c r="L42" i="3"/>
  <c r="K25" i="5"/>
  <c r="O68" i="3"/>
  <c r="N61" i="4"/>
  <c r="N44" i="5"/>
  <c r="N88" i="3"/>
  <c r="L88" i="3" s="1"/>
  <c r="M78" i="4"/>
  <c r="K78" i="4" s="1"/>
  <c r="O129" i="3"/>
  <c r="N118" i="4"/>
  <c r="H72" i="3"/>
  <c r="BA123" i="17"/>
  <c r="D123" i="17" s="1"/>
  <c r="F95" i="4"/>
  <c r="G95" i="4" s="1"/>
  <c r="H95" i="4" s="1"/>
  <c r="I114" i="11"/>
  <c r="J105" i="4" s="1"/>
  <c r="K116" i="3"/>
  <c r="F49" i="5"/>
  <c r="G49" i="5" s="1"/>
  <c r="H49" i="5" s="1"/>
  <c r="O46" i="3"/>
  <c r="N42" i="4"/>
  <c r="N31" i="5"/>
  <c r="O25" i="3"/>
  <c r="N23" i="4"/>
  <c r="O43" i="3"/>
  <c r="N28" i="5"/>
  <c r="N39" i="4"/>
  <c r="I138" i="11"/>
  <c r="J76" i="5" s="1"/>
  <c r="K140" i="3"/>
  <c r="N121" i="3"/>
  <c r="L121" i="3" s="1"/>
  <c r="M110" i="4"/>
  <c r="K110" i="4" s="1"/>
  <c r="M66" i="5"/>
  <c r="K66" i="5" s="1"/>
  <c r="O41" i="3"/>
  <c r="N37" i="4"/>
  <c r="F62" i="4"/>
  <c r="G62" i="4" s="1"/>
  <c r="H62" i="4" s="1"/>
  <c r="J40" i="5"/>
  <c r="J56" i="4"/>
  <c r="F29" i="4"/>
  <c r="G29" i="4" s="1"/>
  <c r="H29" i="4" s="1"/>
  <c r="J75" i="5"/>
  <c r="J124" i="4"/>
  <c r="G64" i="3"/>
  <c r="G93" i="3"/>
  <c r="O34" i="3"/>
  <c r="N30" i="4"/>
  <c r="N22" i="5"/>
  <c r="N31" i="3"/>
  <c r="L31" i="3" s="1"/>
  <c r="G31" i="3" s="1"/>
  <c r="M28" i="4"/>
  <c r="K28" i="4" s="1"/>
  <c r="O119" i="3"/>
  <c r="N108" i="4"/>
  <c r="O130" i="3"/>
  <c r="N119" i="4"/>
  <c r="N71" i="5"/>
  <c r="I13" i="11"/>
  <c r="J14" i="4" s="1"/>
  <c r="K15" i="3"/>
  <c r="J48" i="4"/>
  <c r="J35" i="5"/>
  <c r="K23" i="5"/>
  <c r="G133" i="3"/>
  <c r="O54" i="3"/>
  <c r="N36" i="5"/>
  <c r="I140" i="11"/>
  <c r="J130" i="4" s="1"/>
  <c r="K142" i="3"/>
  <c r="G134" i="3"/>
  <c r="F21" i="4"/>
  <c r="G21" i="4" s="1"/>
  <c r="H21" i="4" s="1"/>
  <c r="O14" i="3"/>
  <c r="N13" i="4"/>
  <c r="L112" i="3"/>
  <c r="J63" i="5"/>
  <c r="J96" i="4"/>
  <c r="O19" i="3"/>
  <c r="N17" i="4"/>
  <c r="F73" i="4"/>
  <c r="G73" i="4" s="1"/>
  <c r="H73" i="4" s="1"/>
  <c r="N104" i="3"/>
  <c r="L104" i="3" s="1"/>
  <c r="M93" i="4"/>
  <c r="K93" i="4" s="1"/>
  <c r="L18" i="3"/>
  <c r="I39" i="11"/>
  <c r="J37" i="4" s="1"/>
  <c r="K41" i="3"/>
  <c r="F84" i="4"/>
  <c r="G84" i="4" s="1"/>
  <c r="H84" i="4" s="1"/>
  <c r="I157" i="11"/>
  <c r="J144" i="4" s="1"/>
  <c r="K159" i="3"/>
  <c r="H95" i="3"/>
  <c r="BA159" i="17"/>
  <c r="D159" i="17" s="1"/>
  <c r="L97" i="3"/>
  <c r="G97" i="3" s="1"/>
  <c r="K37" i="5"/>
  <c r="L107" i="3"/>
  <c r="L98" i="3"/>
  <c r="L123" i="3"/>
  <c r="J86" i="4"/>
  <c r="J57" i="5"/>
  <c r="L37" i="3"/>
  <c r="I22" i="11"/>
  <c r="K24" i="3"/>
  <c r="O77" i="3"/>
  <c r="N68" i="4"/>
  <c r="O78" i="3"/>
  <c r="N69" i="4"/>
  <c r="K31" i="5"/>
  <c r="F62" i="5"/>
  <c r="G62" i="5" s="1"/>
  <c r="H62" i="5" s="1"/>
  <c r="O140" i="3"/>
  <c r="N76" i="5"/>
  <c r="Q105" i="4"/>
  <c r="O57" i="3"/>
  <c r="N37" i="5"/>
  <c r="N51" i="4"/>
  <c r="G79" i="3"/>
  <c r="J41" i="4"/>
  <c r="J30" i="5"/>
  <c r="O113" i="3"/>
  <c r="N102" i="4"/>
  <c r="I99" i="11"/>
  <c r="J60" i="5" s="1"/>
  <c r="K101" i="3"/>
  <c r="I23" i="11"/>
  <c r="J23" i="4" s="1"/>
  <c r="K25" i="3"/>
  <c r="N38" i="3"/>
  <c r="L38" i="3" s="1"/>
  <c r="M26" i="5"/>
  <c r="K26" i="5" s="1"/>
  <c r="M34" i="4"/>
  <c r="K34" i="4" s="1"/>
  <c r="F50" i="4"/>
  <c r="G50" i="4" s="1"/>
  <c r="H50" i="4" s="1"/>
  <c r="G69" i="3"/>
  <c r="F133" i="4"/>
  <c r="G133" i="4" s="1"/>
  <c r="H133" i="4" s="1"/>
  <c r="G32" i="3"/>
  <c r="F11" i="4"/>
  <c r="G11" i="4" s="1"/>
  <c r="H11" i="4" s="1"/>
  <c r="K31" i="4"/>
  <c r="O20" i="3"/>
  <c r="N18" i="4"/>
  <c r="G157" i="3"/>
  <c r="Q5" i="4"/>
  <c r="F114" i="4"/>
  <c r="G114" i="4" s="1"/>
  <c r="H114" i="4" s="1"/>
  <c r="O90" i="3"/>
  <c r="N55" i="5"/>
  <c r="N80" i="4"/>
  <c r="F16" i="5"/>
  <c r="G16" i="5" s="1"/>
  <c r="H16" i="5" s="1"/>
  <c r="O52" i="3"/>
  <c r="N34" i="5"/>
  <c r="N47" i="4"/>
  <c r="I119" i="11"/>
  <c r="K121" i="3"/>
  <c r="O40" i="3"/>
  <c r="N36" i="4"/>
  <c r="O42" i="3"/>
  <c r="N38" i="4"/>
  <c r="N27" i="5"/>
  <c r="O91" i="3"/>
  <c r="N81" i="4"/>
  <c r="O118" i="3"/>
  <c r="N107" i="4"/>
  <c r="O152" i="3"/>
  <c r="N81" i="5"/>
  <c r="K19" i="4"/>
  <c r="O36" i="3"/>
  <c r="N24" i="5"/>
  <c r="N32" i="4"/>
  <c r="F51" i="5"/>
  <c r="G51" i="5" s="1"/>
  <c r="H51" i="5" s="1"/>
  <c r="K39" i="5"/>
  <c r="I129" i="11"/>
  <c r="J120" i="4" s="1"/>
  <c r="K131" i="3"/>
  <c r="G94" i="3"/>
  <c r="O123" i="3"/>
  <c r="N112" i="4"/>
  <c r="K120" i="4"/>
  <c r="O16" i="3"/>
  <c r="N12" i="5"/>
  <c r="N15" i="4"/>
  <c r="O139" i="3"/>
  <c r="N128" i="4"/>
  <c r="K129" i="4"/>
  <c r="K51" i="4"/>
  <c r="O33" i="3"/>
  <c r="N21" i="5"/>
  <c r="O53" i="3"/>
  <c r="N35" i="5"/>
  <c r="N48" i="4"/>
  <c r="N22" i="3"/>
  <c r="L22" i="3" s="1"/>
  <c r="M15" i="5"/>
  <c r="K15" i="5" s="1"/>
  <c r="M20" i="4"/>
  <c r="K20" i="4" s="1"/>
  <c r="O74" i="3"/>
  <c r="N47" i="5"/>
  <c r="N66" i="4"/>
  <c r="I156" i="11"/>
  <c r="J143" i="4" s="1"/>
  <c r="K158" i="3"/>
  <c r="O145" i="3"/>
  <c r="N79" i="5"/>
  <c r="F55" i="4"/>
  <c r="G55" i="4" s="1"/>
  <c r="H55" i="4" s="1"/>
  <c r="I36" i="11"/>
  <c r="K38" i="3"/>
  <c r="I3" i="11"/>
  <c r="K5" i="3"/>
  <c r="G62" i="3"/>
  <c r="O73" i="3"/>
  <c r="N65" i="4"/>
  <c r="K50" i="5"/>
  <c r="N65" i="3"/>
  <c r="L65" i="3" s="1"/>
  <c r="M58" i="4"/>
  <c r="K58" i="4" s="1"/>
  <c r="J13" i="5"/>
  <c r="J16" i="4"/>
  <c r="G106" i="3"/>
  <c r="M140" i="3"/>
  <c r="L76" i="5"/>
  <c r="O116" i="3"/>
  <c r="N105" i="4"/>
  <c r="O121" i="3"/>
  <c r="N110" i="4"/>
  <c r="N66" i="5"/>
  <c r="O107" i="3"/>
  <c r="N63" i="5"/>
  <c r="N96" i="4"/>
  <c r="R116" i="3"/>
  <c r="J51" i="5"/>
  <c r="J73" i="4"/>
  <c r="N29" i="3"/>
  <c r="L29" i="3" s="1"/>
  <c r="M26" i="4"/>
  <c r="K26" i="4" s="1"/>
  <c r="J68" i="5"/>
  <c r="J115" i="4"/>
  <c r="I143" i="11"/>
  <c r="J79" i="5" s="1"/>
  <c r="K145" i="3"/>
  <c r="G56" i="3"/>
  <c r="O85" i="3"/>
  <c r="N53" i="5"/>
  <c r="N75" i="4"/>
  <c r="F132" i="4"/>
  <c r="G132" i="4" s="1"/>
  <c r="H132" i="4" s="1"/>
  <c r="J33" i="4"/>
  <c r="J25" i="5"/>
  <c r="O143" i="3"/>
  <c r="N77" i="5"/>
  <c r="N131" i="4"/>
  <c r="G146" i="3"/>
  <c r="N147" i="3"/>
  <c r="L147" i="3" s="1"/>
  <c r="G147" i="3" s="1"/>
  <c r="M134" i="4"/>
  <c r="K134" i="4" s="1"/>
  <c r="O111" i="3"/>
  <c r="N100" i="4"/>
  <c r="F10" i="5"/>
  <c r="G10" i="5" s="1"/>
  <c r="H10" i="5" s="1"/>
  <c r="Q100" i="4"/>
  <c r="O63" i="3"/>
  <c r="N56" i="4"/>
  <c r="N40" i="5"/>
  <c r="O155" i="3"/>
  <c r="N140" i="4"/>
  <c r="N82" i="5"/>
  <c r="O124" i="3"/>
  <c r="N113" i="4"/>
  <c r="L35" i="3"/>
  <c r="O109" i="3"/>
  <c r="N98" i="4"/>
  <c r="O117" i="3"/>
  <c r="N106" i="4"/>
  <c r="O132" i="3"/>
  <c r="N121" i="4"/>
  <c r="N72" i="5"/>
  <c r="K126" i="4"/>
  <c r="F126" i="4" s="1"/>
  <c r="G126" i="4" s="1"/>
  <c r="H126" i="4" s="1"/>
  <c r="J6" i="5"/>
  <c r="J7" i="4"/>
  <c r="O35" i="3"/>
  <c r="N23" i="5"/>
  <c r="N31" i="4"/>
  <c r="Q5" i="5"/>
  <c r="G125" i="3"/>
  <c r="G23" i="3"/>
  <c r="L21" i="3"/>
  <c r="G83" i="3"/>
  <c r="O110" i="3"/>
  <c r="N99" i="4"/>
  <c r="L59" i="3"/>
  <c r="O142" i="3"/>
  <c r="N130" i="4"/>
  <c r="L131" i="3"/>
  <c r="O60" i="3"/>
  <c r="N53" i="4"/>
  <c r="F24" i="4"/>
  <c r="G24" i="4" s="1"/>
  <c r="H24" i="4" s="1"/>
  <c r="L141" i="3"/>
  <c r="L57" i="3"/>
  <c r="K11" i="5"/>
  <c r="F142" i="4" l="1"/>
  <c r="G142" i="4" s="1"/>
  <c r="H142" i="4" s="1"/>
  <c r="H143" i="4"/>
  <c r="F145" i="4"/>
  <c r="G145" i="4" s="1"/>
  <c r="H145" i="4" s="1"/>
  <c r="F144" i="4"/>
  <c r="G144" i="4" s="1"/>
  <c r="H144" i="4" s="1"/>
  <c r="H141" i="4"/>
  <c r="H147" i="3"/>
  <c r="BA234" i="17"/>
  <c r="D234" i="17" s="1"/>
  <c r="H31" i="3"/>
  <c r="I31" i="3" s="1"/>
  <c r="BA54" i="17"/>
  <c r="D54" i="17" s="1"/>
  <c r="F23" i="5"/>
  <c r="G23" i="5" s="1"/>
  <c r="H23" i="5" s="1"/>
  <c r="F40" i="5"/>
  <c r="G40" i="5" s="1"/>
  <c r="H40" i="5" s="1"/>
  <c r="F99" i="4"/>
  <c r="G99" i="4" s="1"/>
  <c r="H99" i="4" s="1"/>
  <c r="F56" i="4"/>
  <c r="G56" i="4" s="1"/>
  <c r="H56" i="4" s="1"/>
  <c r="H94" i="3"/>
  <c r="I94" i="3" s="1"/>
  <c r="BA158" i="17"/>
  <c r="D158" i="17" s="1"/>
  <c r="F134" i="4"/>
  <c r="G134" i="4" s="1"/>
  <c r="H134" i="4" s="1"/>
  <c r="F53" i="4"/>
  <c r="G53" i="4" s="1"/>
  <c r="H53" i="4" s="1"/>
  <c r="F113" i="4"/>
  <c r="G113" i="4" s="1"/>
  <c r="H113" i="4" s="1"/>
  <c r="F75" i="4"/>
  <c r="G75" i="4" s="1"/>
  <c r="H75" i="4" s="1"/>
  <c r="F96" i="4"/>
  <c r="G96" i="4" s="1"/>
  <c r="H96" i="4" s="1"/>
  <c r="F66" i="4"/>
  <c r="G66" i="4" s="1"/>
  <c r="H66" i="4" s="1"/>
  <c r="G53" i="3"/>
  <c r="F12" i="5"/>
  <c r="G12" i="5" s="1"/>
  <c r="H12" i="5" s="1"/>
  <c r="F81" i="5"/>
  <c r="G81" i="5" s="1"/>
  <c r="H81" i="5" s="1"/>
  <c r="G42" i="3"/>
  <c r="H157" i="3"/>
  <c r="I157" i="3" s="1"/>
  <c r="BA253" i="17"/>
  <c r="D253" i="17" s="1"/>
  <c r="I84" i="5" s="1"/>
  <c r="H32" i="3"/>
  <c r="I32" i="3" s="1"/>
  <c r="BA55" i="17"/>
  <c r="D55" i="17" s="1"/>
  <c r="G77" i="3"/>
  <c r="F17" i="4"/>
  <c r="G17" i="4" s="1"/>
  <c r="H17" i="4" s="1"/>
  <c r="H133" i="3"/>
  <c r="I133" i="3" s="1"/>
  <c r="BA216" i="17"/>
  <c r="D216" i="17" s="1"/>
  <c r="G130" i="3"/>
  <c r="F31" i="5"/>
  <c r="G31" i="5" s="1"/>
  <c r="H31" i="5" s="1"/>
  <c r="F61" i="4"/>
  <c r="G61" i="4" s="1"/>
  <c r="H61" i="4" s="1"/>
  <c r="G120" i="3"/>
  <c r="G15" i="3"/>
  <c r="F25" i="4"/>
  <c r="G25" i="4" s="1"/>
  <c r="H25" i="4" s="1"/>
  <c r="G10" i="3"/>
  <c r="F9" i="4"/>
  <c r="G9" i="4" s="1"/>
  <c r="H9" i="4" s="1"/>
  <c r="F101" i="4"/>
  <c r="G101" i="4" s="1"/>
  <c r="H101" i="4" s="1"/>
  <c r="G22" i="3"/>
  <c r="G8" i="3"/>
  <c r="F22" i="4"/>
  <c r="G22" i="4" s="1"/>
  <c r="H22" i="4" s="1"/>
  <c r="G86" i="3"/>
  <c r="H96" i="3"/>
  <c r="I96" i="3" s="1"/>
  <c r="BA162" i="17"/>
  <c r="D162" i="17" s="1"/>
  <c r="G59" i="3"/>
  <c r="F14" i="5"/>
  <c r="G14" i="5" s="1"/>
  <c r="H14" i="5" s="1"/>
  <c r="G135" i="3"/>
  <c r="F58" i="4"/>
  <c r="G58" i="4" s="1"/>
  <c r="H58" i="4" s="1"/>
  <c r="F115" i="4"/>
  <c r="G115" i="4" s="1"/>
  <c r="H115" i="4" s="1"/>
  <c r="F60" i="4"/>
  <c r="G60" i="4" s="1"/>
  <c r="H60" i="4" s="1"/>
  <c r="F6" i="5"/>
  <c r="G6" i="5" s="1"/>
  <c r="H6" i="5" s="1"/>
  <c r="I147" i="3"/>
  <c r="G58" i="3"/>
  <c r="F45" i="4"/>
  <c r="G45" i="4" s="1"/>
  <c r="H45" i="4" s="1"/>
  <c r="K76" i="5"/>
  <c r="H125" i="3"/>
  <c r="I125" i="3" s="1"/>
  <c r="BA206" i="17"/>
  <c r="D206" i="17" s="1"/>
  <c r="G109" i="3"/>
  <c r="F27" i="5"/>
  <c r="G27" i="5" s="1"/>
  <c r="H27" i="5" s="1"/>
  <c r="G63" i="3"/>
  <c r="H83" i="3"/>
  <c r="I83" i="3" s="1"/>
  <c r="BA142" i="17"/>
  <c r="D142" i="17" s="1"/>
  <c r="F72" i="5"/>
  <c r="G72" i="5" s="1"/>
  <c r="H72" i="5" s="1"/>
  <c r="G60" i="3"/>
  <c r="F121" i="4"/>
  <c r="G121" i="4" s="1"/>
  <c r="H121" i="4" s="1"/>
  <c r="G124" i="3"/>
  <c r="F131" i="4"/>
  <c r="G131" i="4" s="1"/>
  <c r="H131" i="4" s="1"/>
  <c r="F53" i="5"/>
  <c r="G53" i="5" s="1"/>
  <c r="H53" i="5" s="1"/>
  <c r="F63" i="5"/>
  <c r="G63" i="5" s="1"/>
  <c r="H63" i="5" s="1"/>
  <c r="J34" i="4"/>
  <c r="J26" i="5"/>
  <c r="F47" i="5"/>
  <c r="G47" i="5" s="1"/>
  <c r="H47" i="5" s="1"/>
  <c r="F21" i="5"/>
  <c r="G21" i="5" s="1"/>
  <c r="H21" i="5" s="1"/>
  <c r="G16" i="3"/>
  <c r="G152" i="3"/>
  <c r="F36" i="4"/>
  <c r="G36" i="4" s="1"/>
  <c r="H36" i="4" s="1"/>
  <c r="G19" i="3"/>
  <c r="F108" i="4"/>
  <c r="G108" i="4" s="1"/>
  <c r="H108" i="4" s="1"/>
  <c r="H93" i="3"/>
  <c r="I93" i="3" s="1"/>
  <c r="BA157" i="17"/>
  <c r="D157" i="17" s="1"/>
  <c r="F42" i="4"/>
  <c r="G42" i="4" s="1"/>
  <c r="H42" i="4" s="1"/>
  <c r="I64" i="4"/>
  <c r="J72" i="3"/>
  <c r="G68" i="3"/>
  <c r="J22" i="5"/>
  <c r="J30" i="4"/>
  <c r="H160" i="3"/>
  <c r="I160" i="3" s="1"/>
  <c r="BA256" i="17"/>
  <c r="D256" i="17" s="1"/>
  <c r="I86" i="5" s="1"/>
  <c r="H135" i="4"/>
  <c r="F135" i="4"/>
  <c r="G135" i="4" s="1"/>
  <c r="G28" i="3"/>
  <c r="F8" i="5"/>
  <c r="G8" i="5" s="1"/>
  <c r="H8" i="5" s="1"/>
  <c r="H84" i="3"/>
  <c r="I84" i="3" s="1"/>
  <c r="BA145" i="17"/>
  <c r="D145" i="17" s="1"/>
  <c r="F111" i="4"/>
  <c r="G111" i="4" s="1"/>
  <c r="H111" i="4" s="1"/>
  <c r="F27" i="4"/>
  <c r="G27" i="4" s="1"/>
  <c r="H27" i="4" s="1"/>
  <c r="F17" i="5"/>
  <c r="G17" i="5" s="1"/>
  <c r="H17" i="5" s="1"/>
  <c r="F117" i="4"/>
  <c r="G117" i="4" s="1"/>
  <c r="H117" i="4" s="1"/>
  <c r="F88" i="4"/>
  <c r="G88" i="4" s="1"/>
  <c r="H88" i="4" s="1"/>
  <c r="F5" i="4"/>
  <c r="G5" i="4" s="1"/>
  <c r="H5" i="4" s="1"/>
  <c r="G18" i="3"/>
  <c r="G26" i="3"/>
  <c r="G65" i="3"/>
  <c r="J55" i="5"/>
  <c r="J80" i="4"/>
  <c r="F68" i="5"/>
  <c r="G68" i="5" s="1"/>
  <c r="H68" i="5" s="1"/>
  <c r="H39" i="3"/>
  <c r="I39" i="3" s="1"/>
  <c r="BA63" i="17"/>
  <c r="D63" i="17" s="1"/>
  <c r="G67" i="3"/>
  <c r="G7" i="3"/>
  <c r="H11" i="3"/>
  <c r="I11" i="3" s="1"/>
  <c r="BA15" i="17"/>
  <c r="D15" i="17" s="1"/>
  <c r="G49" i="3"/>
  <c r="L140" i="3"/>
  <c r="G140" i="3" s="1"/>
  <c r="J71" i="5"/>
  <c r="J119" i="4"/>
  <c r="J7" i="5"/>
  <c r="J8" i="4"/>
  <c r="F98" i="4"/>
  <c r="G98" i="4" s="1"/>
  <c r="H98" i="4" s="1"/>
  <c r="F31" i="4"/>
  <c r="G31" i="4" s="1"/>
  <c r="H31" i="4" s="1"/>
  <c r="G132" i="3"/>
  <c r="F82" i="5"/>
  <c r="G82" i="5" s="1"/>
  <c r="H82" i="5" s="1"/>
  <c r="F77" i="5"/>
  <c r="G77" i="5" s="1"/>
  <c r="H77" i="5" s="1"/>
  <c r="G85" i="3"/>
  <c r="G107" i="3"/>
  <c r="H106" i="3"/>
  <c r="I106" i="3" s="1"/>
  <c r="BA183" i="17"/>
  <c r="D183" i="17" s="1"/>
  <c r="F65" i="4"/>
  <c r="G65" i="4" s="1"/>
  <c r="H65" i="4" s="1"/>
  <c r="G74" i="3"/>
  <c r="G33" i="3"/>
  <c r="F107" i="4"/>
  <c r="G107" i="4" s="1"/>
  <c r="H107" i="4" s="1"/>
  <c r="G40" i="3"/>
  <c r="F80" i="4"/>
  <c r="G80" i="4" s="1"/>
  <c r="H80" i="4" s="1"/>
  <c r="F18" i="4"/>
  <c r="G18" i="4" s="1"/>
  <c r="H18" i="4" s="1"/>
  <c r="H79" i="3"/>
  <c r="I79" i="3" s="1"/>
  <c r="BA131" i="17"/>
  <c r="D131" i="17" s="1"/>
  <c r="J17" i="5"/>
  <c r="J22" i="4"/>
  <c r="H97" i="3"/>
  <c r="BA165" i="17"/>
  <c r="D165" i="17" s="1"/>
  <c r="H134" i="3"/>
  <c r="I134" i="3" s="1"/>
  <c r="BA217" i="17"/>
  <c r="D217" i="17" s="1"/>
  <c r="G119" i="3"/>
  <c r="H64" i="3"/>
  <c r="I64" i="3" s="1"/>
  <c r="BA109" i="17"/>
  <c r="D109" i="17" s="1"/>
  <c r="G46" i="3"/>
  <c r="F19" i="5"/>
  <c r="G19" i="5" s="1"/>
  <c r="H19" i="5" s="1"/>
  <c r="H105" i="3"/>
  <c r="I105" i="3" s="1"/>
  <c r="BA182" i="17"/>
  <c r="D182" i="17" s="1"/>
  <c r="H158" i="3"/>
  <c r="I158" i="3" s="1"/>
  <c r="BA254" i="17"/>
  <c r="D254" i="17" s="1"/>
  <c r="I148" i="3"/>
  <c r="G148" i="3"/>
  <c r="F70" i="4"/>
  <c r="G70" i="4" s="1"/>
  <c r="H70" i="4" s="1"/>
  <c r="F93" i="4"/>
  <c r="G93" i="4" s="1"/>
  <c r="H93" i="4" s="1"/>
  <c r="G9" i="3"/>
  <c r="H45" i="3"/>
  <c r="I45" i="3" s="1"/>
  <c r="BA71" i="17"/>
  <c r="D71" i="17" s="1"/>
  <c r="F67" i="5"/>
  <c r="G67" i="5" s="1"/>
  <c r="H67" i="5" s="1"/>
  <c r="F20" i="5"/>
  <c r="G20" i="5" s="1"/>
  <c r="H20" i="5" s="1"/>
  <c r="G24" i="3"/>
  <c r="F12" i="4"/>
  <c r="G12" i="4" s="1"/>
  <c r="H12" i="4" s="1"/>
  <c r="F70" i="5"/>
  <c r="G70" i="5" s="1"/>
  <c r="H70" i="5" s="1"/>
  <c r="F44" i="4"/>
  <c r="G44" i="4" s="1"/>
  <c r="H44" i="4" s="1"/>
  <c r="G98" i="3"/>
  <c r="F5" i="5"/>
  <c r="G5" i="5" s="1"/>
  <c r="H5" i="5" s="1"/>
  <c r="F104" i="4"/>
  <c r="G104" i="4" s="1"/>
  <c r="H104" i="4" s="1"/>
  <c r="F125" i="4"/>
  <c r="G125" i="4" s="1"/>
  <c r="H125" i="4" s="1"/>
  <c r="F16" i="4"/>
  <c r="G16" i="4" s="1"/>
  <c r="H16" i="4" s="1"/>
  <c r="F42" i="5"/>
  <c r="G42" i="5" s="1"/>
  <c r="H42" i="5" s="1"/>
  <c r="G126" i="3"/>
  <c r="F139" i="4"/>
  <c r="G139" i="4" s="1"/>
  <c r="H139" i="4" s="1"/>
  <c r="F34" i="4"/>
  <c r="G34" i="4" s="1"/>
  <c r="H34" i="4" s="1"/>
  <c r="F140" i="4"/>
  <c r="G140" i="4" s="1"/>
  <c r="H140" i="4" s="1"/>
  <c r="F66" i="5"/>
  <c r="G66" i="5" s="1"/>
  <c r="H66" i="5" s="1"/>
  <c r="G73" i="3"/>
  <c r="F112" i="4"/>
  <c r="G112" i="4" s="1"/>
  <c r="H112" i="4" s="1"/>
  <c r="G118" i="3"/>
  <c r="F55" i="5"/>
  <c r="G55" i="5" s="1"/>
  <c r="H55" i="5" s="1"/>
  <c r="G20" i="3"/>
  <c r="I56" i="5"/>
  <c r="I85" i="4"/>
  <c r="J95" i="3"/>
  <c r="F39" i="4"/>
  <c r="G39" i="4" s="1"/>
  <c r="H39" i="4" s="1"/>
  <c r="F118" i="4"/>
  <c r="G118" i="4" s="1"/>
  <c r="H118" i="4" s="1"/>
  <c r="G27" i="3"/>
  <c r="F71" i="4"/>
  <c r="G71" i="4" s="1"/>
  <c r="H71" i="4" s="1"/>
  <c r="F129" i="4"/>
  <c r="G129" i="4" s="1"/>
  <c r="H129" i="4"/>
  <c r="F29" i="5"/>
  <c r="G29" i="5" s="1"/>
  <c r="H29" i="5" s="1"/>
  <c r="G80" i="3"/>
  <c r="G104" i="3"/>
  <c r="F67" i="4"/>
  <c r="G67" i="4" s="1"/>
  <c r="H67" i="4" s="1"/>
  <c r="F120" i="4"/>
  <c r="G120" i="4" s="1"/>
  <c r="H120" i="4" s="1"/>
  <c r="G122" i="3"/>
  <c r="H108" i="3"/>
  <c r="I108" i="3" s="1"/>
  <c r="BA185" i="17"/>
  <c r="D185" i="17" s="1"/>
  <c r="G30" i="3"/>
  <c r="H156" i="3"/>
  <c r="I156" i="3" s="1"/>
  <c r="BA248" i="17"/>
  <c r="D248" i="17" s="1"/>
  <c r="I83" i="5" s="1"/>
  <c r="G12" i="3"/>
  <c r="G128" i="3"/>
  <c r="F32" i="5"/>
  <c r="G32" i="5" s="1"/>
  <c r="H32" i="5" s="1"/>
  <c r="G5" i="3"/>
  <c r="G115" i="3"/>
  <c r="G136" i="3"/>
  <c r="F13" i="5"/>
  <c r="G13" i="5" s="1"/>
  <c r="H13" i="5" s="1"/>
  <c r="F103" i="4"/>
  <c r="G103" i="4" s="1"/>
  <c r="H103" i="4" s="1"/>
  <c r="F59" i="4"/>
  <c r="G59" i="4" s="1"/>
  <c r="H59" i="4" s="1"/>
  <c r="J24" i="5"/>
  <c r="J32" i="4"/>
  <c r="J54" i="5"/>
  <c r="J76" i="4"/>
  <c r="F46" i="5"/>
  <c r="G46" i="5" s="1"/>
  <c r="H46" i="5" s="1"/>
  <c r="G154" i="3"/>
  <c r="F26" i="5"/>
  <c r="G26" i="5" s="1"/>
  <c r="H26" i="5" s="1"/>
  <c r="G137" i="3"/>
  <c r="J31" i="4"/>
  <c r="J23" i="5"/>
  <c r="F106" i="4"/>
  <c r="G106" i="4" s="1"/>
  <c r="H106" i="4" s="1"/>
  <c r="H100" i="4"/>
  <c r="F100" i="4"/>
  <c r="G100" i="4" s="1"/>
  <c r="G143" i="3"/>
  <c r="G142" i="3"/>
  <c r="G35" i="3"/>
  <c r="G117" i="3"/>
  <c r="G155" i="3"/>
  <c r="I111" i="3"/>
  <c r="G111" i="3"/>
  <c r="H56" i="3"/>
  <c r="I56" i="3" s="1"/>
  <c r="BA93" i="17"/>
  <c r="D93" i="17" s="1"/>
  <c r="F110" i="4"/>
  <c r="G110" i="4" s="1"/>
  <c r="H110" i="4" s="1"/>
  <c r="H62" i="3"/>
  <c r="I62" i="3" s="1"/>
  <c r="BA105" i="17"/>
  <c r="D105" i="17" s="1"/>
  <c r="F79" i="5"/>
  <c r="G79" i="5" s="1"/>
  <c r="H79" i="5" s="1"/>
  <c r="G123" i="3"/>
  <c r="F32" i="4"/>
  <c r="G32" i="4" s="1"/>
  <c r="H32" i="4" s="1"/>
  <c r="F81" i="4"/>
  <c r="G81" i="4" s="1"/>
  <c r="H81" i="4" s="1"/>
  <c r="J66" i="5"/>
  <c r="J110" i="4"/>
  <c r="G90" i="3"/>
  <c r="H69" i="3"/>
  <c r="I69" i="3" s="1"/>
  <c r="BA115" i="17"/>
  <c r="D115" i="17" s="1"/>
  <c r="F51" i="4"/>
  <c r="G51" i="4" s="1"/>
  <c r="H51" i="4" s="1"/>
  <c r="F37" i="4"/>
  <c r="G37" i="4" s="1"/>
  <c r="H37" i="4" s="1"/>
  <c r="F28" i="5"/>
  <c r="G28" i="5" s="1"/>
  <c r="H28" i="5" s="1"/>
  <c r="G129" i="3"/>
  <c r="G81" i="3"/>
  <c r="G141" i="3"/>
  <c r="I141" i="3"/>
  <c r="F40" i="4"/>
  <c r="G40" i="4" s="1"/>
  <c r="H40" i="4" s="1"/>
  <c r="F59" i="5"/>
  <c r="G59" i="5" s="1"/>
  <c r="H59" i="5" s="1"/>
  <c r="H151" i="3"/>
  <c r="I151" i="3" s="1"/>
  <c r="BA238" i="17"/>
  <c r="D238" i="17" s="1"/>
  <c r="G76" i="3"/>
  <c r="G131" i="3"/>
  <c r="F49" i="4"/>
  <c r="G49" i="4" s="1"/>
  <c r="H49" i="4" s="1"/>
  <c r="F26" i="4"/>
  <c r="G26" i="4" s="1"/>
  <c r="H26" i="4" s="1"/>
  <c r="G48" i="3"/>
  <c r="F116" i="4"/>
  <c r="G116" i="4" s="1"/>
  <c r="H116" i="4" s="1"/>
  <c r="G17" i="3"/>
  <c r="G114" i="3"/>
  <c r="F33" i="5"/>
  <c r="G33" i="5" s="1"/>
  <c r="H33" i="5" s="1"/>
  <c r="G66" i="3"/>
  <c r="J32" i="5"/>
  <c r="J44" i="4"/>
  <c r="F60" i="5"/>
  <c r="G60" i="5" s="1"/>
  <c r="H60" i="5" s="1"/>
  <c r="F19" i="4"/>
  <c r="G19" i="4" s="1"/>
  <c r="H19" i="4" s="1"/>
  <c r="F25" i="5"/>
  <c r="G25" i="5" s="1"/>
  <c r="H25" i="5" s="1"/>
  <c r="G71" i="3"/>
  <c r="J60" i="4"/>
  <c r="J43" i="5"/>
  <c r="G38" i="3"/>
  <c r="H23" i="3"/>
  <c r="I23" i="3" s="1"/>
  <c r="BA41" i="17"/>
  <c r="D41" i="17" s="1"/>
  <c r="F128" i="4"/>
  <c r="G128" i="4" s="1"/>
  <c r="H128" i="4" s="1"/>
  <c r="F24" i="5"/>
  <c r="G24" i="5" s="1"/>
  <c r="H24" i="5" s="1"/>
  <c r="G91" i="3"/>
  <c r="H47" i="4"/>
  <c r="F47" i="4"/>
  <c r="G47" i="4" s="1"/>
  <c r="F37" i="5"/>
  <c r="G37" i="5" s="1"/>
  <c r="H37" i="5" s="1"/>
  <c r="F69" i="4"/>
  <c r="G69" i="4" s="1"/>
  <c r="H69" i="4" s="1"/>
  <c r="F13" i="4"/>
  <c r="G13" i="4" s="1"/>
  <c r="H13" i="4" s="1"/>
  <c r="F36" i="5"/>
  <c r="G36" i="5" s="1"/>
  <c r="H36" i="5" s="1"/>
  <c r="F22" i="5"/>
  <c r="G22" i="5" s="1"/>
  <c r="H22" i="5" s="1"/>
  <c r="G41" i="3"/>
  <c r="G43" i="3"/>
  <c r="J27" i="4"/>
  <c r="J20" i="5"/>
  <c r="G112" i="3"/>
  <c r="F127" i="4"/>
  <c r="G127" i="4" s="1"/>
  <c r="H127" i="4" s="1"/>
  <c r="G44" i="3"/>
  <c r="F90" i="4"/>
  <c r="G90" i="4" s="1"/>
  <c r="H90" i="4" s="1"/>
  <c r="F46" i="4"/>
  <c r="G46" i="4" s="1"/>
  <c r="H46" i="4" s="1"/>
  <c r="H159" i="3"/>
  <c r="I159" i="3" s="1"/>
  <c r="BA255" i="17"/>
  <c r="D255" i="17" s="1"/>
  <c r="I85" i="5" s="1"/>
  <c r="G55" i="3"/>
  <c r="F89" i="4"/>
  <c r="G89" i="4" s="1"/>
  <c r="H89" i="4" s="1"/>
  <c r="G29" i="3"/>
  <c r="F6" i="4"/>
  <c r="G6" i="4" s="1"/>
  <c r="H6" i="4" s="1"/>
  <c r="F69" i="5"/>
  <c r="G69" i="5" s="1"/>
  <c r="H69" i="5" s="1"/>
  <c r="H70" i="3"/>
  <c r="I70" i="3" s="1"/>
  <c r="BA117" i="17"/>
  <c r="D117" i="17" s="1"/>
  <c r="F72" i="4"/>
  <c r="G72" i="4" s="1"/>
  <c r="H72" i="4" s="1"/>
  <c r="F136" i="4"/>
  <c r="G136" i="4" s="1"/>
  <c r="H136" i="4" s="1"/>
  <c r="H75" i="3"/>
  <c r="I75" i="3" s="1"/>
  <c r="BA127" i="17"/>
  <c r="D127" i="17" s="1"/>
  <c r="G50" i="3"/>
  <c r="H144" i="3"/>
  <c r="I144" i="3" s="1"/>
  <c r="BA231" i="17"/>
  <c r="D231" i="17" s="1"/>
  <c r="F78" i="4"/>
  <c r="G78" i="4" s="1"/>
  <c r="H78" i="4" s="1"/>
  <c r="G101" i="3"/>
  <c r="G21" i="3"/>
  <c r="F33" i="4"/>
  <c r="G33" i="4" s="1"/>
  <c r="H33" i="4" s="1"/>
  <c r="J65" i="5"/>
  <c r="J109" i="4"/>
  <c r="J50" i="5"/>
  <c r="J72" i="4"/>
  <c r="G121" i="3"/>
  <c r="F48" i="4"/>
  <c r="G48" i="4" s="1"/>
  <c r="H48" i="4" s="1"/>
  <c r="G139" i="3"/>
  <c r="H34" i="5"/>
  <c r="F34" i="5"/>
  <c r="G34" i="5" s="1"/>
  <c r="F102" i="4"/>
  <c r="G102" i="4" s="1"/>
  <c r="H102" i="4" s="1"/>
  <c r="G57" i="3"/>
  <c r="G78" i="3"/>
  <c r="G14" i="3"/>
  <c r="G54" i="3"/>
  <c r="F71" i="5"/>
  <c r="G71" i="5" s="1"/>
  <c r="H71" i="5" s="1"/>
  <c r="F30" i="4"/>
  <c r="G30" i="4" s="1"/>
  <c r="H30" i="4" s="1"/>
  <c r="F23" i="4"/>
  <c r="G23" i="4" s="1"/>
  <c r="H23" i="4" s="1"/>
  <c r="F138" i="4"/>
  <c r="G138" i="4" s="1"/>
  <c r="H138" i="4" s="1"/>
  <c r="G138" i="3"/>
  <c r="F109" i="4"/>
  <c r="G109" i="4" s="1"/>
  <c r="H109" i="4" s="1"/>
  <c r="G100" i="3"/>
  <c r="F11" i="5"/>
  <c r="G11" i="5" s="1"/>
  <c r="H11" i="5" s="1"/>
  <c r="F82" i="4"/>
  <c r="G82" i="4" s="1"/>
  <c r="H82" i="4" s="1"/>
  <c r="G51" i="3"/>
  <c r="F15" i="5"/>
  <c r="G15" i="5" s="1"/>
  <c r="H15" i="5" s="1"/>
  <c r="F58" i="5"/>
  <c r="G58" i="5" s="1"/>
  <c r="H58" i="5" s="1"/>
  <c r="F92" i="4"/>
  <c r="G92" i="4" s="1"/>
  <c r="H92" i="4" s="1"/>
  <c r="F7" i="5"/>
  <c r="G7" i="5" s="1"/>
  <c r="H7" i="5" s="1"/>
  <c r="F91" i="4"/>
  <c r="G91" i="4" s="1"/>
  <c r="H91" i="4" s="1"/>
  <c r="F54" i="5"/>
  <c r="G54" i="5" s="1"/>
  <c r="H54" i="5" s="1"/>
  <c r="F28" i="4"/>
  <c r="G28" i="4" s="1"/>
  <c r="H28" i="4" s="1"/>
  <c r="G6" i="3"/>
  <c r="G127" i="3"/>
  <c r="F75" i="5"/>
  <c r="G75" i="5" s="1"/>
  <c r="H75" i="5" s="1"/>
  <c r="F50" i="5"/>
  <c r="G50" i="5" s="1"/>
  <c r="H50" i="5" s="1"/>
  <c r="G150" i="3"/>
  <c r="G88" i="3"/>
  <c r="H18" i="5"/>
  <c r="G37" i="3"/>
  <c r="F54" i="4"/>
  <c r="G54" i="4" s="1"/>
  <c r="H54" i="4" s="1"/>
  <c r="F52" i="4"/>
  <c r="G52" i="4" s="1"/>
  <c r="H52" i="4" s="1"/>
  <c r="F130" i="4"/>
  <c r="G130" i="4" s="1"/>
  <c r="H130" i="4" s="1"/>
  <c r="G145" i="3"/>
  <c r="F105" i="4"/>
  <c r="G105" i="4" s="1"/>
  <c r="H105" i="4" s="1"/>
  <c r="G36" i="3"/>
  <c r="G110" i="3"/>
  <c r="H146" i="3"/>
  <c r="I146" i="3" s="1"/>
  <c r="BA233" i="17"/>
  <c r="D233" i="17" s="1"/>
  <c r="G116" i="3"/>
  <c r="J5" i="4"/>
  <c r="J5" i="5"/>
  <c r="F35" i="5"/>
  <c r="G35" i="5" s="1"/>
  <c r="H35" i="5" s="1"/>
  <c r="F15" i="4"/>
  <c r="G15" i="4" s="1"/>
  <c r="H15" i="4" s="1"/>
  <c r="F38" i="4"/>
  <c r="G38" i="4" s="1"/>
  <c r="H38" i="4" s="1"/>
  <c r="I52" i="3"/>
  <c r="G52" i="3"/>
  <c r="G113" i="3"/>
  <c r="F68" i="4"/>
  <c r="G68" i="4" s="1"/>
  <c r="H68" i="4" s="1"/>
  <c r="F119" i="4"/>
  <c r="G119" i="4" s="1"/>
  <c r="H119" i="4" s="1"/>
  <c r="G34" i="3"/>
  <c r="G25" i="3"/>
  <c r="F44" i="5"/>
  <c r="G44" i="5" s="1"/>
  <c r="H44" i="5" s="1"/>
  <c r="G153" i="3"/>
  <c r="H87" i="3"/>
  <c r="I87" i="3" s="1"/>
  <c r="BA148" i="17"/>
  <c r="D148" i="17" s="1"/>
  <c r="H47" i="3"/>
  <c r="I47" i="3" s="1"/>
  <c r="BA74" i="17"/>
  <c r="D74" i="17" s="1"/>
  <c r="F65" i="5"/>
  <c r="G65" i="5" s="1"/>
  <c r="H65" i="5" s="1"/>
  <c r="F14" i="4"/>
  <c r="G14" i="4" s="1"/>
  <c r="H14" i="4" s="1"/>
  <c r="G13" i="3"/>
  <c r="G92" i="3"/>
  <c r="F20" i="4"/>
  <c r="G20" i="4" s="1"/>
  <c r="H20" i="4" s="1"/>
  <c r="G99" i="3"/>
  <c r="G103" i="3"/>
  <c r="F8" i="4"/>
  <c r="G8" i="4" s="1"/>
  <c r="H8" i="4" s="1"/>
  <c r="G102" i="3"/>
  <c r="F76" i="4"/>
  <c r="G76" i="4" s="1"/>
  <c r="H76" i="4" s="1"/>
  <c r="F39" i="5"/>
  <c r="G39" i="5" s="1"/>
  <c r="H39" i="5" s="1"/>
  <c r="F124" i="4"/>
  <c r="G124" i="4" s="1"/>
  <c r="H124" i="4" s="1"/>
  <c r="G82" i="3"/>
  <c r="H89" i="3"/>
  <c r="I89" i="3" s="1"/>
  <c r="BA150" i="17"/>
  <c r="D150" i="17" s="1"/>
  <c r="F43" i="5"/>
  <c r="G43" i="5" s="1"/>
  <c r="H43" i="5" s="1"/>
  <c r="F7" i="4"/>
  <c r="G7" i="4" s="1"/>
  <c r="H7" i="4" s="1"/>
  <c r="G61" i="3"/>
  <c r="F38" i="5"/>
  <c r="G38" i="5" s="1"/>
  <c r="H38" i="5" s="1"/>
  <c r="J156" i="3" l="1"/>
  <c r="I141" i="4"/>
  <c r="J159" i="3"/>
  <c r="I144" i="4"/>
  <c r="J158" i="3"/>
  <c r="I143" i="4"/>
  <c r="J160" i="3"/>
  <c r="I145" i="4"/>
  <c r="J157" i="3"/>
  <c r="I142" i="4"/>
  <c r="H140" i="3"/>
  <c r="I140" i="3" s="1"/>
  <c r="BA225" i="17"/>
  <c r="D225" i="17" s="1"/>
  <c r="I77" i="4"/>
  <c r="J87" i="3"/>
  <c r="H34" i="3"/>
  <c r="I34" i="3" s="1"/>
  <c r="BA57" i="17"/>
  <c r="D57" i="17" s="1"/>
  <c r="H52" i="3"/>
  <c r="BA84" i="17"/>
  <c r="D84" i="17" s="1"/>
  <c r="H36" i="3"/>
  <c r="I36" i="3" s="1"/>
  <c r="BA59" i="17"/>
  <c r="D59" i="17" s="1"/>
  <c r="H51" i="3"/>
  <c r="I51" i="3" s="1"/>
  <c r="BA82" i="17"/>
  <c r="D82" i="17" s="1"/>
  <c r="H139" i="3"/>
  <c r="I139" i="3" s="1"/>
  <c r="BA223" i="17"/>
  <c r="D223" i="17" s="1"/>
  <c r="H41" i="3"/>
  <c r="I41" i="3" s="1"/>
  <c r="BA65" i="17"/>
  <c r="D65" i="17" s="1"/>
  <c r="H136" i="3"/>
  <c r="I136" i="3" s="1"/>
  <c r="BA220" i="17"/>
  <c r="D220" i="17" s="1"/>
  <c r="H128" i="3"/>
  <c r="I128" i="3" s="1"/>
  <c r="BA209" i="17"/>
  <c r="D209" i="17" s="1"/>
  <c r="J108" i="3"/>
  <c r="I97" i="4"/>
  <c r="I64" i="5"/>
  <c r="H104" i="3"/>
  <c r="I104" i="3" s="1"/>
  <c r="BA180" i="17"/>
  <c r="D180" i="17" s="1"/>
  <c r="H118" i="3"/>
  <c r="I118" i="3" s="1"/>
  <c r="BA195" i="17"/>
  <c r="D195" i="17" s="1"/>
  <c r="H46" i="3"/>
  <c r="I46" i="3" s="1"/>
  <c r="BA73" i="17"/>
  <c r="D73" i="17" s="1"/>
  <c r="H85" i="3"/>
  <c r="I85" i="3" s="1"/>
  <c r="BA146" i="17"/>
  <c r="D146" i="17" s="1"/>
  <c r="H49" i="3"/>
  <c r="I49" i="3" s="1"/>
  <c r="BA77" i="17"/>
  <c r="D77" i="17" s="1"/>
  <c r="J39" i="3"/>
  <c r="I35" i="4"/>
  <c r="H26" i="3"/>
  <c r="I26" i="3" s="1"/>
  <c r="BA48" i="17"/>
  <c r="D48" i="17" s="1"/>
  <c r="H58" i="3"/>
  <c r="I58" i="3" s="1"/>
  <c r="BA96" i="17"/>
  <c r="D96" i="17" s="1"/>
  <c r="H8" i="3"/>
  <c r="I8" i="3" s="1"/>
  <c r="BA10" i="17"/>
  <c r="D10" i="17" s="1"/>
  <c r="H42" i="3"/>
  <c r="I42" i="3" s="1"/>
  <c r="BA67" i="17"/>
  <c r="D67" i="17" s="1"/>
  <c r="H110" i="3"/>
  <c r="I110" i="3" s="1"/>
  <c r="BA187" i="17"/>
  <c r="D187" i="17" s="1"/>
  <c r="H13" i="3"/>
  <c r="I13" i="3" s="1"/>
  <c r="BA26" i="17"/>
  <c r="D26" i="17" s="1"/>
  <c r="H78" i="3"/>
  <c r="I78" i="3" s="1"/>
  <c r="BA130" i="17"/>
  <c r="D130" i="17" s="1"/>
  <c r="H129" i="3"/>
  <c r="I129" i="3" s="1"/>
  <c r="BA210" i="17"/>
  <c r="D210" i="17" s="1"/>
  <c r="J69" i="3"/>
  <c r="I45" i="5"/>
  <c r="I62" i="4"/>
  <c r="H98" i="3"/>
  <c r="I98" i="3" s="1"/>
  <c r="BA166" i="17"/>
  <c r="D166" i="17" s="1"/>
  <c r="H24" i="3"/>
  <c r="I24" i="3" s="1"/>
  <c r="BA44" i="17"/>
  <c r="D44" i="17" s="1"/>
  <c r="I41" i="5"/>
  <c r="J64" i="3"/>
  <c r="I57" i="4"/>
  <c r="H40" i="3"/>
  <c r="I40" i="3" s="1"/>
  <c r="BA64" i="17"/>
  <c r="D64" i="17" s="1"/>
  <c r="H18" i="3"/>
  <c r="I18" i="3" s="1"/>
  <c r="BA34" i="17"/>
  <c r="D34" i="17" s="1"/>
  <c r="I83" i="4"/>
  <c r="J93" i="3"/>
  <c r="J96" i="3"/>
  <c r="I86" i="4"/>
  <c r="I57" i="5"/>
  <c r="H22" i="3"/>
  <c r="I22" i="3" s="1"/>
  <c r="BA38" i="17"/>
  <c r="D38" i="17" s="1"/>
  <c r="H77" i="3"/>
  <c r="I77" i="3" s="1"/>
  <c r="BA129" i="17"/>
  <c r="D129" i="17" s="1"/>
  <c r="H88" i="3"/>
  <c r="I88" i="3" s="1"/>
  <c r="BA149" i="17"/>
  <c r="D149" i="17" s="1"/>
  <c r="H71" i="3"/>
  <c r="I71" i="3" s="1"/>
  <c r="BA122" i="17"/>
  <c r="D122" i="17" s="1"/>
  <c r="J89" i="3"/>
  <c r="I79" i="4"/>
  <c r="H99" i="3"/>
  <c r="I99" i="3" s="1"/>
  <c r="BA167" i="17"/>
  <c r="D167" i="17" s="1"/>
  <c r="H153" i="3"/>
  <c r="I153" i="3" s="1"/>
  <c r="BA243" i="17"/>
  <c r="D243" i="17" s="1"/>
  <c r="H116" i="3"/>
  <c r="I116" i="3" s="1"/>
  <c r="BA193" i="17"/>
  <c r="D193" i="17" s="1"/>
  <c r="H150" i="3"/>
  <c r="I150" i="3" s="1"/>
  <c r="BA237" i="17"/>
  <c r="D237" i="17" s="1"/>
  <c r="H6" i="3"/>
  <c r="I6" i="3" s="1"/>
  <c r="BA7" i="17"/>
  <c r="D7" i="17" s="1"/>
  <c r="H138" i="3"/>
  <c r="I138" i="3" s="1"/>
  <c r="BA222" i="17"/>
  <c r="D222" i="17" s="1"/>
  <c r="H57" i="3"/>
  <c r="I57" i="3" s="1"/>
  <c r="BA94" i="17"/>
  <c r="D94" i="17" s="1"/>
  <c r="I78" i="5"/>
  <c r="J144" i="3"/>
  <c r="I132" i="4"/>
  <c r="H112" i="3"/>
  <c r="I112" i="3" s="1"/>
  <c r="BA189" i="17"/>
  <c r="D189" i="17" s="1"/>
  <c r="H17" i="3"/>
  <c r="I17" i="3" s="1"/>
  <c r="BA31" i="17"/>
  <c r="D31" i="17" s="1"/>
  <c r="H117" i="3"/>
  <c r="I117" i="3" s="1"/>
  <c r="BA194" i="17"/>
  <c r="D194" i="17" s="1"/>
  <c r="H154" i="3"/>
  <c r="I154" i="3" s="1"/>
  <c r="BA245" i="17"/>
  <c r="D245" i="17" s="1"/>
  <c r="H115" i="3"/>
  <c r="I115" i="3" s="1"/>
  <c r="BA192" i="17"/>
  <c r="D192" i="17" s="1"/>
  <c r="H12" i="3"/>
  <c r="I12" i="3" s="1"/>
  <c r="BA19" i="17"/>
  <c r="D19" i="17" s="1"/>
  <c r="H122" i="3"/>
  <c r="I122" i="3" s="1"/>
  <c r="BA199" i="17"/>
  <c r="D199" i="17" s="1"/>
  <c r="H80" i="3"/>
  <c r="I80" i="3" s="1"/>
  <c r="BA134" i="17"/>
  <c r="D134" i="17" s="1"/>
  <c r="H27" i="3"/>
  <c r="I27" i="3" s="1"/>
  <c r="BA49" i="17"/>
  <c r="D49" i="17" s="1"/>
  <c r="H9" i="3"/>
  <c r="I9" i="3" s="1"/>
  <c r="BA11" i="17"/>
  <c r="D11" i="17" s="1"/>
  <c r="I10" i="5"/>
  <c r="I11" i="4"/>
  <c r="J11" i="3"/>
  <c r="H109" i="3"/>
  <c r="I109" i="3" s="1"/>
  <c r="BA186" i="17"/>
  <c r="D186" i="17" s="1"/>
  <c r="H15" i="3"/>
  <c r="I15" i="3" s="1"/>
  <c r="BA28" i="17"/>
  <c r="D28" i="17" s="1"/>
  <c r="H130" i="3"/>
  <c r="I130" i="3" s="1"/>
  <c r="BA212" i="17"/>
  <c r="D212" i="17" s="1"/>
  <c r="F76" i="5"/>
  <c r="G76" i="5" s="1"/>
  <c r="H76" i="5" s="1"/>
  <c r="H103" i="3"/>
  <c r="I103" i="3" s="1"/>
  <c r="BA179" i="17"/>
  <c r="D179" i="17" s="1"/>
  <c r="H29" i="3"/>
  <c r="I29" i="3" s="1"/>
  <c r="BA51" i="17"/>
  <c r="D51" i="17" s="1"/>
  <c r="J23" i="3"/>
  <c r="I21" i="4"/>
  <c r="I16" i="5"/>
  <c r="H66" i="3"/>
  <c r="I66" i="3" s="1"/>
  <c r="BA111" i="17"/>
  <c r="D111" i="17" s="1"/>
  <c r="H131" i="3"/>
  <c r="I131" i="3" s="1"/>
  <c r="BA214" i="17"/>
  <c r="D214" i="17" s="1"/>
  <c r="H90" i="3"/>
  <c r="I90" i="3" s="1"/>
  <c r="BA152" i="17"/>
  <c r="D152" i="17" s="1"/>
  <c r="H123" i="3"/>
  <c r="I123" i="3" s="1"/>
  <c r="BA203" i="17"/>
  <c r="D203" i="17" s="1"/>
  <c r="J56" i="3"/>
  <c r="I50" i="4"/>
  <c r="H35" i="3"/>
  <c r="I35" i="3" s="1"/>
  <c r="BA58" i="17"/>
  <c r="D58" i="17" s="1"/>
  <c r="H20" i="3"/>
  <c r="I20" i="3" s="1"/>
  <c r="BA36" i="17"/>
  <c r="D36" i="17" s="1"/>
  <c r="H73" i="3"/>
  <c r="I73" i="3" s="1"/>
  <c r="BA124" i="17"/>
  <c r="D124" i="17" s="1"/>
  <c r="I61" i="5"/>
  <c r="I94" i="4"/>
  <c r="J105" i="3"/>
  <c r="H119" i="3"/>
  <c r="I119" i="3" s="1"/>
  <c r="BA196" i="17"/>
  <c r="D196" i="17" s="1"/>
  <c r="I49" i="5"/>
  <c r="J79" i="3"/>
  <c r="I62" i="5"/>
  <c r="I95" i="4"/>
  <c r="J106" i="3"/>
  <c r="H28" i="3"/>
  <c r="I28" i="3" s="1"/>
  <c r="BA50" i="17"/>
  <c r="D50" i="17" s="1"/>
  <c r="H68" i="3"/>
  <c r="I68" i="3" s="1"/>
  <c r="BA114" i="17"/>
  <c r="D114" i="17" s="1"/>
  <c r="H152" i="3"/>
  <c r="I152" i="3" s="1"/>
  <c r="BA239" i="17"/>
  <c r="D239" i="17" s="1"/>
  <c r="H124" i="3"/>
  <c r="I124" i="3" s="1"/>
  <c r="BA204" i="17"/>
  <c r="D204" i="17" s="1"/>
  <c r="I51" i="5"/>
  <c r="J83" i="3"/>
  <c r="I73" i="4"/>
  <c r="I114" i="4"/>
  <c r="J125" i="3"/>
  <c r="H135" i="3"/>
  <c r="I135" i="3" s="1"/>
  <c r="BA218" i="17"/>
  <c r="D218" i="17" s="1"/>
  <c r="J94" i="3"/>
  <c r="I84" i="4"/>
  <c r="H145" i="3"/>
  <c r="I145" i="3" s="1"/>
  <c r="BA232" i="17"/>
  <c r="D232" i="17" s="1"/>
  <c r="H54" i="3"/>
  <c r="I54" i="3" s="1"/>
  <c r="BA91" i="17"/>
  <c r="D91" i="17" s="1"/>
  <c r="H121" i="3"/>
  <c r="I121" i="3" s="1"/>
  <c r="BA198" i="17"/>
  <c r="D198" i="17" s="1"/>
  <c r="H50" i="3"/>
  <c r="I50" i="3" s="1"/>
  <c r="BA81" i="17"/>
  <c r="D81" i="17" s="1"/>
  <c r="I63" i="4"/>
  <c r="J70" i="3"/>
  <c r="H7" i="3"/>
  <c r="I7" i="3" s="1"/>
  <c r="BA8" i="17"/>
  <c r="D8" i="17" s="1"/>
  <c r="H86" i="3"/>
  <c r="I86" i="3" s="1"/>
  <c r="BA147" i="17"/>
  <c r="D147" i="17" s="1"/>
  <c r="H120" i="3"/>
  <c r="I120" i="3" s="1"/>
  <c r="BA197" i="17"/>
  <c r="D197" i="17" s="1"/>
  <c r="I122" i="4"/>
  <c r="I73" i="5"/>
  <c r="J133" i="3"/>
  <c r="I29" i="4"/>
  <c r="J32" i="3"/>
  <c r="H25" i="3"/>
  <c r="I25" i="3" s="1"/>
  <c r="BA45" i="17"/>
  <c r="D45" i="17" s="1"/>
  <c r="H127" i="3"/>
  <c r="I127" i="3" s="1"/>
  <c r="BA208" i="17"/>
  <c r="D208" i="17" s="1"/>
  <c r="J146" i="3"/>
  <c r="I133" i="4"/>
  <c r="H61" i="3"/>
  <c r="I61" i="3" s="1"/>
  <c r="BA100" i="17"/>
  <c r="D100" i="17" s="1"/>
  <c r="H102" i="3"/>
  <c r="I102" i="3" s="1"/>
  <c r="BA170" i="17"/>
  <c r="D170" i="17" s="1"/>
  <c r="H37" i="3"/>
  <c r="I37" i="3" s="1"/>
  <c r="BA60" i="17"/>
  <c r="D60" i="17" s="1"/>
  <c r="H21" i="3"/>
  <c r="I21" i="3" s="1"/>
  <c r="BA37" i="17"/>
  <c r="D37" i="17" s="1"/>
  <c r="H43" i="3"/>
  <c r="I43" i="3" s="1"/>
  <c r="BA68" i="17"/>
  <c r="D68" i="17" s="1"/>
  <c r="H91" i="3"/>
  <c r="I91" i="3" s="1"/>
  <c r="BA154" i="17"/>
  <c r="D154" i="17" s="1"/>
  <c r="H76" i="3"/>
  <c r="I76" i="3" s="1"/>
  <c r="BA128" i="17"/>
  <c r="D128" i="17" s="1"/>
  <c r="H111" i="3"/>
  <c r="BA188" i="17"/>
  <c r="D188" i="17" s="1"/>
  <c r="H5" i="3"/>
  <c r="I5" i="3" s="1"/>
  <c r="BA3" i="17"/>
  <c r="D3" i="17" s="1"/>
  <c r="I123" i="4"/>
  <c r="I74" i="5"/>
  <c r="J134" i="3"/>
  <c r="H107" i="3"/>
  <c r="I107" i="3" s="1"/>
  <c r="BA184" i="17"/>
  <c r="D184" i="17" s="1"/>
  <c r="H132" i="3"/>
  <c r="I132" i="3" s="1"/>
  <c r="BA215" i="17"/>
  <c r="D215" i="17" s="1"/>
  <c r="H19" i="3"/>
  <c r="I19" i="3" s="1"/>
  <c r="BA35" i="17"/>
  <c r="D35" i="17" s="1"/>
  <c r="H63" i="3"/>
  <c r="I63" i="3" s="1"/>
  <c r="BA107" i="17"/>
  <c r="D107" i="17" s="1"/>
  <c r="J147" i="3"/>
  <c r="I134" i="4"/>
  <c r="H82" i="3"/>
  <c r="I82" i="3" s="1"/>
  <c r="BA141" i="17"/>
  <c r="D141" i="17" s="1"/>
  <c r="H92" i="3"/>
  <c r="I92" i="3" s="1"/>
  <c r="BA155" i="17"/>
  <c r="D155" i="17" s="1"/>
  <c r="J47" i="3"/>
  <c r="I43" i="4"/>
  <c r="H113" i="3"/>
  <c r="I113" i="3" s="1"/>
  <c r="BA190" i="17"/>
  <c r="D190" i="17" s="1"/>
  <c r="H100" i="3"/>
  <c r="I100" i="3" s="1"/>
  <c r="BA168" i="17"/>
  <c r="D168" i="17" s="1"/>
  <c r="H14" i="3"/>
  <c r="I14" i="3" s="1"/>
  <c r="BA27" i="17"/>
  <c r="D27" i="17" s="1"/>
  <c r="J75" i="3"/>
  <c r="I48" i="5"/>
  <c r="H55" i="3"/>
  <c r="I55" i="3" s="1"/>
  <c r="BA92" i="17"/>
  <c r="D92" i="17" s="1"/>
  <c r="H44" i="3"/>
  <c r="I44" i="3" s="1"/>
  <c r="BA69" i="17"/>
  <c r="D69" i="17" s="1"/>
  <c r="H38" i="3"/>
  <c r="I38" i="3" s="1"/>
  <c r="BA61" i="17"/>
  <c r="D61" i="17" s="1"/>
  <c r="H48" i="3"/>
  <c r="I48" i="3" s="1"/>
  <c r="BA75" i="17"/>
  <c r="D75" i="17" s="1"/>
  <c r="H141" i="3"/>
  <c r="BA226" i="17"/>
  <c r="D226" i="17" s="1"/>
  <c r="H142" i="3"/>
  <c r="I142" i="3" s="1"/>
  <c r="BA227" i="17"/>
  <c r="D227" i="17" s="1"/>
  <c r="H126" i="3"/>
  <c r="I126" i="3" s="1"/>
  <c r="BA207" i="17"/>
  <c r="D207" i="17" s="1"/>
  <c r="H33" i="3"/>
  <c r="I33" i="3" s="1"/>
  <c r="BA56" i="17"/>
  <c r="D56" i="17" s="1"/>
  <c r="H67" i="3"/>
  <c r="I67" i="3" s="1"/>
  <c r="BA113" i="17"/>
  <c r="D113" i="17" s="1"/>
  <c r="H65" i="3"/>
  <c r="I65" i="3" s="1"/>
  <c r="BA110" i="17"/>
  <c r="D110" i="17" s="1"/>
  <c r="H16" i="3"/>
  <c r="I16" i="3" s="1"/>
  <c r="BA29" i="17"/>
  <c r="D29" i="17" s="1"/>
  <c r="H101" i="3"/>
  <c r="I101" i="3" s="1"/>
  <c r="BA169" i="17"/>
  <c r="D169" i="17" s="1"/>
  <c r="H114" i="3"/>
  <c r="I114" i="3" s="1"/>
  <c r="BA191" i="17"/>
  <c r="D191" i="17" s="1"/>
  <c r="J151" i="3"/>
  <c r="I137" i="4"/>
  <c r="H81" i="3"/>
  <c r="I81" i="3" s="1"/>
  <c r="BA140" i="17"/>
  <c r="D140" i="17" s="1"/>
  <c r="J62" i="3"/>
  <c r="I55" i="4"/>
  <c r="H155" i="3"/>
  <c r="I155" i="3" s="1"/>
  <c r="BA246" i="17"/>
  <c r="D246" i="17" s="1"/>
  <c r="H143" i="3"/>
  <c r="I143" i="3" s="1"/>
  <c r="BA230" i="17"/>
  <c r="D230" i="17" s="1"/>
  <c r="H137" i="3"/>
  <c r="I137" i="3" s="1"/>
  <c r="BA221" i="17"/>
  <c r="D221" i="17" s="1"/>
  <c r="H30" i="3"/>
  <c r="I30" i="3" s="1"/>
  <c r="BA53" i="17"/>
  <c r="D53" i="17" s="1"/>
  <c r="J45" i="3"/>
  <c r="I41" i="4"/>
  <c r="I30" i="5"/>
  <c r="H148" i="3"/>
  <c r="BA235" i="17"/>
  <c r="D235" i="17" s="1"/>
  <c r="J97" i="3"/>
  <c r="I87" i="4"/>
  <c r="H74" i="3"/>
  <c r="I74" i="3" s="1"/>
  <c r="BA126" i="17"/>
  <c r="D126" i="17" s="1"/>
  <c r="J84" i="3"/>
  <c r="I74" i="4"/>
  <c r="I52" i="5"/>
  <c r="H60" i="3"/>
  <c r="I60" i="3" s="1"/>
  <c r="BA99" i="17"/>
  <c r="D99" i="17" s="1"/>
  <c r="H59" i="3"/>
  <c r="I59" i="3" s="1"/>
  <c r="BA98" i="17"/>
  <c r="D98" i="17" s="1"/>
  <c r="H10" i="3"/>
  <c r="I10" i="3" s="1"/>
  <c r="BA12" i="17"/>
  <c r="D12" i="17" s="1"/>
  <c r="H53" i="3"/>
  <c r="I53" i="3" s="1"/>
  <c r="BA90" i="17"/>
  <c r="D90" i="17" s="1"/>
  <c r="J31" i="3"/>
  <c r="I28" i="4"/>
  <c r="J81" i="3" l="1"/>
  <c r="I71" i="4"/>
  <c r="I12" i="5"/>
  <c r="I15" i="4"/>
  <c r="J16" i="3"/>
  <c r="I135" i="4"/>
  <c r="J148" i="3"/>
  <c r="I5" i="4"/>
  <c r="I5" i="5"/>
  <c r="J5" i="3"/>
  <c r="I39" i="4"/>
  <c r="I28" i="5"/>
  <c r="J43" i="3"/>
  <c r="I54" i="4"/>
  <c r="J61" i="3"/>
  <c r="I81" i="5"/>
  <c r="J152" i="3"/>
  <c r="I65" i="4"/>
  <c r="J73" i="3"/>
  <c r="I112" i="4"/>
  <c r="J123" i="3"/>
  <c r="I71" i="5"/>
  <c r="I119" i="4"/>
  <c r="J130" i="3"/>
  <c r="I51" i="4"/>
  <c r="I37" i="5"/>
  <c r="J57" i="3"/>
  <c r="I105" i="4"/>
  <c r="J116" i="3"/>
  <c r="I46" i="5"/>
  <c r="J71" i="3"/>
  <c r="I53" i="5"/>
  <c r="I75" i="4"/>
  <c r="J85" i="3"/>
  <c r="I77" i="5"/>
  <c r="I131" i="4"/>
  <c r="J143" i="3"/>
  <c r="I58" i="4"/>
  <c r="J65" i="3"/>
  <c r="I130" i="4"/>
  <c r="J142" i="3"/>
  <c r="I29" i="5"/>
  <c r="J44" i="3"/>
  <c r="I40" i="4"/>
  <c r="I90" i="4"/>
  <c r="I59" i="5"/>
  <c r="J100" i="3"/>
  <c r="I72" i="4"/>
  <c r="I50" i="5"/>
  <c r="J82" i="3"/>
  <c r="I72" i="5"/>
  <c r="I121" i="4"/>
  <c r="J132" i="3"/>
  <c r="I6" i="5"/>
  <c r="I7" i="4"/>
  <c r="J7" i="3"/>
  <c r="I36" i="5"/>
  <c r="J54" i="3"/>
  <c r="I8" i="5"/>
  <c r="I9" i="4"/>
  <c r="J9" i="3"/>
  <c r="I12" i="4"/>
  <c r="J12" i="3"/>
  <c r="I13" i="5"/>
  <c r="I16" i="4"/>
  <c r="J17" i="3"/>
  <c r="I99" i="4"/>
  <c r="J110" i="3"/>
  <c r="I128" i="4"/>
  <c r="J139" i="3"/>
  <c r="I22" i="5"/>
  <c r="I30" i="4"/>
  <c r="J34" i="3"/>
  <c r="I48" i="4"/>
  <c r="I35" i="5"/>
  <c r="J53" i="3"/>
  <c r="I100" i="4"/>
  <c r="J111" i="3"/>
  <c r="I19" i="4"/>
  <c r="J21" i="3"/>
  <c r="I61" i="4"/>
  <c r="I44" i="5"/>
  <c r="J68" i="3"/>
  <c r="I18" i="4"/>
  <c r="J20" i="3"/>
  <c r="I55" i="5"/>
  <c r="I80" i="4"/>
  <c r="J90" i="3"/>
  <c r="I14" i="4"/>
  <c r="J15" i="3"/>
  <c r="I127" i="4"/>
  <c r="J138" i="3"/>
  <c r="I138" i="4"/>
  <c r="J153" i="3"/>
  <c r="I78" i="4"/>
  <c r="J88" i="3"/>
  <c r="I18" i="5"/>
  <c r="I24" i="4"/>
  <c r="J26" i="3"/>
  <c r="I31" i="5"/>
  <c r="I42" i="4"/>
  <c r="J46" i="3"/>
  <c r="I9" i="5"/>
  <c r="I10" i="4"/>
  <c r="J10" i="3"/>
  <c r="I129" i="4"/>
  <c r="J141" i="3"/>
  <c r="I102" i="4"/>
  <c r="J113" i="3"/>
  <c r="I63" i="5"/>
  <c r="I96" i="4"/>
  <c r="J107" i="3"/>
  <c r="J145" i="3"/>
  <c r="I79" i="5"/>
  <c r="I108" i="4"/>
  <c r="J119" i="3"/>
  <c r="I26" i="4"/>
  <c r="J29" i="3"/>
  <c r="I19" i="5"/>
  <c r="J27" i="3"/>
  <c r="I104" i="4"/>
  <c r="J115" i="3"/>
  <c r="I101" i="4"/>
  <c r="J112" i="3"/>
  <c r="I118" i="4"/>
  <c r="J129" i="3"/>
  <c r="I38" i="4"/>
  <c r="I27" i="5"/>
  <c r="J42" i="3"/>
  <c r="I70" i="5"/>
  <c r="I117" i="4"/>
  <c r="J128" i="3"/>
  <c r="I46" i="4"/>
  <c r="J51" i="3"/>
  <c r="I60" i="4"/>
  <c r="I43" i="5"/>
  <c r="J67" i="3"/>
  <c r="I49" i="4"/>
  <c r="J55" i="3"/>
  <c r="I47" i="5"/>
  <c r="I66" i="4"/>
  <c r="J74" i="3"/>
  <c r="I67" i="4"/>
  <c r="J76" i="3"/>
  <c r="I33" i="4"/>
  <c r="I25" i="5"/>
  <c r="J37" i="3"/>
  <c r="I116" i="4"/>
  <c r="I69" i="5"/>
  <c r="J127" i="3"/>
  <c r="I25" i="4"/>
  <c r="J28" i="3"/>
  <c r="I31" i="4"/>
  <c r="I23" i="5"/>
  <c r="J35" i="3"/>
  <c r="I120" i="4"/>
  <c r="J131" i="3"/>
  <c r="I98" i="4"/>
  <c r="J109" i="3"/>
  <c r="I6" i="4"/>
  <c r="J6" i="3"/>
  <c r="I58" i="5"/>
  <c r="I89" i="4"/>
  <c r="J99" i="3"/>
  <c r="I68" i="4"/>
  <c r="J77" i="3"/>
  <c r="I17" i="5"/>
  <c r="I22" i="4"/>
  <c r="J24" i="3"/>
  <c r="I107" i="4"/>
  <c r="J118" i="3"/>
  <c r="I39" i="5"/>
  <c r="J59" i="3"/>
  <c r="I27" i="4"/>
  <c r="I20" i="5"/>
  <c r="J30" i="3"/>
  <c r="I60" i="5"/>
  <c r="J101" i="3"/>
  <c r="I21" i="5"/>
  <c r="J33" i="3"/>
  <c r="I32" i="5"/>
  <c r="I44" i="4"/>
  <c r="J48" i="3"/>
  <c r="I40" i="5"/>
  <c r="I56" i="4"/>
  <c r="J63" i="3"/>
  <c r="I65" i="5"/>
  <c r="I109" i="4"/>
  <c r="J120" i="3"/>
  <c r="I33" i="5"/>
  <c r="J50" i="3"/>
  <c r="I92" i="4"/>
  <c r="J103" i="3"/>
  <c r="I70" i="4"/>
  <c r="J80" i="3"/>
  <c r="I139" i="4"/>
  <c r="J154" i="3"/>
  <c r="I14" i="5"/>
  <c r="J18" i="3"/>
  <c r="I69" i="4"/>
  <c r="J78" i="3"/>
  <c r="I7" i="5"/>
  <c r="I8" i="4"/>
  <c r="J8" i="3"/>
  <c r="I125" i="4"/>
  <c r="J136" i="3"/>
  <c r="J36" i="3"/>
  <c r="I32" i="4"/>
  <c r="I24" i="5"/>
  <c r="I103" i="4"/>
  <c r="J114" i="3"/>
  <c r="I81" i="4"/>
  <c r="J91" i="3"/>
  <c r="I91" i="4"/>
  <c r="J102" i="3"/>
  <c r="I23" i="4"/>
  <c r="J25" i="3"/>
  <c r="I113" i="4"/>
  <c r="J124" i="3"/>
  <c r="I42" i="5"/>
  <c r="I59" i="4"/>
  <c r="J66" i="3"/>
  <c r="I136" i="4"/>
  <c r="J150" i="3"/>
  <c r="I15" i="5"/>
  <c r="I20" i="4"/>
  <c r="J22" i="3"/>
  <c r="I88" i="4"/>
  <c r="J98" i="3"/>
  <c r="I45" i="4"/>
  <c r="J49" i="3"/>
  <c r="I93" i="4"/>
  <c r="J104" i="3"/>
  <c r="I76" i="5"/>
  <c r="J140" i="3"/>
  <c r="J155" i="3"/>
  <c r="I82" i="5"/>
  <c r="I140" i="4"/>
  <c r="I53" i="4"/>
  <c r="J60" i="3"/>
  <c r="I126" i="4"/>
  <c r="J137" i="3"/>
  <c r="J126" i="3"/>
  <c r="I68" i="5"/>
  <c r="I115" i="4"/>
  <c r="I34" i="4"/>
  <c r="I26" i="5"/>
  <c r="J38" i="3"/>
  <c r="I13" i="4"/>
  <c r="J14" i="3"/>
  <c r="I82" i="4"/>
  <c r="J92" i="3"/>
  <c r="I17" i="4"/>
  <c r="J19" i="3"/>
  <c r="I54" i="5"/>
  <c r="I76" i="4"/>
  <c r="J86" i="3"/>
  <c r="I110" i="4"/>
  <c r="I66" i="5"/>
  <c r="J121" i="3"/>
  <c r="I75" i="5"/>
  <c r="I124" i="4"/>
  <c r="J135" i="3"/>
  <c r="I67" i="5"/>
  <c r="I111" i="4"/>
  <c r="J122" i="3"/>
  <c r="I106" i="4"/>
  <c r="J117" i="3"/>
  <c r="I36" i="4"/>
  <c r="J40" i="3"/>
  <c r="I11" i="5"/>
  <c r="J13" i="3"/>
  <c r="I38" i="5"/>
  <c r="I52" i="4"/>
  <c r="J58" i="3"/>
  <c r="I37" i="4"/>
  <c r="J41" i="3"/>
  <c r="J52" i="3"/>
  <c r="I34" i="5"/>
  <c r="I47" i="4"/>
</calcChain>
</file>

<file path=xl/comments1.xml><?xml version="1.0" encoding="utf-8"?>
<comments xmlns="http://schemas.openxmlformats.org/spreadsheetml/2006/main">
  <authors>
    <author>Luca Vernaccini</author>
  </authors>
  <commentList>
    <comment ref="S3" authorId="0" shapeId="0">
      <text>
        <r>
          <rPr>
            <sz val="11"/>
            <color theme="1"/>
            <rFont val="Calibri"/>
            <family val="2"/>
            <scheme val="minor"/>
          </rPr>
          <t>Luca Vernaccini:
Data of 2016 at 17/8/2016</t>
        </r>
      </text>
    </comment>
    <comment ref="AJ3" authorId="0" shapeId="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<sst xmlns="http://schemas.openxmlformats.org/spreadsheetml/2006/main" count="38878" uniqueCount="9778">
  <si>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</si>
  <si>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</si>
  <si>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</si>
  <si>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</si>
  <si>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</si>
  <si>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</si>
  <si>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</si>
  <si>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</si>
  <si>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</si>
  <si>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</si>
  <si>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</si>
  <si>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</si>
  <si>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</si>
  <si>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</si>
  <si>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</si>
  <si>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</si>
  <si>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</si>
  <si>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</si>
  <si>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</si>
  <si>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</si>
  <si>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</si>
  <si>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</si>
  <si>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</si>
  <si>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</si>
  <si>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</si>
  <si>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</si>
  <si>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</si>
  <si>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</si>
  <si>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</si>
  <si>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</si>
  <si>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</si>
  <si>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</si>
  <si>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</si>
  <si>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</si>
  <si>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</si>
  <si>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</si>
  <si>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</si>
  <si>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</si>
  <si>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</si>
  <si>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</si>
  <si>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</si>
  <si>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</si>
  <si>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</si>
  <si>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</si>
  <si>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</si>
  <si>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</si>
  <si>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</si>
  <si>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</si>
  <si>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</si>
  <si>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</si>
  <si>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</si>
  <si>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</si>
  <si>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</si>
  <si>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</si>
  <si>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</si>
  <si>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</si>
  <si>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</si>
  <si>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</si>
  <si>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</si>
  <si>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</si>
  <si>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</si>
  <si>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</si>
  <si>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</si>
  <si>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</si>
  <si>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</si>
  <si>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</si>
  <si>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</si>
  <si>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</si>
  <si>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</si>
  <si>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</si>
  <si>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</si>
  <si>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</si>
  <si>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</si>
  <si>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</si>
  <si>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</si>
  <si>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</si>
  <si>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</si>
  <si>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</si>
  <si>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</si>
  <si>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</si>
  <si>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</si>
  <si>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</si>
  <si>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</si>
  <si>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</si>
  <si>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</si>
  <si>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</si>
  <si>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</si>
  <si>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</si>
  <si>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</si>
  <si>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</si>
  <si>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</si>
  <si>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</si>
  <si>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</si>
  <si>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</si>
  <si>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</si>
  <si>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</si>
  <si>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</si>
  <si>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</si>
  <si>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</si>
  <si>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</si>
  <si>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</si>
  <si>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</si>
  <si>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</si>
  <si>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</si>
  <si>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</si>
  <si>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</si>
  <si>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</si>
  <si>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</si>
  <si>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</si>
  <si>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</si>
  <si>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</si>
  <si>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</si>
  <si>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</si>
  <si>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</si>
  <si>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</si>
  <si>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</si>
  <si>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</si>
  <si>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</si>
  <si>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</si>
  <si>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</si>
  <si>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</si>
  <si>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</si>
  <si>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</si>
  <si>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</si>
  <si>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</si>
  <si>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</si>
  <si>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</si>
  <si>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</si>
  <si>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</si>
  <si>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</si>
  <si>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</si>
  <si>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</si>
  <si>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</si>
  <si>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</si>
  <si>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</si>
  <si>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</si>
  <si>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</si>
  <si>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</si>
  <si>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</si>
  <si>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</si>
  <si>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</si>
  <si>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</si>
  <si>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</si>
  <si>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</si>
  <si>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</si>
  <si>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</si>
  <si>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</si>
  <si>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</si>
  <si>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</si>
  <si>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</si>
  <si>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</si>
  <si>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</si>
  <si>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</si>
  <si>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</si>
  <si>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</si>
  <si>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</si>
  <si>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</si>
  <si>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</si>
  <si>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</si>
  <si>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</si>
  <si>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</si>
  <si>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</si>
  <si>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</si>
  <si>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</si>
  <si>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</si>
  <si>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</si>
  <si>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</si>
  <si>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</si>
  <si>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</si>
  <si>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</si>
  <si>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</si>
  <si>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</si>
  <si>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</si>
  <si>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</si>
  <si>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</si>
  <si>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</si>
  <si>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</si>
  <si>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</si>
  <si>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</si>
  <si>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</si>
  <si>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</si>
  <si>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</si>
  <si>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Landmass affected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</si>
  <si>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</si>
  <si>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</si>
  <si>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</si>
  <si>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</si>
  <si>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</si>
  <si>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</si>
  <si>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</si>
  <si>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</si>
  <si>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</si>
  <si>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</si>
  <si>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</si>
  <si>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</si>
  <si>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</si>
  <si>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</si>
  <si>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</si>
  <si>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Boko Haram in Niger</t>
  </si>
  <si>
    <t>NER002</t>
  </si>
  <si>
    <t>NER002Economic Losses</t>
  </si>
  <si>
    <t>NER002Illness cases reported</t>
  </si>
  <si>
    <t>Government of Niger 2016</t>
  </si>
  <si>
    <t>http://www.stat-niger.org/statistique/file/DSEDS/TBS_2016.pdf</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</si>
  <si>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</si>
  <si>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</si>
  <si>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</si>
  <si>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</si>
  <si>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</si>
  <si>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</si>
  <si>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</si>
  <si>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</si>
  <si>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</si>
  <si>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</si>
  <si>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</si>
  <si>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</si>
  <si>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</si>
  <si>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</si>
  <si>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</si>
  <si>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</si>
  <si>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</si>
  <si>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</si>
  <si>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</si>
  <si>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</si>
  <si>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</si>
  <si>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</si>
  <si>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</si>
  <si>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</si>
  <si>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</si>
  <si>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</si>
  <si>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</si>
  <si>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</si>
  <si>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</si>
  <si>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</si>
  <si>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</si>
  <si>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</si>
  <si>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</si>
  <si>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</si>
  <si>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</si>
  <si>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</si>
  <si>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</si>
  <si>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</si>
  <si>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</si>
  <si>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</si>
  <si>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</si>
  <si>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</si>
  <si>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</si>
  <si>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</si>
  <si>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</si>
  <si>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</si>
  <si>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</si>
  <si>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</si>
  <si>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</si>
  <si>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</si>
  <si>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</si>
  <si>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</si>
  <si>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</si>
  <si>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</si>
  <si>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</si>
  <si>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</si>
  <si>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</si>
  <si>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</si>
  <si>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</si>
  <si>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</si>
  <si>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</si>
  <si>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</si>
  <si>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</si>
  <si>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</si>
  <si>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</si>
  <si>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</si>
  <si>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</si>
  <si>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</si>
  <si>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</si>
  <si>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</si>
  <si>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</si>
  <si>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</si>
  <si>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</si>
  <si>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</si>
  <si>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</si>
  <si>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</si>
  <si>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</si>
  <si>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</si>
  <si>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</si>
  <si>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</si>
  <si>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</si>
  <si>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</si>
  <si>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</si>
  <si>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</si>
  <si>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</si>
  <si>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</si>
  <si>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</si>
  <si>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</si>
  <si>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</si>
  <si>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</si>
  <si>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</si>
  <si>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</si>
  <si>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</si>
  <si>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</si>
  <si>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</si>
  <si>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</si>
  <si>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</si>
  <si>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</si>
  <si>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</si>
  <si>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</si>
  <si>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</si>
  <si>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</si>
  <si>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</si>
  <si>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</si>
  <si>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</si>
  <si>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</si>
  <si>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</si>
  <si>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</si>
  <si>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</si>
  <si>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</si>
  <si>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</si>
  <si>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</si>
  <si>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</si>
  <si>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</si>
  <si>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</si>
  <si>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</si>
  <si>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</si>
  <si>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</si>
  <si>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</si>
  <si>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</si>
  <si>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</si>
  <si>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</si>
  <si>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</si>
  <si>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</si>
  <si>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</si>
  <si>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</si>
  <si>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</si>
  <si>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</si>
  <si>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</si>
  <si>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</si>
  <si>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</si>
  <si>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</si>
  <si>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</si>
  <si>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</si>
  <si>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</si>
  <si>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</si>
  <si>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</si>
  <si>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</si>
  <si>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</si>
  <si>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</si>
  <si>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</si>
  <si>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</si>
  <si>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</si>
  <si>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</si>
  <si>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</si>
  <si>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</si>
  <si>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</si>
  <si>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</si>
  <si>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</si>
  <si>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</si>
  <si>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</si>
  <si>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</si>
  <si>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</si>
  <si>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</si>
  <si>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</si>
  <si>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</si>
  <si>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</si>
  <si>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</si>
  <si>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</si>
  <si>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</si>
  <si>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</si>
  <si>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</si>
  <si>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</si>
  <si>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</si>
  <si>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</si>
  <si>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</si>
  <si>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</si>
  <si>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</si>
  <si>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</si>
  <si>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</si>
  <si>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</si>
  <si>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</si>
  <si>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</si>
  <si>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</si>
  <si>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</si>
  <si>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</si>
  <si>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</si>
  <si>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</si>
  <si>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</si>
  <si>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</si>
  <si>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</si>
  <si>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</si>
  <si>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</si>
  <si>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</si>
  <si>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</si>
  <si>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</si>
  <si>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</si>
  <si>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</si>
  <si>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</si>
  <si>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</si>
  <si>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</si>
  <si>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</si>
  <si>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</si>
  <si>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</si>
  <si>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</si>
  <si>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</si>
  <si>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</si>
  <si>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</si>
  <si>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</si>
  <si>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</si>
  <si>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</si>
  <si>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</si>
  <si>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</si>
  <si>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</si>
  <si>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</si>
  <si>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</si>
  <si>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</si>
  <si>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</si>
  <si>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</si>
  <si>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</si>
  <si>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</si>
  <si>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</si>
  <si>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</si>
  <si>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</si>
  <si>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</si>
  <si>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</si>
  <si>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</si>
  <si>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</si>
  <si>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</si>
  <si>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</si>
  <si>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</si>
  <si>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</si>
  <si>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</si>
  <si>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</si>
  <si>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</si>
  <si>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</si>
  <si>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</si>
  <si>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</si>
  <si>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</si>
  <si>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</si>
  <si>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</si>
  <si>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</si>
  <si>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</si>
  <si>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</si>
  <si>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</si>
  <si>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</si>
  <si>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</si>
  <si>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</si>
  <si>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</si>
  <si>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</si>
  <si>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</si>
  <si>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</si>
  <si>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</si>
  <si>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</si>
  <si>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</si>
  <si>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</si>
  <si>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</si>
  <si>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</si>
  <si>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</si>
  <si>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</si>
  <si>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</si>
  <si>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</si>
  <si>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</si>
  <si>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</si>
  <si>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</si>
  <si>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</si>
  <si>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</si>
  <si>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</si>
  <si>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</si>
  <si>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</si>
  <si>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</si>
  <si>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</si>
  <si>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</si>
  <si>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</si>
  <si>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</si>
  <si>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</si>
  <si>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</si>
  <si>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</si>
  <si>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</si>
  <si>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</si>
  <si>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</si>
  <si>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</si>
  <si>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</si>
  <si>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</si>
  <si>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</si>
  <si>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</si>
  <si>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</si>
  <si>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</si>
  <si>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</si>
  <si>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</si>
  <si>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</si>
  <si>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</si>
  <si>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</si>
  <si>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</si>
  <si>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</si>
  <si>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</si>
  <si>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</si>
  <si>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</si>
  <si>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</si>
  <si>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</si>
  <si>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</si>
  <si>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</si>
  <si>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</si>
  <si>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</si>
  <si>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</si>
  <si>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</si>
  <si>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</si>
  <si>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</si>
  <si>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</si>
  <si>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</si>
  <si>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</si>
  <si>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</si>
  <si>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</si>
  <si>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</si>
  <si>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</si>
  <si>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</si>
  <si>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</si>
  <si>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</si>
  <si>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</si>
  <si>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</si>
  <si>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</si>
  <si>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</si>
  <si>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</si>
  <si>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</si>
  <si>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</si>
  <si>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</si>
  <si>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</si>
  <si>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</si>
  <si>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</si>
  <si>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</si>
  <si>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</si>
  <si>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</si>
  <si>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</si>
  <si>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</si>
  <si>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</si>
  <si>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</si>
  <si>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</si>
  <si>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</si>
  <si>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</si>
  <si>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</si>
  <si>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</si>
  <si>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</si>
  <si>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</si>
  <si>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</si>
  <si>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</si>
  <si>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</si>
  <si>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</si>
  <si>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</si>
  <si>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</si>
  <si>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</si>
  <si>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</si>
  <si>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</si>
  <si>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</si>
  <si>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</si>
  <si>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</si>
  <si>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</si>
  <si>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</si>
  <si>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</si>
  <si>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</si>
  <si>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</si>
  <si>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</si>
  <si>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</si>
  <si>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</si>
  <si>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</si>
  <si>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</si>
  <si>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</si>
  <si>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Extreme humanitarian conditions - Level 5</t>
  </si>
  <si>
    <t>TUR004Extreme humanitarian conditions - Level 5</t>
  </si>
  <si>
    <t>TUR004Illness cases reported</t>
  </si>
  <si>
    <t>TUR004Injuries reported</t>
  </si>
  <si>
    <t>Minimal humanitarian conditions - Level 1</t>
  </si>
  <si>
    <t>No data available.</t>
  </si>
  <si>
    <t>TUR004Minimal humanitarian conditions - Level 1</t>
  </si>
  <si>
    <t>Moderate humanitarian conditions - Level 3</t>
  </si>
  <si>
    <t>TUR004Moderate humanitarian conditions - Level 3</t>
  </si>
  <si>
    <t>People affected</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</si>
  <si>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</si>
  <si>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</si>
  <si>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</si>
  <si>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</si>
  <si>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</si>
  <si>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</si>
  <si>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</si>
  <si>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People in Need</t>
  </si>
  <si>
    <t>TUR004People in Need</t>
  </si>
  <si>
    <t>Severe humanitarian conditions - Level 4</t>
  </si>
  <si>
    <t>TUR004Severe humanitarian conditions - Level 4</t>
  </si>
  <si>
    <t>Stressed humanitarian conditions - Level 2</t>
  </si>
  <si>
    <t>TUR004Stressed humanitarian conditions - Level 2</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</si>
  <si>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</si>
  <si>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</si>
  <si>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</si>
  <si>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</si>
  <si>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</si>
  <si>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</si>
  <si>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</si>
  <si>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</si>
  <si>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</si>
  <si>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</si>
  <si>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</si>
  <si>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</si>
  <si>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</si>
  <si>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</si>
  <si>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</si>
  <si>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</si>
  <si>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</si>
  <si>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</si>
  <si>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</si>
  <si>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</si>
  <si>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</si>
  <si>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</si>
  <si>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</si>
  <si>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</si>
  <si>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</si>
  <si>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</si>
  <si>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</si>
  <si>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</si>
  <si>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</si>
  <si>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</si>
  <si>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</si>
  <si>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</si>
  <si>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</si>
  <si>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</si>
  <si>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</si>
  <si>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</si>
  <si>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</si>
  <si>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</si>
  <si>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</si>
  <si>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</si>
  <si>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</si>
  <si>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</si>
  <si>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</si>
  <si>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</si>
  <si>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</si>
  <si>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</si>
  <si>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</si>
  <si>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</si>
  <si>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</si>
  <si>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</si>
  <si>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</si>
  <si>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</si>
  <si>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</si>
  <si>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</si>
  <si>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</si>
  <si>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</si>
  <si>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</si>
  <si>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</si>
  <si>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</si>
  <si>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</si>
  <si>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</si>
  <si>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</si>
  <si>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</si>
  <si>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</si>
  <si>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</si>
  <si>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</si>
  <si>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</si>
  <si>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</si>
  <si>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</si>
  <si>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</si>
  <si>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</si>
  <si>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</si>
  <si>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</si>
  <si>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</si>
  <si>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</si>
  <si>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</si>
  <si>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</si>
  <si>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</si>
  <si>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</si>
  <si>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</si>
  <si>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</si>
  <si>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</si>
  <si>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</si>
  <si>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</si>
  <si>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</si>
  <si>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</si>
  <si>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</si>
  <si>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</si>
  <si>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</si>
  <si>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</si>
  <si>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</si>
  <si>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</si>
  <si>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</si>
  <si>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</si>
  <si>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PRK001People in Need</t>
  </si>
  <si>
    <t>Regional Kashmir conflict</t>
  </si>
  <si>
    <t>REG003</t>
  </si>
  <si>
    <t>India,Pakistan</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</si>
  <si>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</si>
  <si>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</si>
  <si>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</si>
  <si>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</si>
  <si>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</si>
  <si>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</si>
  <si>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</si>
  <si>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</si>
  <si>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</si>
  <si>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</si>
  <si>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</si>
  <si>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</si>
  <si>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</si>
  <si>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</si>
  <si>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</si>
  <si>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</si>
  <si>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</si>
  <si>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</si>
  <si>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</si>
  <si>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</si>
  <si>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</si>
  <si>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</si>
  <si>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</si>
  <si>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</si>
  <si>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</si>
  <si>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</si>
  <si>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</si>
  <si>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</si>
  <si>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</si>
  <si>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</si>
  <si>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</si>
  <si>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</si>
  <si>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</si>
  <si>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</si>
  <si>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</si>
  <si>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</si>
  <si>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</si>
  <si>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</si>
  <si>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</si>
  <si>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</si>
  <si>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</si>
  <si>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</si>
  <si>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</si>
  <si>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</si>
  <si>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</si>
  <si>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</si>
  <si>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REG001Crisis affected groups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</si>
  <si>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</si>
  <si>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</si>
  <si>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</si>
  <si>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</si>
  <si>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</si>
  <si>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</si>
  <si>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</si>
  <si>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</si>
  <si>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</si>
  <si>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</si>
  <si>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</si>
  <si>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</si>
  <si>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</si>
  <si>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</si>
  <si>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</si>
  <si>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</si>
  <si>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</si>
  <si>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</si>
  <si>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</si>
  <si>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Syria,Turkey,Iraq,Egypt,Jordan,Lebanon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</si>
  <si>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</si>
  <si>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</si>
  <si>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</si>
  <si>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</si>
  <si>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</si>
  <si>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</si>
  <si>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</si>
  <si>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</si>
  <si>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</si>
  <si>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</si>
  <si>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</si>
  <si>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</si>
  <si>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</si>
  <si>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</si>
  <si>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</si>
  <si>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</si>
  <si>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</si>
  <si>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</si>
  <si>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</si>
  <si>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</si>
  <si>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</si>
  <si>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</si>
  <si>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</si>
  <si>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Boko Haram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</si>
  <si>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</si>
  <si>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</si>
  <si>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</si>
  <si>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</si>
  <si>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</si>
  <si>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</si>
  <si>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</si>
  <si>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</si>
  <si>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</si>
  <si>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</si>
  <si>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</si>
  <si>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</si>
  <si>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</si>
  <si>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</si>
  <si>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</si>
  <si>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</si>
  <si>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</si>
  <si>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</si>
  <si>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</si>
  <si>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</si>
  <si>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</si>
  <si>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</si>
  <si>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</si>
  <si>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</si>
  <si>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</si>
  <si>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</si>
  <si>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</si>
  <si>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IDPs, refugees from Cameroon, returnees, host and non-host.</t>
  </si>
  <si>
    <t>NGA001Crisis affected groups</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</si>
  <si>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</si>
  <si>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</si>
  <si>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</si>
  <si>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</si>
  <si>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</si>
  <si>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</si>
  <si>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</si>
  <si>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</si>
  <si>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</si>
  <si>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</si>
  <si>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</si>
  <si>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</si>
  <si>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</si>
  <si>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</si>
  <si>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</si>
  <si>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</si>
  <si>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</si>
  <si>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</si>
  <si>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</si>
  <si>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</si>
  <si>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</si>
  <si>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Multiple Crises in Mozambique</t>
  </si>
  <si>
    <t>MOZ001</t>
  </si>
  <si>
    <t>MOZ001People facing limited access constraints</t>
  </si>
  <si>
    <t>MOZ001People facing restricted access constraints</t>
  </si>
  <si>
    <t>There have been widespread reports of houses and other buildings being damaged/destroyed by the flooding, however the total number is currently unknown.</t>
  </si>
  <si>
    <t>MWI002Buildings damaged</t>
  </si>
  <si>
    <t>Government of Thailand, 2010</t>
  </si>
  <si>
    <t>https://www.ilo.org/surveydata/index.php/catalog/1127</t>
  </si>
  <si>
    <t>Area affected by the conflict in the south and the refugees crisis at the border with Myanmar</t>
  </si>
  <si>
    <t>THA001Landmass affected</t>
  </si>
  <si>
    <t>Areas affected by the South Thailand insurgency: Songkla (7,394) Pattani (1.940), Yala (4,521), and Narathiwat (4,475)</t>
  </si>
  <si>
    <t>THA002Landmass affected</t>
  </si>
  <si>
    <t>THA002People displaced</t>
  </si>
  <si>
    <t>People exposed</t>
  </si>
  <si>
    <t>Areas affected by the South Thailand insurgency: Songkla (1,424,230) Pattani (709,796), Yala (527,295), and Narathiwat (796,239)</t>
  </si>
  <si>
    <t>THA002People exposed</t>
  </si>
  <si>
    <t>X</t>
  </si>
  <si>
    <t>THA002People in Need</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</si>
  <si>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</si>
  <si>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</si>
  <si>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</si>
  <si>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</si>
  <si>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</si>
  <si>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</si>
  <si>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</si>
  <si>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</si>
  <si>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</si>
  <si>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</si>
  <si>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</si>
  <si>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</si>
  <si>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http://www.statistics-cameroon.org/downloads/Rapport_de_presentation_3_RGPH.pdf</t>
  </si>
  <si>
    <t>Total square km of the Extreme-Nord region of Cameroon</t>
  </si>
  <si>
    <t>CMR002Landmass affected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</si>
  <si>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</si>
  <si>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</si>
  <si>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</si>
  <si>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</si>
  <si>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</si>
  <si>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</si>
  <si>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</si>
  <si>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</si>
  <si>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No indication that there has been drought related dispalcement.</t>
  </si>
  <si>
    <t>ZMB002People displaced</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</si>
  <si>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</si>
  <si>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</si>
  <si>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</si>
  <si>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</si>
  <si>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</si>
  <si>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World Bank 2018 UNHCR 2019 UNHCR 08/2019</t>
  </si>
  <si>
    <t>https://data.worldbank.org/indicator/AG.LND.TOTL.K2?locations=SO</t>
  </si>
  <si>
    <t>Total landmass as the whole country is considered affected by the complex crisis</t>
  </si>
  <si>
    <t>SOM001Landmass affected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</si>
  <si>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</si>
  <si>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</si>
  <si>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</si>
  <si>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</si>
  <si>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</si>
  <si>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</si>
  <si>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</si>
  <si>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</si>
  <si>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</si>
  <si>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REG001Injuries reported</t>
  </si>
  <si>
    <t>Host and displaced comunities are also present in Tibesti</t>
  </si>
  <si>
    <t>TCD006Crisis affected groups</t>
  </si>
  <si>
    <t>COD001Injuries reported</t>
  </si>
  <si>
    <t>MOZ004People facing restricted access constraints</t>
  </si>
  <si>
    <t>ZMB002Economic Losses</t>
  </si>
  <si>
    <t>ZMB002Illness cases reported</t>
  </si>
  <si>
    <t>ZMB002Injuries reported</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</si>
  <si>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</si>
  <si>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</si>
  <si>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</si>
  <si>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</si>
  <si>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</si>
  <si>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</si>
  <si>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</si>
  <si>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</si>
  <si>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</si>
  <si>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</si>
  <si>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</si>
  <si>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</si>
  <si>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</si>
  <si>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</si>
  <si>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</si>
  <si>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</si>
  <si>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</si>
  <si>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</si>
  <si>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</si>
  <si>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</si>
  <si>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REG011Illness cases reported</t>
  </si>
  <si>
    <t>REG011Injuries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</si>
  <si>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</si>
  <si>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</si>
  <si>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</si>
  <si>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</si>
  <si>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</si>
  <si>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</si>
  <si>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</si>
  <si>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</si>
  <si>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</si>
  <si>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</si>
  <si>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</si>
  <si>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</si>
  <si>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</si>
  <si>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</si>
  <si>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</si>
  <si>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</si>
  <si>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</si>
  <si>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</si>
  <si>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</si>
  <si>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</si>
  <si>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</si>
  <si>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</si>
  <si>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</si>
  <si>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</si>
  <si>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</si>
  <si>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</si>
  <si>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</si>
  <si>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</si>
  <si>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</si>
  <si>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</si>
  <si>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</si>
  <si>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</si>
  <si>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</si>
  <si>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</si>
  <si>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</si>
  <si>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</si>
  <si>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</si>
  <si>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</si>
  <si>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</si>
  <si>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</si>
  <si>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</si>
  <si>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</si>
  <si>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</si>
  <si>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</si>
  <si>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</si>
  <si>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</si>
  <si>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</si>
  <si>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</si>
  <si>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</si>
  <si>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</si>
  <si>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</si>
  <si>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</si>
  <si>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</si>
  <si>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</si>
  <si>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THA002Injuries reported</t>
  </si>
  <si>
    <t>UKR002Injuries reported</t>
  </si>
  <si>
    <t>BGD002Economic Losses</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</si>
  <si>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</si>
  <si>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</si>
  <si>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</si>
  <si>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</si>
  <si>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</si>
  <si>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</si>
  <si>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</si>
  <si>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</si>
  <si>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</si>
  <si>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</si>
  <si>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</si>
  <si>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</si>
  <si>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</si>
  <si>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</si>
  <si>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</si>
  <si>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</si>
  <si>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</si>
  <si>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</si>
  <si>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</si>
  <si>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</si>
  <si>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</si>
  <si>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</si>
  <si>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</si>
  <si>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SWZ001People displaced</t>
  </si>
  <si>
    <t>Southern Africa Regional Food Security Crisis</t>
  </si>
  <si>
    <t>REG012</t>
  </si>
  <si>
    <t>Lesotho,Madagascar,Malawi,Namibia,Eswatini,Zambia,Zimbabwe,Tanzania</t>
  </si>
  <si>
    <t>REG012Buildings damaged</t>
  </si>
  <si>
    <t>UNHCR 31/02/2020</t>
  </si>
  <si>
    <t>https://data2.unhcr.org/en/documents/download/74360</t>
  </si>
  <si>
    <t>Combined area of the regions identified by UNHCR as being affected. Regions included: Logone Occidental, Logone Oriental, Moyen Chari, Salamat, Mandoul.</t>
  </si>
  <si>
    <t>TCD004Landmass affected</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</si>
  <si>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</si>
  <si>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</si>
  <si>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</si>
  <si>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</si>
  <si>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OCHA 01/2020;</t>
  </si>
  <si>
    <t>https://www.humanitarianresponse.info/es/operations/chad/document/tchad-aper%C3%A7u-des-besoins-humanitaires-2020-hno-2020</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</si>
  <si>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</si>
  <si>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</si>
  <si>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</si>
  <si>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</si>
  <si>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</si>
  <si>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</si>
  <si>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</si>
  <si>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</si>
  <si>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</si>
  <si>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</si>
  <si>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</si>
  <si>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</si>
  <si>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</si>
  <si>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</si>
  <si>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</si>
  <si>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</si>
  <si>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</si>
  <si>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</si>
  <si>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</si>
  <si>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</si>
  <si>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</si>
  <si>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</si>
  <si>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</si>
  <si>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</si>
  <si>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</si>
  <si>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</si>
  <si>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</si>
  <si>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</si>
  <si>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</si>
  <si>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</si>
  <si>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</si>
  <si>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</si>
  <si>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</si>
  <si>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</si>
  <si>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</si>
  <si>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</si>
  <si>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THA002Moderate humanitarian conditions - Level 3</t>
  </si>
  <si>
    <t>THA002Severe humanitarian conditions - Level 4</t>
  </si>
  <si>
    <t>THA002Stressed humanitarian conditions - Level 2</t>
  </si>
  <si>
    <t>UKR002Illness cases reported</t>
  </si>
  <si>
    <t>UKR002People facing limited access constraints</t>
  </si>
  <si>
    <t>EGY002Buildings damaged</t>
  </si>
  <si>
    <t>EGY002Buildings destroyed</t>
  </si>
  <si>
    <t>EGY002Economic Losses</t>
  </si>
  <si>
    <t>EGY002Illness cases reported</t>
  </si>
  <si>
    <t>EGY002Injuries reported</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</si>
  <si>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</si>
  <si>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</si>
  <si>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</si>
  <si>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</si>
  <si>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</si>
  <si>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</si>
  <si>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</si>
  <si>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</si>
  <si>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</si>
  <si>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</si>
  <si>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</si>
  <si>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</si>
  <si>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</si>
  <si>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</si>
  <si>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</si>
  <si>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</si>
  <si>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</si>
  <si>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</si>
  <si>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</si>
  <si>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</si>
  <si>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</si>
  <si>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</si>
  <si>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</si>
  <si>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</si>
  <si>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</si>
  <si>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</si>
  <si>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</si>
  <si>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</si>
  <si>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</si>
  <si>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</si>
  <si>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</si>
  <si>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</si>
  <si>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</si>
  <si>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</si>
  <si>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</si>
  <si>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</si>
  <si>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</si>
  <si>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</si>
  <si>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</si>
  <si>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</si>
  <si>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</si>
  <si>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</si>
  <si>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Diffa (Niger) Yobe, Borno, Adamawa (Nigeria) Far North (Cameroon) and Lac (Chad)</t>
  </si>
  <si>
    <t>REG001Landmass affected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</si>
  <si>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</si>
  <si>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</si>
  <si>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</si>
  <si>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</si>
  <si>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</si>
  <si>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</si>
  <si>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</si>
  <si>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</si>
  <si>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</si>
  <si>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</si>
  <si>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</si>
  <si>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</si>
  <si>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</si>
  <si>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</si>
  <si>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</si>
  <si>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</si>
  <si>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</si>
  <si>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</si>
  <si>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</si>
  <si>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</si>
  <si>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</si>
  <si>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</si>
  <si>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</si>
  <si>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</si>
  <si>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</si>
  <si>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</si>
  <si>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</si>
  <si>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</si>
  <si>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</si>
  <si>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</si>
  <si>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</si>
  <si>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</si>
  <si>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</si>
  <si>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</si>
  <si>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</si>
  <si>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</si>
  <si>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</si>
  <si>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</si>
  <si>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</si>
  <si>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</si>
  <si>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</si>
  <si>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</si>
  <si>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</si>
  <si>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</si>
  <si>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</si>
  <si>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</si>
  <si>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</si>
  <si>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</si>
  <si>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</si>
  <si>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</si>
  <si>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</si>
  <si>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</si>
  <si>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</si>
  <si>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</si>
  <si>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</si>
  <si>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</si>
  <si>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</si>
  <si>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</si>
  <si>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</si>
  <si>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</si>
  <si>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</si>
  <si>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</si>
  <si>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</si>
  <si>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</si>
  <si>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</si>
  <si>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</si>
  <si>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</si>
  <si>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</si>
  <si>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</si>
  <si>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</si>
  <si>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</si>
  <si>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</si>
  <si>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</si>
  <si>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</si>
  <si>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</si>
  <si>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</si>
  <si>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</si>
  <si>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</si>
  <si>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</si>
  <si>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</si>
  <si>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</si>
  <si>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</si>
  <si>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</si>
  <si>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</si>
  <si>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</si>
  <si>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</si>
  <si>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</si>
  <si>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</si>
  <si>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</si>
  <si>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</si>
  <si>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</si>
  <si>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</si>
  <si>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</si>
  <si>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</si>
  <si>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</si>
  <si>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</si>
  <si>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</si>
  <si>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</si>
  <si>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</si>
  <si>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</si>
  <si>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</si>
  <si>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</si>
  <si>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</si>
  <si>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</si>
  <si>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t>
  </si>
  <si>
    <t>https://data.worldbank.org/indicator/AG.LND.TOTL.K2?locations=MR</t>
  </si>
  <si>
    <t>entire country covered</t>
  </si>
  <si>
    <t>MRT003Landmass affected</t>
  </si>
  <si>
    <t>ACLED Apr-Sep 2020</t>
  </si>
  <si>
    <t>Both protesters and security forces have been injured during clashes, but it is not possible to estimate an accurate figure for injuries.</t>
  </si>
  <si>
    <t>LBN004Injuries reported</t>
  </si>
  <si>
    <t>CIA World Factbook</t>
  </si>
  <si>
    <t>https://www.cia.gov/library/publications/the-world-factbook/attachments/summaries/CG-summary.pdf</t>
  </si>
  <si>
    <t>The whole country is affected by the crisis</t>
  </si>
  <si>
    <t>COD001Landmass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</si>
  <si>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</si>
  <si>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</si>
  <si>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</si>
  <si>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</si>
  <si>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</si>
  <si>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</si>
  <si>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</si>
  <si>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</si>
  <si>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</si>
  <si>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</si>
  <si>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</si>
  <si>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</si>
  <si>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</si>
  <si>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</si>
  <si>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</si>
  <si>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</si>
  <si>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</si>
  <si>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</si>
  <si>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</si>
  <si>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</si>
  <si>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</si>
  <si>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</si>
  <si>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</si>
  <si>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</si>
  <si>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</si>
  <si>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</si>
  <si>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</si>
  <si>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AZE002Injuries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</si>
  <si>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</si>
  <si>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</si>
  <si>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</si>
  <si>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</si>
  <si>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</si>
  <si>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</si>
  <si>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</si>
  <si>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</si>
  <si>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</si>
  <si>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REG013Injuries reported</t>
  </si>
  <si>
    <t>REG013People facing limited access constraints</t>
  </si>
  <si>
    <t>REG013People facing restricted access constraints</t>
  </si>
  <si>
    <t>ACLED June-Nov. 2020</t>
  </si>
  <si>
    <t>No reported fatalities</t>
  </si>
  <si>
    <t>JOR002Fatalities in all crises</t>
  </si>
  <si>
    <t>JOR002Fatalities reported</t>
  </si>
  <si>
    <t>Complex crisis in Chad</t>
  </si>
  <si>
    <t>TCD001</t>
  </si>
  <si>
    <t>TCD001Buildings damaged</t>
  </si>
  <si>
    <t>TCD001Buildings destroyed</t>
  </si>
  <si>
    <t>Refugee, IDP, Host, non-host, returnees</t>
  </si>
  <si>
    <t>TCD001Crisis affected groups</t>
  </si>
  <si>
    <t>TCD001Economic Losses</t>
  </si>
  <si>
    <t>TCD001Illness cases reported</t>
  </si>
  <si>
    <t>TCD001Injuries reported</t>
  </si>
  <si>
    <t>https://www.cia.gov/library/publications/resources/the-world-factbook/geos/print_cd.html</t>
  </si>
  <si>
    <t>The entire country is affected by three humanitarian crisis: food insecurity and malnutrition, population movements and lack of health assistance</t>
  </si>
  <si>
    <t>TCD001Landmass affected</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</si>
  <si>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</si>
  <si>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</si>
  <si>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</si>
  <si>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TCD001Minimal humanitarian conditions - Level 1</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</si>
  <si>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</si>
  <si>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</si>
  <si>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</si>
  <si>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</si>
  <si>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</si>
  <si>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TCD001Stressed humanitarian conditions - Level 2</t>
  </si>
  <si>
    <t>Complex crisis in Congo</t>
  </si>
  <si>
    <t>COG001</t>
  </si>
  <si>
    <t>Congo</t>
  </si>
  <si>
    <t>COG001Injuries reported</t>
  </si>
  <si>
    <t>COG001Illness cases reported</t>
  </si>
  <si>
    <t>COG001Buildings damaged</t>
  </si>
  <si>
    <t>COG001Buildings destroyed</t>
  </si>
  <si>
    <t>COG001Economic Losses</t>
  </si>
  <si>
    <t>UNICEF 14/12/2020</t>
  </si>
  <si>
    <t>https://www.unicef.org/media/87101/file/2021-HAC-Congo.pdf</t>
  </si>
  <si>
    <t>Disaggregated data on the severity of humanitarian needs not available. All PIN are considered L3, and no population is considered L2. All of the rest is L1</t>
  </si>
  <si>
    <t>COG001Extreme humanitarian conditions - Level 5</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</si>
  <si>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</si>
  <si>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</si>
  <si>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</si>
  <si>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</si>
  <si>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</si>
  <si>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</si>
  <si>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Total population</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</si>
  <si>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</si>
  <si>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</si>
  <si>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</si>
  <si>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</si>
  <si>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</si>
  <si>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</si>
  <si>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</si>
  <si>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</si>
  <si>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</si>
  <si>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</si>
  <si>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</si>
  <si>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</si>
  <si>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</si>
  <si>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</si>
  <si>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</si>
  <si>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</si>
  <si>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</si>
  <si>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</si>
  <si>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</si>
  <si>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</si>
  <si>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</si>
  <si>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</si>
  <si>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</si>
  <si>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</si>
  <si>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</si>
  <si>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</si>
  <si>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</si>
  <si>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</si>
  <si>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</si>
  <si>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</si>
  <si>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</si>
  <si>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THA003Fatalities reported</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</si>
  <si>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</si>
  <si>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</si>
  <si>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</si>
  <si>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</si>
  <si>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Country Level</t>
  </si>
  <si>
    <t>IDN007</t>
  </si>
  <si>
    <t>IDN007People facing limited access constraints</t>
  </si>
  <si>
    <t>IDN007People facing restricted access constraints</t>
  </si>
  <si>
    <t>Myanmar National Census 2014; HNO 2021</t>
  </si>
  <si>
    <t>https://myanmar.unfpa.org/en/publications/union-report-volume-3k-rakhine-state-report; https://reliefweb.int/sites/reliefweb.int/files/resources/mmr_humanitarian_needs_overview_2021_final.pdf</t>
  </si>
  <si>
    <t>IDP, host, non-host, refugees</t>
  </si>
  <si>
    <t>MMR001Crisis affected groups</t>
  </si>
  <si>
    <t>MMR002Crisis affected groups</t>
  </si>
  <si>
    <t>HNO 2021</t>
  </si>
  <si>
    <t>https://myanmar.unfpa.org/en/publications/union-report-volume-3k-rakhine-state-report; https://reliefweb.int/report/myanmar/myanmar-humanitarian-needs-overview-2020-december-2019</t>
  </si>
  <si>
    <t xml:space="preserve">IDP, host, and non-host </t>
  </si>
  <si>
    <t>MMR003Crisis affected groups</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</si>
  <si>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</si>
  <si>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</si>
  <si>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</si>
  <si>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</si>
  <si>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</si>
  <si>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</si>
  <si>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IMWG  24/02/2021</t>
  </si>
  <si>
    <t>https://data2.unhcr.org/en/documents/details/85321</t>
  </si>
  <si>
    <t>refugee-like arrivals + returnees</t>
  </si>
  <si>
    <t>AZE002People displaced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</si>
  <si>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</si>
  <si>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</si>
  <si>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</si>
  <si>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REG011Crisis affected groups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</si>
  <si>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</si>
  <si>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</si>
  <si>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</si>
  <si>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</si>
  <si>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</si>
  <si>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</si>
  <si>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</si>
  <si>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</si>
  <si>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</si>
  <si>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</si>
  <si>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World Bank 2019</t>
  </si>
  <si>
    <t>https://data.worldbank.org/indicator/SP.POP.TOTL</t>
  </si>
  <si>
    <t>Total population in country</t>
  </si>
  <si>
    <t>PRK001Total population</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</si>
  <si>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</si>
  <si>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</si>
  <si>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</si>
  <si>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</si>
  <si>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</si>
  <si>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</si>
  <si>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</si>
  <si>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</si>
  <si>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ACLED 01/09/2020-28/02/2021</t>
  </si>
  <si>
    <t>https://data.humdata.org/dataset/acled-data-for-burkina-faso</t>
  </si>
  <si>
    <t>All casualties in the Boucle du Mouhoun, Centre-Nord, Est, Nord and Sahel in the last 6 months (01 September - 29 February).</t>
  </si>
  <si>
    <t>BFA002Fatalities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</si>
  <si>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</si>
  <si>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</si>
  <si>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</si>
  <si>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TCD001People exposed</t>
  </si>
  <si>
    <t>See individual crises</t>
  </si>
  <si>
    <t>The number is the total population of all countries affected by the Boko Haram crisis. These are Cameroon, Chad, Niger and Cameroon.</t>
  </si>
  <si>
    <t>REG001Total population</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</si>
  <si>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</si>
  <si>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</si>
  <si>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</si>
  <si>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</si>
  <si>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</si>
  <si>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</si>
  <si>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</si>
  <si>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</si>
  <si>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</si>
  <si>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</si>
  <si>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</si>
  <si>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</si>
  <si>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</si>
  <si>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</si>
  <si>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</si>
  <si>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</si>
  <si>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</si>
  <si>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</si>
  <si>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</si>
  <si>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</si>
  <si>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</si>
  <si>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</si>
  <si>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</si>
  <si>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</si>
  <si>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</si>
  <si>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</si>
  <si>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Refugees/Asylum seekers</t>
  </si>
  <si>
    <t>SOM002Crisis affected groups</t>
  </si>
  <si>
    <t xml:space="preserve">OCHA 03/2021
</t>
  </si>
  <si>
    <t>https://reliefweb.int/sites/reliefweb.int/files/resources/Cameroon%20Humanitarian%20Needs%20Overview%202021%20%28issued%20Mar%202021%29.pdf</t>
  </si>
  <si>
    <t xml:space="preserve">All regions of Cameroon are affected
</t>
  </si>
  <si>
    <t>CMR001Landmass affected</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</si>
  <si>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</si>
  <si>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</si>
  <si>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</si>
  <si>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</si>
  <si>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</si>
  <si>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</si>
  <si>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</si>
  <si>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</si>
  <si>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</si>
  <si>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</si>
  <si>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</si>
  <si>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</si>
  <si>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</si>
  <si>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</si>
  <si>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</si>
  <si>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</si>
  <si>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</si>
  <si>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</si>
  <si>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conflict in Myanmar</t>
  </si>
  <si>
    <t>MMR004</t>
  </si>
  <si>
    <t>MMR004Injuries reported</t>
  </si>
  <si>
    <t>MMR004Illness cases reported</t>
  </si>
  <si>
    <t>MMR004Buildings damaged</t>
  </si>
  <si>
    <t>MMR004Buildings destroyed</t>
  </si>
  <si>
    <t>MMR004Economic Losses</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</si>
  <si>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</si>
  <si>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</si>
  <si>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</si>
  <si>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</si>
  <si>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</si>
  <si>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</si>
  <si>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CityPopulation, 2018</t>
  </si>
  <si>
    <t>https://www.citypopulation.de/en/sudan/</t>
  </si>
  <si>
    <t>The number represents all of Sudan because the whole country is impacted by the complex crisis</t>
  </si>
  <si>
    <t>SDN001Landmass affected</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</si>
  <si>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</si>
  <si>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</si>
  <si>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</si>
  <si>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</si>
  <si>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Affected population</t>
  </si>
  <si>
    <t>NAM002Crisis affected groups</t>
  </si>
  <si>
    <t>IDPs, Returnees and Host population affected</t>
  </si>
  <si>
    <t>MOZ004Crisis affected groups</t>
  </si>
  <si>
    <t>Population Census Data 2020</t>
  </si>
  <si>
    <t>https://psa.gov.ph/population-and-housing/node/164857</t>
  </si>
  <si>
    <t>Total population living in the Philippines</t>
  </si>
  <si>
    <t>PHL003Total population</t>
  </si>
  <si>
    <t>Total population living in the areas considered affected</t>
  </si>
  <si>
    <t>PHL003People exposed</t>
  </si>
  <si>
    <t>World Bank 2020</t>
  </si>
  <si>
    <t>https://data.worldbank.org/indicator/AG.LND.TOTL.K2?locations=MW</t>
  </si>
  <si>
    <t>The whole country is affected by the complex crisis</t>
  </si>
  <si>
    <t>MWI002Landmass affected</t>
  </si>
  <si>
    <t>UN Statistics 2004</t>
  </si>
  <si>
    <t>https://unstats.un.org/unsd/demographic/products/dyb/DYB2004/Table03.pdf</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</si>
  <si>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</si>
  <si>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</si>
  <si>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</si>
  <si>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</si>
  <si>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</si>
  <si>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</si>
  <si>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</si>
  <si>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</si>
  <si>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</si>
  <si>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</si>
  <si>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</si>
  <si>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</si>
  <si>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</si>
  <si>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KEN001Economic Losses</t>
  </si>
  <si>
    <t>KEN001People facing limited access constraints</t>
  </si>
  <si>
    <t>KEN001People facing restricted access constraints</t>
  </si>
  <si>
    <t>KEN002Buildings damaged</t>
  </si>
  <si>
    <t>KEN002Buildings destroyed</t>
  </si>
  <si>
    <t>KEN002Economic Losses</t>
  </si>
  <si>
    <t>Drought in Kenya</t>
  </si>
  <si>
    <t>KEN003</t>
  </si>
  <si>
    <t>KEN003Buildings damaged</t>
  </si>
  <si>
    <t>KEN003Buildings destroyed</t>
  </si>
  <si>
    <t>KEN003Economic Losses</t>
  </si>
  <si>
    <t>KEN002People facing limited access constraints</t>
  </si>
  <si>
    <t>KEN003People facing limited access constraints</t>
  </si>
  <si>
    <t>KEN003People facing restricted access constraints</t>
  </si>
  <si>
    <t xml:space="preserve">There is limited information available regarding humanitarian needs in Thailand's southern provinces, but protection is a concern given the possibility of attacks and violence related to the insurgency. </t>
  </si>
  <si>
    <t>THA002People affected</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</si>
  <si>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</si>
  <si>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</si>
  <si>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</si>
  <si>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</si>
  <si>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</si>
  <si>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</si>
  <si>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</si>
  <si>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</si>
  <si>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</si>
  <si>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</si>
  <si>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</si>
  <si>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Multiple crises in the Philippines</t>
  </si>
  <si>
    <t>PHL001</t>
  </si>
  <si>
    <t>PHL001Illness cases reported</t>
  </si>
  <si>
    <t>ACLED accessed 20/12/2021</t>
  </si>
  <si>
    <t>Fatalities related to riots</t>
  </si>
  <si>
    <t>AGO002Fatalities in all crises</t>
  </si>
  <si>
    <t>IPC 15/12/2021</t>
  </si>
  <si>
    <t>https://reliefweb.int/report/namibia/namibia-acute-food-insecurity-analysis-october-2021-march-2022-issued-december-2021</t>
  </si>
  <si>
    <t>ACAPS methodology: Exposed= Level 1 + Level 2 + Level 3 + Level 4 +Level 5</t>
  </si>
  <si>
    <t>NAM002People exposed</t>
  </si>
  <si>
    <t>ACAPS methodology: Affected= Level 2 + Level 3 + Level 4 + Level 5</t>
  </si>
  <si>
    <t>NAM002People affected</t>
  </si>
  <si>
    <t>NAM002People in Need</t>
  </si>
  <si>
    <t>IPC-1 (minimal) severity between December 2021 - March 2022</t>
  </si>
  <si>
    <t>NAM002Minimal humanitarian conditions - Level 1</t>
  </si>
  <si>
    <t>IPC-2 (Stressed) severity between December 2021 - March 2022</t>
  </si>
  <si>
    <t>NAM002Stressed humanitarian conditions - Level 2</t>
  </si>
  <si>
    <t>IPC-3 (Crisis) severity between December 2021 - March 2022</t>
  </si>
  <si>
    <t>NAM002Moderate humanitarian conditions - Level 3</t>
  </si>
  <si>
    <t>IPC-4 (Emergency) severity between December 2021 - March 2022</t>
  </si>
  <si>
    <t>NAM002Severe humanitarian conditions - Level 4</t>
  </si>
  <si>
    <t>IPC-5 (Catastrophe) severity between December 2021 - March 2022</t>
  </si>
  <si>
    <t>NAM002Extreme humanitarian conditions - Level 5</t>
  </si>
  <si>
    <t>IPC 10/2020</t>
  </si>
  <si>
    <t>http://www.ipcinfo.org/ipc-country-analysis/details-map/en/c/1152928/?iso3=ZWE</t>
  </si>
  <si>
    <t xml:space="preserve">Since there is no enough analysis on the severity of needs and affected populations, this figure represents people in Minimal IPC-1 to Catastrophe IPC-5 in the period JANUARY - MARCH 2021 </t>
  </si>
  <si>
    <t>ZWE001People affected</t>
  </si>
  <si>
    <t>OCHA HNO 29/02/2021 ; IPC 10/2020</t>
  </si>
  <si>
    <t>https://reliefweb.int/report/zimbabwe/zimbabwe-humanitarian-needs-overview-2020-february-2020 ; http://www.ipcinfo.org/ipc-country-analysis/details-map/en/c/1152928/?iso3=ZWE</t>
  </si>
  <si>
    <t>ZWE001People in Need</t>
  </si>
  <si>
    <t xml:space="preserve">ACAPS methodology: Level 2 = Affected population - PIN </t>
  </si>
  <si>
    <t>ZWE001Stressed humanitarian conditions - Level 2</t>
  </si>
  <si>
    <t>ACAPS methodology: Level 3 = PiN - Levels 4 and 5</t>
  </si>
  <si>
    <t>ZWE001Moderate humanitarian conditions - Level 3</t>
  </si>
  <si>
    <t>The number of IDPs in Zimbabwe in 2020</t>
  </si>
  <si>
    <t>ZWE001Severe humanitarian conditions - Level 4</t>
  </si>
  <si>
    <t xml:space="preserve">People in Catastrophic IPC5 levels in the period JANUARY - MARCH 2021 </t>
  </si>
  <si>
    <t>ZWE001Extreme humanitarian conditions - Level 5</t>
  </si>
  <si>
    <t>World Bank - Population estimates and projection 2022 (accessed on 28/12/2021)</t>
  </si>
  <si>
    <t>https://databank.worldbank.org/source/population-estimates-and-projections</t>
  </si>
  <si>
    <t xml:space="preserve">The country population of Pakistan estimates in 2022. The number of registerd refugees, undocumented Afghans living in Pakistan, and Pakistani refugees in Afghanistan are not counted to avoid double counting. </t>
  </si>
  <si>
    <t>PAK001Total population</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</si>
  <si>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</si>
  <si>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</si>
  <si>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</si>
  <si>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</si>
  <si>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PAK004Total population</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</si>
  <si>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</si>
  <si>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</si>
  <si>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</si>
  <si>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</si>
  <si>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</si>
  <si>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</si>
  <si>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</si>
  <si>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</si>
  <si>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</si>
  <si>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</si>
  <si>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</si>
  <si>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</si>
  <si>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Given that the whole country is affected by different types of conflict, drought, and natural hazards, the entire population is considered to be exposed.</t>
  </si>
  <si>
    <t>PAK001People exposed</t>
  </si>
  <si>
    <t>MMR002Extreme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</si>
  <si>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</si>
  <si>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</si>
  <si>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</si>
  <si>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</si>
  <si>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</si>
  <si>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</si>
  <si>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</si>
  <si>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</si>
  <si>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YEM002Injuries reported</t>
  </si>
  <si>
    <t>YEM001Injuries reported</t>
  </si>
  <si>
    <t>MOZ001Illness cases reported</t>
  </si>
  <si>
    <t>OCHA 01/02/2022</t>
  </si>
  <si>
    <t>https://reliefweb.int/report/mozambique/mozambique-tropical-storm-ana-flash-update-no7-1-february-2022</t>
  </si>
  <si>
    <t>The Government estimates that the reconstruction activities for Tropical Storm Ana in the three most affected provinces will cost around US$ 1.7 million.</t>
  </si>
  <si>
    <t>MOZ001Economic Losses</t>
  </si>
  <si>
    <t>Drought in Ethiopia</t>
  </si>
  <si>
    <t>ETH005</t>
  </si>
  <si>
    <t>ETH005Buildings damaged</t>
  </si>
  <si>
    <t>ETH005Buildings destroyed</t>
  </si>
  <si>
    <t>Host community, refugees, IDPs</t>
  </si>
  <si>
    <t>ETH005Crisis affected groups</t>
  </si>
  <si>
    <t>ETH005People facing limited access constraints</t>
  </si>
  <si>
    <t>ETH005People facing restricted access constraints</t>
  </si>
  <si>
    <t>UNHCR 31/05/2021</t>
  </si>
  <si>
    <t>https://data2.unhcr.org/en/country/mwi</t>
  </si>
  <si>
    <t>Host-community and refugees from Congo, Burundi, and Rwanda</t>
  </si>
  <si>
    <t>MWI002Crisis affected groups</t>
  </si>
  <si>
    <t>MWI002People facing limited access constraints</t>
  </si>
  <si>
    <t>Eastern Africa Regional Drought Crisis</t>
  </si>
  <si>
    <t>REG014</t>
  </si>
  <si>
    <t>Ethiopia,Somalia,Kenya</t>
  </si>
  <si>
    <t>REG014Buildings damaged</t>
  </si>
  <si>
    <t>REG014Buildings destroyed</t>
  </si>
  <si>
    <t>All groups are affected</t>
  </si>
  <si>
    <t>REG014Crisis affected groups</t>
  </si>
  <si>
    <t>REG014People facing limited access constraints</t>
  </si>
  <si>
    <t>REG014People facing restricted access constraints</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</si>
  <si>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</si>
  <si>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</si>
  <si>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 &amp; it is more likely that there is increased displacement by March 2022.</t>
  </si>
  <si>
    <t>IDN002People displaced</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</si>
  <si>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</si>
  <si>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</si>
  <si>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</si>
  <si>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</si>
  <si>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</si>
  <si>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</si>
  <si>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</si>
  <si>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</si>
  <si>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</si>
  <si>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</si>
  <si>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</si>
  <si>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</si>
  <si>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</si>
  <si>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</si>
  <si>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</si>
  <si>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</si>
  <si>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</si>
  <si>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</si>
  <si>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TZA003Economic Losses</t>
  </si>
  <si>
    <t>Host community and refugees</t>
  </si>
  <si>
    <t>TZA003Crisis affected groups</t>
  </si>
  <si>
    <t>TZA003People facing limited access constraints</t>
  </si>
  <si>
    <t>TZA003People facing restricted access constraints</t>
  </si>
  <si>
    <t>BUCREP 2010</t>
  </si>
  <si>
    <t>Adamaoua (Djerem, Faro et Deo, Mbere, Vina divisions), Centre (Mfoundi), Est, Littoral (Wouri division) and Nord (Mayo Rey division) regions</t>
  </si>
  <si>
    <t>CMR004Landmass affected</t>
  </si>
  <si>
    <t>Adamaoua, Centre, Sud-Ouest, Nord-Ouest, Ouest, Centre and Littoral regions</t>
  </si>
  <si>
    <t>CMR003Landmass affected</t>
  </si>
  <si>
    <t>OCHA 16/03/2022; OCHA 02/03/2022</t>
  </si>
  <si>
    <t>https://reliefweb.int/report/mozambique/mozambique-tropical-cyclone-gombe-flash-update-no3-16-march-2022; https://reliefweb.int/report/mozambique/mozambique-tropical-storms-ana-and-dumako-flash-update-no10-2-march-2022</t>
  </si>
  <si>
    <t>Classrooms and homes destroyed by the cyclones</t>
  </si>
  <si>
    <t>MOZ001Buildings destroyed</t>
  </si>
  <si>
    <t>UNHCR 25/03/2022</t>
  </si>
  <si>
    <t>https://reliefweb.int/report/mozambique/unhcr-mozambique-cyclone-gombe-flash-update-2-23-march-2022</t>
  </si>
  <si>
    <t>IDPs, Returnees, Refugees, Host and non-host populations affected</t>
  </si>
  <si>
    <t>MOZ001Crisis affected groups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</si>
  <si>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</si>
  <si>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</si>
  <si>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</si>
  <si>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</si>
  <si>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Statoids Accessed 30/03/2022</t>
  </si>
  <si>
    <t>http://www.statoids.com/yrw.html</t>
  </si>
  <si>
    <t>Landmass of the districts where refugees are hosted(Gatsibo, Nyarugenge, Kirehe, Gisagara, Huye, Nyamagabe, Karongi districts)</t>
  </si>
  <si>
    <t>RWA002Landmass affected</t>
  </si>
  <si>
    <t>Population of the districts in Rwanda where refugees are hosted(Gatsibo, Nyarugenge, Kirehe, Gisagara, Huye, Nyamagabe, Karongi districts)</t>
  </si>
  <si>
    <t>RWA002People exposed</t>
  </si>
  <si>
    <t>Refugee &amp; Host population</t>
  </si>
  <si>
    <t>RWA002Crisis affected groups</t>
  </si>
  <si>
    <t>OCHA 27/03/2022</t>
  </si>
  <si>
    <t>https://reliefweb.int/sites/reliefweb.int/files/resources/iraq_humanitarian_needs_overview_2022_-_issued_27_march_0.pdf</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</si>
  <si>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</si>
  <si>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IRQ002Severe humanitarian conditions - Level 4</t>
  </si>
  <si>
    <t>OCHA 16/12/2021</t>
  </si>
  <si>
    <t>https://www.ochaopt.org/sites/default/files/HNO_2022.pdf</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</si>
  <si>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</si>
  <si>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PSE002Extreme humanitarian conditions - Level 5</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</si>
  <si>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</si>
  <si>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reported</t>
  </si>
  <si>
    <t>UNHCR 31/12/2021; UNHCR 18/11/2021; Amnesty International 20/06/2019</t>
  </si>
  <si>
    <t>https://data2.unhcr.org/en/country/irn; https://data2.unhcr.org/en/documents/details/89695;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</si>
  <si>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2.25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</si>
  <si>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IRN004Stressed humanitarian conditions - Level 2</t>
  </si>
  <si>
    <t>IRN004Extreme humanitarian conditions - Level 5</t>
  </si>
  <si>
    <t>Host-community, IDPs, refugees , returnees</t>
  </si>
  <si>
    <t>ZWE001Crisis affected groups</t>
  </si>
  <si>
    <t>It is difficult to establish how many Lebanese and refugees left the country due to the socio-economi crisis. The last  figure for Lebanese emigration between 1990 and mid 2019 was around 844,200 people. Up to 300,000 people have been displaced due to Beirut Port Explosion. Mostly have returned to their home.</t>
  </si>
  <si>
    <t>LBN004People displaced</t>
  </si>
  <si>
    <t>LBN002Fatalities reported</t>
  </si>
  <si>
    <t xml:space="preserve">statista23\08\2021  ; UNHCR 31/01/2022
</t>
  </si>
  <si>
    <t>https://www.statista.com/statistics/1040670/malaysia-population-distribution-by-state/;
  https://www.unhcr.org/en-us/figures-at-a-glance-in-malaysia.html</t>
  </si>
  <si>
    <t xml:space="preserve">Level1= Exposed population - affected population (ACAPS methodology)
</t>
  </si>
  <si>
    <t>MYS001Minimal humanitarian conditions - Level 1</t>
  </si>
  <si>
    <t xml:space="preserve">Department of statistics Malaysia 2010; UNHCR 31/01/2021
</t>
  </si>
  <si>
    <t xml:space="preserve">Level 3, is all those seeking asylum and registered as a refugee in Malaysia. Due to information gaps, it is unclear whether those in need are facing different levels of severity. 
</t>
  </si>
  <si>
    <t>MYS001Severe humanitarian conditions - Level 4</t>
  </si>
  <si>
    <t xml:space="preserve"> Level 3, is all those seeking asylum and registered as a refugee in Malaysia. Due to information gaps, it is unclear whether those in need are facing different levels of severity. 
</t>
  </si>
  <si>
    <t>MYS001Extreme humanitarian conditions - Level 5</t>
  </si>
  <si>
    <t>TUR002Fatalities reported</t>
  </si>
  <si>
    <t>OCHA 22/03/2022; OCHA 02/03/2022; WFP 23/03/2022</t>
  </si>
  <si>
    <t>https://reliefweb.int/report/mozambique/mozambique-tropical-cyclone-gombe-flash-update-no5-22-march-2022; https://reliefweb.int/report/mozambique/mozambique-tropical-storms-ana-and-dumako-flash-update-no10-2-march-2022; https://reliefweb.int/report/mozambique/wfp-mozambique-situation-report-3-cyclone-gombe-22-march-2022</t>
  </si>
  <si>
    <t>The cyclones damaged health centers, classrooms and homes</t>
  </si>
  <si>
    <t>MOZ001Buildings damaged</t>
  </si>
  <si>
    <t>City Population (based on Thailand Census 2010, accessed at 27/04/2022)</t>
  </si>
  <si>
    <t>Total population in country (the census include all thai and non thai residing in the country at least 3 months prior to the census)</t>
  </si>
  <si>
    <t>THA001Total population</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</si>
  <si>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</si>
  <si>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</si>
  <si>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</si>
  <si>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</si>
  <si>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</si>
  <si>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THA002Total population</t>
  </si>
  <si>
    <t>https://www.ilo.org/surveydata/index.php/catalog/1128</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</si>
  <si>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</si>
  <si>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</si>
  <si>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THA003Total population</t>
  </si>
  <si>
    <t>https://citypopulation.de/en</t>
  </si>
  <si>
    <t>The total landmass of the affected areas. For details, please see the "Estimates" sheet.</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</si>
  <si>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</si>
  <si>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</si>
  <si>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</si>
  <si>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</si>
  <si>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</si>
  <si>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Bangladesh Buereau of Statistics, 2013 (census data, 2011)</t>
  </si>
  <si>
    <t>Teknaf - 388.66
Ukhia  - 261.8
Bhasan Char - 80
Total area - 730.46</t>
  </si>
  <si>
    <t>BGD002Landmass affected</t>
  </si>
  <si>
    <t>BGD002Injuries reported</t>
  </si>
  <si>
    <t>Statistics Indonesia 2022; UNHCR 20/04/2022</t>
  </si>
  <si>
    <t>Census Population:
https://unstats.un.org/unsd/demographic-social/meetings/2021/egm-covid19-census-20210209/docs/s03-04-IDN.pdf;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</si>
  <si>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Total population as per 2010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</si>
  <si>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</si>
  <si>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2022</t>
  </si>
  <si>
    <t>https://www.bps.go.id/publication/download.html?nrbvfeve=MGEyYWZlYTRmYWI3MmE1ZDA1MmNiMzE1&amp;xzmn=aHR0cHM6Ly93d3cuYnBzLmdvLmlkL3B1YmxpY2F0aW9uLzIwMjIvMDIvMjUvMGEyYWZlYTRmYWI3MmE1ZDA1MmNiMzE1L3N0YXRpc3Rpay1pbmRvbmVzaWEtMjAyMi5odG1s&amp;twoadfnoarfeauf=MjAyMi0wNC0yNiAxODoyNDoyNw%3D%3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</si>
  <si>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</si>
  <si>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</si>
  <si>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</si>
  <si>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</si>
  <si>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</si>
  <si>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</si>
  <si>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IDN002People in Need</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</si>
  <si>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</si>
  <si>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</si>
  <si>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</si>
  <si>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</si>
  <si>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</si>
  <si>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State Statistical Committee of the Republic of Azerbaijan; UNHCR 17/02/2021</t>
  </si>
  <si>
    <t>https://www.stat.gov.az/source/demoqraphy/ap/?lang=en;   https://data2.unhcr.org/en/country/arm?secret=unhcrrestricted
https://data2.unhcr.org/en/country/arm?secret=unhcrrestricted</t>
  </si>
  <si>
    <t>Population within the international recognized borders of Azerbaijan minus displacements from Nagorno-Karabakh to Armenia</t>
  </si>
  <si>
    <t>AZE002Total population</t>
  </si>
  <si>
    <t>World Bank 2017</t>
  </si>
  <si>
    <t>https://databank.worldbank.org/data/views/reports/reportwidget.aspx?Report_Name=CountryProfile&amp;Id=b450fd57&amp;tbar=y&amp;dd=y&amp;inf=n&amp;zm=n&amp;country=DZA</t>
  </si>
  <si>
    <t xml:space="preserve">The whole country as affected. </t>
  </si>
  <si>
    <t>DZA004Landmass affected</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</si>
  <si>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</si>
  <si>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</si>
  <si>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</si>
  <si>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</si>
  <si>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CIA.GOV 11/03/2022</t>
  </si>
  <si>
    <t>https://www.cia.gov/the-world-factbook/countries/eritrea/#people-and-society</t>
  </si>
  <si>
    <t>Total population of Eritrea, which has taken into account migration flows and Eritrean refugees in other countries</t>
  </si>
  <si>
    <t>ERI001Total population</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</si>
  <si>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</si>
  <si>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</si>
  <si>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</si>
  <si>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</si>
  <si>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The whole country is considered to be affected by drought and the political/economic crisis, therefore the total number of people living in the affected area is the total population in country</t>
  </si>
  <si>
    <t>ERI001People exposed</t>
  </si>
  <si>
    <t>No reliable information giving a cumulative figure for this incident</t>
  </si>
  <si>
    <t>ERI001Injuries reported</t>
  </si>
  <si>
    <t>Host, non host, IDPs, Refugees, Asylum seekers</t>
  </si>
  <si>
    <t>ERI001Crisis affected groups</t>
  </si>
  <si>
    <t>ERI001Illness cases reported</t>
  </si>
  <si>
    <t>ERI001Economic Losses</t>
  </si>
  <si>
    <t>HNO 28/02/2022</t>
  </si>
  <si>
    <t>https://reliefweb.int/report/burundi/burundi-aper-u-des-besoins-humanitaires-2022-f-vrier-2022</t>
  </si>
  <si>
    <t>Total population of Burundi, which has taken into account migration flows and Burundian refugees in other countries</t>
  </si>
  <si>
    <t>BDI001Total population</t>
  </si>
  <si>
    <t>CIA 02/03/2022</t>
  </si>
  <si>
    <t>https://www.cia.gov/the-world-factbook/countries/burundi/</t>
  </si>
  <si>
    <t>Total landmass excluding the area occupied by water bodies.</t>
  </si>
  <si>
    <t>BDI001Landmass affected</t>
  </si>
  <si>
    <t>OCHA 28/02/2022</t>
  </si>
  <si>
    <t>This being a complex crisis the entire country is involved therefore we take the whole population</t>
  </si>
  <si>
    <t>BDI001People exposed</t>
  </si>
  <si>
    <t>BDI001People affected</t>
  </si>
  <si>
    <t>There were mentions of diseases in the HNO but there was no cumulative figure for this.</t>
  </si>
  <si>
    <t>BDI001Injuries reported</t>
  </si>
  <si>
    <t>BDI001People in Need</t>
  </si>
  <si>
    <t xml:space="preserve">Level 1 and 2 were calculated using ACAPS methodology. Level 3 includes minimal, stressed and strict levels from the HNO. The distribution of percentages in the HNO added upto 99% so 1% was added to the minimal level for the purposes of this severity index. Leve 4  corresponds to the figure of extreme in the HNO while level 5 corresponds to the figure of catastrophic. </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</si>
  <si>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</si>
  <si>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</si>
  <si>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</si>
  <si>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</si>
  <si>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</si>
  <si>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https://reliefweb.int/report/burundi/burundi-aper-u-des-besoins-humanitaires-2022-f-vrier-2027</t>
  </si>
  <si>
    <t>Refugees, IDPs, Host, Non-host, Returnees</t>
  </si>
  <si>
    <t>BDI001Crisis affected groups</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</si>
  <si>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</si>
  <si>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</si>
  <si>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</si>
  <si>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</si>
  <si>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</si>
  <si>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</si>
  <si>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</si>
  <si>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</si>
  <si>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</si>
  <si>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</si>
  <si>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</si>
  <si>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</si>
  <si>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30/04/2023</t>
  </si>
  <si>
    <t>The population affected are those living in Selangor, Pulau Pinang, and Kuala Lumpur. To avoid overestimating the population affected, only the states with a refugee/state population ratio of 1% or higher were included.</t>
  </si>
  <si>
    <t>MYS001People affected</t>
  </si>
  <si>
    <t>Statistics Indonesia 2022; UN 01/03/2022</t>
  </si>
  <si>
    <t>https://www.bps.go.id/publication/download.html?nrbvfeve=MGEyYWZlYTRmYWI3MmE1ZDA1MmNiMzE1&amp;xzmn=aHR0cHM6Ly93d3cuYnBzLmdvLmlkL3B1YmxpY2F0aW9uLzIwMjIvMDIvMjUvMGEyYWZlYTRmYWI3MmE1ZDA1MmNiMzE1L3N0YXRpc3Rpay1pbmRvbmVzaWEtMjAyMi5odG1s&amp;twoadfnoarfeauf=MjAyMi0wNC0yNiAxODoyNDoyNw%3D%3D; 
https://news.un.org/en/story/2022/03/1113062</t>
  </si>
  <si>
    <t>This is the number of people exposed minus people in need.</t>
  </si>
  <si>
    <t>IDN002Stressed humanitarian conditions - Level 2</t>
  </si>
  <si>
    <t>The number of people in minimal humanitarian conditions and there is no specific information.</t>
  </si>
  <si>
    <t>IDN002Minimal humanitarian conditions - Level 1</t>
  </si>
  <si>
    <t>Statistical Committee of Armenia 01/01/22 ;  UNHCR accessed 29/5/22</t>
  </si>
  <si>
    <t>https://armstat.am/nsdp/  ; https://data.unhcr.org/en/country/arm?secret=unhcrrestricted</t>
  </si>
  <si>
    <t>Population of Armenia 2,961,500  + refugee-like arrivals 2,6725</t>
  </si>
  <si>
    <t>ARM002Total population</t>
  </si>
  <si>
    <t xml:space="preserve">Britannica May 13, 2022 </t>
  </si>
  <si>
    <t>https://www.britannica.com/place/Armenia</t>
  </si>
  <si>
    <t>Right now people living mostly in three provinces. The landmass affected is calculated by adding the landmass of these three provinces  together. (yerevan  223+ kotayk 2,086+ ararat 2,090)</t>
  </si>
  <si>
    <t>ARM002Landmass affected</t>
  </si>
  <si>
    <t>Statistical Committee of Armenia 01/01/22 ;  UNHCR Accessed 29/05/2022</t>
  </si>
  <si>
    <t>https://armstat.am/en/?nid=111;  https://data2.unhcr.org/en/country/arm?secret=unhcrrestricted</t>
  </si>
  <si>
    <t>Total exposed = people living in the affected provinces + refugee-like population
Kotayk - 251,200
Yerevan - 1,091,700
Ararat - 256,600
Refugee-like population - 26,725
Total: 1,626,225</t>
  </si>
  <si>
    <t>ARM002People exposed</t>
  </si>
  <si>
    <t>UNCT Armenia  (Inter-Agency Response Plan OCT 2020-JUNE 2021) 22 Jan 2021</t>
  </si>
  <si>
    <t>The people who are refugee-like (26,725) and the host community (7,000) are now mostly affected.</t>
  </si>
  <si>
    <t>ARM002People affected</t>
  </si>
  <si>
    <t>UNHCR ccessed 29/05/2022</t>
  </si>
  <si>
    <t>https://data2.unhcr.org/en/country/arm?secret=unhcrrestricted</t>
  </si>
  <si>
    <t>Refugee-like arrivals</t>
  </si>
  <si>
    <t>ARM002People displaced</t>
  </si>
  <si>
    <t>UNHCR accessed 29/5/22</t>
  </si>
  <si>
    <t>ARM002People in Need</t>
  </si>
  <si>
    <t>Statistical Committee of Armenia 01/01/22 ;  UNHCR Accessed 29/05/2022; UNCT Armenia  (Inter-Agency Response Plan OCT 2020-JUNE 2021) 22 Jan 2021</t>
  </si>
  <si>
    <t>https://armstat.am/en/?nid=111;  https://data2.unhcr.org/en/country/arm?secret=unhcrrestricted; https://reliefweb.int/sites/reliefweb.int/files/resources/Armenia%20Inter-Agency%20Response%20Plan.pdf</t>
  </si>
  <si>
    <t>Level 1 = People exposed - people affected</t>
  </si>
  <si>
    <t>ARM002Minimal humanitarian conditions - Level 1</t>
  </si>
  <si>
    <t>The UNCT targets the entire refugee-like population, which we have placed in L3. The plan also targets 7,000 members of the host communiy, mainly to strengthen cohesion between host and displaced populations, they are placed L2</t>
  </si>
  <si>
    <t>ARM002Stressed humanitarian conditions - Level 2</t>
  </si>
  <si>
    <t>ARM002Moderate humanitarian conditions - Level 3</t>
  </si>
  <si>
    <t>Socio-economic crisis in Sri Lanka</t>
  </si>
  <si>
    <t>LKA002</t>
  </si>
  <si>
    <t>Sri Lanka</t>
  </si>
  <si>
    <t>Department of Census and Statistics accessed 15/06/2022</t>
  </si>
  <si>
    <t>http://www.statistics.gov.lk/Population/StaticalInformation/VitalStatistics/ByDistrictandSex</t>
  </si>
  <si>
    <t>Total population living in the country (as per 2021 mid-year projection)</t>
  </si>
  <si>
    <t>LKA002Total population</t>
  </si>
  <si>
    <t>Central Bank of Srilanka accessed 15/06/2022</t>
  </si>
  <si>
    <t>https://www.cbsl.gov.lk/en/publications/other-publications/statistical-publications/economic-and-social-statistics-of-sri-lanka</t>
  </si>
  <si>
    <t xml:space="preserve">The entire country has been affected by the economic crisis. So, the total landmass of the country (in sq. km2) is affected </t>
  </si>
  <si>
    <t>LKA002Landmass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</si>
  <si>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</si>
  <si>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</si>
  <si>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</si>
  <si>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</si>
  <si>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Department of Census and Statistics accessed 15/06/2022; OCHA 09/06/2022 (HNP 2022)</t>
  </si>
  <si>
    <t>http://www.statistics.gov.lk/Population/StaticalInformation/VitalStatistics/ByDistrictandSex
https://reliefweb.int/report/sri-lanka/sri-lanka-food-security-crisis-humanitarian-needs-and-priorities-2022-june-sept-2022-ensita</t>
  </si>
  <si>
    <t xml:space="preserve">Level 1 = Minimal = Exposed population – Affected population – PiN. The total population is considered facing at least minor humanitarian conditions. The entire population (about 22 m)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</si>
  <si>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</si>
  <si>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OCHA 09/06/2022 (HNP 2022)</t>
  </si>
  <si>
    <t>https://reliefweb.int/report/sri-lanka/sri-lanka-food-security-crisis-humanitarian-needs-and-priorities-2022-june-sept-2022-ensita</t>
  </si>
  <si>
    <t xml:space="preserve">It is the number of affected groups which includes only the hosts/citizens population  
</t>
  </si>
  <si>
    <t>LKA002Crisis affected groups</t>
  </si>
  <si>
    <t>World population Review 21/06/22</t>
  </si>
  <si>
    <t>https://worldpopulationreview.com/countries</t>
  </si>
  <si>
    <t>2022 Population of Iran</t>
  </si>
  <si>
    <t>IRN004Total population</t>
  </si>
  <si>
    <t>UNHCR 31/05/2022; UNHCR 31/05/2022; Amnesty International 20/06/2019</t>
  </si>
  <si>
    <t>https://data2.unhcr.org/en/country/irn; https://data2.unhcr.org/en/documents/details/89695;https://www.amnesty.org/en/latest/news/2019/06/afghanistan-refugees-forty-years/</t>
  </si>
  <si>
    <t>The only people considered to be directly affected are the refugees and undocumented Afghans. Many of whom have been living in Iran for decades without access to basic goods and services or livelihood opportunities.</t>
  </si>
  <si>
    <t>IRN004People affected</t>
  </si>
  <si>
    <t>There are 780,000 registered Afghan refugees in Iran. According to UNHCR estimates, approximately 2.1 million undocumented Afghans live in the country.</t>
  </si>
  <si>
    <t>IRN004People displaced</t>
  </si>
  <si>
    <t>IRN004People in Need</t>
  </si>
  <si>
    <t>IRN004Minimal humanitarian conditions - Level 1</t>
  </si>
  <si>
    <t>IRN004Moderate humanitarian conditions - Level 3</t>
  </si>
  <si>
    <t>IRN004Severe humanitarian conditions - Level 4</t>
  </si>
  <si>
    <t xml:space="preserve">State Statistical Committee of the Republic of Azerbaijan 5.11.2021; UNHCR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</si>
  <si>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https://data2.unhcr.org/en/country/arm?secret=unhcrrestricted</t>
  </si>
  <si>
    <t>Total population of Armenia and Azerbaijan</t>
  </si>
  <si>
    <t>REG013Total population</t>
  </si>
  <si>
    <t xml:space="preserve">NDMA10/06/2022; HDX 24/11/2015 </t>
  </si>
  <si>
    <t>https://reliefweb.int/report/kenya/national-drought-early-warning-bulletin-june-2022;  https://data.humdata.org/dataset/kenya-surface-area-per-county</t>
  </si>
  <si>
    <t>Total landmass of 23 ASAL counties (Turkana, Mandera, Wajir, Garissa, Lamu, Kwale, Kilifi, Tana River, Taita Taveta, Kitui, Makueni, Embu, Nyeri, Meru North, West Pokot, Baringo, Kajiado, Narok, Marsabit, Laikipia, Tharaka Nithi, Samburu and Isiolo)</t>
  </si>
  <si>
    <t>KEN001Landmass affected</t>
  </si>
  <si>
    <t>No cumulative figure for this event</t>
  </si>
  <si>
    <t>KEN001Injuries reported</t>
  </si>
  <si>
    <t>https://reliefweb.int/report/kenya/kenya-ipc-acute-food-insecurity-and-acute-malnutrition-analysis-march-june-2022-published-june-10-2022</t>
  </si>
  <si>
    <t>Acute malnutrition reported cases in child age under the age 5 years</t>
  </si>
  <si>
    <t>KEN001Crisis affected groups</t>
  </si>
  <si>
    <t xml:space="preserve">NDMA 10/06/2022; HDX 24/11/2015 </t>
  </si>
  <si>
    <t>https://reliefweb.int/report/kenya/national-drought-early-warning-bulletin-june-2022;  https://data.humdata.org/dataset/kenya-surface-area-per-county; https://reliefweb.int/report/kenya/national-drought-early-warning-bulletin-june-2022</t>
  </si>
  <si>
    <t>KEN003Landmass affected</t>
  </si>
  <si>
    <t>KEN003People displaced</t>
  </si>
  <si>
    <t>KEN003Injuries reported</t>
  </si>
  <si>
    <t>Host population and refugees</t>
  </si>
  <si>
    <t>KEN003Crisis affected groups</t>
  </si>
  <si>
    <t>WPR Accessed 17/6/2022</t>
  </si>
  <si>
    <t>https://worldpopulationreview.com/countries/kenya-population</t>
  </si>
  <si>
    <t>Total population of the country including refugees in the country and the migration flow in the country</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</si>
  <si>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</si>
  <si>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</si>
  <si>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</si>
  <si>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</si>
  <si>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</si>
  <si>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No Information regarding this incident</t>
  </si>
  <si>
    <t>KEN002Injuries reported</t>
  </si>
  <si>
    <t>KEN002Fatalities reported</t>
  </si>
  <si>
    <t>KEN002Fatalities in all crises</t>
  </si>
  <si>
    <t>Refugees, Host population</t>
  </si>
  <si>
    <t>KEN002Crisis affected groups</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</si>
  <si>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</si>
  <si>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</si>
  <si>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</si>
  <si>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</si>
  <si>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</si>
  <si>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</si>
  <si>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</si>
  <si>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</si>
  <si>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Areas of West-Darfur , West Kordofan , South Darfur , South Kordofan , North Darfur , North Kordofan , East Darfur and Central Darfur</t>
  </si>
  <si>
    <t>SDN008Landmass affected</t>
  </si>
  <si>
    <t xml:space="preserve">State Statistical Committee of the Republic of Azerbaijan 5.11.2021 ; Britannica May 13, 2022 </t>
  </si>
  <si>
    <t>https://www.stat.gov.az/source/demoqraphy/ap/?lang=en ; https://www.britannica.com/place/Armenia</t>
  </si>
  <si>
    <t>The Total Area affected by the crisi, In azerbaijan (   Ganja-Qazakh, Kalbajar-Lachin, Upper Karabakh. Districts/cities affected: Mingachevir, Yevlakh District, Yevlakh, Barda District, Aghjabadi District, Beylagan District); In Armenia ((yerevan  223,+ kotayk 2086,+ ararat 2090))</t>
  </si>
  <si>
    <t>REG013Landmass affected</t>
  </si>
  <si>
    <t xml:space="preserve">State Statistical Committee of the Republic of Azerbaijan 5.11.2021; UNHCR Accessed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</si>
  <si>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t>
  </si>
  <si>
    <t xml:space="preserve">The regugee-like population and  people living in those affected areas of the two countries. </t>
  </si>
  <si>
    <t>REG013People exposed</t>
  </si>
  <si>
    <t>State Statistical Committee of the Republic of Azerbaijan 5.11.2021; UNCT Armenia  (Inter-Agency Response Plan OCT 2020-JUNE 2021) 22 Jan 2021</t>
  </si>
  <si>
    <t>https://www.stat.gov.az/source/demoqraphy/ap/?lang=en;   https://data2.unhcr.org/en/country/arm?secret=unhcrrestricted https://armstat.am/nsdp/  ; https://reliefweb.int/sites/reliefweb.int/files/resources/Armenia%20Inter-Agency%20Response%20Plan.pdfhttps://data.unhcr.org/en/country/arm?secret=unhcrrestricted
https://data2.unhcr.org/en/country/arm?secret=u</t>
  </si>
  <si>
    <t xml:space="preserve">The exposed population by the conflict and the host community </t>
  </si>
  <si>
    <t>REG013People affected</t>
  </si>
  <si>
    <t>Total people displaced from Azerbaijan because of the conflict</t>
  </si>
  <si>
    <t>REG013People displaced</t>
  </si>
  <si>
    <t>REG013People in Need</t>
  </si>
  <si>
    <t>Statistical committee of Armenia 01/01/22</t>
  </si>
  <si>
    <t xml:space="preserve">https://armstat.am/en/?nid=111;  https://data2.unhcr.org/en/country/arm?secret=unhcrrestricted; https://reliefweb.int/sites/reliefweb.int/files/resources/Armenia%20Inter-Agency%20Response%20Plan.pdf; </t>
  </si>
  <si>
    <t>Level 1 in ARM002 + Level 1 in AZE002</t>
  </si>
  <si>
    <t>REG013Minimal humanitarian conditions - Level 1</t>
  </si>
  <si>
    <t>UNCT Armenia  (Inter-Agency Response Plan OCT 2020-JUNE 2021) 22 Jan 2021; State Statistical Committee of the Republic of Azerbaijan 5.11.2021</t>
  </si>
  <si>
    <t>https://reliefweb.int/sites/reliefweb.int/files/resources/Armenia%20Inter-Agency%20Response%20Plan.pdf; https://www.stat.gov.az/source/demoqraphy/ap/?lang=en</t>
  </si>
  <si>
    <t>Level 2 in ARM002 + Level 2 in AZE002</t>
  </si>
  <si>
    <t>REG013Stressed humanitarian conditions - Level 2</t>
  </si>
  <si>
    <t>UNHCR accessed 29/5/2022</t>
  </si>
  <si>
    <t xml:space="preserve">https://data2.unhcr.org/en/country/arm?secret=unhcrrestricted; </t>
  </si>
  <si>
    <t>Level 3 in ARM002 + Level 3 in AZE002</t>
  </si>
  <si>
    <t>REG013Moderate humanitarian conditions - Level 3</t>
  </si>
  <si>
    <t>Refugee-like people and the Host community</t>
  </si>
  <si>
    <t>REG013Crisis affected groups</t>
  </si>
  <si>
    <t>REG013Severe humanitarian conditions - Level 4</t>
  </si>
  <si>
    <t>REG013Extreme humanitarian conditions - Level 5</t>
  </si>
  <si>
    <t>OCHA 09/02/2022</t>
  </si>
  <si>
    <t>https://reliefweb.int/report/nigeria/nigeria-humanitarian-needs-overview-2022-february-2022</t>
  </si>
  <si>
    <t>NGA004People in Need</t>
  </si>
  <si>
    <t>NBS Accessed 09/08/2021</t>
  </si>
  <si>
    <t>https://nigerianstat.gov.ng/elibrary</t>
  </si>
  <si>
    <t>Total population of Taraba, Benue, Plateau, Nasarawa(most affected by Middle Belt crisis)</t>
  </si>
  <si>
    <t>NGA003People exposed</t>
  </si>
  <si>
    <t>Earthquake in Khost and Paktika</t>
  </si>
  <si>
    <t>AFG005</t>
  </si>
  <si>
    <t>OCHA 26/06/2022; Central Statistics Organization of the Islamic Republic of Afghanistan 2017</t>
  </si>
  <si>
    <t>https://reliefweb.int/report/afghanistan/afghanistan-flash-update-4-earthquake-paktika-and-khost-provinces-afghanistan-26-june-2022 ; http://cso.gov.af/en/page/1500/4722/1396</t>
  </si>
  <si>
    <t>The total landmass of the Paktika and Khost provinces that have been affected by the earthquake.</t>
  </si>
  <si>
    <t>AFG005Landmass affected</t>
  </si>
  <si>
    <t>HNO 2022</t>
  </si>
  <si>
    <t>https://reliefweb.int/report/afghanistan/afghanistan-humanitarian-needs-overview-2022-january-2022</t>
  </si>
  <si>
    <t>Total population of Khost and Paktika provinces according to HNO 2022, all people in these two peovince can be considered exposed to the earthquake.</t>
  </si>
  <si>
    <t>AFG005People exposed</t>
  </si>
  <si>
    <t>OCHA 26/06/2022</t>
  </si>
  <si>
    <t>https://reliefweb.int/report/afghanistan/afghanistan-flash-update-4-earthquake-paktika-and-khost-provinces-afghanistan-26-june-2022</t>
  </si>
  <si>
    <t xml:space="preserve">362,000 people in Paktika and Khost provinces have been affected by the 21 June earthquake. Note: The number of people affected = PIN, and it is less than the number of HNO 2022 PIN in the Khost and Paktika province (891,000 PIN/HNO2022), therefore it will not be added to the number of people affected in the complex crisis severity index calculations to avoid duplication. </t>
  </si>
  <si>
    <t>AFG005People affected</t>
  </si>
  <si>
    <t>When the number is available it will be updated.</t>
  </si>
  <si>
    <t>AFG005People displaced</t>
  </si>
  <si>
    <t>AFG005Illness cases reported</t>
  </si>
  <si>
    <t>ECHO 27/06/2022</t>
  </si>
  <si>
    <t>https://reliefweb.int/report/afghanistan/afghanistan-earthquake-update-gdacs-usgs-who-copernicus-ems-echo-daily-flash-27-june-2022</t>
  </si>
  <si>
    <t>The total number of deaths because of the earthquake according to ECHO</t>
  </si>
  <si>
    <t>AFG005Fatalities reported</t>
  </si>
  <si>
    <t>To be updated when there is a clear breakdown of damaged versus destroyed buildings</t>
  </si>
  <si>
    <t>AFG005Buildings damaged</t>
  </si>
  <si>
    <t>AFG005Buildings destroyed</t>
  </si>
  <si>
    <t>AFG005Economic Losses</t>
  </si>
  <si>
    <t>OCHA 27/06/2022</t>
  </si>
  <si>
    <t>https://reliefweb.int/report/afghanistan/afghanistan-emergency-earthquake-response-plan-july-september-2022-27-june-2022-summary-emergency-needs-planned-reach-and-funding-requirements</t>
  </si>
  <si>
    <t>AFG005People in Need</t>
  </si>
  <si>
    <t>HNO 2022 and 27/06/2022</t>
  </si>
  <si>
    <t>https://reliefweb.int/report/afghanistan/afghanistan-humanitarian-needs-overview-2022-january-2022 ; https://reliefweb.int/report/afghanistan/afghanistan-emergency-earthquake-response-plan-july-september-2022-27-june-2022-summary-emergency-needs-planned-reach-and-funding-requirements</t>
  </si>
  <si>
    <t>Level 1= People exposed - People Affected</t>
  </si>
  <si>
    <t>AFG005Minimal humanitarian conditions - Level 1</t>
  </si>
  <si>
    <t>AFG005Stressed humanitarian conditions - Level 2</t>
  </si>
  <si>
    <t xml:space="preserve">The response plan does not provide a clear breakdown of the severity of needs as at 27 June, therefore all the people in need are in Level 3 as per ACAPS methodology. Note: The number of PIN is less than the number of HNO 2022 PIN in the Khost and Paktika province (891,000 PIN/HNO2022), therefore it will not be added to the number of PIN in the complex crisis severity index calculations to avoid duplication. </t>
  </si>
  <si>
    <t>AFG005Moderate humanitarian conditions - Level 3</t>
  </si>
  <si>
    <t>AFG005Severe humanitarian conditions - Level 4</t>
  </si>
  <si>
    <t>AFG005Extreme humanitarian conditions - Level 5</t>
  </si>
  <si>
    <t>HNO 07/01/2022</t>
  </si>
  <si>
    <t>Khost and Paktika areas include refugees from Pakistan in addition to the local population</t>
  </si>
  <si>
    <t>AFG005Crisis affected groups</t>
  </si>
  <si>
    <t>WHO 28/10/2022</t>
  </si>
  <si>
    <t>https://reliefweb.int/report/afghanistan/earthquake-paktika-and-khost-provinces-afghanistan-situation-report-7-issued-28-june-2022</t>
  </si>
  <si>
    <t>Number of injuries reported in Khost and Paktika because of the earthquake, as at 28 June</t>
  </si>
  <si>
    <t>AFG001Injuries reported</t>
  </si>
  <si>
    <t>Bangladesh Bureau of Statistics 11/2015</t>
  </si>
  <si>
    <t>http://203.112.218.65:8008/WebTestApplication/userfiles/Image/PopMonographs/PopulationProjection.pdf</t>
  </si>
  <si>
    <t>Total projected population for 2021</t>
  </si>
  <si>
    <t>BGD002Total population</t>
  </si>
  <si>
    <t xml:space="preserve">UN Children Fund - 03 February 2022 </t>
  </si>
  <si>
    <t>https://reliefweb.int/report/congo/unicef-congo-humanitarian-situation-report-reporting-period-1st-january-31st-december-0</t>
  </si>
  <si>
    <t>Number of people exposed in the 7 regions of Congo</t>
  </si>
  <si>
    <t>COG001People exposed</t>
  </si>
  <si>
    <t>People affected in Congo Republic</t>
  </si>
  <si>
    <t>COG001People affected</t>
  </si>
  <si>
    <t>COG001People in Need</t>
  </si>
  <si>
    <t>Minimal humanitarian conditions of people living in Congo.</t>
  </si>
  <si>
    <t>COG001Minimal humanitarian conditions - Level 1</t>
  </si>
  <si>
    <t>Stressed humanitarian conditions of people living in Congo.</t>
  </si>
  <si>
    <t>COG001Stressed humanitarian conditions - Level 2</t>
  </si>
  <si>
    <t>Moderate humanitarian conditions of people living in Congo.</t>
  </si>
  <si>
    <t>COG001Moderate humanitarian conditions - Level 3</t>
  </si>
  <si>
    <t xml:space="preserve">Severe humanitarian conditions of people living in Congo. </t>
  </si>
  <si>
    <t>COG001Severe humanitarian conditions - Level 4</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</si>
  <si>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</si>
  <si>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</si>
  <si>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</si>
  <si>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</si>
  <si>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</si>
  <si>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</si>
  <si>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</si>
  <si>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</si>
  <si>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</si>
  <si>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</si>
  <si>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</si>
  <si>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</si>
  <si>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</si>
  <si>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</si>
  <si>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</si>
  <si>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</si>
  <si>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</si>
  <si>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</si>
  <si>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</si>
  <si>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</si>
  <si>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United Nations Office for the Coordination of Humanitarian Affairs - April 2022</t>
  </si>
  <si>
    <t>https://www.humanitarianresponse.info/en/operations/cameroon/document/humanitarian-needs-overview-cameroon-issue-april-2022</t>
  </si>
  <si>
    <t>Total population from the Humanitarian Needs Overview of Cameroon</t>
  </si>
  <si>
    <t>CMR001Total population</t>
  </si>
  <si>
    <t>Humanitarian Data - 10 May 2022</t>
  </si>
  <si>
    <t>https://data.humdata.org/dataset/cameroon-humanitarian-needs-overview</t>
  </si>
  <si>
    <t>People exposed living in the 10 regions of Cameroon</t>
  </si>
  <si>
    <t>CMR001People exposed</t>
  </si>
  <si>
    <t>Data UNHCR - 31 May 2022</t>
  </si>
  <si>
    <t>https://data.unhcr.org/en/country/cmr https://data.unhcr.org/en/documents/details/93647</t>
  </si>
  <si>
    <t>Affected groups include; refugees, internal displaced persons and asylum seekers</t>
  </si>
  <si>
    <t>CMR001Crisis affected groups</t>
  </si>
  <si>
    <t>State Statistical Committee of the Republic of Azerbaijan 5.11.2021</t>
  </si>
  <si>
    <t>https://www.stat.gov.az/source/demoqraphy/ap/?lang=en</t>
  </si>
  <si>
    <t>There is no reliable disaggregated data on the humanitarian conditions so the affected population is assigned to level 2. This is a change in methodology from previous version. Previously, the affected were not included in any of the humanitarian condition levels.</t>
  </si>
  <si>
    <t>AZE002Stressed humanitarian conditions - Level 2</t>
  </si>
  <si>
    <t>OCHA 27/12/2021</t>
  </si>
  <si>
    <t>https://reliefweb.int/report/democratic-republic-congo/r-publique-d-mocratique-du-congo-aper-u-des-besoins-humanitaires-3</t>
  </si>
  <si>
    <t>PIN is the sum of populations on levels 3-5.</t>
  </si>
  <si>
    <t>COD001Stressed humanitarian conditions - Level 2</t>
  </si>
  <si>
    <t>COD001Moderate humanitarian conditions - Level 3</t>
  </si>
  <si>
    <t>COD001Severe humanitarian conditions - Level 4</t>
  </si>
  <si>
    <t>COD001Extreme humanitarian conditions - Level 5</t>
  </si>
  <si>
    <t>COD001People in Need</t>
  </si>
  <si>
    <t>AZE002Minimal humanitarian conditions - Level 1</t>
  </si>
  <si>
    <t>AZE002Moderate humanitarian conditions - Level 3</t>
  </si>
  <si>
    <t>AZE002Severe humanitarian conditions - Level 4</t>
  </si>
  <si>
    <t>AZE002Extreme humanitarian conditions - Level 5</t>
  </si>
  <si>
    <t>AZE002People in Need</t>
  </si>
  <si>
    <t xml:space="preserve">State Statistical Committee of the Republic of Azerbaijan 5.11.2021
</t>
  </si>
  <si>
    <t>Regions affected: 
Ganja-Qazakh, Kalbajar-Lachin, Upper Karabakh. Districts/cities affected: Mingachevir, Yevlakh District, Yevlakh, Barda District, Aghjabadi District, Beylagan District</t>
  </si>
  <si>
    <t>AZE002People exposed</t>
  </si>
  <si>
    <t>Exposed population is considered affected due to shellings and population movement</t>
  </si>
  <si>
    <t>AZE002People affected</t>
  </si>
  <si>
    <t>JRP 2022</t>
  </si>
  <si>
    <t>https://reliefweb.int/report/bangladesh/2022-joint-response-plan-rohingya-humanitarian-crisis-january-december-2022</t>
  </si>
  <si>
    <t>No disaggregated data available. So, all the PIN were assigned to level 3.</t>
  </si>
  <si>
    <t>BGD002Minimal humanitarian conditions - Level 1</t>
  </si>
  <si>
    <t>BGD002Stressed humanitarian conditions - Level 2</t>
  </si>
  <si>
    <t>BGD002Severe humanitarian conditions - Level 4</t>
  </si>
  <si>
    <t>BGD002Extreme humanitarian conditions - Level 5</t>
  </si>
  <si>
    <t>This is the sum of people facing levels 2-5 humanitarian needs according to ACAPS methodology.</t>
  </si>
  <si>
    <t>COD001People affected</t>
  </si>
  <si>
    <t>ACLED 01/01/2022-30/06/2022</t>
  </si>
  <si>
    <t xml:space="preserve">All deaths  as counted by ACLED. </t>
  </si>
  <si>
    <t>COD001Fatalities in all crises</t>
  </si>
  <si>
    <t>INS 24/09/2019</t>
  </si>
  <si>
    <t>https://ins-cameroun.cm/statistique/evolution-de-la-densite-de-la-population-du-cameroun-par-region-et-par-departement-entre-1987-et-2013/</t>
  </si>
  <si>
    <t>This is the sum of people facing levels 1-5 humanitarian needs according to ACAPS methodology.</t>
  </si>
  <si>
    <t>CMR002People exposed</t>
  </si>
  <si>
    <t>OCHA 14/04/2022</t>
  </si>
  <si>
    <t>https://reliefweb.int/report/cameroon/cameroon-humanitarian-needs-overview-2022</t>
  </si>
  <si>
    <t>CMR002People affected</t>
  </si>
  <si>
    <t xml:space="preserve">As Scenario B of the JIAF was used for the humanitarian condition calculation, people in level 2 of the HNO are considerd in level 3. Level 4 of the HNO remains level 4 and the rest of the population is considered as exposed (Level 1), </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</si>
  <si>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</si>
  <si>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</si>
  <si>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</si>
  <si>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</si>
  <si>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</si>
  <si>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</si>
  <si>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Sum of populations of Adamaoua, Centre, Sud-Ouest, Nord-Ouest, Ouest, Centre (Mefou et Afamba, Mfoundi) and Littoral regions</t>
  </si>
  <si>
    <t>CMR003People exposed</t>
  </si>
  <si>
    <t>CMR003People affected</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</si>
  <si>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</si>
  <si>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</si>
  <si>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</si>
  <si>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</si>
  <si>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</si>
  <si>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</si>
  <si>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Total population of the affected regions or divisions</t>
  </si>
  <si>
    <t>CMR004People exposed</t>
  </si>
  <si>
    <t>The sum of PIN from level 2 to 5 according to ACAPS methodology</t>
  </si>
  <si>
    <t>CMR004People affected</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</si>
  <si>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</si>
  <si>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</si>
  <si>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</si>
  <si>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</si>
  <si>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</si>
  <si>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</si>
  <si>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World Bank - Population estimates and projection 2022 (accessed on 28/12/2021) ; GoI 2011, India Population 2018</t>
  </si>
  <si>
    <t xml:space="preserve">https://databank.worldbank.org/source/population-estimates-and-projections ; https://www.census2011.co.in/states.php http://indiapopulation2018.in/population-of-telangana-2018.html </t>
  </si>
  <si>
    <t xml:space="preserve">Sum of the population of the individual crises IND002 and PAK004. </t>
  </si>
  <si>
    <t>REG003Total population</t>
  </si>
  <si>
    <t xml:space="preserve">No information on fatalities of Cameroonian refugees.
</t>
  </si>
  <si>
    <t>NGA008Fatalities reported</t>
  </si>
  <si>
    <t>State Statistical Committee of the Republic of Azerbaijan 05.11.2021</t>
  </si>
  <si>
    <t>Regions affected:  	Ganja-Qazakh, Kalbajar-Lachin, Upper Karabakh. Districts/cities affected: Mingachevir, Yevlakh District, Yevlakh, Barda District, Aghjabadi District, Beylagan District</t>
  </si>
  <si>
    <t>AZE002Landmass affected</t>
  </si>
  <si>
    <t>City Populaation acceessed on 25/07/2022 , GIZ,UNHCR 20/04/2022</t>
  </si>
  <si>
    <t>https://www.citypopulation.de/en/mauritania/cities/ , https://data.unhcr.org/en/documents/details/92148</t>
  </si>
  <si>
    <t>Total landmass of regions that host Malian refugees: Hodh Chargu, Nouakchott, and Nouadhibou.</t>
  </si>
  <si>
    <t>MRT002Landmass affected</t>
  </si>
  <si>
    <t>City Population acceessed on 25/07/2022 , GIZ,UNHCR 20/04/2022</t>
  </si>
  <si>
    <t>Total population of regions that host Malian refugees: Hodh Chargu , Nouakchott and Nouadhibou</t>
  </si>
  <si>
    <t>MRT002People exposed</t>
  </si>
  <si>
    <t>People affected are the total population of regions that host Malian refugees:  Hodh Chargu , Nouakchott and Nouadhibou</t>
  </si>
  <si>
    <t>MRT002People affected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</si>
  <si>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</si>
  <si>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</si>
  <si>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</si>
  <si>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</si>
  <si>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City Population 12/06/2020</t>
  </si>
  <si>
    <t>https://www.citypopulation.de/en/uganda/admin/</t>
  </si>
  <si>
    <t>Landmass of 12 districts which host most refugees.</t>
  </si>
  <si>
    <t>UGA005Landmass affected</t>
  </si>
  <si>
    <t>Food Security Crisis in Karamoja Region</t>
  </si>
  <si>
    <t>UGA007</t>
  </si>
  <si>
    <t xml:space="preserve">No information about people displaced due to food insecurity.
</t>
  </si>
  <si>
    <t>UGA007People displaced</t>
  </si>
  <si>
    <t>UGA007Injuries reported</t>
  </si>
  <si>
    <t>IPC 31/05/2022</t>
  </si>
  <si>
    <t>https://www.ipcinfo.org/ipc-country-analysis/details-map/en/c/1155648/?iso3=UGA</t>
  </si>
  <si>
    <t>About 91,610 children aged 6 to 59 months and 9,453 pregnant or lactating women (PLW) in the nine districts included in the analysis are affected by acute malnutrition and are in need of treatment.</t>
  </si>
  <si>
    <t>UGA007Illness cases reported</t>
  </si>
  <si>
    <t>ECHO 26/07/2022</t>
  </si>
  <si>
    <t>https://reliefweb.int/report/uganda/uganda-karamoja-subregion-acute-food-insecurity-and-malnutrition-dg-echo-ipc-wfp-unicef-fewsnet-local-media-echo-daily-flash-26-july-2022</t>
  </si>
  <si>
    <t>Fatalities due to starvation, based on estimates provided by government officials.</t>
  </si>
  <si>
    <t>UGA007Fatalities reported</t>
  </si>
  <si>
    <t>UGA007Buildings damaged</t>
  </si>
  <si>
    <t>UGA007Buildings destroyed</t>
  </si>
  <si>
    <t>UGA007Economic Losses</t>
  </si>
  <si>
    <t xml:space="preserve">Medium </t>
  </si>
  <si>
    <t>Host population is affected by food security crisis</t>
  </si>
  <si>
    <t>UGA007Crisis affected groups</t>
  </si>
  <si>
    <t>UGA007People facing limited access constraints</t>
  </si>
  <si>
    <t>UGA007People facing restricted access constraints</t>
  </si>
  <si>
    <t>Uganda Bureau of Statistics 21/09/2018</t>
  </si>
  <si>
    <t>https://www.ubos.org/explore-statistics/14/</t>
  </si>
  <si>
    <t>The population of Karamoja region, converted from ha to KM squred</t>
  </si>
  <si>
    <t>UGA007Landmass affected</t>
  </si>
  <si>
    <t>Multiple crises in Uganda</t>
  </si>
  <si>
    <t>UGA001</t>
  </si>
  <si>
    <t>Uganda Bureau of Statistics 21/09/2018;City Population 12/06/2020</t>
  </si>
  <si>
    <t>https://www.ubos.org/explore-statistics/14/;https://www.citypopulation.de/en/uganda/admin/</t>
  </si>
  <si>
    <t>Aggregated figure of landmass affected by the food security crisis in Karamoja and international displacement crisis.</t>
  </si>
  <si>
    <t>UGA001Landmass affected</t>
  </si>
  <si>
    <t>UGA001Injuries reported</t>
  </si>
  <si>
    <t>UGA001People facing limited access constraints</t>
  </si>
  <si>
    <t>UGA001People facing restricted access constraints</t>
  </si>
  <si>
    <t>https://www.ipcinfo.org/ipc-country-analysis/details-map/en/c/1155648/?iso3=UGA;</t>
  </si>
  <si>
    <t>Malnutrition cases of pregnant women and children aged under 5 years</t>
  </si>
  <si>
    <t>UGA001Illness cases reported</t>
  </si>
  <si>
    <t>UGA001Buildings damaged</t>
  </si>
  <si>
    <t>UGA001Buildings destroyed</t>
  </si>
  <si>
    <t>UGA001Economic Losses</t>
  </si>
  <si>
    <t>WPR 26/07/2022; UNHCR 31/06/2022</t>
  </si>
  <si>
    <t>https://worldpopulationreview.com/countries/chad-population; https://data2.unhcr.org/en/country/tcd; https://data.unhcr.org/en/country/tcd</t>
  </si>
  <si>
    <t>Total country popluation according to World Population Review Live Figure (17729615) + Refugees (580,298) + Asylum Seekers (4770) according to UNHCR as of 30 June 2022</t>
  </si>
  <si>
    <t>TCD001Total population</t>
  </si>
  <si>
    <t>HNO 10/05/2022</t>
  </si>
  <si>
    <t>https://data.humdata.org/dataset/chad-humanitarian-needs-overview</t>
  </si>
  <si>
    <t>TCD001People in Need</t>
  </si>
  <si>
    <t xml:space="preserve">Sum of level 3 severity figure from all Chad regions according to OCHA HNO </t>
  </si>
  <si>
    <t>TCD001Moderate humanitarian conditions - Level 3</t>
  </si>
  <si>
    <t xml:space="preserve">Sum of level 4 severity figure from all Chad regions according to OCHA HNO </t>
  </si>
  <si>
    <t>TCD001Severe humanitarian conditions - Level 4</t>
  </si>
  <si>
    <t xml:space="preserve">Sum of level 5 severity figure from all Chad regions according to OCHA HNO </t>
  </si>
  <si>
    <t>TCD001Extreme humanitarian conditions - Level 5</t>
  </si>
  <si>
    <t>https://worldpopulationreview.com/countries/chad-population; https://data.unhcr.org/en/country/tcd</t>
  </si>
  <si>
    <t>TCD003Total population</t>
  </si>
  <si>
    <t>OCHA 15/04/2022; UNHCR 30/06/2022</t>
  </si>
  <si>
    <t>https://reliefweb.int/report/chad/chad-humanitarian-situation-lac-province-march-2022#:~:text=As%20of%20September%202021%2C%20there,2020%2C%20which%20was%20208%2C300%20IDPs.; https://data.unhcr.org/en/country/tcd</t>
  </si>
  <si>
    <t xml:space="preserve">Baseline population of Lac region (1,059,677) as of September 2021 + Nigerian refugees (20,021) as of 30 June 2022  + Chadian returnees (23,901) as of 30 June 2022 according to UNHCR from Lake Chad bassin as they come from abroad and increase baseline population. However most IDPs originate from Lac region so likely counted within baseline estimates, therefore not taken into account here.  </t>
  </si>
  <si>
    <t>TCD003People exposed</t>
  </si>
  <si>
    <t>People affected figure was considered the same as PiN due to lack of information</t>
  </si>
  <si>
    <t>TCD003People affected</t>
  </si>
  <si>
    <t>TCD003People in Need</t>
  </si>
  <si>
    <t>People exposed - people affected</t>
  </si>
  <si>
    <t>TCD003Minimal humanitarian conditions - Level 1</t>
  </si>
  <si>
    <t>No information on level 2 was available in OCHA 2022 HNO</t>
  </si>
  <si>
    <t>TCD003Stressed humanitarian conditions - Level 2</t>
  </si>
  <si>
    <t>No information on level 3 was available in OCHA 2022 HNO</t>
  </si>
  <si>
    <t>TCD003Moderate humanitarian conditions - Level 3</t>
  </si>
  <si>
    <t>No information on level 4 was available in OCHA 2022 HNO</t>
  </si>
  <si>
    <t>TCD003Severe humanitarian conditions - Level 4</t>
  </si>
  <si>
    <t xml:space="preserve">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  </t>
  </si>
  <si>
    <t>TCD003Extreme humanitarian conditions - Level 5</t>
  </si>
  <si>
    <t>WPR 26/07/2022; UNHCR 30/06/2022</t>
  </si>
  <si>
    <t>TCD004Total population</t>
  </si>
  <si>
    <t>OCHA 14/03/2022</t>
  </si>
  <si>
    <t>https://www.humanitarianresponse.info/sites/www.humanitarianresponse.info/files/documents/files/tcd_str_hno2022_11032022.pdf</t>
  </si>
  <si>
    <t>TCD004People in Need</t>
  </si>
  <si>
    <t>OCHA 14/03/2022; INSEED 2018</t>
  </si>
  <si>
    <t>https://www.humanitarianresponse.info/sites/www.humanitarianresponse.info/files/documents/files/tcd_str_hno2022_11032022.pdf; https://www.inseed.td/index.php/thematiques/statistique-demographique/population</t>
  </si>
  <si>
    <t>People living in Salamat, Moyen Chari, Mandoul and Logone Oriental are considered as exposed.</t>
  </si>
  <si>
    <t>TCD004Minimal humanitarian conditions - Level 1</t>
  </si>
  <si>
    <t>TCD005Total population</t>
  </si>
  <si>
    <t>TCD005People in Need</t>
  </si>
  <si>
    <t>People living in Ennedi Est, Wadi Fira, Ouaddai and Sila provinces are considered as at least exposed.</t>
  </si>
  <si>
    <t>TCD005Minimal humanitarian conditions - Level 1</t>
  </si>
  <si>
    <t xml:space="preserve">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 </t>
  </si>
  <si>
    <t>TCD005Severe humanitarian conditions - Level 4</t>
  </si>
  <si>
    <t>Figure of level 5 according to OCHA HNO</t>
  </si>
  <si>
    <t>TCD005Extreme humanitarian conditions - Level 5</t>
  </si>
  <si>
    <t>TCD006Total population</t>
  </si>
  <si>
    <t>Total population of the four regions most affected by the crisis Ennedi Est (165691) + Ouaddai (1002620) + Sila (491,875) + Wadi Fira (787,368)</t>
  </si>
  <si>
    <t>TCD005People exposed</t>
  </si>
  <si>
    <t>TCD005People affected</t>
  </si>
  <si>
    <t xml:space="preserve">Floods in Pakistan </t>
  </si>
  <si>
    <t>PAK005</t>
  </si>
  <si>
    <t>PAK005Total population</t>
  </si>
  <si>
    <t>PAK005Illness cases reported</t>
  </si>
  <si>
    <t>PAK005Economic Losses</t>
  </si>
  <si>
    <t>PAK005Extreme humanitarian conditions - Level 5</t>
  </si>
  <si>
    <t>OCHA 26/07/2022</t>
  </si>
  <si>
    <t>https://reliefweb.int/report/pakistan/asia-and-pacific-weekly-regional-humanitarian-snapshot-19-25-july-2022</t>
  </si>
  <si>
    <t xml:space="preserve">The local population affected by this crisis </t>
  </si>
  <si>
    <t>PAK005Crisis affected groups</t>
  </si>
  <si>
    <t>World Population 07/2022</t>
  </si>
  <si>
    <t>https://worldpopulationreview.com/countries/algeria-population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</si>
  <si>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</si>
  <si>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</si>
  <si>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Host community, refugees, asylum seekers, migrants</t>
  </si>
  <si>
    <t>DZA002Crisis affected groups</t>
  </si>
  <si>
    <t>City Population 07/2022</t>
  </si>
  <si>
    <t>http://www.citypopulation.de/en/algeria/cities/</t>
  </si>
  <si>
    <t>The landmass of Tindouf, where the Sahrawi refugees are located.</t>
  </si>
  <si>
    <t>DZA003Landmass affected</t>
  </si>
  <si>
    <t>City Population 07/2022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</si>
  <si>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</si>
  <si>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</si>
  <si>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</si>
  <si>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</si>
  <si>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</si>
  <si>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</si>
  <si>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</si>
  <si>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Host community, refugees</t>
  </si>
  <si>
    <t>DZA003Crisis affected groups</t>
  </si>
  <si>
    <t>UNHCR 10/10/2019 ; Government of Egypt 2007 ; Government of Egypt 2019 ; Government of Egypt 2017</t>
  </si>
  <si>
    <t>https://reliefweb.int/sites/reliefweb.int/files/resources/September-2019-UNHCR-Egypt-Monthly-Statistical-Report-External.pdf ; http://www.eeaa.gov.eg/portals/0/eeaaReports/GovProfiles/final/Giza%20Des.pdf ; http://www.cairo.gov.eg/ar/Pages/CairoInLines.aspx?CiLID=3 ; http://gopp.gov.eg/wp-content/uploads/2017/12/%D8%A7%D9%84%D8%A5%D8%B3%D9%83%D9%86%D8%AF%D8%B1%D9%8A%D8%A9-8-5-2017.pdf</t>
  </si>
  <si>
    <t xml:space="preserve">The landmass affected covers admin level 1 areas that are hosting over 21,000 syrian refugees = Cairo (3,085 km2) + Giza (85,153 km2) + Alexandria (2,834 km2) </t>
  </si>
  <si>
    <t>EGY002Landmass affected</t>
  </si>
  <si>
    <t>Host communiy, refugees</t>
  </si>
  <si>
    <t>EGY002Crisis affected groups</t>
  </si>
  <si>
    <t>Displacement from Ukraine conflict in Hungary</t>
  </si>
  <si>
    <t>HUN002</t>
  </si>
  <si>
    <t>Hungary</t>
  </si>
  <si>
    <t>City Population accessed 07/2022</t>
  </si>
  <si>
    <t>https://data.unhcr.org/en/situations/ukraine</t>
  </si>
  <si>
    <t>The landmass affected covers one border county, Szabolcs-Szatmár-Bereg (5,936 sqkm)</t>
  </si>
  <si>
    <t>HUN002Landmass affected</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</si>
  <si>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</si>
  <si>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</si>
  <si>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</si>
  <si>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</si>
  <si>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</si>
  <si>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</si>
  <si>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</si>
  <si>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</si>
  <si>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</si>
  <si>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</si>
  <si>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non-host community, IDPs, Returnees, Migrants, Asylum seekers, Refugees</t>
  </si>
  <si>
    <t>LBY001Crisis affected groups</t>
  </si>
  <si>
    <t>Host community, migrants, refugees, asylum seekers</t>
  </si>
  <si>
    <t>LBY002Crisis affected groups</t>
  </si>
  <si>
    <t>DIsplacement from Ukraine conflict in Moldova</t>
  </si>
  <si>
    <t>MDA002</t>
  </si>
  <si>
    <t>Moldova</t>
  </si>
  <si>
    <t>National bureau of
  statistics of the Republic of Moldova 2014</t>
  </si>
  <si>
    <t>https://statistica.gov.md/pageview.php?l=en&amp;idc=479&amp;</t>
  </si>
  <si>
    <t xml:space="preserve">The landmass affected covers two border areas, mainly to Ştefan Vodă (998 sqkm) and Ocnita (597 sqkm) </t>
  </si>
  <si>
    <t>MDA002Landmass affected</t>
  </si>
  <si>
    <t>MDA002Crisis affected groups</t>
  </si>
  <si>
    <t>World Bank 2021</t>
  </si>
  <si>
    <t>https://data.worldbank.org/indicator/AG.LND.TOTL.K2?locations=MA</t>
  </si>
  <si>
    <t>The landmass affected covers the whole country as refugees and asylum seekers are in 52 locations across the country.</t>
  </si>
  <si>
    <t>MAR002Landmass affected</t>
  </si>
  <si>
    <t>UNHCR 27/5/2022; Al Jazeera 25/06/2022</t>
  </si>
  <si>
    <t>https://reliefweb.int/report/morocco/morocco-factsheet-april-2022 ; https://www.aljazeera.net/news/politics/2022/6/25/%D9%85%D9%82%D8%AA%D9%84-18-%D9%85%D9%87%D8%A7%D8%AC%D8%B1%D8%A7-%D8%A3%D8%AB%D9%86%D8%A7%D8%A1-%D9%85%D8%AD%D8%A7%D9%88%D9%84%D8%AA%D9%87%D9%85-%D8%A7%D9%84%D8%B9%D8%A8%D9%88%D8%B1-%D8%A5%D9%84%D9%89</t>
  </si>
  <si>
    <t>The figure represents the number of refugees and asylum-seekers in Morocco as of 30 April (19,620) + an estimation of the migrants in Morocco based on local news as there are no reporting on recent numbers of migrants (1,500)</t>
  </si>
  <si>
    <t>MAR002People affected</t>
  </si>
  <si>
    <t>MAR002People displaced</t>
  </si>
  <si>
    <t>MAR002People in Need</t>
  </si>
  <si>
    <t>According to ACAPS methodology, Level 2 = People affected - People in need</t>
  </si>
  <si>
    <t>MAR002Stressed humanitarian conditions - Level 2</t>
  </si>
  <si>
    <t xml:space="preserve">All PiN are considered in Moderate humanitarian conditions Level 3 </t>
  </si>
  <si>
    <t>MAR002Moderate humanitarian conditions - Level 3</t>
  </si>
  <si>
    <t>There is limited information about the severity of the humanitarian conditions of the people in need. All of them are considered to be under Level 3</t>
  </si>
  <si>
    <t>MAR002Severe humanitarian conditions - Level 4</t>
  </si>
  <si>
    <t>MAR002Extreme humanitarian conditions - Level 5</t>
  </si>
  <si>
    <t>Host communiy, refugees, asylum seekers, migrants</t>
  </si>
  <si>
    <t>MAR002Crisis affected groups</t>
  </si>
  <si>
    <t>Displacement from Ukraine conflict in Poland</t>
  </si>
  <si>
    <t>POL002</t>
  </si>
  <si>
    <t>Poland</t>
  </si>
  <si>
    <t>Government of Poland accessed 28/02/2022</t>
  </si>
  <si>
    <t>https://www.paih.gov.pl/files/?id_plik=17063</t>
  </si>
  <si>
    <t>The figure represents the landmass affected of Lublin region, as it is the border area with Ukraine (147.5  sqkm.)</t>
  </si>
  <si>
    <t>POL002Landmass affected</t>
  </si>
  <si>
    <t>UNHCR 08/07/2022</t>
  </si>
  <si>
    <t>https://reliefweb.int/report/poland/ukraine-emergency-unhcr-poland-factsheet-08-july-2022</t>
  </si>
  <si>
    <t>POL002Crisis affected groups</t>
  </si>
  <si>
    <t>Displacement from Ukraine conflict in Romania</t>
  </si>
  <si>
    <t>ROU002</t>
  </si>
  <si>
    <t>Romania</t>
  </si>
  <si>
    <t>MVU accessed 07/2022, CIRCABC accessed 07/2022</t>
  </si>
  <si>
    <t>https://mvu.ro/union-of-bucovina-with-romania-2/ ; https://circabc.europa.eu/webdav/CircaBC/ESTAT/regportraits/Information/ro064_geo.htm</t>
  </si>
  <si>
    <t xml:space="preserve">The landmass affected covers three border areas, mainly to the North area of Romania: Moldavia (46,173 sqkm), Maramures (6,304 sqkm) and Bucovina (10,441 sqkm). </t>
  </si>
  <si>
    <t>ROU002Landmass affected</t>
  </si>
  <si>
    <t>UNHCR 27/07/2022</t>
  </si>
  <si>
    <t>https://reliefweb.int/report/romania/unhcr-romania-ukraine-refugee-situation-update-update-6-27-july-2022</t>
  </si>
  <si>
    <t>ROU002Crisis affected groups</t>
  </si>
  <si>
    <t>Displacement from Ukraine conflict in Slovakia</t>
  </si>
  <si>
    <t>SVK002</t>
  </si>
  <si>
    <t>Slovakia</t>
  </si>
  <si>
    <t>Slovakiasite accessed 07/2022</t>
  </si>
  <si>
    <t>http://www.slovakiasite.com/regions.php</t>
  </si>
  <si>
    <t>Displaced people crossed to border areas, mainly to Camp Hummenne (Hummenne town in Zemplín region) (11 sqkm) and Camp Evo (Vojany is a village and municipality in Michalovce District in the Kosice Region of eastern Slovakia) (29 sqkm). Since the refugees are over 100,000 it is very likely  that they are also in the two border regions Kosice (8,974.5 sqkm) and Presov (6,751.9 sqkm)</t>
  </si>
  <si>
    <t>SVK002Landmass affected</t>
  </si>
  <si>
    <t>SVK002Crisis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</si>
  <si>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</si>
  <si>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</si>
  <si>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</si>
  <si>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</si>
  <si>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</si>
  <si>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</si>
  <si>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</si>
  <si>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</si>
  <si>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</si>
  <si>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</si>
  <si>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</si>
  <si>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</si>
  <si>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 xml:space="preserve">https://data.worldbank.org/indicator/AG.SRF.TOTL.K2?locations=UA&amp;page=2
</t>
  </si>
  <si>
    <t>All the country is considered affected by the crisis. Ukraine TOTAL surface area at 603,628  sqkm.</t>
  </si>
  <si>
    <t>UKR002Landmass affected</t>
  </si>
  <si>
    <t>OCHA 20/07/2022</t>
  </si>
  <si>
    <t>https://reliefweb.int/report/ukraine/ukraine-situation-report-20-jul-2022-enruuk</t>
  </si>
  <si>
    <t>Host community, IDPs</t>
  </si>
  <si>
    <t>UKR002Crisis affected groups</t>
  </si>
  <si>
    <t>PIN in Salamat, Moyen Chari, Mandoul, Logone Oriental are all in level 5.</t>
  </si>
  <si>
    <t>TCD004Extreme humanitarian conditions - Level 5</t>
  </si>
  <si>
    <t>TCD004Severe humanitarian conditions - Level 4</t>
  </si>
  <si>
    <t>TCD004Moderate humanitarian conditions - Level 3</t>
  </si>
  <si>
    <t>TCD004Stressed humanitarian conditions - Level 2</t>
  </si>
  <si>
    <t>This represents the PIN + people living in Salamat, Moyen Chari, Mandoul and Logone oriental provinces.</t>
  </si>
  <si>
    <t>TCD004People exposed</t>
  </si>
  <si>
    <t>Sum of PiN figures in areas affected by the crisis according to OCHA HNO 2022</t>
  </si>
  <si>
    <t>TCD004People affected</t>
  </si>
  <si>
    <t>PIN in Ennedi Est, Wadi Fira, Ouaddai and Sila provinces are in Level 4 and 5.</t>
  </si>
  <si>
    <t>TCD005Moderate humanitarian conditions - Level 3</t>
  </si>
  <si>
    <t>TCD005Stressed humanitarian conditions - Level 2</t>
  </si>
  <si>
    <t>City Population 03/05/2021</t>
  </si>
  <si>
    <t>https://www.citypopulation.de/en/somalia/</t>
  </si>
  <si>
    <t>Landmass of Woqooyi Galbeed and Bari regions, which host majority of refugees and asylum seekers</t>
  </si>
  <si>
    <t>SOM002Landmass affected</t>
  </si>
  <si>
    <t>DZA003People displaced</t>
  </si>
  <si>
    <t>UNHCR 30/04/2022</t>
  </si>
  <si>
    <t>https://reliefweb.int/report/algeria/unhcr-algeria-operational-update-january-april-2022</t>
  </si>
  <si>
    <t>DZA003People in Need</t>
  </si>
  <si>
    <t>City Population 08/2022 , UNHCR 03/2018</t>
  </si>
  <si>
    <t>According to ACAPS methodology, Level 1 = People exposed - People affected</t>
  </si>
  <si>
    <t>DZA003Minimal humanitarian conditions - Level 1</t>
  </si>
  <si>
    <t>UNHCR 03/2018 ; UNHCR 30/04/2022</t>
  </si>
  <si>
    <t>https://www.usc.gal/export9/sites/webinstitucional/gl/institutos/ceso/descargas/UNHCR_Tindouf-Total-In-Camp-Population_March-2018.pdf ; https://reliefweb.int/report/algeria/unhcr-algeria-operational-update-january-april-2022</t>
  </si>
  <si>
    <t>DZA003Stressed humanitarian conditions - Level 2</t>
  </si>
  <si>
    <t>DZA003Moderate humanitarian conditions - Level 3</t>
  </si>
  <si>
    <t>DZA003Severe humanitarian conditions - Level 4</t>
  </si>
  <si>
    <t>DZA003Extreme humanitarian conditions - Level 5</t>
  </si>
  <si>
    <t>UNHCR 26/05/2022 ; Migrants Refugees accessed 21/08/2022</t>
  </si>
  <si>
    <t>https://reliefweb.int/report/algeria/unhcr-middle-east-and-north-africa-algeria-may-2022 ; https://migrants-refugees.va/country-profile/algeria/#:~:text=In%20mid%2D2020%20there%20were,and%20100.6%20thousand%20in%202019.</t>
  </si>
  <si>
    <t>The figure represents the number of refugees in urban areas (8,670) as of May + Asylum-seekers in urban areas (3,120). There is lack of information regarding the number of migrants in Algeria. In mid-2020 there were 250,400 international migrants in Algeria. The figure will be added to the total, as it is the most updated one.</t>
  </si>
  <si>
    <t>DZA002People affected</t>
  </si>
  <si>
    <t>DZA002People displaced</t>
  </si>
  <si>
    <t>DZA002People in Need</t>
  </si>
  <si>
    <t>DZA002Stressed humanitarian conditions - Level 2</t>
  </si>
  <si>
    <t>DZA002Moderate humanitarian conditions - Level 3</t>
  </si>
  <si>
    <t>DZA002Severe humanitarian conditions - Level 4</t>
  </si>
  <si>
    <t>DZA002Extreme humanitarian conditions - Level 5</t>
  </si>
  <si>
    <t>UNHCR 26/05/2022 ; Migrants Refugees accessed 11/07/2022</t>
  </si>
  <si>
    <t>People displaced under the Mixed Migration crisis</t>
  </si>
  <si>
    <t>DZA004People displaced</t>
  </si>
  <si>
    <t>UNHCR 16/08/2022</t>
  </si>
  <si>
    <t>https://reliefweb.int/map/myanmar/myanmar-emergency-overview-map-number-people-displaced-feb-2021-and-remain-displaced-15-aug-2022</t>
  </si>
  <si>
    <t>Total number of IDPs in the Kachin(91,500) and  Northern-Shan(9,000) states (prior to Feb 2021 coup)</t>
  </si>
  <si>
    <t>MMR003People displaced</t>
  </si>
  <si>
    <t>Azad jammu and kashmir official portal</t>
  </si>
  <si>
    <t>https://www.ajk.gov.pk/ajk-at-a-glance</t>
  </si>
  <si>
    <t>PAK004Landmass affected</t>
  </si>
  <si>
    <t>The total number of people living in the affected area of Azad Jammu and Kashmir. People are likely to be affected to different extents.</t>
  </si>
  <si>
    <t>PAK004People exposed</t>
  </si>
  <si>
    <t>Azad jammu and kashmir official portal ; GoI 2011</t>
  </si>
  <si>
    <t>https://www.ajk.gov.pk/ajk-at-a-glance ; https://www.census2011.co.in/states.php</t>
  </si>
  <si>
    <t>Sum of the affected areas in the individual crises IND002 and PAK004.</t>
  </si>
  <si>
    <t>REG003Landmass affected</t>
  </si>
  <si>
    <t xml:space="preserve">Sum of the exposed people in the individual crises IND002 and PAK004. </t>
  </si>
  <si>
    <t>REG003People exposed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</si>
  <si>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</si>
  <si>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</si>
  <si>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</si>
  <si>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</si>
  <si>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</si>
  <si>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</si>
  <si>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</si>
  <si>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</si>
  <si>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</si>
  <si>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</si>
  <si>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</si>
  <si>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</si>
  <si>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</si>
  <si>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</si>
  <si>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</si>
  <si>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</si>
  <si>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</si>
  <si>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</si>
  <si>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</si>
  <si>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</si>
  <si>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</si>
  <si>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</si>
  <si>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</si>
  <si>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</si>
  <si>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</si>
  <si>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</si>
  <si>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</si>
  <si>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</si>
  <si>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</si>
  <si>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</si>
  <si>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</si>
  <si>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</si>
  <si>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</si>
  <si>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</si>
  <si>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</si>
  <si>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</si>
  <si>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</si>
  <si>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</si>
  <si>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</si>
  <si>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</si>
  <si>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</si>
  <si>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</si>
  <si>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</si>
  <si>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</si>
  <si>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</si>
  <si>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</si>
  <si>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</si>
  <si>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</si>
  <si>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</si>
  <si>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</si>
  <si>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</si>
  <si>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</si>
  <si>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</si>
  <si>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</si>
  <si>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</si>
  <si>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</si>
  <si>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</si>
  <si>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</si>
  <si>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</si>
  <si>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</si>
  <si>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</si>
  <si>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</si>
  <si>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</si>
  <si>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</si>
  <si>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</si>
  <si>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</si>
  <si>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</si>
  <si>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</si>
  <si>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</si>
  <si>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</si>
  <si>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</si>
  <si>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</si>
  <si>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</si>
  <si>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</si>
  <si>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</si>
  <si>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</si>
  <si>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</si>
  <si>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</si>
  <si>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</si>
  <si>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</si>
  <si>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OCHA 15/02/2022</t>
  </si>
  <si>
    <t>https://www.humanitarianresponse.info/sites/www.humanitarianresponse.info/files/documents/files/ner_hno_2022.pdf</t>
  </si>
  <si>
    <t>Non-displaced people, IDPs and refugees</t>
  </si>
  <si>
    <t>NER002Crisis affected groups</t>
  </si>
  <si>
    <t>CMR002Crisis affected groups</t>
  </si>
  <si>
    <t>CMR003Crisis affected groups</t>
  </si>
  <si>
    <t>No information on illnesses amongst the refugee population in Kenya.</t>
  </si>
  <si>
    <t>KEN002Illness cases reported</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</si>
  <si>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</si>
  <si>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</si>
  <si>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</si>
  <si>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</si>
  <si>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</si>
  <si>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</si>
  <si>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</si>
  <si>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Non-host community, host community and refugees</t>
  </si>
  <si>
    <t>TCD005Crisis affected groups</t>
  </si>
  <si>
    <t xml:space="preserve">No reliable cumulative data on this.
</t>
  </si>
  <si>
    <t>NGA001Buildings destroyed</t>
  </si>
  <si>
    <t>NGA003Buildings destroyed</t>
  </si>
  <si>
    <t>NGA004Buildings destroyed</t>
  </si>
  <si>
    <t>NGA007Buildings destroyed</t>
  </si>
  <si>
    <t>NGA008Buildings destroyed</t>
  </si>
  <si>
    <t>Most recent total population data</t>
  </si>
  <si>
    <t>CMR002Total population</t>
  </si>
  <si>
    <t>CMR003Total population</t>
  </si>
  <si>
    <t>CMR004Total population</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</si>
  <si>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</si>
  <si>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</si>
  <si>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</si>
  <si>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</si>
  <si>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</si>
  <si>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</si>
  <si>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</si>
  <si>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</si>
  <si>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NER003Stressed humanitarian conditions - Level 2</t>
  </si>
  <si>
    <t>NER003Moderate humanitarian conditions - Level 3</t>
  </si>
  <si>
    <t>NER003Severe humanitarian conditions - Level 4</t>
  </si>
  <si>
    <t>NER003Extreme humanitarian conditions - Level 5</t>
  </si>
  <si>
    <t>NER003People in Need</t>
  </si>
  <si>
    <t>The entire population living in Diffa is considered as at least affected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</si>
  <si>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</si>
  <si>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</si>
  <si>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</si>
  <si>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</si>
  <si>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</si>
  <si>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NER002People exposed</t>
  </si>
  <si>
    <t>NER002People affected</t>
  </si>
  <si>
    <t>NER002People in Need</t>
  </si>
  <si>
    <t>Total population living i the country</t>
  </si>
  <si>
    <t>NER002Total population</t>
  </si>
  <si>
    <t>NER003Total population</t>
  </si>
  <si>
    <t>NER004Total population</t>
  </si>
  <si>
    <t xml:space="preserve">OCHA 14/04/2022; OCHA 25/01/2021; OCHA 09/02/2022; HNO 10/05/2022
</t>
  </si>
  <si>
    <t>https://reliefweb.int/report/cameroon/cameroon-humanitarian-needs-overview-2022; https://www.humanitarianresponse.info/sites/www.humanitarianresponse.info/files/documents/files/25012021_ner_hno_2021.pdf; https://reliefweb.int/report/nigeria/nigeria-humanitarian-needs-overview-2022-february-2022; https://www.humanitarianresponse.info/es/operations/chad/document/tchad-aper%C3%A7u-des-besoins-humanitaires-2020-hno-2020</t>
  </si>
  <si>
    <t>Sum of PIN from the 4 Boko Haram crises (Niger, Cameroon, Chad, Nigeria)</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</si>
  <si>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</si>
  <si>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</si>
  <si>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</si>
  <si>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</si>
  <si>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</si>
  <si>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Sum of people exposed from the 4 Boko Haram crises (Niger, Cameroon, Chad, Nigeria)</t>
  </si>
  <si>
    <t>REG001People exposed</t>
  </si>
  <si>
    <t>Sum of people affected from the 4 Boko Haram crises (Niger, Cameroon, Chad, Nigeria)</t>
  </si>
  <si>
    <t>REG001People affected</t>
  </si>
  <si>
    <t>REG001People in Need</t>
  </si>
  <si>
    <t xml:space="preserve">UNHCR 08/07/2022; UNHCR 31/01/2022; IOM 06/2022; UNHCR 16/06/2022; UNHCR 30/06/2022; IOM 30/06/2022
</t>
  </si>
  <si>
    <t>https://data.unhcr.org/en/documents/details/94114; https://reliefweb.int/sites/reliefweb.int/files/resources/UNHCR%20Niger_Population%20of%20Concern_%20January%202022.pdf; https://displacement.iom.int/reports/nigeria-north-east-displacement-report-41-june-2022; https://data.unhcr.org/en/documents/details/93647; https://data2.unhcr.org/en/country/tcd; https://dtm.iom.int/reports/west-and-central-africa-%E2%80%94-lake-chad-basin-crisis-monthly-dashboard-45-30-june-2022</t>
  </si>
  <si>
    <t>Sum of people displaced from the 4 Boko Haram crises (Niger, Cameroon, Chad, Nigeria)</t>
  </si>
  <si>
    <t>REG001People displaced</t>
  </si>
  <si>
    <t>ACLED accessed 30/08/2022</t>
  </si>
  <si>
    <t>From 01/02/2022 to 31/01/2022</t>
  </si>
  <si>
    <t>REG001Fatalities reported</t>
  </si>
  <si>
    <t>https://data.worldbank.org/indicator/AG.SRF.TOTL.K2?locations=ML</t>
  </si>
  <si>
    <t xml:space="preserve">Total square kilometres of the affected area with the complex crisis in Mali
</t>
  </si>
  <si>
    <t>MLI001Landmass affected</t>
  </si>
  <si>
    <t>ANSD - January 2022</t>
  </si>
  <si>
    <t>http://www.ansd.sn/</t>
  </si>
  <si>
    <t>Total square kilometers of affected area as presented by the national agency of demogaphy and statistics</t>
  </si>
  <si>
    <t>SEN002Landmass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</si>
  <si>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</si>
  <si>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</si>
  <si>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</si>
  <si>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</si>
  <si>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</si>
  <si>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</si>
  <si>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https://data.humdata.org/group/cog</t>
  </si>
  <si>
    <t>Total square kilometers of affected areas absorbing the complex crisis</t>
  </si>
  <si>
    <t>COG001Landmass affected</t>
  </si>
  <si>
    <t xml:space="preserve"> World Food Programme - May 2022</t>
  </si>
  <si>
    <t>https://reliefweb.int/report/congo/world-food-programme-republic-congo-2021-annual-country-report-highlights</t>
  </si>
  <si>
    <t xml:space="preserve">Displaced persons in Congo are identified in two groups which include; refugees and asylum seekers.  </t>
  </si>
  <si>
    <t>COG001People displaced</t>
  </si>
  <si>
    <t>Groups affected incude; refugees, and asylum seekers seeking for nutritional and food assistance, and electronic value vouchers.</t>
  </si>
  <si>
    <t>COG001Crisis affected groups</t>
  </si>
  <si>
    <t>https://data.humdata.org/group/ago</t>
  </si>
  <si>
    <t>Total square kilometers of affected areas absorbing the drought crisis</t>
  </si>
  <si>
    <t>AGO002Landmass affected</t>
  </si>
  <si>
    <t xml:space="preserve">Flood crisis in Gambia </t>
  </si>
  <si>
    <t>GMB002</t>
  </si>
  <si>
    <t>Gambia</t>
  </si>
  <si>
    <t>World Bank 2021; UNHCR 31/07/2022</t>
  </si>
  <si>
    <t>https://data.worldbank.org/country/GM; https://data.unhcr.org/en/country/gmb</t>
  </si>
  <si>
    <t>Total population + refugees + asylum seekers</t>
  </si>
  <si>
    <t>GMB002Total population</t>
  </si>
  <si>
    <t>https://data.worldbank.org/indicator/AG.LND.TOTL.K2?locations=GM</t>
  </si>
  <si>
    <t>The torrential rain associated with thunderstorms resulted in flash flooding which affected the entire country.</t>
  </si>
  <si>
    <t>GMB002Landmass affected</t>
  </si>
  <si>
    <t>The whole country is affected by the floods</t>
  </si>
  <si>
    <t>GMB002People exposed</t>
  </si>
  <si>
    <t>Govt. Of Gambia 19/08/2022</t>
  </si>
  <si>
    <t>https://www.humanitarianresponse.info/sites/www.humanitarianresponse.info/files/documents/files/sitrep_004_for_19th_august_2022.pdf</t>
  </si>
  <si>
    <t>GMB002People affected</t>
  </si>
  <si>
    <t>GMB002Injuries reported</t>
  </si>
  <si>
    <t>GMB002Illness cases reported</t>
  </si>
  <si>
    <t>The number of flood-related deaths</t>
  </si>
  <si>
    <t>GMB002Fatalities reported</t>
  </si>
  <si>
    <t>GMB002Buildings damaged</t>
  </si>
  <si>
    <t>GMB002Buildings destroyed</t>
  </si>
  <si>
    <t>GMB002Economic Losses</t>
  </si>
  <si>
    <t>GMB002People in Need</t>
  </si>
  <si>
    <t>As the whole coutry is affected, the rest of the population is considerd as exposed</t>
  </si>
  <si>
    <t>GMB002Minimal humanitarian conditions - Level 1</t>
  </si>
  <si>
    <t>GMB002Stressed humanitarian conditions - Level 2</t>
  </si>
  <si>
    <t>People affected by the floods are considered as at least under level 3</t>
  </si>
  <si>
    <t>GMB002Moderate humanitarian conditions - Level 3</t>
  </si>
  <si>
    <t>This include total internal displacement caused by the floods</t>
  </si>
  <si>
    <t>GMB002Severe humanitarian conditions - Level 4</t>
  </si>
  <si>
    <t>GMB002Extreme humanitarian conditions - Level 5</t>
  </si>
  <si>
    <t>GMB002Fatalities in all crises</t>
  </si>
  <si>
    <t>GMB002People facing limited access constraints</t>
  </si>
  <si>
    <t>GMB002People facing restricted access constraints</t>
  </si>
  <si>
    <t>World bank 2018</t>
  </si>
  <si>
    <t>https://data.worldbank.org/indicator/AG.SRF.TOTL.K2?locations=NE</t>
  </si>
  <si>
    <t>Total square kilometers of affected areas in Niger</t>
  </si>
  <si>
    <t>NER001Landmass affected</t>
  </si>
  <si>
    <t>ACLED (12/02/2022 - 12/8/2022)</t>
  </si>
  <si>
    <t>The number of fatalities in the last 6 months</t>
  </si>
  <si>
    <t>TUR004Fatalities reported</t>
  </si>
  <si>
    <t>ECHO 29/08/22</t>
  </si>
  <si>
    <t>https://reliefweb.int/report/pakistan/pakistan-monsoon-rain-update-dg-echo-ndma-pakistan-save-children-turkish-red-crescent-society-ifrc-pmd-echo-daily-flash-29-august-2022</t>
  </si>
  <si>
    <t>The monsoon rainfall continues to affect most of the country, causing floods, flash floods, and landslides that resulted in increasing casualties and damage. Mostly affecting KGilgit-Balochistan, Azad Jammu and Kashmir, Balochistan, Khyber Pakhtunkhwa, Punjab, and Sindh.</t>
  </si>
  <si>
    <t>PAK005Landmass affected</t>
  </si>
  <si>
    <t>OCHA 26/08/2022</t>
  </si>
  <si>
    <t>https://reliefweb.int/report/pakistan/pakistan-2022-monsoon-floods-situation-report-no-03-26-august-2022</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</si>
  <si>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</si>
  <si>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</si>
  <si>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 by end of August up from 3.1 million people as at 7 August . This crisis now covers 6 provinces up from 3, and Balochistan province remains the most affected.</t>
  </si>
  <si>
    <t>PAK005People affected</t>
  </si>
  <si>
    <t>OCHA 26/07/2022; World Bank 2020 (accessed on 28/12/2021)</t>
  </si>
  <si>
    <t>https://reliefweb.int/report/pakistan/asia-and-pacific-weekly-regional-humanitarian-snapshot-19-25-july-2022 ; https://data.worldbank.org/indicator/AG.LND.TOTL.K2?locations=PK</t>
  </si>
  <si>
    <t xml:space="preserve">Level 1 = Exposed population – Affected population
</t>
  </si>
  <si>
    <t>PAK005Minimal humanitarian conditions - Level 1</t>
  </si>
  <si>
    <t>OCHA 26/07/2022; World Bank 2020 (accessed on 28/12/2021); ECHO 07/08/2022</t>
  </si>
  <si>
    <t xml:space="preserve">According to OCHA 30,000 people have been severely affected. </t>
  </si>
  <si>
    <t>PAK005Severe humanitarian conditions - Level 4</t>
  </si>
  <si>
    <t xml:space="preserve">Floods in Sudan </t>
  </si>
  <si>
    <t>SDN006</t>
  </si>
  <si>
    <t>Even though 15 out of 18 states in Sudan are directly affected by floods, the remaining states are considered in directly affected. The whole country is considered affected by the 2022 floods season.</t>
  </si>
  <si>
    <t>SDN006Landmass affected</t>
  </si>
  <si>
    <t>SDN006Illness cases reported</t>
  </si>
  <si>
    <t>OCHA HNO 2/12/2021</t>
  </si>
  <si>
    <t>https://reliefweb.int/report/sudan/sudan-humanitarian-needs-overview-2022-december-2021</t>
  </si>
  <si>
    <t>Host, Non-host, refugees, IDPs, returnees</t>
  </si>
  <si>
    <t>SDN006Crisis affected groups</t>
  </si>
  <si>
    <t>SDN006People facing limited access constraints</t>
  </si>
  <si>
    <t>SDN006People facing restricted access constraints</t>
  </si>
  <si>
    <t>Information gap</t>
  </si>
  <si>
    <t>ETH005Injuries reported</t>
  </si>
  <si>
    <t>SOM001People in Need</t>
  </si>
  <si>
    <t>No reliable cumulative figures for drought fatalities</t>
  </si>
  <si>
    <t>KEN003Fatalities reported</t>
  </si>
  <si>
    <t>KEN003Fatalities in all crises</t>
  </si>
  <si>
    <t>KEN001Fatalities reported</t>
  </si>
  <si>
    <t>KEN001Fatalities in all crises</t>
  </si>
  <si>
    <t>OCHA 24/08/2022</t>
  </si>
  <si>
    <t>https://reliefweb.int/report/ethiopia/horn-africa-drought-regional-humanitarian-overview-call-action-revised-24-august-2022</t>
  </si>
  <si>
    <t>Cases of malnutrition, measles and AWD, all of which are worsened by drought</t>
  </si>
  <si>
    <t>KEN001Illness cases reported</t>
  </si>
  <si>
    <t>KNBS 04/11/2019; UNHCR 28/02/2022; UN Habitat 06/2021a; UN Habitat 06/2021b; UNHCR 30/06/2022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</si>
  <si>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</si>
  <si>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population of Dadaab, Fafi and Turkana west sub-counties, which host Kakuma and Daadab refugee camps</t>
  </si>
  <si>
    <t>KEN002People exposed</t>
  </si>
  <si>
    <t>https://data.unhcr.org/en/country/ken</t>
  </si>
  <si>
    <t>KEN002People in Need</t>
  </si>
  <si>
    <t>KNBS 04/11/2019; UNHCR 28/02/2022; UN Habitat 06/2021a; UN Habitat 06/2021b; 13/06/2022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</si>
  <si>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https://reliefweb.int/report/kenya/kenya-registered-refugees-and-asylum-seekers-31-may-2022</t>
  </si>
  <si>
    <t>ACAPS Methodology was applied to compute the number of people facing Level 1 and 2 needs. The entire refugee population in Kenya was categorised as Level 3. While some refugees may be facing Level 4 or 5 outcomes, there is no evidence to support this.</t>
  </si>
  <si>
    <t>KEN002Minimal humanitarian conditions - Level 1</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</si>
  <si>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https://reliefweb.int/report/kenya/kenya-registered-refugees-and-asylum-seekers-31-may-2023</t>
  </si>
  <si>
    <t>KEN002Stressed humanitarian conditions - Level 2</t>
  </si>
  <si>
    <t>KEN002Moderate humanitarian conditions - Level 3</t>
  </si>
  <si>
    <t>KEN002Severe humanitarian conditions - Level 4</t>
  </si>
  <si>
    <t>KEN002Extreme humanitarian conditions - Level 5</t>
  </si>
  <si>
    <t>OCHA 15/02/2022; Govt. Niger 11/2015</t>
  </si>
  <si>
    <t>https://www.humanitarianresponse.info/sites/www.humanitarianresponse.info/files/documents/files/ner_hno_2022.pdf; https://www.stat-niger.org/wp-content/uploads/2020/05/ETAT_STRUCTURE_POPULATION.pdf</t>
  </si>
  <si>
    <t>NER004Minimal humanitarian conditions - Level 1</t>
  </si>
  <si>
    <t>NER004People exposed</t>
  </si>
  <si>
    <t>NER003Minimal humanitarian conditions - Level 1</t>
  </si>
  <si>
    <t>NER003People exposed</t>
  </si>
  <si>
    <t>NER003People affected</t>
  </si>
  <si>
    <t>INSD 2021</t>
  </si>
  <si>
    <t>http://www.insd.bf/index.php/indicateurs?id=61</t>
  </si>
  <si>
    <t>Total population in country including refugees and asylum seekers</t>
  </si>
  <si>
    <t>BFA002Total population</t>
  </si>
  <si>
    <t>Lux Dev 2021</t>
  </si>
  <si>
    <t>https://luxdev.lu/fr/activities/country/BKF</t>
  </si>
  <si>
    <t>The whole country is affected by the complex crisis,</t>
  </si>
  <si>
    <t>BFA002Landmass affected</t>
  </si>
  <si>
    <t>OCHA 09/03/2022</t>
  </si>
  <si>
    <t>https://www.humanitarianresponse.info/sites/www.humanitarianresponse.info/files/documents/files/bfa_hpc_2022-hno_mars.pdf</t>
  </si>
  <si>
    <t>BFA002People exposed</t>
  </si>
  <si>
    <t>The sum of Level 1 to 5 of severity of needs</t>
  </si>
  <si>
    <t>BFA002People affected</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</si>
  <si>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</si>
  <si>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</si>
  <si>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</si>
  <si>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</si>
  <si>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</si>
  <si>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</si>
  <si>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world population review accessed on 13/09/2022</t>
  </si>
  <si>
    <t>https://worldpopulationreview.com/countries/zimbabwe-population</t>
  </si>
  <si>
    <t>Total area of zimbabwe</t>
  </si>
  <si>
    <t>ZWE001Landmass affected</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</si>
  <si>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</si>
  <si>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</si>
  <si>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</si>
  <si>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</si>
  <si>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City Population Accessed 15/09/2022, UNHCR 31/08/2022</t>
  </si>
  <si>
    <t>https://www.citypopulation.de/en/somalia/;  https://reliefweb.int/report/somalia/unhcr-somalia-operational-update-1-31-august-2022gust-2022</t>
  </si>
  <si>
    <t xml:space="preserve">Population of Woqooyi Galbeed and Bari regions, which host majority of refugees and asylum seekers according to UNHCR. </t>
  </si>
  <si>
    <t>SOM002People exposed</t>
  </si>
  <si>
    <t>Highlands Violence</t>
  </si>
  <si>
    <t>PNG003</t>
  </si>
  <si>
    <t>Papua New Guinea</t>
  </si>
  <si>
    <t xml:space="preserve">National Statistical Office  accessed 17/09/22 </t>
  </si>
  <si>
    <t>https://www.nso.gov.pg/statistics/population/</t>
  </si>
  <si>
    <t>Total population living in Papua New Guinea</t>
  </si>
  <si>
    <t>PNG003Total population</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</si>
  <si>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</si>
  <si>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</si>
  <si>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</si>
  <si>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</si>
  <si>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PNG003People in Need</t>
  </si>
  <si>
    <t>Host, non-host, returnees, and IDPs that are affected by the ongoing violence in the affected provinces.</t>
  </si>
  <si>
    <t>PNG003Crisis affected groups</t>
  </si>
  <si>
    <t>The HNP indicates that the people affected are people in need of urgent humanitarian assistance. So, the affected population has been assigned to level 3 or above.</t>
  </si>
  <si>
    <t>PNG003Stressed humanitarian conditions - Level 2</t>
  </si>
  <si>
    <t>The HNP indicates that no people are in extreme humanitarian conditions.</t>
  </si>
  <si>
    <t>PNG003Extreme humanitarian conditions - Level 5</t>
  </si>
  <si>
    <t>NER004Stressed humanitarian conditions - Level 2</t>
  </si>
  <si>
    <t>NER004Moderate humanitarian conditions - Level 3</t>
  </si>
  <si>
    <t>NER004Severe humanitarian conditions - Level 4</t>
  </si>
  <si>
    <t>NER004Extreme humanitarian conditions - Level 5</t>
  </si>
  <si>
    <t>NER004People affected</t>
  </si>
  <si>
    <t>NER004People in Need</t>
  </si>
  <si>
    <t>UNHCR 01/08/2022</t>
  </si>
  <si>
    <t>https://data.unhcr.org/en/documents/details/95117</t>
  </si>
  <si>
    <t>MRT002Crisis affected groups</t>
  </si>
  <si>
    <t>world population review accessed on 18/09/2022</t>
  </si>
  <si>
    <t>https://worldpopulationreview.com/countries/eswatini-population</t>
  </si>
  <si>
    <t>The whole country is affected by the Food insecurity crisis</t>
  </si>
  <si>
    <t>SWZ001Landmass affected</t>
  </si>
  <si>
    <t>https://worldpopulationreview.com/countries/namibia-population</t>
  </si>
  <si>
    <t>The whole country is affected by the food insecurity crisis</t>
  </si>
  <si>
    <t>NAM002Landmass affected</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</si>
  <si>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</si>
  <si>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</si>
  <si>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</si>
  <si>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</si>
  <si>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</si>
  <si>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CMR001People affected</t>
  </si>
  <si>
    <t>CMR001People in Need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</si>
  <si>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</si>
  <si>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</si>
  <si>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</si>
  <si>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</si>
  <si>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</si>
  <si>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</si>
  <si>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</si>
  <si>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</si>
  <si>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</si>
  <si>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</si>
  <si>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</si>
  <si>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</si>
  <si>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</si>
  <si>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Fatalities due to food insecurity in karamoja. No information about refugee fatalities.</t>
  </si>
  <si>
    <t>UGA005Fatalities in all crises</t>
  </si>
  <si>
    <t xml:space="preserve"> fatalities reported in Uganda due to Food insecurity. No information about refugee fatalities.</t>
  </si>
  <si>
    <t>UGA007Fatalities in all crises</t>
  </si>
  <si>
    <t>Drought in Madagascar</t>
  </si>
  <si>
    <t>MDG002</t>
  </si>
  <si>
    <t>Madagascar</t>
  </si>
  <si>
    <t>WPR Accessed 26/09/2022</t>
  </si>
  <si>
    <t>https://worldpopulationreview.com/countries/madagascar-population</t>
  </si>
  <si>
    <t>The total population of Madagascar</t>
  </si>
  <si>
    <t>MDG002Total population</t>
  </si>
  <si>
    <t>City popualtion 01/06/2020</t>
  </si>
  <si>
    <t>https://www.citypopulation.de/en/madagascar/admin/</t>
  </si>
  <si>
    <t>The total landmass of regions affected the drought: Andoy, Anosy, Atsimo-Anderfana, Atsimo-Atsinana, and Vatovavy Fitovinany</t>
  </si>
  <si>
    <t>MDG002Landmass affected</t>
  </si>
  <si>
    <t>MDG002Injuries reported</t>
  </si>
  <si>
    <t>Aljazeera 26/04/2022</t>
  </si>
  <si>
    <t>https://www.aljazeera.com/news/longform/2022/4/26/new-harvest-brings-hope-spectre-of-more-despair-in-madagascar</t>
  </si>
  <si>
    <t>Fatalities as a result of drought in Mdagascar.</t>
  </si>
  <si>
    <t>MDG002Fatalities reported</t>
  </si>
  <si>
    <t>IFRC 23/09/2022 ; Aljazeera 26/04/2022</t>
  </si>
  <si>
    <t>https://www.aljazeera.com/news/longform/2022/4/26/new-harvest-brings-hope-spectre-of-more-despair-in-madagascar ; https://reliefweb.int/report/madagascar/madagascar-tropical-storms-and-cyclones-operations-update-3-emergency-appeal-ndeg-mdrmg018https://reliefweb.int/report/madagascar/madagascar-tropical-storms-and-cyclones-operations-update-3-emergency-appeal-ndeg-mdrmg018</t>
  </si>
  <si>
    <t xml:space="preserve">Fatalities related to all Crises </t>
  </si>
  <si>
    <t>MDG002Fatalities in all crises</t>
  </si>
  <si>
    <t>MDG002Buildings damaged</t>
  </si>
  <si>
    <t>MDG002Buildings destroyed</t>
  </si>
  <si>
    <t>MDG002Economic Losses</t>
  </si>
  <si>
    <t>Host Community</t>
  </si>
  <si>
    <t>MDG002Crisis affected groups</t>
  </si>
  <si>
    <t>MDG002People facing limited access constraints</t>
  </si>
  <si>
    <t>MDG002People facing restricted access constraints</t>
  </si>
  <si>
    <t>WPR Accessed on 27/09/2022</t>
  </si>
  <si>
    <t>https://worldpopulationreview.com/countries/ethiopia-population</t>
  </si>
  <si>
    <t>Population figure based on "world population review" live figure</t>
  </si>
  <si>
    <t>ETH005Total population</t>
  </si>
  <si>
    <t>City population Accessed on 28/09/2022</t>
  </si>
  <si>
    <t>https://www.citypopulation.de/en/ethiopia/cities/</t>
  </si>
  <si>
    <t>The total area of Oromia, Somali,Afar and SNNP regions</t>
  </si>
  <si>
    <t>ETH005Landmass affected</t>
  </si>
  <si>
    <t>The total area of Tigray, Afar, and Amhara as of 2022</t>
  </si>
  <si>
    <t>ETH004Landmass affected</t>
  </si>
  <si>
    <t>NBS Accessed 19/09/2022</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</si>
  <si>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</si>
  <si>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</si>
  <si>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</si>
  <si>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</si>
  <si>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</si>
  <si>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</si>
  <si>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</si>
  <si>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</si>
  <si>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Cadre Harmonise 11/03/2022</t>
  </si>
  <si>
    <t>https://fscluster.org/sites/default/files/documents/fiche-nigeria_mar_2022_final_reviewed.pdf</t>
  </si>
  <si>
    <t xml:space="preserve">Total population of Zamfara, Kaduna, Niger, Sokoto, Kebbi and Katsina states which have been exposed to the Northwest Banditry. </t>
  </si>
  <si>
    <t>NGA007People exposed</t>
  </si>
  <si>
    <t>Cadre Harmonise  11/03/2022</t>
  </si>
  <si>
    <t>People affected=People in Need(Food insecure in Zamfara, Kaduna, Niger, Sokoto, Kebbi and Katsina states for the period June to August 2022  including figures  food  insecurity IDPS in Zamafara and Sokoto states.</t>
  </si>
  <si>
    <t>NGA007People affected</t>
  </si>
  <si>
    <t>NGA007People in Need</t>
  </si>
  <si>
    <t>Level 1 and 2 are calculated based on ACAPS Methodology. Level 3, 4 and 5 correspond with populations facing IPC 3-5 conditions ncluding figures  food  insecurity IDPS in Zamafara and Sokoto states.</t>
  </si>
  <si>
    <t>NGA007Minimal humanitarian conditions - Level 1</t>
  </si>
  <si>
    <t>NGA007Stressed humanitarian conditions - Level 2</t>
  </si>
  <si>
    <t>Level 1 and 2 are calculated based on ACAPS Methodology. Level 3, 4 and 5 correspond with populations facing IPC 3-5 conditions including figures  food  insecurity IDPS in Zamafara and Sokoto states.</t>
  </si>
  <si>
    <t>NGA007Moderate humanitarian conditions - Level 3</t>
  </si>
  <si>
    <t>NGA007Severe humanitarian conditions - Level 4</t>
  </si>
  <si>
    <t>NGA007Extreme humanitarian conditions - Level 5</t>
  </si>
  <si>
    <t xml:space="preserve">Landmass of Borno, Yobe and Adamawa state. </t>
  </si>
  <si>
    <t>NGA004Landmass affected</t>
  </si>
  <si>
    <t>Total population of Borno, Adamawa and Yobe states, which have been expossed to Boko Haram crisis</t>
  </si>
  <si>
    <t>NGA004People exposed</t>
  </si>
  <si>
    <t>Total population of Borno, Adamawa and Yobe states, which have been affected by Boko Haram crisis</t>
  </si>
  <si>
    <t>NGA004People affected</t>
  </si>
  <si>
    <t xml:space="preserve"> OCHA 09/02/2022; Cadre Harmonise  11/03/2022</t>
  </si>
  <si>
    <t xml:space="preserve"> https://www.humanitarianresponse.info/en/operations/nigeria/document/nigeria-2022-humanitarian-needs-overview; https://fscluster.org/sites/default/files/documents/fiche-nigeria_mar_2022_final_reviewed.pdf</t>
  </si>
  <si>
    <t xml:space="preserve">Level 1 and 2 are calculated according to ACAPS methodology. Level 3 include people in severe condition from HNO. Level 4 includes people in extreme conditions from HNO. Level 5  includes catastrophic from HNO. </t>
  </si>
  <si>
    <t>NGA004Minimal humanitarian conditions - Level 1</t>
  </si>
  <si>
    <t>OCHA 09/02/2022; Cadre Harmonise 11/03/2022</t>
  </si>
  <si>
    <t>https://www.humanitarianresponse.info/en/operations/nigeria/document/nigeria-2022-humanitarian-needs-overview; https://fscluster.org/sites/default/files/documents/fiche-nigeria_mar_2022_final_reviewed.pdf</t>
  </si>
  <si>
    <t>NGA004Stressed humanitarian conditions - Level 2</t>
  </si>
  <si>
    <t>NGA004Moderate humanitarian conditions - Level 3</t>
  </si>
  <si>
    <t>NGA004Severe humanitarian conditions - Level 4</t>
  </si>
  <si>
    <t>NGA004Extreme humanitarian conditions - Level 5</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</si>
  <si>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</si>
  <si>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</si>
  <si>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</si>
  <si>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</si>
  <si>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landmass of Taraba, Benue, Plateau, Nasarawa states</t>
  </si>
  <si>
    <t>NGA003Landmass affected</t>
  </si>
  <si>
    <t>People affected=People in Need(Food insecure in Taraba, Benue, Plateau states  ncluding figures for food insecurity IDPS in Benue states  Assessments by Cadre Harmonise  did not include Nasarawa which is  also affected by this crisis</t>
  </si>
  <si>
    <t>NGA003People affected</t>
  </si>
  <si>
    <t>NGA003People in Need</t>
  </si>
  <si>
    <t>Cadre Harmonise  11/03/2022; NBS Accessed 19/09/2022</t>
  </si>
  <si>
    <t>https://fscluster.org/sites/default/files/documents/fiche-nigeria_mar_2022_final_reviewed.pdf; https://nigeria.opendataforafrica.org</t>
  </si>
  <si>
    <t>Level 1 and 2 are calculated based on ACAPS Methodology. Level 3, 4 and 5 correspond with populations facing IPC 3-5 conditions including figures for food insecurity IDPS in Benue states .  Assessments by Cadre Harmonise  did not include Nasarawa which is  also affected by this crisis</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</si>
  <si>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</si>
  <si>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</si>
  <si>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</si>
  <si>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</si>
  <si>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</si>
  <si>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World Bank Accessed 19/09/2022</t>
  </si>
  <si>
    <t>https://data.worldbank.org/indicator/AG.LND.TOTL.K2?locations=NG</t>
  </si>
  <si>
    <t>Total landmass as the whole Nigeria  is considered affected by the complex crisis.</t>
  </si>
  <si>
    <t>NGA001Landmass affected</t>
  </si>
  <si>
    <t>OCHA 21/09/2022; x; x</t>
  </si>
  <si>
    <t>https://reliefweb.int/report/ethiopia/horn-africa-drought-regional-humanitarian-overview-call-action-revised-21-september-2022; x; x</t>
  </si>
  <si>
    <t>REG014Economic Losses</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</si>
  <si>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</si>
  <si>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</si>
  <si>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</si>
  <si>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</si>
  <si>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The number of affected groups from the following list: 
IDPs, Refugees, asylum seekers, and others of concern (such as migrants etc.), Returnees, Host, and Non-Host
Yemen has asll five groups affected by the complex crisis</t>
  </si>
  <si>
    <t>YEM001Crisis affected groups</t>
  </si>
  <si>
    <t>AGO002People in Need</t>
  </si>
  <si>
    <t>IPC 04/07/2022</t>
  </si>
  <si>
    <t>https://www.ipcinfo.org/ipc-country-analysis/details-map/en/c/1155762/?iso3=SWZ</t>
  </si>
  <si>
    <t>SWZ001People exposed</t>
  </si>
  <si>
    <t>SWZ001People affected</t>
  </si>
  <si>
    <t>SWZ001People in Need</t>
  </si>
  <si>
    <t>Food insecurity level of IPC-1 (minimal severity) between October 2022 - March 2023</t>
  </si>
  <si>
    <t>SWZ001Minimal humanitarian conditions - Level 1</t>
  </si>
  <si>
    <t>Food insecurity level of IPC-2 (Stressed severity) between October 2022 - March 2023</t>
  </si>
  <si>
    <t>SWZ001Stressed humanitarian conditions - Level 2</t>
  </si>
  <si>
    <t>Food insecurity level of IPC-3 (Crisis severity) between October 2022 - March 2023</t>
  </si>
  <si>
    <t>SWZ001Moderate humanitarian conditions - Level 3</t>
  </si>
  <si>
    <t>Food insecurity level of IPC-4 (Emergency severity) between  October 2022 - March 2023</t>
  </si>
  <si>
    <t>SWZ001Severe humanitarian conditions - Level 4</t>
  </si>
  <si>
    <t>Food insecurity level of IPC-5 (Catastrophe severity) between  October 2022 - March 2023</t>
  </si>
  <si>
    <t>SWZ001Extreme humanitarian conditions - Level 5</t>
  </si>
  <si>
    <t xml:space="preserve">Affected population </t>
  </si>
  <si>
    <t>SWZ001Crisis affected groups</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</si>
  <si>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</si>
  <si>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</si>
  <si>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</si>
  <si>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</si>
  <si>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SDN006Economic Losses</t>
  </si>
  <si>
    <t>IPC 30/8/2022</t>
  </si>
  <si>
    <t>https://www.ipcinfo.org/ipc-country-analysis/details-map/en/c/1155845/</t>
  </si>
  <si>
    <t>ZMB002People exposed</t>
  </si>
  <si>
    <t>ZMB002People affected</t>
  </si>
  <si>
    <t>ZMB002People in Need</t>
  </si>
  <si>
    <t>IPC-1 (minimal) severity between October 2022 and March 2023</t>
  </si>
  <si>
    <t>ZMB002Minimal humanitarian conditions - Level 1</t>
  </si>
  <si>
    <t>IPC-2 (Stressed) severity between October 2022 -March 2023</t>
  </si>
  <si>
    <t>ZMB002Stressed humanitarian conditions - Level 2</t>
  </si>
  <si>
    <t>IPC-3 (Crisis) severity between October 2022 - March 2023</t>
  </si>
  <si>
    <t>ZMB002Moderate humanitarian conditions - Level 3</t>
  </si>
  <si>
    <t>IPC-4 (Emergency) severity between October 2022 -March 2023</t>
  </si>
  <si>
    <t>ZMB002Severe humanitarian conditions - Level 4</t>
  </si>
  <si>
    <t>IPC-5 (Catastrophe) severity between  October 2022 - March 2023</t>
  </si>
  <si>
    <t>ZMB002Extreme humanitarian conditions - Level 5</t>
  </si>
  <si>
    <t>IPC 08/08/2022 ; OCHA 12/07/2022</t>
  </si>
  <si>
    <t xml:space="preserve"> https://www.ipcinfo.org/ipc-country-analysis/details-map/en/c/1155839/ ; https://reliefweb.int/report/malawi/malawi-humanitarian-response-dashboard-may-2022</t>
  </si>
  <si>
    <t>MWI002People in Need</t>
  </si>
  <si>
    <t>Includes the people in IPC-3 (Crisis) severity for  October 2022 to March 2023 period (3,822,000) + People in need by storm Ana (680,000)</t>
  </si>
  <si>
    <t>MWI002Moderate humanitarian conditions - Level 3</t>
  </si>
  <si>
    <t>IPC-4 (Emergency) severity between October 2022 - March 2023 period</t>
  </si>
  <si>
    <t>MWI002Severe humanitarian conditions - Level 4</t>
  </si>
  <si>
    <t>IPC-5 (Catastrophe) severity between October 2022 -March 2023 period</t>
  </si>
  <si>
    <t>MWI002Extreme humanitarian conditions - Level 5</t>
  </si>
  <si>
    <t>Denial of existence of humanitarian needs or entitlements to assistance</t>
  </si>
  <si>
    <t>ACAPS Access Methodology</t>
  </si>
  <si>
    <t>AFG001Denial of existence of humanitarian needs or entitlements to assistance</t>
  </si>
  <si>
    <t>Impediments to entry into country (bureaucratic and administrative)</t>
  </si>
  <si>
    <t>AFG001Impediments to entry into country (bureaucratic and administrative)</t>
  </si>
  <si>
    <t>Interference into implementation of humanitarian activities</t>
  </si>
  <si>
    <t>AFG001Interference into implementation of humanitarian activities</t>
  </si>
  <si>
    <t>Restriction and obstruction of access to services and assistance</t>
  </si>
  <si>
    <t>AFG001Restriction and obstruction of access to services and assistance</t>
  </si>
  <si>
    <t>Restriction of movement (impediments to freedom of movement and/or administrative restrictions)</t>
  </si>
  <si>
    <t>AFG001Restriction of movement (impediments to freedom of movement and/or administrative restrictions)</t>
  </si>
  <si>
    <t>2022 seasonal floods in South Sudan</t>
  </si>
  <si>
    <t>SSD003</t>
  </si>
  <si>
    <t xml:space="preserve">RRC et al. 19/09/2022; IRNA 14/09/2022; IRNA 08/09/2022, RRC 09/09/2022; IRNA Accessed 17,10,2022, </t>
  </si>
  <si>
    <t>https://www.humanitarianresponse.info/sites/www.humanitarianresponse.info/files/documents/files/magwi_irna_floods_report_19-september-2022.pdf; https://www.humanitarianresponse.info/sites/www.humanitarianresponse.info/files/documents/files/irna_leer_county_flood_report_12_-_14_sept_2022-final.pdf; https://www.humanitarianresponse.info/sites/www.humanitarianresponse.info/files/documents/files/mayendit_irna_floods_report_08-september-2022.pdf; https://www.humanitarianresponse.info/sites/www.humanitarianresponse.info/files/documents/files/rapid_flood_assessment_report_for_mundri_east_and_west_counties_8th_to_9th_sept_2022.pdf; https://www.humanitarianresponse.info/sites/www.humanitarianresponse.info/files/documents/files/aweil_east_irna_floods_assessment_report_september-2022.pdf</t>
  </si>
  <si>
    <t>People displaced by floods. There are some unverified reports of people displaced in counties where needs assessments have yet to be conducted. It is very likely that the number of people displaced is much higher than reported.</t>
  </si>
  <si>
    <t>SSD003People displaced</t>
  </si>
  <si>
    <t>There is lack of reliable cumulative data on this</t>
  </si>
  <si>
    <t>SSD003Injuries reported</t>
  </si>
  <si>
    <t>WHO 18/10/2022</t>
  </si>
  <si>
    <t>https://www.humanitarianresponse.info/sites/www.humanitarianresponse.info/files/documents/files/south_sudan_humanitarian_situation_report_-_issue_9_-_september_2022.pdf</t>
  </si>
  <si>
    <t xml:space="preserve"> The severe flooding has also occasioned 62 death. It  is very likely that the number of fatalities reported  is higher than reported.</t>
  </si>
  <si>
    <t>SSD003Fatalities reported</t>
  </si>
  <si>
    <t>SSD003People facing limited access constraints</t>
  </si>
  <si>
    <t xml:space="preserve">There is lack of reliable cumulative data on this. </t>
  </si>
  <si>
    <t>SSD003People facing restricted access constraints</t>
  </si>
  <si>
    <t>SSD003Illness cases reported</t>
  </si>
  <si>
    <t>SSD003Buildings damaged</t>
  </si>
  <si>
    <t>SSD003Buildings destroyed</t>
  </si>
  <si>
    <t>SSD003Economic Losses</t>
  </si>
  <si>
    <t>Ongoing insecurity/hostilities affecting humanitarian assistance</t>
  </si>
  <si>
    <t>AFG001Ongoing insecurity/hostilities affecting humanitarian assistance</t>
  </si>
  <si>
    <t>Presence of mines and improvised explosive devices</t>
  </si>
  <si>
    <t>AFG001Presence of mines and improvised explosive devices</t>
  </si>
  <si>
    <t>Violence against personnel, facilities and assets</t>
  </si>
  <si>
    <t>AFG001Violence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</si>
  <si>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</si>
  <si>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</si>
  <si>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</si>
  <si>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</si>
  <si>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Physical constraints in the environment (obstacles related to terrain, climate, lack of infrastructure, etc.)</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</si>
  <si>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</si>
  <si>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</si>
  <si>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</si>
  <si>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</si>
  <si>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</si>
  <si>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</si>
  <si>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</si>
  <si>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</si>
  <si>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</si>
  <si>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</si>
  <si>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</si>
  <si>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</si>
  <si>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</si>
  <si>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</si>
  <si>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</si>
  <si>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</si>
  <si>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</si>
  <si>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</si>
  <si>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</si>
  <si>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</si>
  <si>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</si>
  <si>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</si>
  <si>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</si>
  <si>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</si>
  <si>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</si>
  <si>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</si>
  <si>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</si>
  <si>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</si>
  <si>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</si>
  <si>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</si>
  <si>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</si>
  <si>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</si>
  <si>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</si>
  <si>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</si>
  <si>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</si>
  <si>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</si>
  <si>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</si>
  <si>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</si>
  <si>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</si>
  <si>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</si>
  <si>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</si>
  <si>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AFG001Physical constraints in the environment (obstacles related to terrain, climate, lack of infrastructure, etc.)</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</si>
  <si>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</si>
  <si>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</si>
  <si>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</si>
  <si>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</si>
  <si>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</si>
  <si>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</si>
  <si>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</si>
  <si>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</si>
  <si>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</si>
  <si>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</si>
  <si>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</si>
  <si>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</si>
  <si>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</si>
  <si>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</si>
  <si>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</si>
  <si>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</si>
  <si>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</si>
  <si>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</si>
  <si>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SDN006Denial of existence of humanitarian needs or entitlements to assistance</t>
  </si>
  <si>
    <t>SDN006Impediments to entry into country (bureaucratic and administrative)</t>
  </si>
  <si>
    <t>SDN006Interference into implementation of humanitarian activities</t>
  </si>
  <si>
    <t>SDN006Ongoing insecurity/hostilities affecting humanitarian assistance</t>
  </si>
  <si>
    <t>SDN006Physical constraints in the environment (obstacles related to terrain, climate, lack of infrastructure, etc.)</t>
  </si>
  <si>
    <t>SDN006Presence of mines and improvised explosive devices</t>
  </si>
  <si>
    <t>SDN006Restriction and obstruction of access to services and assistance</t>
  </si>
  <si>
    <t>SDN006Restriction of movement (impediments to freedom of movement and/or administrative restrictions)</t>
  </si>
  <si>
    <t>SDN006Violence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</si>
  <si>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</si>
  <si>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</si>
  <si>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</si>
  <si>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</si>
  <si>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</si>
  <si>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</si>
  <si>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</si>
  <si>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</si>
  <si>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</si>
  <si>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</si>
  <si>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</si>
  <si>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</si>
  <si>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</si>
  <si>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</si>
  <si>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</si>
  <si>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</si>
  <si>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</si>
  <si>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</si>
  <si>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</si>
  <si>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</si>
  <si>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</si>
  <si>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</si>
  <si>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</si>
  <si>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</si>
  <si>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</si>
  <si>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</si>
  <si>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</si>
  <si>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</si>
  <si>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</si>
  <si>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</si>
  <si>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</si>
  <si>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</si>
  <si>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</si>
  <si>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</si>
  <si>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</si>
  <si>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</si>
  <si>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</si>
  <si>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</si>
  <si>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</si>
  <si>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</si>
  <si>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</si>
  <si>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</si>
  <si>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</si>
  <si>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</si>
  <si>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</si>
  <si>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</si>
  <si>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</si>
  <si>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</si>
  <si>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</si>
  <si>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</si>
  <si>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</si>
  <si>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</si>
  <si>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</si>
  <si>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</si>
  <si>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</si>
  <si>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</si>
  <si>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</si>
  <si>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</si>
  <si>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</si>
  <si>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</si>
  <si>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</si>
  <si>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</si>
  <si>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</si>
  <si>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</si>
  <si>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</si>
  <si>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</si>
  <si>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</si>
  <si>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</si>
  <si>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</si>
  <si>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</si>
  <si>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</si>
  <si>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</si>
  <si>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</si>
  <si>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</si>
  <si>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</si>
  <si>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</si>
  <si>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</si>
  <si>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</si>
  <si>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</si>
  <si>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</si>
  <si>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</si>
  <si>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</si>
  <si>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</si>
  <si>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</si>
  <si>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</si>
  <si>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</si>
  <si>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</si>
  <si>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</si>
  <si>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</si>
  <si>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</si>
  <si>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</si>
  <si>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</si>
  <si>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</si>
  <si>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</si>
  <si>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</si>
  <si>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</si>
  <si>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</si>
  <si>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</si>
  <si>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</si>
  <si>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</si>
  <si>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</si>
  <si>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</si>
  <si>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</si>
  <si>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</si>
  <si>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</si>
  <si>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</si>
  <si>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</si>
  <si>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</si>
  <si>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UKR002Denial of existence of humanitarian needs or entitlements to assistance</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</si>
  <si>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</si>
  <si>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</si>
  <si>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</si>
  <si>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</si>
  <si>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</si>
  <si>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</si>
  <si>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</si>
  <si>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</si>
  <si>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</si>
  <si>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</si>
  <si>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</si>
  <si>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</si>
  <si>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</si>
  <si>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</si>
  <si>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</si>
  <si>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</si>
  <si>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</si>
  <si>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</si>
  <si>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</si>
  <si>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</si>
  <si>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</si>
  <si>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</si>
  <si>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</si>
  <si>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</si>
  <si>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</si>
  <si>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10/10/22</t>
  </si>
  <si>
    <t>PNG003Minimal humanitarian conditions - Level 1</t>
  </si>
  <si>
    <t>Department of Statistics Malaysia 31\05\2022; UNHCR  accessed 16/10/2022</t>
  </si>
  <si>
    <t>Level 2 = Affected population - PIN (ACAPS methodology)</t>
  </si>
  <si>
    <t>MYS001Stressed humanitarian conditions - Level 2</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</si>
  <si>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</si>
  <si>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</si>
  <si>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</si>
  <si>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</si>
  <si>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</si>
  <si>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</si>
  <si>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</si>
  <si>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</si>
  <si>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</si>
  <si>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</si>
  <si>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</si>
  <si>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</si>
  <si>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</si>
  <si>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</si>
  <si>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</si>
  <si>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</si>
  <si>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</si>
  <si>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</si>
  <si>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</si>
  <si>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</si>
  <si>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</si>
  <si>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</si>
  <si>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</si>
  <si>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</si>
  <si>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</si>
  <si>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</si>
  <si>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</si>
  <si>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</si>
  <si>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</si>
  <si>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</si>
  <si>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</si>
  <si>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</si>
  <si>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</si>
  <si>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</si>
  <si>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</si>
  <si>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PSE002Severe humanitarian conditions - Level 4</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</si>
  <si>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</si>
  <si>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</si>
  <si>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</si>
  <si>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</si>
  <si>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</si>
  <si>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</si>
  <si>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</si>
  <si>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</si>
  <si>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</si>
  <si>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</si>
  <si>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</si>
  <si>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</si>
  <si>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</si>
  <si>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</si>
  <si>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</si>
  <si>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</si>
  <si>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</si>
  <si>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</si>
  <si>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</si>
  <si>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</si>
  <si>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</si>
  <si>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</si>
  <si>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</si>
  <si>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</si>
  <si>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</si>
  <si>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</si>
  <si>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</si>
  <si>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</si>
  <si>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</si>
  <si>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</si>
  <si>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</si>
  <si>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</si>
  <si>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</si>
  <si>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</si>
  <si>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</si>
  <si>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</si>
  <si>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</si>
  <si>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</si>
  <si>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</si>
  <si>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</si>
  <si>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</si>
  <si>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</si>
  <si>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</si>
  <si>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</si>
  <si>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</si>
  <si>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</si>
  <si>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</si>
  <si>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</si>
  <si>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</si>
  <si>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</si>
  <si>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</si>
  <si>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</si>
  <si>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</si>
  <si>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</si>
  <si>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</si>
  <si>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</si>
  <si>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</si>
  <si>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</si>
  <si>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</si>
  <si>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</si>
  <si>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</si>
  <si>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</si>
  <si>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</si>
  <si>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</si>
  <si>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</si>
  <si>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</si>
  <si>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</si>
  <si>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</si>
  <si>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</si>
  <si>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</si>
  <si>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</si>
  <si>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</si>
  <si>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</si>
  <si>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</si>
  <si>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</si>
  <si>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</si>
  <si>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</si>
  <si>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</si>
  <si>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</si>
  <si>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</si>
  <si>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</si>
  <si>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</si>
  <si>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</si>
  <si>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</si>
  <si>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</si>
  <si>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</si>
  <si>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</si>
  <si>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</si>
  <si>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</si>
  <si>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</si>
  <si>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SSD003Denial of existence of humanitarian needs or entitlements to assistance</t>
  </si>
  <si>
    <t>SSD003Impediments to entry into country (bureaucratic and administrative)</t>
  </si>
  <si>
    <t>SSD003Interference into implementation of humanitarian activities</t>
  </si>
  <si>
    <t>SSD003Ongoing insecurity/hostilities affecting humanitarian assistance</t>
  </si>
  <si>
    <t>SSD003Physical constraints in the environment (obstacles related to terrain, climate, lack of infrastructure, etc.)</t>
  </si>
  <si>
    <t>SSD003Presence of mines and improvised explosive devices</t>
  </si>
  <si>
    <t>SSD003Restriction and obstruction of access to services and assistance</t>
  </si>
  <si>
    <t>SSD003Restriction of movement (impediments to freedom of movement and/or administrative restrictions)</t>
  </si>
  <si>
    <t>SSD003Violence against personnel, facilities and assets</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</si>
  <si>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</si>
  <si>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</si>
  <si>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</si>
  <si>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</si>
  <si>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</si>
  <si>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</si>
  <si>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</si>
  <si>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</si>
  <si>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</si>
  <si>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</si>
  <si>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</si>
  <si>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</si>
  <si>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</si>
  <si>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</si>
  <si>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</si>
  <si>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</si>
  <si>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</si>
  <si>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</si>
  <si>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</si>
  <si>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</si>
  <si>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</si>
  <si>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</si>
  <si>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</si>
  <si>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</si>
  <si>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</si>
  <si>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</si>
  <si>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</si>
  <si>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Country level Brazil</t>
  </si>
  <si>
    <t>BRA001</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</si>
  <si>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</si>
  <si>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</si>
  <si>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</si>
  <si>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</si>
  <si>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</si>
  <si>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</si>
  <si>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</si>
  <si>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</si>
  <si>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</si>
  <si>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</si>
  <si>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</si>
  <si>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</si>
  <si>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</si>
  <si>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</si>
  <si>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</si>
  <si>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</si>
  <si>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</si>
  <si>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</si>
  <si>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Floods in rainy season 2022</t>
  </si>
  <si>
    <t>BRA003</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</si>
  <si>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</si>
  <si>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</si>
  <si>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</si>
  <si>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</si>
  <si>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</si>
  <si>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</si>
  <si>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</si>
  <si>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</si>
  <si>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</si>
  <si>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</si>
  <si>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</si>
  <si>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</si>
  <si>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</si>
  <si>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</si>
  <si>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</si>
  <si>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</si>
  <si>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</si>
  <si>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</si>
  <si>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</si>
  <si>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</si>
  <si>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</si>
  <si>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</si>
  <si>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</si>
  <si>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</si>
  <si>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</si>
  <si>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</si>
  <si>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</si>
  <si>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</si>
  <si>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</si>
  <si>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</si>
  <si>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</si>
  <si>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</si>
  <si>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</si>
  <si>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</si>
  <si>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</si>
  <si>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</si>
  <si>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</si>
  <si>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</si>
  <si>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</si>
  <si>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</si>
  <si>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</si>
  <si>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</si>
  <si>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</si>
  <si>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</si>
  <si>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</si>
  <si>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</si>
  <si>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</si>
  <si>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</si>
  <si>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</si>
  <si>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</si>
  <si>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</si>
  <si>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</si>
  <si>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</si>
  <si>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</si>
  <si>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</si>
  <si>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</si>
  <si>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</si>
  <si>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</si>
  <si>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</si>
  <si>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</si>
  <si>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</si>
  <si>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</si>
  <si>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</si>
  <si>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</si>
  <si>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</si>
  <si>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</si>
  <si>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</si>
  <si>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</si>
  <si>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</si>
  <si>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</si>
  <si>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</si>
  <si>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</si>
  <si>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</si>
  <si>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</si>
  <si>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</si>
  <si>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</si>
  <si>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</si>
  <si>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</si>
  <si>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</si>
  <si>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</si>
  <si>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</si>
  <si>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</si>
  <si>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</si>
  <si>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</si>
  <si>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Complex crisis in Colombia</t>
  </si>
  <si>
    <t>COL001</t>
  </si>
  <si>
    <t>Colombia</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</si>
  <si>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</si>
  <si>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</si>
  <si>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</si>
  <si>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</si>
  <si>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</si>
  <si>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</si>
  <si>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</si>
  <si>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</si>
  <si>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</si>
  <si>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Venezuela displacement in Colombia</t>
  </si>
  <si>
    <t>COL002</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</si>
  <si>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</si>
  <si>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</si>
  <si>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</si>
  <si>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</si>
  <si>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</si>
  <si>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</si>
  <si>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</si>
  <si>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</si>
  <si>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</si>
  <si>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Nicaraguan refugees in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</si>
  <si>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</si>
  <si>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</si>
  <si>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</si>
  <si>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</si>
  <si>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</si>
  <si>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</si>
  <si>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</si>
  <si>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</si>
  <si>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</si>
  <si>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</si>
  <si>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</si>
  <si>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</si>
  <si>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</si>
  <si>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</si>
  <si>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</si>
  <si>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</si>
  <si>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</si>
  <si>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</si>
  <si>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</si>
  <si>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</si>
  <si>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</si>
  <si>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</si>
  <si>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</si>
  <si>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</si>
  <si>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</si>
  <si>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</si>
  <si>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</si>
  <si>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</si>
  <si>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</si>
  <si>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</si>
  <si>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</si>
  <si>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</si>
  <si>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</si>
  <si>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</si>
  <si>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</si>
  <si>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GMB002Denial of existence of humanitarian needs or entitlements to assistance</t>
  </si>
  <si>
    <t>GMB002Impediments to entry into country (bureaucratic and administrative)</t>
  </si>
  <si>
    <t>GMB002Interference into implementation of humanitarian activities</t>
  </si>
  <si>
    <t>GMB002Ongoing insecurity/hostilities affecting humanitarian assistance</t>
  </si>
  <si>
    <t>GMB002Physical constraints in the environment (obstacles related to terrain, climate, lack of infrastructure, etc.)</t>
  </si>
  <si>
    <t>GMB002Presence of mines and improvised explosive devices</t>
  </si>
  <si>
    <t>GMB002Restriction and obstruction of access to services and assistance</t>
  </si>
  <si>
    <t>GMB002Restriction of movement (impediments to freedom of movement and/or administrative restrictions)</t>
  </si>
  <si>
    <t>GMB002Violence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</si>
  <si>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</si>
  <si>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</si>
  <si>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</si>
  <si>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</si>
  <si>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</si>
  <si>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</si>
  <si>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</si>
  <si>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</si>
  <si>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</si>
  <si>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</si>
  <si>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</si>
  <si>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</si>
  <si>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</si>
  <si>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</si>
  <si>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</si>
  <si>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</si>
  <si>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</si>
  <si>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</si>
  <si>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</si>
  <si>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</si>
  <si>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</si>
  <si>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</si>
  <si>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</si>
  <si>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</si>
  <si>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</si>
  <si>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</si>
  <si>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</si>
  <si>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</si>
  <si>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</si>
  <si>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</si>
  <si>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</si>
  <si>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</si>
  <si>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</si>
  <si>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</si>
  <si>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</si>
  <si>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</si>
  <si>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 xml:space="preserve">Nippes Earthquake </t>
  </si>
  <si>
    <t>HTI002</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</si>
  <si>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</si>
  <si>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</si>
  <si>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</si>
  <si>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</si>
  <si>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</si>
  <si>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</si>
  <si>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</si>
  <si>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</si>
  <si>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</si>
  <si>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Multiple crisis in Mexico</t>
  </si>
  <si>
    <t>MEX001</t>
  </si>
  <si>
    <t>Mexico</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</si>
  <si>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</si>
  <si>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</si>
  <si>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</si>
  <si>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</si>
  <si>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</si>
  <si>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</si>
  <si>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</si>
  <si>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</si>
  <si>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</si>
  <si>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Criminal Violence in Mexico</t>
  </si>
  <si>
    <t>MEX002</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</si>
  <si>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</si>
  <si>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</si>
  <si>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</si>
  <si>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</si>
  <si>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</si>
  <si>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</si>
  <si>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</si>
  <si>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</si>
  <si>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</si>
  <si>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Mixed Migration in Mexico</t>
  </si>
  <si>
    <t>MEX003</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</si>
  <si>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</si>
  <si>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</si>
  <si>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</si>
  <si>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</si>
  <si>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</si>
  <si>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</si>
  <si>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</si>
  <si>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</si>
  <si>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</si>
  <si>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</si>
  <si>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</si>
  <si>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</si>
  <si>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</si>
  <si>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</si>
  <si>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</si>
  <si>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</si>
  <si>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</si>
  <si>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</si>
  <si>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</si>
  <si>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</si>
  <si>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</si>
  <si>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</si>
  <si>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</si>
  <si>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</si>
  <si>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</si>
  <si>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</si>
  <si>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</si>
  <si>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</si>
  <si>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</si>
  <si>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</si>
  <si>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</si>
  <si>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</si>
  <si>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</si>
  <si>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</si>
  <si>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</si>
  <si>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</si>
  <si>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</si>
  <si>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</si>
  <si>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</si>
  <si>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</si>
  <si>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</si>
  <si>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</si>
  <si>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</si>
  <si>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</si>
  <si>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</si>
  <si>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</si>
  <si>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</si>
  <si>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</si>
  <si>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</si>
  <si>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</si>
  <si>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</si>
  <si>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</si>
  <si>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</si>
  <si>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</si>
  <si>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Socioeconomic crisis in Nicaragua</t>
  </si>
  <si>
    <t>NIC001</t>
  </si>
  <si>
    <t>Nicaragua</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</si>
  <si>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</si>
  <si>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</si>
  <si>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</si>
  <si>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</si>
  <si>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</si>
  <si>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</si>
  <si>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</si>
  <si>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</si>
  <si>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</si>
  <si>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</si>
  <si>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</si>
  <si>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</si>
  <si>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</si>
  <si>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</si>
  <si>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</si>
  <si>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</si>
  <si>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</si>
  <si>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</si>
  <si>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</si>
  <si>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</si>
  <si>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</si>
  <si>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</si>
  <si>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</si>
  <si>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</si>
  <si>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</si>
  <si>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</si>
  <si>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</si>
  <si>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</si>
  <si>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</si>
  <si>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</si>
  <si>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</si>
  <si>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</si>
  <si>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</si>
  <si>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</si>
  <si>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</si>
  <si>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</si>
  <si>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</si>
  <si>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</si>
  <si>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</si>
  <si>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</si>
  <si>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</si>
  <si>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</si>
  <si>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</si>
  <si>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</si>
  <si>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</si>
  <si>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</si>
  <si>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</si>
  <si>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</si>
  <si>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</si>
  <si>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</si>
  <si>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</si>
  <si>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</si>
  <si>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</si>
  <si>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</si>
  <si>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</si>
  <si>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</si>
  <si>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</si>
  <si>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</si>
  <si>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</si>
  <si>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</si>
  <si>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</si>
  <si>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</si>
  <si>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</si>
  <si>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</si>
  <si>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</si>
  <si>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</si>
  <si>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</si>
  <si>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</si>
  <si>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</si>
  <si>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</si>
  <si>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</si>
  <si>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</si>
  <si>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</si>
  <si>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</si>
  <si>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</si>
  <si>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</si>
  <si>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</si>
  <si>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</si>
  <si>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</si>
  <si>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</si>
  <si>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</si>
  <si>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</si>
  <si>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</si>
  <si>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</si>
  <si>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</si>
  <si>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</si>
  <si>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</si>
  <si>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</si>
  <si>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</si>
  <si>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</si>
  <si>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</si>
  <si>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</si>
  <si>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</si>
  <si>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</si>
  <si>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</si>
  <si>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</si>
  <si>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</si>
  <si>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</si>
  <si>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</si>
  <si>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</si>
  <si>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</si>
  <si>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</si>
  <si>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</si>
  <si>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</si>
  <si>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</si>
  <si>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</si>
  <si>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</si>
  <si>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</si>
  <si>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</si>
  <si>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</si>
  <si>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</si>
  <si>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</si>
  <si>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</si>
  <si>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</si>
  <si>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</si>
  <si>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</si>
  <si>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</si>
  <si>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</si>
  <si>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</si>
  <si>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</si>
  <si>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</si>
  <si>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</si>
  <si>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</si>
  <si>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</si>
  <si>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</si>
  <si>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</si>
  <si>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</si>
  <si>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</si>
  <si>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</si>
  <si>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</si>
  <si>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</si>
  <si>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</si>
  <si>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</si>
  <si>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</si>
  <si>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</si>
  <si>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</si>
  <si>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</si>
  <si>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</si>
  <si>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</si>
  <si>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</si>
  <si>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</si>
  <si>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</si>
  <si>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</si>
  <si>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</si>
  <si>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</si>
  <si>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</si>
  <si>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</si>
  <si>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</si>
  <si>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</si>
  <si>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</si>
  <si>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</si>
  <si>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</si>
  <si>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</si>
  <si>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</si>
  <si>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</si>
  <si>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</si>
  <si>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</si>
  <si>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</si>
  <si>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</si>
  <si>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</si>
  <si>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</si>
  <si>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</si>
  <si>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</si>
  <si>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</si>
  <si>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</si>
  <si>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</si>
  <si>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</si>
  <si>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</si>
  <si>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</si>
  <si>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</si>
  <si>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</si>
  <si>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</si>
  <si>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</si>
  <si>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</si>
  <si>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</si>
  <si>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</si>
  <si>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</si>
  <si>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</si>
  <si>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</si>
  <si>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</si>
  <si>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</si>
  <si>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</si>
  <si>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</si>
  <si>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</si>
  <si>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</si>
  <si>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</si>
  <si>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UGA001Denial of existence of humanitarian needs or entitlements to assistance</t>
  </si>
  <si>
    <t>UGA001Impediments to entry into country (bureaucratic and administrative)</t>
  </si>
  <si>
    <t>UGA001Interference into implementation of humanitarian activities</t>
  </si>
  <si>
    <t>UGA001Ongoing insecurity/hostilities affecting humanitarian assistance</t>
  </si>
  <si>
    <t>UGA001Physical constraints in the environment (obstacles related to terrain, climate, lack of infrastructure, etc.)</t>
  </si>
  <si>
    <t>UGA001Presence of mines and improvised explosive devices</t>
  </si>
  <si>
    <t>UGA001Restriction and obstruction of access to services and assistance</t>
  </si>
  <si>
    <t>UGA001Restriction of movement (impediments to freedom of movement and/or administrative restrictions)</t>
  </si>
  <si>
    <t>UGA001Violence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</si>
  <si>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</si>
  <si>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</si>
  <si>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</si>
  <si>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</si>
  <si>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</si>
  <si>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</si>
  <si>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</si>
  <si>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</si>
  <si>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</si>
  <si>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UGA007Denial of existence of humanitarian needs or entitlements to assistance</t>
  </si>
  <si>
    <t>UGA007Impediments to entry into country (bureaucratic and administrative)</t>
  </si>
  <si>
    <t>UGA007Interference into implementation of humanitarian activities</t>
  </si>
  <si>
    <t>UGA007Ongoing insecurity/hostilities affecting humanitarian assistance</t>
  </si>
  <si>
    <t>UGA007Physical constraints in the environment (obstacles related to terrain, climate, lack of infrastructure, etc.)</t>
  </si>
  <si>
    <t>UGA007Presence of mines and improvised explosive devices</t>
  </si>
  <si>
    <t>UGA007Restriction and obstruction of access to services and assistance</t>
  </si>
  <si>
    <t>UGA007Restriction of movement (impediments to freedom of movement and/or administrative restrictions)</t>
  </si>
  <si>
    <t>UGA007Violence against personnel, facilities and assets</t>
  </si>
  <si>
    <t>IPC 11/10/2022</t>
  </si>
  <si>
    <t>https://www.ipcinfo.org/ipc-country-analysis/details-map/en/c/1155947/?iso3=MDG</t>
  </si>
  <si>
    <t>39000 residents in the Grand Sud area facing Severe Acute malnutrition. This category is deemed ill with urgent need for medical intervention.</t>
  </si>
  <si>
    <t>MDG002Illness cases reported</t>
  </si>
  <si>
    <t>Food security crisis in Lesotho</t>
  </si>
  <si>
    <t>LSO003</t>
  </si>
  <si>
    <t>Lesotho</t>
  </si>
  <si>
    <t>WPR Accessed 22/11/2022</t>
  </si>
  <si>
    <t>https://worldpopulationreview.com/countries/lesotho-population</t>
  </si>
  <si>
    <t>Total population of Lesotho</t>
  </si>
  <si>
    <t>LSO003Total population</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</si>
  <si>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</si>
  <si>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</si>
  <si>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</si>
  <si>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</si>
  <si>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</si>
  <si>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</si>
  <si>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PAK005People in Need</t>
  </si>
  <si>
    <t>Level 2 = affected - PIN</t>
  </si>
  <si>
    <t>PAK005Stressed humanitarian conditions - Level 2</t>
  </si>
  <si>
    <t>Total people in need of humanitarian assistance minus people in level 4</t>
  </si>
  <si>
    <t>PAK005Moderate humanitarian conditions - Level 3</t>
  </si>
  <si>
    <t>WHO 3/07/2022</t>
  </si>
  <si>
    <t>https://apps.who.int/iris/bitstream/handle/10665/359281/OEW27-270603072022.pdf</t>
  </si>
  <si>
    <t>Number of people injured since the start of tropical cyclones. There is no cumulative figure on the number of people injured by insurgents.</t>
  </si>
  <si>
    <t>MOZ001Injuries reported</t>
  </si>
  <si>
    <t>MOZ001People in Need</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</si>
  <si>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</si>
  <si>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</si>
  <si>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</si>
  <si>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</si>
  <si>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</si>
  <si>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</si>
  <si>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</si>
  <si>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</si>
  <si>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</si>
  <si>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</si>
  <si>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</si>
  <si>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</si>
  <si>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</si>
  <si>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</si>
  <si>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</si>
  <si>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</si>
  <si>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</si>
  <si>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</si>
  <si>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</si>
  <si>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</si>
  <si>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</si>
  <si>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</si>
  <si>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</si>
  <si>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</si>
  <si>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</si>
  <si>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</si>
  <si>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</si>
  <si>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</si>
  <si>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</si>
  <si>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</si>
  <si>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</si>
  <si>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</si>
  <si>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</si>
  <si>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</si>
  <si>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</si>
  <si>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</si>
  <si>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</si>
  <si>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</si>
  <si>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</si>
  <si>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Mixed migration in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</si>
  <si>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</si>
  <si>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</si>
  <si>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</si>
  <si>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</si>
  <si>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</si>
  <si>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</si>
  <si>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</si>
  <si>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</si>
  <si>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</si>
  <si>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</si>
  <si>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</si>
  <si>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</si>
  <si>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</si>
  <si>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</si>
  <si>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</si>
  <si>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</si>
  <si>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</si>
  <si>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</si>
  <si>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</si>
  <si>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</si>
  <si>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</si>
  <si>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</si>
  <si>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</si>
  <si>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</si>
  <si>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</si>
  <si>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</si>
  <si>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</si>
  <si>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</si>
  <si>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</si>
  <si>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</si>
  <si>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</si>
  <si>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</si>
  <si>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</si>
  <si>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</si>
  <si>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</si>
  <si>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</si>
  <si>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</si>
  <si>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</si>
  <si>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</si>
  <si>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</si>
  <si>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</si>
  <si>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</si>
  <si>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</si>
  <si>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</si>
  <si>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</si>
  <si>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</si>
  <si>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</si>
  <si>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</si>
  <si>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</si>
  <si>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</si>
  <si>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</si>
  <si>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</si>
  <si>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</si>
  <si>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</si>
  <si>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</si>
  <si>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</si>
  <si>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</si>
  <si>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</si>
  <si>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</si>
  <si>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</si>
  <si>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</si>
  <si>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</si>
  <si>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</si>
  <si>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</si>
  <si>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</si>
  <si>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</si>
  <si>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</si>
  <si>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</si>
  <si>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</si>
  <si>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</si>
  <si>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</si>
  <si>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</si>
  <si>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</si>
  <si>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</si>
  <si>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</si>
  <si>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</si>
  <si>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</si>
  <si>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</si>
  <si>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</si>
  <si>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</si>
  <si>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</si>
  <si>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</si>
  <si>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</si>
  <si>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</si>
  <si>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</si>
  <si>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</si>
  <si>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</si>
  <si>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</si>
  <si>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</si>
  <si>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</si>
  <si>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</si>
  <si>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</si>
  <si>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</si>
  <si>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</si>
  <si>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</si>
  <si>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</si>
  <si>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</si>
  <si>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</si>
  <si>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</si>
  <si>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</si>
  <si>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</si>
  <si>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</si>
  <si>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</si>
  <si>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</si>
  <si>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</si>
  <si>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</si>
  <si>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</si>
  <si>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</si>
  <si>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</si>
  <si>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</si>
  <si>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</si>
  <si>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</si>
  <si>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</si>
  <si>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</si>
  <si>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</si>
  <si>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</si>
  <si>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</si>
  <si>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</si>
  <si>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</si>
  <si>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</si>
  <si>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</si>
  <si>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</si>
  <si>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</si>
  <si>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</si>
  <si>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</si>
  <si>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</si>
  <si>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</si>
  <si>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</si>
  <si>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</si>
  <si>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</si>
  <si>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</si>
  <si>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</si>
  <si>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</si>
  <si>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</si>
  <si>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</si>
  <si>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</si>
  <si>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</si>
  <si>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</si>
  <si>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</si>
  <si>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</si>
  <si>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</si>
  <si>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</si>
  <si>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</si>
  <si>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</si>
  <si>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</si>
  <si>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</si>
  <si>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</si>
  <si>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</si>
  <si>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</si>
  <si>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</si>
  <si>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</si>
  <si>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</si>
  <si>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</si>
  <si>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</si>
  <si>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</si>
  <si>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</si>
  <si>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</si>
  <si>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</si>
  <si>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</si>
  <si>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</si>
  <si>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</si>
  <si>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</si>
  <si>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</si>
  <si>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</si>
  <si>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</si>
  <si>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</si>
  <si>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</si>
  <si>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</si>
  <si>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</si>
  <si>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</si>
  <si>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</si>
  <si>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</si>
  <si>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</si>
  <si>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</si>
  <si>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</si>
  <si>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</si>
  <si>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</si>
  <si>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</si>
  <si>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</si>
  <si>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</si>
  <si>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</si>
  <si>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</si>
  <si>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</si>
  <si>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</si>
  <si>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</si>
  <si>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</si>
  <si>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</si>
  <si>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</si>
  <si>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</si>
  <si>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</si>
  <si>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</si>
  <si>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</si>
  <si>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</si>
  <si>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</si>
  <si>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</si>
  <si>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</si>
  <si>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</si>
  <si>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</si>
  <si>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</si>
  <si>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</si>
  <si>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</si>
  <si>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</si>
  <si>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</si>
  <si>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</si>
  <si>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</si>
  <si>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</si>
  <si>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</si>
  <si>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</si>
  <si>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</si>
  <si>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</si>
  <si>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</si>
  <si>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</si>
  <si>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</si>
  <si>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</si>
  <si>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</si>
  <si>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</si>
  <si>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</si>
  <si>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</si>
  <si>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</si>
  <si>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</si>
  <si>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</si>
  <si>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</si>
  <si>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</si>
  <si>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</si>
  <si>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</si>
  <si>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</si>
  <si>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</si>
  <si>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</si>
  <si>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</si>
  <si>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</si>
  <si>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</si>
  <si>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</si>
  <si>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</si>
  <si>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</si>
  <si>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</si>
  <si>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</si>
  <si>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</si>
  <si>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</si>
  <si>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</si>
  <si>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</si>
  <si>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</si>
  <si>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</si>
  <si>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</si>
  <si>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</si>
  <si>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</si>
  <si>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</si>
  <si>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</si>
  <si>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</si>
  <si>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</si>
  <si>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</si>
  <si>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</si>
  <si>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</si>
  <si>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</si>
  <si>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</si>
  <si>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</si>
  <si>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</si>
  <si>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</si>
  <si>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</si>
  <si>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</si>
  <si>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</si>
  <si>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</si>
  <si>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</si>
  <si>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</si>
  <si>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</si>
  <si>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</si>
  <si>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</si>
  <si>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</si>
  <si>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</si>
  <si>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</si>
  <si>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</si>
  <si>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</si>
  <si>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</si>
  <si>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</si>
  <si>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</si>
  <si>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</si>
  <si>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</si>
  <si>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</si>
  <si>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</si>
  <si>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</si>
  <si>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</si>
  <si>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</si>
  <si>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</si>
  <si>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</si>
  <si>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</si>
  <si>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</si>
  <si>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</si>
  <si>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</si>
  <si>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</si>
  <si>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</si>
  <si>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</si>
  <si>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</si>
  <si>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</si>
  <si>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</si>
  <si>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</si>
  <si>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</si>
  <si>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</si>
  <si>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</si>
  <si>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</si>
  <si>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</si>
  <si>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</si>
  <si>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</si>
  <si>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</si>
  <si>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</si>
  <si>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</si>
  <si>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</si>
  <si>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</si>
  <si>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</si>
  <si>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</si>
  <si>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</si>
  <si>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</si>
  <si>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</si>
  <si>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</si>
  <si>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</si>
  <si>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</si>
  <si>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</si>
  <si>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</si>
  <si>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</si>
  <si>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</si>
  <si>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</si>
  <si>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</si>
  <si>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</si>
  <si>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</si>
  <si>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</si>
  <si>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</si>
  <si>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</si>
  <si>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</si>
  <si>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</si>
  <si>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</si>
  <si>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</si>
  <si>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</si>
  <si>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</si>
  <si>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</si>
  <si>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</si>
  <si>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</si>
  <si>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</si>
  <si>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</si>
  <si>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</si>
  <si>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</si>
  <si>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</si>
  <si>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</si>
  <si>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</si>
  <si>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</si>
  <si>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</si>
  <si>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</si>
  <si>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</si>
  <si>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</si>
  <si>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</si>
  <si>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</si>
  <si>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</si>
  <si>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</si>
  <si>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</si>
  <si>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</si>
  <si>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</si>
  <si>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</si>
  <si>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</si>
  <si>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</si>
  <si>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</si>
  <si>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</si>
  <si>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</si>
  <si>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</si>
  <si>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</si>
  <si>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</si>
  <si>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</si>
  <si>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</si>
  <si>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</si>
  <si>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</si>
  <si>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</si>
  <si>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</si>
  <si>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</si>
  <si>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</si>
  <si>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</si>
  <si>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</si>
  <si>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</si>
  <si>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</si>
  <si>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</si>
  <si>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</si>
  <si>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</si>
  <si>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</si>
  <si>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</si>
  <si>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</si>
  <si>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</si>
  <si>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</si>
  <si>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</si>
  <si>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</si>
  <si>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</si>
  <si>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</si>
  <si>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</si>
  <si>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</si>
  <si>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</si>
  <si>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</si>
  <si>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</si>
  <si>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</si>
  <si>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</si>
  <si>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</si>
  <si>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</si>
  <si>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</si>
  <si>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</si>
  <si>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</si>
  <si>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</si>
  <si>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</si>
  <si>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</si>
  <si>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</si>
  <si>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</si>
  <si>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</si>
  <si>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</si>
  <si>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</si>
  <si>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</si>
  <si>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</si>
  <si>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</si>
  <si>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</si>
  <si>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</si>
  <si>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</si>
  <si>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</si>
  <si>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</si>
  <si>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</si>
  <si>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</si>
  <si>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</si>
  <si>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</si>
  <si>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</si>
  <si>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</si>
  <si>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</si>
  <si>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</si>
  <si>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</si>
  <si>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</si>
  <si>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</si>
  <si>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</si>
  <si>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</si>
  <si>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</si>
  <si>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</si>
  <si>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</si>
  <si>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</si>
  <si>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</si>
  <si>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</si>
  <si>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</si>
  <si>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</si>
  <si>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Knoema Accessed on 19/10/22</t>
  </si>
  <si>
    <t>https://knoema.com/atlas/Mozambique/Province-profiles</t>
  </si>
  <si>
    <t>Total landmass of provinces affected by the insurgency and cyclones</t>
  </si>
  <si>
    <t>MOZ001Landmass affected</t>
  </si>
  <si>
    <t>Knoema Accessed on 24/10/2022</t>
  </si>
  <si>
    <t>Cumulative number of people exposed in the insurgency and cyclones crises</t>
  </si>
  <si>
    <t>MOZ001People exposed</t>
  </si>
  <si>
    <t>Knoema Accessed on 24/10/2022; OCHA 29/09/2022</t>
  </si>
  <si>
    <t>https://knoema.com/atlas/Mozambique/Province-profiles; https://reliefweb.int/report/mozambique/mozambique-cyclone-gombe-humanitarian-response-dashboard-august-2022</t>
  </si>
  <si>
    <t xml:space="preserve">Number of people affected by Tropical Cyclones and the Cabo Delgado insurgency </t>
  </si>
  <si>
    <t>MOZ001People affected</t>
  </si>
  <si>
    <t>https://knoema.com/atlas/Mozambique/Province-profiles ;  https://reliefweb.int/report/mozambique/mozambique-tropical-storm-ana-flash-update-no5-28-january-2022; http://www.ine.gov.mz/operacoes-estatisticas/censos/censo-2007/censo-2017/mapa-dos-dados-preliminares-2017-2007-e-1997.pdf/view; https://reliefweb.int/report/mozambique/mozambique-tropical-storm-ana-flash-update-no7-1-february-2022; https://reliefweb.int/report/mozambique/mozambique-tropical-storm-ana-flash-update-no8-8-february-2022</t>
  </si>
  <si>
    <t>Total number of people classified as Level 1 in the insurgency and cyclones</t>
  </si>
  <si>
    <t>MOZ001Minimal humanitarian conditions - Level 1</t>
  </si>
  <si>
    <t>Knoema Accessed on 24/10/2022 ; OCHA 29/09/2022</t>
  </si>
  <si>
    <t>Total number of people classified as Level 2 in the insurgency and cyclones</t>
  </si>
  <si>
    <t>MOZ001Stressed humanitarian conditions - Level 2</t>
  </si>
  <si>
    <t xml:space="preserve">OCHA 29/09/2022; </t>
  </si>
  <si>
    <t>https://reliefweb.int/report/mozambique/mozambique-tropical-cyclone-gombe-flash-update-no9-13-april-2022</t>
  </si>
  <si>
    <t>Total number of people classified as Level 3 in the insurgency and cyclones, ACAPS methodology applied</t>
  </si>
  <si>
    <t>MOZ001Moderate humanitarian conditions - Level 3</t>
  </si>
  <si>
    <t>Total number of people classified as Level 4 in the insurgency and cyclones, ACAPS methodology applied</t>
  </si>
  <si>
    <t>MOZ001Severe humanitarian conditions - Level 4</t>
  </si>
  <si>
    <t>Total number of people classified as Level 5 in the insurgency and cyclones, ACAPS methodology applied</t>
  </si>
  <si>
    <t>MOZ001Extreme humanitarian conditions - Level 5</t>
  </si>
  <si>
    <t>Total area of Cabo Delgado, Niassa and Nampula provinces in square kilometres</t>
  </si>
  <si>
    <t>MOZ004Landmass affected</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</si>
  <si>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</si>
  <si>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</si>
  <si>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t>
  </si>
  <si>
    <t>MOZ004People affected</t>
  </si>
  <si>
    <t>There is no cumulative reliable information regarding the number of injuries from the insurgency</t>
  </si>
  <si>
    <t>MOZ004Injuries reported</t>
  </si>
  <si>
    <t>MOZ004People in Need</t>
  </si>
  <si>
    <t>ACAPS Methodology was applied to compute the number of people facing Level 1 and 2 needs. The people facing IPC 4 outcomes were categorised under Level 4, and the people facing IPC 3 outcomes were categorised under Level 3. While there may be people facing Level 5 outcomes, there is no evidence to support this.</t>
  </si>
  <si>
    <t>MOZ004Minimal humanitarian conditions - Level 1</t>
  </si>
  <si>
    <t>MOZ004Stressed humanitarian conditions - Level 2</t>
  </si>
  <si>
    <t>MOZ004Moderate humanitarian conditions - Level 3</t>
  </si>
  <si>
    <t>MOZ004Severe humanitarian conditions - Level 4</t>
  </si>
  <si>
    <t>MOZ004Extreme humanitarian conditions - Level 5</t>
  </si>
  <si>
    <t>AFG005Denial of existence of humanitarian needs or entitlements to assistance</t>
  </si>
  <si>
    <t>AFG005Impediments to entry into country (bureaucratic and administrative)</t>
  </si>
  <si>
    <t>AFG005Interference into implementation of humanitarian activities</t>
  </si>
  <si>
    <t>AFG005Ongoing insecurity/hostilities affecting humanitarian assistance</t>
  </si>
  <si>
    <t>AFG005Physical constraints in the environment (obstacles related to terrain, climate, lack of infrastructure, etc.)</t>
  </si>
  <si>
    <t>AFG005Presence of mines and improvised explosive devices</t>
  </si>
  <si>
    <t>AFG005Restriction and obstruction of access to services and assistance</t>
  </si>
  <si>
    <t>AFG005Restriction of movement (impediments to freedom of movement and/or administrative restrictions)</t>
  </si>
  <si>
    <t>AFG005Violence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</si>
  <si>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</si>
  <si>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</si>
  <si>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</si>
  <si>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</si>
  <si>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</si>
  <si>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</si>
  <si>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</si>
  <si>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</si>
  <si>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</si>
  <si>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</si>
  <si>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</si>
  <si>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</si>
  <si>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</si>
  <si>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</si>
  <si>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</si>
  <si>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</si>
  <si>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</si>
  <si>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</si>
  <si>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</si>
  <si>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Data UNHCR - 30/09/2022</t>
  </si>
  <si>
    <t>https://data.unhcr.org/en/country/gmb</t>
  </si>
  <si>
    <t>Displaced persons in Gambia precisely refugees (4,511) and asylum seekers (1,026).</t>
  </si>
  <si>
    <t>GMB002People displaced</t>
  </si>
  <si>
    <t>Groups affected incude; refugees and asylum seekers</t>
  </si>
  <si>
    <t>GMB002Crisis affected groups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</si>
  <si>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</si>
  <si>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</si>
  <si>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</si>
  <si>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</si>
  <si>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</si>
  <si>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</si>
  <si>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</si>
  <si>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</si>
  <si>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</si>
  <si>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</si>
  <si>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</si>
  <si>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</si>
  <si>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</si>
  <si>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</si>
  <si>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</si>
  <si>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</si>
  <si>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</si>
  <si>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</si>
  <si>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</si>
  <si>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</si>
  <si>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</si>
  <si>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</si>
  <si>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</si>
  <si>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</si>
  <si>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</si>
  <si>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</si>
  <si>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</si>
  <si>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</si>
  <si>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</si>
  <si>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</si>
  <si>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</si>
  <si>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</si>
  <si>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</si>
  <si>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</si>
  <si>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</si>
  <si>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</si>
  <si>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World Population Review Accessed 22/10/2022</t>
  </si>
  <si>
    <t>https://worldpopulationreview.com/countries/uganda-population</t>
  </si>
  <si>
    <t>Total population of Uganda</t>
  </si>
  <si>
    <t>UGA007Total population</t>
  </si>
  <si>
    <t>UGA005Total population</t>
  </si>
  <si>
    <t>World Population Review Accessed 22/11/2022</t>
  </si>
  <si>
    <t>UGA001Total population</t>
  </si>
  <si>
    <t>Fatalities due to food insecurity in Karamoja. No information about refugee fatalities.</t>
  </si>
  <si>
    <t>UGA001Fatalities reported</t>
  </si>
  <si>
    <t>UGA001Fatalities in all crises</t>
  </si>
  <si>
    <t>World Population Accessed 15/11/2022</t>
  </si>
  <si>
    <t>https://worldpopulationreview.com/countries/nigeria-population</t>
  </si>
  <si>
    <t>According to World Population Review, the current population of Nigeria is 220, 472,630.</t>
  </si>
  <si>
    <t>NGA008Total population</t>
  </si>
  <si>
    <t>According to World Population Review, the current population of Nigeria is 220,472,630</t>
  </si>
  <si>
    <t>NGA007Total population</t>
  </si>
  <si>
    <t>According to World Population Review, the current population of Nigeria is 220,472,630 based on projections of the latest United Nations data.</t>
  </si>
  <si>
    <t>NGA004Total population</t>
  </si>
  <si>
    <t xml:space="preserve">According to World Population Review, the current population of Nigeria is 220,472,630. </t>
  </si>
  <si>
    <t>NGA003Total population</t>
  </si>
  <si>
    <t>World Population Review Accessed 15/11/2022</t>
  </si>
  <si>
    <t>NGA001Total population</t>
  </si>
  <si>
    <t>World Population Review 15/11/2022</t>
  </si>
  <si>
    <t>The entire Nigerian population is exposed to the complex crisis</t>
  </si>
  <si>
    <t>NGA001People exposed</t>
  </si>
  <si>
    <t>UNHCR 31/10/2022</t>
  </si>
  <si>
    <t>https://reliefweb.int/report/kenya/kenya-registered-refugees-and-asylum-seekers-31-october-2022</t>
  </si>
  <si>
    <t>Total number of registered refugees in Kenya according to UNHCR</t>
  </si>
  <si>
    <t>KEN002People affected</t>
  </si>
  <si>
    <t>KEN002People displaced</t>
  </si>
  <si>
    <t>World Population Review Accessed 23/11/2022</t>
  </si>
  <si>
    <t>https://worldpopulationreview.com/countries/somalia-population</t>
  </si>
  <si>
    <t xml:space="preserve">According to World Population Review The current population of Somalia is 17,802,592 based on projections of the latest United Nations data. </t>
  </si>
  <si>
    <t>SOM002Total population</t>
  </si>
  <si>
    <t>World Population Review Accessed  23/10/2022</t>
  </si>
  <si>
    <t xml:space="preserve">According to World Population Review, the current population of Somalia is 17,802,592 based on projections of the latest United Nations data. </t>
  </si>
  <si>
    <t>SOM001Total population</t>
  </si>
  <si>
    <t>World Population Review Accessed  23/11/2022</t>
  </si>
  <si>
    <t>Total population of Somalia, who are all exposed to the ongoing complex crisis.</t>
  </si>
  <si>
    <t>SOM001People exposed</t>
  </si>
  <si>
    <t xml:space="preserve">The entire population of Somalia is affected by the on going complex crisis. </t>
  </si>
  <si>
    <t>SOM001People affected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</si>
  <si>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</si>
  <si>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</si>
  <si>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</si>
  <si>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</si>
  <si>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LKA002People in Need</t>
  </si>
  <si>
    <t>Department of Census and Statistics accessed 15/06/2022; OCHA 08/11/2022 (HNP 2022)</t>
  </si>
  <si>
    <t xml:space="preserve">Level 2 = Stressed = Affected population – PiN. 
Considering the situation mentioned above in L1, L2 = the number of people affected - PIN </t>
  </si>
  <si>
    <t>LKA002Stressed humanitarian conditions - Level 2</t>
  </si>
  <si>
    <t>UNICEF 15/11/2022</t>
  </si>
  <si>
    <t>https://reliefweb.int/report/zimbabwe/unicef-zimbabwe-humanitarian-situation-report-no-5-31-october-2022</t>
  </si>
  <si>
    <t>A total of 355 laboratory confirmed measles cases  had been reported as of 18 September 2022 .</t>
  </si>
  <si>
    <t>ZWE001Illness cases reported</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</si>
  <si>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</si>
  <si>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IDN007Total population</t>
  </si>
  <si>
    <t>Statistics Indonesia; City Population accessed 28/11/2022; AHA Centre 22/11/2022; ECHO 21/11/2022</t>
  </si>
  <si>
    <t>https://www.bps.go.id/
https://www.citypopulation.de/en/indonesia/admin/</t>
  </si>
  <si>
    <t xml:space="preserve">The total landmass of crisis affected areas. </t>
  </si>
  <si>
    <t>IDN007Landmass affected</t>
  </si>
  <si>
    <t>Total population living in the areas considered affected.</t>
  </si>
  <si>
    <t>IDN007People exposed</t>
  </si>
  <si>
    <t>Statistics Indonesia; City Population accessed 28/11/2022; ECHO 21/11/2022</t>
  </si>
  <si>
    <t>https://www.bps.go.id/
https://www.citypopulation.de/en/indonesia/admin/
https://erccportal.jrc.ec.europa.eu/ercmaps/ECDM_20221121_EQ_Indonesia.pdf</t>
  </si>
  <si>
    <t>Total people affected by the crises in Indonesia.</t>
  </si>
  <si>
    <t>IDN007People affected</t>
  </si>
  <si>
    <t>UN 01/03/2022; ECHO 24/11/2022</t>
  </si>
  <si>
    <t>https://news.un.org/en/story/2022/03/1113062
https://erccportal.jrc.ec.europa.eu/ECHO-Products/Echo-Flash#/daily-flash-archive/4650</t>
  </si>
  <si>
    <t>The total number of displaced people because of crises in the Indonesia.</t>
  </si>
  <si>
    <t>IDN007People displaced</t>
  </si>
  <si>
    <t>ECHO 24/11/2022</t>
  </si>
  <si>
    <t>https://erccportal.jrc.ec.europa.eu/ECHO-Products/Echo-Flash#/daily-flash-archive/4650</t>
  </si>
  <si>
    <t>Number of crisis related in juries in the last 6 months</t>
  </si>
  <si>
    <t>IDN007Injuries reported</t>
  </si>
  <si>
    <t>ACLED accessed 22/11/2022; ECHO 24/11/2022</t>
  </si>
  <si>
    <t>https://acleddata.com/data-export-tool/
https://erccportal.jrc.ec.europa.eu/ECHO-Products/Echo-Flash#/daily-flash-archive/4650</t>
  </si>
  <si>
    <t>Number of fatalities in the last 6 months.</t>
  </si>
  <si>
    <t>IDN007Fatalities reported</t>
  </si>
  <si>
    <t>The number of fatalities in all the crises in the last 6 months.</t>
  </si>
  <si>
    <t>IDN007Fatalities in all crises</t>
  </si>
  <si>
    <t>IDN007People in Need</t>
  </si>
  <si>
    <t>Statistics Indonesia; City Population accessed 28/11/2022; AHA Centre 22/11/2022; ECHO 21/11/2022 and 24/11/2022</t>
  </si>
  <si>
    <t>https://www.bps.go.id/
https://www.citypopulation.de/en/indonesia/admin/
https://ahacentre.org/flash-update/flash-update-no-01-m5-6-earthquake-in-cianjur-regency-indonesia-22-november-2022/
https://erccportal.jrc.ec.europa.eu/ercmaps/ECDM_20221121_EQ_Indonesia.pdf
https://erccportal.jrc.ec.europa.eu/ECHO-Products/Echo-Flash#/daily-flash-archive/4650</t>
  </si>
  <si>
    <t>Level 1 = Total number of people exposed minus total people affected</t>
  </si>
  <si>
    <t>IDN007Minimal humanitarian conditions - Level 1</t>
  </si>
  <si>
    <t>UN 01/03/2022; Statistics Indonesia; City Population accessed 28/11/2022; AHA Centre 22/11/2022; ECHO 21/11/2022 and 24/11/2022</t>
  </si>
  <si>
    <t>https://reliefweb.int/report/indonesia/indonesia-un-experts-sound-alarm-serious-papua-abuses-call-urgent-aid
https://www.bps.go.id/
https://www.citypopulation.de/en/indonesia/admin/
https://erccportal.jrc.ec.europa.eu/ercmaps/ECDM_20221121_EQ_Indonesia.pdf</t>
  </si>
  <si>
    <t>Level 2 = Total number fo people affceted minus total number of people in need</t>
  </si>
  <si>
    <t>IDN007Stressed humanitarian conditions - Level 2</t>
  </si>
  <si>
    <t>UN 01/03/2022;; Statistics Indonesia; City Population accessed 28/11/2022; AHA Centre 22/11/2022; ECHO 21/11/2022 and 24/11/2022</t>
  </si>
  <si>
    <t>https://reliefweb.int/report/indonesia/indonesia-un-experts-sound-alarm-serious-papua-abuses-call-urgent-aid
https://www.bps.go.id/
https://www.citypopulation.de/en/indonesia/admin/
https://ahacentre.org/flash-update/flash-update-no-01-m5-6-earthquake-in-cianjur-regency-indonesia-22-november-2022/
https://erccportal.jrc.ec.europa.eu/ercmaps/ECDM_20221121_EQ_Indonesia.pdf
https://erccportal.jrc.ec.europa.eu/ECHO-Products/Echo-Flash#/daily-flash-archive/4650</t>
  </si>
  <si>
    <t>The total number of people in need, all people in need are considered at level 3</t>
  </si>
  <si>
    <t>IDN007Moderate humanitarian conditions - Level 3</t>
  </si>
  <si>
    <t>Not enough data to assign figure for this level.</t>
  </si>
  <si>
    <t>IDN007Severe humanitarian conditions - Level 4</t>
  </si>
  <si>
    <t>IDN007Extreme humanitarian conditions - Level 5</t>
  </si>
  <si>
    <t>UN HRC 01/03/2022; ECHO 24/11/2022; CARE 25/11/2022</t>
  </si>
  <si>
    <t>https://reliefweb.int/report/indonesia/indonesia-un-experts-sound-alarm-serious-papua-abuses-call-urgent-aid
https://erccportal.jrc.ec.europa.eu/ECHO-Products/Echo-Flash#/daily-flash-archive/4650
https://reliefweb.int/report/indonesia/care-international-begin-supporting-earthquake-affected-families-indonesia</t>
  </si>
  <si>
    <t>Host, non-host, returnees and IDPs affceted by all the crises</t>
  </si>
  <si>
    <t>IDN007Crisis affected groups</t>
  </si>
  <si>
    <t>Earthquake in West Java province</t>
  </si>
  <si>
    <t>IDN008</t>
  </si>
  <si>
    <t>IDN008Total population</t>
  </si>
  <si>
    <t>https://www.bps.go.id/
https://www.citypopulation.de/en/indonesia/admin/
https://ahacentre.org/flash-update/flash-update-no-01-m5-6-earthquake-in-cianjur-regency-indonesia-22-november-2022/
https://erccportal.jrc.ec.europa.eu/ercmaps/ECDM_20221121_EQ_Indonesia.pdf</t>
  </si>
  <si>
    <t xml:space="preserve">Affected regencies: Cianjur, Bogor, Karawang, Purwakarta, Bandung, West Bandung, Bekasi </t>
  </si>
  <si>
    <t>IDN008Landmass affected</t>
  </si>
  <si>
    <t>People living in affected regencies</t>
  </si>
  <si>
    <t>IDN008People exposed</t>
  </si>
  <si>
    <t>ECHO 21/11/2022</t>
  </si>
  <si>
    <t>https://erccportal.jrc.ec.europa.eu/ercmaps/ECDM_20221121_EQ_Indonesia.pdf</t>
  </si>
  <si>
    <t>Estimate for number of people affected by the shaking</t>
  </si>
  <si>
    <t>IDN008People affected</t>
  </si>
  <si>
    <t>IDN008People in Need</t>
  </si>
  <si>
    <t>Level 1 = Number of people exposed - number of people affected</t>
  </si>
  <si>
    <t>IDN008Minimal humanitarian conditions - Level 1</t>
  </si>
  <si>
    <t>Level 2 = Number of people affected - number of people in need (i.e., the number of people displaced)</t>
  </si>
  <si>
    <t>IDN008Stressed humanitarian conditions - Level 2</t>
  </si>
  <si>
    <t>Level 3 = Number of people in need (i.e., the number of people displaced)</t>
  </si>
  <si>
    <t>IDN008Moderate humanitarian conditions - Level 3</t>
  </si>
  <si>
    <t>Not enough information regarding the severity of the humanitarian conditions of the affected people to assign a population figure for Level 4.</t>
  </si>
  <si>
    <t>IDN008Severe humanitarian conditions - Level 4</t>
  </si>
  <si>
    <t>Not enough information regarding the severity of the humanitarian conditions of the affected people to assign a population figure for Level 5.</t>
  </si>
  <si>
    <t>IDN008Extreme humanitarian conditions - Level 5</t>
  </si>
  <si>
    <t>ECHO 24/11/2022; CARE 25/11/2022</t>
  </si>
  <si>
    <t>https://erccportal.jrc.ec.europa.eu/ECHO-Products/Echo-Flash#/daily-flash-archive/4650
https://reliefweb.int/report/indonesia/care-international-begin-supporting-earthquake-affected-families-indonesia</t>
  </si>
  <si>
    <t xml:space="preserve">IDPs, returnees, host communities, and non-host </t>
  </si>
  <si>
    <t>IDN008Crisis affected groups</t>
  </si>
  <si>
    <t>Lesotho info accessed 24/11/2022</t>
  </si>
  <si>
    <t>The landmass of areas facing IPC Phase 3 outcomes: Berea; Mafeteng; Maseru; Quthing; Mokhotlong; Thaba Tsek; Mohale's Hoek &amp; Qacha'S Nek</t>
  </si>
  <si>
    <t>LSO003Landmass affected</t>
  </si>
  <si>
    <t>No data/ Information</t>
  </si>
  <si>
    <t>LSO003People displaced</t>
  </si>
  <si>
    <t>LSO003Illness cases reported</t>
  </si>
  <si>
    <t>LSO003Injuries reported</t>
  </si>
  <si>
    <t>LSO003Fatalities reported</t>
  </si>
  <si>
    <t>LSO003Fatalities in all crises</t>
  </si>
  <si>
    <t>LSO003Buildings damaged</t>
  </si>
  <si>
    <t>LSO003Buildings destroyed</t>
  </si>
  <si>
    <t>LSO003Economic Losses</t>
  </si>
  <si>
    <t>Host community</t>
  </si>
  <si>
    <t>LSO003Crisis affected groups</t>
  </si>
  <si>
    <t>LSO003People facing limited access constraints</t>
  </si>
  <si>
    <t>LSO003People facing restricted access constraints</t>
  </si>
  <si>
    <t>IPC 4/05/2022</t>
  </si>
  <si>
    <t>https://www.ipcinfo.org/ipc-country-analysis/details-map/en/c/1155581/#rand=0.31168880020836625&amp;iit=1666809274119&amp;tmr=load%3D1666809262869%26core%3D1666809269652%26main%3D1666809273906%26ifr%3D1666809274342&amp;cb=0&amp;cdn=0&amp;md=0&amp;kw=&amp;ab=-&amp;dh=www.ipcinfo.org&amp;dr=&amp;du=https%3A%2F%2Fwww.ipcinfo.org%2Fipc-country-analysis%2Fdetails-map%2Fen%2Fc%2F1155581%2F&amp;href=https%3A%2F%2Fwww.ipcinfo.org%2Fipc-country-analysis%2Fdetails-map%2Fen%2Fc%2F1155581%2F&amp;dt=Djibouti%3A%20Acute%20Food%20Insecurity%20Situation%20March%20-%20June%202022%20and%20Projection%20for%20July%20-%20December%202022%C2%A0%7C%20IPC%20Global%20Platform&amp;dbg=0&amp;cap=tc%3D0%26ab%3D0&amp;inst=1&amp;jsl=33&amp;prod=undefined&amp;lng=en&amp;ogt=&amp;pc=men&amp;pub=ra-5af1962619e822be&amp;ssl=1&amp;sid=63597db5b1cfb992&amp;srf=0.01&amp;ver=300&amp;xck=0&amp;xtr=0&amp;og=&amp;csi=undefined&amp;rev=v8.28.8-wp&amp;ct=1&amp;xld=1&amp;xd=1</t>
  </si>
  <si>
    <t>1,181,675 is the total population of Djibouti in 2022 According to IPC which is the most updated figure.</t>
  </si>
  <si>
    <t>DJI003Total population</t>
  </si>
  <si>
    <t>World Bank 07/07/2021</t>
  </si>
  <si>
    <t>https://data.worldbank.org/indicator/AG.LND.TOTL.K2?locations=DJ</t>
  </si>
  <si>
    <t>The whole country is affected by the drought crisis</t>
  </si>
  <si>
    <t>DJI003Landmass affected</t>
  </si>
  <si>
    <t>No figures of people being internally displaced because of the drought crisis</t>
  </si>
  <si>
    <t>DJI003People displaced</t>
  </si>
  <si>
    <t>No Data/ Information on this</t>
  </si>
  <si>
    <t>DJI003Illness cases reported</t>
  </si>
  <si>
    <t>DJI003Injuries reported</t>
  </si>
  <si>
    <t>DJI003Fatalities reported</t>
  </si>
  <si>
    <t>DJI003Buildings damaged</t>
  </si>
  <si>
    <t>DJI003Buildings destroyed</t>
  </si>
  <si>
    <t>DJI003Economic Losses</t>
  </si>
  <si>
    <t>Refugees, host, non-host population,  retunrees, IDPs</t>
  </si>
  <si>
    <t>DJI003Crisis affected groups</t>
  </si>
  <si>
    <t>DJI003People facing limited access constraints</t>
  </si>
  <si>
    <t>DJI003People facing restricted access constraints</t>
  </si>
  <si>
    <t>DJI002Total population</t>
  </si>
  <si>
    <t>Land size of regions that host refugees Ali Sabieh (2400km2) Djibouti (200km2) and Obock (4700km2)</t>
  </si>
  <si>
    <t>DJI002Landmass affected</t>
  </si>
  <si>
    <t xml:space="preserve">WPR 21/07/2021 ; UNHCR 18/11/2022 </t>
  </si>
  <si>
    <t xml:space="preserve">https://worldpopulationreview.com/countries/djibouti-population; https://reliefweb.int/report/djibouti/djibouti-refugees-and-asylum-seekers-30-june-2022 ; </t>
  </si>
  <si>
    <t>Sum of populations of the 4 regions hosting refugees: holhol (3,519) + refugees population (8360), Obock (17,776) + refugees population (3026), Djibouti City (623,891) + refugees population (7233), refugees population of Ali adde (16,922) as no information was found on the total population of the town</t>
  </si>
  <si>
    <t>DJI002People exposed</t>
  </si>
  <si>
    <t>DJI002Illness cases reported</t>
  </si>
  <si>
    <t>DJI002Injuries reported</t>
  </si>
  <si>
    <t>DJI002Buildings damaged</t>
  </si>
  <si>
    <t>DJI002Buildings destroyed</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</si>
  <si>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</si>
  <si>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</si>
  <si>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</si>
  <si>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</si>
  <si>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</si>
  <si>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</si>
  <si>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</si>
  <si>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DJI001Total population</t>
  </si>
  <si>
    <t>DJI001Landmass affected</t>
  </si>
  <si>
    <t>WPR 07/07/2021 ; UNHCR 06/05/2022 ; IOM 14/09/2022</t>
  </si>
  <si>
    <t>https://worldpopulationreview.com/countries/djibouti-population; https://reliefweb.int/report/djibouti/djibouti-refugees-and-asylum-seekers-30-june-2022 ; https://dtm.iom.int/reports/djibouti-%E2%80%94-migration-trends-dashboard-may-2022</t>
  </si>
  <si>
    <t>1,181,675 is the total population of Djibouti in 2020 according to IPC  Review live figure + Refugees and Asylum seekers (36,656) as of 30 Oct + Stranded migrants (1,397) as of 30 Oct 2022.</t>
  </si>
  <si>
    <t>DJI001People exposed</t>
  </si>
  <si>
    <t>UNHCR 18/11/2022 ; IOM 16/11/2022 ; IPC 04/05/2022</t>
  </si>
  <si>
    <t>https://reliefweb.int/report/djibouti/djibouti-operational-update-october-2022 ; https://dtm.iom.int/reports/djibouti-%E2%80%94-migration-trends-dashboard-october-2022 ; https://www.ipcinfo.org/ipc-country-analysis/details-map/en/c/1155581/</t>
  </si>
  <si>
    <t>Refugees and Asylum seekers (36,656) as of 30 Oct + Stranded migrants (1,397) as of 30 Oct 2022. + People in IPC level 2 and above (606,935) between July and December. This figure accounts for people affected both by the drought and mixed migration crisis.</t>
  </si>
  <si>
    <t>DJI001People affected</t>
  </si>
  <si>
    <t>DJI001Illness cases reported</t>
  </si>
  <si>
    <t>DJI001Injuries reported</t>
  </si>
  <si>
    <t>DJI001Buildings damaged</t>
  </si>
  <si>
    <t>DJI001Buildings destroyed</t>
  </si>
  <si>
    <t>DJI001Economic Losses</t>
  </si>
  <si>
    <t>DJI001Crisis affected groups</t>
  </si>
  <si>
    <t>DJI001People facing limited access constraints</t>
  </si>
  <si>
    <t>DJI001People facing restricted access constraints</t>
  </si>
  <si>
    <t>Typhoon Nalgae</t>
  </si>
  <si>
    <t>PHL012</t>
  </si>
  <si>
    <t>PHL012Total population</t>
  </si>
  <si>
    <t>Population Census Data 2020; DSWD 25/11/2022</t>
  </si>
  <si>
    <t>https://psa.gov.ph/population-and-housing/node/164857
https://dromic.dswd.gov.ph/wp-content/uploads/2022/11/DSWD-DROMIC-Report-46-on-Severe-Tropical-Storm-Paeng-as-of-25-November-2022-6AM.pdf</t>
  </si>
  <si>
    <t>This is the total area of the affected regions: the entire country except the Region X, Region XI, and Caraga (regions with less that 10,000 affected are excluded from being considered to be affected)</t>
  </si>
  <si>
    <t>PHL012Landmass affected</t>
  </si>
  <si>
    <t>Total population living in the areas: the entire country except the Region X, Region XI, and Caraga (regions with less that 10,000 affected are excluded from being considered to be affected)</t>
  </si>
  <si>
    <t>PHL012People exposed</t>
  </si>
  <si>
    <t>NDRRMC 19/11/2022</t>
  </si>
  <si>
    <t>https://monitoring-dashboard.ndrrmc.gov.ph/assets/uploads/situations/Whole_Report.pdf</t>
  </si>
  <si>
    <t>Number of crisis related in injuries in the last 6 months</t>
  </si>
  <si>
    <t>PHL012Injuries reported</t>
  </si>
  <si>
    <t>Number of crises fatalities in the last 6 months.</t>
  </si>
  <si>
    <t>PHL012Fatalities reported</t>
  </si>
  <si>
    <t>Not enough data to assign a figure for this level.</t>
  </si>
  <si>
    <t>PHL012Severe humanitarian conditions - Level 4</t>
  </si>
  <si>
    <t>PHL012Extreme humanitarian conditions - Level 5</t>
  </si>
  <si>
    <t>Host, non-host, IDPs, and returnees that are affected by Typhoon Nalgae</t>
  </si>
  <si>
    <t>PHL012Crisis affected groups</t>
  </si>
  <si>
    <t>Total damage estimated by the NDRRMC</t>
  </si>
  <si>
    <t>PHL012Economic Losses</t>
  </si>
  <si>
    <t>PHL001Total population</t>
  </si>
  <si>
    <t>Govt of Philippines 2015</t>
  </si>
  <si>
    <t>PHL001Landmass affected</t>
  </si>
  <si>
    <t>PHL001People exposed</t>
  </si>
  <si>
    <t>PHL001Severe humanitarian conditions - Level 4</t>
  </si>
  <si>
    <t>PHL001Extreme humanitarian conditions - Level 5</t>
  </si>
  <si>
    <t>PHL001Crisis affected groups</t>
  </si>
  <si>
    <t>Ministry of Planning - Iraq 03/01/2022</t>
  </si>
  <si>
    <t>The ministry of planning estimation for the whole population in 2021</t>
  </si>
  <si>
    <t>IRQ002Total population</t>
  </si>
  <si>
    <t>World Bank 2019; IAU 04/2022</t>
  </si>
  <si>
    <t>https://databank.worldbank.org/reports.aspx?source=2&amp;country=IRQ; http://www.iauiraq.org/gp/print/GP-Muthanna.asp</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</si>
  <si>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</si>
  <si>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IRQ002Landmass affected</t>
  </si>
  <si>
    <t>Ministry of Planning - Iraq 03/01/2022; IAU 04/2022</t>
  </si>
  <si>
    <t>https://mop.gov.iq/news/view/details?id=841; http://www.iauiraq.org/gp/print/GP-Muthanna.asp</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</si>
  <si>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</si>
  <si>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</si>
  <si>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</si>
  <si>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</si>
  <si>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(31/03/2022);IOM (31/03/2022); Migration Portal (31/12/2020)</t>
  </si>
  <si>
    <t>http://iraqdtm.iom.int/; http://iraqdtm.iom.int/;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</si>
  <si>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and 
International migration (2.1 million) based on 2020 figures of Migration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</si>
  <si>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</si>
  <si>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IRQ002People in Need</t>
  </si>
  <si>
    <t>Level 1 = Exposed population – Affected population – PiN.</t>
  </si>
  <si>
    <t>IRQ002Minimal humanitarian conditions - Level 1</t>
  </si>
  <si>
    <t>Level 2 = Affected population – PiN</t>
  </si>
  <si>
    <t>IRQ002Stressed humanitarian conditions - Level 2</t>
  </si>
  <si>
    <t>IRQ002Moderate humanitarian conditions - Level 3</t>
  </si>
  <si>
    <t>IRQ002Extreme humanitarian conditions - Level 5</t>
  </si>
  <si>
    <t>https://mop.gov.iq/news/view/details?id=841</t>
  </si>
  <si>
    <t>IRQ001Total population</t>
  </si>
  <si>
    <t>IRQ001Landmass affected</t>
  </si>
  <si>
    <t xml:space="preserve">The whole country is considered exposed by the crisis, excpet AL-MUTHANNA governorate as it was flagged in the 2022 HNO that AL-MUTHANNA governorate is not affected or has people in needs.  
People exposed include people exposed from the conflict crisis and syrian refugees crisis. 
Since this figure is estimate and depends on outdated data, the reliability considers low as there is no evidence to support this claim. </t>
  </si>
  <si>
    <t>IRQ001People exposed</t>
  </si>
  <si>
    <t>OCHA 27/03/2022; UNHCR 02/2022; UNHCR 02/2022</t>
  </si>
  <si>
    <t>https://reliefweb.int/sites/reliefweb.int/files/resources/iraq_humanitarian_needs_overview_2022_-_issued_27_march_0.pdf; https://www.3rpsyriacrisis.org/wp-content/uploads/2022/02/RSO2022.pdf; http://data2.unhcr.org/en/situations/syria/location/5</t>
  </si>
  <si>
    <t xml:space="preserve">The number of people affected by the conflict and protracted displacement based on the 2022 HNO. This figure includes in-camp IDPS, out-of-camp IDPS, and returnees. However, not every returnees in Iraq are considered affected or in needs. 
People affected by the Syrian refugees crisis are added as well. Host communities impacted by the Syrian refugees are not added to avoid double counting. 
</t>
  </si>
  <si>
    <t>IRQ001People affected</t>
  </si>
  <si>
    <t>IOM (31/03/2022); UNHCR (01/11/2022); Migration Portal (31/12/2020)</t>
  </si>
  <si>
    <t>http://iraqdtm.iom.int/; http://data2.unhcr.org/en/situations/syria/location/5;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</si>
  <si>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International migration (2.1 million) based on 2020 figures of Migration Portal, and Syrian refugees (about 250K) based on UNHCR tracking system. 
Syrian refugees figures based on UNHCR were not included in this figure as they are included separately in the Syrian Refugees Crisis.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</si>
  <si>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</si>
  <si>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IRQ003Total population</t>
  </si>
  <si>
    <t>Iraq MoP 2020</t>
  </si>
  <si>
    <t>https://mop.gov.iq/min_publications/view/list?id=22&amp;lastcontent=485</t>
  </si>
  <si>
    <t>Kurdistan Iraq area only. The majority of the Syrian refugees (96% per UNHCR https://reliefweb.int/report/syrian-arab-republic/unhcr-iraq-spontaneous-return-overview-2021) in Iraq reside in Kurdistan Iraq, while the majority of Palestinian refugees reside in Baghdad. However, the Palestinian refugees are only 10,000 compared to 265,384 of Syrian so Baghdad won't be included.</t>
  </si>
  <si>
    <t>IRQ003Landmass affected</t>
  </si>
  <si>
    <t>UNFPA 2018; UNHCR 2014; UNHCR 31/08/2021</t>
  </si>
  <si>
    <t>https://iraq.unfpa.org/sites/default/files/pub-pdf/KRSO%20IOM%20UNFPA%20Demographic%20Survey%20Kurdistan%20Region%20of%20Iraq_0.pdf; http://reporting.unhcr.org/node/2547?y=2014#year
http://data2.unhcr.org/en/situations/syria/location/5</t>
  </si>
  <si>
    <t>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t>
  </si>
  <si>
    <t>IRQ003People exposed</t>
  </si>
  <si>
    <t>UNHCR 02/2022; UNHCR 02/2022</t>
  </si>
  <si>
    <t>https://www.3rpsyriacrisis.org/wp-content/uploads/2022/02/RSO2022.pdf; 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</si>
  <si>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</si>
  <si>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</si>
  <si>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IRQ003Fatalities reported</t>
  </si>
  <si>
    <t>OCHA 25/11/2022</t>
  </si>
  <si>
    <t>https://reliefweb.int/report/south-sudan/south-sudan-humanitarian-needs-overview-2023-november-2022</t>
  </si>
  <si>
    <t>Total population of South Sudan</t>
  </si>
  <si>
    <t>SSD003Total population</t>
  </si>
  <si>
    <t>City Population Accessed 28/11/2022</t>
  </si>
  <si>
    <t>https://www.citypopulation.de/en/southsudan/cities/</t>
  </si>
  <si>
    <t xml:space="preserve">Landmass of Jonglei, Unity, Upper Nile, Western Equatoria Lakes, Warrap, Eastern Equitorial,  Western Bahr el Ghazal, Warrap and Northern Bahr el Ghazal States, which have all been affected by flooding. </t>
  </si>
  <si>
    <t>SSD003Landmass affected</t>
  </si>
  <si>
    <t>Total population of states affected by flooding</t>
  </si>
  <si>
    <t>SSD003People exposed</t>
  </si>
  <si>
    <t>OCHA 31/10/2022</t>
  </si>
  <si>
    <t>https://reliefweb.int/report/south-sudan/south-sudan-flooding-situation-report-no-1-31-october-2022</t>
  </si>
  <si>
    <t xml:space="preserve"> According to OCHA, over 1 million people were verified as affected by floods in 36 counties across South Sudan </t>
  </si>
  <si>
    <t>SSD003People affected</t>
  </si>
  <si>
    <t>SSD003People in Need</t>
  </si>
  <si>
    <t>OCHA 31/10/2022; City Population Accessed 14/10/2022</t>
  </si>
  <si>
    <t>https://reliefweb.int/report/south-sudan/south-sudan-flooding-situation-report-no-1-31-october-2022; https://www.citypopulation.de/en/southsudan/cities/</t>
  </si>
  <si>
    <t>ACAPS Methodology was used to compute Level 1 and 2.  The population affected by flooding potentially has Level 3 needs. While some people may be facing Level 4 and 5 conditions, there is no information to indicate this.</t>
  </si>
  <si>
    <t>SSD003Minimal humanitarian conditions - Level 1</t>
  </si>
  <si>
    <t>SSD003Stressed humanitarian conditions - Level 2</t>
  </si>
  <si>
    <t>SSD003Moderate humanitarian conditions - Level 3</t>
  </si>
  <si>
    <t>SSD003Severe humanitarian conditions - Level 4</t>
  </si>
  <si>
    <t>SSD003Extreme humanitarian conditions - Level 5</t>
  </si>
  <si>
    <t>Due to the widespread impact of the floods, all 5 population groups have been affected-Host population, IDPs, refugees/asylum seekers and non-host population.</t>
  </si>
  <si>
    <t>SSD003Crisis affected groups</t>
  </si>
  <si>
    <t>Total population of South Sudan. This figure includes the population of refugees in the country.</t>
  </si>
  <si>
    <t>SSD001Total population</t>
  </si>
  <si>
    <t>Total landmass of South Sudan</t>
  </si>
  <si>
    <t>SSD001Landmass affected</t>
  </si>
  <si>
    <t xml:space="preserve">Since the entire country is affected by the complex crisis, the entire population is considered exposed </t>
  </si>
  <si>
    <t>SSD001People exposed</t>
  </si>
  <si>
    <t>Since whole country is affcted and this is a complex crisis</t>
  </si>
  <si>
    <t>SSD001People affected</t>
  </si>
  <si>
    <t>OCHA 12/10/2022; UNHCR 09/09/2022</t>
  </si>
  <si>
    <t>https://www.humanitarianresponse.info/sites/www.humanitarianresponse.info/files/documents/files/south_sudan_humanitarian_snapshot_september.pdf; https://reliefweb.int/report/south-sudan/unhcr-south-sudan-refugee-returnee-household-survey-apr-jun-2022</t>
  </si>
  <si>
    <t>Total number of IDPs, incoming refugees/asylum seekers, returnees to South Sudan and outgoing South Sudanese refugees in other countries.</t>
  </si>
  <si>
    <t>SSD001People displaced</t>
  </si>
  <si>
    <t>SSD001People in Need</t>
  </si>
  <si>
    <t>The methodology applied in the HNO to compute Minimal, Stress, Severe, Extreme and Catastrophic needs is in line with ACAPS methodology. The number of people facing Minimal and Stress conditions correspond with HNO figures classified in those categories. Severe in the HNO corresponds with ACAPS' Moderate condition. Extreme in the HNO corresponds with ACAPS' Severe condition. Catastrophic in the HNO corresponds with ACAPS' Extreme condition.</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</si>
  <si>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</si>
  <si>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</si>
  <si>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</si>
  <si>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</si>
  <si>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</si>
  <si>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Host, Refugees, Non-host, IDPs, Returnees</t>
  </si>
  <si>
    <t>SSD001Crisis affected groups</t>
  </si>
  <si>
    <t>WHO 06/11/2022; IPC Accessed 23/09/2022</t>
  </si>
  <si>
    <t>https://reliefweb.int/report/south-sudan/south-sudan-cholera-outbreak-situation-report-no-019-30-october-2022; https://www.ipcinfo.org/fileadmin/user_upload/ipcinfo/docs/IPC_South_Sudan_Acute_Food_Insecurity_Malnutrition_2022_Snapshot.pdf</t>
  </si>
  <si>
    <t>Cholera+Malnutrition cases</t>
  </si>
  <si>
    <t>SSD001Illness cases reported</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</si>
  <si>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</si>
  <si>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</si>
  <si>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</si>
  <si>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</si>
  <si>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</si>
  <si>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</si>
  <si>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</si>
  <si>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</si>
  <si>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</si>
  <si>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</si>
  <si>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World Bank 2021, UNFPA accessed 26/08/2022</t>
  </si>
  <si>
    <t>https://data.worldbank.org/indicator/SP.POP.TOTL?locations=LB; 
https://www.unfpa.org/data/world-population/LB</t>
  </si>
  <si>
    <t>This figure is from the World Bank population data</t>
  </si>
  <si>
    <t>LBN004Total population</t>
  </si>
  <si>
    <t>World Bank 2018, Gov Leb 2001</t>
  </si>
  <si>
    <t>https://data.worldbank.org/indicator/AG.SRF.TOTL.K2?locations=LB
http://www.moe.gov.lb/ledo/soer2001pdf/appendix.pdf</t>
  </si>
  <si>
    <t>The socio-economic crisis is affecting the whole of Lebanon and thus the total surface area is reported.</t>
  </si>
  <si>
    <t>LBN004Landmass affected</t>
  </si>
  <si>
    <t>The socio-economic crisis is affecting the whole of Lebanon and thus the whole population of Lebanon is reported, this automatically includes the population exposed to the Syrian refugee crisis.</t>
  </si>
  <si>
    <t>LBN004People exposed</t>
  </si>
  <si>
    <t>LBN002Total population</t>
  </si>
  <si>
    <t xml:space="preserve">The total surface area is affected as the refugees are in all governorates </t>
  </si>
  <si>
    <t>LBN002Landmass affected</t>
  </si>
  <si>
    <t>The Syrian crisis involves the whole country and thus the whole population of Lebanon is exposed</t>
  </si>
  <si>
    <t>LBN002People exposed</t>
  </si>
  <si>
    <t>PCBS 2022 projection (26/05/2021)</t>
  </si>
  <si>
    <t>https://www.pcbs.gov.ps/statisticsIndicatorsTables.aspx?lang=en&amp;table_id=676</t>
  </si>
  <si>
    <t xml:space="preserve">The Palestinian Central Bureau of Statistics estimation of 2022 projection. </t>
  </si>
  <si>
    <t>PSE002Total population</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</si>
  <si>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</si>
  <si>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</si>
  <si>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</si>
  <si>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</si>
  <si>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</si>
  <si>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</si>
  <si>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</si>
  <si>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</si>
  <si>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UNRWA 30/09/2021</t>
  </si>
  <si>
    <t>https://www.unrwa.org/what-we-do/relief-and-social-services/unrwa-registered-population-dashboard</t>
  </si>
  <si>
    <t xml:space="preserve">Total registered Palestine refugees in Jordan, Lebanon, Syria, West Bank and Gaza Strip + Other registered persons. As they are refugees in other countries, they are not considered in needs. </t>
  </si>
  <si>
    <t>PSE002People displaced</t>
  </si>
  <si>
    <t>OCHA (08/03/2022-08/09/2022)</t>
  </si>
  <si>
    <t>https://www.ochaopt.org/data/casualties</t>
  </si>
  <si>
    <t>Total number of injuries resulting directly from conflict (Palestinians), reported for the past six months</t>
  </si>
  <si>
    <t>PSE002Injuries reported</t>
  </si>
  <si>
    <t>PSE002People in Need</t>
  </si>
  <si>
    <t>PSE002Minimal humanitarian conditions - Level 1</t>
  </si>
  <si>
    <t>PSE002Stressed humanitarian conditions - Level 2</t>
  </si>
  <si>
    <t>PSE002Moderate humanitarian conditions - Level 3</t>
  </si>
  <si>
    <t>OCHA HNO 7/11/2022</t>
  </si>
  <si>
    <t>https://reliefweb.int/report/sudan/sudan-humanitarian-needs-overview-2023-november-2022</t>
  </si>
  <si>
    <t>The total population of Sudan according to OCHA's HNO 2023 (49.7 million including 0.93 million refugees)</t>
  </si>
  <si>
    <t>SDN001Total population</t>
  </si>
  <si>
    <t>SDN001People in Need</t>
  </si>
  <si>
    <t>Severity of needs for minimal humanitarian conditions based on OCHA's HNO 2023</t>
  </si>
  <si>
    <t>SDN001Minimal humanitarian conditions - Level 1</t>
  </si>
  <si>
    <t xml:space="preserve"> Severity of needs for stressed humanitarian conditions based on OCHA's HNO 2023</t>
  </si>
  <si>
    <t>SDN001Stressed humanitarian conditions - Level 2</t>
  </si>
  <si>
    <t>Severity of needs for moderated humanitartian conditions based on OCHA's HNO 2023</t>
  </si>
  <si>
    <t>SDN001Moderate humanitarian conditions - Level 3</t>
  </si>
  <si>
    <t>Severity of needs for sever humanitarian needs based on OCHA's HNO 2023</t>
  </si>
  <si>
    <t>SDN001Severe humanitarian conditions - Level 4</t>
  </si>
  <si>
    <t>Severity of needs for extreme humanitarian needs based on OCHA's HNO  2023</t>
  </si>
  <si>
    <t>SDN001Extreme humanitarian conditions - Level 5</t>
  </si>
  <si>
    <t>SDN001Crisis affected groups</t>
  </si>
  <si>
    <t>SDN006Total population</t>
  </si>
  <si>
    <t>The whole population is considered exposed to the 2022 floods season</t>
  </si>
  <si>
    <t>SDN006People exposed</t>
  </si>
  <si>
    <t>SDN005Total population</t>
  </si>
  <si>
    <t>UNHCR accessed on 29/11/2022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</si>
  <si>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</si>
  <si>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</si>
  <si>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</si>
  <si>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People living in the states that host over 100K refugees are considered affected. (Khartoum, White Nile, and Kassala)</t>
  </si>
  <si>
    <t>SDN005People affected</t>
  </si>
  <si>
    <t>SDN008Total population</t>
  </si>
  <si>
    <t>IPC 21/06/2022</t>
  </si>
  <si>
    <t>https://www.ipcinfo.org/ipc-country-analysis/details-map/en/c/1155716/?iso3=SDN</t>
  </si>
  <si>
    <t xml:space="preserve">Darfur and Kordofan regions are considered exposed. </t>
  </si>
  <si>
    <t>SDN008People exposed</t>
  </si>
  <si>
    <t>people living in Darfur and Kordofan regions are affected</t>
  </si>
  <si>
    <t>SDN008People affected</t>
  </si>
  <si>
    <t>SDN008People in Need</t>
  </si>
  <si>
    <t>Level1= Exposed population - affected population (ACAPS methodology)</t>
  </si>
  <si>
    <t>SDN008Minimal humanitarian conditions - Level 1</t>
  </si>
  <si>
    <t>IPC 21/06/2022 , OCHA HNO 7/11/2022</t>
  </si>
  <si>
    <t>https://www.ipcinfo.org/ipc-country-analysis/details-map/en/c/1155716/?iso3=SDN
  ,
  https://reliefweb.int/report/sudan/sudan-humanitarian-needs-overview-2023-november-2022</t>
  </si>
  <si>
    <t>SDN008Stressed humanitarian conditions - Level 2</t>
  </si>
  <si>
    <t>People facing moderate humanitarian needs as a result of violence in Kordofan and Darfur regions including host community, IDPs, Returnees, refugees (HNO 2023 p.35)</t>
  </si>
  <si>
    <t>SDN008Moderate humanitarian conditions - Level 3</t>
  </si>
  <si>
    <t>People facing severe humanitarian needs as a result of violence in Kordofan and Darfur regions including host community, IDPs,  refugees and Returnees. (HNO 2023 p.35)</t>
  </si>
  <si>
    <t>SDN008Severe humanitarian conditions - Level 4</t>
  </si>
  <si>
    <t>people facing extreme humanitarian needs as a result of violence in Kordofan and Darfur regions including host community, IDPs, refugees and Returnees.</t>
  </si>
  <si>
    <t>SDN008Extreme humanitarian conditions - Level 5</t>
  </si>
  <si>
    <t>OCHA 22/02/2022; World Bank (projection) accessed on 29/11/2022</t>
  </si>
  <si>
    <t>https://reliefweb.int/sites/reliefweb.int/files/resources/hno_2022_final_version_210222-2.pdf; https://databank.worldbank.org/source/population-estimates-and-projections</t>
  </si>
  <si>
    <t>The total population in Syria, according to 2022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</si>
  <si>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</si>
  <si>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</si>
  <si>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</si>
  <si>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</si>
  <si>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</si>
  <si>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</si>
  <si>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</si>
  <si>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</si>
  <si>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OCHA 22/02/2022</t>
  </si>
  <si>
    <t>https://reliefweb.int/sites/reliefweb.int/files/resources/hno_2022_final_version_210222-2.pdf</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</si>
  <si>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</si>
  <si>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</si>
  <si>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SYR001Stressed humanitarian conditions - Level 2</t>
  </si>
  <si>
    <t>SYR001Moderate humanitarian conditions - Level 3</t>
  </si>
  <si>
    <t>SYR001Severe humanitarian conditions - Level 4</t>
  </si>
  <si>
    <t>SYR001Extreme humanitarian conditions - Level 5</t>
  </si>
  <si>
    <t>Gov. of Greece 2021</t>
  </si>
  <si>
    <t>https://www.statistics.gr/en/press-kit_census_results_2021</t>
  </si>
  <si>
    <t>Total population according to teh 2021 population census</t>
  </si>
  <si>
    <t>GRC002Total population</t>
  </si>
  <si>
    <t>World bank 2017; UNHCR 14/05/2020</t>
  </si>
  <si>
    <t>https://data.worldbank.org/indicator/SP.POP.TOTL?locations=GR; https://data2.unhcr.org/en/documents/download/74134</t>
  </si>
  <si>
    <t>Only the areas most affected have been considered (Lesvos, Samos, Chios, Kos, Leros).For cities, the municipal areas and population have been used.</t>
  </si>
  <si>
    <t>GRC002Landmass affected</t>
  </si>
  <si>
    <t>UNHCR 17/08/2022</t>
  </si>
  <si>
    <t>https://data.unhcr.org/en/documents/details/94932; https://data.unhcr.org/en/documents/details/94932</t>
  </si>
  <si>
    <t>Only the areas most affected are counted: Lesvos, Samos, Chios, Kos, Leros.  Displacement data is added.</t>
  </si>
  <si>
    <t>GRC002People exposed</t>
  </si>
  <si>
    <t xml:space="preserve">We consider only the displaced community to be affected </t>
  </si>
  <si>
    <t>GRC002People affected</t>
  </si>
  <si>
    <t xml:space="preserve">Refugees and asylum seekers in Greece according to UNHCR. </t>
  </si>
  <si>
    <t>GRC002People displaced</t>
  </si>
  <si>
    <t>UNHCR 17/08/2022; UNHCR 17/08/2022; UNHCR 09/03/2021; UNHCR 12/09/2021; UNHCR 01/04/2021; UNHCR 27/07/2021</t>
  </si>
  <si>
    <t>https://data.unhcr.org/en/documents/details/94932; https://data.unhcr.org/en/documents/details/94932; https://data2.unhcr.org/en/documents/details/85353; https://data2.unhcr.org/en/situations/mediterranean/location/5179;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</si>
  <si>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</si>
  <si>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</si>
  <si>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</si>
  <si>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</si>
  <si>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</si>
  <si>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</si>
  <si>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</si>
  <si>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https://data.worldbank.org/indicator/SP.POP.TOTL?locations=TR</t>
  </si>
  <si>
    <t>World Bank figures, includes refugee population</t>
  </si>
  <si>
    <t>TUR001Total population</t>
  </si>
  <si>
    <t>Province area: wikipedia</t>
  </si>
  <si>
    <t>https://en.wikipedia.org/wiki/Provinces_of_Turkey</t>
  </si>
  <si>
    <t xml:space="preserve">Represents the total area of provinces affected by one or more crisis. </t>
  </si>
  <si>
    <t>TUR001Landmass affected</t>
  </si>
  <si>
    <t>Province population: GoT</t>
  </si>
  <si>
    <t>http://web.turkstat.gov.tr/UstMenu.do?metod=temelist</t>
  </si>
  <si>
    <t xml:space="preserve">Represents the total population of provinces affected by one or more crisis. </t>
  </si>
  <si>
    <t>TUR001People exposed</t>
  </si>
  <si>
    <t>TUR002Total population</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</si>
  <si>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</si>
  <si>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</si>
  <si>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</si>
  <si>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</si>
  <si>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Province population: GoT
Most affected provinces: UNHCR 12/2018</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</si>
  <si>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</si>
  <si>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</si>
  <si>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</si>
  <si>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</si>
  <si>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TUR003Total population</t>
  </si>
  <si>
    <t>Province area: wikipedia
Affected provinces: IOM</t>
  </si>
  <si>
    <t xml:space="preserve">https://en.wikipedia.org/wiki/Provinces_of_Turkey
https://reliefweb.int/sites/reliefweb.int/files/resources/Q4_quarterly-oct-nov-dec-18.pdf
</t>
  </si>
  <si>
    <t>Figure represents the combined total area of provinces with &gt; 100,000 refugees and asylme seeker. Likely to be over-estimation. Provinces included: Edirne, Kirklareli, Canakkale, Istanbul, Izmir, Mugla, Antala, Hatay, Kilis, Ankara, Gaziantep, Sanliurfa, Agri, Van, Hakkari, Sirnak</t>
  </si>
  <si>
    <t>TUR003Landmass affected</t>
  </si>
  <si>
    <t>Province population: GoT
Affected provinces: IOM</t>
  </si>
  <si>
    <t xml:space="preserve">
http://web.turkstat.gov.tr/UstMenu.do?metod=temelist
https://reliefweb.int/sites/reliefweb.int/files/resources/Q4_quarterly-oct-nov-dec-18.pdf</t>
  </si>
  <si>
    <t>TUR003People exposed</t>
  </si>
  <si>
    <t>TUR004Total population</t>
  </si>
  <si>
    <t>Acled, ICG, Wikipedia</t>
  </si>
  <si>
    <t>https://en.wikipedia.org/wiki/Provinces_of_Turkey
https://www.acleddata.com/
http://www.crisisgroup.be/interactives/turkey/</t>
  </si>
  <si>
    <t>Figure represents the combined total area of provinces that have experienced violent events in the past 6 months. The list of provinces comes from Acled, and is cross-referenced using data from ICG. Area figures are from wikipedia. Provinces included: Igdir, Siirt, Agri, Hatay, Sirnak, Van, Diyarbakir, Birlis, hakkari, Giresun, Mus, Tunceli, Batman, Sanliurfa, Gumushane, Kars, Bingol, Ezurum, Mardin, Adiyaman</t>
  </si>
  <si>
    <t>TUR004Landmass affected</t>
  </si>
  <si>
    <t>GoT, ACLED (12/02/2022-12/08/2022), ICG (18/07/2022)</t>
  </si>
  <si>
    <t xml:space="preserve">
http://web.turkstat.gov.tr/UstMenu.do?metod=temelist
https://www.acleddata.com/
http://www.crisisgroup.be/interactives/turkey/</t>
  </si>
  <si>
    <t>Figure represents the combined total population of provinces that have experienced violent events in the past 6 months. The list of provinces comes from Acled, and is cross-referenced using data from ICG. Population estimates are from the Turkish government. Provinces included: Igdir, Siirt, Agri, Hatay, Sirnak, Van, Diyarbakir, Birlis, hakkari, Giresun, Mus, Tunceli, Batman, Sanliurfa, Gumushane, Kars, Bingol, Ezurum, Mardin, Adiyaman</t>
  </si>
  <si>
    <t>TUR004People exposed</t>
  </si>
  <si>
    <t>WPR Accessed 28/11/2022</t>
  </si>
  <si>
    <t>KEN003Total population</t>
  </si>
  <si>
    <t>KNBS 04/11/2019; UNHCR 30/06/2022</t>
  </si>
  <si>
    <t>https://www.knbs.or.ke/?wpdmpro=2019-kenya-population-and-housing-census-volume-i-population-by-county-and-sub-county; https://data.unhcr.org/en/country/ken</t>
  </si>
  <si>
    <t>Total population of 23 ASAL counties (Turkana, Mandera, Wajir, Garissa, Lamu, Kwale, Kilifi, Tana River, Taita Taveta, Kitui, Makueni, Embu, Nyeri, Meru North, West Pokot, Baringo, Kajiado, Narok, Marsabit, Laikipia, Tharaka Nithi, Samburu and Isiolo); Includes the refugee population in Garissa and Turkana counties</t>
  </si>
  <si>
    <t>KEN003People exposed</t>
  </si>
  <si>
    <t>KFSSG 08/03/2022; KNBS 04/11/2019; UNHCR 30/06/2022</t>
  </si>
  <si>
    <t>https://reliefweb.int/sites/reliefweb.int/files/resources/SRA%202021%20National%20Assessment%20Report.pdf; https://www.knbs.or.ke/?wpdmpro=2019-kenya-population-and-housing-census-volume-i-population-by-county-and-sub-county; https://data.unhcr.org/en/country/ken</t>
  </si>
  <si>
    <t>The population of all ASAL counties is affected by the drought</t>
  </si>
  <si>
    <t>KEN003People affected</t>
  </si>
  <si>
    <t>IPC 28/09/2022</t>
  </si>
  <si>
    <t>https://www.ipcinfo.org/fileadmin/user_upload/ipcinfo/docs/IPC_Kenya_Acute_Food_Insecurity_Malnutrition_2022JulDec_Report.pdf</t>
  </si>
  <si>
    <t>KEN003People in Need</t>
  </si>
  <si>
    <t>KNBS 04/11/2019; UNHCR 31/05/2022; GOVT KENYA 10/06/2022</t>
  </si>
  <si>
    <t>https://www.knbs.or.ke/?wpdmpro=2019-kenya-population-and-housing-census-volume-i-population-by-county-and-sub-county ; https://data.unhcr.org/en/country/ken; https://reliefweb.int/report/kenya/national-drought-early-warning-bulletin-june-2022</t>
  </si>
  <si>
    <t>KEN003Minimal humanitarian conditions - Level 1</t>
  </si>
  <si>
    <t>KNBS 04/11/2019; UNHCR 31/05/2022</t>
  </si>
  <si>
    <t>https://www.knbs.or.ke/?wpdmpro=2019-kenya-population-and-housing-census-volume-i-population-by-county-and-sub-county ; https://data.unhcr.org/en/country/ken; https://reliefweb.int/report/kenya/national-drought-early-warning-bulletin-june-2023</t>
  </si>
  <si>
    <t>KEN003Stressed humanitarian conditions - Level 2</t>
  </si>
  <si>
    <t>KEN003Moderate humanitarian conditions - Level 3</t>
  </si>
  <si>
    <t>KEN003Severe humanitarian conditions - Level 4</t>
  </si>
  <si>
    <t>KEN003Extreme humanitarian conditions - Level 5</t>
  </si>
  <si>
    <t>Cases of malnutrition among children and pregnant women</t>
  </si>
  <si>
    <t>KEN003Illness cases reported</t>
  </si>
  <si>
    <t>SYR001Minimal humanitarian conditions - Level 1</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</si>
  <si>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</si>
  <si>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</si>
  <si>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</si>
  <si>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</si>
  <si>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</si>
  <si>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</si>
  <si>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</si>
  <si>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</si>
  <si>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</si>
  <si>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IDN008Denial of existence of humanitarian needs or entitlements to assistance</t>
  </si>
  <si>
    <t>IDN008Impediments to entry into country (bureaucratic and administrative)</t>
  </si>
  <si>
    <t>IDN008Interference into implementation of humanitarian activities</t>
  </si>
  <si>
    <t>IDN008Ongoing insecurity/hostilities affecting humanitarian assistance</t>
  </si>
  <si>
    <t>IDN008Physical constraints in the environment (obstacles related to terrain, climate, lack of infrastructure, etc.)</t>
  </si>
  <si>
    <t>IDN008Presence of mines and improvised explosive devices</t>
  </si>
  <si>
    <t>IDN008Restriction and obstruction of access to services and assistance</t>
  </si>
  <si>
    <t>IDN008Restriction of movement (impediments to freedom of movement and/or administrative restrictions)</t>
  </si>
  <si>
    <t>IDN008Violence against personnel, facilities and assets</t>
  </si>
  <si>
    <t>WFP 22/11/2022; WHO 18/11/2022</t>
  </si>
  <si>
    <t>https://reliefweb.int/report/ethiopia/wfp-regional-bureau-eastern-africa-drought-response-horn-africa-situational-report-1 ; https://reliefweb.int/report/uganda/weekly-bulletin-outbreaks-and-other-emergencies-week-46-7-13-november-2022</t>
  </si>
  <si>
    <t>2.2 Million of children under 5, PLWs facing acute malnutrition and an additional 6719 cholera and measles confirmed outbreaks.</t>
  </si>
  <si>
    <t>ETH005Illness cases reported</t>
  </si>
  <si>
    <t>WPR Accessed on 22/11/2022</t>
  </si>
  <si>
    <t>ETH004Total population</t>
  </si>
  <si>
    <t>NDMA 18/11/2022</t>
  </si>
  <si>
    <t>https://cms.ndma.gov.pk/storage/app/public/situation-reports/November2022/N2n1eEarMt6q6Rb8ZYwn.pdf</t>
  </si>
  <si>
    <t xml:space="preserve">The total number of recorded fatalities in the past 6 months </t>
  </si>
  <si>
    <t>PAK005Fatalities reported</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</si>
  <si>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</si>
  <si>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</si>
  <si>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</si>
  <si>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</si>
  <si>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</si>
  <si>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ETH003People exposed</t>
  </si>
  <si>
    <t>  OCHA HDX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</si>
  <si>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</si>
  <si>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</si>
  <si>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</si>
  <si>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ETH001Total population</t>
  </si>
  <si>
    <t>ETH001Landmass affected</t>
  </si>
  <si>
    <t>ACLED 30/11/2022</t>
  </si>
  <si>
    <t>The number of fatality related to the crisis for the last 6 months.</t>
  </si>
  <si>
    <t>MYS001Fatalities reported</t>
  </si>
  <si>
    <t>The number of fatalities of all the crises for the last 6 months.</t>
  </si>
  <si>
    <t>MYS001Fatalities in all crises</t>
  </si>
  <si>
    <t>OCHA 01/01/2022; UNHCR 30/09/2022</t>
  </si>
  <si>
    <t>https://www.humanitarianresponse.info/sites/www.humanitarianresponse.info/files/documents/files/hno_2022_drc_20211224vf.pdf; https://data.unhcr.org/en/country/cod</t>
  </si>
  <si>
    <t xml:space="preserve">106,700,000 OCHA population projection from Jan 2022 HNO + refugees and Asylum seekers from neighboring countries +Repatriated From neighboring countries to DRC - Congolese Refugee in Africa. </t>
  </si>
  <si>
    <t>COD001Total population</t>
  </si>
  <si>
    <t xml:space="preserve">UNHCR 17/10/2022; </t>
  </si>
  <si>
    <t>https://data.unhcr.org/en/documents/download/96432</t>
  </si>
  <si>
    <t>Refugees and asylum seekers in DRC + refugees and asylum seekers from DRC + IDPs  + returnees+ Repatriated from DRC to neighboring countries+Repatriated from neighboring countries to DRC+ Congolese Refugees in Africa</t>
  </si>
  <si>
    <t>COD001People displaced</t>
  </si>
  <si>
    <t>https://www.humanitarianresponse.info/sites/www.humanitarianresponse.info/files/documents/files/hno_2022_drc_20211224vf.pdf</t>
  </si>
  <si>
    <t>COD001People exposed</t>
  </si>
  <si>
    <t>The part of the population that is not in Level 2,3,4 or 5 is considered as exposed and therefore put in Level 1</t>
  </si>
  <si>
    <t>COD001Minimal humanitarian conditions - Level 1</t>
  </si>
  <si>
    <t>ACLED accessed 30/11/2022</t>
  </si>
  <si>
    <t>Fatalities from May to November 2022</t>
  </si>
  <si>
    <t>COD001Fatalities reported</t>
  </si>
  <si>
    <t>LSO003Denial of existence of humanitarian needs or entitlements to assistance</t>
  </si>
  <si>
    <t>LSO003Impediments to entry into country (bureaucratic and administrative)</t>
  </si>
  <si>
    <t>LSO003Interference into implementation of humanitarian activities</t>
  </si>
  <si>
    <t>LSO003Ongoing insecurity/hostilities affecting humanitarian assistance</t>
  </si>
  <si>
    <t>LSO003Physical constraints in the environment (obstacles related to terrain, climate, lack of infrastructure, etc.)</t>
  </si>
  <si>
    <t>LSO003Presence of mines and improvised explosive devices</t>
  </si>
  <si>
    <t>LSO003Restriction and obstruction of access to services and assistance</t>
  </si>
  <si>
    <t>LSO003Restriction of movement (impediments to freedom of movement and/or administrative restrictions)</t>
  </si>
  <si>
    <t>LSO003Violence against personnel, facilities and assets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</si>
  <si>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</si>
  <si>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</si>
  <si>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</si>
  <si>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</si>
  <si>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</si>
  <si>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</si>
  <si>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</si>
  <si>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</si>
  <si>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</si>
  <si>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PHL012Denial of existence of humanitarian needs or entitlements to assistance</t>
  </si>
  <si>
    <t>PHL012Impediments to entry into country (bureaucratic and administrative)</t>
  </si>
  <si>
    <t>PHL012Interference into implementation of humanitarian activities</t>
  </si>
  <si>
    <t>PHL012Ongoing insecurity/hostilities affecting humanitarian assistance</t>
  </si>
  <si>
    <t>PHL012Physical constraints in the environment (obstacles related to terrain, climate, lack of infrastructure, etc.)</t>
  </si>
  <si>
    <t>PHL012Presence of mines and improvised explosive devices</t>
  </si>
  <si>
    <t>PHL012Restriction and obstruction of access to services and assistance</t>
  </si>
  <si>
    <t>PHL012Restriction of movement (impediments to freedom of movement and/or administrative restrictions)</t>
  </si>
  <si>
    <t>PHL012Violence against personnel, facilities and assets</t>
  </si>
  <si>
    <t>UNHCR 31/10/2022; IPC 25/11/2022</t>
  </si>
  <si>
    <t>https://data.unhcr.org/en/country/uga; https://www.ipcinfo.org/fileadmin/user_upload/ipcinfo/docs/IPC_Uganda_Refugee-hosting_district_Acute_Food_Insecurity_June22_January23_report.pdf</t>
  </si>
  <si>
    <t>The total of host population and refugees living in the 12 districts that host refugees in Uganda.</t>
  </si>
  <si>
    <t>UGA005People exposed</t>
  </si>
  <si>
    <t>The people affected include the refugees in Uganda and the host population facing IPC 2 and above outcomes. The highest population of refugees originate from South Sudan and DRC. There are also refugees in smaller numbers from Rwanda, Burundi, Somalia, Eritrea, Ethiopia and Sudan</t>
  </si>
  <si>
    <t>UGA005People affected</t>
  </si>
  <si>
    <t>IPC 25/11/2022</t>
  </si>
  <si>
    <t>https://www.ipcinfo.org/ipc-country-analysis/details-map/en/c/1156041/?iso3=UGA</t>
  </si>
  <si>
    <t>The population of 9 districts of  Karamoja that are exposed to the crisis</t>
  </si>
  <si>
    <t>UGA007People exposed</t>
  </si>
  <si>
    <t>People facing IPC 2 and above food security outcomes in Karamoja region</t>
  </si>
  <si>
    <t>UGA007People affected</t>
  </si>
  <si>
    <t>UGA007People in Need</t>
  </si>
  <si>
    <t>Level 1 to 5 corresponds with people in IPC phase 1 to 5 in the Karamoja region for the period September 2022 -Jan 2023.</t>
  </si>
  <si>
    <t>UGA007Minimal humanitarian conditions - Level 1</t>
  </si>
  <si>
    <t>UGA007Stressed humanitarian conditions - Level 2</t>
  </si>
  <si>
    <t>UGA007Moderate humanitarian conditions - Level 3</t>
  </si>
  <si>
    <t>UGA007Severe humanitarian conditions - Level 4</t>
  </si>
  <si>
    <t>UGA007Extreme humanitarian conditions - Level 5</t>
  </si>
  <si>
    <t>UNHCR 09/11/2022</t>
  </si>
  <si>
    <t>https://data.unhcr.org/en/documents/download/96667</t>
  </si>
  <si>
    <t>PeopleCentral African refuges + Nigerian refugees + IDPs + Returnees + asylum seekers across the country. displaced in Far North region</t>
  </si>
  <si>
    <t>CMR001People displaced</t>
  </si>
  <si>
    <t>ACLED accessed 01/12/2022</t>
  </si>
  <si>
    <t>All fatalities occured during June to November</t>
  </si>
  <si>
    <t>CMR001Fatalities reported</t>
  </si>
  <si>
    <t>CMR001Fatalities in all crises</t>
  </si>
  <si>
    <t>People displaced in Far North region</t>
  </si>
  <si>
    <t>CMR002People displaced</t>
  </si>
  <si>
    <t>Fatalities from June to November 2022</t>
  </si>
  <si>
    <t>CMR002Fatalities reported</t>
  </si>
  <si>
    <t>CMR002Fatalities in all crises</t>
  </si>
  <si>
    <t>People displaced in Adamaoua, Centre, Littoral, Nord-Ouest, Ouest, Sud-Ouest regions</t>
  </si>
  <si>
    <t>CMR003People displaced</t>
  </si>
  <si>
    <t>CMR003Fatalities reported</t>
  </si>
  <si>
    <t>CMR003Fatalities in all crises</t>
  </si>
  <si>
    <t>People displaced in Adamaoua, Centre, Est,  Littoral and Nord regions</t>
  </si>
  <si>
    <t>CMR004People displaced</t>
  </si>
  <si>
    <t>CMR004Fatalities reported</t>
  </si>
  <si>
    <t>CMR004Fatalities in all crises</t>
  </si>
  <si>
    <t>ACLED 02/12/2022</t>
  </si>
  <si>
    <t>Total Fatalities from 01/06/2022 to 25/11/2022</t>
  </si>
  <si>
    <t>TCD001Fatalities reported</t>
  </si>
  <si>
    <t>TCD001Fatalities in all crises</t>
  </si>
  <si>
    <t>TCD003Fatalities reported</t>
  </si>
  <si>
    <t>TCD003Fatalities in all crises</t>
  </si>
  <si>
    <t>TCD004Fatalities reported</t>
  </si>
  <si>
    <t>TCD004Fatalities in all crises</t>
  </si>
  <si>
    <t>TCD005Fatalities reported</t>
  </si>
  <si>
    <t>TCD005Fatalities in all crises</t>
  </si>
  <si>
    <t>TCD006Fatalities reported</t>
  </si>
  <si>
    <t>TCD006Fatalities in all crises</t>
  </si>
  <si>
    <t>UNHCR 15/09/2022</t>
  </si>
  <si>
    <t>https://reliefweb.int/attachments/f350174f-5647-4bc3-93af-d5476f9127b9/Niger%20-%20Personnes%20relevant%20de%20la%20comp%C3%A9tence%20du%20HCR%20%28PoC%29%2C%20octobre%202022.pdf</t>
  </si>
  <si>
    <t>Nigerian refugees + Returnees + IDPs + Asylum seekers</t>
  </si>
  <si>
    <t>NER002People displaced</t>
  </si>
  <si>
    <t>Total Fatalities from 01/06/2022 to 24/11/2022</t>
  </si>
  <si>
    <t>NER002Fatalities reported</t>
  </si>
  <si>
    <t>NER002Fatalities in all crises</t>
  </si>
  <si>
    <t>World Population Review access on 27/11/2022</t>
  </si>
  <si>
    <t>https://worldpopulationreview.com/countries/yemen-population</t>
  </si>
  <si>
    <t>The population of Yemen in 2022 according to last figure available in the World Population Review.</t>
  </si>
  <si>
    <t>YEM002Total population</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</si>
  <si>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</si>
  <si>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</si>
  <si>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</si>
  <si>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</si>
  <si>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OCHA 31/12/2021;UNHCR 24/11/2022;CSO-Yemen 31/12/2017</t>
  </si>
  <si>
    <t>https://data.unhcr.org/en/country/yem;https://data.humdata.org/dataset/population-estimates-in-yemen-for-2019; http://www.cso-yemen.com/content.php?lng=english&amp;id=690</t>
  </si>
  <si>
    <t xml:space="preserve">Only Amanat Al Asimah (Sana'a City), Aden, and Lahj are considered exposed, as they host refugee numbers higher than 10,000 pluse the total population of the refugees and asylme seekers population. </t>
  </si>
  <si>
    <t>YEM002People exposed</t>
  </si>
  <si>
    <t>OCHA 19/04/2022;UNHCR 24/11/2022</t>
  </si>
  <si>
    <t>https://data.unhcr.org/en/documents/details/96227;https://data.unhcr.org/en/country/yem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</si>
  <si>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</si>
  <si>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</si>
  <si>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Total population of the Refugees, asylum-seekers and migrants are considered displaced people by this crisis</t>
  </si>
  <si>
    <t>YEM002People displaced</t>
  </si>
  <si>
    <t>IOM 23/11/2022</t>
  </si>
  <si>
    <t>https://reliefweb.int/report/world/50000-lives-lost-during-migration-analysis-missing-migrants-project-data-2014-2022</t>
  </si>
  <si>
    <t>Death cases of migrants in Yemen</t>
  </si>
  <si>
    <t>YEM002Fatalities reported</t>
  </si>
  <si>
    <t>CIMP 22/11/2022 ; IOM 23/11/2022</t>
  </si>
  <si>
    <t>https://civilianimpactmonitoring.org/ ; https://reliefweb.int/report/world/50000-lives-lost-during-migration-analysis-missing-migrants-project-data-2014-2022</t>
  </si>
  <si>
    <t xml:space="preserve">Total number of civilian fatalities in conflict  between 1 April 2022 and 31 Oct 2022. </t>
  </si>
  <si>
    <t>YEM002Fatalities in all crises</t>
  </si>
  <si>
    <t>UNHCR 24/11/2022;UNHCR 24/11/2022</t>
  </si>
  <si>
    <t>https://data.unhcr.org/en/documents/details/96227; https://data.unhcr.org/en/country/yem</t>
  </si>
  <si>
    <t>Only Rrefugees and asylum-seekers and Migrants are considered PiN. The total population of the Refugees, asylum-seekers and migrants are among the most marginalized and vulnerable groups in Yemen, and are largely dependent on external humanitarian assistance to meet their basic needs. The figure was taken from the lastest available HNO for Yemen. 
Level 1 = Minimal = Exposed population – Affected population – PiN. 
Level 2 = Stress = Affected population – PiN. Affected population equal the PiN. 
Level 3, 4, &amp; 5 = PiN which is about 294K. 
10% of refugees, asylum-seekers and migrants in Yemen are unaccompanied minors, many subject to detention, exploitation, forced recruitment and trafficking = considered in SI Level 5.
Women and girls are more likely to experience grave rights violations including GBV and trafficking and They are comprising around 45% of Yemen’s refugee, asylum-seeker and migrants = considered in SI Level 4. 
The remaining of the PiN are placed in SI Level 3.</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</si>
  <si>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</si>
  <si>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</si>
  <si>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</si>
  <si>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</si>
  <si>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</si>
  <si>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</si>
  <si>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YEM001Total population</t>
  </si>
  <si>
    <t>World Bank access on 27/09/2022</t>
  </si>
  <si>
    <t>https://data.worldbank.org/indicator/AG.LND.TOTL.K2?locations=YE</t>
  </si>
  <si>
    <t xml:space="preserve">The total landmass have been affected by the complex crisis. Therefore, the total was considered. </t>
  </si>
  <si>
    <t>YEM001Landmass affected</t>
  </si>
  <si>
    <t>OCHA 19/04/2022, World Bank accessed on 29/06/2022</t>
  </si>
  <si>
    <t>https://reliefweb.int/report/yemen/yemen-humanitarian-needs-overview-2022-april-2022; https://data.worldbank.org/indicator/SP.POP.TOTL?locations=YE</t>
  </si>
  <si>
    <t>Total population as the whole country is considered exposed by the complex crisis</t>
  </si>
  <si>
    <t>YEM001People exposed</t>
  </si>
  <si>
    <t>Total population as the whole country is considered affected by the complex crisis</t>
  </si>
  <si>
    <t>YEM001People affected</t>
  </si>
  <si>
    <t>IOM 22/11/2022; IOM 9/11/2022; UNHCR 24/11/2022; Euro-Med Monitor 22/05/2022</t>
  </si>
  <si>
    <t>https://reliefweb.int/report/yemen/iom-yemen-rapid-displacement-tracking-yemen-idp-dashboard-i-reporting-period-13-19-november-2022; https://reliefweb.int/report/yemen/displacement-yemen-overview-enar; https://reliefweb.int/report/yemen/dtm-flow-monitoring-registry-dashboard-non-yemeni-migrant-arrivals-and-yemeni-returnees-october-2022-enar#:~:text=Between%201%20January%20and%2031,Yemeni%20migrant%20returnees%20to%20Yemen.; https://data.unhcr.org/en/country/yem</t>
  </si>
  <si>
    <t xml:space="preserve">The total displaced people includes: IDPs, Returnees, Refugees and Asylum seekers that were last updated by IOM DTM monthly reports between January 2022 and  22 November 2022. People displaced is a summation of IOM tracked IDPs and refugees and asylum seekers in Yemen. </t>
  </si>
  <si>
    <t>YEM001People displaced</t>
  </si>
  <si>
    <t>YEM001Fatalities reported</t>
  </si>
  <si>
    <t>YEM001Fatalities in all crises</t>
  </si>
  <si>
    <t>OCHA 19/04/2022</t>
  </si>
  <si>
    <t>Total PIN according to the 2022 HNO is 23.4  million.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</si>
  <si>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YEM001People in Need</t>
  </si>
  <si>
    <t>YEM001Minimal humanitarian conditions - Level 1</t>
  </si>
  <si>
    <t>YEM001Stressed humanitarian conditions - Level 2</t>
  </si>
  <si>
    <t>Moderate humanitarian conditions jumped to 19000000 as acute food malnutrition detoriorates in Yemen according to IPC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</si>
  <si>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YEM001Moderate humanitarian conditions - Level 3</t>
  </si>
  <si>
    <t>The population facing severe humanitarian condition is an aggregate of children under 5 with acute malnutrition (2.2 million), Pregnant and Lactating women (1.3 million) and ACAPS methodology of PIN=(LV3+LV4=LV5)</t>
  </si>
  <si>
    <t>YEM001Severe humanitarian conditions - Level 4</t>
  </si>
  <si>
    <t>Latest IPC estimates indicate the rise of extreme humanitarian conditions. 161000 people are facing Level 5 conditions while an additional 538,000 children are facing severe malnutrition conditions. Children with severe acute malnutrition are considered to be in grave danger when malnutrition is compounded by other crises, making their conditions extreme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</si>
  <si>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YEM001Extreme humanitarian conditions - Level 5</t>
  </si>
  <si>
    <t>ACAPS methodology: Level1= Exposed population - affected population.</t>
  </si>
  <si>
    <t>MRT002Minimal humanitarian conditions - Level 1</t>
  </si>
  <si>
    <t>UNHCR 02/2022; UNHCR 30/03/2022; UNHCR 30/03/2022; UNRWA (06/2020)</t>
  </si>
  <si>
    <t>https://www.3rpsyriacrisis.org/wp-content/uploads/2022/02/RSO2022.pdf; https://reliefweb.int/sites/reliefweb.int/files/resources/UNHCR%20Jordan%20VAF%20Preliminary%20Results%202021-2022%20Out%20of%20Camp.pdf; https://reliefweb.int/sites/reliefweb.int/files/resources/UNHCR%20Jordan%20VAF%20Preliminary%20Results%202021-2022%20Camp.pdf; https://www.unrwa.org/sites/default/files/unrwa_jfo_prs_snapshot_june_2020.pdf</t>
  </si>
  <si>
    <t>The people in need is the Syrian refugees in needs and Palestinian refugees from Syria. There is no clear figure about the severity of needs in Jordan. However, 18% of Syrian Refugees are food insecure, while the rest are either vulnerable to food insecurity or food secure. 
Therefore, the number of PiN is estimated based on the rate of food insecurity. PiN = level 3 (82% of Syrian refugees) + level 4 (18% of Syrian refugees + all PRS) + level 5 (no refugees face extreme humanitarian conditions) )</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</si>
  <si>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</si>
  <si>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</si>
  <si>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</si>
  <si>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</si>
  <si>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</si>
  <si>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</si>
  <si>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People Exposed is the sum of levels 1 to 5, based on ACAPS methodology</t>
  </si>
  <si>
    <t>SDN001People exposed</t>
  </si>
  <si>
    <t>JOR002Severe humanitarian conditions - Level 4</t>
  </si>
  <si>
    <t>JOR002Extreme humanitarian conditions - Level 5</t>
  </si>
  <si>
    <t>People affected is the sum of levels 2 to 5 based on ACAPS methodology</t>
  </si>
  <si>
    <t>SDN001People affected</t>
  </si>
  <si>
    <t>UNHCR 08/12/2022; UNHCR 02/2022; WFP 04/2020</t>
  </si>
  <si>
    <t>https://data2.unhcr.org/en/situations/syria/location/113; https://www.3rpsyriacrisis.org/wp-content/uploads/2022/02/RSO2022.pdf; https://reliefweb.int/sites/reliefweb.int/files/resources/WFP-0000129382.pdf</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</si>
  <si>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</si>
  <si>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TUR001Extreme humanitarian conditions - Level 5</t>
  </si>
  <si>
    <t>ACLED accessed 15/12/2022</t>
  </si>
  <si>
    <t>All crisis fatalities in Last 6 months (09/06/2022 to 09/12/2022) related to refugees from Ukraine</t>
  </si>
  <si>
    <t>MDA002Fatalities reported</t>
  </si>
  <si>
    <t>All fatalities in Last 6 months (09/06/2022 to 09/12/2022) across the country</t>
  </si>
  <si>
    <t>MDA002Fatalities in all crises</t>
  </si>
  <si>
    <t>COL001People facing limited access constraints</t>
  </si>
  <si>
    <t>COL001People facing restricted access constraints</t>
  </si>
  <si>
    <t>COL002People facing limited access constraints</t>
  </si>
  <si>
    <t>COL002People facing restricted access constraints</t>
  </si>
  <si>
    <t>VEN001People facing limited access constraints</t>
  </si>
  <si>
    <t>VEN001People facing restricted access constraints</t>
  </si>
  <si>
    <t>Missingmigrants.com Accessed on 19/12/2022</t>
  </si>
  <si>
    <t>https://missingmigrants.iom.int/region/africa?region_incident=4051&amp;route=3906&amp;incident_date%5Bmin%5D=01%2F21%2F2022&amp;incident_date%5Bmax%5D=07%2F21%2F2022</t>
  </si>
  <si>
    <t>fatalities between 21 Jul and 19 December 2022</t>
  </si>
  <si>
    <t>DJI003Fatalities in all crises</t>
  </si>
  <si>
    <t>DJI002Fatalities reported</t>
  </si>
  <si>
    <t>DJI002Fatalities in all crises</t>
  </si>
  <si>
    <t>DJI001Fatalities reported</t>
  </si>
  <si>
    <t>DJI001Fatalities in all crises</t>
  </si>
  <si>
    <t xml:space="preserve">  UNHCR 30/11/2022; UNHCR Accessed 18/12/2022 </t>
  </si>
  <si>
    <t>https://data.unhcr.org/en/documents/details/97423://data.unhcr.org/en/situations/horn</t>
  </si>
  <si>
    <t>Total displaced population includes IDPs, Somali refugees in neighboring countries, refugees/asylum seekers in Somalia and returnees.</t>
  </si>
  <si>
    <t>SOM001People displaced</t>
  </si>
  <si>
    <t>AOAV Accessed 19/12/2022</t>
  </si>
  <si>
    <t>http://www.explosiveviolencedata.com/filters#results-title</t>
  </si>
  <si>
    <t>People in Somalia injured due to explosive devices, for 6 months from 1st June - 30th November  2022. Figure does not include injuries due to other events</t>
  </si>
  <si>
    <t>SOM001Injuries reported</t>
  </si>
  <si>
    <t xml:space="preserve">ACLED Accessed 19/12/2022; IOM Accessed 19/12/2022; UNICEF 06/09/22 </t>
  </si>
  <si>
    <t>https://acleddata.com/data-export-tool/; https://missingmigrants.iom.int/region/africa?region_incident=4051&amp;route=3906&amp;year%5B%5D=10121&amp;incident_date%5Bmin%5D=&amp;incident_date%5Bmax%5D=; https://reliefweb.int/report/somalia/unicef-geneva-palais-briefing-note-threat-famine-children-somalia</t>
  </si>
  <si>
    <t>Total fatalities reported in Somalia due to conflict, drought  and the mixed migration crisis, from 1st June 2022 to 30th November 2022</t>
  </si>
  <si>
    <t>SOM001Fatalities reported</t>
  </si>
  <si>
    <t>SOM001Fatalities in all crises</t>
  </si>
  <si>
    <t>IPC Accessed 13/12/2022; World Population Review Accessed  23/11/2022</t>
  </si>
  <si>
    <t>https://reliefweb.int/report/somalia/nearly-83-million-people-across-somalia-face-crisis-ipc-phase-3-or-worse-acute-food-insecurity-outcomes; https://worldpopulationreview.com/countries/somalia-population</t>
  </si>
  <si>
    <t>Level 1 and 2 are computed according to ACAPS Methodology. Level  4 and 5 correspond with IPC Phase  4 and 5 figures for the period Jan-March 2023. while the rest of the population in need is categorised as Level 3.</t>
  </si>
  <si>
    <t>SOM001Minimal humanitarian conditions - Level 1</t>
  </si>
  <si>
    <t>IPC  Accessed 13/12/2022; World Population Review Accessed  23/11/2022</t>
  </si>
  <si>
    <t>Level 1 and 2 are computed according to ACAPS Methodology. Leve  4 and 5 correspond with IPC Phase  4 and 5 figures for the period Jan-March 2023.. while the rest of the population in need is categorised as Level 3.</t>
  </si>
  <si>
    <t>SOM001Stressed humanitarian conditions - Level 2</t>
  </si>
  <si>
    <t xml:space="preserve"> IPC Accessed 13/12/2022; OCHA 18/08/2022</t>
  </si>
  <si>
    <t>https://reliefweb.int/report/somalia/nearly-83-million-people-across-somalia-face-crisis-ipc-phase-3-or-worse-acute-food-insecurity-outcomes</t>
  </si>
  <si>
    <t>Level 1 and 2 are computed according to ACAPS Methodology. Leve  4 and 5 correspond with IPC Phase  4 and 5 figures for the period Jan-March 2023. while the rest of the population in need is categorised as Level 3.</t>
  </si>
  <si>
    <t>SOM001Moderate humanitarian conditions - Level 3</t>
  </si>
  <si>
    <t>IPC Accessed 13/12/2022</t>
  </si>
  <si>
    <t>Level 1 and 2 are computed according to ACAPS Methodology. Level 4 and 5 correspond with IPC Phase 4 and 5 figures for the period Jan-March 2023, while the rest of the population in need is categorised as Level 3.</t>
  </si>
  <si>
    <t>SOM001Severe humanitarian conditions - Level 4</t>
  </si>
  <si>
    <t xml:space="preserve"> IPC Accessed 13/12/2022</t>
  </si>
  <si>
    <t>Level 1 and 2 are computed according to ACAPS Methodology. Level 4 and 5 correspond with IPC Phase 4 and 5 figures for the period Jan- March 2023, while the rest of the population in need is categorised as Level 3.</t>
  </si>
  <si>
    <t>SOM001Extreme humanitarian conditions - Level 5</t>
  </si>
  <si>
    <t>OCHA 15/12/2022</t>
  </si>
  <si>
    <t>https://reliefweb.int/report/ethiopia/ethiopia-cholera-outbreak-flash-update-4-14-december-2022</t>
  </si>
  <si>
    <t>Fatalities arising from cholera  in drought stricken areas.</t>
  </si>
  <si>
    <t>ETH005Fatalities reported</t>
  </si>
  <si>
    <t>World Vision 12/10/2022</t>
  </si>
  <si>
    <t>https:/reliefweb.int/report/ethiopia/northern-ethiopia-crisis-response-situation-report-28-september-2022</t>
  </si>
  <si>
    <t>Children under five with severe acute malnutrition</t>
  </si>
  <si>
    <t>ETH004Illness cases reported</t>
  </si>
  <si>
    <t>Data infofrmation missing</t>
  </si>
  <si>
    <t>ETH004Injuries reported</t>
  </si>
  <si>
    <t>ETH003Illness cases reported</t>
  </si>
  <si>
    <t>No data/ information on this</t>
  </si>
  <si>
    <t>ETH003Injuries reported</t>
  </si>
  <si>
    <t>No data/ Information on this</t>
  </si>
  <si>
    <t>ETH003Fatalities reported</t>
  </si>
  <si>
    <t>ACLED accessed on 15/12/2022; OCHA 15/12/2022</t>
  </si>
  <si>
    <t>https://acleddata.com/data-export-tool/ ; https://reliefweb.int/report/ethiopia/ethiopia-cholera-outbreak-flash-update-4-14-december-2022</t>
  </si>
  <si>
    <t>Number of fatalaties from all crises between 26 May to 10 Dec 2022</t>
  </si>
  <si>
    <t>ETH003Fatalities in all crises</t>
  </si>
  <si>
    <t>ETH003Buildings damaged</t>
  </si>
  <si>
    <t>ETH003Buildings destroyed</t>
  </si>
  <si>
    <t>ETH003Economic Losses</t>
  </si>
  <si>
    <t>UNHCR 30/11/2022</t>
  </si>
  <si>
    <t>https://data.unhcr.org/en/country/uga</t>
  </si>
  <si>
    <t>This is the cumulative number of refugees in Uganda. The highest population of refugees originate from South Sudan and DRC. There are also refugees in smaller numbers from Rwanda, Burundi, Somalia, Eritrea, Ethiopia and Sudan</t>
  </si>
  <si>
    <t>UGA005People displaced</t>
  </si>
  <si>
    <t>UNHCR 30/11/2022; IPC 25/11/2022</t>
  </si>
  <si>
    <t>UGA005People in Need</t>
  </si>
  <si>
    <t xml:space="preserve">Level 1 and 2 figures were calculated according to ACAPS methodology. All refugees are assumed to have moderate(Level 3) humanitarian needs.Members of the host population facing IPC 3 and IPC 4 food security outcomes are classified under moderate(Level 3) and severe(Level 4) conditions respectively. While there may be refugees living in Uganda that are experiencing level 4  and 5 humanitarian conditions, there is no clear evidence for this. </t>
  </si>
  <si>
    <t>UGA005Minimal humanitarian conditions - Level 1</t>
  </si>
  <si>
    <t>UGA005Stressed humanitarian conditions - Level 2</t>
  </si>
  <si>
    <t>UGA005Moderate humanitarian conditions - Level 3</t>
  </si>
  <si>
    <t>https://www.ipcinfo.org/fileadmin/user_upload/ipcinfo/docs/IPC_Uganda_Refugee-hosting_district_Acute_Food_Insecurity_June22_January23_report.pdf</t>
  </si>
  <si>
    <t>UGA005Severe humanitarian conditions - Level 4</t>
  </si>
  <si>
    <t>UGA005Extreme humanitarian conditions - Level 5</t>
  </si>
  <si>
    <t>UGA005Crisis affected groups</t>
  </si>
  <si>
    <t xml:space="preserve"> UNHCR 30/11/2022; IPC 25/11/2022</t>
  </si>
  <si>
    <t>Aggregated figure of people living in the 9 district exposed to the food security crisis in Karamoja and the total of host population and refugees living in the 12 districts that host refugees in Uganda.</t>
  </si>
  <si>
    <t>UGA001People exposed</t>
  </si>
  <si>
    <t>IPC 25/11/2022;UNHCR 30/11/2022</t>
  </si>
  <si>
    <t>https://www.ipcinfo.org/ipc-country-analysis/details-map/en/c/1156041/?iso3=UGA; https://data.unhcr.org/en/country/uga</t>
  </si>
  <si>
    <t>Aggregated figure of people affected by the food security crisis in Karamoja and international displacement crisis.</t>
  </si>
  <si>
    <t>UGA001People affected</t>
  </si>
  <si>
    <t>Refugees in Uganda</t>
  </si>
  <si>
    <t>UGA001People displaced</t>
  </si>
  <si>
    <t>UGA001People in Need</t>
  </si>
  <si>
    <t>IPC 25/11/2022; UNHCR 31/10/2022</t>
  </si>
  <si>
    <t>https://www.ipcinfo.org/ipc-country-analysis/details-map/en/c/1156041/?iso3=UGA;https://data.unhcr.org/en/country/uga</t>
  </si>
  <si>
    <t xml:space="preserve"> Level 1 to 5 are aggregated figures of the food security crisis in Karamoja and international displacement crisis</t>
  </si>
  <si>
    <t>UGA001Minimal humanitarian conditions - Level 1</t>
  </si>
  <si>
    <t>IPC 25/11/2022; UNHCR 30/11/2022</t>
  </si>
  <si>
    <t>UGA001Stressed humanitarian conditions - Level 2</t>
  </si>
  <si>
    <t>UGA001Moderate humanitarian conditions - Level 3</t>
  </si>
  <si>
    <t>UGA001Severe humanitarian conditions - Level 4</t>
  </si>
  <si>
    <t>UGA001Extreme humanitarian conditions - Level 5</t>
  </si>
  <si>
    <t>IPC 25/11/2022;UNHCR 30/11/2022; IPC 25/11/2022</t>
  </si>
  <si>
    <t>https://www.ipcinfo.org/ipc-country-analysis/details-map/en/c/1156041/?iso3=UGA;https://data.unhcr.org/en/country/uga; https://www.ipcinfo.org/fileadmin/user_upload/ipcinfo/docs/IPC_Uganda_Refugee-hosting_district_Acute_Food_Insecurity_June22_January23_report.pdf</t>
  </si>
  <si>
    <t xml:space="preserve">Host population is affected by food security crisis, while Host population and refugees are affected by the international displacement crisis. </t>
  </si>
  <si>
    <t>UGA001Crisis affected groups</t>
  </si>
  <si>
    <t>UNICEF 01/08/2022</t>
  </si>
  <si>
    <t>https://reliefweb.int/report/eritrea/humanitarian-action-children-2022-eritrea</t>
  </si>
  <si>
    <t>According to the latest report by UNICEF approximately 1.2 million people are targeted for humanitarian assistance. This is likely to be lower than the actual number of people affected by the ongoing complex crisis in Eritrea.</t>
  </si>
  <si>
    <t>ERI001People affected</t>
  </si>
  <si>
    <t>UNHCR 30/11/2022; UNHCR 31/10/2022; UNHCR 30/09/2022; UNHCR 01/12/2022; UNHCR 31/08/2022</t>
  </si>
  <si>
    <t>https://data2.unhcr.org/en/country/eth; https://data2.unhcr.org/en/country/yem; https://data2.unhcr.org/en/country/ssd; https://data2.unhcr.org/en/country/sdn; https://data2.unhcr.org/en/country/lby; https://data2.unhcr.org/en/country/ago; https://data2.unhcr.org/en/country/tun; https://data2.unhcr.org/en/country/uga; https://data2.unhcr.org/en/country/rwa; https://data2.unhcr.org/en/country/gha</t>
  </si>
  <si>
    <t>The data on the IDPs in Eritrea is not available and the ones that are available date back to 2014 maing its reliability low</t>
  </si>
  <si>
    <t>ERI001People displaced</t>
  </si>
  <si>
    <t>https://reliefweb.int/report/eritrea/unicef-eritrea-humanitarian-situation-report-no-19-1-january-30-june-2022</t>
  </si>
  <si>
    <t>ERI001People in Need</t>
  </si>
  <si>
    <t>CIA.GOV 03/11/2022</t>
  </si>
  <si>
    <t>Level 1 and 2 are computed according to ACAPS methodology. All people in need have Level 3 needs. There is no information to indicate Level 4 or 5 needs</t>
  </si>
  <si>
    <t>ERI001Minimal humanitarian conditions - Level 1</t>
  </si>
  <si>
    <t>ERI001Stressed humanitarian conditions - Level 2</t>
  </si>
  <si>
    <t>ERI001Moderate humanitarian conditions - Level 3</t>
  </si>
  <si>
    <t>ERI001Severe humanitarian conditions - Level 4</t>
  </si>
  <si>
    <t>ERI001Extreme humanitarian conditions - Level 5</t>
  </si>
  <si>
    <t>OCHA 8/12/2022</t>
  </si>
  <si>
    <t>https://reliefweb.int/report/sudan/sudan-2022-flood-response-update-03-30-november-2022</t>
  </si>
  <si>
    <t>More than 122 people were injured because of floods as of 26 September</t>
  </si>
  <si>
    <t>SDN001Injuries reported</t>
  </si>
  <si>
    <t>SDN006Injuries reported</t>
  </si>
  <si>
    <t>More than 146 people were killed because of floods as of 26 September</t>
  </si>
  <si>
    <t>SDN006Fatalities reported</t>
  </si>
  <si>
    <t>BRA001People facing limited access constraints</t>
  </si>
  <si>
    <t>BRA001People facing restricted access constraints</t>
  </si>
  <si>
    <t>BRA002People facing limited access constraints</t>
  </si>
  <si>
    <t>BRA003People facing limited access constraints</t>
  </si>
  <si>
    <t>BRA003People facing restricted access constraints</t>
  </si>
  <si>
    <t>World Bank, 2020</t>
  </si>
  <si>
    <t>https://data.worldbank.org/indicator/SP.POP.TOTL?locations=CL</t>
  </si>
  <si>
    <t>Population figure from World Bank most recent data</t>
  </si>
  <si>
    <t>CHL002Total population</t>
  </si>
  <si>
    <t>figure from World Bank most recent data</t>
  </si>
  <si>
    <t>CHL002Landmass affected</t>
  </si>
  <si>
    <t>All the population of the country is exposed to this crisis</t>
  </si>
  <si>
    <t>CHL002People exposed</t>
  </si>
  <si>
    <t>INE, 2017; R4V,2021</t>
  </si>
  <si>
    <t>http://resultados.censo2017.cl/  https://www.r4v.info/es/document/chile-two-pager</t>
  </si>
  <si>
    <t>According R4V, the most important host regions for venezeualan migrants are: Arica, Tarapacá, Antofagasta, Valparaíso, Región Metropolitana and Bíobío. People affected figure is the result of the whole population of such regions according 2017 INE census</t>
  </si>
  <si>
    <t>CHL002People affected</t>
  </si>
  <si>
    <t>R4V,  December 9th, 2021</t>
  </si>
  <si>
    <t>https://www.r4v.info/es/document/chile-two-pager</t>
  </si>
  <si>
    <t>Figures taken from R4V projections about migrant poulation in Chile</t>
  </si>
  <si>
    <t>CHL002People displaced</t>
  </si>
  <si>
    <t>CHL002Injuries reported</t>
  </si>
  <si>
    <t>ACLED, 2022</t>
  </si>
  <si>
    <t xml:space="preserve">Fatalities reported between 08/06/2022 and 09/12
/2022 </t>
  </si>
  <si>
    <t>CHL002Fatalities reported</t>
  </si>
  <si>
    <t xml:space="preserve">Fatallities reported by ACLED between 12/02/2022 and 12/08/2022
</t>
  </si>
  <si>
    <t>CHL002Fatalities in all crises</t>
  </si>
  <si>
    <t>CHL002People in Need</t>
  </si>
  <si>
    <t>World Bank, 2020 INE, 2017; R4V,2021</t>
  </si>
  <si>
    <t>http://resultados.censo2017.cl/  https://www.r4v.info/es/document/chile-two-pager   https://data.worldbank.org/indicator/SP.POP.TOTL?locations=CL</t>
  </si>
  <si>
    <t>Figure calculated using ACPS methodology</t>
  </si>
  <si>
    <t>CHL002Minimal humanitarian conditions - Level 1</t>
  </si>
  <si>
    <t>CHL002Stressed humanitarian conditions - Level 2</t>
  </si>
  <si>
    <t>R4V</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</si>
  <si>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</si>
  <si>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</si>
  <si>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</si>
  <si>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</si>
  <si>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</si>
  <si>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</si>
  <si>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</si>
  <si>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</si>
  <si>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</si>
  <si>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</si>
  <si>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CHL002Economic Losses</t>
  </si>
  <si>
    <t>https://data.worldbank.org/indicator/SP.POP.TOTL?locations=EC</t>
  </si>
  <si>
    <t>Population figure from World Bank data</t>
  </si>
  <si>
    <t>ECU002Total population</t>
  </si>
  <si>
    <t>World Bank, 2021</t>
  </si>
  <si>
    <t>Landmass figure from world Bank</t>
  </si>
  <si>
    <t>ECU002Landmass affected</t>
  </si>
  <si>
    <t>People exposed is equal to total population figure following ACAPS Methdology</t>
  </si>
  <si>
    <t>ECU002People exposed</t>
  </si>
  <si>
    <t>R4V, 2022; Inec 2022</t>
  </si>
  <si>
    <t>https://rmrp.r4v.info/rmrp-2022-pagina-principal-ecuador/  https://www.ecuadorencifras.gob.ec/estadisticas/</t>
  </si>
  <si>
    <t>Accoridng r4v the principal host comunities in ecuador are: Pichincha, Guayas, Manabí y Azuay. People affected is taken as population of such regions</t>
  </si>
  <si>
    <t>ECU002People affected</t>
  </si>
  <si>
    <t>R4V,2022</t>
  </si>
  <si>
    <t>https://www.r4v.info/en/document/rmrp-2022</t>
  </si>
  <si>
    <t>Total people displaced is calculated taking Venezuelans in destination (551000) plus Venezuelan in transit (252000)</t>
  </si>
  <si>
    <t>ECU002People displaced</t>
  </si>
  <si>
    <t>ECU002Injuries reported</t>
  </si>
  <si>
    <t>ACLED 2022</t>
  </si>
  <si>
    <t>ECU002Fatalities reported</t>
  </si>
  <si>
    <t>Fatalities reported between 25/05/2022 to 25/11/2022</t>
  </si>
  <si>
    <t>ECU002Fatalities in all crises</t>
  </si>
  <si>
    <t>ECU002People in Need</t>
  </si>
  <si>
    <t>R4V, 2022; Inec 2022, World Bank 2020</t>
  </si>
  <si>
    <t>https://rmrp.r4v.info/rmrp-2022-pagina-principal-ecuador/  https://www.ecuadorencifras.gob.ec/estadisticas/ https://data.worldbank.org/indicator/SP.POP.TOTL?locations=EC</t>
  </si>
  <si>
    <t>Number calculated following ACAPS methodology</t>
  </si>
  <si>
    <t>ECU002Minimal humanitarian conditions - Level 1</t>
  </si>
  <si>
    <t>ECU002Stressed humanitarian conditions - Level 2</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</si>
  <si>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</si>
  <si>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</si>
  <si>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</si>
  <si>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</si>
  <si>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</si>
  <si>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</si>
  <si>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</si>
  <si>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</si>
  <si>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</si>
  <si>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ECU002Economic Losses</t>
  </si>
  <si>
    <t xml:space="preserve">World Bank, 2021
</t>
  </si>
  <si>
    <t>https://data.worldbank.org/country/peru?view=chart</t>
  </si>
  <si>
    <t>PER002Total population</t>
  </si>
  <si>
    <t>https://data.worldbank.org/indicator/AG.LND.TOTL.K2?locations=PE</t>
  </si>
  <si>
    <t>PER002Landmass affected</t>
  </si>
  <si>
    <t>PER002People exposed</t>
  </si>
  <si>
    <t>R4V, 2022; Inei 2017</t>
  </si>
  <si>
    <t>Accoridng r4v the principal host comunities in ecuador are: Lima, Callao, Tubes, Tacna and Puno. People affected is taken as population of such regions</t>
  </si>
  <si>
    <t>PER002People affected</t>
  </si>
  <si>
    <t>PER002People displaced</t>
  </si>
  <si>
    <t>PER002Injuries reported</t>
  </si>
  <si>
    <t>PER002Fatalities reported</t>
  </si>
  <si>
    <t>Fatalities reported from 25/05/2022 to 25/11/2022</t>
  </si>
  <si>
    <t>PER002Fatalities in all crises</t>
  </si>
  <si>
    <t>PER002People in Need</t>
  </si>
  <si>
    <t>R4V, 2022; Inei 2017, World Bank 2021</t>
  </si>
  <si>
    <t>https://rmrp.r4v.info/rmrp-2022-pagina-principal-ecuador/  https://www.ecuadorencifras.gob.ec/estadisticas/      https://data.worldbank.org/country/peru?view=chart|</t>
  </si>
  <si>
    <t>Numer calculated according ACAPS methodology</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</si>
  <si>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</si>
  <si>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</si>
  <si>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</si>
  <si>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</si>
  <si>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</si>
  <si>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</si>
  <si>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</si>
  <si>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</si>
  <si>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</si>
  <si>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</si>
  <si>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</si>
  <si>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PER002Economic Losses</t>
  </si>
  <si>
    <t>https://data.worldbank.org/country/TT</t>
  </si>
  <si>
    <t>TTO002Total population</t>
  </si>
  <si>
    <t>https://data.worldbank.org/indicator/AG.LND.TOTL.K2?locations=TT</t>
  </si>
  <si>
    <t>TTO002Landmass affected</t>
  </si>
  <si>
    <t>TTO002People exposed</t>
  </si>
  <si>
    <t>IOM 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</si>
  <si>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</si>
  <si>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</si>
  <si>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</si>
  <si>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https://www.r4v.info/es/document/2022-rmrp-trinidad-y-tobago-hoja-informativa</t>
  </si>
  <si>
    <t>Total people displaced is calculated taking Venezuelans in transit</t>
  </si>
  <si>
    <t>TTO002People displaced</t>
  </si>
  <si>
    <t>TTO002Injuries reported</t>
  </si>
  <si>
    <t>TTO002Fatalities reported</t>
  </si>
  <si>
    <t>TTO002Fatalities in all crises</t>
  </si>
  <si>
    <t>TTO002People in Need</t>
  </si>
  <si>
    <t>World Bank, 2021 IOM 2020</t>
  </si>
  <si>
    <t>https://dtm.iom.int/reports/trinidad-and-tobago-%E2%80%94-monitoring-venezuelan-citizens-presence-round-3-december-2020 https://data.worldbank.org/country/TT</t>
  </si>
  <si>
    <t>Number calculated following ACAPS metholodogy</t>
  </si>
  <si>
    <t>TTO002Minimal humanitarian conditions - Level 1</t>
  </si>
  <si>
    <t>TTO002Stressed humanitarian conditions - Level 2</t>
  </si>
  <si>
    <t>Number calculated accoridng ACAPS methodology</t>
  </si>
  <si>
    <t>TTO002Moderate humanitarian conditions - Level 3</t>
  </si>
  <si>
    <t>TTO002Severe humanitarian conditions - Level 4</t>
  </si>
  <si>
    <t>TTO002Extreme humanitarian conditions - Level 5</t>
  </si>
  <si>
    <t>TTO002Crisis affected groups</t>
  </si>
  <si>
    <t>TTO002People facing limited access constraints</t>
  </si>
  <si>
    <t>TTO002People facing restricted access constraints</t>
  </si>
  <si>
    <t>TTO002Illness cases reported</t>
  </si>
  <si>
    <t>TTO002Buildings damaged</t>
  </si>
  <si>
    <t>TTO002Buildings destroyed</t>
  </si>
  <si>
    <t>TTO002Economic Losses</t>
  </si>
  <si>
    <t>IOM 02/11/2022; UNHCR 30/09/2022</t>
  </si>
  <si>
    <t>https://displacement.iom.int/sites/g/files/tmzbdl1461/files/reports/IDP%20Atlas%20-%20NCNW_1.pdf; https://reporting.unhcr.org/document/3573</t>
  </si>
  <si>
    <t>Total number of IDPs in NW Nigeria, and refugees from NW Nigeria in Maradi (Niger); Assessments by IOM to establish the number of IDPs did not include Niger and Kebbi states, which are also affected by this crisis</t>
  </si>
  <si>
    <t>NGA007People displaced</t>
  </si>
  <si>
    <t>IOM 13/07/2022; UNHCR 30/09/2022</t>
  </si>
  <si>
    <t>https://displacement.iom.int/sites/g/files/tmzbdl1461/files/reports/DTM%20Report%20Round%2041%20%20%28June%202022%29.pdf; https://reporting.unhcr.org/document/3573</t>
  </si>
  <si>
    <t>The sum of number of people internally displaced by Boko Haram, total number of returnees to the northeast, Nigerian refugees in Niger, (Diffa).</t>
  </si>
  <si>
    <t>NGA004People displaced</t>
  </si>
  <si>
    <t>IOM 02/11/2022</t>
  </si>
  <si>
    <t>https://displacement.iom.int/sites/g/files/tmzbdl1461/files/reports/IDP%20Atlas%20-%20NCNW_1.pdf</t>
  </si>
  <si>
    <t>Total number of IDPs in Benue, Plateau and Nasarawa states; This figure could be an underestimation since assessments by IOM to establish the number of IDPs did not include Taraba state, which is also affected by this crisis</t>
  </si>
  <si>
    <t>NGA003People displaced</t>
  </si>
  <si>
    <t>IPC  23/11/2022; NCDC 23/11/2022; NCDC 27/11/2022; NCDC  30/10/2022 ; NCDC 30/10/2022</t>
  </si>
  <si>
    <t>https://www.ipcinfo.org/fileadmin/user_upload/ipcinfo/docs/IPC_Nigeria_Acute_Malnutrition_May22_April23_Snapshot.pdf; https://ncdc.gov.ng/themes/common/files/sitreps/884a52a2982dcbac3c332216f1624f2e.pdf; https://reliefweb.int/report/nigeria/ncdc-lassa-fever-situation-report-epi-week-47-21-27-november-2022; Retrieving data. Wait a few seconds and try to cut or copy again; https://reliefweb.int/report/nigeria/ncdc-cholera-situation-report-monthly-epidemiological-report-09-epi-week-40-43-3-30-october-2022</t>
  </si>
  <si>
    <t>Acutely malnutrition  +   Yellow Fever +  Lassa Fever  +  Monkeypox + Cholera</t>
  </si>
  <si>
    <t>NGA001Illness cases reported</t>
  </si>
  <si>
    <t>OCHA 14/12/2022</t>
  </si>
  <si>
    <t>https://reliefweb.int/report/nigeria/nigeria-floods-response-flash-update-4-last-updated-14-december-2022</t>
  </si>
  <si>
    <t xml:space="preserve">Total number of partially and totally damaged houses/buildings that are unfit for habitation. </t>
  </si>
  <si>
    <t>NGA001Buildings damaged</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</si>
  <si>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</si>
  <si>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</si>
  <si>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</si>
  <si>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</si>
  <si>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</si>
  <si>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</si>
  <si>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</si>
  <si>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</si>
  <si>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</si>
  <si>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</si>
  <si>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2021; UNHCR 2021</t>
  </si>
  <si>
    <t>https://www.internal-displacement.org/sites/default/files/publications/documents/grid2021_idmc.pdf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</si>
  <si>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</si>
  <si>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</si>
  <si>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</si>
  <si>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There are no approximate or exact figures about injuries reported</t>
  </si>
  <si>
    <t>MEX001Injuries reported</t>
  </si>
  <si>
    <t>There are no approximate or exact figures about severe humanitarian conditions</t>
  </si>
  <si>
    <t>MEX001Severe humanitarian conditions - Level 4</t>
  </si>
  <si>
    <t>There are no approximate or exact figures about extreme humanitarian conditions</t>
  </si>
  <si>
    <t>MEX001Extreme humanitarian conditions - Level 5</t>
  </si>
  <si>
    <t>MEX001Crisis affected groups</t>
  </si>
  <si>
    <t>There are no approximate or exact figures about people in need facing limited access constraints</t>
  </si>
  <si>
    <t>MEX001People facing limited access constraints</t>
  </si>
  <si>
    <t>There are no approximate or exact figures about people in need facing restricted access constraints</t>
  </si>
  <si>
    <t>MEX001People facing restricted access constraints</t>
  </si>
  <si>
    <t>There are no approximate or exact figures about illness cases reported</t>
  </si>
  <si>
    <t>MEX001Illness cases reported</t>
  </si>
  <si>
    <t>There are no approximate or exact figures about buildings damaged</t>
  </si>
  <si>
    <t>MEX001Buildings damaged</t>
  </si>
  <si>
    <t>There are no approximate or exact figures about buildings destroyed</t>
  </si>
  <si>
    <t>MEX001Buildings destroyed</t>
  </si>
  <si>
    <t>There are no approximate or exact figures about economic losses</t>
  </si>
  <si>
    <t>MEX001Economic Losses</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</si>
  <si>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</si>
  <si>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</si>
  <si>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</si>
  <si>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</si>
  <si>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</si>
  <si>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</si>
  <si>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</si>
  <si>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</si>
  <si>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</si>
  <si>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</si>
  <si>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</si>
  <si>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Total number of IDPs because of conflict and violence as of the end of 2021 according to the annual report of IMDC.</t>
  </si>
  <si>
    <t>MEX002People displaced</t>
  </si>
  <si>
    <t>MEX002Injuries reported</t>
  </si>
  <si>
    <t>MEX002People in Need</t>
  </si>
  <si>
    <t>World Bank 2021; Instituto para la Economía y la Paz (IEP) 2021; Internal Displacement Monitoring Centre (IMDC) 2022</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</si>
  <si>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</si>
  <si>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</si>
  <si>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</si>
  <si>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</si>
  <si>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</si>
  <si>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</si>
  <si>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</si>
  <si>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</si>
  <si>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</si>
  <si>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</si>
  <si>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</si>
  <si>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</si>
  <si>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</si>
  <si>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MEX002Economic Losses</t>
  </si>
  <si>
    <t>MEX003Total population</t>
  </si>
  <si>
    <t>Amnesty International 2010</t>
  </si>
  <si>
    <t>https://www.amnesty.org/es/documents/amr41/014/2010/es/</t>
  </si>
  <si>
    <t>Total # of square kilometers of states through which migrant routes pass (overestimation), according to migrant route map from 2010 (no recent maps available)</t>
  </si>
  <si>
    <t>MEX003Landmass affected</t>
  </si>
  <si>
    <t>UNHCR 2021</t>
  </si>
  <si>
    <t>https://www.unhcr.org/refugee-statistics/download/?url=JZ3p8k</t>
  </si>
  <si>
    <t>Others of concern + Venezueleans displaced abroad from the Refugees in Mexico</t>
  </si>
  <si>
    <t>MEX003People affected</t>
  </si>
  <si>
    <t>MEX003People displaced</t>
  </si>
  <si>
    <t>MEX003Injuries reported</t>
  </si>
  <si>
    <t>MEX003Severe humanitarian conditions - Level 4</t>
  </si>
  <si>
    <t>MEX003Extreme humanitarian conditions - Level 5</t>
  </si>
  <si>
    <t>UNCHR2018</t>
  </si>
  <si>
    <t>https://www.unhcr.org/refugee-statistics-uat/download/?url=JZ3p8k</t>
  </si>
  <si>
    <t>Hosts, migrants/refugees, returnees</t>
  </si>
  <si>
    <t>MEX003Crisis affected groups</t>
  </si>
  <si>
    <t>There are no approximate or exact figures about people in need facing limited accesss constraints</t>
  </si>
  <si>
    <t>MEX003People facing limited access constraints</t>
  </si>
  <si>
    <t>There are no approximate or exact figures about people in need facing restricted accesss constraints</t>
  </si>
  <si>
    <t>MEX003People facing restricted access constraints</t>
  </si>
  <si>
    <t>MEX003Illness cases reported</t>
  </si>
  <si>
    <t>MEX003Buildings damaged</t>
  </si>
  <si>
    <t>MEX003Buildings destroyed</t>
  </si>
  <si>
    <t>MEX003Economic Losses</t>
  </si>
  <si>
    <t>OCHA 2022</t>
  </si>
  <si>
    <t>https://www.humanitarianresponse.info/sites/www.humanitarianresponse.info/files/documents/files/hti_hpc_2022-hno_fr_final.pdf</t>
  </si>
  <si>
    <t>Total population of the country according to OCHA</t>
  </si>
  <si>
    <t>HTI001Total population</t>
  </si>
  <si>
    <t>https://data.worldbank.org/indicator/AG.LND.TOTL.K2?locations=HT</t>
  </si>
  <si>
    <t>Total landmass of the country according to WB</t>
  </si>
  <si>
    <t>HTI001Landmass affected</t>
  </si>
  <si>
    <t>HTI001People exposed</t>
  </si>
  <si>
    <t>Sum of Levels 2, 3, 4 and 5 of humanitarian conditions</t>
  </si>
  <si>
    <t>HTI001People affected</t>
  </si>
  <si>
    <t>IOM 2022</t>
  </si>
  <si>
    <t>https://www.iom.int/news/96000-haitians-displaced-recent-gang-violence-capital-iom-report</t>
  </si>
  <si>
    <t>People displaced according to IOM due to inter-gang violence and social unrest (until august)</t>
  </si>
  <si>
    <t>HTI001People displaced</t>
  </si>
  <si>
    <t>https://www.humanitarianresponse.info/sites/www.humanitarianresponse.info/files/documents/files/hti_hpc_2022-hno_fr_final.pdf
https://reliefweb.int/report/haiti/haiti-violences-dans-la-zone-metropolitaine-de-port-au-prince-cite-soleil-rapport-de-situation-2-au-26-juillet-2022</t>
  </si>
  <si>
    <t>Injuries reported according to OCHA (until march) + injuries reported according to OCHA because of the new clashes erupted in Cité-Soleil (in july)</t>
  </si>
  <si>
    <t>HTI001Injuries reported</t>
  </si>
  <si>
    <t>Fatalities reported according to OCHA (until march) + fatalities reported according to OCHA because of the new clashes erupted in Cité-Soleil (in july)</t>
  </si>
  <si>
    <t>HTI001Fatalities reported</t>
  </si>
  <si>
    <t>OCHA 2022; OCHA 2021</t>
  </si>
  <si>
    <t xml:space="preserve">https://reliefweb.int/sites/reliefweb.int/files/resources/2021-08-26_OCHA_Haiti%20Earthquake_SitRep%232%20PDF.pdf ; https://www.humanitarianresponse.info/sites/www.humanitarianresponse.info/files/documents/files/hti_hpc_2022-hno_fr_final.pdf ; </t>
  </si>
  <si>
    <t>Fatalities reported for both crises according to OCHA</t>
  </si>
  <si>
    <t>HTI001Fatalities in all crises</t>
  </si>
  <si>
    <t>OCHA 2021</t>
  </si>
  <si>
    <t>HTI001People in Need</t>
  </si>
  <si>
    <t>People in minimal humanitarian conditions according to OCHA (until march). There are no exact figures about people in minimal humanitarian conditions because of the new clashes erupted in Cité-Soleil (in july).</t>
  </si>
  <si>
    <t>HTI001Minimal humanitarian conditions - Level 1</t>
  </si>
  <si>
    <t>People in stressed humanitarian conditions according to OCHA (until march). There are no exact figures about people in stressed humanitarian conditions because of the new clashes erupted in Cité-Soleil (in july).</t>
  </si>
  <si>
    <t>HTI001Stressed humanitarian conditions - Level 2</t>
  </si>
  <si>
    <t>People in severe humanitarian conditions according to OCHA (until march). There are no exact figures about people in moderate humanitarian conditions because of the new clashes erupted in Cité-Soleil (in july).</t>
  </si>
  <si>
    <t>HTI001Moderate humanitarian conditions - Level 3</t>
  </si>
  <si>
    <t>People in extreme humanitarian conditions according to OCHA (until march). There are no exact figures about people in severe humanitarian conditions because of the new clashes erupted in Cité-Soleil (in july).</t>
  </si>
  <si>
    <t>HTI001Severe humanitarian conditions - Level 4</t>
  </si>
  <si>
    <t>People in catastrophique humanitarian conditions according to OCHA (until march). There are no exact figures about people in extreme humanitarian conditions because of the new clashes erupted in Cité-Soleil (in july).</t>
  </si>
  <si>
    <t>HTI001Extreme humanitarian conditions - Level 5</t>
  </si>
  <si>
    <t>All the population is affected</t>
  </si>
  <si>
    <t>HTI001Crisis affected groups</t>
  </si>
  <si>
    <t>HTI001People facing limited access constraints</t>
  </si>
  <si>
    <t>HTI001People facing restricted access constraints</t>
  </si>
  <si>
    <t>There are no approximate or exact figures about people illness cases reported</t>
  </si>
  <si>
    <t>HTI001Illness cases reported</t>
  </si>
  <si>
    <t>https://reliefweb.int/sites/reliefweb.int/files/resources/2021-08-26_OCHA_Haiti%20Earthquake_SitRep%232%20PDF.pdf</t>
  </si>
  <si>
    <t>Buildings damages by the earthquake according to the Haitian Civil Protection General Directorate (DGPC). There are no exact figures about buildings damaged because of the new clashes erupted in Cité-Soleil (in july).</t>
  </si>
  <si>
    <t>HTI001Buildings damaged</t>
  </si>
  <si>
    <t>OCHA 2021; OCHA 2022</t>
  </si>
  <si>
    <t>https://reliefweb.int/sites/reliefweb.int/files/resources/2021-08-26_OCHA_Haiti%20Earthquake_SitRep%232%20PDF.pdf
https://reliefweb.int/report/haiti/haiti-violences-dans-la-zone-metropolitaine-de-port-au-prince-cite-soleil-rapport-de-situation-2-au-26-juillet-2022</t>
  </si>
  <si>
    <t>Buildings destroyed by the earthquake according to the Haitian Civil Protection General Directorate (DGPC) + destroyed houses reported according to OCHA because of the new clashes erupted in Cité-Soleil (in july)</t>
  </si>
  <si>
    <t>HTI001Buildings destroyed</t>
  </si>
  <si>
    <t>https://reliefweb.int/report/haiti/haiti-earthquake-situation-report-no-4-7-september-2021#:~:text=Preliminary%20estimates%20of%20damages%20and,the%20country's%20gross%20domestic%20product.</t>
  </si>
  <si>
    <t>Preliminary estimates of damages and economic losses are at least US$1.5 billion, about 10 per cent of the country’s gross domestic product. There are no exact figures about economic losses because of the new clashes erupted in Cité-Soleil (in july).</t>
  </si>
  <si>
    <t>HTI001Economic Losses</t>
  </si>
  <si>
    <t>HTI002Total population</t>
  </si>
  <si>
    <t>OCHA 2021 ; OCHA 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</si>
  <si>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</si>
  <si>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</si>
  <si>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</si>
  <si>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 xml:space="preserve">USAID 2021; USAID 2021
</t>
  </si>
  <si>
    <t>https://reliefweb.int/sites/reliefweb.int/files/resources/2021_08_30%20USAID-BHA%20Haiti%20Earthquake%20Fact%20Sheet%20%239.pdf</t>
  </si>
  <si>
    <t>Number of people exposed according to USAID (30/08/2021).</t>
  </si>
  <si>
    <t>HTI002People exposed</t>
  </si>
  <si>
    <t>IFRC 2022</t>
  </si>
  <si>
    <t>https://reliefweb.int/report/haiti/haiti-earthquake-operation-6-month-update-emergency-appeal-no-mdrht018</t>
  </si>
  <si>
    <t>People affected according to IFRC 2022</t>
  </si>
  <si>
    <t>HTI002People affected</t>
  </si>
  <si>
    <t>People displaced according to IOM</t>
  </si>
  <si>
    <t>HTI002People displaced</t>
  </si>
  <si>
    <t>Reported by the the Haitian Civil Protection General Directorate (DGPC)</t>
  </si>
  <si>
    <t>HTI002Injuries reported</t>
  </si>
  <si>
    <t>HTI002Fatalities reported</t>
  </si>
  <si>
    <t>OCHA 2022; IFRC 2022</t>
  </si>
  <si>
    <t>Fatalities reported for both crises according to OCHA and IFRC</t>
  </si>
  <si>
    <t>HTI002Fatalities in all crises</t>
  </si>
  <si>
    <t>https://reliefweb.int/report/haiti/haiti-earthquake-situation-report-no-5-14-september-2021</t>
  </si>
  <si>
    <t>People in need according to OCHA in 2021. There no exact figures of people in need reported by the IFRC in 2022.</t>
  </si>
  <si>
    <t>HTI002People in Need</t>
  </si>
  <si>
    <t>People exposed - people affected (in 2022).</t>
  </si>
  <si>
    <t>HTI002Minimal humanitarian conditions - Level 1</t>
  </si>
  <si>
    <t xml:space="preserve">People affected (2022) - people in need (2021). </t>
  </si>
  <si>
    <t>HTI002Stressed humanitarian conditions - Level 2</t>
  </si>
  <si>
    <t>HTI002Moderate humanitarian conditions - Level 3</t>
  </si>
  <si>
    <t>HTI002Severe humanitarian conditions - Level 4</t>
  </si>
  <si>
    <t>HTI002Extreme humanitarian conditions - Level 5</t>
  </si>
  <si>
    <t>Non-host,host, IDPs</t>
  </si>
  <si>
    <t>HTI002Crisis affected groups</t>
  </si>
  <si>
    <t>HTI002People facing limited access constraints</t>
  </si>
  <si>
    <t>HTI002People facing restricted access constraints</t>
  </si>
  <si>
    <t>HTI002Illness cases reported</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</si>
  <si>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</si>
  <si>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</si>
  <si>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</si>
  <si>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</si>
  <si>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Preliminary estimates of damages and economic losses are at least US$1.5 billion, about 10 per cent of the country’s gross domestic product.</t>
  </si>
  <si>
    <t>HTI002Economic Losses</t>
  </si>
  <si>
    <t>https://reliefweb.int/sites/reliefweb.int/files/resources/El%20Salvador%2C%20Guatemala%20y%20Honduras%20-%20Panorama%20de%20Necesidades%20Humanitarias%20%28Ciclo%20del%20Programa%20Humanitario%202021%2C%20Julio%202021%29.pdf</t>
  </si>
  <si>
    <t>Total number of people living in El Salvador</t>
  </si>
  <si>
    <t>SLV001Total population</t>
  </si>
  <si>
    <t>https://data.worldbank.org/indicator/AG.LND.TOTL.K2?locations=SV</t>
  </si>
  <si>
    <t>Total # of square kilometers of the entire country as the crisis affect all of it</t>
  </si>
  <si>
    <t>SLV001Landmass affected</t>
  </si>
  <si>
    <t>SLV001People exposed</t>
  </si>
  <si>
    <t>Total number of affected people according to OCHA</t>
  </si>
  <si>
    <t>SLV001People affected</t>
  </si>
  <si>
    <t>Internal Displacement Monitoring Center (IDMC) 2022</t>
  </si>
  <si>
    <t>New displacements in 2021 (conflict and violence and disasters) according to Internal Displacement Monitoring Center. However there are no other figures about the rest of affected people.</t>
  </si>
  <si>
    <t>SLV001People displaced</t>
  </si>
  <si>
    <t>SLV001Injuries reported</t>
  </si>
  <si>
    <t>People in need according to OCHA</t>
  </si>
  <si>
    <t>SLV001People in Need</t>
  </si>
  <si>
    <t>SLV001Minimal humanitarian conditions - Level 1</t>
  </si>
  <si>
    <t>SLV001Stressed humanitarian conditions - Level 2</t>
  </si>
  <si>
    <t>People in need</t>
  </si>
  <si>
    <t>SLV001Moderate humanitarian conditions - Level 3</t>
  </si>
  <si>
    <t>SLV001Severe humanitarian conditions - Level 4</t>
  </si>
  <si>
    <t>SLV001Extreme humanitarian conditions - Level 5</t>
  </si>
  <si>
    <t>IDPs, host, and non-host</t>
  </si>
  <si>
    <t>SLV001Crisis affected groups</t>
  </si>
  <si>
    <t>SLV001People facing limited access constraints</t>
  </si>
  <si>
    <t>SLV001People facing restricted access constraints</t>
  </si>
  <si>
    <t>Government of El Salvador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</si>
  <si>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</si>
  <si>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</si>
  <si>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</si>
  <si>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SLV001Buildings damaged</t>
  </si>
  <si>
    <t>SLV001Buildings destroyed</t>
  </si>
  <si>
    <t>Institute for Economics &amp; Peace (IEP) 2021</t>
  </si>
  <si>
    <t>https://www.economicsandpeace.org/wp-content/uploads/2021/01/EVP-2021-web-1.pdf</t>
  </si>
  <si>
    <t>Economic cost of violence in millions of dollars</t>
  </si>
  <si>
    <t>SLV001Economic Losses</t>
  </si>
  <si>
    <t>https://data.worldbank.org/indicator/SP.POP.TOTL?locations=CR ; https://data.worldbank.org/indicator/SM.POP.TOTL ; https://datosmacro.expansion.com/demografia/migracion/emigracion/costa-rica#:~:text=Costa%20Rica%20tiene%2C%20seg%C3%BAn%20publica,195%20del%20ranking%20de%20emigrantes.</t>
  </si>
  <si>
    <t>Total population of the country according to the World Bank + Total International migrant stock (2015) - # of Costaricans living abroad (2019)</t>
  </si>
  <si>
    <t>CRI002Total population</t>
  </si>
  <si>
    <t>Migration Policy Institute 2021</t>
  </si>
  <si>
    <t>https://www.migrationpolicy.org/article/costa-rica-nicaragua-migrants-subtle-barriers ; https://es.db-city.com/Costa-Rica--San-Jos%C3%A9--San-Jos%C3%A9</t>
  </si>
  <si>
    <t>Total # of square kilometers of San Jose as it is the city in which most of the nicaraguan refugees have arrived.</t>
  </si>
  <si>
    <t>CRI002Landmass affected</t>
  </si>
  <si>
    <t>Costa Rica 21</t>
  </si>
  <si>
    <t>https://www.costarica21.com/San-Jose-s.html</t>
  </si>
  <si>
    <t>Total # of people of San Jose as it is the city in which most of the Nicaraguan refugees have arrives</t>
  </si>
  <si>
    <t>CRI002People exposed</t>
  </si>
  <si>
    <t>UNHCR 2022; IDMC 2021</t>
  </si>
  <si>
    <t>https://reliefweb.int/report/panama/panama-multi-country-office-monthly-operational-update-june-2022 ; https://www.internal-displacement.org/countries/costa-rica</t>
  </si>
  <si>
    <t>The number of Nicaraguan refugees and asylum seekers in Costa Rica + the number of internal displacements</t>
  </si>
  <si>
    <t>CRI002People affected</t>
  </si>
  <si>
    <t>UNHCR 2022</t>
  </si>
  <si>
    <t>https://reliefweb.int/report/panama/panama-multi-country-office-monthly-operational-update-june-2022</t>
  </si>
  <si>
    <t>The number of Nicaraguan refugees and asylum seekers in Costa Rica</t>
  </si>
  <si>
    <t>CRI002People displaced</t>
  </si>
  <si>
    <t>CRI002Injuries reported</t>
  </si>
  <si>
    <t>There are no approximate or exact figures about fatalities reported because of this crisis</t>
  </si>
  <si>
    <t>CRI002Fatalities reported</t>
  </si>
  <si>
    <t>CRI002Fatalities in all crises</t>
  </si>
  <si>
    <t>CRI002People in Need</t>
  </si>
  <si>
    <t>https://www.unhcr.org/news/briefing/2022/3/623d894c4/number-displaced-nicaraguans-costa-rica-doubles-year.html#:~:text=The%20number%20of%20Nicaraguan%20refugees,total%20population%20of%20five%20million.</t>
  </si>
  <si>
    <t>CRI002Minimal humanitarian conditions - Level 1</t>
  </si>
  <si>
    <t>People affected - people in need</t>
  </si>
  <si>
    <t>CRI002Stressed humanitarian conditions - Level 2</t>
  </si>
  <si>
    <t>CRI002Moderate humanitarian conditions - Level 3</t>
  </si>
  <si>
    <t>CRI002Severe humanitarian conditions - Level 4</t>
  </si>
  <si>
    <t>CRI002Extreme humanitarian conditions - Level 5</t>
  </si>
  <si>
    <t>Refugees and host community is affected</t>
  </si>
  <si>
    <t>CRI002Crisis affected groups</t>
  </si>
  <si>
    <t>CRI002People facing limited access constraints</t>
  </si>
  <si>
    <t>CRI002People facing restricted access constraints</t>
  </si>
  <si>
    <t>CRI002Illness cases reported</t>
  </si>
  <si>
    <t>CRI002Buildings damaged</t>
  </si>
  <si>
    <t>CRI002Buildings destroyed</t>
  </si>
  <si>
    <t>CRI002Economic Losses</t>
  </si>
  <si>
    <t>https://data.worldbank.org/indicator/AG.LND.TOTL.K2?locations=GT</t>
  </si>
  <si>
    <t>Total landmass of the country as the whole country is exposed</t>
  </si>
  <si>
    <t>GTM001Landmass affected</t>
  </si>
  <si>
    <t>People affected according to OCHA</t>
  </si>
  <si>
    <t>GTM001People affected</t>
  </si>
  <si>
    <t>https://reliefweb.int/report/guatemala/guatemala-humanitarian-response-plan-august-2021-december-2022</t>
  </si>
  <si>
    <t>People in need on the move (displaced people, asylum seekers, refugees, migrants and returnees) according to OCHA</t>
  </si>
  <si>
    <t>GTM001People displaced</t>
  </si>
  <si>
    <t>GTM001Injuries reported</t>
  </si>
  <si>
    <t>GTM001Minimal humanitarian conditions - Level 1</t>
  </si>
  <si>
    <t>GTM001Severe humanitarian conditions - Level 4</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</si>
  <si>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</si>
  <si>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</si>
  <si>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</si>
  <si>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</si>
  <si>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</si>
  <si>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</si>
  <si>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</si>
  <si>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</si>
  <si>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</si>
  <si>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</si>
  <si>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</si>
  <si>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</si>
  <si>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</si>
  <si>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</si>
  <si>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</si>
  <si>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https://data.worldbank.org/indicator/AG.LND.TOTL.K2?locations=HN</t>
  </si>
  <si>
    <t>HND001Landmass affected</t>
  </si>
  <si>
    <t>People affected according to OCHA 2021</t>
  </si>
  <si>
    <t>HND001People affected</t>
  </si>
  <si>
    <t>Internally displaced people according to IDMC</t>
  </si>
  <si>
    <t>HND001People displaced</t>
  </si>
  <si>
    <t>HND001Injuries reported</t>
  </si>
  <si>
    <t>HND001Minimal humanitarian conditions - Level 1</t>
  </si>
  <si>
    <t>HND001Severe humanitarian conditions - Level 4</t>
  </si>
  <si>
    <t>HND001Extreme humanitarian conditions - Level 5</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</si>
  <si>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</si>
  <si>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</si>
  <si>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</si>
  <si>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</si>
  <si>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</si>
  <si>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</si>
  <si>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</si>
  <si>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</si>
  <si>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</si>
  <si>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</si>
  <si>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</si>
  <si>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</si>
  <si>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The economic losses produced by COVID-19 lockdowns, added to those incurred following the passage of Eta and Iota, exceed 55 billion lempiras (US$2.258 billion)</t>
  </si>
  <si>
    <t>HND001Economic Losses</t>
  </si>
  <si>
    <t>OCHA 10/11/2019</t>
  </si>
  <si>
    <t>https://data.humdata.org/dataset/nicaragua-administrative-level-0</t>
  </si>
  <si>
    <t>New figures for Nicaraguan refugees</t>
  </si>
  <si>
    <t>NIC001Total population</t>
  </si>
  <si>
    <t>https://data.worldbank.org/indicator/AG.LND.TOTL.K2?locations=NI</t>
  </si>
  <si>
    <t>NIC001Landmass affected</t>
  </si>
  <si>
    <t>NIC001People exposed</t>
  </si>
  <si>
    <t>https://reliefweb.int/report/nicaragua/presentation-report-human-rights-situation-nicaragua-human-rights-council-resolution-493</t>
  </si>
  <si>
    <t>The number of Nicaraguan refugees and asylum seekers according to UNHCR.</t>
  </si>
  <si>
    <t>NIC001People affected</t>
  </si>
  <si>
    <t>NIC001People displaced</t>
  </si>
  <si>
    <t>NIC001Injuries reported</t>
  </si>
  <si>
    <t>NIC001People in Need</t>
  </si>
  <si>
    <t>https://data.worldbank.org/indicator/SP.POP.TOTL?locations=NI ; https://data.worldbank.org/indicator/SM.POP.TOTL ; https://datosmacro.expansion.com/demografia/migracion/emigracion/nicaragua</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</si>
  <si>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</si>
  <si>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</si>
  <si>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</si>
  <si>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</si>
  <si>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</si>
  <si>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There are no approximate or exact figures about the affected groups</t>
  </si>
  <si>
    <t>NIC001Crisis affected groups</t>
  </si>
  <si>
    <t>NIC001People facing limited access constraints</t>
  </si>
  <si>
    <t>NIC001People facing restricted access constraints</t>
  </si>
  <si>
    <t>NIC001Illness cases reported</t>
  </si>
  <si>
    <t>NIC001Buildings damaged</t>
  </si>
  <si>
    <t>NIC001Buildings destroyed</t>
  </si>
  <si>
    <t>NIC001Economic Losses</t>
  </si>
  <si>
    <t>World Bank 2021 ; R4V 2022</t>
  </si>
  <si>
    <t>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</si>
  <si>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(2022) + Total migrants from other countries (2019) - # of Dominicans living abroad (2019)</t>
  </si>
  <si>
    <t>DOM002Total population</t>
  </si>
  <si>
    <t>https://data.worldbank.org/indicator/AG.LND.TOTL.K2?locations=DO</t>
  </si>
  <si>
    <t>DOM002Landmass affected</t>
  </si>
  <si>
    <t>DOM002Injuries reported</t>
  </si>
  <si>
    <t>There are no approximate or exact figures about fatalities reported</t>
  </si>
  <si>
    <t>DOM002Fatalities reported</t>
  </si>
  <si>
    <t>DOM002Fatalities in all crises</t>
  </si>
  <si>
    <t>DOM002Severe humanitarian conditions - Level 4</t>
  </si>
  <si>
    <t>DOM002Extreme humanitarian conditions - Level 5</t>
  </si>
  <si>
    <t>https://data.humdata.org/dataset/rmrp-2022</t>
  </si>
  <si>
    <t>Host and migrants</t>
  </si>
  <si>
    <t>DOM002Crisis affected groups</t>
  </si>
  <si>
    <t>DOM002People facing limited access constraints</t>
  </si>
  <si>
    <t>DOM002People facing restricted access constraints</t>
  </si>
  <si>
    <t>DOM002Illness cases reported</t>
  </si>
  <si>
    <t>DOM002Buildings damaged</t>
  </si>
  <si>
    <t>DOM002Buildings destroyed</t>
  </si>
  <si>
    <t>DOM002Economic Losses</t>
  </si>
  <si>
    <t>https://data.worldbank.org/indicator/SP.POP.TOTL?locations=PA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</si>
  <si>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Total population of the country according to the World Bank + Total venezuelans refugees and migrants (2022) + Total migrants from other countries (2019) - # of Panamans living abroad (2019)</t>
  </si>
  <si>
    <t>PAN002Total population</t>
  </si>
  <si>
    <t>https://data.worldbank.org/indicator/AG.LND.TOTL.K2?locations=PA</t>
  </si>
  <si>
    <t>PAN002Landmass affected</t>
  </si>
  <si>
    <t>PAN002Injuries reported</t>
  </si>
  <si>
    <t>BBC 2021 ; El Pitazo 2022</t>
  </si>
  <si>
    <t>https://www.bbc.com/mundo/noticias-america-latina-58800345 ; https://elpitazo.net/migracion/al-menos-10-venezolanos-han-muerto-en-la-selva-del-darien-en-lo-que-va-de-2022/</t>
  </si>
  <si>
    <t>About 50 lifeless bodies have been found in the jungle of the territory known as the Darién Gap, between Colombia and Panama, so far in 2021 (october). In 2022, 11 Venezuelans have died in the Darien jungle.</t>
  </si>
  <si>
    <t>PAN002Fatalities reported</t>
  </si>
  <si>
    <t>PAN002Fatalities in all crises</t>
  </si>
  <si>
    <t>PAN002Severe humanitarian conditions - Level 4</t>
  </si>
  <si>
    <t>PAN002Extreme humanitarian conditions - Level 5</t>
  </si>
  <si>
    <t>PAN002Crisis affected groups</t>
  </si>
  <si>
    <t>PAN002People facing limited access constraints</t>
  </si>
  <si>
    <t>PAN002People facing restricted access constraints</t>
  </si>
  <si>
    <t>PAN002Illness cases reported</t>
  </si>
  <si>
    <t>PAN002Buildings damaged</t>
  </si>
  <si>
    <t>PAN002Buildings destroyed</t>
  </si>
  <si>
    <t>PAN002Economic Losses</t>
  </si>
  <si>
    <t>No data / information</t>
  </si>
  <si>
    <t>ETH001Injuries reported</t>
  </si>
  <si>
    <t>ETH001Buildings damaged</t>
  </si>
  <si>
    <t>ETH001Buildings destroyed</t>
  </si>
  <si>
    <t>WPR Accessed on 22/11/2022; WPR Accessed 28/11/2022; World Population Review Accessed  23/10/2022</t>
  </si>
  <si>
    <t>https://worldpopulationreview.com/countries/ethiopia-population; https://worldpopulationreview.com/countries/kenya-population; https://worldpopulationreview.com/countries/somalia-population</t>
  </si>
  <si>
    <t>Total population of Ethiopia, Kenya, and Somalia</t>
  </si>
  <si>
    <t>REG014Total population</t>
  </si>
  <si>
    <t>City population Accessed on 28/09/2022; HDX 24/11/2015; World Bank Acessed 14/09/2022</t>
  </si>
  <si>
    <t>https://www.citypopulation.de/en/ethiopia/cities/; https://data.humdata.org/dataset/kenya-surface-area-per-county; https://data.worldbank.org/indicator/AG.LND.TOTL.K2?locations=SO</t>
  </si>
  <si>
    <t>Total area affected in Ethiopia, Kenya, and Somalia</t>
  </si>
  <si>
    <t>REG014Landmass affected</t>
  </si>
  <si>
    <t> OCHA HDX 28/07/2022; KNBS 04/11/2019; UNHCR 30/06/2022; World Population Review Accessed  23/11/2022</t>
  </si>
  <si>
    <t>https://data.humdata.org/dataset/3d9b037f-5112-4afd-92a7-190a9082bd80/resource/2ec96e53-b38f-4994-9a8c-5bbaa4c49e82/download/eth_admpop_adm1_2022_v2.csv; https://www.knbs.or.ke/?wpdmpro=2019-kenya-population-and-housing-census-volume-i-population-by-county-and-sub-county; https://data.unhcr.org/en/country/ken; https://worldpopulationreview.com/countries/somalia-population</t>
  </si>
  <si>
    <t>REG014People exposed</t>
  </si>
  <si>
    <t>USAID 13/12/2022; KFSSG 08/03/2022; KNBS 04/11/2019; UNHCR 30/06/2022; World Population Review Accessed 23/11/2022</t>
  </si>
  <si>
    <t>https://reliefweb.int/report/ethiopia/horn-africa-complex-emergency-fact-sheet-3-fiscal-year-fy-2023; https://reliefweb.int/sites/reliefweb.int/files/resources/SRA%202021%20National%20Assessment%20Report.pdf; https://www.knbs.or.ke/?wpdmpro=2019-kenya-population-and-housing-census-volume-i-population-by-county-and-sub-county; https://data.unhcr.org/en/country/ken; https://worldpopulationreview.com/countries/somalia-population</t>
  </si>
  <si>
    <t>REG014People affected</t>
  </si>
  <si>
    <t>IOM 17/10/2022; x;  UNHCR 30/11/2022; UNHCR Accessed 18/12/2022</t>
  </si>
  <si>
    <t>https://reliefweb.int/report/ethiopia/business-unusual-supporting-revitalization-drought-impacted-businesses-ethiopia; ; https://data.unhcr.org/en/documents/details/97423://data.unhcr.org/en/situations/horn</t>
  </si>
  <si>
    <t>Drought-related displacements in Ethiopia and Somalia</t>
  </si>
  <si>
    <t>REG014People displaced</t>
  </si>
  <si>
    <t>WFP 16/12/2022; WHO 18/11/2022; x; AOAV Accessed 19/12/2022</t>
  </si>
  <si>
    <t>https://reliefweb.int/report/ethiopia/wfp-regional-bureau-eastern-africa-drought-response-horn-africa-situational-report-1 ; https://reliefweb.int/report/uganda/weekly-bulletin-outbreaks-and-other-emergencies-week-46-7-13-november-2022; x; http://www.explosiveviolencedata.com/filters#results-title</t>
  </si>
  <si>
    <t>REG014Illness cases reported</t>
  </si>
  <si>
    <t>x; ; AOAV Accessed 19/12/2022</t>
  </si>
  <si>
    <t>x; ; http://www.explosiveviolencedata.com/filters#results-title</t>
  </si>
  <si>
    <t>Total injuries arising from drought-related complications arising from drought in the Eastern African region</t>
  </si>
  <si>
    <t>REG014Injuries reported</t>
  </si>
  <si>
    <t xml:space="preserve">OCHA 15/12/2022; ; ACLED Accessed 19/12/2022; IOM Accessed 19/12/2022; UNICEF 06/09/22 </t>
  </si>
  <si>
    <t>https://reliefweb.int/report/ethiopia/ethiopia-cholera-outbreak-flash-update-4-14-december-2022; ; https://acleddata.com/data-export-tool/; https://missingmigrants.iom.int/region/africa?region_incident=4051&amp;route=3906&amp;year%5B%5D=10121&amp;incident_date%5Bmin%5D=&amp;incident_date%5Bmax%5D=; https://reliefweb.int/report/somalia/unicef-geneva-palais-briefing-note-threat-famine-children-somalia</t>
  </si>
  <si>
    <t>Number of total fatalities because of drought related complication in Eastern Africa</t>
  </si>
  <si>
    <t>REG014Fatalities reported</t>
  </si>
  <si>
    <t>REG014Fatalities in all crises</t>
  </si>
  <si>
    <t>REG014People in Need</t>
  </si>
  <si>
    <t> OCHA HDX 28/07/2022 ; WFP 16/12/2022; KNBS 04/11/2019; UNHCR 31/05/2022; GOVT KENYA 10/06/2022; IPC Accessed 13/12/2022; World Population Review Accessed  23/11/2022</t>
  </si>
  <si>
    <t>https://data.humdata.org/dataset/3d9b037f-5112-4afd-92a7-190a9082bd80/resource/2ec96e53-b38f-4994-9a8c-5bbaa4c49e82/download/eth_admpop_adm1_2022_v2.csv ; https://reliefweb.int/report/ethiopia/wfp-ethiopia-drought-response-situation-report-6-november-2022; https://www.knbs.or.ke/?wpdmpro=2019-kenya-population-and-housing-census-volume-i-population-by-county-and-sub-county ; https://data.unhcr.org/en/country/ken; https://reliefweb.int/report/kenya/national-drought-early-warning-bulletin-june-2022; https://reliefweb.int/report/somalia/nearly-83-million-people-across-somalia-face-crisis-ipc-phase-3-or-worse-acute-food-insecurity-outcomes; https://worldpopulationreview.com/countries/somalia-population</t>
  </si>
  <si>
    <t>The sum of Level 1 figures for the drought crisis from ACAPS INFORM Severity Index of each country (Ethiopia, Kenya, and Somalia)</t>
  </si>
  <si>
    <t>REG014Minimal humanitarian conditions - Level 1</t>
  </si>
  <si>
    <t> OCHA HDX 28/07/2022 ; WFP 16/12/2022; KNBS 04/11/2019; UNHCR 31/05/2022; GOVT KENYA 10/06/2022; IPC  Accessed 13/12/2022; World Population Review Accessed  23/11/2022</t>
  </si>
  <si>
    <t>https://data.humdata.org/dataset/3d9b037f-5112-4afd-92a7-190a9082bd80/resource/2ec96e53-b38f-4994-9a8c-5bbaa4c49e82/download/eth_admpop_adm1_2022_v2.csv ; https://reliefweb.int/report/ethiopia/wfp-ethiopia-drought-response-situation-report-6-november-2023; https://www.knbs.or.ke/?wpdmpro=2019-kenya-population-and-housing-census-volume-i-population-by-county-and-sub-county ; https://data.unhcr.org/en/country/ken; https://reliefweb.int/report/kenya/national-drought-early-warning-bulletin-june-2023; https://reliefweb.int/report/somalia/nearly-83-million-people-across-somalia-face-crisis-ipc-phase-3-or-worse-acute-food-insecurity-outcomes; https://worldpopulationreview.com/countries/somalia-population</t>
  </si>
  <si>
    <t>The sum of Level 2 figures for the drought crisis from ACAPS INFORM Severity Index of each country (Ethiopia, Kenya, and Somalia)</t>
  </si>
  <si>
    <t>REG014Stressed humanitarian conditions - Level 2</t>
  </si>
  <si>
    <t>WFP 16/12/2022; IPC 28/09/2022;  IPC Accessed 13/12/2022; OCHA 18/08/2022</t>
  </si>
  <si>
    <t>https://reliefweb.int/report/ethiopia/wfp-ethiopia-drought-response-situation-report-6-november-2020; https://www.ipcinfo.org/fileadmin/user_upload/ipcinfo/docs/IPC_Kenya_Acute_Food_Insecurity_Malnutrition_2022JulDec_Report.pdf; https://reliefweb.int/report/somalia/nearly-83-million-people-across-somalia-face-crisis-ipc-phase-3-or-worse-acute-food-insecurity-outcomes</t>
  </si>
  <si>
    <t>The sum of Level 3 figures for the drought crisis from ACAPS INFORM Severity Index of each country (Ethiopia, Kenya, and Somalia)</t>
  </si>
  <si>
    <t>REG014Moderate humanitarian conditions - Level 3</t>
  </si>
  <si>
    <t>WFP 16/12/2022; IPC 28/09/2022; IPC Accessed 13/12/2022</t>
  </si>
  <si>
    <t>https://reliefweb.int/report/ethiopia/wfp-ethiopia-drought-response-situation-report-6-november-2021; https://www.ipcinfo.org/fileadmin/user_upload/ipcinfo/docs/IPC_Kenya_Acute_Food_Insecurity_Malnutrition_2022JulDec_Report.pdf; https://reliefweb.int/report/somalia/nearly-83-million-people-across-somalia-face-crisis-ipc-phase-3-or-worse-acute-food-insecurity-outcomes</t>
  </si>
  <si>
    <t>The sum of Level 4 figures for the drought crisis from ACAPS INFORM Severity Index of each country (Ethiopia, Kenya, and Somalia)</t>
  </si>
  <si>
    <t>REG014Severe humanitarian conditions - Level 4</t>
  </si>
  <si>
    <t>WFP 16/12/2022; IPC 28/09/2022;  IPC Accessed 13/12/2022</t>
  </si>
  <si>
    <t>https://reliefweb.int/report/ethiopia/wfp-ethiopia-drought-response-situation-report-6-november-2022; https://www.ipcinfo.org/fileadmin/user_upload/ipcinfo/docs/IPC_Kenya_Acute_Food_Insecurity_Malnutrition_2022JulDec_Report.pdf; https://reliefweb.int/report/somalia/nearly-83-million-people-across-somalia-face-crisis-ipc-phase-3-or-worse-acute-food-insecurity-outcomes</t>
  </si>
  <si>
    <t>The sum of Level 5 figures for the drought crisis from ACAPS INFORM Severity Index of each country (Ethiopia, Kenya, and Somalia)</t>
  </si>
  <si>
    <t>REG014Extreme humanitarian conditions - Level 5</t>
  </si>
  <si>
    <t>https://reliefweb.int/sites/reliefweb.int/files/resources/afghanistan-humanitarian-needs-overview-2022.pdf</t>
  </si>
  <si>
    <t xml:space="preserve">Total population according to IPC latest publication </t>
  </si>
  <si>
    <t>AFG005Total population</t>
  </si>
  <si>
    <t>PROVINCIAL DISASTER MANAGEMENT AUTHORITY 19/12/22</t>
  </si>
  <si>
    <t>https://www.pdma.gos.pk/new/Docs/SITREP_19-12-2022.pdf</t>
  </si>
  <si>
    <t>The climate catastrophe in Pakistan has caused almost a thousand deaths, including children; and displaced over 3.1 million. Pakistan is experiencing an abnormal monsoon rainfall nearly ten times higher than usual, resulting in uncontrollable urban and flash floods, and landslides, across the country. The floods caused by the monsoon rains since mid-June 2022 have affected Balochisan, Sindh, Gilgit-Baltistan, Punjab, Azad Jammu and Kashmir, and Khyber Pakhtunkhwa (KPK) provinces of Pakistan, leaving behind millions in need of urgent shelter. Around 30 million people are affected. The situation Upgraded, and people started to return to their homes, so right now only Sind province has IDPs</t>
  </si>
  <si>
    <t>PAK005People displaced</t>
  </si>
  <si>
    <t>Cadre Harmonisé - 30th November 2022</t>
  </si>
  <si>
    <t>https://www.ipcinfo.org/fileadmin/user_upload/ipcinfo/docs/ch/Resultats_Analyses_Nov2022_fichedecommunication.pdf</t>
  </si>
  <si>
    <t>Total population adjusted as presented by the Harmonized Framework for Identifying Risk Areas and Food Insecure Nutritional Populations.</t>
  </si>
  <si>
    <t>SEN002Total population</t>
  </si>
  <si>
    <t>Population exposed to food and nutritional insecurity in over 44 cities in Senegal</t>
  </si>
  <si>
    <t>SEN002People exposed</t>
  </si>
  <si>
    <t>Affected persons facing food insecuity in most cities within Senegal. Some do include; Kolda, Podor, Louga, Kebemer, Fatick, Kaolack, Kaffrine, and Matam</t>
  </si>
  <si>
    <t>SEN002People affected</t>
  </si>
  <si>
    <t>SEN002People in Need</t>
  </si>
  <si>
    <t xml:space="preserve">Minimal humanitarian conditions affected by persons in various cities; Saint Louis, Dagana, Mbour, Bakel, Sedhiou, Goudomp, Velingara, Oussouye and many more. </t>
  </si>
  <si>
    <t>SEN002Minimal humanitarian conditions - Level 1</t>
  </si>
  <si>
    <t>Stressed humanitarian conditions affected by persons in various cities of Senegal</t>
  </si>
  <si>
    <t>SEN002Stressed humanitarian conditions - Level 2</t>
  </si>
  <si>
    <t>Moderate humanitarian conditions affected by persons in various cities of Senegal</t>
  </si>
  <si>
    <t>SEN002Moderate humanitarian conditions - Level 3</t>
  </si>
  <si>
    <t>Severe humanitarian conditions are affected by persons in various cities of Senegal</t>
  </si>
  <si>
    <t>SEN002Severe humanitarian conditions - Level 4</t>
  </si>
  <si>
    <t>Extreme humanitarian conditions with no available data</t>
  </si>
  <si>
    <t>SEN002Extreme humanitarian conditions - Level 5</t>
  </si>
  <si>
    <t xml:space="preserve">OCHA 20/12/2022 </t>
  </si>
  <si>
    <t>https://reliefweb.int/report/sri-lanka/sri-lanka-multi-dimensional-crisis-situation-report-no-10-16-december-2022</t>
  </si>
  <si>
    <t>There is no clear figure/percentage about the severity of needs in Sri Lanka based on the HNP. Therefore, the number of people who are vulnerable and malnourished children were used to estimate the PIN's severity levels. 
L3 = PIN - L4 - L5 = 7,000,000 (total number of PIN) - 3,400,000 (the ones who are most vulnerable according to revised HNP figures) - 0 = 3,600,000</t>
  </si>
  <si>
    <t>LKA002Moderate humanitarian conditions - Level 3</t>
  </si>
  <si>
    <t>There is no clear figure/percentage about the severity of needs in Sri Lanka based on the HNP. Therefore, the number of people who are vulnerable and malnourished children were used to estimate the PIN's severity levels. 
L4 = 3,400,000 (the ones who are most vulnerable according revised HNP figures) - 18,000 (children suffering from severe acute malnutrition according to revised HNP figures) =  3,382,000</t>
  </si>
  <si>
    <t>LKA002Severe humanitarian conditions - Level 4</t>
  </si>
  <si>
    <t>There is no clear figure/percentage about the severity of needs in Sri Lanka based on the HNP. Therefore, the number of people who are vulnerable and malnourished children were used to estimate the PIN's severity levels. 
Number of children suffering from life-threating severe acute malnutrition (SAM)</t>
  </si>
  <si>
    <t>LKA002Extreme humanitarian conditions - Level 5</t>
  </si>
  <si>
    <t>IOM 19/12/22</t>
  </si>
  <si>
    <t>Papua New Guinea: Rapid Assessment report of displacement in the Highlands region (19 December 2022) - Papua New Guinea | ReliefWeb</t>
  </si>
  <si>
    <t>The DTM has identified a total of 31,481 IDPs (6,054 IDP households) across 29 sites in Hela, Southern Highlands, Enga, Western Highlands, Jiwaka and Eastern Highlands provinces. Therefore, the IDP population has increased by 56.59% since 22 August 2022</t>
  </si>
  <si>
    <t>PNG003People displaced</t>
  </si>
  <si>
    <t xml:space="preserve">UNCT PNG 09/08/22 </t>
  </si>
  <si>
    <t>Numbe rof people affected as oer HNP</t>
  </si>
  <si>
    <t>PNG003Moderate humanitarian conditions - Level 3</t>
  </si>
  <si>
    <t>https://reliefweb.int/report/papua-new-guinea/national-disaster-centre-humanitarian-relief-response-plan-manage-internally-displaced-people-idps-enga-hela-and-shp</t>
  </si>
  <si>
    <t>The total number of displaced people in the affected provinces.</t>
  </si>
  <si>
    <t>PNG003Severe humanitarian conditions - Level 4</t>
  </si>
  <si>
    <t>ACLED 31/11/22</t>
  </si>
  <si>
    <t>Fatalities of the country of past six month</t>
  </si>
  <si>
    <t>IRN004Fatalities in all crises</t>
  </si>
  <si>
    <t xml:space="preserve">City Population (based on Thailand Census 2010, accessed at 27/04/2022); UNHCR 01/11/2022 </t>
  </si>
  <si>
    <t>https://citypopulation.de/en ; https://data2.unhcr.org/en/situations/thailand</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</si>
  <si>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</si>
  <si>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</si>
  <si>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ACAPS Methodology was used to compute level 1 and 2. Level 3 is the total number of Refugees in Rwanda. Even though some of the refugees may have level 4  and 5 needs, there is no information to indicate this.</t>
  </si>
  <si>
    <t>RWA002Severe humanitarian conditions - Level 4</t>
  </si>
  <si>
    <t>RWA002Extreme humanitarian conditions - Level 5</t>
  </si>
  <si>
    <t>UNHCR Last Updated 01/11/2022</t>
  </si>
  <si>
    <t>https://data2.unhcr.org/en/situations/thailand</t>
  </si>
  <si>
    <t>This figure includes refugee population affected by displacement and living in the camps. This figure does not include the number of people affected by the conflict in the south due to lack of info.</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</si>
  <si>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</si>
  <si>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</si>
  <si>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</si>
  <si>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UNHCR 01/11/2022; City Population (based on Thailand Census 2010, accessed at 27/04/2022)</t>
  </si>
  <si>
    <t>https://data2.unhcr.org/en/situations/thailand; https://citypopulation.de/en (for various districts)</t>
  </si>
  <si>
    <t>This group of people comprise the people who are exposed excluding the refugees. They are considered to be minimally affected by the refugee crisis.</t>
  </si>
  <si>
    <t>THA001Minimal humanitarian conditions - Level 1</t>
  </si>
  <si>
    <t>THA001Moderate humanitarian conditions - Level 3</t>
  </si>
  <si>
    <t>City Population (based on Thailand Census 2010, accessed at 27/04/2022); UNHCR 01/11/22</t>
  </si>
  <si>
    <t>People living in the affected provinces (i.e., provinces where refugee camps are located) are considered. See sheet 'Estimates" for details. The census does not cover refugees (https://catalog.ihsn.org/index.php/catalog/4405); so the number of refugees in the camps are added to the exposed population.</t>
  </si>
  <si>
    <t>THA003People exposed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</si>
  <si>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</si>
  <si>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THA003People affected</t>
  </si>
  <si>
    <t>Estimated number of refugees from Myanmar in 9 settlements near the Thai - Myanmar border according to UNHCR</t>
  </si>
  <si>
    <t>THA003People displaced</t>
  </si>
  <si>
    <t>WPR Accessed 29/12/2022</t>
  </si>
  <si>
    <t>KEN001Total population</t>
  </si>
  <si>
    <t>THA003People in Need</t>
  </si>
  <si>
    <t>THA003Minimal humanitarian conditions - Level 1</t>
  </si>
  <si>
    <t>THA003Moderate humanitarian conditions - Level 3</t>
  </si>
  <si>
    <t>KNBS 04/11/2019; UNHCR 30/06/2022;KNBS 04/11/2019; UNHCR 28/02/2022; UN Habitat 06/2021a; UN Habitat 06/2021b</t>
  </si>
  <si>
    <t>https://www.knbs.or.ke/?wpdmpro=2019-kenya-population-and-housing-census-volume-i-population-by-county-and-sub-county;https://www.knbs.or.ke/?wpdmpro=2019-kenya-population-and-housing-census-volume-i-population-by-county-and-sub-county;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</si>
  <si>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population of 23 ASAL counties (Turkana, Mandera, Wajir, Garissa, Lamu, Kwale, Kilifi, Tana River, Taita Taveta, Kitui, Makueni, Embu, Nyeri, Meru North, West Pokot, Baringo, Kajiado, Narok, Marsabit, Laikipia, Tharaka Nithi, Samburu and Isiolo); Includes the refugee population in Nairobi county. Due to the overlap in areas affected by the drought and refugee crises, country level figure is not a perfect aggregation of the two crises. There has been no new population figures.</t>
  </si>
  <si>
    <t>KEN001People exposed</t>
  </si>
  <si>
    <t>KFSSG 08/03/2022; KNBS 04/11/2019; UNHCR 30/06/2022; UNHCR 31/10/2022</t>
  </si>
  <si>
    <t>https://reliefweb.int/sites/reliefweb.int/files/resources/SRA%202021%20National%20Assessment%20Report.pdf; https://www.knbs.or.ke/?wpdmpro=2019-kenya-population-and-housing-census-volume-i-population-by-county-and-sub-county; https://data.unhcr.org/en/country/ken; https://reliefweb.int/report/kenya/kenya-registered-refugees-and-asylum-seekers-31-october-2022</t>
  </si>
  <si>
    <t>People affected by the drought and refugee crisis. Due to the overlap in areas affected by the drought and refugee crises, the country level figure is not a perfect aggregation of the two crises. There has been no update on figures since October.</t>
  </si>
  <si>
    <t>KEN001People affected</t>
  </si>
  <si>
    <t>Total number of registered refugees in Kenya according to UNHCR. There is no information on cumulative internal displacements due to drought.  UNHCR figures have not been updated since October.</t>
  </si>
  <si>
    <t>KEN001People displaced</t>
  </si>
  <si>
    <t>KEN001People in Need</t>
  </si>
  <si>
    <t>KNBS 04/11/2019; UNHCR 31/05/2022; GOVT KENYA 10/06/2022;KNBS 04/11/2019; UNHCR 28/02/2022; UN Habitat 06/2021a; UN Habitat 06/2021b; 13/06/2022</t>
  </si>
  <si>
    <t>https://www.knbs.or.ke/?wpdmpro=2019-kenya-population-and-housing-census-volume-i-population-by-county-and-sub-county ; https://data.unhcr.org/en/country/ken; https://reliefweb.int/report/kenya/national-drought-early-warning-bulletin-june-2022;https://www.knbs.or.ke/?wpdmpro=2019-kenya-population-and-housing-census-volume-i-population-by-county-and-sub-county;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https://reliefweb.int/report/kenya/kenya-registered-refugees-and-asylum-seekers-31-may-2022</t>
  </si>
  <si>
    <t>These figures are an aggregation of the refugee and drought crises. ACAPS Methodology was applied to compute the number of people facing Level 1 and 2 needs. The population in need due to the drought and the refugee population were categorised under Level 3. The population facing IPC 4 outcomes were categorised under Level 4. While there may be people facing Level 5 outcomes, there is no evidence to support this. No change on figures, sources not yet updated.</t>
  </si>
  <si>
    <t>KEN001Minimal humanitarian conditions - Level 1</t>
  </si>
  <si>
    <t>https://www.knbs.or.ke/?wpdmpro=2019-kenya-population-and-housing-census-volume-i-population-by-county-and-sub-county ; https://data.unhcr.org/en/country/ken; https://reliefweb.int/report/kenya/national-drought-early-warning-bulletin-june-2023;https://www.knbs.or.ke/?wpdmpro=2019-kenya-population-and-housing-census-volume-i-population-by-county-and-sub-county;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https://reliefweb.int/report/kenya/kenya-registered-refugees-and-asylum-seekers-31-may-2023</t>
  </si>
  <si>
    <t>KEN001Stressed humanitarian conditions - Level 2</t>
  </si>
  <si>
    <t>IPC 28/09/2022; UNHCR 30/06/2022</t>
  </si>
  <si>
    <t>https://www.ipcinfo.org/fileadmin/user_upload/ipcinfo/docs/IPC_Kenya_Acute_Food_Insecurity_Malnutrition_2022JulDec_Report.pdf; https://data.unhcr.org/en/country/ken</t>
  </si>
  <si>
    <t>KEN001Moderate humanitarian conditions - Level 3</t>
  </si>
  <si>
    <t>KEN001Severe humanitarian conditions - Level 4</t>
  </si>
  <si>
    <t>KEN001Extreme humanitarian conditions - Level 5</t>
  </si>
  <si>
    <t>Humaniarian data - 1st January 2021</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</si>
  <si>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</si>
  <si>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</si>
  <si>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</si>
  <si>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</si>
  <si>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</si>
  <si>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ACLED - 09/12/2022</t>
  </si>
  <si>
    <t>Fatalities incurred in Niger precisely in the Tahoua and Tillaberi regions from 01/07/2022 - 09/12/2022 in all crisis</t>
  </si>
  <si>
    <t>NER003Fatalities in all crises</t>
  </si>
  <si>
    <t>Fatalities incurred in Niger precisely in the Maradi region from 01/07/2022 - 09/12/2022 in all crisis</t>
  </si>
  <si>
    <t>NER004Fatalities in all crises</t>
  </si>
  <si>
    <t>https://data.unhcr.org/en/documents/download/97767</t>
  </si>
  <si>
    <t>All the people displaced during the conflict according to the Government and UNHCR plus refugees and asylum seekers</t>
  </si>
  <si>
    <t>BFA002People displaced</t>
  </si>
  <si>
    <t>ACLED, 9/7/2022 to 9/12/2022</t>
  </si>
  <si>
    <t>All fatalities occured during July to December</t>
  </si>
  <si>
    <t>BFA002Fatalities reported</t>
  </si>
  <si>
    <t>THA001People in Need</t>
  </si>
  <si>
    <t>OCHA, 30/11/2022</t>
  </si>
  <si>
    <t>République centrafricaine : Aperçu des besoins humanitaires (novembre 2022) - Central African Republic | ReliefWeb</t>
  </si>
  <si>
    <t>CAF001People in Need</t>
  </si>
  <si>
    <t>Level 1= 0 since the whole population is at least level 2 according to the map on page 30.</t>
  </si>
  <si>
    <t>CAF001Minimal humanitarian conditions - Level 1</t>
  </si>
  <si>
    <t xml:space="preserve">Of the 72 sub-prefectures in the country, 35 have reached a level 4 of severity of multi-sectoral needs on a scale of 5 and 22 a level of severity 3. This corresponds to 1.3 million and 2.1 million people respectively </t>
  </si>
  <si>
    <t>CAF001Moderate humanitarian conditions - Level 3</t>
  </si>
  <si>
    <t>CAF001Severe humanitarian conditions - Level 4</t>
  </si>
  <si>
    <t>According to the HNO, there is no people in the level 5 condition.</t>
  </si>
  <si>
    <t>CAF001Extreme humanitarian conditions - Level 5</t>
  </si>
  <si>
    <t>There are 4 groups affected by the crisis according to HNO : displaced, returnees, host, refugees.</t>
  </si>
  <si>
    <t>CAF001Crisis affected groups</t>
  </si>
  <si>
    <t>UNHCR, 30/11/2022</t>
  </si>
  <si>
    <t>https://data.unhcr.org/en/situations/car</t>
  </si>
  <si>
    <t>The total of people displaced is the sum of IDP plus Refugees and asylum seekers from CAR</t>
  </si>
  <si>
    <t>CAF001People displaced</t>
  </si>
  <si>
    <t>Level 2 is equal to the total population minus level 3 and level 4.</t>
  </si>
  <si>
    <t>CAF001Stressed humanitarian conditions - Level 2</t>
  </si>
  <si>
    <t>People affected according to the calculations of level 2 to 5 of Humanitarian conditions and it corresponds to people exposed in this case.</t>
  </si>
  <si>
    <t>CAF001People exposed</t>
  </si>
  <si>
    <t>CAF001People affected</t>
  </si>
  <si>
    <t>AWSD, 2022</t>
  </si>
  <si>
    <t>Security incident data | Aid Worker Security Database</t>
  </si>
  <si>
    <t>17 persons from national staff were injured, 2 killed, 12 wounded and 3 kidnapped according to AWSD</t>
  </si>
  <si>
    <t>CAF001Injuries reported</t>
  </si>
  <si>
    <t>ACLED, 09/06/2022-09/12/2022</t>
  </si>
  <si>
    <t>ACLED Dashboard - ACLED (acleddata.com)</t>
  </si>
  <si>
    <t>Fatalities reported in the country during the last 6 months</t>
  </si>
  <si>
    <t>CAF001Fatalities reported</t>
  </si>
  <si>
    <t>All fatalities in the country during the last 6 months</t>
  </si>
  <si>
    <t>CAF001Fatalities in all crises</t>
  </si>
  <si>
    <t>OCHA &amp; UNHCR, 30/11/2022</t>
  </si>
  <si>
    <t>https://data.unhcr.org/en/situations/car ; République centrafricaine : Aperçu des besoins humanitaires (novembre 2022) - Central African Republic | ReliefWeb</t>
  </si>
  <si>
    <t>Popualtion according to total population living in the country (6100000) - Refugees &amp; Asylum Seekers from CAR (749792) as of 30 November 2022 according to UNHCR</t>
  </si>
  <si>
    <t>CAF001Total population</t>
  </si>
  <si>
    <t>world population review accessed on 09/01/2023</t>
  </si>
  <si>
    <t>total population in Zimbabwe</t>
  </si>
  <si>
    <t>ZWE001Total population</t>
  </si>
  <si>
    <t>All of Zimbabwe is affected by multiple crises</t>
  </si>
  <si>
    <t>ZWE001People exposed</t>
  </si>
  <si>
    <t>UNHCR accessed on 09/01/2023</t>
  </si>
  <si>
    <t>https://reporting.unhcr.org/zimbabwe?year=2023</t>
  </si>
  <si>
    <t>The total number of refugees (11300) + Asylum seekers (5530) + other of concern (6380 )+ IDPs (61535) as of 09/01/2023</t>
  </si>
  <si>
    <t>ZWE001People displaced</t>
  </si>
  <si>
    <t xml:space="preserve">ACLED accessed on 09/01/2023, IFRC 11/11/2022 </t>
  </si>
  <si>
    <t>https://acleddata.com/dashboard/#/dashboard , https://reliefweb.int/report/zimbabwe/zimbabwe-measles-outbreak-operation-update-ndeg-1-dref-ndeg-mdrzw018</t>
  </si>
  <si>
    <t>fatalities between 10 April 2022 and 09 December 2022 for the complex crisis</t>
  </si>
  <si>
    <t>ZWE001Fatalities reported</t>
  </si>
  <si>
    <t xml:space="preserve">ACLED accessed on 09/01/2023 , IFRC 11/11/2022 </t>
  </si>
  <si>
    <t>fatalities between 10 April 2022 and 09 December 2022</t>
  </si>
  <si>
    <t>ZWE001Fatalities in all crises</t>
  </si>
  <si>
    <t>OCHA HNO 29/02/2021 ; world population review accessed on 09/01/2023</t>
  </si>
  <si>
    <t>https://reliefweb.int/report/zimbabwe/zimbabwe-humanitarian-needs-overview-2020-february-2020 ; https://worldpopulationreview.com/countries/zimbabwe-population</t>
  </si>
  <si>
    <t>ZWE001Minimal humanitarian conditions - Level 1</t>
  </si>
  <si>
    <t>world population review accessed on 08/01/2023</t>
  </si>
  <si>
    <t>Total population of Eswatini</t>
  </si>
  <si>
    <t>SWZ001Total population</t>
  </si>
  <si>
    <t>ACLED accessed on 08/01/2023</t>
  </si>
  <si>
    <t>fatalities between 01 June  2022 and 09 December 2022 because of food insecurity</t>
  </si>
  <si>
    <t>SWZ001Fatalities reported</t>
  </si>
  <si>
    <t>ACLED accessed on 08/01/2022</t>
  </si>
  <si>
    <t>fatalities between 01 June 2022  and 09 December  2022</t>
  </si>
  <si>
    <t>SWZ001Fatalities in all crises</t>
  </si>
  <si>
    <t>World Population Review accessed on 12/01/2023</t>
  </si>
  <si>
    <t>https://worldpopulationreview.com/countries/mauritania-population</t>
  </si>
  <si>
    <t>Total population of Mauritania</t>
  </si>
  <si>
    <t>MRT003Total population</t>
  </si>
  <si>
    <t>WFP 11/12/2022</t>
  </si>
  <si>
    <t>https://reliefweb.int/report/mauritania/mauritanie-cadre-harmonise-danalyse-et-didentification-des-zones-risque-et-des-populations-en-insecurite-alimentaire-au-sahel-et-en-afrique-de-louest-ch-cree-le-12112022</t>
  </si>
  <si>
    <t>ACAPS methodology: People exposed = level 1 to 5</t>
  </si>
  <si>
    <t>MRT003People exposed</t>
  </si>
  <si>
    <t>ACAPS methodology: People affected = level 2 to 5</t>
  </si>
  <si>
    <t>MRT003People affected</t>
  </si>
  <si>
    <t>ACLED accessed on 12/01/2023</t>
  </si>
  <si>
    <t>fatalities between 01 July 2022 and 06 January 2023 because of food insecurity .</t>
  </si>
  <si>
    <t>MRT003Fatalities reported</t>
  </si>
  <si>
    <t>fatalities between 01 July 2022 and 06 January 2023</t>
  </si>
  <si>
    <t>MRT003Fatalities in all crises</t>
  </si>
  <si>
    <t>MRT003People in Need</t>
  </si>
  <si>
    <t>People in minimal food insecurity level (Phase 1) between October 2022 - December 2022</t>
  </si>
  <si>
    <t>MRT003Minimal humanitarian conditions - Level 1</t>
  </si>
  <si>
    <t>People in under pressure food insecurity level (Phase 2) between October  2022 -December 2022</t>
  </si>
  <si>
    <t>MRT003Stressed humanitarian conditions - Level 2</t>
  </si>
  <si>
    <t>People in crises food insecurity levels (Phase 3) between October  2022 -December 2022</t>
  </si>
  <si>
    <t>MRT003Moderate humanitarian conditions - Level 3</t>
  </si>
  <si>
    <t>People in emergency food insecurity level (Phase 4) between October 2022 -December 2022</t>
  </si>
  <si>
    <t>MRT003Severe humanitarian conditions - Level 4</t>
  </si>
  <si>
    <t>People in starvation food insecurity level (Phase 5) between October  2022 -December 2022</t>
  </si>
  <si>
    <t>MRT003Extreme humanitarian conditions - Level 5</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</si>
  <si>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</si>
  <si>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</si>
  <si>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</si>
  <si>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</si>
  <si>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MRT002Total population</t>
  </si>
  <si>
    <t>UNHCR accessed on 12/01/2023</t>
  </si>
  <si>
    <t>https://data.unhcr.org/en/country/mrt</t>
  </si>
  <si>
    <t>People displaced is the number of Malian refugees in Mauritania as of 30/11/2022  (98,000)</t>
  </si>
  <si>
    <t>MRT002People displaced</t>
  </si>
  <si>
    <t>fatalities between 01 July 2022 and 06 January 2023 related to Malian refugees .</t>
  </si>
  <si>
    <t>MRT002Fatalities reported</t>
  </si>
  <si>
    <t>MRT002Fatalities in all crises</t>
  </si>
  <si>
    <t>MRT002People in Need</t>
  </si>
  <si>
    <t>City Populaation acceessed on 25/07/2022 , GIZ,UNHCR 20/04/2022 , UNHCR accessed on 12/01/2023</t>
  </si>
  <si>
    <t>https://data.unhcr.org/en/country/mrt , https://www.citypopulation.de/en/mauritania/cities/ , https://data.unhcr.org/en/documents/details/92148</t>
  </si>
  <si>
    <t>MRT002Stressed humanitarian conditions - Level 2</t>
  </si>
  <si>
    <t>Level 3 is the number of Malian refugees in Mauritania as of 30 November 2022 (98,000)</t>
  </si>
  <si>
    <t>MRT002Moderate humanitarian conditions - Level 3</t>
  </si>
  <si>
    <t>The severity of needs is not identified for refugees</t>
  </si>
  <si>
    <t>MRT002Severe humanitarian conditions - Level 4</t>
  </si>
  <si>
    <t>MRT002Extreme humanitarian conditions - Level 5</t>
  </si>
  <si>
    <t>UNHCR; 31/12/2022</t>
  </si>
  <si>
    <t>Country - Chad (unhcr.org); https://data.unhcr.org/en/documents/details/97944</t>
  </si>
  <si>
    <t>Here we have the PDI + Refugees and Asylum seekers + Returnees</t>
  </si>
  <si>
    <t>TCD001People displaced</t>
  </si>
  <si>
    <t>Here we have the people displaced in Lac regions and returnees</t>
  </si>
  <si>
    <t>TCD003People displaced</t>
  </si>
  <si>
    <t>Here we considered all the displaced people from CAR provided by the UNHCR data</t>
  </si>
  <si>
    <t>TCD004People displaced</t>
  </si>
  <si>
    <t>Here we consider all the refugees coming from the Sudan region</t>
  </si>
  <si>
    <t>TCD005People displaced</t>
  </si>
  <si>
    <t>World Population 01/2023</t>
  </si>
  <si>
    <t>https://worldpopulationreview.com/countries/hungary-population</t>
  </si>
  <si>
    <t>The figure represents the total population of Hungary in 2023</t>
  </si>
  <si>
    <t>HUN002Total population</t>
  </si>
  <si>
    <t>City Population accessed 07/2022 ; UNHCR accessed 15/01/2023</t>
  </si>
  <si>
    <t>http://www.citypopulation.de/en/hungary/admin/ ; https://data.unhcr.org/en/situations/ukraine</t>
  </si>
  <si>
    <t xml:space="preserve">The figure represents the population of one border county, Szabolcs-Szatmár-Bereg (553,000) + the number of refugees from Ukraine in Hungary as of 10 January (33,446)
</t>
  </si>
  <si>
    <t>HUN002People exposed</t>
  </si>
  <si>
    <t>UNHCR accessed 15/01/2023</t>
  </si>
  <si>
    <t xml:space="preserve">The figure represents the number of refugees from Ukraine in Hungary as of 10 January (33,446)
</t>
  </si>
  <si>
    <t>HUN002People affected</t>
  </si>
  <si>
    <t>HUN002People displaced</t>
  </si>
  <si>
    <t>ACLED accessed 15/01/2023</t>
  </si>
  <si>
    <t>All crisis fatalities in Last 6 months (06/07/2022 to 06/01/2023) related to refugees from Ukraine</t>
  </si>
  <si>
    <t>HUN002Fatalities reported</t>
  </si>
  <si>
    <t>All fatalities in Last 6 months (06/07/2022 to 06/01/2023) across the country</t>
  </si>
  <si>
    <t>HUN002Fatalities in all crises</t>
  </si>
  <si>
    <t>HUN002People in Need</t>
  </si>
  <si>
    <t>According to ACAPS methodology, Level 1 = the number of people exposed - people affected</t>
  </si>
  <si>
    <t>HUN002Minimal humanitarian conditions - Level 1</t>
  </si>
  <si>
    <t>According to ACAPS methodology, Level 2 = the number of people affected - people in need</t>
  </si>
  <si>
    <t>HUN002Stressed humanitarian conditions - Level 2</t>
  </si>
  <si>
    <t>HUN002Moderate humanitarian conditions - Level 3</t>
  </si>
  <si>
    <t>HUN002Severe humanitarian conditions - Level 4</t>
  </si>
  <si>
    <t>HUN002Extreme humanitarian conditions - Level 5</t>
  </si>
  <si>
    <t>https://worldpopulationreview.com/countries/moldova-population</t>
  </si>
  <si>
    <t>The figure represents the total population of Moldova in 2023</t>
  </si>
  <si>
    <t>MDA002Total population</t>
  </si>
  <si>
    <t xml:space="preserve">National bureau of statistics of the Republic of Moldova 2014 ; UNHCR accessed 15/01/2023 </t>
  </si>
  <si>
    <t>https://statistica.gov.md/pageview.php?l=en&amp;idc=479&amp; ; https://reliefweb.int/report/moldova/regional-inter-agency-operational-update-ukraine-refugee-situation-1-31-august-2022 ; https://data.unhcr.org/en/situations/ukraine</t>
  </si>
  <si>
    <t>The figure represents the population of the two border areas, mainly to Ştefan Vodă (62,072) and Ocnita (47,425) + the number of Refugees from Ukraine in Moldova as of 10 January (102,016)</t>
  </si>
  <si>
    <t>MDA002People exposed</t>
  </si>
  <si>
    <t>The figure represents the number of Refugees from Ukraine in Moldova as of 10 January (102,016)</t>
  </si>
  <si>
    <t>MDA002People affected</t>
  </si>
  <si>
    <t>MDA002People displaced</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</si>
  <si>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</si>
  <si>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</si>
  <si>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</si>
  <si>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</si>
  <si>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</si>
  <si>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</si>
  <si>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https://worldpopulationreview.com/countries/slovakia-population</t>
  </si>
  <si>
    <t>The total population of Slovakia in 2023</t>
  </si>
  <si>
    <t>SVK002Total population</t>
  </si>
  <si>
    <t>Slovakiasite accessed 07/2022, UNHCR accessed 15/01/2023</t>
  </si>
  <si>
    <t>http://www.slovakiasite.com/regions.php ; https://data2.unhcr.org/en/situations/ukraine</t>
  </si>
  <si>
    <t>The figure represented the population of the two border regions Presov (798,596) and Kocise (771,947) + refugees from Ukraine in Slovakia as at 10 January (105,732)</t>
  </si>
  <si>
    <t>SVK002People exposed</t>
  </si>
  <si>
    <t>https://data2.unhcr.org/en/situations/ukraine</t>
  </si>
  <si>
    <t>The figure represents the number of refugees from Ukraine in Slovakia as at 10 January (105,732)</t>
  </si>
  <si>
    <t>SVK002People affected</t>
  </si>
  <si>
    <t>SVK002People displaced</t>
  </si>
  <si>
    <t>SVK002Fatalities reported</t>
  </si>
  <si>
    <t>All fatalities in Last 6 months (06/07/2022 to 06/01/2023).</t>
  </si>
  <si>
    <t>SVK002Fatalities in all crises</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</si>
  <si>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</si>
  <si>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</si>
  <si>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</si>
  <si>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</si>
  <si>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</si>
  <si>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</si>
  <si>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The Government of Lebanon and the United Nations 15/02/2022, ESCWA 03/09/2021; UNHCR, UNICEF, and WFP 25/01/2022</t>
  </si>
  <si>
    <t>https://data.unhcr.org/en/situations/syria/location/71</t>
  </si>
  <si>
    <t xml:space="preserve">The figure includes the populaiton groups who are affected by the displacment; registered and unregistered Syrian refugees + Palestinian refugees from syria +  impacted host community + Palestinian refugees from Lebanon. 
It was estimated that 67% of Lebanese live in the most vulnerable areas whihc equals the impact host communities. </t>
  </si>
  <si>
    <t>LBN002People affected</t>
  </si>
  <si>
    <t>The Government of Lebanon and the United Nations 15/02/2022; UNRWA</t>
  </si>
  <si>
    <t>https://data2.unhcr.org/en/documents/details/90915; http://data2.unhcr.org/en/situations/syria/location/71</t>
  </si>
  <si>
    <t xml:space="preserve">The figure includes registered and unregistered Syrian refugees + Palestinian refugees from syria </t>
  </si>
  <si>
    <t>LBN002People displaced</t>
  </si>
  <si>
    <t>ACLED (06/07/2022-09/12/2022)</t>
  </si>
  <si>
    <t xml:space="preserve">The figure is the total number of fatalities killed by the Battles, Riots, Violence against civilians, Protest, Explosions/Remote violence &amp; Strategic developments for the past six months from ACLED database </t>
  </si>
  <si>
    <t>LBN002Fatalities in all crises</t>
  </si>
  <si>
    <t>The Government of Lebanon and the United Nations 15/02/2022; ESCWA 03/09/2021; UNHCR, UNICEF, and WFP 25/01/2022</t>
  </si>
  <si>
    <t>https://data2.unhcr.org/en/documents/details/90915; https://www.unescwa.org/sites/default/files/news/docs/21-00634-_multidimentional_poverty_in_lebanon_-policy_brief_-_en.pdf;https://reliefweb.int/sites/reliefweb.int/files/resources/VASyR%202021.pdf</t>
  </si>
  <si>
    <t>LBN002People in Need</t>
  </si>
  <si>
    <t xml:space="preserve">Based on 2022 LCRP, the PiN for the basic assistance are is about 1.5 million and the figure represents the displaced Syrians (registered and unregistered) + 29,000 PRS.
The PiN severity redistribution were based on the following: Level 4  was calculated based on that the 46% of the Syrian Refugees households are moderately food insecure. 
No reports of catastrophic humanitarian conditions, however, 3% of the Syrian refugees are severely food insecure and located in Level 5.
The remaining % were located in the Level 3.
PRS is assumed has the same food insecuiryt level as Syrian Refugees and similar severity redistribution was done. 
Lebanese in needs are not included as they are affected by the socioeconomic crisis and not directly by the refugees. 
</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</si>
  <si>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</si>
  <si>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</si>
  <si>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</si>
  <si>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</si>
  <si>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</si>
  <si>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https://data2.unhcr.org/en/documents/details/90915; https://www.unescwa.org/sites/default/files/news/docs/21-00634-_multidimentional_poverty_in_lebanon_-policy_brief_-_en.pdf; https://reliefweb.int/sites/reliefweb.int/files/resources/VASyR%202021.pdf</t>
  </si>
  <si>
    <t xml:space="preserve">Despite all the population is exposed to the socio-economic crisis, about 6,2 million people are affected by the crisis - including Lebanese, Migrants and Palestinian refugees, Syrian refugees, and the Palestinian refugees from Syria, based on the recent figures and taking in the account the 2021 dymanics.
It was estimated that 67% of Lebanese live in the most vulnerable areas which equals the impact host communities were only included in the affected population. </t>
  </si>
  <si>
    <t>LBN004People affected</t>
  </si>
  <si>
    <t>LBN004Fatalities reported</t>
  </si>
  <si>
    <t>LBN004Fatalities in all crises</t>
  </si>
  <si>
    <t>LBN004People in Need</t>
  </si>
  <si>
    <t>Level 1 = Exposed population – Affected population – PiN. All the population are exposed and affected to this crisis. 
Level 2 = Affected population – PiN
PiN = Level 3+4+5
Level 5: No reports of catastrophic humanitarian conditions, however 3% of the Syrian refguees are severly food insecure and located in Level 5.
Level 4: 34% of total the Lebanese and PRL PiN who are extreme poor + 46% of the Syrian Refugees households who are moderatly food insecure and Palestine refugees from Syria. All of them are located in level 4 
Level 3: 48% of the Lebanese and PRL + remianing Syrian Refugees households who are food 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</si>
  <si>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</si>
  <si>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</si>
  <si>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</si>
  <si>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</si>
  <si>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</si>
  <si>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</si>
  <si>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</si>
  <si>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</si>
  <si>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</si>
  <si>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</si>
  <si>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</si>
  <si>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</si>
  <si>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</si>
  <si>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</si>
  <si>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</si>
  <si>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</si>
  <si>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 xml:space="preserve">The civilian deaths recorded in Syria caused by the conflict in the last six months
</t>
  </si>
  <si>
    <t>REG004Fatalities reported</t>
  </si>
  <si>
    <t>The civilian deaths recorded in all crisis in all countries part of the Syria regional in the last six months</t>
  </si>
  <si>
    <t>REG004Fatalities in all crises</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</si>
  <si>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</si>
  <si>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</si>
  <si>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</si>
  <si>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</si>
  <si>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</si>
  <si>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</si>
  <si>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</si>
  <si>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UNHCR 31/12/2022; UNHCR 02/2022; UNHCR 25/11/2021</t>
  </si>
  <si>
    <t>https://data2.unhcr.org/en/situations/syria/location/113; https://www.3rpsyriacrisis.org/wp-content/uploads/2022/02/RSO2022.pdf; https://reliefweb.int/sites/reliefweb.int/files/resources/3RP%20Regional%20Needs%20Overview%202022.pdf</t>
  </si>
  <si>
    <t>Total number of affected population in all crises.</t>
  </si>
  <si>
    <t>TUR001People affected</t>
  </si>
  <si>
    <t>UNHCR 31/12/2022; UNHCR 02/2022</t>
  </si>
  <si>
    <t>https://data2.unhcr.org/en/situations/syria/location/113; https://www.3rpsyriacrisis.org/wp-content/uploads/2022/02/RSO2022.pdf</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</si>
  <si>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</si>
  <si>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</si>
  <si>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ACLED (06/07/2022 - 06/01/2023)</t>
  </si>
  <si>
    <t>TUR001Fatalities reported</t>
  </si>
  <si>
    <t>The number of total fatalities in the last 6 months</t>
  </si>
  <si>
    <t>TUR001Fatalities in all crises</t>
  </si>
  <si>
    <t>UNHCR 31/12/2022; UNHCR 02/2022; WFP 04/2020</t>
  </si>
  <si>
    <t>TUR001People in Need</t>
  </si>
  <si>
    <t>TUR001Minimal humanitarian conditions - Level 1</t>
  </si>
  <si>
    <t>TUR001Stressed humanitarian conditions - Level 2</t>
  </si>
  <si>
    <t>TUR001Moderate humanitarian conditions - Level 3</t>
  </si>
  <si>
    <t>TUR001Severe humanitarian conditions - Level 4</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</si>
  <si>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</si>
  <si>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</si>
  <si>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31/12/2022</t>
  </si>
  <si>
    <t>https://data2.unhcr.org/en/situations/syria/location/113</t>
  </si>
  <si>
    <t xml:space="preserve">Figure represents registered Syrian refugees in Turkey. Data comes from the most recent operational update for UNHCR Turkey </t>
  </si>
  <si>
    <t>TUR002People displaced</t>
  </si>
  <si>
    <t>TUR002Fatalities in all crises</t>
  </si>
  <si>
    <t>WFP 04/2020; UNHCR 31/12/2022; UNHCR 02/2022</t>
  </si>
  <si>
    <t>https://reliefweb.int/sites/reliefweb.int/files/resources/WFP-0000129382.pdf; https://data2.unhcr.org/en/situations/syria/location/113; https://www.3rpsyriacrisis.org/wp-content/uploads/2022/02/RSO2022.pdf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</si>
  <si>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</si>
  <si>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</si>
  <si>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</si>
  <si>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</si>
  <si>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</si>
  <si>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</si>
  <si>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</si>
  <si>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</si>
  <si>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</si>
  <si>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 xml:space="preserve">Figure represents the total number of refugees and asylum seekers in Turkey of all nationalities.  </t>
  </si>
  <si>
    <t>TUR003People displaced</t>
  </si>
  <si>
    <t>IOM (01/4/2022 - 24/04/2022)</t>
  </si>
  <si>
    <t>https://missingmigrants.iom.int/downloads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</si>
  <si>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</si>
  <si>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</si>
  <si>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</si>
  <si>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</si>
  <si>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</si>
  <si>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</si>
  <si>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</si>
  <si>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</si>
  <si>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</si>
  <si>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</si>
  <si>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TUR004Fatalities in all crises</t>
  </si>
  <si>
    <t>ACLED (6/7/2022 - 06/01/2023)</t>
  </si>
  <si>
    <t>People who are registered to have died or missing in Greece in the IOM missing persons database in the last 6 months. The true number of fatalities may be higher as a result of unreported incidents</t>
  </si>
  <si>
    <t>GRC002Fatalities reported</t>
  </si>
  <si>
    <t>GRC002Fatalities in all crises</t>
  </si>
  <si>
    <t>See the individual crises of Mixed Migration - Turkey and Greece</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</si>
  <si>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</si>
  <si>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</si>
  <si>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</si>
  <si>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</si>
  <si>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</si>
  <si>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</si>
  <si>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</si>
  <si>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</si>
  <si>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</si>
  <si>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</si>
  <si>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or got missing recorded in Mixed Migration crisis- Turkey and Greece</t>
  </si>
  <si>
    <t>REG006Fatalities reported</t>
  </si>
  <si>
    <t>REG006Fatalities in all crises</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</si>
  <si>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</si>
  <si>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</si>
  <si>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</si>
  <si>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</si>
  <si>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</si>
  <si>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</si>
  <si>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</si>
  <si>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world population review accessed on 15/01/2023</t>
  </si>
  <si>
    <t>Total population of Namibia</t>
  </si>
  <si>
    <t>NAM002Total population</t>
  </si>
  <si>
    <t>ACLED accessed on 15/01/2023</t>
  </si>
  <si>
    <t>fatalities between 01 July 2022 and 06 January 2023  because of food insecurity</t>
  </si>
  <si>
    <t>NAM002Fatalities reported</t>
  </si>
  <si>
    <t>NAM002Fatalities in all crises</t>
  </si>
  <si>
    <t>https://worldpopulationreview.com/countries/tanzania-population</t>
  </si>
  <si>
    <t>Total population of Tanzania in 2023</t>
  </si>
  <si>
    <t>TZA001Total population</t>
  </si>
  <si>
    <t>City Population accesssed on 16/01/2023 , IPC accessed on 16/01/2023 , Mabumbe accessed on 05/01/2023 ,  ; UNHCR 08/12/2022 , UNHCR accessed on 15/01/2023</t>
  </si>
  <si>
    <t>http://www.citypopulation.de/en/tanzania/cities/ , https://www.ipcinfo.org/ipc-country-analysis/details-map/en/c/1156131/ , https://mabumbe.com/list-of-districts-in-tanzania-region-wise/  ; https://data2.unhcr.org/en/country/tza ,https://data.unhcr.org/en/documents/details/97364</t>
  </si>
  <si>
    <t>The landmass regions affected by food insecurity and refugees:   Dar-es Salaam ,Kigoma , Katavi ,  Dodoma , Mara , Kilimanjaro ,Manyara , Tanga , Shinyanga , Arusha , Singida , Simiyu , Tabora and Zanzibar</t>
  </si>
  <si>
    <t>TZA001Landmass affected</t>
  </si>
  <si>
    <t>UNHCR 08/12/2022 , Statista accessed on 15/01/2023 , UNHCR accessed on 15/01/2023 , IPC accessed on 16/01/2023</t>
  </si>
  <si>
    <t>https://www.ipcinfo.org/ipc-country-analysis/details-map/en/c/1156131/ , https://data2.unhcr.org/en/country/tza ,https://data.unhcr.org/en/documents/details/97364 , https://www.statista.com/statistics/1297776/population-of-tanzania-by-region/</t>
  </si>
  <si>
    <t>Exposed people= Levels 1 to 5, and it also includes people exposed to the food insecurity crisis and the refugees crisis.</t>
  </si>
  <si>
    <t>TZA001People exposed</t>
  </si>
  <si>
    <t>ACAPS methodology: Affected people= Levels 2 to 5</t>
  </si>
  <si>
    <t>TZA001People affected</t>
  </si>
  <si>
    <t>UNHCR accessed on 15/01/2023</t>
  </si>
  <si>
    <t>https://data2.unhcr.org/en/country/tza</t>
  </si>
  <si>
    <t>is the number of refugees in Tanzania as of 30 November ( 247000)</t>
  </si>
  <si>
    <t>TZA001People displaced</t>
  </si>
  <si>
    <t>fatalities between 01 July 2022 and 06/01/2023 in Multiple crisis</t>
  </si>
  <si>
    <t>TZA001Fatalities reported</t>
  </si>
  <si>
    <t>fatalities between 01  July  2022 and 06/01/2023</t>
  </si>
  <si>
    <t>TZA001Fatalities in all crises</t>
  </si>
  <si>
    <t>IPC accessed on 16/01/2023 , UNHCR accessed on 15/01/2023</t>
  </si>
  <si>
    <t>https://www.ipcinfo.org/ipc-country-analysis/details-map/en/c/1156131/ , https://data2.unhcr.org/en/country/tza</t>
  </si>
  <si>
    <t>TZA001People in Need</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</si>
  <si>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</si>
  <si>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</si>
  <si>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</si>
  <si>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</si>
  <si>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The sum of people in Level 3 in the food insecurity crisis (1093000) + the refugees crisis ( 247,000 )</t>
  </si>
  <si>
    <t>TZA001Moderate humanitarian conditions - Level 3</t>
  </si>
  <si>
    <t>The sum of people in Level 4 in the food insecurity crisis + + the refugees crisis</t>
  </si>
  <si>
    <t>TZA001Severe humanitarian conditions - Level 4</t>
  </si>
  <si>
    <t>The sum of people in Level 5 in the food insecurity crisis + the refugees crisis</t>
  </si>
  <si>
    <t>TZA001Extreme humanitarian conditions - Level 5</t>
  </si>
  <si>
    <t>Host-community and Refugees</t>
  </si>
  <si>
    <t>TZA001Crisis affected groups</t>
  </si>
  <si>
    <t>TZA003Total population</t>
  </si>
  <si>
    <t xml:space="preserve">City Population accesssed on 16/01/2023 , IPC accessed on 16/01/2023 , Mabumbe accessed on 05/01/2023
</t>
  </si>
  <si>
    <t>http://www.citypopulation.de/en/tanzania/cities/ , https://www.ipcinfo.org/ipc-country-analysis/details-map/en/c/1156131/ , https://mabumbe.com/list-of-districts-in-tanzania-region-wise/</t>
  </si>
  <si>
    <t>The landmass of regions affected: Dodoma , Mara , Kilimanjaro ,Manyara , Tanga , Shinyanga , Arusha , Singida , Simiyu , Tabora and Zanzibar</t>
  </si>
  <si>
    <t>TZA003Landmass affected</t>
  </si>
  <si>
    <t>IPC accessed on 16/01/2023</t>
  </si>
  <si>
    <t>https://www.ipcinfo.org/ipc-country-analysis/details-map/en/c/1156131/</t>
  </si>
  <si>
    <t xml:space="preserve">ACAPS methodology: Exposed people= Levels 1 to 5 </t>
  </si>
  <si>
    <t>TZA003People exposed</t>
  </si>
  <si>
    <t>TZA003People affected</t>
  </si>
  <si>
    <t>TZA003Fatalities reported</t>
  </si>
  <si>
    <t>fatalities between 01  July 2022 and 06 January 2023</t>
  </si>
  <si>
    <t>TZA003Fatalities in all crises</t>
  </si>
  <si>
    <t>TZA003People in Need</t>
  </si>
  <si>
    <t>People in Minimal food insecurity level (IPC Phase 1) between  October 2022 - February 2023</t>
  </si>
  <si>
    <t>TZA003Minimal humanitarian conditions - Level 1</t>
  </si>
  <si>
    <t>People in Stressed food insecurity level (IPC Phase 2) between  October 2022 - February 2023</t>
  </si>
  <si>
    <t>TZA003Stressed humanitarian conditions - Level 2</t>
  </si>
  <si>
    <t>People in Crisis food insecurity level (IPC Phase 3) between  October 2022 - February 2023</t>
  </si>
  <si>
    <t>TZA003Moderate humanitarian conditions - Level 3</t>
  </si>
  <si>
    <t>People in Emergency food insecurity level (IPC Phase 4) between  October 2022 - February 2023</t>
  </si>
  <si>
    <t>TZA003Severe humanitarian conditions - Level 4</t>
  </si>
  <si>
    <t>People in Emergency food insecurity level (IPC Phase 5) between  October 2022 - February 2023</t>
  </si>
  <si>
    <t>TZA003Extreme humanitarian conditions - Level 5</t>
  </si>
  <si>
    <t>TZA002Total population</t>
  </si>
  <si>
    <t>city population accessed on 16/01/2022 ; UNHCR 08/12/2022 , UNHCR accessed on 15/01/2023</t>
  </si>
  <si>
    <t>http://www.citypopulation.de/en/tanzania/cities/ ; https://data2.unhcr.org/en/country/tza ,,https://data.unhcr.org/en/documents/details/97364</t>
  </si>
  <si>
    <t>Total landmass of regions that host refugees: Kigoma, Katavi, Tabora, Tanga, Dar-es Salaam</t>
  </si>
  <si>
    <t>TZA002Landmass affected</t>
  </si>
  <si>
    <t>UNHCR 08/12/2022 , Statista accessed on 15/01/2023 , UNHCR accessed on 15/01/2023</t>
  </si>
  <si>
    <t>https://data2.unhcr.org/en/country/tza ,https://data.unhcr.org/en/documents/details/97364 , https://www.statista.com/statistics/1297776/population-of-tanzania-by-region/</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</si>
  <si>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</si>
  <si>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</si>
  <si>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</si>
  <si>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</si>
  <si>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is the number of refugees in Tanzania as of 30 November (247,000)</t>
  </si>
  <si>
    <t>TZA002People displaced</t>
  </si>
  <si>
    <t>fatalities between 01 July 2022 and  06 January 2023 related to refugees</t>
  </si>
  <si>
    <t>TZA002Fatalities reported</t>
  </si>
  <si>
    <t>TZA002Fatalities in all crises</t>
  </si>
  <si>
    <t>TZA002People in Need</t>
  </si>
  <si>
    <t>TZA002Minimal humanitarian conditions - Level 1</t>
  </si>
  <si>
    <t>TZA002Stressed humanitarian conditions - Level 2</t>
  </si>
  <si>
    <t>is the number of refugees in Tanzania as of 30 November 2022</t>
  </si>
  <si>
    <t>TZA002Moderate humanitarian conditions - Level 3</t>
  </si>
  <si>
    <t>TZA002Severe humanitarian conditions - Level 4</t>
  </si>
  <si>
    <t>TZA002Extreme humanitarian conditions - Level 5</t>
  </si>
  <si>
    <t>TZA002Crisis affected groups</t>
  </si>
  <si>
    <t>https://worldpopulationreview.com/countries/zambia-population</t>
  </si>
  <si>
    <t>Total population in Zambia</t>
  </si>
  <si>
    <t>ZMB002Total population</t>
  </si>
  <si>
    <t>fatalities between 01 July 2022 and 06 January 2023 because of drought</t>
  </si>
  <si>
    <t>ZMB002Fatalities reported</t>
  </si>
  <si>
    <t>ZMB002Fatalities in all crises</t>
  </si>
  <si>
    <t>ACLED (06/07/2022-06/01/2023)</t>
  </si>
  <si>
    <t>The fatalities figure in the past six months. This figure includes people who killed in protests, riots, violence against civilians, explosions/remote violence and battles.</t>
  </si>
  <si>
    <t>IRQ001Fatalities reported</t>
  </si>
  <si>
    <t>The cumulative fatalities figure in the past six months from all type of crisis. This figure includes people who killed in protests, riots, violence against civilians, explosions/remote violence and battles.</t>
  </si>
  <si>
    <t>IRQ001Fatalities in all crises</t>
  </si>
  <si>
    <t>OCHA 27/03/2022; UNHCR 02/2022; UNHCR (31/12/2022)</t>
  </si>
  <si>
    <t>https://reliefweb.int/sites/reliefweb.int/files/resources/iraq_humanitarian_needs_overview_2022_-_issued_27_march_0.pdf; 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</si>
  <si>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IRQ001People in Need</t>
  </si>
  <si>
    <t>https://reliefweb.int/sites/reliefweb.int/files/resources/iraq_humanitarian_needs_overview_2022_-_issued_27_march_0.pdf;
  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</si>
  <si>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Level 1 = Exposed population – Affected population – PiN.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</si>
  <si>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</si>
  <si>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</si>
  <si>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</si>
  <si>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32% in Level 3, Syrian refugees in urban settings in Kurdistan region are identified in the category "high income vulnerability" are on level 4 (60% of the total refugees). About 8% of the Syrian Refugees are food insecure. Therefore, they are considered in Level 5. Impacted host communities were not included to avoid double counting.  </t>
  </si>
  <si>
    <t>IRQ001Moderate humanitarian conditions - Level 3</t>
  </si>
  <si>
    <t>IRQ001Severe humanitarian conditions - Level 4</t>
  </si>
  <si>
    <t>IRQ001Extreme humanitarian conditions - Level 5</t>
  </si>
  <si>
    <t>IRQ002Fatalities reported</t>
  </si>
  <si>
    <t>ACLED (20/05/2022-20/11/2022)</t>
  </si>
  <si>
    <t>Total fatalities figure in the past six months. This figure includes people who killed in protests, riots, violence against civilians, explosions/remote violence and battles.</t>
  </si>
  <si>
    <t>IRQ002Fatalities in all crises</t>
  </si>
  <si>
    <t>UNHCR (31/12/2022)</t>
  </si>
  <si>
    <t>http://data2.unhcr.org/en/situations/syria/location/5</t>
  </si>
  <si>
    <t>Total number of Syrian refugees registered in UNHCR Iraq and consider persons of concern</t>
  </si>
  <si>
    <t>IRQ003People displaced</t>
  </si>
  <si>
    <t>ACLED (09/06/2022-09/12/2022)</t>
  </si>
  <si>
    <t>IRQ003Fatalities in all crises</t>
  </si>
  <si>
    <t>IRQ003People in Need</t>
  </si>
  <si>
    <t>UNHCR (31/12/2022); UNHCR 02/2022; UNCHR/Impact (may 2019); UNFPA demographic survey/Kurdistan Region of Iraq (Jul 2018) ; UNHCR and WFP (06/2018); UNHCR (02/2020)</t>
  </si>
  <si>
    <t>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</si>
  <si>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</si>
  <si>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</si>
  <si>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 xml:space="preserve">Level 2 = Affected population – PiN
The affected population is equal to PiN in this crisis. </t>
  </si>
  <si>
    <t>IRQ003Stressed humanitarian conditions - Level 2</t>
  </si>
  <si>
    <t>The accumulation of 3, 4, &amp; 5 is equal to PiN. 
All Syrian refugees resident in Iraq are considered in need and members of impacted communities based on the 3RP 2022.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t>
  </si>
  <si>
    <t>IRQ003Moderate humanitarian conditions - Level 3</t>
  </si>
  <si>
    <t>IRQ003Severe humanitarian conditions - Level 4</t>
  </si>
  <si>
    <t>IRQ003Extreme humanitarian conditions - Level 5</t>
  </si>
  <si>
    <t>UNHCR 31/12/2022; Government of Jordan &amp; Governement of Germany 14/02/2021; UNHCR 02/2022</t>
  </si>
  <si>
    <t>https://data2.unhcr.org/en/situations/syria/location/36; https://reliefweb.int/sites/reliefweb.int/files/resources/2021_Influx%20of%20Syrian%20Refugees%20in%20Jordan%20-%20Effects%20on%20the%20Water%20Sector.pdf; https://www.3rpsyriacrisis.org/wp-content/uploads/2022/02/RSO2022.pdf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</si>
  <si>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</si>
  <si>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</si>
  <si>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</si>
  <si>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</si>
  <si>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 xml:space="preserve">Accled (06/07/2022-06/01/2023) </t>
  </si>
  <si>
    <t>Total number of fatalities resulting directly from conflict (Palestinians), reported for the past six months</t>
  </si>
  <si>
    <t>PSE002Fatalities reported</t>
  </si>
  <si>
    <t xml:space="preserve">Total number of fatalities resulting directly from conflict (Palestinians), reported for the past six months
</t>
  </si>
  <si>
    <t>PSE002Fatalities in all crises</t>
  </si>
  <si>
    <t>Government of Jordan &amp; Governement of Germany 14/02/2021; UNHCR 02/2022; UNHCR 31/12/2022; UNHCR 18/03/2021, BBC 18/09/2018, Pew Research Center 29/01/2018; IDMC 19/05/2022</t>
  </si>
  <si>
    <t>https://reliefweb.int/sites/reliefweb.int/files/resources/2021_Influx%20of%20Syrian%20Refugees%20in%20Jordan%20-%20Effects%20on%20the%20Water%20Sector.pdf; https://www.3rpsyriacrisis.org/wp-content/uploads/2022/02/RSO2022.pdf; https://www.unhcr.org/cy/2021/03/18/syria-refugee-crisis-globally-in-europe-and-in-cyprus-meet-some-syrian-refugees-in-cyprus/
https://www.bbc.com/news/world-europe-44660699
https://www.pewresearch.org/fact-tank/2018/01/29/where-displaced-syrians-have-resettled/; https://www.internal-displacement.org/countries/syria#:~:text=Overview,-2021&amp;text=Around%206.7%20million%20people%20in,for%20four%20or%20more%20years.</t>
  </si>
  <si>
    <t xml:space="preserve">Total number of Syrian refugees (regional, and in Europe) and IDPs. </t>
  </si>
  <si>
    <t>SYR001People displaced</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</si>
  <si>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</si>
  <si>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</si>
  <si>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SYR001Fatalities in all crises</t>
  </si>
  <si>
    <t xml:space="preserve"> UNHCR Sudan accessed on 23/1/2023  ; UNHCR South Sudan accesed on 23/1/2023   ; UNHCR Chad accessed on 23/1/2023 </t>
  </si>
  <si>
    <t>https://data2.unhcr.org/en/country/sdn; https://data2.unhcr.org/en/country/ssd ; https://data2.unhcr.org/en/country/tcd</t>
  </si>
  <si>
    <t>The number includes IDPs in Sudan (3,714,377) as of 31 July 2022, Refugees in Sudan(1129090) as of 31 December 2022, Refugee returnees (2,060) as of 31 Dec. 2019, Sudanese  refugees in South Sudan (289,840) as of 31 December 2022 and Chad (403,846) as of 31 December 2022.</t>
  </si>
  <si>
    <t>SDN001People displaced</t>
  </si>
  <si>
    <t xml:space="preserve"> ACLED accessed on 23/1/2023 , OCHA 8/12/2022</t>
  </si>
  <si>
    <t>https://acleddata.com/dashboard/#/dashboard , https://reliefweb.int/report/sudan/sudan-2022-flood-response-update-03-30-november-2022</t>
  </si>
  <si>
    <t>fatalities between 01 May 2022 and 13 January for the complex crisis</t>
  </si>
  <si>
    <t>SDN001Fatalities reported</t>
  </si>
  <si>
    <t xml:space="preserve">fatalities between 01 May 2022 and 13 January </t>
  </si>
  <si>
    <t>SDN001Fatalities in all crises</t>
  </si>
  <si>
    <t>OCHA accessed on 23/1/2023</t>
  </si>
  <si>
    <t>https://app.powerbi.com/view?r=eyJrIjoiZWVmMmU3YzMtNGNkMC00NDU3LWFmOTItM2ZmMjc3YjZhOGI2IiwidCI6IjBmOWUzNWRiLTU0NGYtNGY2MC1iZGNjLTVlYTQxNmU2ZGM3MCIsImMiOjh9</t>
  </si>
  <si>
    <t>The number of houses damaged because of floods as of 25 October 2022</t>
  </si>
  <si>
    <t>SDN001Buildings damaged</t>
  </si>
  <si>
    <t>The number of houses destroyed because of floods as of 25 October</t>
  </si>
  <si>
    <t>SDN001Buildings destroyed</t>
  </si>
  <si>
    <t>The figure represents the number of people affected by floods as of 25 October 2022</t>
  </si>
  <si>
    <t>SDN006People affected</t>
  </si>
  <si>
    <t xml:space="preserve">The number of displaced people is estimated based on the average household size in Sudan (5,6) and the number of houses destroyed (24,800) as of 25 October. </t>
  </si>
  <si>
    <t>SDN006People displaced</t>
  </si>
  <si>
    <t>fatalities between 01 May 2022 and  13 January</t>
  </si>
  <si>
    <t>SDN006Fatalities in all crises</t>
  </si>
  <si>
    <t>SDN006Buildings damaged</t>
  </si>
  <si>
    <t>SDN006Buildings destroyed</t>
  </si>
  <si>
    <t>SDN006People in Need</t>
  </si>
  <si>
    <t>OCHA HNO 7/11/2022 ; OCHA accessed on 23/1/2023</t>
  </si>
  <si>
    <t>https://reliefweb.int/report/sudan/sudan-humanitarian-needs-overview-2023-november-2022 ; https://app.powerbi.com/view?r=eyJrIjoiZWVmMmU3YzMtNGNkMC00NDU3LWFmOTItM2ZmMjc3YjZhOGI2IiwidCI6IjBmOWUzNWRiLTU0NGYtNGY2MC1iZGNjLTVlYTQxNmU2ZGM3MCIsImMiOjh9</t>
  </si>
  <si>
    <t>SDN006Minimal humanitarian conditions - Level 1</t>
  </si>
  <si>
    <t>SDN006Stressed humanitarian conditions - Level 2</t>
  </si>
  <si>
    <t>There is no analysis of the severity of needs . People in need are considered in Level 3</t>
  </si>
  <si>
    <t>SDN006Moderate humanitarian conditions - Level 3</t>
  </si>
  <si>
    <t xml:space="preserve">There is no analysis of the severity of needs  </t>
  </si>
  <si>
    <t>SDN006Severe humanitarian conditions - Level 4</t>
  </si>
  <si>
    <t xml:space="preserve">There is no analysis of the severity of needs </t>
  </si>
  <si>
    <t>SDN006Extreme humanitarian conditions - Level 5</t>
  </si>
  <si>
    <t>UNHCR accessed on 23/01/2023</t>
  </si>
  <si>
    <t>https://data2.unhcr.org/en/country/sdn</t>
  </si>
  <si>
    <t>The number represents refugees in Sudan,  as of 31 December 2022</t>
  </si>
  <si>
    <t>SDN005People displaced</t>
  </si>
  <si>
    <t>ACLED accessed on 23/01/2023</t>
  </si>
  <si>
    <t xml:space="preserve">fatalities between 01 July 2022 and 13 January 2023 related to refugees </t>
  </si>
  <si>
    <t>SDN005Fatalities reported</t>
  </si>
  <si>
    <t>fatalities between 01 May 2022 and  13 January 2023</t>
  </si>
  <si>
    <t>SDN005Fatalities in all crises</t>
  </si>
  <si>
    <t>SDN005People in Need</t>
  </si>
  <si>
    <t>UNHCR accessed on 23/01/2023 ; IPC 21/6/2022</t>
  </si>
  <si>
    <t>SDN005Minimal humanitarian conditions - Level 1</t>
  </si>
  <si>
    <t>UNHCR accessed on 23/01/2022 ; IPC 21/6/2022</t>
  </si>
  <si>
    <t>SDN005Stressed humanitarian conditions - Level 2</t>
  </si>
  <si>
    <t xml:space="preserve">There is no analysis of the severity of needs for refugees </t>
  </si>
  <si>
    <t>SDN005Moderate humanitarian conditions - Level 3</t>
  </si>
  <si>
    <t>SDN005Severe humanitarian conditions - Level 4</t>
  </si>
  <si>
    <t>SDN005Extreme humanitarian conditions - Level 5</t>
  </si>
  <si>
    <t>OCHA 19/1/2023</t>
  </si>
  <si>
    <t>https://reliefweb.int/report/sudan/sudan-humanitarian-snapshot-december-2022</t>
  </si>
  <si>
    <t>Number of IDPs in Darfur and kordofan regions from January to December 2022</t>
  </si>
  <si>
    <t>SDN008People displaced</t>
  </si>
  <si>
    <t xml:space="preserve">fatalities between 01 July 2022 and 13 January 2023 in Kordofan and Darfur regions . </t>
  </si>
  <si>
    <t>SDN008Fatalities reported</t>
  </si>
  <si>
    <t>SDN008Fatalities in all crises</t>
  </si>
  <si>
    <t>ACLED 24/01/23; IOM 2023</t>
  </si>
  <si>
    <t>https://acleddata.com/dashboard/#/dashboard; https://missingmigrants.iom.int/region/americas?region_incident=4041&amp;route=3936&amp;incident_date%5Bmin%5D=&amp;incident_date%5Bmax%5D=</t>
  </si>
  <si>
    <t>Fatalities reported in battles, riots, and violence against civilians. Time period: 20/01/2022-20/01/2023</t>
  </si>
  <si>
    <t>MEX001Fatalities reported</t>
  </si>
  <si>
    <t>MEX001Fatalities in all crises</t>
  </si>
  <si>
    <t>COMAR 2022</t>
  </si>
  <si>
    <t>MEX001People in Need</t>
  </si>
  <si>
    <t>World Bank 2021; Instituto para la Economía y la Paz (IEP) 2021; Internal Displacement Monitoring Centre (IMDC) 2021; UNHCR 2021</t>
  </si>
  <si>
    <t>https://www.internal-displacement.org/sites/default/files/publications/documents/grid2021_idmc.pdf</t>
  </si>
  <si>
    <t>MEX001Minimal humanitarian conditions - Level 1</t>
  </si>
  <si>
    <t>MEX001Stressed humanitarian conditions - Level 2</t>
  </si>
  <si>
    <t>https://www.gob.mx/comar/articulos/la-comar-en-numeros-313659?idiom=es</t>
  </si>
  <si>
    <t>Migrants recognized as refugees or in complementary protection by the Mexican Commission for Refugee Assistance (COMAR) from 2013 to 2022 (until november). However, there are no exact figures about the total people in need as they are in constant movement through the country and not all of them are registered.</t>
  </si>
  <si>
    <t>MEX001Moderate humanitarian conditions - Level 3</t>
  </si>
  <si>
    <t>ACLED 24/01/23</t>
  </si>
  <si>
    <t>MEX002Fatalities reported</t>
  </si>
  <si>
    <t>MEX002Fatalities in all crises</t>
  </si>
  <si>
    <t>Amnesty International 2010 ; Gobierno de Mexico ; Strauss Center 2022</t>
  </si>
  <si>
    <t>https://www.amnesty.org/es/documents/amr41/014/2010/es/ ; http://portales.segob.gob.mx/es/PoliticaMigratoria/Sintesis_Grafica/?Sintesis=2022 ; https://www.strausscenter.org/wp-content/uploads/Aug_2022_Metering.pdf</t>
  </si>
  <si>
    <t>Total # of people living in the affected area + Mexicans forcefully returned from the USA in 2022 (january to november) + Asylum-seekers on metering waitlists in August 2022.</t>
  </si>
  <si>
    <t>MEX003People exposed</t>
  </si>
  <si>
    <t>IOM 2023</t>
  </si>
  <si>
    <t>https://missingmigrants.iom.int/region/americas?region_incident=4041&amp;route=3936&amp;incident_date%5Bmin%5D=&amp;incident_date%5Bmax%5D=</t>
  </si>
  <si>
    <t>Missing migrants in the US-Mexican border since 2014. The figures were last updated on 18 january 2023</t>
  </si>
  <si>
    <t>MEX003Fatalities reported</t>
  </si>
  <si>
    <t>MEX003Fatalities in all crises</t>
  </si>
  <si>
    <t>MEX003People in Need</t>
  </si>
  <si>
    <t>Amnesty International 2010 ; Gobierno de Mexico ; Strauss Center 2022 ; UNHCR 2021</t>
  </si>
  <si>
    <t>MEX003Minimal humanitarian conditions - Level 1</t>
  </si>
  <si>
    <t>MEX003Stressed humanitarian conditions - Level 2</t>
  </si>
  <si>
    <t>Migrants recognized as refugees or in complementary protection by the Mexican Commission for Refugee Assistance (COMAR) from 2013 to 2022 (until july). However, there are no exact figures about the total people in need as they are in constant movement through the country and not all of them are registered.</t>
  </si>
  <si>
    <t>MEX003Moderate humanitarian conditions - Level 3</t>
  </si>
  <si>
    <t>SLV001Fatalities reported</t>
  </si>
  <si>
    <t>SLV001Fatalities in all crises</t>
  </si>
  <si>
    <t>GTM001Fatalities reported</t>
  </si>
  <si>
    <t>GTM001Fatalities in all crises</t>
  </si>
  <si>
    <t>HND001Fatalities reported</t>
  </si>
  <si>
    <t>HND001Fatalities in all crises</t>
  </si>
  <si>
    <t>NIC001Fatalities reported</t>
  </si>
  <si>
    <t>NIC001Fatalities in all crises</t>
  </si>
  <si>
    <t>https://data.worldbank.org/indicator/SP.POP.TOTL?locations=DO ; https://www.r4v.info/node/89945#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</si>
  <si>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DOM002People exposed</t>
  </si>
  <si>
    <t>Total population of the country according to the World Bank + Total venezuelans refugees and migrants (2022) - # of Dominicans living abroad (2019)</t>
  </si>
  <si>
    <t>DOM002People affected</t>
  </si>
  <si>
    <t>https://www.r4v.info/node/89945#</t>
  </si>
  <si>
    <t>Total venezuelans refugees and migrants (december 2022)</t>
  </si>
  <si>
    <t>DOM002People displaced</t>
  </si>
  <si>
    <t>DOM002People in Need</t>
  </si>
  <si>
    <t>World Bank 2020 ; R4V 2022</t>
  </si>
  <si>
    <t>DOM002Minimal humanitarian conditions - Level 1</t>
  </si>
  <si>
    <t>DOM002Stressed humanitarian conditions - Level 2</t>
  </si>
  <si>
    <t xml:space="preserve">People in need according to R4V </t>
  </si>
  <si>
    <t>DOM002Moderate humanitarian conditions - Level 3</t>
  </si>
  <si>
    <t>Total venezuelans refugees and migrants</t>
  </si>
  <si>
    <t>PAN002People exposed</t>
  </si>
  <si>
    <t>Number of people in need</t>
  </si>
  <si>
    <t>PAN002People affected</t>
  </si>
  <si>
    <t>PAN002People displaced</t>
  </si>
  <si>
    <t>PAN002People in Need</t>
  </si>
  <si>
    <t>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</si>
  <si>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PAN002Minimal humanitarian conditions - Level 1</t>
  </si>
  <si>
    <t>PAN002Stressed humanitarian conditions - Level 2</t>
  </si>
  <si>
    <t>PAN002Moderate humanitarian conditions - Level 3</t>
  </si>
  <si>
    <t>World Bank accessed on 22/1/2023</t>
  </si>
  <si>
    <t>https://data.worldbank.org/indicator/SP.POP.TOTL?locations=MW</t>
  </si>
  <si>
    <t>Total population of the country</t>
  </si>
  <si>
    <t>MWI002Total population</t>
  </si>
  <si>
    <t>World Bank accessed on 22/1/2023 ,IPC 08/08/2022 ; IFRC 20/12/2022</t>
  </si>
  <si>
    <t>https://data.worldbank.org/indicator/SP.POP.TOTL?locations=MW , https://reliefweb.int/report/malawi/malawi-tropical-storm-ana-6-month-operation-update-emergency-appeal-no-mdrmw015, https://www.ipcinfo.org/ipc-country-analysis/details-map/en/c/1155839/</t>
  </si>
  <si>
    <t>All population is exposed to the complex crisis</t>
  </si>
  <si>
    <t>MWI002People exposed</t>
  </si>
  <si>
    <t>IPC 08/08/2022 ; IFRC 20/12/2022</t>
  </si>
  <si>
    <t xml:space="preserve"> https://reliefweb.int/report/malawi/malawi-tropical-storm-ana-6-month-operation-update-emergency-appeal-no-mdrmw015, https://www.ipcinfo.org/ipc-country-analysis/details-map/en/c/1155839/</t>
  </si>
  <si>
    <t>Affected population are people in IPC 2 (Stressed) and above for October 2022 - March 2023 period (10,502,000) + people affected by Cyclone Ana (946000)</t>
  </si>
  <si>
    <t>MWI002People affected</t>
  </si>
  <si>
    <t xml:space="preserve"> IFRC 20/12/2022 , UNHCR accessed on 20/12/2022</t>
  </si>
  <si>
    <t xml:space="preserve"> https://reliefweb.int/report/malawi/malawi-tropical-storm-ana-6-month-operation-update-emergency-appeal-no-mdrmw015 , https://data.unhcr.org/en/country/mwi</t>
  </si>
  <si>
    <t>The number of displaced people because of tropical storm Ana (339000) + the total number of refugees and asylum seekers as of 30 November 2022 (90951)</t>
  </si>
  <si>
    <t>MWI002People displaced</t>
  </si>
  <si>
    <t>UNICEF 16/1/2023</t>
  </si>
  <si>
    <t>https://reliefweb.int/report/malawi/unicef-malawi-humanitarian-flash-update-no-3-cholera-16-january-2023</t>
  </si>
  <si>
    <t>The number of Cholera cases as of 15 January 2023</t>
  </si>
  <si>
    <t>MWI002Illness cases reported</t>
  </si>
  <si>
    <t>IFRC 20/12/2022</t>
  </si>
  <si>
    <t>https://reliefweb.int/report/malawi/malawi-tropical-storm-ana-6-month-operation-update-emergency-appeal-no-mdrmw015</t>
  </si>
  <si>
    <t>As of 08 February, 46 people have been reported dead, 18 missing and 206 injured</t>
  </si>
  <si>
    <t>MWI002Injuries reported</t>
  </si>
  <si>
    <t>ACLED accessed on 22/1/2023 ; IFRC 20/12/2022 , UNICEF 16/1/2023</t>
  </si>
  <si>
    <t>https://acleddata.com/dashboard/#/dashboard , https://reliefweb.int/report/malawi/malawi-tropical-storm-ana-6-month-operation-update-emergency-appeal-no-mdrmw015 ,https://reliefweb.int/report/malawi/unicef-malawi-humanitarian-flash-update-no-3-cholera-16-january-2023</t>
  </si>
  <si>
    <t>fatalities between 01 January 2022 and 15 January 2023 in the complex crisis and Tropical Cyclone Ana crisis</t>
  </si>
  <si>
    <t>MWI002Fatalities reported</t>
  </si>
  <si>
    <t>MWI002Fatalities in all crises</t>
  </si>
  <si>
    <t>Over 228 schools had their blocks destroyed because of cyclone Ana</t>
  </si>
  <si>
    <t>MWI002Buildings destroyed</t>
  </si>
  <si>
    <t>MWI002Economic Losses</t>
  </si>
  <si>
    <t>IPC 08/08/2022 ; IFRC 20/12/2022 , World Bank accessed on 22/1/2023</t>
  </si>
  <si>
    <t xml:space="preserve"> https://www.ipcinfo.org/ipc-country-analysis/details-map/en/c/1155839/ ; https://data.worldbank.org/indicator/SP.POP.TOTL?locations=MW , https://reliefweb.int/report/malawi/malawi-tropical-storm-ana-6-month-operation-update-emergency-appeal-no-mdrmw015</t>
  </si>
  <si>
    <t>According to ACAPS methodology, Level1= Exposed population - affected population.</t>
  </si>
  <si>
    <t>MWI002Minimal humanitarian conditions - Level 1</t>
  </si>
  <si>
    <t>IPC 08/08/2022 ; IFRC 20/12/2022 , OCHA 12/07/2022</t>
  </si>
  <si>
    <t xml:space="preserve"> https://reliefweb.int/report/malawi/malawi-tropical-storm-ana-6-month-operation-update-emergency-appeal-no-mdrmw015, https://www.ipcinfo.org/ipc-country-analysis/details-map/en/c/1155839/ ,  https://reliefweb.int/report/malawi/malawi-humanitarian-response-dashboard-may-2022</t>
  </si>
  <si>
    <t xml:space="preserve">According to ACAPS methodology, Level 2 = Affected population - PIN </t>
  </si>
  <si>
    <t>MWI002Stressed humanitarian conditions - Level 2</t>
  </si>
  <si>
    <t>WPR Accessed on 25/01/2023</t>
  </si>
  <si>
    <t>https://worldpopulationreview.com/countries/mozambique-population</t>
  </si>
  <si>
    <t>Total population of Mozambique adjusted according to UNFPA, adjusted for population movement</t>
  </si>
  <si>
    <t>MOZ004Total population</t>
  </si>
  <si>
    <t>https://data.unhcr.org/en/country/moz</t>
  </si>
  <si>
    <t>Number of Internally Displaced Persons in North Mozambique due to conflict</t>
  </si>
  <si>
    <t>MOZ004People displaced</t>
  </si>
  <si>
    <t>ACLED ACCESSED ON 25/01/2023</t>
  </si>
  <si>
    <t>Fatalities reported  as from 20/07/2021 - 20/01/2023 on ACLED data dashboard in Cabo Delgado, Niassa and Nampula provinces.</t>
  </si>
  <si>
    <t>MOZ004Fatalities reported</t>
  </si>
  <si>
    <t>ACLED Accessed on 25/01/2023; WHO 3/07/2022</t>
  </si>
  <si>
    <t>https://acleddata.com/dashboard/#/dashboard; https://reliefweb.int/sites/reliefweb.int/files/resources/Flash%20Update%20No.%209%20Gombe%20Response%2020220413.pdf</t>
  </si>
  <si>
    <t>The sum of fatalities due to cyclones and the insurgency</t>
  </si>
  <si>
    <t>MOZ004Fatalities in all crises</t>
  </si>
  <si>
    <t>MOZ001Total population</t>
  </si>
  <si>
    <t xml:space="preserve">https://data.unhcr.org/en/country/moz; </t>
  </si>
  <si>
    <t xml:space="preserve">Number of people displaced by Tropical Cyclones and the Cabo Delgado insurgency </t>
  </si>
  <si>
    <t>MOZ001People displaced</t>
  </si>
  <si>
    <t>https://acleddata.com/dashboard/#/dashboard; https://apps.who.int/iris/bitstream/handle/10665/359281/OEW27-270603072022.pdf</t>
  </si>
  <si>
    <t>MOZ001Fatalities reported</t>
  </si>
  <si>
    <t>MOZ001Fatalities in all crises</t>
  </si>
  <si>
    <t>ACLED Accessed 17/01/2023</t>
  </si>
  <si>
    <t>No fatalities were recorded according to ACLED. This is likely due to difficulties in obtaining information on Eritrea</t>
  </si>
  <si>
    <t>ERI001Fatalities reported</t>
  </si>
  <si>
    <t>ERI001Fatalities in all crises</t>
  </si>
  <si>
    <t xml:space="preserve"> UNHCR  31/12/2022 </t>
  </si>
  <si>
    <t>https://data.unhcr.org/en/documents/details/98021</t>
  </si>
  <si>
    <t>Refugees and asylum seekers in Somalia are affected by this crisis</t>
  </si>
  <si>
    <t>SOM002People affected</t>
  </si>
  <si>
    <t xml:space="preserve"> UNHCR 31/12/2022 </t>
  </si>
  <si>
    <t xml:space="preserve">Total number of  Asylum Seekers and  Refugees </t>
  </si>
  <si>
    <t>SOM002People displaced</t>
  </si>
  <si>
    <t>IOM Accessed 23/01/2023</t>
  </si>
  <si>
    <t>https://missingmigrants.iom.int/region/africa?region_incident=4051&amp;route=3906&amp;year%5B%5D=10121&amp;incident_date%5Bmin%5D=&amp;incident_date%5Bmax%5D=</t>
  </si>
  <si>
    <t xml:space="preserve">Migrant fatalities on the Eastern migration route. Fatalities are underreported. </t>
  </si>
  <si>
    <t>SOM002Fatalities reported</t>
  </si>
  <si>
    <t>ACLED Accessed 23/01/2023; IOM Accessed 23/01/2023, UNICEF 06/09/2022</t>
  </si>
  <si>
    <t>Total fatalities reported in Somalia due to conflict, drought  and the mixed migration crisis, from 1st July  2022 to 31st  December 2022</t>
  </si>
  <si>
    <t>SOM002Fatalities in all crises</t>
  </si>
  <si>
    <t>SOM002People in Need</t>
  </si>
  <si>
    <t xml:space="preserve"> UNHCR 31/12/2022; City Population Accessed 15/09/2022</t>
  </si>
  <si>
    <t>https://data.unhcr.org/en/documents/details/98021;  https://www.citypopulation.de/en/somalia/</t>
  </si>
  <si>
    <t>ACAPS Methodology is used to compute Level 1 and 2. All the refugees and asylum seekers in Somalia are categorised under Level 3. While some refugees may be facing Level 4 and 5 conditions, there is no information to indicate this.</t>
  </si>
  <si>
    <t>SOM002Minimal humanitarian conditions - Level 1</t>
  </si>
  <si>
    <t xml:space="preserve"> UNHCR 31/12/2022</t>
  </si>
  <si>
    <t xml:space="preserve">ACAPS Methodology is used to compute Level 1 and 2. All the refugees and asylum seekers in Somalia are categorised under Level 3. While some refugees may be facing Level 4 and 5 conditions, there is no information to indicate this. </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</si>
  <si>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</si>
  <si>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</si>
  <si>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</si>
  <si>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While some refugees may be facing Level 4 and 5 conditions, there is no information to indicate this.</t>
  </si>
  <si>
    <t>SOM002Severe humanitarian conditions - Level 4</t>
  </si>
  <si>
    <t>While some refugees may be facing Level 4 and 5 conditions, there is no information to indicate this. While some refugees may be facing Level 4 and 5 conditions, there is no information to indicate this.</t>
  </si>
  <si>
    <t>SOM002Extreme humanitarian conditions - Level 5</t>
  </si>
  <si>
    <t>UNHCR 13/01/2023</t>
  </si>
  <si>
    <t>https://data.unhcr.org/en/documents/details/98123</t>
  </si>
  <si>
    <t>Total number of Cameroonian refugees in Nigeria according to UNHCR.</t>
  </si>
  <si>
    <t>NGA008People affected</t>
  </si>
  <si>
    <t>UNHCR 13/12/2023</t>
  </si>
  <si>
    <t>Total number of Cameroonian refugees in Nigeria</t>
  </si>
  <si>
    <t>NGA008People displaced</t>
  </si>
  <si>
    <t xml:space="preserve"> ACLED Accessed 24/01/2023; OCHA 14/12/2022</t>
  </si>
  <si>
    <t xml:space="preserve"> https://acleddata.com/dashboard/#/dashboard; https://reliefweb.int/report/nigeria/nigeria-floods-response-flash-update-4-last-updated-14-december-2022</t>
  </si>
  <si>
    <t xml:space="preserve">Number of fatalities in Nigeria based on ACLED data from 1st July to 31st December 2022 and fatalities due to floods.  </t>
  </si>
  <si>
    <t>NGA008Fatalities in all crises</t>
  </si>
  <si>
    <t>UNHCR 13/01/2023; NBS Accessed 19/09/2022</t>
  </si>
  <si>
    <t>NGA008People in Need</t>
  </si>
  <si>
    <t>https://data.unhcr.org/en/documents/details/98123; https://nigeria.opendataforafrica.org/xspplpb/nigeria-census</t>
  </si>
  <si>
    <t>The minimal level comprise of  Minimal conditions ( Level 1) = People Exposed - People affected</t>
  </si>
  <si>
    <t>NGA008Minimal humanitarian conditions - Level 1</t>
  </si>
  <si>
    <t>The stessed level comprise Stressed conditions (Level2)= People Affected - People in Need. The severity of needs is however not identified for  Camerronian refugees</t>
  </si>
  <si>
    <t>NGA008Stressed humanitarian conditions - Level 2</t>
  </si>
  <si>
    <t>Level 3 comprises of the  number of Cameroonian Refugee  according to UNHCRas of 13/12/2023</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</si>
  <si>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</si>
  <si>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</si>
  <si>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</si>
  <si>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</si>
  <si>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</si>
  <si>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ACLED Accessed 24/01/2023</t>
  </si>
  <si>
    <t xml:space="preserve">Number of fatalities from 1st July  2022 to 31st  December 2022 in Sokoto, Kebbi, Niger, Kaduna, Katsina and Zamfara states, which are most affected by north west banditry. Some of these fatalities may actually be related to the Middle Belt crisis. </t>
  </si>
  <si>
    <t>NGA007Fatalities reported</t>
  </si>
  <si>
    <t>https://acleddata.com/dashboard/#/dashboard; https://reliefweb.int/report/nigeria/nigeria-floods-response-flash-update-4-last-updated-14-december-2022</t>
  </si>
  <si>
    <t xml:space="preserve">Number of fatalities in Nigeria based on ACLED data from 1st July  to 31st December  2022 and fatalities due to floods.  </t>
  </si>
  <si>
    <t>NGA007Fatalities in all crises</t>
  </si>
  <si>
    <t>Number of fatalities related to the insurgency from 1st July 2022 to 31st  December 2022 in Borno, Adamawa and Yobe states</t>
  </si>
  <si>
    <t>NGA004Fatalities reported</t>
  </si>
  <si>
    <t>NGA004Fatalities in all crises</t>
  </si>
  <si>
    <t>ACLED Accessed 24/01 /2022</t>
  </si>
  <si>
    <t>Number of fatalities from 1st July 2022 to 31st  December 2022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</si>
  <si>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</si>
  <si>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</si>
  <si>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UNHCR 13/01/2023; Cadre Harmonise  11/03/2022, OCHA 19/10/2022</t>
  </si>
  <si>
    <t>https://data.unhcr.org/en/documents/details/98123;  https://fscluster.org/sites/default/files/documents/fiche-nigeria_mar_2022_final_reviewed.pdf; https://reliefweb.int/report/nigeria/nigeria-floods-response-flash-update-1-last-updated-19-october-2022; https://displacement.iom.int/sites/g/files/tmzbdl1461/files/reports/DTM%20Report%20Round%2041%20%20%28June%202022%29.pdf; https://reporting.unhcr.org/document/3573; https://displacement.iom.int/sites/g/files/tmzbdl1461/files/reports/IDP%20Atlas%20-%20NCNW_1.pdf ;https://reliefweb.int/report/nigeria/nigeria-floods-response-flash-update-1-last-updated-19-october-2022</t>
  </si>
  <si>
    <t>Total number of people affected by the Boko Haram  the Middle belt  Northwest banditry, the fllod and Cameroonian refugee crisis.  Due to the overlap in areas affected by floods and the Boko Haram, Middle belt and Northwest banditry crises, people affected by floods in Zamfara, Kaduna, Niger, Sokoto, Kebbi, Katsina Borno, Yobe, Adamawa, Taraba, Benue, Plateau and Nasarawa states are not included in the aggregation.</t>
  </si>
  <si>
    <t>NGA001People affected</t>
  </si>
  <si>
    <t>UNHCR 13/12/2023; IOM 02/11/2022; UNHCR 30/09/2022; IOM 13/07/2022; IOM 02/11/2022; OCHA 14/12/2022</t>
  </si>
  <si>
    <t>https://data.unhcr.org/en/documents/details/98123; https://displacement.iom.int/sites/g/files/tmzbdl1461/files/reports/IDP%20Atlas%20-%20NCNW_1.pdf; https://reporting.unhcr.org/document/3573; https://displacement.iom.int/sites/g/files/tmzbdl1461/files/reports/DTM%20Report%20Round%2041%20%20%28June%202022%29.pdf; https://reporting.unhcr.org/document/3573</t>
  </si>
  <si>
    <t>Total number of people displaced by the Boko Haram crisis, the Middle belt crisis,  Northwest banditry, the Cameroonian refugee crisis and floods. There are reports of secondary displacement of IDPs due to floods. Due to the overlap in areas affected by floods and the Boko Haram, Middle belt and Northwest banditry crises, people displaced by floods in Zamfara, Kaduna, Niger, Sokoto, Kebbi, Katsina Borno, Yobe, Adamawa, Taraba, Benue, Plateau and Nasarawa states are not included in the aggregation. The sources and links include those for displacement due to floods, as well as number of displaced people determined during prior assessments by IOM</t>
  </si>
  <si>
    <t>NGA001People displaced</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</si>
  <si>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</si>
  <si>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</si>
  <si>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</si>
  <si>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</si>
  <si>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https://acleddata.com/dashboard/#/dashboard; https://reliefweb.int/report/nigeria/nigeria-floods-response-flash-update-1-last-updated-19-october-2022</t>
  </si>
  <si>
    <t>NGA001Fatalities reported</t>
  </si>
  <si>
    <t>NGA001Fatalities in all crises</t>
  </si>
  <si>
    <t xml:space="preserve">The PIN and levels 1-5 are the aggregated figures from the Boko Haram crisis, the middle belt crisis, the northwest banditry, the Cameroonian refugee crisis and floods. </t>
  </si>
  <si>
    <t>NGA001People in Need</t>
  </si>
  <si>
    <t xml:space="preserve">UNHCR 13/12/2023; NBS Accessed 19/09/2022; Cadre Harmonise  11/03/2022;  OCHA 09/02/2022; </t>
  </si>
  <si>
    <t>https://data.unhcr.org/en/documents/details/98123; https://nigeria.opendataforafrica.org/xspplpb/nigeria-census;  https://www.humanitarianresponse.info/en/operations/nigeria/document/nigeria-2022-humanitarian-needs-overview; https://fscluster.org/sites/default/files/documents/fiche-nigeria_mar_2022_final_reviewed.pdf</t>
  </si>
  <si>
    <t>NGA001Minimal humanitarian conditions - Level 1</t>
  </si>
  <si>
    <t>UNHCR 13/01/2023; Cadre Harmonise  11/03/2022; OCHA 09/02/2022</t>
  </si>
  <si>
    <t xml:space="preserve">https://data.unhcr.org/en/documents/details/98123;  https://www.humanitarianresponse.info/en/operations/nigeria/document/nigeria-2022-humanitarian-needs-overview; https://fscluster.org/sites/default/files/documents/fiche-nigeria_mar_2022_final_reviewed.pdf; </t>
  </si>
  <si>
    <t>NGA001Stressed humanitarian conditions - Level 2</t>
  </si>
  <si>
    <t>https://data.unhcr.org/en/documents/details/98123; https://fscluster.org/sites/default/files/documents/fiche-nigeria_mar_2022_final_reviewed.pdf; https://reliefweb.int/report/nigeria/nigeria-humanitarian-needs-overview-2022-february-2022</t>
  </si>
  <si>
    <t>NGA001Moderate humanitarian conditions - Level 3</t>
  </si>
  <si>
    <t>Cadre Harmonise  11/03/2022; OCHA 09/02/2022</t>
  </si>
  <si>
    <t>https://fscluster.org/sites/default/files/documents/fiche-nigeria_mar_2022_final_reviewed.pdf; https://reliefweb.int/report/nigeria/nigeria-humanitarian-needs-overview-2022-february-2022</t>
  </si>
  <si>
    <t>NGA001Severe humanitarian conditions - Level 4</t>
  </si>
  <si>
    <t xml:space="preserve"> Cadre Harmonise  11/03/2022;  OCHA 09/02/2022</t>
  </si>
  <si>
    <t>NGA001Extreme humanitarian conditions - Level 5</t>
  </si>
  <si>
    <t>https://reliefweb.int/report/honduras/honduras-panorama-de-necesidades-humanitarias-2023-noviembre-2022</t>
  </si>
  <si>
    <t>Total population of the country according to OCHA (2022)</t>
  </si>
  <si>
    <t>HND001Total population</t>
  </si>
  <si>
    <t>HND001People exposed</t>
  </si>
  <si>
    <t>HND001People in Need</t>
  </si>
  <si>
    <t>HND001Stressed humanitarian conditions - Level 2</t>
  </si>
  <si>
    <t>HND001Moderate humanitarian conditions - Level 3</t>
  </si>
  <si>
    <t> OCHA HDX 28/07/2022</t>
  </si>
  <si>
    <t>https://data.humdata.org/dataset/3d9b037f-5112-4afd-92a7-190a9082bd80/resource/2ec96e53-b38f-4994-9a8c-5bbaa4c49e82/download/eth_admpop_adm1_2022_v2.csv</t>
  </si>
  <si>
    <t>Number of people living in Oromia (39, million), Somali (6,3 million), Afar (2 million) and SNNP (13 million) regions</t>
  </si>
  <si>
    <t>ETH005People exposed</t>
  </si>
  <si>
    <t>USAID 13/12/2022</t>
  </si>
  <si>
    <t>https://reliefweb.int/report/ethiopia/horn-africa-complex-emergency-fact-sheet-3-fiscal-year-fy-2023</t>
  </si>
  <si>
    <t>The total estimated population of persons affected by drought in the drought affected Ethiopia according to USAID's BHA drought in the Horn of Africa Novermber Sitrep.</t>
  </si>
  <si>
    <t>ETH005People affected</t>
  </si>
  <si>
    <t>https://reporting.unhcr.org/document/3929</t>
  </si>
  <si>
    <t>a report by UNHCR puts the numbers of deought displaced persons in Ethiopia as 850 ,000 individuals. 260K of the total tally is the number of refugees while 590K of the the total tally is the number of IDPs</t>
  </si>
  <si>
    <t>ETH005People displaced</t>
  </si>
  <si>
    <t>ACLED accessed on 19/11/2023</t>
  </si>
  <si>
    <t>Number of fatalaties from all crises between 1st July 2022 to 31st December 2022 in Ethiopia. The figure is a tally of all fatalities arising from the complex crisis.</t>
  </si>
  <si>
    <t>ETH005Fatalities in all crises</t>
  </si>
  <si>
    <t>WFP 13/1/2023</t>
  </si>
  <si>
    <t>https://reliefweb.int/report/ethiopia/wfp-regional-bureau-eastern-africa-drought-response-horn-africa-situational-report-2-december-2022</t>
  </si>
  <si>
    <t>4.5 million livestock are estimated to have died because of the ongoing drought in Ethiopia</t>
  </si>
  <si>
    <t>ETH005Economic Losses</t>
  </si>
  <si>
    <t>ETH005People in Need</t>
  </si>
  <si>
    <t> OCHA HDX 28/07/2022 ; WFP 13/1/2023</t>
  </si>
  <si>
    <t>https://data.humdata.org/dataset/3d9b037f-5112-4afd-92a7-190a9082bd80/resource/2ec96e53-b38f-4994-9a8c-5bbaa4c49e82/download/eth_admpop_adm1_2022_v2.csv ; https://reliefweb.int/report/ethiopia/wfp-regional-bureau-eastern-africa-drought-response-horn-africa-situational-report-2-december-2022</t>
  </si>
  <si>
    <t>Levels 1 = the number of people exposed - affected population</t>
  </si>
  <si>
    <t>ETH005Minimal humanitarian conditions - Level 1</t>
  </si>
  <si>
    <t>https://data.humdata.org/dataset/3d9b037f-5112-4afd-92a7-190a9082bd80/resource/2ec96e53-b38f-4994-9a8c-5bbaa4c49e82/download/eth_admpop_adm1_2022_v2.csv ; https://reliefweb.int/report/ethiopia/wfp-ethiopia-drought-response-situation-report-6-november-2023</t>
  </si>
  <si>
    <t xml:space="preserve">Level 2 = Affected population - PIN </t>
  </si>
  <si>
    <t>ETH005Stressed humanitarian conditions - Level 2</t>
  </si>
  <si>
    <t>https://reliefweb.int/report/ethiopia/wfp-ethiopia-drought-response-situation-report-6-november-2020</t>
  </si>
  <si>
    <t>People in Need/ IPC3+ populations (11,800,000) affected  by drought according to WFP Drought in the Horn of Africa Sitrep. To arrive at 9,100,000, the population of people in IPC level 4 (1,995,000) as well as Crisis level 5 (705,000) was deducted.</t>
  </si>
  <si>
    <t>ETH005Moderate humanitarian conditions - Level 3</t>
  </si>
  <si>
    <t>https://reliefweb.int/report/ethiopia/wfp-ethiopia-drought-response-situation-report-6-november-2021</t>
  </si>
  <si>
    <t>WFP October Sitrep on Drought in The Horn of Africa indicates that 705,000 children fron 2.7 million with malnutrition suffer Severe Acute Malnutrition. This means 1.9 Million people have Acute Malnutrition.</t>
  </si>
  <si>
    <t>ETH005Severe humanitarian conditions - Level 4</t>
  </si>
  <si>
    <t>ETH005Extreme humanitarian conditions - Level 5</t>
  </si>
  <si>
    <t> https://data.humdata.org/dataset/ethiopia-population-data-_-admin-level-0-0</t>
  </si>
  <si>
    <t>Number of people living in Tigray (5.6 million), Afar (2 million), and Amhara (22.5 million) including refugees.</t>
  </si>
  <si>
    <t>ETH004People exposed</t>
  </si>
  <si>
    <t> https://data.humdata.org/dataset/ethiopia-population-data-_-admin-level-0-1</t>
  </si>
  <si>
    <t xml:space="preserve">All population of Tigray, Afar, and Amhara are affected by Northern Ethiopia crisis. </t>
  </si>
  <si>
    <t>ETH004People affected</t>
  </si>
  <si>
    <t>World Vision 18/1/2023</t>
  </si>
  <si>
    <t>https://reliefweb.int/report/ethiopia/northern-ethiopia-crisis-response-situation-report-31-december-2022</t>
  </si>
  <si>
    <t>Number of displaced persons in Northern Ethiopia as a result of the ongoing conflict and drought. The Figure includes 2.6 Million IDPs, as of December 2022</t>
  </si>
  <si>
    <t>ETH004People displaced</t>
  </si>
  <si>
    <t>Resultant civilian fatalities due to ongoing conflict  and violence in Northern Ethiopia from 1st  July to 31st December 2022 in Afar, Amhara, and Tigray regions</t>
  </si>
  <si>
    <t>ETH004Fatalities reported</t>
  </si>
  <si>
    <t>ETH004Fatalities in all crises</t>
  </si>
  <si>
    <t>ETH004People in Need</t>
  </si>
  <si>
    <t>ACAPS methodology was used to compute level 1 and 2. Level 3 to 5 is sumation of people in need.</t>
  </si>
  <si>
    <t>ETH004Minimal humanitarian conditions - Level 1</t>
  </si>
  <si>
    <t>ETH004Stressed humanitarian conditions - Level 2</t>
  </si>
  <si>
    <t>ETH004Moderate humanitarian conditions - Level 3</t>
  </si>
  <si>
    <t>Level 4 is a summation of : 2.6 million IDPs (IDPS are considered vulnerable in a conflict environment as they are more than often targeted with violence) + 5.5million facing severe food insecurity ( Food insecurity in Northern Ethiopia had completely deteriorated with limited access prior to the truce compounded by Ethiopia failed rain season and the ensuing drought) + 1.1 million children in need.</t>
  </si>
  <si>
    <t>ETH004Severe humanitarian conditions - Level 4</t>
  </si>
  <si>
    <t>500,000 children in Northern Ethiopia experiencing Severe Acute Malnutrition in December of 2022</t>
  </si>
  <si>
    <t>ETH004Extreme humanitarian conditions - Level 5</t>
  </si>
  <si>
    <t>UNHCR accessed on 19/11/2023</t>
  </si>
  <si>
    <t>https://data.unhcr.org/en/country/eth</t>
  </si>
  <si>
    <t>Refugees and asylum seekers in Ethiopia (882,276) 19/1/2023 according to UNHCR dashboard</t>
  </si>
  <si>
    <t>ETH003People displaced</t>
  </si>
  <si>
    <t>https://data2.unhcr.org/en/country/eth</t>
  </si>
  <si>
    <t>ETH003People in Need</t>
  </si>
  <si>
    <t>WPR Accessed on 22/11/2022; UNHCR accessed on 16/12/2022</t>
  </si>
  <si>
    <t>https://worldpopulationreview.com/countries/ethiopia-population ; https://data2.unhcr.org/en/country/eth</t>
  </si>
  <si>
    <t xml:space="preserve"> ACAPS methodology was used to compute level 1 and 2. Level 3 to 5 is sumation of people in need. </t>
  </si>
  <si>
    <t>ETH003Minimal humanitarian conditions - Level 1</t>
  </si>
  <si>
    <t> OCHA HDX 28/07/2022 ; UNHCR accessed on 16/12/2022</t>
  </si>
  <si>
    <t>https://data.humdata.org/dataset/ethiopia-population-data-_-admin-level-0-3 ; https://data2.unhcr.org/en/country/eth</t>
  </si>
  <si>
    <t>ETH003Stressed humanitarian conditions - Level 2</t>
  </si>
  <si>
    <t>ETH003Moderate humanitarian conditions - Level 3</t>
  </si>
  <si>
    <t>ETH003Severe humanitarian conditions - Level 4</t>
  </si>
  <si>
    <t>ETH003Extreme humanitarian conditions - Level 5</t>
  </si>
  <si>
    <t>The whole country is imapcted by the crisis and the figure is the total population of Ethiopia/Total number of people exposed is the summation of Level 1-5 humanitarian needs according to ACAPS methodology.</t>
  </si>
  <si>
    <t>ETH001People exposed</t>
  </si>
  <si>
    <t> https://data.humdata.org/dataset/ethiopia-population-data-_-admin-level-0-3 ; https://reliefweb.int/report/ethiopia/wfp-regional-bureau-eastern-africa-drought-response-horn-africa-situational-report-1</t>
  </si>
  <si>
    <t>All population in Ethiopia is affected by the crisis/ Total number of people affected by the crisis is the summation of Level 2-5 humanitarian needs according to ACAPS methodology.</t>
  </si>
  <si>
    <t>ETH001People affected</t>
  </si>
  <si>
    <t>UNHCR 31/12/2022 ; World Vision 18/1/2023 ; UNHCR accessed on 19/11/2022</t>
  </si>
  <si>
    <t>https://reporting.unhcr.org/document/3929 ; https://reliefweb.int/report/ethiopia/northern-ethiopia-crisis-response-situation-report-31-december-2022 ; https://data.unhcr.org/en/country/eth</t>
  </si>
  <si>
    <t>Complex crisis displaced is an aggregation of of all displaced populations from International Displacement crisis; Northern Ethiopia; and Drought as of January 2023.</t>
  </si>
  <si>
    <t>ETH001People displaced</t>
  </si>
  <si>
    <t>WFP 16/12/2022</t>
  </si>
  <si>
    <t>https://reliefweb.int/report/ethiopia/wfp-ethiopia-drought-response-situation-report-6-november-2022</t>
  </si>
  <si>
    <t>Children under five with severe acute malnutrition considered ill.</t>
  </si>
  <si>
    <t>ETH001Illness cases reported</t>
  </si>
  <si>
    <t>ACLED accessed on 19/1/2023</t>
  </si>
  <si>
    <t>ETH001Fatalities reported</t>
  </si>
  <si>
    <t>ETH001Fatalities in all crises</t>
  </si>
  <si>
    <t>ETH001Economic Losses</t>
  </si>
  <si>
    <t>ETH001People in Need</t>
  </si>
  <si>
    <t>ACAPS methodology was used to compute level 1 and 2. Level 3 to 5 is a sumation of people in need.</t>
  </si>
  <si>
    <t>ETH001Minimal humanitarian conditions - Level 1</t>
  </si>
  <si>
    <t>ETH001Stressed humanitarian conditions - Level 2</t>
  </si>
  <si>
    <t>World Vision 13/1/2023 ; World Vision 18/1/2023</t>
  </si>
  <si>
    <t>https://gho.unocha.org/ethiopia#:~:text=The%20response%20priorities%20for%202022,persons%20and%20people%20with%20disabilities ;https://reliefweb.int/report/ethiopia/wfp-ethiopia-drought-response-situation-report-6-november-2021</t>
  </si>
  <si>
    <t>ETH001Moderate humanitarian conditions - Level 3</t>
  </si>
  <si>
    <t>ETH001Severe humanitarian conditions - Level 4</t>
  </si>
  <si>
    <t>ETH001Extreme humanitarian conditions - Level 5</t>
  </si>
  <si>
    <t>IPC 04/01/2023</t>
  </si>
  <si>
    <t>https://www.ipcinfo.org/ipc-country-analysis/details-map/en/c/1156133/?iso3=MDG</t>
  </si>
  <si>
    <t>The total population of regions affected the drought: Andoy, Anosy, Atsimo-Anderfana, Atsimo-Atsinana, and Vatovavy Fitovinany accoring to latest IPC</t>
  </si>
  <si>
    <t>MDG002People exposed</t>
  </si>
  <si>
    <t>IPC level 2-5 representing people affected</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</si>
  <si>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</si>
  <si>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</si>
  <si>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</si>
  <si>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</si>
  <si>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</si>
  <si>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MDG002People in Need</t>
  </si>
  <si>
    <t>People in Crisis level 1 according to IPC for period of Nov 2022 -  March 2023</t>
  </si>
  <si>
    <t>MDG002Minimal humanitarian conditions - Level 1</t>
  </si>
  <si>
    <t>People in Crisis level 2 according to IPC for period of November 2022-  March 2023</t>
  </si>
  <si>
    <t>MDG002Stressed humanitarian conditions - Level 2</t>
  </si>
  <si>
    <t>People in Crisis level 3 according to IPC for period of November 2022-  March 2023</t>
  </si>
  <si>
    <t>MDG002Moderate humanitarian conditions - Level 3</t>
  </si>
  <si>
    <t>People in Crisis level 4 according to IPC for period of September-November 2022</t>
  </si>
  <si>
    <t>MDG002Severe humanitarian conditions - Level 4</t>
  </si>
  <si>
    <t>People in Crisis level 5 according to IPC for period of November 2022-  March 2023</t>
  </si>
  <si>
    <t>MDG002Extreme humanitarian conditions - Level 5</t>
  </si>
  <si>
    <t>IPC 19/08/2022</t>
  </si>
  <si>
    <t>https://reliefweb.int/report/lesotho/lesotho-ipc-acute-food-insecurity-analysis-july-2022-march-2023-published-august-19-2022</t>
  </si>
  <si>
    <t>Only Rural Lesotho is affected by the food insecurity. 22% of people in rural Lesotho face IPC+ conditions on food insecurity. This brings  the number of exposed population to 1.4 Million. This data is based on old publications and is therefore less reliable.</t>
  </si>
  <si>
    <t>LSO003People exposed</t>
  </si>
  <si>
    <t>People Affected is the summation of IPC 2 to IPC 5 (511,048+319,429) of the recent IPC projections between November 2022 and March 2023</t>
  </si>
  <si>
    <t>LSO003People affected</t>
  </si>
  <si>
    <t>LSO003People in Need</t>
  </si>
  <si>
    <t>Food insecurity IPC phase 1 for Lesotho projected numbers between January 2023 and March 2023.</t>
  </si>
  <si>
    <t>LSO003Minimal humanitarian conditions - Level 1</t>
  </si>
  <si>
    <t>Food insecurity IPC phase 2 for Lesotho projected numbers between January 2023 and March 2023</t>
  </si>
  <si>
    <t>LSO003Stressed humanitarian conditions - Level 2</t>
  </si>
  <si>
    <t>Food insecurity IPC phase 3 for Lesotho projected numbers between January 2023 and March 2023</t>
  </si>
  <si>
    <t>LSO003Moderate humanitarian conditions - Level 3</t>
  </si>
  <si>
    <t>Food insecurity IPC phase 4 for Lesotho projected numbers between January 2023 and March 2023</t>
  </si>
  <si>
    <t>LSO003Severe humanitarian conditions - Level 4</t>
  </si>
  <si>
    <t>Food insecurity IPC phase 5 for Lesotho projected numbers between January 2023 and March 2023</t>
  </si>
  <si>
    <t>LSO003Extreme humanitarian conditions - Level 5</t>
  </si>
  <si>
    <t>IPC 04/05/2022</t>
  </si>
  <si>
    <t>https://www.ipcinfo.org/ipc-country-analysis/details-map/en/c/1155581/</t>
  </si>
  <si>
    <t>The whole population is exposed to the drought crisis</t>
  </si>
  <si>
    <t>DJI003People exposed</t>
  </si>
  <si>
    <t>People in IPC level 2 and above (606,935) as between July to Dec</t>
  </si>
  <si>
    <t>DJI003People affected</t>
  </si>
  <si>
    <t>DJI003People in Need</t>
  </si>
  <si>
    <t>Crisis level 1 equal to IPC 1 for Djibouti in December of 2022. This figures were obtained from old publications and are therefore less reliable.</t>
  </si>
  <si>
    <t>DJI003Minimal humanitarian conditions - Level 1</t>
  </si>
  <si>
    <t>Crisis level 2 equal to IPC 2 for Djibouti in December of 2022. This figures were obtained from old publications and are therefore less reliable.</t>
  </si>
  <si>
    <t>DJI003Stressed humanitarian conditions - Level 2</t>
  </si>
  <si>
    <t>People in Ciris IPC-3 in December of 2022. This figures were obtained from old publications and are therefore less reliable.</t>
  </si>
  <si>
    <t>DJI003Moderate humanitarian conditions - Level 3</t>
  </si>
  <si>
    <t>People in Emergency IPC-4 in December of 2022. This figures were obtained from old publications and are therefore less reliable.</t>
  </si>
  <si>
    <t>DJI003Severe humanitarian conditions - Level 4</t>
  </si>
  <si>
    <t>There is no data available of extreme needs in Djibouti and no one is in Catastrophe (IPC-5) in December of 2022. This figures were obtained from old publications and are therefore less reliable.</t>
  </si>
  <si>
    <t>DJI003Extreme humanitarian conditions - Level 5</t>
  </si>
  <si>
    <t>WHO 17/12/2022 ; IOM 12/1/2023</t>
  </si>
  <si>
    <t>https://reliefweb.int/report/ethiopia/greater-horn-africa-food-insecurity-and-health-grade-3-emergency-situation-report-10-october-14-november-2022 ; https://reliefweb.int/report/yemen/migration-along-eastern-corridor-report-33-30-november-2022</t>
  </si>
  <si>
    <t>Refugees and asylum seekers (37000) as of October 2022; 12764 migrants in Novemeber 2022; 494 returnees from Yemen and 765 Stranded migrants in Djibouti November 2022</t>
  </si>
  <si>
    <t>DJI002People affected</t>
  </si>
  <si>
    <t>DJI002People displaced</t>
  </si>
  <si>
    <t>DJI002People in Need</t>
  </si>
  <si>
    <t>https://reliefweb.int/report/djibouti/djibouti-operational-update-october-2022 ; https://reliefweb.int/report/yemen/migration-along-eastern-corridor-report-33-30-november-2022</t>
  </si>
  <si>
    <t>DJI002Minimal humanitarian conditions - Level 1</t>
  </si>
  <si>
    <t xml:space="preserve">ACAPS methodology: Level 2 = Affected population - PIN 
</t>
  </si>
  <si>
    <t>DJI002Stressed humanitarian conditions - Level 2</t>
  </si>
  <si>
    <t>PIN= Refugees and asylum seekers (37000) as of October 2022; 12764 migrants in Novemeber 2022; 494 returnees from Yemen and 765 Stranded migrants in Djibouti November 2022</t>
  </si>
  <si>
    <t>DJI002Moderate humanitarian conditions - Level 3</t>
  </si>
  <si>
    <t>Theres is lack of information on the severity of needs.</t>
  </si>
  <si>
    <t>DJI002Severe humanitarian conditions - Level 4</t>
  </si>
  <si>
    <t>DJI002Extreme humanitarian conditions - Level 5</t>
  </si>
  <si>
    <t>DJI001People displaced</t>
  </si>
  <si>
    <t>WHO 17/12/2022 ; 1OM 12/1/2023 ; IPC 04/05/2022</t>
  </si>
  <si>
    <t>https://reliefweb.int/report/ethiopia/greater-horn-africa-food-insecurity-and-health-grade-3-emergency-situation-report-10-october-14-november-2022 ; https://reliefweb.int/report/yemen/migration-along-eastern-corridor-report-33-30-november-2022 ; https://www.ipcinfo.org/ipc-country-analysis/details-map/en/c/1155581/</t>
  </si>
  <si>
    <t>DJI001People in Need</t>
  </si>
  <si>
    <t>DJI001Minimal humanitarian conditions - Level 1</t>
  </si>
  <si>
    <t>DJI001Stressed humanitarian conditions - Level 2</t>
  </si>
  <si>
    <t>People in Ciris IPC-3 (179,778) between July and December + Refugees and asylum seekers (37000) as of October 2022; 12764 migrants in Novemeber 2022; 494 returnees from Yemen and 765 Stranded migrants in Djibouti November 2022</t>
  </si>
  <si>
    <t>DJI001Moderate humanitarian conditions - Level 3</t>
  </si>
  <si>
    <t xml:space="preserve"> IPC 04/05/2022</t>
  </si>
  <si>
    <t>People in Emergency IPC-4 between July and December</t>
  </si>
  <si>
    <t>DJI001Severe humanitarian conditions - Level 4</t>
  </si>
  <si>
    <t>There is no data available of extreme needs in Djibouti and no one is in Catastrophe (IPC-5)</t>
  </si>
  <si>
    <t>DJI001Extreme humanitarian conditions - Level 5</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</si>
  <si>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</si>
  <si>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</si>
  <si>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</si>
  <si>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</si>
  <si>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</si>
  <si>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</si>
  <si>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</si>
  <si>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</si>
  <si>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Data UNHCR - 20th January 2023</t>
  </si>
  <si>
    <t>https://data.unhcr.org/en/documents/details/98266</t>
  </si>
  <si>
    <t xml:space="preserve">Displaced persons in Mali with; refugees, asylum seekers, internally displaced persons, returned internally displaced persons, returned refugees, and Malian refugees in asylum countries. </t>
  </si>
  <si>
    <t>MLI001People displaced</t>
  </si>
  <si>
    <t>Aid Worker Security Database - 19th of December 2022</t>
  </si>
  <si>
    <t>https://aidworkersecurity.org/incidents/search?start=2022&amp;end=2022&amp;detail=1&amp;country=ML</t>
  </si>
  <si>
    <t>One logistician of an INGO was kidnapped at the compound of the organization by armed men in Gao city. The worker was released on the 23rd of December.</t>
  </si>
  <si>
    <t>MLI001Injuries reported</t>
  </si>
  <si>
    <t>ACLED - 13 January 2023</t>
  </si>
  <si>
    <t xml:space="preserve">Fatalities incurred in Mali from 01/08/2022 to 13/01/2023
</t>
  </si>
  <si>
    <t>MLI001Fatalities reported</t>
  </si>
  <si>
    <t>Fatalities incurred in Mali from 01/08/2022 to 13/01/2023 for all crisis</t>
  </si>
  <si>
    <t>MLI001Fatalities in all crises</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</si>
  <si>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</si>
  <si>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</si>
  <si>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</si>
  <si>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</si>
  <si>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</si>
  <si>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</si>
  <si>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</si>
  <si>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</si>
  <si>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</si>
  <si>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</si>
  <si>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</si>
  <si>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The affected groups include: internally displaced persons (IDPs), refugees, asylum seekers, returned internally displaced persons, returned refugees and Malian refugees in asylum countries with over 1,282,466 displaced persons.</t>
  </si>
  <si>
    <t>MLI001Crisis affected groups</t>
  </si>
  <si>
    <t>Fatalities incurred in Congo from 01/08/2022 - 13/01/2023</t>
  </si>
  <si>
    <t>COG001Fatalities reported</t>
  </si>
  <si>
    <t>Fatalities incurred in Congo from 01/08/2022 - 13/01/2023 in all crisis</t>
  </si>
  <si>
    <t>COG001Fatalities in all crises</t>
  </si>
  <si>
    <t>Data UNHCR - 06th January 2023</t>
  </si>
  <si>
    <t>https://data.unhcr.org/en/documents/details/97275</t>
  </si>
  <si>
    <t>Displaced persons as reported in the Cunene region in Angola, comprised of persons of concern.</t>
  </si>
  <si>
    <t>AGO002People displaced</t>
  </si>
  <si>
    <t>The only affected group include persons of concern with a total of over 98 displaced persons.</t>
  </si>
  <si>
    <t>AGO002Crisis affected groups</t>
  </si>
  <si>
    <t>OCHA 6th January 2023</t>
  </si>
  <si>
    <t>https://www.humanitarianresponse.info/en/operations/niger/document/niger-aper%C3%A7u-des-besoins-humanitaires-2023</t>
  </si>
  <si>
    <t xml:space="preserve">The total population of Niger adjusted with the recent statistics of January 2023 gotten from the humanitarian needs overview. </t>
  </si>
  <si>
    <t>NER001Total population</t>
  </si>
  <si>
    <t>People expose from multiple sectors such as; education, nutrition, health, protection and food security.</t>
  </si>
  <si>
    <t>NER001People exposed</t>
  </si>
  <si>
    <t>Persons affected from multiple sectors such as; education, nutrition, health, protection and food security.</t>
  </si>
  <si>
    <t>NER001People affected</t>
  </si>
  <si>
    <t>https://data.unhcr.org/fr/documents/details/98266</t>
  </si>
  <si>
    <t>Displaced persons in Niger comprised; refugees, asylum seekers, internally displaced persons and persons of concern under the competence of the UNHCR.</t>
  </si>
  <si>
    <t>NER001People displaced</t>
  </si>
  <si>
    <t>Fatalities incurred in Niger from 01/08/2022 - 13/01/2023</t>
  </si>
  <si>
    <t>NER001Fatalities reported</t>
  </si>
  <si>
    <t xml:space="preserve">Fatalities incurred in Niger from 01/08/2022 - 13/01/2023 all crisis </t>
  </si>
  <si>
    <t>NER001Fatalities in all crises</t>
  </si>
  <si>
    <t>NER001People in Need</t>
  </si>
  <si>
    <t xml:space="preserve"> Minimal humanitarian conditions affected by persons in various regions; Agadez, Diffa, Dosso, Maradi, Niamey, Tahoua, Tillabéri et Zinder </t>
  </si>
  <si>
    <t>NER001Minimal humanitarian conditions - Level 1</t>
  </si>
  <si>
    <t xml:space="preserve"> Stressed humanitarian conditions affected by persons in various regions; Agadez, Diffa, Dosso, Maradi, Niamey, Tahoua, Tillabéri et Zinder </t>
  </si>
  <si>
    <t>NER001Stressed humanitarian conditions - Level 2</t>
  </si>
  <si>
    <t xml:space="preserve"> Moderate humanitarian conditions affected by persons in various regions; Agadez, Diffa, Dosso, Maradi, Niamey, Tahoua, Tillabéri et Zinder </t>
  </si>
  <si>
    <t>NER001Moderate humanitarian conditions - Level 3</t>
  </si>
  <si>
    <t xml:space="preserve"> Severe humanitarian conditions affected by persons in various regions; Agadez, Diffa, Dosso, Maradi, Niamey, Tahoua, Tillabéri et Zinder </t>
  </si>
  <si>
    <t>NER001Severe humanitarian conditions - Level 4</t>
  </si>
  <si>
    <t xml:space="preserve"> Extreme humanitarian conditions affected by persons in various regions; Agadez, Diffa, Dosso, Maradi, Niamey, Tahoua, Tillabéri et Zinder </t>
  </si>
  <si>
    <t>NER001Extreme humanitarian conditions - Level 5</t>
  </si>
  <si>
    <t xml:space="preserve">Groups affected include; refugees, asylum seekers, internally displaced persons and persons of concern under the competence of the UNHCR. </t>
  </si>
  <si>
    <t>NER001Crisis affected groups</t>
  </si>
  <si>
    <t xml:space="preserve">UNHCR 13/12/2022 ; IOM 30/11/2022; UNHCR 31/12/2022  </t>
  </si>
  <si>
    <t>https://reliefweb.int/attachments/1a7a1423-5645-4801-9713-6bab2ef03136/Operational%20Review%20-%20November%202022.pdf; https://reliefweb.int/report/burundi/iom-burundi-internal-displacement-dashboard-october-2022; https://reliefweb.int/map/burundi/burundi-situation-map-burundian-refugees-region-30-november-2022</t>
  </si>
  <si>
    <t xml:space="preserve">Total displaced population includes IDPs, Burundian refugees in neighboring countries, refugees/asylum seekers in Burundi and returnees. </t>
  </si>
  <si>
    <t>BDI001People displaced</t>
  </si>
  <si>
    <t>ACLED accessed 26/01/2023</t>
  </si>
  <si>
    <t>Total fatalities reported in the entire country from 20/07/2022 to 20/01/2023</t>
  </si>
  <si>
    <t>BDI001Fatalities reported</t>
  </si>
  <si>
    <t>BDI001Fatalities in all crises</t>
  </si>
  <si>
    <t>Data UNHCR - 16th January 2023</t>
  </si>
  <si>
    <t>https://data.unhcr.org/fr/documents/details/98162</t>
  </si>
  <si>
    <t xml:space="preserve">Displaced persons in Niger precisely in the Tahoua region and Tillaberi region include; refugees, asylum seekers, internally displaced persons, and persons of concern under the competence of the UNHCR. </t>
  </si>
  <si>
    <t>NER003People displaced</t>
  </si>
  <si>
    <t>ACLED - 13/01/2023</t>
  </si>
  <si>
    <t>Fatalities incurred in Niger precisely in the Tahoua and Tillaberi regions from 01/08/2022 - 13/01/2023</t>
  </si>
  <si>
    <t>NER003Fatalities reported</t>
  </si>
  <si>
    <t>https://data.unhcr.org/en/documents/details/97724</t>
  </si>
  <si>
    <t>NER003Crisis affected groups</t>
  </si>
  <si>
    <t>Displaced persons in Niger precisely in the Maradi region include; refugees and internally displaced persons.</t>
  </si>
  <si>
    <t>NER004People displaced</t>
  </si>
  <si>
    <t>Fatalities incurred in Niger precisely in the Maradi region from 01/08/2022 - 13/01/2023</t>
  </si>
  <si>
    <t>NER004Fatalities reported</t>
  </si>
  <si>
    <t>Affected groups include; refugees and internally displaced persons in the Maradi Region</t>
  </si>
  <si>
    <t>NER004Crisis affected groups</t>
  </si>
  <si>
    <t>World Population Review Accessed on 17/01/2023</t>
  </si>
  <si>
    <t>https://worldpopulationreview.com/countries/rwanda-population</t>
  </si>
  <si>
    <t>Total population of Rwanda adjusted to the population movement</t>
  </si>
  <si>
    <t>RWA002Total population</t>
  </si>
  <si>
    <t>https://data.unhcr.org/en/country/rwa</t>
  </si>
  <si>
    <t>Number of Refugees/Asylum seekers in Rwanda, all refugees are affected</t>
  </si>
  <si>
    <t>RWA002People affected</t>
  </si>
  <si>
    <t>Total number of Refugees/Asylum seekers in Rwanda</t>
  </si>
  <si>
    <t>RWA002People displaced</t>
  </si>
  <si>
    <t>RWA002People in Need</t>
  </si>
  <si>
    <t>Statoids Accessed 12/09/2022 ; UNHCR 31/12/2022</t>
  </si>
  <si>
    <t>http://www.statoids.com/yrw.html ; https://data.unhcr.org/en/country/rwa</t>
  </si>
  <si>
    <t>INFORM SI Methodology was used to compute level 1 and 2. Level 3 is the total number of Refugees in Rwanda. Even though some of the refugees may have level 4  and 5 needs, there is no information to indicate this.</t>
  </si>
  <si>
    <t>RWA002Minimal humanitarian conditions - Level 1</t>
  </si>
  <si>
    <t>RWA002Stressed humanitarian conditions - Level 2</t>
  </si>
  <si>
    <t>RWA002Moderate humanitarian conditions - Level 3</t>
  </si>
  <si>
    <t>The total population of Algeria in 2023</t>
  </si>
  <si>
    <t>DZA004Total population</t>
  </si>
  <si>
    <t>World Population 01/2023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</si>
  <si>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</si>
  <si>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</si>
  <si>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</si>
  <si>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26/05/2022 ; Migrants Refugees accessed 21/08/2022 ; UNHCR 03/2018</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</si>
  <si>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</si>
  <si>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</si>
  <si>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</si>
  <si>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IOM accessed 13/01/2023 ; ACLED accessed 08/01/2023</t>
  </si>
  <si>
    <t xml:space="preserve">https://acleddata.com/data-export-tool/ ; https://missingmigrants.iom.int/region/mediterranean?migrant_route%5B%5D=1376 </t>
  </si>
  <si>
    <t>Fatalities in all crises between July to Dec 2022 = Fatalities in Eastern Mediterranean Route + Tindouf area + The rest of Algeria = 313 + 4 + 7 = 324</t>
  </si>
  <si>
    <t>DZA004Fatalities reported</t>
  </si>
  <si>
    <t>DZA004Fatalities in all crises</t>
  </si>
  <si>
    <t>UNHCR 26/05/2022 ; Migrants Refugees accessed 21/08/2022 ; UNHCR 30/04/2022</t>
  </si>
  <si>
    <t>https://reliefweb.int/report/algeria/unhcr-middle-east-and-north-africa-algeria-may-2022 ; https://migrants-refugees.va/country-profile/algeria/#:~:text=In%20mid%2D2020%20there%20were,and%20100.6%20thousand%20in%202019. ; https://reliefweb.int/report/algeria/unhcr-algeria-operational-update-january-april-2022</t>
  </si>
  <si>
    <t>DZA004People in Need</t>
  </si>
  <si>
    <t>World Population 01/2023 ; UNHCR 26/05/2022 ; Migrants Refugees accessed 21/08/2022 ; City Population 12/2022 , UNHCR 03/2018</t>
  </si>
  <si>
    <t>https://worldpopulationreview.com/countries/algeria-population ; https://reliefweb.int/report/algeria/unhcr-middle-east-and-north-africa-algeria-may-2022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</si>
  <si>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</si>
  <si>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</si>
  <si>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26/05/2022 ; Migrants Refugees accessed 21/08/2022 ; UNHCR 03/2018 ; UNHCR 30/04/2022</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</si>
  <si>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 ; https://reliefweb.int/report/algeria/unhcr-algeria-operational-update-january-april-2022</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</si>
  <si>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</si>
  <si>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</si>
  <si>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</si>
  <si>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</si>
  <si>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</si>
  <si>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</si>
  <si>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</si>
  <si>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</si>
  <si>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DZA002Total population</t>
  </si>
  <si>
    <t>The whole population is exposed to the mixed migration crisis</t>
  </si>
  <si>
    <t>DZA002People exposed</t>
  </si>
  <si>
    <t>Dead or missing migrants in the Eastern Mediterranean route and fatalities related to migrants between July and Dec 2022</t>
  </si>
  <si>
    <t>DZA002Fatalities reported</t>
  </si>
  <si>
    <t>DZA002Fatalities in all crises</t>
  </si>
  <si>
    <t>World Population 01/2023 ; UNHCR 26/05/2022 ; Migrants Refugees accessed 21/08/2022</t>
  </si>
  <si>
    <t>https://worldpopulationreview.com/countries/algeria-population ; https://reliefweb.int/report/algeria/unhcr-middle-east-and-north-africa-algeria-may-2022 ; https://migrants-refugees.va/country-profile/algeria/#:~:text=In%20mid%2D2020%20there%20were,and%20100.6%20thousand%20in%202019.</t>
  </si>
  <si>
    <t>DZA002Minimal humanitarian conditions - Level 1</t>
  </si>
  <si>
    <t>DZA003Total population</t>
  </si>
  <si>
    <t>ACLED accessed 08/01/2023</t>
  </si>
  <si>
    <t>Fatalities in Tindouf between July to Dec 2022</t>
  </si>
  <si>
    <t>DZA003Fatalities reported</t>
  </si>
  <si>
    <t>DZA003Fatalities in all crises</t>
  </si>
  <si>
    <t>https://worldpopulationreview.com/countries/morocco-population</t>
  </si>
  <si>
    <t>The total population of Morocco in 2023</t>
  </si>
  <si>
    <t>MAR002Total population</t>
  </si>
  <si>
    <t>The total population is affected by the mixed migration crisis</t>
  </si>
  <si>
    <t>MAR002People exposed</t>
  </si>
  <si>
    <t>IOM accessed 13/01/2023</t>
  </si>
  <si>
    <t>https://missingmigrants.iom.int/region/mediterranean?region_incident=All&amp;route=3956&amp;year%5B%5D=10121&amp;month=All&amp;incident_date%5Bmin%5D=&amp;incident_date%5Bmax%5D=</t>
  </si>
  <si>
    <t>The number of dead or missing migrants between July to Dec 2022 in the Western Mediterranean route</t>
  </si>
  <si>
    <t>MAR002Fatalities reported</t>
  </si>
  <si>
    <t>IOM accessed 13/01/2023; ACLED accessed 08/01/2023</t>
  </si>
  <si>
    <t>https://missingmigrants.iom.int/region/mediterranean?region_incident=All&amp;route=3956&amp;year%5B%5D=10121&amp;month=All&amp;incident_date%5Bmin%5D=&amp;incident_date%5Bmax%5D= ; https://acleddata.com/data-export-tool/</t>
  </si>
  <si>
    <t>Fatalities in all the country between July to Dec 2022 (Western Mediterranean Route + The rest of the country = 149 + 44 = 193)</t>
  </si>
  <si>
    <t>MAR002Fatalities in all crises</t>
  </si>
  <si>
    <t>MAR002Minimal humanitarian conditions - Level 1</t>
  </si>
  <si>
    <t>https://worldpopulationreview.com/countries/spain-population</t>
  </si>
  <si>
    <t>The total population of Spain in 2023</t>
  </si>
  <si>
    <t>ESP002Total population</t>
  </si>
  <si>
    <t>City Population 01/2023 ; UNHCR accessed 13/01/2023 ; UNHCR 29/12/2022 ; UNHCR 13/01/2023</t>
  </si>
  <si>
    <t>https://www.citypopulation.de/en/spain/admin/ ; https://data.unhcr.org/en/country/esp ; https://reliefweb.int/report/spain/spain-asylum-applications-1-jan-30-nov-2022 ; https://reliefweb.int/report/spain/unhcr-spain-weekly-snapshot-week-52-26-dec-2022-1-jan-2023</t>
  </si>
  <si>
    <t>The figure represents the total population of the most affected areas: Canary Islands (2,178,924), Mainland Andalucia (8,484,804), Melilla (86,450), Balearic Islands (1,183,415), and Ceuta (84,071) + total arrival of migrants to Spain in 2022 as of 31 Dec (31,763) + the number of pending asylum seekers applications as 30 Nov (136,840)</t>
  </si>
  <si>
    <t>ESP002People exposed</t>
  </si>
  <si>
    <t>UNHCR 29/12/2022 ; UNHCR 13/01/2023</t>
  </si>
  <si>
    <t>https://reliefweb.int/report/spain/spain-asylum-applications-1-jan-30-nov-2022 ; https://reliefweb.int/report/spain/unhcr-spain-weekly-snapshot-week-52-26-dec-2022-1-jan-2023</t>
  </si>
  <si>
    <t>The figure represents the total arrival of migrants to Spain in 2022 as of 31 Dec (31,763) + the number of pending asylum seekers applications as of 30 Nov (136,840)</t>
  </si>
  <si>
    <t>ESP002People affected</t>
  </si>
  <si>
    <t>ESP002People displaced</t>
  </si>
  <si>
    <t>IOM accesssed 13/01/2023</t>
  </si>
  <si>
    <t>Fatalities in Western Mediterranean Route from July to Dec 2022</t>
  </si>
  <si>
    <t>ESP002Fatalities reported</t>
  </si>
  <si>
    <t>ACLED accessed 08/01/2023 ; IOM accesssed 13/01/2023</t>
  </si>
  <si>
    <t>https://acleddata.com/data-export-tool/ ; https://missingmigrants.iom.int/region/mediterranean?region_incident=All&amp;route=3956&amp;year%5B%5D=10121&amp;month=All&amp;incident_date%5Bmin%5D=&amp;incident_date%5Bmax%5D=</t>
  </si>
  <si>
    <t>The total number of dead and missing according to IOM's missing migrants project. July - Dec 2022 , Only Western Mediterranean Route was calculated.</t>
  </si>
  <si>
    <t>ESP002Fatalities in all crises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</si>
  <si>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</si>
  <si>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</si>
  <si>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</si>
  <si>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</si>
  <si>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</si>
  <si>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</si>
  <si>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 xml:space="preserve">World Population 01/2023 World Population 01/2023 World Population 01/2023     </t>
  </si>
  <si>
    <t xml:space="preserve">https://worldpopulationreview.com/countries/algeria-population https://worldpopulationreview.com/countries/morocco-population https://worldpopulationreview.com/countries/spain-population     </t>
  </si>
  <si>
    <t>Total population of Algeria, Morocco, and Spain</t>
  </si>
  <si>
    <t>REG008Total population</t>
  </si>
  <si>
    <t xml:space="preserve">World Population 01/2023 World Bank 2021 City Population 12/2022 ; UNHCR accessed 14/12/2022     </t>
  </si>
  <si>
    <t xml:space="preserve">https://worldpopulationreview.com/countries/algeria-population https://data.worldbank.org/indicator/AG.LND.TOTL.K2?locations=MA https://www.citypopulation.de/en/spain/admin/ ; https://data.unhcr.org/en/country/esp     </t>
  </si>
  <si>
    <t>Total area affected in Algeria, Morocco, and Spain</t>
  </si>
  <si>
    <t>REG008Landmass affected</t>
  </si>
  <si>
    <t xml:space="preserve">World Population 01/2023 World Population 01/2023 City Population 01/2023 ; UNHCR accessed 13/01/2023 ; UNHCR 29/12/2022 ; UNHCR 13/01/2023     </t>
  </si>
  <si>
    <t xml:space="preserve">https://worldpopulationreview.com/countries/algeria-population https://worldpopulationreview.com/countries/morocco-population https://www.citypopulation.de/en/spain/admin/ ; https://data.unhcr.org/en/country/esp ; https://reliefweb.int/report/spain/spain-asylum-applications-1-jan-30-nov-2022 ; https://reliefweb.int/report/spain/unhcr-spain-weekly-snapshot-week-52-26-dec-2022-1-jan-2023     </t>
  </si>
  <si>
    <t>REG008People exposed</t>
  </si>
  <si>
    <t xml:space="preserve">UNHCR 26/05/2022 ; Migrants Refugees accessed 21/08/2022 UNHCR 27/5/2022; Al Jazeera 25/06/2022 UNHCR 29/12/2022 ; UNHCR 13/01/2023     </t>
  </si>
  <si>
    <t xml:space="preserve">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https://reliefweb.int/report/spain/spain-asylum-applications-1-jan-30-nov-2022 ; https://reliefweb.int/report/spain/unhcr-spain-weekly-snapshot-week-52-26-dec-2022-1-jan-2023     </t>
  </si>
  <si>
    <t>REG008People affected</t>
  </si>
  <si>
    <t>IPDs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</si>
  <si>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</si>
  <si>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</si>
  <si>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July and Dec</t>
  </si>
  <si>
    <t>REG008Fatalities reported</t>
  </si>
  <si>
    <t>https://missingmigrants.iom.int/region/mediterranean?region_incident=All&amp;route=3956&amp;year%5B%5D=10121&amp;month=3966&amp;incident_date%5Bmin%5D=&amp;incident_date%5Bmax%5D=30%2F07%2F2022 ; https://acleddata.com/data-export-tool/</t>
  </si>
  <si>
    <t>Fatalities in Algeria, Morocco, and Spain between July and Dec = Total fatalities in Algeria (Eastern Med. Route) + Total fatalities in Western Med. Route (Morocco or Spain) + Rest of fatalities in Morocco + Rest of fatalities in Spain = 324+149+44+0 = 517</t>
  </si>
  <si>
    <t>REG008Fatalities in all crises</t>
  </si>
  <si>
    <t>REG008People in Need</t>
  </si>
  <si>
    <t xml:space="preserve">World Population 01/2023 ; UNHCR 26/05/2022 ; Migrants Refugees accessed 21/08/2022 World Population 01/2023 City Population 01/2023 ; UNHCR accessed 13/01/2023 ; UNHCR 29/12/2022 ; UNHCR 13/01/2023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</si>
  <si>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https://worldpopulationreview.com/countries/morocco-population https://www.citypopulation.de/en/spain/admin/ ; https://data.unhcr.org/en/country/esp ; https://reliefweb.int/report/spain/spain-asylum-applications-1-jan-30-nov-2022 ; https://reliefweb.int/report/spain/unhcr-spain-weekly-snapshot-week-52-26-dec-2022-1-jan-2023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</si>
  <si>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</si>
  <si>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</si>
  <si>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</si>
  <si>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</si>
  <si>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</si>
  <si>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</si>
  <si>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t>
  </si>
  <si>
    <t>REG008Severe humanitarian conditions - Level 4</t>
  </si>
  <si>
    <t>The sum of Level 5 figures for mixed migration from ACAPS INFORM Severity Index of each country (Algeria, Morocco, and Spain)</t>
  </si>
  <si>
    <t>REG008Extreme humanitarian conditions - Level 5</t>
  </si>
  <si>
    <t>https://worldpopulationreview.com/countries/egypt-population</t>
  </si>
  <si>
    <t>The total population of Egypt in 2023</t>
  </si>
  <si>
    <t>EGY002Total population</t>
  </si>
  <si>
    <t>World Population 01/2023 ; UNHCR accessed 23/01/2023</t>
  </si>
  <si>
    <t>https://worldpopulationreview.com/countries/egypt-population ; https://data.unhcr.org/en/situations/syria/location/1</t>
  </si>
  <si>
    <t>The figure represents the total population of admin level 1 areas that are hosting over 21,000 syrian refugees = Cairo (7,734,614) + Alexandria (3,811,516) + Giza (2,443,203) + Registered Syrian refugees as of 30 Nov 2022 (145,157)</t>
  </si>
  <si>
    <t>EGY002People exposed</t>
  </si>
  <si>
    <t>UNHCR accessed 23/01/2023</t>
  </si>
  <si>
    <t>https://data.unhcr.org/en/situations/syria/location/1</t>
  </si>
  <si>
    <t>The figure represents the number of Syrian refugees in Egypt as of 30 Nov</t>
  </si>
  <si>
    <t>EGY002People affected</t>
  </si>
  <si>
    <t>EGY002People displaced</t>
  </si>
  <si>
    <t xml:space="preserve">Fatalities related to Syrian refugees between July to Dec </t>
  </si>
  <si>
    <t>EGY002Fatalities reported</t>
  </si>
  <si>
    <t>Fatalities in the country between July to Dec</t>
  </si>
  <si>
    <t>EGY002Fatalities in all crises</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</si>
  <si>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</si>
  <si>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</si>
  <si>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</si>
  <si>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</si>
  <si>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</si>
  <si>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</si>
  <si>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World Meter accessed 23/01/2023</t>
  </si>
  <si>
    <t>https://www.worldometers.info/world-population/italy-population/#:~:text=Italy%202020%20population%20is%20estimated,532%20people%20per%20mi2).</t>
  </si>
  <si>
    <t>The total population of Italy in 2023</t>
  </si>
  <si>
    <t>ITA002Total population</t>
  </si>
  <si>
    <t>UNHCR accessed 23/01/2023 ; City Population accessed 01/2023</t>
  </si>
  <si>
    <t>The figure represents the 2022 estimates of the total population of areas that recieves most migrants: Sicily (4,801,468) and Calabria (1,844,586) and the number of migrants registered by UNHCR in Sicily (2,827) and Calabria (667) as of 22 Jan 2023</t>
  </si>
  <si>
    <t>ITA002People exposed</t>
  </si>
  <si>
    <t xml:space="preserve">https://data2.unhcr.org/en/situations/mediterranean/location/5205
</t>
  </si>
  <si>
    <t>As there are no information on the total number of asylum seekers and refugees in Italy, ACAPS considers affected people are sea arrivals to Italy between 2018 - 22 Jan 2023</t>
  </si>
  <si>
    <t>ITA002People affected</t>
  </si>
  <si>
    <t>The figure represents sea arrivals to Italy between 2018 - 22 Jan 2023</t>
  </si>
  <si>
    <t>ITA002People displaced</t>
  </si>
  <si>
    <t>IOM accessed 23/01/2023</t>
  </si>
  <si>
    <t>https://missingmigrants.iom.int/region/mediterranean?region_incident=All&amp;route=3861&amp;year%5B%5D=10121&amp;month=All&amp;incident_date%5Bmin%5D=&amp;incident_date%5Bmax%5D=</t>
  </si>
  <si>
    <t>Dead or missing on Central Mediterranean route between July to Dec 2022</t>
  </si>
  <si>
    <t>ITA002Fatalities reported</t>
  </si>
  <si>
    <t>IOM accessed 23/01/2023 ; ACLED accessed 08/01/2023</t>
  </si>
  <si>
    <t>All fatalities in the affected areas (Sicily and Calabria) + dead or missing on Central Mediterranean route between July to Dec 2022</t>
  </si>
  <si>
    <t>ITA002Fatalities in all crises</t>
  </si>
  <si>
    <t>ITA002People in Need</t>
  </si>
  <si>
    <t>UNHCR accessed 23/01/2023 ; City Population accessed 01/2023 ; UNHCR accessed 23/01/2023</t>
  </si>
  <si>
    <t xml:space="preserve">https://data2.unhcr.org/en/situations/mediterranean/location/5205 ; https://www.citypopulation.de/en/italy/cities/calabria/ ; https://www.citypopulation.de/en/italy/cities/sicilia/
 ; https://data2.unhcr.org/en/situations/mediterranean/location/5205
</t>
  </si>
  <si>
    <t>Accordinf to ACAPS methodology, Level 1 = the number of people exposed - people affected</t>
  </si>
  <si>
    <t>ITA002Minimal humanitarian conditions - Level 1</t>
  </si>
  <si>
    <t>Accordinf to ACAPS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</si>
  <si>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</si>
  <si>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</si>
  <si>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</si>
  <si>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</si>
  <si>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ACLED Accessed 26/01/2023; WHO 18/10/2022</t>
  </si>
  <si>
    <t>https://acleddata.com/dashboard/#/dashboard; https://www.humanitarianresponse.info/sites/www.humanitarianresponse.info/files/documents/files/south_sudan_humanitarian_situation_report_-_issue_9_-_september_2022.pdf</t>
  </si>
  <si>
    <t xml:space="preserve"> Total Fatalities in South Sudan from 01/07/2022 to 31/12/2022 and the severe flooding has also occasioned 62 death. It  is very likely that the number of fatalities reported  is higher than reported.</t>
  </si>
  <si>
    <t>SSD003Fatalities in all crises</t>
  </si>
  <si>
    <t>SSD001Fatalities reported</t>
  </si>
  <si>
    <t>SSD001Fatalities in all crises</t>
  </si>
  <si>
    <t>JRP 2022; UNHCR 31/12/2022</t>
  </si>
  <si>
    <t>https://reliefweb.int/report/bangladesh/rohingya-refugee-responsebangladesh-joint-government-bangladesh-unhcr-population-factsheet-31-dec-2022; https://www.humanitarianresponse.info/en/operations/bangladesh/document/bangladesh-2022-joint-response-plan-rohingya-humanitarian-crisis</t>
  </si>
  <si>
    <t>Population Exposed = total no. of Rohingya population + host community population= 952,309+ 541,021=1,493,330</t>
  </si>
  <si>
    <t>BGD002People exposed</t>
  </si>
  <si>
    <t>Affected population = affected refugee population + affected host population=  952,309+ 541,021=1,493,330</t>
  </si>
  <si>
    <t>BGD002People affected</t>
  </si>
  <si>
    <t>https://reliefweb.int/report/bangladesh/rohingya-refugee-responsebangladesh-joint-government-bangladesh-unhcr-population-factsheet-31-dec-2022</t>
  </si>
  <si>
    <t>Total number of Rohingya refugees</t>
  </si>
  <si>
    <t>BGD002People displaced</t>
  </si>
  <si>
    <t>ACLED accessed 31/12/2022</t>
  </si>
  <si>
    <t>Total fatalities in the affected areas--Teknaf and Ukhiya.</t>
  </si>
  <si>
    <t>BGD002Fatalities reported</t>
  </si>
  <si>
    <t>https://unb.com.bd/category/bangladesh/flood-death-toll-now-121-dghs/96911; https://acleddata.com/data-export-tool/</t>
  </si>
  <si>
    <t>The total number of fatalities in all the crises in the last 6 months.</t>
  </si>
  <si>
    <t>BGD002Fatalities in all crises</t>
  </si>
  <si>
    <t>BGD002People in Need</t>
  </si>
  <si>
    <t>The number of people in need.</t>
  </si>
  <si>
    <t>BGD002Moderate humanitarian conditions - Level 3</t>
  </si>
  <si>
    <t>https://acleddata.com/dashboard#/dashboard</t>
  </si>
  <si>
    <t>The number of crisis related fatalities in the last 6 months</t>
  </si>
  <si>
    <t>IND002Fatalities reported</t>
  </si>
  <si>
    <t>The number of fatalities in  all crises in the last 6 months.</t>
  </si>
  <si>
    <t>IND002Fatalities in all crises</t>
  </si>
  <si>
    <t>ECHO 8/12/2022</t>
  </si>
  <si>
    <t>https://reliefweb.int/report/indonesia/indonesia-mount-semeru-volcanic-eruption-cianjur-earthquake-updates-dg-echo-partners-bnpb-bmkg-media-echo-daily-flash-8-december-2022</t>
  </si>
  <si>
    <t>Number of people displaced due to the earthquake</t>
  </si>
  <si>
    <t>IDN008People displaced</t>
  </si>
  <si>
    <t>Number of people injured due to the earthquake</t>
  </si>
  <si>
    <t>IDN008Injuries reported</t>
  </si>
  <si>
    <t>Plan International 21/1/2023</t>
  </si>
  <si>
    <t>https://reliefweb.int/report/indonesia/overcoming-cianjur-earthquake-situation-ihani-prepared-become-facilitator</t>
  </si>
  <si>
    <t>Total number of fatalities due to the earthquake</t>
  </si>
  <si>
    <t>IDN008Fatalities reported</t>
  </si>
  <si>
    <t>ACLED accessed 22/11/2022</t>
  </si>
  <si>
    <t>Total number of fatalities in all crises</t>
  </si>
  <si>
    <t>IDN008Fatalities in all crises</t>
  </si>
  <si>
    <t>Total number of fatalities in the last 6 months in the Papua and West Papua provinces.</t>
  </si>
  <si>
    <t>IDN002Fatalities reported</t>
  </si>
  <si>
    <t>IDN002Fatalities in all crises</t>
  </si>
  <si>
    <t>UNHCR  accessed 22/1/2023</t>
  </si>
  <si>
    <t>https://www.unhcr.org/en-us/figures-at-a-glance-in-malaysia.html</t>
  </si>
  <si>
    <t>Total number of refugees in Malaysia</t>
  </si>
  <si>
    <t>MYS001People displaced</t>
  </si>
  <si>
    <t>MYS001People in Need</t>
  </si>
  <si>
    <t xml:space="preserve">Level 3, is all those seeking asylum and registered as a refugee in Malaysia. Due to information gaps, it is unclear whether those in need are facing different levels of severity. </t>
  </si>
  <si>
    <t>MYS001Moderate humanitarian conditions - Level 3</t>
  </si>
  <si>
    <t>DSWD 26/1/2023</t>
  </si>
  <si>
    <t>https://reliefweb.int/report/philippines/dswd-dromic-report-71-severe-tropical-storm-paeng-26-january-2023-6am</t>
  </si>
  <si>
    <t>Total number of people affected by the Typhoon Nalgae crisis according to the government</t>
  </si>
  <si>
    <t>PHL012People affected</t>
  </si>
  <si>
    <t>Total number of people displaced by the Typhoon Nalgae crisis according to the government</t>
  </si>
  <si>
    <t>PHL012People displaced</t>
  </si>
  <si>
    <t>ACLED accessed 31/12/2022 ;  NDRRMC 19/11/2022</t>
  </si>
  <si>
    <t>https://acleddata.com/dashboard/#/dashboard ;  https://monitoring-dashboard.ndrrmc.gov.ph/assets/uploads/situations/Whole_Report.pdf</t>
  </si>
  <si>
    <t>The number of fatalities of all crises in the last 6 months.</t>
  </si>
  <si>
    <t>PHL012Fatalities in all crises</t>
  </si>
  <si>
    <t>PHL012People in Need</t>
  </si>
  <si>
    <t>Population Census Data 2020; DSWD 26/1/2023</t>
  </si>
  <si>
    <t>https://psa.gov.ph/population-and-housing/node/164857
https://reliefweb.int/report/philippines/dswd-dromic-report-71-severe-tropical-storm-paeng-26-january-2023-6am</t>
  </si>
  <si>
    <t>Level 1 = number of people exposed minus people affected</t>
  </si>
  <si>
    <t>PHL012Minimal humanitarian conditions - Level 1</t>
  </si>
  <si>
    <t>Level 2 = People affected minus people in need</t>
  </si>
  <si>
    <t>PHL012Stressed humanitarian conditions - Level 2</t>
  </si>
  <si>
    <t>Level 3 is considered equivalent to number of people in need which is the number of people displaced</t>
  </si>
  <si>
    <t>PHL012Moderate humanitarian conditions - Level 3</t>
  </si>
  <si>
    <t>Total # of houses damaged because of Typhoon Nalgae</t>
  </si>
  <si>
    <t>PHL012Buildings damaged</t>
  </si>
  <si>
    <t>Total # houses destroyed because of Typhoon Nalgae</t>
  </si>
  <si>
    <t>PHL012Buildings destroyed</t>
  </si>
  <si>
    <t>UNHCR Protection Cluster 28/12/2022</t>
  </si>
  <si>
    <t>https://reliefweb.int/report/philippines/philippines-mindanao-displacement-dashboard-november-2022-issue-no-98</t>
  </si>
  <si>
    <t xml:space="preserve">The entire Mindanao island and surrounding region is considered affected by conflict. There is limited information regarding how the conflict affects people in the region. </t>
  </si>
  <si>
    <t>PHL003People affected</t>
  </si>
  <si>
    <t xml:space="preserve">The total number of displaced people in Mindanao according to the latest displacement dashboard from UNHCR.  </t>
  </si>
  <si>
    <t>PHL003People displaced</t>
  </si>
  <si>
    <t>Number of fatalities in Mindanao in the last 6 months.</t>
  </si>
  <si>
    <t>PHL003Fatalities reported</t>
  </si>
  <si>
    <t>NDRRMC 22/08/2022, ACLED accessed 30/11/2022</t>
  </si>
  <si>
    <t>https://acleddata.com/dashboard/#/dashboard
https://reliefweb.int/report/philippines/ndrrmc-situational-report-magnitude-70-earthquake-tayum-abra-2022-sitrep-no-20-august-22-2022-0800-am</t>
  </si>
  <si>
    <t>PHL003Fatalities in all crises</t>
  </si>
  <si>
    <t>PHL003People in Need</t>
  </si>
  <si>
    <t>Population Census Data 2020 ; UNHCR Protection Cluster 28/12/2022</t>
  </si>
  <si>
    <t>https://psa.gov.ph/population-and-housing/node/164857 ;https://reliefweb.int/report/philippines/philippines-mindanao-displacement-dashboard-november-2022-issue-no-98</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</si>
  <si>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</si>
  <si>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</si>
  <si>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</si>
  <si>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</si>
  <si>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UNHCR Protection Cluster 28/12/2022; DSWD 26/1/2023; DSWD 22/1/2023</t>
  </si>
  <si>
    <t>https://reliefweb.int/report/philippines/philippines-mindanao-displacement-dashboard-november-2022-issue-no-98; https://reliefweb.int/report/philippines/dswd-dromic-report-71-severe-tropical-storm-paeng-26-january-2023-6am; https://reliefweb.int/report/philippines/dswd-dromic-report-18-effects-lpas-northeast-monsoon-and-shear-line-22-january-2023-6pm</t>
  </si>
  <si>
    <t>Total people affected by the crises in Philippines</t>
  </si>
  <si>
    <t>PHL001People affected</t>
  </si>
  <si>
    <t>UNHCR Protection Cluster 28/12/2022; DSWD 26/1/2023; DSWD 29/1/2023</t>
  </si>
  <si>
    <t>https://reliefweb.int/report/philippines/philippines-mindanao-displacement-dashboard-november-2022-issue-no-98; https://reliefweb.int/report/philippines/dswd-dromic-report-71-severe-tropical-storm-paeng-26-january-2023-6am; https://dromic.dswd.gov.ph/wp-content/uploads/2023/01/DSWD-DROMIC-Report-25-on-the-Effects-of-LPAs-Northeast-Monsoon-and-Shear-Line-as-of-29-January-2023-6PM-A.pdf</t>
  </si>
  <si>
    <t xml:space="preserve">The total number of displaced people because of crises in the Philippines. </t>
  </si>
  <si>
    <t>PHL001People displaced</t>
  </si>
  <si>
    <t>NDRRMC 19/11/2022; NDRRMC 23/1/2023</t>
  </si>
  <si>
    <t>https://monitoring-dashboard.ndrrmc.gov.ph/assets/uploads/situations/Whole_Report.pdf; https://monitoring-dashboard.ndrrmc.gov.ph/assets/uploads/situations/SitRep_No__22_for_the_Combined_Effects_of_Low_Pressure_Areas_Northeast_Monsoon_and_Shearline_2023.pdf</t>
  </si>
  <si>
    <t>PHL001Injuries reported</t>
  </si>
  <si>
    <t>ACLED accessed 31/12/2022; NDRRMC 19/11/2022; NDRRMC 23/1/2023</t>
  </si>
  <si>
    <t>https://acleddata.com/dashboard/#/dashboard; https://monitoring-dashboard.ndrrmc.gov.ph/assets/uploads/situations/Whole_Report.pdf; https://monitoring-dashboard.ndrrmc.gov.ph/assets/uploads/situations/SitRep_No__22_for_the_Combined_Effects_of_Low_Pressure_Areas_Northeast_Monsoon_and_Shearline_2023.pdf</t>
  </si>
  <si>
    <t>PHL001Fatalities reported</t>
  </si>
  <si>
    <t>PHL001Fatalities in all crises</t>
  </si>
  <si>
    <t>PHL001People in Need</t>
  </si>
  <si>
    <t>Population Census Data 2020 ; UNHCR Protection Cluster 28/12/2022; Population Census Data 2020; DSWD 26/1/2023; Population Census Data 2020; DSWD 22/1/2023</t>
  </si>
  <si>
    <t>https://psa.gov.ph/population-and-housing/node/164857 ;https://reliefweb.int/report/philippines/philippines-mindanao-displacement-dashboard-november-2022-issue-no-98; https://psa.gov.ph/population-and-housing/node/164857
https://reliefweb.int/report/philippines/dswd-dromic-report-71-severe-tropical-storm-paeng-26-january-2023-6am; https://psa.gov.ph/population-and-housing/node/164857
https://reliefweb.int/report/philippines/dswd-dromic-report-18-effects-lpas-northeast-monsoon-and-shear-line-22-january-2023-6pm</t>
  </si>
  <si>
    <t>Due to PHL003, PHL012 and PHL013  crises overlapes multiple times affecting the same region and population, minimal humanitarian level condition for PHL001 is calculated (Level 1 = Total number of people exposed in PHL001 -total people affected in PHL001).</t>
  </si>
  <si>
    <t>PHL001Minimal humanitarian conditions - Level 1</t>
  </si>
  <si>
    <t>UNHCR Protection Cluster 28/12/2022; Govt of Philippines 2015; DSWD 26/1/2023; DSWD 22/1/2023</t>
  </si>
  <si>
    <t>https://reliefweb.int/report/philippines/philippines-mindanao-displacement-dashboard-november-2022-issue-no-98; https://data.humdata.org/dataset/philippines-2015-census-population-administrative-level-1-to-4 ; https://reliefweb.int/report/philippines/dswd-dromic-report-71-severe-tropical-storm-paeng-26-january-2023-6am; https://reliefweb.int/report/philippines/dswd-dromic-report-18-effects-lpas-northeast-monsoon-and-shear-line-22-january-2023-6pm</t>
  </si>
  <si>
    <t>Due to PHL003, PHL012 and PHL013  crises overlapes multiple times affecting the same region and population, Stressed humanitarian conditions is calculated (Level 2 = Total number fo people affceted in PHL001 - total number of people in needin PHL001)</t>
  </si>
  <si>
    <t>PHL001Stressed humanitarian conditions - Level 2</t>
  </si>
  <si>
    <t>The total number of people in need in PHL003, PHL012 and PHL013, all people in need are considered at level 3</t>
  </si>
  <si>
    <t>PHL001Moderate humanitarian conditions - Level 3</t>
  </si>
  <si>
    <t>DSWD 26/1/2023; DSWD 22/1/2023</t>
  </si>
  <si>
    <t>https://reliefweb.int/report/philippines/dswd-dromic-report-71-severe-tropical-storm-paeng-26-january-2023-6am; https://reliefweb.int/report/philippines/dswd-dromic-report-18-effects-lpas-northeast-monsoon-and-shear-line-22-january-2023-6pm</t>
  </si>
  <si>
    <t>Total # of buildings damaged because of Typhoon Nalgae and LPAs, Northeast Monsoon, and Shear Line.</t>
  </si>
  <si>
    <t>PHL001Buildings damaged</t>
  </si>
  <si>
    <t xml:space="preserve">Total # of buildings destroyed because of Typhoon NalgaeI and LPAs, Northeast Monsoon, and Shear Line . </t>
  </si>
  <si>
    <t>PHL001Buildings destroyed</t>
  </si>
  <si>
    <t>Total economic loss due to Typhoon Nalgae and LPAs, Northeast Monsoon, and Shear Line.</t>
  </si>
  <si>
    <t>PHL001Economic Losses</t>
  </si>
  <si>
    <t>OCHA 15/01/2023 (HNO 2023)</t>
  </si>
  <si>
    <t>https://reliefweb.int/report/myanmar/myanmar-humanitarian-needs-overview-2023-january-2023</t>
  </si>
  <si>
    <t>Total population of the country according to HNO 2023</t>
  </si>
  <si>
    <t>MMR004Total population</t>
  </si>
  <si>
    <t>2014 census reports for Rakhine and Myanmar; MIMU accessed 27/1/2023; OCHA 2023</t>
  </si>
  <si>
    <t>http://themimu.info/census-data; https://reliefweb.int/report/myanmar/myanmar-humanitarian-needs-overview-2023-january-2023</t>
  </si>
  <si>
    <t>The affected area = total landmass area of Myanmar - total landmass area of Rakhine, Kachin, and Shan north states</t>
  </si>
  <si>
    <t>MMR004Landmass affected</t>
  </si>
  <si>
    <t>The total number of people living in the affected areas = total population of the country - total population in Rakhine, Kachin, and Shan north states.</t>
  </si>
  <si>
    <t>MMR004People exposed</t>
  </si>
  <si>
    <t>The total number of affected people under all severity phases (except for minimal) according to the HNO 2023 for the affected landmasses.</t>
  </si>
  <si>
    <t>MMR004People affected</t>
  </si>
  <si>
    <t>UNHCR 27/12/2022</t>
  </si>
  <si>
    <t>https://reliefweb.int/map/myanmar/myanmar-emergency-overview-map-number-people-displaced-feb-2021-and-remain-displaced-26-dec-2022</t>
  </si>
  <si>
    <t>People displaced by military clashes with armed groups in new areas(except Rakhine) in Myanmar since the 1 Feb coup. (including displaced people to India and Thailand)</t>
  </si>
  <si>
    <t>MMR004People displaced</t>
  </si>
  <si>
    <t>Total number of fatalities for the crisis for the last 6 months.</t>
  </si>
  <si>
    <t>MMR004Fatalities reported</t>
  </si>
  <si>
    <t>Total number of fatalities for all the crises for the last 6 months.</t>
  </si>
  <si>
    <t>MMR004Fatalities in all crises</t>
  </si>
  <si>
    <t>MMR004People in Need</t>
  </si>
  <si>
    <t>Number of people under minimal phase severity (severity phase 1) according to HNO 2023 in the affected areas.
Severity Phase 1 to 5 in HNO 2023 corresponds to severity index's Level 1 to 5 (i.e., Severity Phase 1 of HNO 2023 = Level 1 of severity index,  Severity Phase 2 of HNO 2023 = Level 2 of severity index, ...)</t>
  </si>
  <si>
    <t>MMR004Minimal humanitarian conditions - Level 1</t>
  </si>
  <si>
    <t>Number of people in need under stressed phase severity (severity phase 2) according to HNO 2023 in the affected areas.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</si>
  <si>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</si>
  <si>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</si>
  <si>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</si>
  <si>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</si>
  <si>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</si>
  <si>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Severity Phase 1 to 5 in HNO 2023 corresponds to severity index's Level 1 to 5 (i.e., Severity Phase 1 of HNO 2023 = Level 1 of severity index,  Severity Phase 2 of HNO 2023 = Level 2 of severity index, ...)</t>
  </si>
  <si>
    <t>MMR004Extreme humanitarian conditions - Level 5</t>
  </si>
  <si>
    <t>MMR003Total population</t>
  </si>
  <si>
    <t>2014 Myanmar Population and Housing Census reports for Kachin;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</si>
  <si>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</si>
  <si>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</si>
  <si>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</si>
  <si>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</si>
  <si>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</si>
  <si>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</si>
  <si>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</si>
  <si>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The total number of fatalities for the crisis in Kachin and Northern Shan for the last 6 months.</t>
  </si>
  <si>
    <t>MMR003Fatalities reported</t>
  </si>
  <si>
    <t>MMR003Fatalities in all crises</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</si>
  <si>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</si>
  <si>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</si>
  <si>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</si>
  <si>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</si>
  <si>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</si>
  <si>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</si>
  <si>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</si>
  <si>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</si>
  <si>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</si>
  <si>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</si>
  <si>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</si>
  <si>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MMR002Total population</t>
  </si>
  <si>
    <t>UNFPA 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</si>
  <si>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</si>
  <si>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</si>
  <si>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</si>
  <si>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</si>
  <si>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</si>
  <si>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</si>
  <si>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</si>
  <si>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</si>
  <si>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UNHCR 30/11/2022; UNHCR accessed 19/12/2022 (Malaysia); UNHCR 13/12/2022; OCHA 03/11/2022</t>
  </si>
  <si>
    <t xml:space="preserve">https://reliefweb.int/report/bangladesh/rohingya-refugee-responsebangladesh-joint-government-bangladesh-unhcr-population-factsheet-31-dec-2022;
https://www.unhcr.org/figures-at-a-glance-in-malaysia.html;
https://reliefweb.int/map/myanmar/myanmar-emergency-overview-map-number-people-displaced-feb-2021-and-remain-displaced-12-dec-2022;
https://reliefweb.int/map/myanmar/myanmar-displacement-due-myanmar-armed-forces-arakan-army-conflict-rakhine-and-chin-states-31-october-2022
</t>
  </si>
  <si>
    <t xml:space="preserve">Number of Rohingya refugees in Bangladesh and Malaysia (0 in Thailand): 952,309 + 106,120
Protracted IDPs in Rakhine (Central): 194,000
Protracted IDPs in Rakhine (North): 37,000
IDPs in Paletwa, Chin due to Myanmar Armed Forces &amp; Arakan Army conflict: 9,059
Total:1,298,488‬
</t>
  </si>
  <si>
    <t>MMR002People displaced</t>
  </si>
  <si>
    <t>Total number of fatalities in Rakhine state in the last 6 months.</t>
  </si>
  <si>
    <t>MMR002Fatalities reported</t>
  </si>
  <si>
    <t>MMR002Fatalities in all crises</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</si>
  <si>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</si>
  <si>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</si>
  <si>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</si>
  <si>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</si>
  <si>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</si>
  <si>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</si>
  <si>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</si>
  <si>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</si>
  <si>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</si>
  <si>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OCHA 2023</t>
  </si>
  <si>
    <t>MMR001Total population</t>
  </si>
  <si>
    <t>MIMU accessed 29/01/2023</t>
  </si>
  <si>
    <t>https://themimu.info/country-overview</t>
  </si>
  <si>
    <t>Total area of the country.</t>
  </si>
  <si>
    <t>MMR001Landmass affected</t>
  </si>
  <si>
    <t>People exposed (MMR002 + MMR003 + MMR004)</t>
  </si>
  <si>
    <t>MMR001People exposed</t>
  </si>
  <si>
    <t>People affected (MMR002 + MMR003 + MMR004)</t>
  </si>
  <si>
    <t>MMR001People affected</t>
  </si>
  <si>
    <t>People displaced (MMR002 + MMR003 + MMR004)</t>
  </si>
  <si>
    <t>MMR001People displaced</t>
  </si>
  <si>
    <t>MMR001Fatalities reported</t>
  </si>
  <si>
    <t>MMR001Fatalities in all crises</t>
  </si>
  <si>
    <t>MMR001People in Need</t>
  </si>
  <si>
    <t>Numbe rof people in level 1  (MMR002 + MMR003 + MMR004)</t>
  </si>
  <si>
    <t>MMR001Minimal humanitarian conditions - Level 1</t>
  </si>
  <si>
    <t>Numbe rof people in level 2  (MMR002 + MMR003 + MMR004)</t>
  </si>
  <si>
    <t>MMR001Stressed humanitarian conditions - Level 2</t>
  </si>
  <si>
    <t>Numbe rof people in level 3 (MMR002 + MMR003 + MMR004)</t>
  </si>
  <si>
    <t>MMR001Moderate humanitarian conditions - Level 3</t>
  </si>
  <si>
    <t>Numbe rof people in level 4  (MMR002 + MMR003 + MMR004)</t>
  </si>
  <si>
    <t>MMR001Severe humanitarian conditions - Level 4</t>
  </si>
  <si>
    <t>Numbe rof people in level 5 (MMR002 + MMR003 + MMR004)</t>
  </si>
  <si>
    <t>MMR001Extreme humanitarian conditions - Level 5</t>
  </si>
  <si>
    <t xml:space="preserve">World Population 01/2023 World Population 01/2023 World Population Review accessed 01/2023 World Meter accessed 23/01/2023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</si>
  <si>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</si>
  <si>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</si>
  <si>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</si>
  <si>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01/2023 World Bank 2020 World Bank 2021 UNHCR accessed 11/07/2022 ; City Population accessed 10/2022    </t>
  </si>
  <si>
    <t xml:space="preserve">https://worldpopulationreview.com/countries/algeria-population https://data.worldbank.org/indicator/AG.SRF.TOTL.K2?locations=TN&amp;page=2  https://data.worldbank.org/indicator/AG.LND.TOTL.K2?locations=LY https://data2.unhcr.org/en/situations/mediterranean/location/5205 ; https://www.citypopulation.de/en/italy/cities/calabria/ ; https://www.citypopulation.de/en/italy/cities/sicilia/
    </t>
  </si>
  <si>
    <t>Total area affected in Algeria, Tunisia, Libya, and Italy</t>
  </si>
  <si>
    <t>REG007Landmass affected</t>
  </si>
  <si>
    <t xml:space="preserve">World Population 01/2023 World Population 01/2023 World Population Review accessed 01/2023 UNHCR accessed 23/01/2023 ; City Population accessed 01/2023    </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</si>
  <si>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</si>
  <si>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REG007People exposed</t>
  </si>
  <si>
    <t xml:space="preserve">UNHCR 26/05/2022 ; Migrants Refugees accessed 21/08/2022 UNHCR 24/01/2023 ; UNHCR 27/12/2022 UNHCR accessed 25/01/2023 ; IOM 17/01/2023 UNHCR accessed 23/01/2023    </t>
  </si>
  <si>
    <t xml:space="preserve">https://reliefweb.int/report/algeria/unhcr-middle-east-and-north-africa-algeria-may-2022 ; https://migrants-refugees.va/country-profile/algeria/#:~:text=In%20mid%2D2020%20there%20were,and%20100.6%20thousand%20in%202019. https://reliefweb.int/report/tunisia/unhcr-tunisia-registration-fact-sheet-30122022 ; https://reliefweb.int/report/tunisia/tunisia-overview-mixed-movement-profiling-arrivals-landair-and-rescue-sea-november-2022 https://data.unhcr.org/en/country/lby ; https://dtm.iom.int/reports/libya-%E2%80%94-migrant-report-44-september-october-2022 https://data2.unhcr.org/en/situations/mediterranean/location/5205
    </t>
  </si>
  <si>
    <t>REG007People affected</t>
  </si>
  <si>
    <t xml:space="preserve">IPDs in Algeria, Tunisia, Libya, and Italy </t>
  </si>
  <si>
    <t>REG007People displaced</t>
  </si>
  <si>
    <t>IOM accessed 25/01/2023</t>
  </si>
  <si>
    <t>https://missingmigrants.iom.int/region/mediterranean?region_incident=All&amp;route=3861&amp;year%5B%5D=10121&amp;month=3966&amp;incident_date%5Bmin%5D=&amp;incident_date%5Bmax%5D=30%2F07%2F2022</t>
  </si>
  <si>
    <t>The number of dead an missing migrants in the Central Mediterranean route between July and Dec 2022</t>
  </si>
  <si>
    <t>REG007Fatalities reported</t>
  </si>
  <si>
    <t>IOM accessed 25/01/2023 ; ACLED accessed 08/01/2023</t>
  </si>
  <si>
    <t>https://missingmigrants.iom.int/region/mediterranean?region_incident=All&amp;route=3861&amp;year%5B%5D=10121&amp;month=3966&amp;incident_date%5Bmin%5D=&amp;incident_date%5Bmax%5D=30%2F07%2F2022 ; https://acleddata.com/data-export-tool/</t>
  </si>
  <si>
    <t>fatalities in Algeria, Tunisia, Libya, and Italy between July and Dec 2022</t>
  </si>
  <si>
    <t>REG007Fatalities in all crises</t>
  </si>
  <si>
    <t>REG007People in Need</t>
  </si>
  <si>
    <t xml:space="preserve">World Population 01/2023 ; UNHCR 26/05/2022 ; Migrants Refugees accessed 21/08/2022 World Population 01/2023 ; UNHCR 24/01/2023 ; UNHCR 27/12/2022 World Population Review accessed 01/2023 ; UNHCR accessed 25/01/2023 ; IOM 17/01/2023 UNHCR accessed 23/01/2023 ; City Population accessed 01/2023 ; UNHCR accessed 23/01/2023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</si>
  <si>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https://worldpopulationreview.com/countries/tunisia-population ; https://reliefweb.int/report/tunisia/unhcr-tunisia-registration-fact-sheet-30122022 ; https://reliefweb.int/report/tunisia/tunisia-overview-mixed-movement-profiling-arrivals-landair-and-rescue-sea-november-2022 https://worldpopulationreview.com/countries/libya-population ; https://data.unhcr.org/en/country/lby ; https://dtm.iom.int/reports/libya-%E2%80%94-migrant-report-44-september-october-2022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</si>
  <si>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</si>
  <si>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</si>
  <si>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</si>
  <si>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</si>
  <si>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</si>
  <si>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</si>
  <si>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t>
  </si>
  <si>
    <t>REG007Severe humanitarian conditions - Level 4</t>
  </si>
  <si>
    <t>The sum of Level 5 figures for mixed migration ACAPS INFORM Severity Index of each country (Algeria, Tunisia, Libya, and Italy)</t>
  </si>
  <si>
    <t>REG007Extreme humanitarian conditions - Level 5</t>
  </si>
  <si>
    <t>World Population Review accessed 01/2023</t>
  </si>
  <si>
    <t>https://worldpopulationreview.com/countries/libya-population</t>
  </si>
  <si>
    <t>The total population of Libya as of 01/2023</t>
  </si>
  <si>
    <t>LBY001Total population</t>
  </si>
  <si>
    <t>https://data.worldbank.org/indicator/AG.LND.TOTL.K2?locations=LY</t>
  </si>
  <si>
    <t>The figure represents the total landmass of Libya</t>
  </si>
  <si>
    <t>LBY001Landmass affected</t>
  </si>
  <si>
    <t>The whole population is exposed to the complex crisis. Also according to ACAPS methodology, People exposed = the sum of Levels 1 to 5</t>
  </si>
  <si>
    <t>LBY001People exposed</t>
  </si>
  <si>
    <t>The whole population is affected by the complex crisis in Libya. According to ACAPS methodology, People affected = the sum of Levels 2 to 5</t>
  </si>
  <si>
    <t>LBY001People affected</t>
  </si>
  <si>
    <t>UNHCR accessed 25/01/2023 ; IOM 17/01/2023</t>
  </si>
  <si>
    <t>https://data.unhcr.org/en/country/lby ; https://dtm.iom.int/reports/libya-%E2%80%94-migrant-report-44-september-october-2022</t>
  </si>
  <si>
    <t>The figure represents the total IDPs in Libya as of 31 Aug (134,787) + the total IDP returnees as of 31 Aug (695,516) + the registered refugees and asylum-seekers in Libya as of 1 Jan 2023 (44,724) + the number of migrants in Libya as of 31 Oct (683,813)</t>
  </si>
  <si>
    <t>LBY001People displaced</t>
  </si>
  <si>
    <t xml:space="preserve">https://missingmigrants.iom.int/region/mediterranean?region_incident=All&amp;route=3861&amp;year%5B%5D=10121&amp;month=All&amp;incident_date%5Bmin%5D=&amp;incident_date%5Bmax%5D= ; https://www.acleddata.com/data/ </t>
  </si>
  <si>
    <t>The number of fatalities in the country between July and Dec</t>
  </si>
  <si>
    <t>LBY001Fatalities reported</t>
  </si>
  <si>
    <t>Total fatalities in the country between July and Dec</t>
  </si>
  <si>
    <t>LBY001Fatalities in all crises</t>
  </si>
  <si>
    <t>OCHA HNO 26/01/2023 ; UNHCR accessed 25/01/2023 ; IOM 17/01/2023</t>
  </si>
  <si>
    <t>OCHA HNO 26/01/2023 ; https://data.unhcr.org/en/country/lby ; https://dtm.iom.int/reports/libya-%E2%80%94-migrant-report-44-september-october-2022</t>
  </si>
  <si>
    <t>LBY001People in Need</t>
  </si>
  <si>
    <t>LBY001Minimal humanitarian conditions - Level 1</t>
  </si>
  <si>
    <t>LBY001Stressed humanitarian conditions - Level 2</t>
  </si>
  <si>
    <t>Level 3 = About 38% of the PIN (0.3 million) are considered to minimal needs (114000) + 34% have stressed needs (102000) + and 21% have severe needs (63000). The figure represents the number of PiN in Libya and the number of refugees, migrants, and asylum seekers in Level 3</t>
  </si>
  <si>
    <t>LBY001Moderate humanitarian conditions - Level 3</t>
  </si>
  <si>
    <t>Level 4 = About 8% of the PIN (0.3M) are considered in extreme severity of needs (24000). The figure represents the number of PiN in Libya and the number of refugees, migrants, and asylum seekers in Level 4</t>
  </si>
  <si>
    <t>LBY001Severe humanitarian conditions - Level 4</t>
  </si>
  <si>
    <t>About 0% of the PIN (0.3M) are considered in catastrophic severity of needs. The figure represents the number of PiN in Libya and the number of refugees, migrants, and asylum seekers in Level 5</t>
  </si>
  <si>
    <t>LBY001Extreme humanitarian conditions - Level 5</t>
  </si>
  <si>
    <t>LBY002Total population</t>
  </si>
  <si>
    <t>LBY002Landmass affected</t>
  </si>
  <si>
    <t>The whole population is exposed to the mixed migration crisis. Also according to ACAPS methodology, People exposed = the sum of Levels 1 to 5</t>
  </si>
  <si>
    <t>LBY002People exposed</t>
  </si>
  <si>
    <t>The figure represents the registered refugees and asylum-seekers in Libya as of 1 Jan 2023 (44,724) + the number of migrants in Libya as of 31 Oct (683,813)</t>
  </si>
  <si>
    <t>LBY002People affected</t>
  </si>
  <si>
    <t>LBY002People displaced</t>
  </si>
  <si>
    <t>The dead and missing migrants between July and Dec</t>
  </si>
  <si>
    <t>LBY002Fatalities reported</t>
  </si>
  <si>
    <t>LBY002Fatalities in all crises</t>
  </si>
  <si>
    <t>LBY002People in Need</t>
  </si>
  <si>
    <t>World Population Review accessed 01/2023 ; UNHCR accessed 25/01/2023 ; IOM 17/01/2023</t>
  </si>
  <si>
    <t>https://worldpopulationreview.com/countries/libya-population ; https://data.unhcr.org/en/country/lby ; https://dtm.iom.int/reports/libya-%E2%80%94-migrant-report-44-september-october-2022</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</si>
  <si>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</si>
  <si>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</si>
  <si>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</si>
  <si>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</si>
  <si>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</si>
  <si>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World Population accessed 01/2023 ; UNHCR accessed 27/01/2023</t>
  </si>
  <si>
    <t>https://worldpopulationreview.com/countries/poland-population ; https://data.unhcr.org/en/situations/ukraine</t>
  </si>
  <si>
    <t>The total population represents the population of Poland in 2023 (41,409,305) and refugees from Ukraine recorded in the country as of 24 Jan (1,563,386)</t>
  </si>
  <si>
    <t>POL002Total population</t>
  </si>
  <si>
    <t>The figure represents the population of Lublin region in 2023 (360,044) + The number of refugees from Ukraine recorded in country as of 24 Jan (1,563,386)</t>
  </si>
  <si>
    <t>POL002People exposed</t>
  </si>
  <si>
    <t>UNHCR accessed 27/01/2023</t>
  </si>
  <si>
    <t>The figure represents the number of refugees from Ukraine recorded in the country as of 24 Jan (1,563,386)</t>
  </si>
  <si>
    <t>POL002People affected</t>
  </si>
  <si>
    <t>POL002People displaced</t>
  </si>
  <si>
    <t>All crisis fatalities in Last 6 months (01/07/2022 to 31/12/2022) related to refugees from Ukraine</t>
  </si>
  <si>
    <t>POL002Fatalities reported</t>
  </si>
  <si>
    <t>All fatalities in Last 6 months (01/07/2022 to 31/12/2022) across the country</t>
  </si>
  <si>
    <t>POL002Fatalities in all crises</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</si>
  <si>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</si>
  <si>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</si>
  <si>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</si>
  <si>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</si>
  <si>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</si>
  <si>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</si>
  <si>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https://worldpopulationreview.com/countries/romania-population</t>
  </si>
  <si>
    <t>The figure represents the total population of Romania in 2023</t>
  </si>
  <si>
    <t>ROU002Total population</t>
  </si>
  <si>
    <t>MVU accessed 07/2022 ; CIRCABC accessed 07/2022 ; UNHCR accessed 27/01/2023</t>
  </si>
  <si>
    <t>https://mvu.ro/union-of-bucovina-with-romania-2/ ; https://circabc.europa.eu/webdav/CircaBC/ESTAT/regportraits/Information/ro064_geo.htm ; https://data2.unhcr.org/en/situations/ukraine</t>
  </si>
  <si>
    <t>The figure represents the population of the three border regions Moldavia (4,178,694), Maramures (463,117), and Bucovina (407,438) + refugees from Ukraine recorded in Romania as of 22 Jan (106,835)</t>
  </si>
  <si>
    <t>ROU002People exposed</t>
  </si>
  <si>
    <t>The figure represents the number of refugeees from Ukraine recorded in Romania as of 22 Jan (106,835)</t>
  </si>
  <si>
    <t>ROU002People affected</t>
  </si>
  <si>
    <t>ROU002People displaced</t>
  </si>
  <si>
    <t>ROU002Fatalities reported</t>
  </si>
  <si>
    <t>ROU002Fatalities in all crises</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</si>
  <si>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</si>
  <si>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</si>
  <si>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</si>
  <si>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</si>
  <si>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</si>
  <si>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</si>
  <si>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https://worldpopulationreview.com/countries/tunisia-population</t>
  </si>
  <si>
    <t>The total population of Tunisia in 2023</t>
  </si>
  <si>
    <t>TUN002Total population</t>
  </si>
  <si>
    <t>The total population is considered exposed to the migration crisis</t>
  </si>
  <si>
    <t>TUN002People exposed</t>
  </si>
  <si>
    <t>UNHCR 24/01/2023 ; UNHCR 27/12/2022</t>
  </si>
  <si>
    <t>https://reliefweb.int/report/tunisia/unhcr-tunisia-registration-fact-sheet-30122022 ; https://reliefweb.int/report/tunisia/tunisia-overview-mixed-movement-profiling-arrivals-landair-and-rescue-sea-november-2022</t>
  </si>
  <si>
    <t>The figure represents the number of refugees and asylum seekers as of 31 Dec (8,940) + the number of migrants arriving at Tunisia (persons profiled) between 2019 to Nov 2022 (2,313)</t>
  </si>
  <si>
    <t>TUN002People affected</t>
  </si>
  <si>
    <t>TUN002People displaced</t>
  </si>
  <si>
    <t>https://missingmigrants.iom.int/region/mediterranean?region_incident=All&amp;route=3861&amp;year%5B%5D=10121&amp;month=3961&amp;incident_date%5Bmin%5D=&amp;incident_date%5Bmax%5D=06%2F30%2F2022</t>
  </si>
  <si>
    <t>The number of dead and missing migrants in the Central Mediterranean route between July and Dec</t>
  </si>
  <si>
    <t>TUN002Fatalities reported</t>
  </si>
  <si>
    <t>IOM accessed 25/01/2023 ; ACLED 08/01/2023</t>
  </si>
  <si>
    <t xml:space="preserve">https://missingmigrants.iom.int/region/mediterranean?region_incident=All&amp;route=3861&amp;year%5B%5D=10121&amp;month=3961&amp;incident_date%5Bmin%5D=&amp;incident_date%5Bmax%5D=06%2F30%2F2022 ; https://acleddata.com/data-export-tool/ </t>
  </si>
  <si>
    <t>Fatalities in all the country between July and Dec</t>
  </si>
  <si>
    <t>TUN002Fatalities in all crises</t>
  </si>
  <si>
    <t>TUN002People in Need</t>
  </si>
  <si>
    <t>World Population 01/2023 ; UNHCR 24/01/2023 ; UNHCR 27/12/2022</t>
  </si>
  <si>
    <t>https://worldpopulationreview.com/countries/tunisia-population ; https://reliefweb.int/report/tunisia/unhcr-tunisia-registration-fact-sheet-30122022 ; https://reliefweb.int/report/tunisia/tunisia-overview-mixed-movement-profiling-arrivals-landair-and-rescue-sea-november-2022</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</si>
  <si>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</si>
  <si>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</si>
  <si>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</si>
  <si>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</si>
  <si>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</si>
  <si>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IPC 31/12/22; World Bank (2018); OCHA 04/10/2022</t>
  </si>
  <si>
    <t>https://www.ipcinfo.org/ipc-country-analysis/details-map/en/c/1156103/?iso3=PAK; https://data.worldbank.org/indicator/SI.POV.NAHC?locations=PK; https://reliefweb.int/report/pakistan/pakistan-2022-monsoon-floods-situation-report-no-03-26-august-2022</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</si>
  <si>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devastating impact on the economy and people living below the poverty. and The monsoon had affected an estimated 33 million people across Pakistan by end of August . This crisis now covers 6 provinces up from 3, and Balochistan province remains the most affected.
the following criteria was followed to estimate the number of people affected 
• Number of people affected by food security (only in Sindh, Khyber Pakhtunkhwa, and Balochistan) = 18,585,000 
• Number of people living below the poverty line (World Bank data), almost across the whole Pakistan = 50,258,091 
• Number of people affected by the floods, almost across the whole Pakistan = about 33,000,000 
</t>
  </si>
  <si>
    <t>PAK001People affected</t>
  </si>
  <si>
    <t>UNHCR Accessed 24/01/2023IDMC 31/12/2021PROVINCIAL DISASTER MANAGEMENT AUTHORITY 19/12/22</t>
  </si>
  <si>
    <t>https://reliefweb.int/sites/reliefweb.int/files/resources/Afghanistan%20Situation%20Regional%20RRP%202021%20Final%20Report.pdfhttps://www.internal-displacement.org/countries/pakistan#:~:text=The%20number%20of%20IDPs%20has,a%20wide%20range%20of%20hazards.SITREP_19-12-2022.pdf (pdma.gos.pk)</t>
  </si>
  <si>
    <t>The figure includes the total number of IDPs which include Monsoon 2022 IDPs and 98,898 IDPs of concern according to UNHCR as of 2021, 1,448,100 Afghan documented refugees, and 13,429 asylum seekers according to UNHCR as of 2021.</t>
  </si>
  <si>
    <t>PAK001People displaced</t>
  </si>
  <si>
    <t>Total flood injuries</t>
  </si>
  <si>
    <t>PAK001Injuries reported</t>
  </si>
  <si>
    <t>All conflict-related fatalities in the last six months across all provinces as counted by ACLED. So far no health (i.e. malnutrition) deaths have been included due to data gaps.</t>
  </si>
  <si>
    <t>PAK001Fatalities reported</t>
  </si>
  <si>
    <t>https://acleddata.com/data-export-tool/https://cms.ndma.gov.pk/storage/app/public/situation-reports/November2022/N2n1eEarMt6q6Rb8ZYwn.pdf</t>
  </si>
  <si>
    <t>PAK001Fatalities in all crises</t>
  </si>
  <si>
    <t>PAK001People in Need</t>
  </si>
  <si>
    <t>Level 1 = Exposed population – Affected population</t>
  </si>
  <si>
    <t>PAK001Minimal humanitarian conditions - Level 1</t>
  </si>
  <si>
    <t>IPC 31/12/22; World Bank (2018); OCHA 04/10/2023</t>
  </si>
  <si>
    <t>https://www.ipcinfo.org/ipc-country-analysis/details-map/en/c/1156103/?iso3=PAK; https://data.worldbank.org/indicator/SI.POV.NAHC?locations=PK; https://reliefweb.int/report/pakistan/pakistan-2022-monsoon-floods-situation-report-no-03-26-august-2023</t>
  </si>
  <si>
    <t>PAK001Stressed humanitarian conditions - Level 2</t>
  </si>
  <si>
    <t>IPC 31/12/22; World Bank (2018); OCHA 04/10/2024</t>
  </si>
  <si>
    <t>https://www.ipcinfo.org/ipc-country-analysis/details-map/en/c/1156103/?iso3=PAK; https://data.worldbank.org/indicator/SI.POV.NAHC?locations=PK; https://reliefweb.int/report/pakistan/pakistan-2022-monsoon-floods-situation-report-no-03-26-august-2024</t>
  </si>
  <si>
    <t>Level 3 = PIN - Level 4. 
This includes people in IPC phase 3 + peole who are affected by the flood (with exception to people who are severely affected by flood as they were added in Level 4)</t>
  </si>
  <si>
    <t>PAK001Moderate humanitarian conditions - Level 3</t>
  </si>
  <si>
    <t>IPC 31/12/22; World Bank (2018); OCHA 04/10/2025</t>
  </si>
  <si>
    <t>https://www.ipcinfo.org/ipc-country-analysis/details-map/en/c/1156103/?iso3=PAK; https://data.worldbank.org/indicator/SI.POV.NAHC?locations=PK; https://reliefweb.int/report/pakistan/pakistan-2022-monsoon-floods-situation-report-no-03-26-august-2025</t>
  </si>
  <si>
    <t>Number of people who are in IPC Phase 4 + 30,000 people severely affected by floods</t>
  </si>
  <si>
    <t>PAK001Severe humanitarian conditions - Level 4</t>
  </si>
  <si>
    <t>IPC 31/12/22; World Bank (2018); OCHA 04/10/2026</t>
  </si>
  <si>
    <t>https://www.ipcinfo.org/ipc-country-analysis/details-map/en/c/1156103/?iso3=PAK; https://data.worldbank.org/indicator/SI.POV.NAHC?locations=PK; https://reliefweb.int/report/pakistan/pakistan-2022-monsoon-floods-situation-report-no-03-26-august-2026</t>
  </si>
  <si>
    <t xml:space="preserve">There in no people in IPC phase 5 and neither ocha indicated that there is people in catastrophic situation due to flooding, therefore, it considered zero. </t>
  </si>
  <si>
    <t>PAK001Extreme humanitarian conditions - Level 5</t>
  </si>
  <si>
    <t>PAK004Fatalities reported</t>
  </si>
  <si>
    <t>PAK004Fatalities in all crises</t>
  </si>
  <si>
    <t>ACLED accessed 31/12/2022 NDMA 18/11/2022</t>
  </si>
  <si>
    <t>PAK005Fatalities in all crises</t>
  </si>
  <si>
    <t>OCHA 23/01/23</t>
  </si>
  <si>
    <t>https://reliefweb.int/report/afghanistan/afghanistan-humanitarian-needs-overview-2023-january-2023</t>
  </si>
  <si>
    <t>Total population according to Latest HNO</t>
  </si>
  <si>
    <t>AFG001Total population</t>
  </si>
  <si>
    <t>Central Statistics Organization of the Islamic Republic of Afghanistan 2017</t>
  </si>
  <si>
    <t>http://cso.gov.af/en/page/1500/4722/1396</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</si>
  <si>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</si>
  <si>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</si>
  <si>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</si>
  <si>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</si>
  <si>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 xml:space="preserve">Given the complexity and protracted nature of the conflict and natural hazards which also drive needs across the country, the 2023 HNO has estimated that Level 2 (stress) + 3 (severe) + 4 (extreme) + 5 (catastrophic) are the affected population. Note: The number of people affected because of the Khost and Paktika earthquake= PIN and is considered to be included, therefore it will not be added to the number of people affected in the complex crisis severity index calculations to avoid duplication.  </t>
  </si>
  <si>
    <t>AFG001People affected</t>
  </si>
  <si>
    <t>OCHA Updated 15/01/23; IOM accessed on 24/01/2023; UNHCR Accessed 24/01/2023</t>
  </si>
  <si>
    <t>https://www.humanitarianresponse.info/en/operations/afghanistan/idps; https://data.humdata.org/dataset/afghanistan-displacement-data-baseline-assessment-iom-dtm; https://data.unhcr.org/en/situations/afghanistan</t>
  </si>
  <si>
    <t xml:space="preserve">IDPs (natural disaster and conflict) + Returnees + Refugees who went outside Afghanistan, including Iran(780,000 Documented+ 780,000 Amayesh card holders + 2.2m undocumented), Pakistan(registered 1,285,754 + 250,000+ undocumented 775,000) , Uzbekistan, and Tajikistan
Displacement is difficult to track given that it is often recurring (multiple displacements) and especially along border regions with Pakistan and Iran, there is incoming and outgoing refugee movement and many people might use unofficial border crossing. Insecurity makes it difficult to gather accurate data. </t>
  </si>
  <si>
    <t>AFG001People displaced</t>
  </si>
  <si>
    <t>OCHA 01/06/2022-30/11/2022; WHO 28/06/2022</t>
  </si>
  <si>
    <t>https://www.humanitarianresponse.info/en/operations/afghanistan/natural-disasters-0 ;https://reliefweb.int/report/afghanistan/earthquake-paktika-and-khost-provinces-afghanistan-situation-report-7-issued-28-june-2022</t>
  </si>
  <si>
    <t xml:space="preserve">Number of injuries reported in Khost and Paktika because of the earthquake + Number of injuries from other disasters </t>
  </si>
  <si>
    <t>AFG005Injuries reported</t>
  </si>
  <si>
    <t>WHO 28/06/2022; OCHA 01/07/2022-31/12/2022; ACLED 01/06/2022-30/11/2022</t>
  </si>
  <si>
    <t>https://reliefweb.int/report/afghanistan/earthquake-paktika-and-khost-provinces-afghanistan-situation-report-7-issued-28-june-2022; 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</si>
  <si>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</si>
  <si>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</si>
  <si>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Khost and Paktika earthquake . It is possible that there are additional premature deaths associated with food insecurity or illnesses and lack of health access, though this data is not available. </t>
  </si>
  <si>
    <t>AFG001Fatalities in all crises</t>
  </si>
  <si>
    <t xml:space="preserve">Total PIN according to the new 2023 
Based on the HNO, the severity has divided the severity into five levels: Level 1 (minimal), 2 (stress), 3 (severe), 4 (extreme), and 5 (catastrophic).
Based on their projection:
1 (minimal) + 2 (stress) + 3 (severe) + 4 (extreme) + 5 (catastrophic) = entire population = exposed to the crisis.  
2 (stress) + 3 (severe) + 4 (extreme) + 5 (catastrophic) = affected population 
3 (severe) + 4 (extreme) + 5 (catastrophic) = PiN 
Note: The number of PIN because of the Khost and Paktika earthquake is already included, therefore it will not be added to the number of PIN in the complex crisis severity index calculations to avoid duplication.  </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</si>
  <si>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</si>
  <si>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</si>
  <si>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</si>
  <si>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</si>
  <si>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</si>
  <si>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</si>
  <si>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https://acleddata.com/dashboard/#/dashboard ; https://reliefweb.int/report/afghanistan/afghanistan-earthquake-update-gdacs-usgs-who-copernicus-ems-echo-daily-flash-27-june-2022</t>
  </si>
  <si>
    <t xml:space="preserve">The total number of deaths because of the earthquake according to ECHO and the total </t>
  </si>
  <si>
    <t>AFG005Fatalities in all crises</t>
  </si>
  <si>
    <t>ACLED accessed 31/12/23</t>
  </si>
  <si>
    <t>All crisis related casualities in the last 6 months.</t>
  </si>
  <si>
    <t>ARM002Fatalities reported</t>
  </si>
  <si>
    <t>ARM002Fatalities in all crises</t>
  </si>
  <si>
    <t>ACLED accessed 31/12/2023</t>
  </si>
  <si>
    <t>AZE002Fatalities reported</t>
  </si>
  <si>
    <t>AZE002Fatalities in all crises</t>
  </si>
  <si>
    <t>ACLED 31/12/2022</t>
  </si>
  <si>
    <t>PRK001Fatalities reported</t>
  </si>
  <si>
    <t>PRK001Fatalities in all crises</t>
  </si>
  <si>
    <t>Total number of crisis-related injuries in the last 6 months</t>
  </si>
  <si>
    <t>LKA002Injuries reported</t>
  </si>
  <si>
    <t>LKA002Fatalities reported</t>
  </si>
  <si>
    <t>LKA002Fatalities in all crises</t>
  </si>
  <si>
    <t>THA001Fatalities reported</t>
  </si>
  <si>
    <t>THA001Fatalities in all crises</t>
  </si>
  <si>
    <t>THA002Fatalities reported</t>
  </si>
  <si>
    <t>THA002Fatalities in all crises</t>
  </si>
  <si>
    <t>THA003Fatalities in all crises</t>
  </si>
  <si>
    <t>PNG003Fatalities reported</t>
  </si>
  <si>
    <t>PNG003Fatalities in all crises</t>
  </si>
  <si>
    <t>ACLED Accessed 31/12/2022</t>
  </si>
  <si>
    <t>REG013Fatalities reported</t>
  </si>
  <si>
    <t>REG013Fatalities in all crises</t>
  </si>
  <si>
    <t>https://reliefweb.int/report/guatemala/guatemala-panorama-de-necesidades-humanitarias-2023-diciembre-2022</t>
  </si>
  <si>
    <t>GTM001Total population</t>
  </si>
  <si>
    <t>GTM001People exposed</t>
  </si>
  <si>
    <t>GTM001People in Need</t>
  </si>
  <si>
    <t>GTM001Stressed humanitarian conditions - Level 2</t>
  </si>
  <si>
    <t>GTM001Moderate humanitarian conditions - Level 3</t>
  </si>
  <si>
    <t>https://data.worldbank.org/country/CO</t>
  </si>
  <si>
    <t>Total country population</t>
  </si>
  <si>
    <t>COL001Total population</t>
  </si>
  <si>
    <t xml:space="preserve">Total country landmass
</t>
  </si>
  <si>
    <t>COL001Landmass affected</t>
  </si>
  <si>
    <t>People exposed is equal to total poopulation</t>
  </si>
  <si>
    <t>COL001People exposed</t>
  </si>
  <si>
    <t>https://www.humanitarianresponse.info/es/operations/colombia/document/panorama-de-necesidades-humanitarias-2022</t>
  </si>
  <si>
    <t xml:space="preserve">Number of people affected reported by HNO
</t>
  </si>
  <si>
    <t>COL001People affected</t>
  </si>
  <si>
    <t>IDMC 2022</t>
  </si>
  <si>
    <t>https://www.internal-displacement.org/countries/colombia   https://reliefweb.int/report/colombia/informe-tendencias-e-impacto-humanitario-en-colombia-2022-fecha-de-corte-enero-octubre-de-2022-fecha-de-publicacion-21-de-noviembre-de-2022</t>
  </si>
  <si>
    <t xml:space="preserve">IDPs during 2021 accoridng ICDM were 5.2 million. 
However, according most recent OCHA repor, from that 5.2 million IDPs, 295955 are people that have not overcame vulnerability conditions according HNO.  </t>
  </si>
  <si>
    <t>COL001People displaced</t>
  </si>
  <si>
    <t xml:space="preserve">OCHA 2022
</t>
  </si>
  <si>
    <t>https://reliefweb.int/report/colombia/informe-tendencias-e-impacto-humanitario-en-colombia-2022-fecha-de-corte-enero-octubre-de-2022-fecha-de-publicacion-21-de-noviembre-de-2022</t>
  </si>
  <si>
    <t xml:space="preserve">Number of people injured due to natural disasters between january and october 2022 (HNO does not report injuries due to other causes)
</t>
  </si>
  <si>
    <t>COL001Injuries reported</t>
  </si>
  <si>
    <t>The total of fatalities reported by ACLED between 22/07/2022 to 13/01/2023</t>
  </si>
  <si>
    <t>COL001Fatalities reported</t>
  </si>
  <si>
    <t>COL001Fatalities in all crises</t>
  </si>
  <si>
    <t>COL001People in Need</t>
  </si>
  <si>
    <t>This number corresponds to people exposed (51000000) minus people affected (11100000)</t>
  </si>
  <si>
    <t>COL001Minimal humanitarian conditions - Level 1</t>
  </si>
  <si>
    <t>This number corresponds to tototal people in need (7700000) minus level 4 (2900000) and level 5 (293000)</t>
  </si>
  <si>
    <t>COL001Moderate humanitarian conditions - Level 3</t>
  </si>
  <si>
    <t>This number corresponds to 'extreme' level of needs according HNO</t>
  </si>
  <si>
    <t>COL001Severe humanitarian conditions - Level 4</t>
  </si>
  <si>
    <t>This number corresponds to 'catastrophic' level of needs according HNO</t>
  </si>
  <si>
    <t>COL001Extreme humanitarian conditions - Level 5</t>
  </si>
  <si>
    <t>HNO2022</t>
  </si>
  <si>
    <t>hosts, non-hosts, IDPs</t>
  </si>
  <si>
    <t>COL001Crisis affected groups</t>
  </si>
  <si>
    <t>COL001Illness cases reported</t>
  </si>
  <si>
    <t>COL001Buildings damaged</t>
  </si>
  <si>
    <t>COL001Buildings destroyed</t>
  </si>
  <si>
    <t>COL001Economic Losses</t>
  </si>
  <si>
    <t>COL002Total population</t>
  </si>
  <si>
    <t>COL002Landmass affected</t>
  </si>
  <si>
    <t xml:space="preserve">Ministerio de Relaciones Exteriores 2022
</t>
  </si>
  <si>
    <t>https://www.migracioncolombia.gov.co/infografias/distribucion-de-venezolanos-en-colombia-corte28-de-febrero-de-2022</t>
  </si>
  <si>
    <t>La guajira (825364); atlantico (2342265); antioquia (5974788); valle del cauca (3789874) Santander (2008841) Norte de Santander (1346806); Cundinamarca (2792877); Bogotá (7181469)</t>
  </si>
  <si>
    <t>COL002People exposed</t>
  </si>
  <si>
    <t xml:space="preserve">Ministerio de Relaciones Exteriores 2022, R4V 2021
</t>
  </si>
  <si>
    <t>https://www.migracioncolombia.gov.co/infografias/distribucion-de-venezolanos-en-colombia-corte28-de-febrero-de-2022  https://www.r4v.info/en/document/rmrp-2022    https://www.r4v.info/en/document/rmrp-2022</t>
  </si>
  <si>
    <t>Number carried out from total venezuelans in colombia according colombian govenment (2477000) plus venezuelan pendular (1870000), plus colombian returnees (980000) plus in transit (211000)</t>
  </si>
  <si>
    <t>COL002People affected</t>
  </si>
  <si>
    <t>Number of venezuelans living in Colombia accoring Colombian government</t>
  </si>
  <si>
    <t>COL002People displaced</t>
  </si>
  <si>
    <t>COL002Injuries reported</t>
  </si>
  <si>
    <t>COL002Fatalities reported</t>
  </si>
  <si>
    <t>COL002Fatalities in all crises</t>
  </si>
  <si>
    <t>RMNA 2022</t>
  </si>
  <si>
    <t xml:space="preserve">People in need according r4v
</t>
  </si>
  <si>
    <t>COL002People in Need</t>
  </si>
  <si>
    <t>Calculated by people exposed minus people affected</t>
  </si>
  <si>
    <t>COL002Minimal humanitarian conditions - Level 1</t>
  </si>
  <si>
    <t xml:space="preserve">People affected minus people in need
</t>
  </si>
  <si>
    <t>COL002Stressed humanitarian conditions - Level 2</t>
  </si>
  <si>
    <t>COL002Moderate humanitarian conditions - Level 3</t>
  </si>
  <si>
    <t>COL002Severe humanitarian conditions - Level 4</t>
  </si>
  <si>
    <t>COL002Extreme humanitarian conditions - Level 5</t>
  </si>
  <si>
    <t>COL002Crisis affected groups</t>
  </si>
  <si>
    <t>COL002Illness cases reported</t>
  </si>
  <si>
    <t>COL002Buildings damaged</t>
  </si>
  <si>
    <t>COL002Buildings destroyed</t>
  </si>
  <si>
    <t>COL002Economic Losses</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</si>
  <si>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</si>
  <si>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</si>
  <si>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BRA001Total population</t>
  </si>
  <si>
    <t>https://data.worldbank.org/indicator/AG.LND.TOTL.K2?locations=BR</t>
  </si>
  <si>
    <t>BRA001Landmass affected</t>
  </si>
  <si>
    <t>UNHCR 2022;  IBGE 2022</t>
  </si>
  <si>
    <t>http://aplicacoes.mds.gov.br/snas/painel-interiorizacao/ https://www.ibge.gov.br/estatisticas/sociais/trabalho/22827-censo-demografico-2022.html?=&amp;t=resultados</t>
  </si>
  <si>
    <t>This figure is calculated taking into account two variables: on the one hand the population of the States where the internalization of venezuelan migrants is up to 10.000 pepole (Roraima,Amazonas, Santa Catarina, Paraná, Rio grande de Sul and Sao Paulo) and, on the other hand, the population of the most affected States during the 2nd rainy season (Pernambuco, Algoras, Minas Gerais, Bahia, Sergipe, Espirito Santo)</t>
  </si>
  <si>
    <t>BRA001People exposed</t>
  </si>
  <si>
    <t>R4V, 2023; FLOODLIST 2022; PAHO 2023</t>
  </si>
  <si>
    <t>https://www.r4v.info/en/node/247 https://floodlist.com/america/brazil-floods-espiritosanto-santacatarinaparana-riodejaneiro-bahia-december-2022</t>
  </si>
  <si>
    <t>The figure is calculated taking the number of people affected during rainy season according Brazilian authorities (69778) plus the number of venezuelan refugees in brazil (406557)</t>
  </si>
  <si>
    <t>BRA001People affected</t>
  </si>
  <si>
    <t>UNHCR 2023; IDMC; FLOODLIST</t>
  </si>
  <si>
    <t>https://www.internal-displacement.org/countries/brazil  https://reporting.unhcr.org/brazil  https://floodlist.com/america/brazil-floods-espiritosanto-santacatarinaparana-riodejaneiro-bahia-december-2022</t>
  </si>
  <si>
    <t>The figure is calculated taking the UNHCR number of displaced people (603 896) plus IDMC number of idps (21000) plus number of people displaced by rain season in december 2022 (17500)</t>
  </si>
  <si>
    <t>BRA001People displaced</t>
  </si>
  <si>
    <t>BRA001Injuries reported</t>
  </si>
  <si>
    <t>ACLED, FLOODLIST</t>
  </si>
  <si>
    <t>https://acleddata.com/dashboard/#/dashboard https://floodlist.com/tag/brazil</t>
  </si>
  <si>
    <t>The figure is calculated taking ACLED fatalities reported between 22/07/2022 to 13/01/2023 (3088), plus fatalities reported becouse rainy season from november 2022 to january 2023 (16)</t>
  </si>
  <si>
    <t>BRA001Fatalities reported</t>
  </si>
  <si>
    <t>The figure is calculated taking ACLED fatalities reported between 22/12/2022 to 13/01/2023 (3088), plus fatalities reported becouse rainy season from november 2022 to january 2023 (16)</t>
  </si>
  <si>
    <t>BRA001Fatalities in all crises</t>
  </si>
  <si>
    <t>R4V, 2023; FLOODLIST 2022</t>
  </si>
  <si>
    <t>https://www.r4v.info/es/document/rmna-2022-analise-de-necessidades-de-refugiados-e-migrantes-regional-e-capitulo-brasil</t>
  </si>
  <si>
    <t>The figure is calculated taking R4V people in need number for november 2022, plus people displaced by floods between november and december 2022</t>
  </si>
  <si>
    <t>BRA001People in Need</t>
  </si>
  <si>
    <t>The figure is calculated taking the people exposed figure minus people affected</t>
  </si>
  <si>
    <t>BRA001Minimal humanitarian conditions - Level 1</t>
  </si>
  <si>
    <t>The figure is calculated taking people affected figure minus people in need</t>
  </si>
  <si>
    <t>BRA001Stressed humanitarian conditions - Level 2</t>
  </si>
  <si>
    <t>BRA001Moderate humanitarian conditions - Level 3</t>
  </si>
  <si>
    <t>BRA001Severe humanitarian conditions - Level 4</t>
  </si>
  <si>
    <t>BRA001Extreme humanitarian conditions - Level 5</t>
  </si>
  <si>
    <t xml:space="preserve">R4V, 2022; UNHCR 2022
Floolist, 2022
</t>
  </si>
  <si>
    <t>IDPs, Hotsts, Non-Hosts, Returnees, Refugees</t>
  </si>
  <si>
    <t>BRA001Crisis affected groups</t>
  </si>
  <si>
    <t>No information avaliable</t>
  </si>
  <si>
    <t>BRA001Illness cases reported</t>
  </si>
  <si>
    <t>BRA001Buildings damaged</t>
  </si>
  <si>
    <t>BRA001Buildings destroyed</t>
  </si>
  <si>
    <t>BRA001Economic Losses</t>
  </si>
  <si>
    <t>BRA002Total population</t>
  </si>
  <si>
    <t>BRA002Landmass affected</t>
  </si>
  <si>
    <t>This figure is calculated taking into account the population of the States where the internalization of venezuelan migrants is up to 10.000 pepole (Roraima,Amazonas, Santa Catarina, Paraná, Rio grande de Sul and Sao Paulo)</t>
  </si>
  <si>
    <t>BRA002People exposed</t>
  </si>
  <si>
    <t>The figure is calculated taking the number of venezuelan refugees in brazil (406557)</t>
  </si>
  <si>
    <t>BRA002People affected</t>
  </si>
  <si>
    <t xml:space="preserve">UNHCR
</t>
  </si>
  <si>
    <t xml:space="preserve">The figure is calculated taking the UNHCR number of displaced people (603 896) </t>
  </si>
  <si>
    <t>BRA002People displaced</t>
  </si>
  <si>
    <t>BRA002Injuries reported</t>
  </si>
  <si>
    <t>BRA002Fatalities reported</t>
  </si>
  <si>
    <t>BRA002Fatalities in all crises</t>
  </si>
  <si>
    <t>R4V, 2022;</t>
  </si>
  <si>
    <t>The figure is calculated taking R4V people in need number for november 2022</t>
  </si>
  <si>
    <t>BRA002People in Need</t>
  </si>
  <si>
    <t>The figure is calculated taking people exposed figure minus people affected</t>
  </si>
  <si>
    <t>BRA002Minimal humanitarian conditions - Level 1</t>
  </si>
  <si>
    <t>R4V, 2022</t>
  </si>
  <si>
    <t>The figure is calculated taking people afected fiture minus people in need figure</t>
  </si>
  <si>
    <t>BRA002Stressed humanitarian conditions - Level 2</t>
  </si>
  <si>
    <t>BRA002Moderate humanitarian conditions - Level 3</t>
  </si>
  <si>
    <t>BRA002Severe humanitarian conditions - Level 4</t>
  </si>
  <si>
    <t>BRA002Extreme humanitarian conditions - Level 5</t>
  </si>
  <si>
    <t>BRA002Crisis affected groups</t>
  </si>
  <si>
    <t>BRA002Illness cases reported</t>
  </si>
  <si>
    <t>BRA002Buildings damaged</t>
  </si>
  <si>
    <t>BRA002Buildings destroyed</t>
  </si>
  <si>
    <t>BRA002Economic Losses</t>
  </si>
  <si>
    <t>BRA003Total population</t>
  </si>
  <si>
    <t>BRA003Landmass affected</t>
  </si>
  <si>
    <t xml:space="preserve"> IBGE 2022</t>
  </si>
  <si>
    <t>This figure is calculated taking into account the population of the most affected States during the 2nd rainy season (Pernambuco, Algoras, Minas Gerais, Bahia, Sergipe, Espirito Santo)</t>
  </si>
  <si>
    <t>BRA003People exposed</t>
  </si>
  <si>
    <t xml:space="preserve">The figure is calculated taking the number of people affected during rainy season according Brazilian authorities (69778) </t>
  </si>
  <si>
    <t>BRA003People affected</t>
  </si>
  <si>
    <t xml:space="preserve"> FLOODLIST 2022
</t>
  </si>
  <si>
    <t>The figure is calculated taking the number of people displaced by rain season in december 2022 (17500)</t>
  </si>
  <si>
    <t>BRA003People displaced</t>
  </si>
  <si>
    <t>BRA003Injuries reported</t>
  </si>
  <si>
    <t xml:space="preserve">FLOODLIST 2022
</t>
  </si>
  <si>
    <t xml:space="preserve"> https://floodlist.com/tag/brazil</t>
  </si>
  <si>
    <t>The figure is calculated takings fatalities reported becouse rainy season from november 2022 to january 2023 (16)</t>
  </si>
  <si>
    <t>BRA003Fatalities reported</t>
  </si>
  <si>
    <t>BRA003Fatalities in all crises</t>
  </si>
  <si>
    <t>BRA003People in Need</t>
  </si>
  <si>
    <t xml:space="preserve">The figure is calculated taking people exposed figure minus people affected figure
</t>
  </si>
  <si>
    <t>BRA003Minimal humanitarian conditions - Level 1</t>
  </si>
  <si>
    <t>R4V, 2022; FLOODLIST 2022</t>
  </si>
  <si>
    <t>The figure is calculated taking people affected figure minus people displaced figure</t>
  </si>
  <si>
    <t>BRA003Stressed humanitarian conditions - Level 2</t>
  </si>
  <si>
    <t>BRA003Moderate humanitarian conditions - Level 3</t>
  </si>
  <si>
    <t xml:space="preserve">No information available
</t>
  </si>
  <si>
    <t>BRA003Severe humanitarian conditions - Level 4</t>
  </si>
  <si>
    <t>BRA003Extreme humanitarian conditions - Level 5</t>
  </si>
  <si>
    <t>BRA003Crisis affected groups</t>
  </si>
  <si>
    <t>BRA003Illness cases reported</t>
  </si>
  <si>
    <t>BRA003Buildings damaged</t>
  </si>
  <si>
    <t>BRA003Buildings destroyed</t>
  </si>
  <si>
    <t>BRA003Economic Losses</t>
  </si>
  <si>
    <t>https://hum-insight.info/</t>
  </si>
  <si>
    <t>Total population taken from OCHA dataset Humanitarian needs overview 2022</t>
  </si>
  <si>
    <t>VEN001Total population</t>
  </si>
  <si>
    <t>https://data.worldbank.org/indicator/AG.LND.TOTL.K2?locations=VE</t>
  </si>
  <si>
    <t>Landmass affected equivalent to countrywide landmass according world bank figures</t>
  </si>
  <si>
    <t>VEN001Landmass affected</t>
  </si>
  <si>
    <t>Total population is exposed to this crisis</t>
  </si>
  <si>
    <t>VEN001People exposed</t>
  </si>
  <si>
    <t xml:space="preserve">UCAB, 2021; IDMC, 2021
</t>
  </si>
  <si>
    <t>https://www.internal-displacement.org/countries/venezuela  https://assets.website-files.com/5d14c6a5c4ad42a4e794d0f7/6153ad6fb92e4428cada4fb7_Presentacion%20ENCOVI%202021%20V1.pdf</t>
  </si>
  <si>
    <t xml:space="preserve">People affected figure is taken as the total population in condition of multydimentional poverty  (People in need) plus IDPS
</t>
  </si>
  <si>
    <t>VEN001People affected</t>
  </si>
  <si>
    <t>https://reliefweb.int/report/world/unhcr-mid-year-trends-2022</t>
  </si>
  <si>
    <t xml:space="preserve">As UNHCR reportd: By mid-2022, there were 5.6 million Venezuelan refugees and other people in need of international protection, 17 per cent of the global total. Their number grew by 21 per cent in the first six months of 2022. The largest increases were reported in Colombia (+635,200), Peru (+163,300) and Brazil (+118,900), reflecting revised estimates by the Governments of Colombia and Peru.  </t>
  </si>
  <si>
    <t>VEN001People displaced</t>
  </si>
  <si>
    <t>VEN001Injuries reported</t>
  </si>
  <si>
    <t>Fatalities reported by Acled between 22/07/2022 to 13/01/2023</t>
  </si>
  <si>
    <t>VEN001Fatalities reported</t>
  </si>
  <si>
    <t>VEN001Fatalities in all crises</t>
  </si>
  <si>
    <t>https://assets.website-files.com/5d14c6a5c4ad42a4e794d0f7/6153ad6fb92e4428cada4fb7_Presentacion%20ENCOVI%202021%20V1.pdf</t>
  </si>
  <si>
    <t xml:space="preserve">Figure taken from  UCAB research about social and economic situation in Venezuela during covid-19 pandemic. The number of multidimentional poverty is equal to 65.2 % of total population, so it is an approximation of people in need that would be equal to such 65.2 %
</t>
  </si>
  <si>
    <t>VEN001People in Need</t>
  </si>
  <si>
    <t xml:space="preserve">UCAB, 2021; IDMC, 2021; OCHA 2022
</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</si>
  <si>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t>
  </si>
  <si>
    <t>Figure calculeted taking people exposed fiture minus people affected figure</t>
  </si>
  <si>
    <t>VEN001Minimal humanitarian conditions - Level 1</t>
  </si>
  <si>
    <t>Figurea calculated taking people affected figure minus people in need</t>
  </si>
  <si>
    <t>VEN001Stressed humanitarian conditions - Level 2</t>
  </si>
  <si>
    <t>VEN001Moderate humanitarian conditions - Level 3</t>
  </si>
  <si>
    <t>VEN001Severe humanitarian conditions - Level 4</t>
  </si>
  <si>
    <t>VEN001Extreme humanitarian conditions - Level 5</t>
  </si>
  <si>
    <t>IDPs, Hotsts, Non-Host, Refugees, Returnees</t>
  </si>
  <si>
    <t>VEN001Crisis affected groups</t>
  </si>
  <si>
    <t>This number corresponds to people affected (11100000) minus level 3 (4507000), level 4(2900000), and level 5 (293000)6</t>
  </si>
  <si>
    <t>COL001Stressed humanitarian conditions - Level 2</t>
  </si>
  <si>
    <t>VEN001Illness cases reported</t>
  </si>
  <si>
    <t>VEN001Buildings damaged</t>
  </si>
  <si>
    <t>VEN001Buildings destroyed</t>
  </si>
  <si>
    <t>VEN001Economic Losses</t>
  </si>
  <si>
    <t xml:space="preserve">https://acleddata.com/data-export-tool/
</t>
  </si>
  <si>
    <t xml:space="preserve">The civilian deaths recorded in India and Pakistan were caused by the conflict in the last six months which is the fatalities reported in IND002 and PAK004. </t>
  </si>
  <si>
    <t>REG003Fatalities reported</t>
  </si>
  <si>
    <t>ACLED accessed 31/12/2022; NDMA 18/11/2022</t>
  </si>
  <si>
    <t>The civilian deaths recorded in all crises in India and Pakistan in the last six months.</t>
  </si>
  <si>
    <t>REG003Fatalities in all crises</t>
  </si>
  <si>
    <t>world population review accessed on 09/01/2023 WPR Accessed 26/09/2022 world population review accessed on 15/01/2023 world population review accessed on 08/01/2023 World Bank accessed on 22/1/2023 world population review accessed on 15/01/2023 WPR Accessed 22/11/2022 world population review accessed on 15/01/2023</t>
  </si>
  <si>
    <t>https://worldpopulationreview.com/countries/zimbabwe-population https://worldpopulationreview.com/countries/madagascar-population https://worldpopulationreview.com/countries/zambia-population https://worldpopulationreview.com/countries/eswatini-population https://data.worldbank.org/indicator/SP.POP.TOTL?locations=MW https://worldpopulationreview.com/countries/namibia-population https://worldpopulationreview.com/countries/lesotho-population https://worldpopulationreview.com/countries/tanzania-population</t>
  </si>
  <si>
    <t>Total population of Zimbabwe, Madagascar, Zambia, Eswatini, Malawi, Namibia, Lesotho, and Tanzania</t>
  </si>
  <si>
    <t>REG012Total population</t>
  </si>
  <si>
    <t xml:space="preserve">world population review accessed on 13/09/2022 City popualtion 01/06/2020 UN Statistics 2004 world population review accessed on 18/09/2022 World Bank 2020 world population review accessed on 18/09/2022 Lesotho info accessed 24/11/2022 City Population accesssed on 16/01/2023 , IPC accessed on 16/01/2023 , Mabumbe accessed on 05/01/2023
</t>
  </si>
  <si>
    <t>https://worldpopulationreview.com/countries/zimbabwe-population https://www.citypopulation.de/en/madagascar/admin/ https://unstats.un.org/unsd/demographic/products/dyb/DYB2004/Table03.pdf https://worldpopulationreview.com/countries/eswatini-population https://data.worldbank.org/indicator/AG.LND.TOTL.K2?locations=MW https://worldpopulationreview.com/countries/namibia-population https://worldpopulationreview.com/countries/lesotho-population http://www.citypopulation.de/en/tanzania/cities/ , https://www.ipcinfo.org/ipc-country-analysis/details-map/en/c/1156131/ , https://mabumbe.com/list-of-districts-in-tanzania-region-wise/</t>
  </si>
  <si>
    <t>Total area affected in Zimbabwe, Madagascar, Zambia, Eswatini, Malawi, Namibia, Lesotho, and Tanzania</t>
  </si>
  <si>
    <t>REG012Landmass affected</t>
  </si>
  <si>
    <t>world population review accessed on 09/01/2023 IPC 04/01/2023 IPC 30/8/2022 IPC 04/07/2022 World Bank accessed on 22/1/2023 ,IPC 08/08/2022 ; IFRC 20/12/2022 IPC 15/12/2021 IPC 19/08/2022 IPC accessed on 16/01/2023</t>
  </si>
  <si>
    <t>https://worldpopulationreview.com/countries/zimbabwe-population https://www.ipcinfo.org/ipc-country-analysis/details-map/en/c/1156133/?iso3=MDG https://www.ipcinfo.org/ipc-country-analysis/details-map/en/c/1155845/ https://www.ipcinfo.org/ipc-country-analysis/details-map/en/c/1155762/?iso3=SWZ https://data.worldbank.org/indicator/SP.POP.TOTL?locations=MW , https://reliefweb.int/report/malawi/malawi-tropical-storm-ana-6-month-operation-update-emergency-appeal-no-mdrmw015, https://www.ipcinfo.org/ipc-country-analysis/details-map/en/c/1155839/ https://reliefweb.int/report/namibia/namibia-acute-food-insecurity-analysis-october-2021-march-2022-issued-december-2021 https://reliefweb.int/report/lesotho/lesotho-ipc-acute-food-insecurity-analysis-july-2022-march-2023-published-august-19-2022 https://www.ipcinfo.org/ipc-country-analysis/details-map/en/c/1156131/</t>
  </si>
  <si>
    <t>REG012People exposed</t>
  </si>
  <si>
    <t>IPC 10/2020 IPC 04/01/2023 IPC 30/8/2022 IPC 04/07/2022 IPC 08/08/2022 ; IFRC 20/12/2022 IPC 15/12/2021 IPC 19/08/2022 IPC accessed on 16/01/2023</t>
  </si>
  <si>
    <t xml:space="preserve"> c https://www.ipcinfo.org/ipc-country-analysis/details-map/en/c/1156133/?iso3=MDG https://www.ipcinfo.org/ipc-country-analysis/details-map/en/c/1155845/ https://www.ipcinfo.org/ipc-country-analysis/details-map/en/c/1155762/?iso3=SWZ  https://reliefweb.int/report/malawi/malawi-tropical-storm-ana-6-month-operation-update-emergency-appeal-no-mdrmw015, https://www.ipcinfo.org/ipc-country-analysis/details-map/en/c/1155839/ https://reliefweb.int/report/namibia/namibia-acute-food-insecurity-analysis-october-2021-march-2022-issued-december-2021 https://reliefweb.int/report/lesotho/lesotho-ipc-acute-food-insecurity-analysis-july-2022-march-2023-published-august-19-2022 https://www.ipcinfo.org/ipc-country-analysis/details-map/en/c/1156131/</t>
  </si>
  <si>
    <t>REG012People affected</t>
  </si>
  <si>
    <t>UNHCR accessed on 09/01/2023 IOM 14/12/2022    IFRC 20/12/2022 , UNHCR accessed on 20/12/2022  X x</t>
  </si>
  <si>
    <t>https://reporting.unhcr.org/zimbabwe?year=2023 https://reliefweb.int/report/madagascar/madagascar-baseline-mobility-assessment-grand-sud-september-2022    https://reliefweb.int/report/malawi/malawi-tropical-storm-ana-6-month-operation-update-emergency-appeal-no-mdrmw015 , https://data.unhcr.org/en/country/mwi  X x</t>
  </si>
  <si>
    <t xml:space="preserve">IPDs in Zimbabwe , Malawi  and Madagascar only as there is no information indicating that there IDPs in the other countries. </t>
  </si>
  <si>
    <t>REG012People displaced</t>
  </si>
  <si>
    <t>UNICEF 15/11/2022 IPC 11/10/2022   UNICEF 16/1/2023  X x</t>
  </si>
  <si>
    <t>https://reliefweb.int/report/zimbabwe/unicef-zimbabwe-humanitarian-situation-report-no-5-31-october-2022 https://www.ipcinfo.org/ipc-country-analysis/details-map/en/c/1155947/?iso3=MDG   https://reliefweb.int/report/malawi/unicef-malawi-humanitarian-flash-update-no-3-cholera-16-january-2023  X x</t>
  </si>
  <si>
    <t>The number of illness cases reported in Zimbabwe , Malawi and Madagascar , there is no information about the ilness cases in the other countries</t>
  </si>
  <si>
    <t>REG012Illness cases reported</t>
  </si>
  <si>
    <t xml:space="preserve"> x   IFRC 20/12/2022  X x</t>
  </si>
  <si>
    <t xml:space="preserve"> x   https://reliefweb.int/report/malawi/malawi-tropical-storm-ana-6-month-operation-update-emergency-appeal-no-mdrmw015  X x</t>
  </si>
  <si>
    <t>The number of injuries reported in Malawi , there is no information about the injuries in the other countries</t>
  </si>
  <si>
    <t>REG012Injuries reported</t>
  </si>
  <si>
    <t>ACLED accessed on 09/01/2023, IFRC 11/11/2022  Aljazeera 26/04/2022 ACLED accessed on 15/01/2023 ACLED accessed on 08/01/2023 ACLED accessed on 22/1/2023 ; IFRC 20/12/2022 , UNICEF 16/1/2023 ACLED accessed on 15/01/2023 X ACLED accessed on 15/01/2023</t>
  </si>
  <si>
    <t>https://acleddata.com/dashboard/#/dashboard , https://reliefweb.int/report/zimbabwe/zimbabwe-measles-outbreak-operation-update-ndeg-1-dref-ndeg-mdrzw018 https://www.aljazeera.com/news/longform/2022/4/26/new-harvest-brings-hope-spectre-of-more-despair-in-madagascar https://acleddata.com/data-export-tool/ https://acleddata.com/data-export-tool/ https://acleddata.com/dashboard/#/dashboard , https://reliefweb.int/report/malawi/malawi-tropical-storm-ana-6-month-operation-update-emergency-appeal-no-mdrmw015 ,https://reliefweb.int/report/malawi/unicef-malawi-humanitarian-flash-update-no-3-cholera-16-january-2023 https://acleddata.com/data-export-tool/ X https://acleddata.com/data-export-tool/</t>
  </si>
  <si>
    <t>Fatalities between 10 April 2022 and 15 January 2023 , due to the regional food insecurity crisis</t>
  </si>
  <si>
    <t>REG012Fatalities reported</t>
  </si>
  <si>
    <t>ACLED accessed on 09/01/2023 , IFRC 11/11/2022  IFRC 23/09/2022 ; Aljazeera 26/04/2022 ACLED accessed on 15/01/2023 ACLED accessed on 08/01/2022 ACLED accessed on 22/1/2023 ; IFRC 20/12/2022 , UNICEF 16/1/2023 ACLED accessed on 15/01/2023 X ACLED accessed on 15/01/2023</t>
  </si>
  <si>
    <t>https://acleddata.com/dashboard/#/dashboard , https://reliefweb.int/report/zimbabwe/zimbabwe-measles-outbreak-operation-update-ndeg-1-dref-ndeg-mdrzw018 https://www.aljazeera.com/news/longform/2022/4/26/new-harvest-brings-hope-spectre-of-more-despair-in-madagascar ; https://reliefweb.int/report/madagascar/madagascar-tropical-storms-and-cyclones-operations-update-3-emergency-appeal-ndeg-mdrmg018https://reliefweb.int/report/madagascar/madagascar-tropical-storms-and-cyclones-operations-update-3-emergency-appeal-ndeg-mdrmg018 https://acleddata.com/data-export-tool/ https://acleddata.com/data-export-tool/ https://acleddata.com/dashboard/#/dashboard , https://reliefweb.int/report/malawi/malawi-tropical-storm-ana-6-month-operation-update-emergency-appeal-no-mdrmw015 ,https://reliefweb.int/report/malawi/unicef-malawi-humanitarian-flash-update-no-3-cholera-16-january-2023 https://acleddata.com/data-export-tool/ X https://acleddata.com/data-export-tool/</t>
  </si>
  <si>
    <t xml:space="preserve">Fatalities between 10 April 2022 and 15 January 2023 </t>
  </si>
  <si>
    <t>REG012Fatalities in all crises</t>
  </si>
  <si>
    <t>Bangladesh Bureau of Statistics 11/2015; OCHA 15/01/2023 (HNO 2023)</t>
  </si>
  <si>
    <t>http://203.112.218.65:8008/WebTestApplication/userfiles/Image/PopMonographs/PopulationProjection.pdf https://reliefweb.int/report/myanmar/myanmar-humanitarian-needs-overview-2023-january-2023</t>
  </si>
  <si>
    <t>Sum of the population of the individual crises BGD002 and MMR002. For Bangladesh, please see the Justification sheet.</t>
  </si>
  <si>
    <t>REG011Total population</t>
  </si>
  <si>
    <t>Bangladesh Buereau of Statistics, 2013 (census data, 2011); UNFPA 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</si>
  <si>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</si>
  <si>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</si>
  <si>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</si>
  <si>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JRP 2022; UNHCR 31/12/2022; OCHA 15/01/2023 (HNO 2023)</t>
  </si>
  <si>
    <t>https://reliefweb.int/report/bangladesh/rohingya-refugee-responsebangladesh-joint-government-bangladesh-unhcr-population-factsheet-31-dec-2022; https://www.humanitarianresponse.info/en/operations/bangladesh/document/bangladesh-2022-joint-response-plan-rohingya-humanitarian-crisis; https://reliefweb.int/report/myanmar/myanmar-humanitarian-needs-overview-2023-january-2023</t>
  </si>
  <si>
    <t xml:space="preserve">Sum of the exposed people in the individual crises BGD002 and MMR002. </t>
  </si>
  <si>
    <t>REG011People exposed</t>
  </si>
  <si>
    <t xml:space="preserve">https://reliefweb.int/report/bangladesh/rohingya-refugee-responsebangladesh-joint-government-bangladesh-unhcr-population-factsheet-31-dec-2022; https://www.humanitarianresponse.info/en/operations/bangladesh/document/bangladesh-2022-joint-response-plan-rohingya-humanitarian-crisis; https://reliefweb.int/report/myanmar/myanmar-humanitarian-needs-overview-2023-january-2023;
</t>
  </si>
  <si>
    <t xml:space="preserve">Sum of the people affected in the individual crises BGD002 and MMR002. </t>
  </si>
  <si>
    <t>REG011People affected</t>
  </si>
  <si>
    <t xml:space="preserve">The total number of displaced people in MMR002. </t>
  </si>
  <si>
    <t>REG011People displaced</t>
  </si>
  <si>
    <t xml:space="preserve">The civilian deaths recorded in Bangladesh and Myanmar were caused by the conflict in the last six months which is the fatalities reported in BGD002 and MMR002. </t>
  </si>
  <si>
    <t>REG011Fatalities reported</t>
  </si>
  <si>
    <t>The civilian deaths recorded in all crises in Bangladesh and Myanmar as part of the Rohingya Regional Crisis in the last six months.</t>
  </si>
  <si>
    <t>REG011Fatalities in all crises</t>
  </si>
  <si>
    <t>REG011People in Need</t>
  </si>
  <si>
    <t>JRP 2022; OCHA 15/01/2023 (HNO 2023)</t>
  </si>
  <si>
    <t>https://reliefweb.int/report/bangladesh/2022-joint-response-plan-rohingya-humanitarian-crisis-january-december-2022; https://reliefweb.int/report/myanmar/myanmar-humanitarian-needs-overview-2023-january-2023</t>
  </si>
  <si>
    <t xml:space="preserve">Sum of the individual crises BGD002 and MMR002. </t>
  </si>
  <si>
    <t>REG011Minimal humanitarian conditions - Level 1</t>
  </si>
  <si>
    <t>REG011Stressed humanitarian conditions - Level 2</t>
  </si>
  <si>
    <t>REG011Moderate humanitarian conditions - Level 3</t>
  </si>
  <si>
    <t>https://reliefweb.int/report/bangladesh/2022-joint-response-plan-rohingya-humanitarian-crisis-january-december-2022 https://reliefweb.int/report/myanmar/myanmar-humanitarian-needs-overview-2023-january-2023</t>
  </si>
  <si>
    <t>REG011Severe humanitarian conditions - Level 4</t>
  </si>
  <si>
    <t>REG011Extreme humanitarian conditions - Level 5</t>
  </si>
  <si>
    <t>The number of buildings destroyed in Malawi as there is no information about the buildings destroyed in the other countries</t>
  </si>
  <si>
    <t>REG012Buildings destroyed</t>
  </si>
  <si>
    <t>The figure of economic losses in Malawi as there is no information about economic losses  in the other countries</t>
  </si>
  <si>
    <t>REG012Economic Losses</t>
  </si>
  <si>
    <t>REG012People in Need</t>
  </si>
  <si>
    <t>OCHA HNO 29/02/2021 ; world population review accessed on 09/01/2023 IPC 04/01/2023 IPC 30/8/2022 IPC 04/07/2022 IPC 08/08/2022 ; IFRC 20/12/2022 , World Bank accessed on 22/1/2023 IPC 15/12/2021 IPC 19/08/2022 IPC accessed on 16/01/2023</t>
  </si>
  <si>
    <t>https://reliefweb.int/report/zimbabwe/zimbabwe-humanitarian-needs-overview-2020-february-2020 ; https://worldpopulationreview.com/countries/zimbabwe-population https://www.ipcinfo.org/ipc-country-analysis/details-map/en/c/1156133/?iso3=MDG https://www.ipcinfo.org/ipc-country-analysis/details-map/en/c/1155845/ https://www.ipcinfo.org/ipc-country-analysis/details-map/en/c/1155762/?iso3=SWZ  https://www.ipcinfo.org/ipc-country-analysis/details-map/en/c/1155839/ ; https://data.worldbank.org/indicator/SP.POP.TOTL?locations=MW , https://reliefweb.int/report/malawi/malawi-tropical-storm-ana-6-month-operation-update-emergency-appeal-no-mdrmw015 https://reliefweb.int/report/namibia/namibia-acute-food-insecurity-analysis-october-2021-march-2022-issued-december-2021 https://reliefweb.int/report/lesotho/lesotho-ipc-acute-food-insecurity-analysis-july-2022-march-2023-published-august-19-2022 https://www.ipcinfo.org/ipc-country-analysis/details-map/en/c/1156131/</t>
  </si>
  <si>
    <t>The sum of Level 1 figures for food/drought/complex crisis from ACAPS INFORM Severity Index of each country (Zimbabwe, Madagascar, Zambia, Eswatini, Malawi, Namibia, Lesotho, and Tanzania)</t>
  </si>
  <si>
    <t>REG012Minimal humanitarian conditions - Level 1</t>
  </si>
  <si>
    <t>OCHA HNO 29/02/2021 ; IPC 10/2020 IPC 04/01/2023 IPC 30/8/2022 IPC 04/07/2022 IPC 08/08/2022 ; IFRC 20/12/2022 , OCHA 12/07/2022 IPC 15/12/2021 IPC 19/08/2022 IPC accessed on 16/01/2023</t>
  </si>
  <si>
    <t>https://reliefweb.int/report/zimbabwe/zimbabwe-humanitarian-needs-overview-2020-february-2020 ; http://www.ipcinfo.org/ipc-country-analysis/details-map/en/c/1152928/?iso3=ZWE https://www.ipcinfo.org/ipc-country-analysis/details-map/en/c/1156133/?iso3=MDG https://www.ipcinfo.org/ipc-country-analysis/details-map/en/c/1155845/ https://www.ipcinfo.org/ipc-country-analysis/details-map/en/c/1155762/?iso3=SWZ  https://reliefweb.int/report/malawi/malawi-tropical-storm-ana-6-month-operation-update-emergency-appeal-no-mdrmw015, https://www.ipcinfo.org/ipc-country-analysis/details-map/en/c/1155839/ ,  https://reliefweb.int/report/malawi/malawi-humanitarian-response-dashboard-may-2022 https://reliefweb.int/report/namibia/namibia-acute-food-insecurity-analysis-october-2021-march-2022-issued-december-2021 https://reliefweb.int/report/lesotho/lesotho-ipc-acute-food-insecurity-analysis-july-2022-march-2023-published-august-19-2022 https://www.ipcinfo.org/ipc-country-analysis/details-map/en/c/1156131/</t>
  </si>
  <si>
    <t>The sum of Level 2 figures for food/drought/complex crisis from ACAPS INFORM Severity Index of each country (Zimbabwe, Madagascar, Zambia, Eswatini, Malawi, Namibia, Lesotho, and Tanzania)</t>
  </si>
  <si>
    <t>REG012Stressed humanitarian conditions - Level 2</t>
  </si>
  <si>
    <t>OCHA HNO 29/02/2021 ; IPC 10/2020 IPC 04/01/2023 IPC 30/8/2022 IPC 04/07/2022 IPC 08/08/2022 ; OCHA 12/07/2022 IPC 15/12/2021 IPC 19/08/2022 IPC accessed on 16/01/2023</t>
  </si>
  <si>
    <t>https://reliefweb.int/report/zimbabwe/zimbabwe-humanitarian-needs-overview-2020-february-2020 ; http://www.ipcinfo.org/ipc-country-analysis/details-map/en/c/1152928/?iso3=ZWE https://www.ipcinfo.org/ipc-country-analysis/details-map/en/c/1156133/?iso3=MDG https://www.ipcinfo.org/ipc-country-analysis/details-map/en/c/1155845/ https://www.ipcinfo.org/ipc-country-analysis/details-map/en/c/1155762/?iso3=SWZ  https://www.ipcinfo.org/ipc-country-analysis/details-map/en/c/1155839/ ; https://reliefweb.int/report/malawi/malawi-humanitarian-response-dashboard-may-2022 https://reliefweb.int/report/namibia/namibia-acute-food-insecurity-analysis-october-2021-march-2022-issued-december-2021 https://reliefweb.int/report/lesotho/lesotho-ipc-acute-food-insecurity-analysis-july-2022-march-2023-published-august-19-2022 https://www.ipcinfo.org/ipc-country-analysis/details-map/en/c/1156131/</t>
  </si>
  <si>
    <t>The sum of Level 3 figures for food/drought/complex crisis from ACAPS INFORM Severity Index of each country (Zimbabwe, Madagascar, Zambia, Eswatini, Malawi, Namibia, Lesotho, and Tanzania)</t>
  </si>
  <si>
    <t>REG012Moderate humanitarian conditions - Level 3</t>
  </si>
  <si>
    <t>The sum of Level 4 figures for food/drought/complex crisis from ACAPS INFORM Severity Index of each country (Zimbabwe, Madagascar, Zambia, Eswatini, Malawi, Namibia, Lesotho, and Tanzania)</t>
  </si>
  <si>
    <t>REG012Severe humanitarian conditions - Level 4</t>
  </si>
  <si>
    <t>The sum of Level 5 figures for food/drought/complex crisis from ACAPS INFORM Severity Index of each country (Zimbabwe, Madagascar, Zambia, Eswatini, Malawi, Namibia, Lesotho, and Tanzania)</t>
  </si>
  <si>
    <t>REG012Extreme humanitarian conditions - Level 5</t>
  </si>
  <si>
    <t>x x UNHCR 31/03/2021 IPC 04/07/2022 UNHCR 31/05/2021 x x x</t>
  </si>
  <si>
    <t>x x https://data2.unhcr.org/en/country/zmb https://www.ipcinfo.org/ipc-country-analysis/details-map/en/c/1155762/?iso3=SWZ https://data2.unhcr.org/en/country/mwi x x x</t>
  </si>
  <si>
    <t>Host community, IDPs, Refugees and returnees</t>
  </si>
  <si>
    <t>REG012Crisis affected groups</t>
  </si>
  <si>
    <t>LPAs, Northeast Monsoon, and Shear Line</t>
  </si>
  <si>
    <t>PHL013</t>
  </si>
  <si>
    <t>PHL013Total population</t>
  </si>
  <si>
    <t>Population Census Data 2020; DSWD 22/1/2023</t>
  </si>
  <si>
    <t>https://psa.gov.ph/population-and-housing/node/164857
https://reliefweb.int/report/philippines/dswd-dromic-report-18-effects-lpas-northeast-monsoon-and-shear-line-22-january-2023-6pm</t>
  </si>
  <si>
    <t>This is the total area of the affected regions: REGION III,  MIMAROPA, REGION V, REGION VI, REGION VIII, REGION IX, REGION X, REGION XI, CARAGA,  (Regions which have less than 1% of the total reported affected population (1,777,315) are excluded from being considered to be affected to avoid overestimation)</t>
  </si>
  <si>
    <t>PHL013Landmass affected</t>
  </si>
  <si>
    <t>Total population living in the areas: REGION III,  MIMAROPA, REGION V, REGION VI, REGION VIII, REGION IX, REGION X, REGION XI, CARAGA,  (Regions which have less than 1% of the total reported affected population (1,777,315) are excluded from being considered to be affected to avoid overestimation)</t>
  </si>
  <si>
    <t>PHL013People exposed</t>
  </si>
  <si>
    <t>DSWD 22/1/2023</t>
  </si>
  <si>
    <t>https://reliefweb.int/report/philippines/dswd-dromic-report-18-effects-lpas-northeast-monsoon-and-shear-line-22-january-2023-6pm</t>
  </si>
  <si>
    <t>Total number of people affected by the LPAs, Northeast Monsoon, and Shear Line crisis according to the government in REGION III,  MIMAROPA, REGION V, REGION VI,  REGION VIII, REGION IX, REGION X, REGION XI, CARAGA (Regions which have less than 1% of the total reported affected population (1,777,315) are excluded from being considered to be affected to avoid overestimation)</t>
  </si>
  <si>
    <t>PHL013People affected</t>
  </si>
  <si>
    <t>Total number of people displaced by the LPAs, Northeast Monsoon, and Shear Line crisis according to the government</t>
  </si>
  <si>
    <t>PHL013People displaced</t>
  </si>
  <si>
    <t>NDRRMC 23/1/2023</t>
  </si>
  <si>
    <t>https://monitoring-dashboard.ndrrmc.gov.ph/assets/uploads/situations/SitRep_No__22_for_the_Combined_Effects_of_Low_Pressure_Areas_Northeast_Monsoon_and_Shearline_2023.pdf</t>
  </si>
  <si>
    <t>PHL013Injuries reported</t>
  </si>
  <si>
    <t>PHL013Fatalities reported</t>
  </si>
  <si>
    <t>ACLED accessed 31/12/2022 ;  NDRRMC 23/1/2023</t>
  </si>
  <si>
    <t>PHL013Fatalities in all crises</t>
  </si>
  <si>
    <t>PHL013People in Need</t>
  </si>
  <si>
    <t>PHL013Minimal humanitarian conditions - Level 1</t>
  </si>
  <si>
    <t>PHL013Stressed humanitarian conditions - Level 2</t>
  </si>
  <si>
    <t>PHL013Moderate humanitarian conditions - Level 3</t>
  </si>
  <si>
    <t>UNFPA 14/11/2022 ; IOM 20/12/2022</t>
  </si>
  <si>
    <t>https://data.humdata.org/dataset/cod-ps-ukr ; https://reliefweb.int/report/ukraine/ukraine-returns-report-3-25-november-5-december-2022</t>
  </si>
  <si>
    <t>Population as identified by UNFPA 2022 (45 million) + people returned to Ukraine (5,236,000) as of 26 Oct - People displaced out of the country (5,914,000) as of 26 Oct</t>
  </si>
  <si>
    <t>UKR002Total population</t>
  </si>
  <si>
    <t>The total population is considered to be exposed to the conflict</t>
  </si>
  <si>
    <t>UKR002People exposed</t>
  </si>
  <si>
    <t>The total population is considered to be affected by the conflict</t>
  </si>
  <si>
    <t>UKR002People affected</t>
  </si>
  <si>
    <t>IOM 20/11/2022 ; UNHCR accessed 30/01/2023</t>
  </si>
  <si>
    <t>https://reliefweb.int/report/ukraine/ukraine-returns-report-3-25-november-5-december-2022 ; https://data2.unhcr.org/en/situations/ukraine</t>
  </si>
  <si>
    <t>The figure represents the number of internally displaced people inside Ukraine (5,914,000) as of 26 Oct and the number of people who left Ukraine and went to Europe (7,996,573) as of 24 Jan 2023</t>
  </si>
  <si>
    <t>UKR002People displaced</t>
  </si>
  <si>
    <t>OHCHR 23/01/2023</t>
  </si>
  <si>
    <t>https://reliefweb.int/report/ukraine/ukraine-civilian-casualties-2400-22-january-2023-enruuk</t>
  </si>
  <si>
    <t>Fatalities between 24 Feb to 22 Jan 2023</t>
  </si>
  <si>
    <t>UKR002Fatalities reported</t>
  </si>
  <si>
    <t>UKR002Fatalities in all crises</t>
  </si>
  <si>
    <t>UKR002People in Need</t>
  </si>
  <si>
    <t xml:space="preserve">According to ACAPS methodology, Level 1 = People exposed - People affected
</t>
  </si>
  <si>
    <t>UKR002Minimal humanitarian conditions - Level 1</t>
  </si>
  <si>
    <t>UNFPA 14/11/2022 ; IOM 20/12/2022 ; IOM 20/11/2022 ; UNHCR accessed 30/01/2023</t>
  </si>
  <si>
    <t xml:space="preserve">According to ACAPS methodology, Level 2 = People affected - People in need
</t>
  </si>
  <si>
    <t>UKR002Stressed humanitarian conditions - Level 2</t>
  </si>
  <si>
    <t>OCHA 28/12/2022 ; OCHA 20/05/2022</t>
  </si>
  <si>
    <t>https://reliefweb.int/report/ukraine/ukraine-humanitarian-needs-overview-2023-december-2022-enuk  ; https://reliefweb.int/report/ukraine/ukraine-flash-appeal-march-december-2022</t>
  </si>
  <si>
    <t xml:space="preserve">According to ACAPS methodology, Level 3 = PiN - (Level 4 + Level 5)
</t>
  </si>
  <si>
    <t>UKR002Moderate humanitarian conditions - Level 3</t>
  </si>
  <si>
    <t>WFP accessed 30 Jan 2023</t>
  </si>
  <si>
    <t>https://static.hungermapdata.org/insight-reports/latest/ukr-summary.pdf</t>
  </si>
  <si>
    <t xml:space="preserve">According to WFP Hunger Map, about 16.7% of the analysed population (38.7 million) are facing crisis and above food security levels as of 30 Jan 2023, meaning that 6.46 million people are food insecure. 
</t>
  </si>
  <si>
    <t>UKR002Severe humanitarian conditions - Level 4</t>
  </si>
  <si>
    <t>Currently, there are not enough information about the severity of needs</t>
  </si>
  <si>
    <t>UKR002Extreme humanitarian conditions - Level 5</t>
  </si>
  <si>
    <t>PHL013Severe humanitarian conditions - Level 4</t>
  </si>
  <si>
    <t>PHL013Extreme humanitarian conditions - Level 5</t>
  </si>
  <si>
    <t>PHL013Crisis affected groups</t>
  </si>
  <si>
    <t>Total # of houses damaged because of LPAs, Northeast Monsoon, and Shear Line crisis</t>
  </si>
  <si>
    <t>PHL013Buildings damaged</t>
  </si>
  <si>
    <t>Total # houses destroyed because of LPAs, Northeast Monsoon, and Shear Line crisis</t>
  </si>
  <si>
    <t>PHL013Buildings destroyed</t>
  </si>
  <si>
    <t>PHL013Economic Losses</t>
  </si>
  <si>
    <t>PHL013Denial of existence of humanitarian needs or entitlements to assistance</t>
  </si>
  <si>
    <t>PHL013Impediments to entry into country (bureaucratic and administrative)</t>
  </si>
  <si>
    <t>PHL013Interference into implementation of humanitarian activities</t>
  </si>
  <si>
    <t>PHL013Ongoing insecurity/hostilities affecting humanitarian assistance</t>
  </si>
  <si>
    <t>PHL013Physical constraints in the environment (obstacles related to terrain, climate, lack of infrastructure, etc.)</t>
  </si>
  <si>
    <t>PHL013Presence of mines and improvised explosive devices</t>
  </si>
  <si>
    <t>PHL013Restriction and obstruction of access to services and assistance</t>
  </si>
  <si>
    <t>PHL013Restriction of movement (impediments to freedom of movement and/or administrative restrictions)</t>
  </si>
  <si>
    <t>PHL013Violence against personnel, facilities and assets</t>
  </si>
  <si>
    <t>release:</t>
  </si>
  <si>
    <t>31/01/2023</t>
  </si>
  <si>
    <t>INFORM SEVERITY INDEX</t>
  </si>
  <si>
    <t>January 2023</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</si>
  <si>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</si>
  <si>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</si>
  <si>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</si>
  <si>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</si>
  <si>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</si>
  <si>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</si>
  <si>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</si>
  <si>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</si>
  <si>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</si>
  <si>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</si>
  <si>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</si>
  <si>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</si>
  <si>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</si>
  <si>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</si>
  <si>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</si>
  <si>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</si>
  <si>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</si>
  <si>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</si>
  <si>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</si>
  <si>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</si>
  <si>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</si>
  <si>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</si>
  <si>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</si>
  <si>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</si>
  <si>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</si>
  <si>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</si>
  <si>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</si>
  <si>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</si>
  <si>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</si>
  <si>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</si>
  <si>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</si>
  <si>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</si>
  <si>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</si>
  <si>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</si>
  <si>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</si>
  <si>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</si>
  <si>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</si>
  <si>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</si>
  <si>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</si>
  <si>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</si>
  <si>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</si>
  <si>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</si>
  <si>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</si>
  <si>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</si>
  <si>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</si>
  <si>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</si>
  <si>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</si>
  <si>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</si>
  <si>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</si>
  <si>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</si>
  <si>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</si>
  <si>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</si>
  <si>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</si>
  <si>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</si>
  <si>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</si>
  <si>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</si>
  <si>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</si>
  <si>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</si>
  <si>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</si>
  <si>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</si>
  <si>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</si>
  <si>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</si>
  <si>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</si>
  <si>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</si>
  <si>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</si>
  <si>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</si>
  <si>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</si>
  <si>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</si>
  <si>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</si>
  <si>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</si>
  <si>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</si>
  <si>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</si>
  <si>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</si>
  <si>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</si>
  <si>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</si>
  <si>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</si>
  <si>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</si>
  <si>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</si>
  <si>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</si>
  <si>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</si>
  <si>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</si>
  <si>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</si>
  <si>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</si>
  <si>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</si>
  <si>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</si>
  <si>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</si>
  <si>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</si>
  <si>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</si>
  <si>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</si>
  <si>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</si>
  <si>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</si>
  <si>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</si>
  <si>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</si>
  <si>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</si>
  <si>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</si>
  <si>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</si>
  <si>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</si>
  <si>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</si>
  <si>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</si>
  <si>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</si>
  <si>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</si>
  <si>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</si>
  <si>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</si>
  <si>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</si>
  <si>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</si>
  <si>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</si>
  <si>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</si>
  <si>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</si>
  <si>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</si>
  <si>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</si>
  <si>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</si>
  <si>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</si>
  <si>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</si>
  <si>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</si>
  <si>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</si>
  <si>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</si>
  <si>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</si>
  <si>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</si>
  <si>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</si>
  <si>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</si>
  <si>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</si>
  <si>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</si>
  <si>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</si>
  <si>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</si>
  <si>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</si>
  <si>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</si>
  <si>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</si>
  <si>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</si>
  <si>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</si>
  <si>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</si>
  <si>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</si>
  <si>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</si>
  <si>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</si>
  <si>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</si>
  <si>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</si>
  <si>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</si>
  <si>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</si>
  <si>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</si>
  <si>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</si>
  <si>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</si>
  <si>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</si>
  <si>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</si>
  <si>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</si>
  <si>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</si>
  <si>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</si>
  <si>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</si>
  <si>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</si>
  <si>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</si>
  <si>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</si>
  <si>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</si>
  <si>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</si>
  <si>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</si>
  <si>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</si>
  <si>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</si>
  <si>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</si>
  <si>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</si>
  <si>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</si>
  <si>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</si>
  <si>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</si>
  <si>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</si>
  <si>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</si>
  <si>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</si>
  <si>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</si>
  <si>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</si>
  <si>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</si>
  <si>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</si>
  <si>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</si>
  <si>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</si>
  <si>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</si>
  <si>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</si>
  <si>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</si>
  <si>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</si>
  <si>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</si>
  <si>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</si>
  <si>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</si>
  <si>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</si>
  <si>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</si>
  <si>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</si>
  <si>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</si>
  <si>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</si>
  <si>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</si>
  <si>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</si>
  <si>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</si>
  <si>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</si>
  <si>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</si>
  <si>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</si>
  <si>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</si>
  <si>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</si>
  <si>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</si>
  <si>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</si>
  <si>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</si>
  <si>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</si>
  <si>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</si>
  <si>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</si>
  <si>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</si>
  <si>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</si>
  <si>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</si>
  <si>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</si>
  <si>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</si>
  <si>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</si>
  <si>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</si>
  <si>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</si>
  <si>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</si>
  <si>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</si>
  <si>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</si>
  <si>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</si>
  <si>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</si>
  <si>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</si>
  <si>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</si>
  <si>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</si>
  <si>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</si>
  <si>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</si>
  <si>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</si>
  <si>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</si>
  <si>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</si>
  <si>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</si>
  <si>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</si>
  <si>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</si>
  <si>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</si>
  <si>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</si>
  <si>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</si>
  <si>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</si>
  <si>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</si>
  <si>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</si>
  <si>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</si>
  <si>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</si>
  <si>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</si>
  <si>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</si>
  <si>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</si>
  <si>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</si>
  <si>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</si>
  <si>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</si>
  <si>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</si>
  <si>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</si>
  <si>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</si>
  <si>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</si>
  <si>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</si>
  <si>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</si>
  <si>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</si>
  <si>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</si>
  <si>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</si>
  <si>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</si>
  <si>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</si>
  <si>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</si>
  <si>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</si>
  <si>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</si>
  <si>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</si>
  <si>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</si>
  <si>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</si>
  <si>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</si>
  <si>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</si>
  <si>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</si>
  <si>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</si>
  <si>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</si>
  <si>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</si>
  <si>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</si>
  <si>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</si>
  <si>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</si>
  <si>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</si>
  <si>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</si>
  <si>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</si>
  <si>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</si>
  <si>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</si>
  <si>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</si>
  <si>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</si>
  <si>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</si>
  <si>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</si>
  <si>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</si>
  <si>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</si>
  <si>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</si>
  <si>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</si>
  <si>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</si>
  <si>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</si>
  <si>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</si>
  <si>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</si>
  <si>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</si>
  <si>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</si>
  <si>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</si>
  <si>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</si>
  <si>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</si>
  <si>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</si>
  <si>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</si>
  <si>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</si>
  <si>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</si>
  <si>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</si>
  <si>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</si>
  <si>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</si>
  <si>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</si>
  <si>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</si>
  <si>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</si>
  <si>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</si>
  <si>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</si>
  <si>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</si>
  <si>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</si>
  <si>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</si>
  <si>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</si>
  <si>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</si>
  <si>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</si>
  <si>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</si>
  <si>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</si>
  <si>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</si>
  <si>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</si>
  <si>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</si>
  <si>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</si>
  <si>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</si>
  <si>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</si>
  <si>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</si>
  <si>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</si>
  <si>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</si>
  <si>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</si>
  <si>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</si>
  <si>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</si>
  <si>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</si>
  <si>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</si>
  <si>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</si>
  <si>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</si>
  <si>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</si>
  <si>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</si>
  <si>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</si>
  <si>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</si>
  <si>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</si>
  <si>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</si>
  <si>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</si>
  <si>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</si>
  <si>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</si>
  <si>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</si>
  <si>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</si>
  <si>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</si>
  <si>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</si>
  <si>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</si>
  <si>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</si>
  <si>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</si>
  <si>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</si>
  <si>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</si>
  <si>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</si>
  <si>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</si>
  <si>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</si>
  <si>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</si>
  <si>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</si>
  <si>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</si>
  <si>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</si>
  <si>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</si>
  <si>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</si>
  <si>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</si>
  <si>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</si>
  <si>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</si>
  <si>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</si>
  <si>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</si>
  <si>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</si>
  <si>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</si>
  <si>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</si>
  <si>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</si>
  <si>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</si>
  <si>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</si>
  <si>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</si>
  <si>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</si>
  <si>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</si>
  <si>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</si>
  <si>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</si>
  <si>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</si>
  <si>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</si>
  <si>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</si>
  <si>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</si>
  <si>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</si>
  <si>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</si>
  <si>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</si>
  <si>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</si>
  <si>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</si>
  <si>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</si>
  <si>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</si>
  <si>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</si>
  <si>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</si>
  <si>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</si>
  <si>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</si>
  <si>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</si>
  <si>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</si>
  <si>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</si>
  <si>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</si>
  <si>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</si>
  <si>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</si>
  <si>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</si>
  <si>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</si>
  <si>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</si>
  <si>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</si>
  <si>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</si>
  <si>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</si>
  <si>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</si>
  <si>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</si>
  <si>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</si>
  <si>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</si>
  <si>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</si>
  <si>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</si>
  <si>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</si>
  <si>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</si>
  <si>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</si>
  <si>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</si>
  <si>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</si>
  <si>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</si>
  <si>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</si>
  <si>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</si>
  <si>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</si>
  <si>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</si>
  <si>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</si>
  <si>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</si>
  <si>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</si>
  <si>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</si>
  <si>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</si>
  <si>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</si>
  <si>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</si>
  <si>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</si>
  <si>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</si>
  <si>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</si>
  <si>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</si>
  <si>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</si>
  <si>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</si>
  <si>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</si>
  <si>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</si>
  <si>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</si>
  <si>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</si>
  <si>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</si>
  <si>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</si>
  <si>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</si>
  <si>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</si>
  <si>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</si>
  <si>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</si>
  <si>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</si>
  <si>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</si>
  <si>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</si>
  <si>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</si>
  <si>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</si>
  <si>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</si>
  <si>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</si>
  <si>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</si>
  <si>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</si>
  <si>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</si>
  <si>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</si>
  <si>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</si>
  <si>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</si>
  <si>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</si>
  <si>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</si>
  <si>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</si>
  <si>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</si>
  <si>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</si>
  <si>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</si>
  <si>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</si>
  <si>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</si>
  <si>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</si>
  <si>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</si>
  <si>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</si>
  <si>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</si>
  <si>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</si>
  <si>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</si>
  <si>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</si>
  <si>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</si>
  <si>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</si>
  <si>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</si>
  <si>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</si>
  <si>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</si>
  <si>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</si>
  <si>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</si>
  <si>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</si>
  <si>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</si>
  <si>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</si>
  <si>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</si>
  <si>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</si>
  <si>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</si>
  <si>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</si>
  <si>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</si>
  <si>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</si>
  <si>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</si>
  <si>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</si>
  <si>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</si>
  <si>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</si>
  <si>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</si>
  <si>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</si>
  <si>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</si>
  <si>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</si>
  <si>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</si>
  <si>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</si>
  <si>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</si>
  <si>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</si>
  <si>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</si>
  <si>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</si>
  <si>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</si>
  <si>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</si>
  <si>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Turkey, Iraq, Egypt, Jordan, Lebanon</t>
  </si>
  <si>
    <t>SYR, TUR, IRQ, EGY, JOR, LBN</t>
  </si>
  <si>
    <t>Turkey,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</si>
  <si>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</si>
  <si>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</si>
  <si>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</si>
  <si>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</si>
  <si>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</si>
  <si>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</si>
  <si>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</si>
  <si>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</si>
  <si>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</si>
  <si>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</si>
  <si>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</si>
  <si>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</si>
  <si>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</si>
  <si>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</si>
  <si>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</si>
  <si>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</si>
  <si>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</si>
  <si>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</si>
  <si>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</si>
  <si>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</si>
  <si>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</si>
  <si>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</si>
  <si>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</si>
  <si>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</si>
  <si>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</si>
  <si>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</si>
  <si>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</si>
  <si>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</si>
  <si>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</si>
  <si>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</si>
  <si>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</si>
  <si>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</si>
  <si>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</si>
  <si>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</si>
  <si>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</si>
  <si>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</si>
  <si>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</si>
  <si>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</si>
  <si>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</si>
  <si>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</si>
  <si>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</si>
  <si>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</si>
  <si>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</si>
  <si>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</si>
  <si>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</si>
  <si>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</si>
  <si>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</si>
  <si>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</si>
  <si>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</si>
  <si>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</si>
  <si>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</si>
  <si>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</si>
  <si>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</si>
  <si>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</si>
  <si>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</si>
  <si>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</si>
  <si>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</si>
  <si>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</si>
  <si>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</si>
  <si>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</si>
  <si>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</si>
  <si>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</si>
  <si>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</si>
  <si>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</si>
  <si>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</si>
  <si>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</si>
  <si>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</si>
  <si>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</si>
  <si>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</si>
  <si>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</si>
  <si>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</si>
  <si>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</si>
  <si>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</si>
  <si>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</si>
  <si>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</si>
  <si>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</si>
  <si>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</si>
  <si>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</si>
  <si>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</si>
  <si>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</si>
  <si>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</si>
  <si>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</si>
  <si>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</si>
  <si>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</si>
  <si>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</si>
  <si>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</si>
  <si>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</si>
  <si>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</si>
  <si>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</si>
  <si>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</si>
  <si>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</si>
  <si>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</si>
  <si>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</si>
  <si>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</si>
  <si>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</si>
  <si>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</si>
  <si>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</si>
  <si>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</si>
  <si>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</si>
  <si>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</si>
  <si>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</si>
  <si>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</si>
  <si>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</si>
  <si>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</si>
  <si>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</si>
  <si>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</si>
  <si>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</si>
  <si>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</si>
  <si>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</si>
  <si>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</si>
  <si>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</si>
  <si>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</si>
  <si>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</si>
  <si>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</si>
  <si>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</si>
  <si>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</si>
  <si>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</si>
  <si>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</si>
  <si>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</si>
  <si>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</si>
  <si>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</si>
  <si>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</si>
  <si>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</si>
  <si>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</si>
  <si>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</si>
  <si>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</si>
  <si>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</si>
  <si>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</si>
  <si>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</si>
  <si>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</si>
  <si>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</si>
  <si>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</si>
  <si>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</si>
  <si>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</si>
  <si>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</si>
  <si>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</si>
  <si>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</si>
  <si>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</si>
  <si>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</si>
  <si>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</si>
  <si>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</si>
  <si>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</si>
  <si>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</si>
  <si>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ARG002</t>
  </si>
  <si>
    <t>BDI002</t>
  </si>
  <si>
    <t>BDI003</t>
  </si>
  <si>
    <t>BFA003</t>
  </si>
  <si>
    <t>BFA004</t>
  </si>
  <si>
    <t>BGD001</t>
  </si>
  <si>
    <t>BGD004</t>
  </si>
  <si>
    <t>BGD006</t>
  </si>
  <si>
    <t>BGD007</t>
  </si>
  <si>
    <t>BGD008</t>
  </si>
  <si>
    <t>BHS002</t>
  </si>
  <si>
    <t>BIH002</t>
  </si>
  <si>
    <t>CAF002</t>
  </si>
  <si>
    <t>CHN002</t>
  </si>
  <si>
    <t>CHN003</t>
  </si>
  <si>
    <t>COD002</t>
  </si>
  <si>
    <t>COD003</t>
  </si>
  <si>
    <t>COG002</t>
  </si>
  <si>
    <t>COG004</t>
  </si>
  <si>
    <t>COL003</t>
  </si>
  <si>
    <t>COM002</t>
  </si>
  <si>
    <t>DJI004</t>
  </si>
  <si>
    <t>ETH002</t>
  </si>
  <si>
    <t>FJI002</t>
  </si>
  <si>
    <t>GTM003</t>
  </si>
  <si>
    <t>HND002</t>
  </si>
  <si>
    <t>IDN001</t>
  </si>
  <si>
    <t>IDN003</t>
  </si>
  <si>
    <t>IDN005</t>
  </si>
  <si>
    <t>IDN006</t>
  </si>
  <si>
    <t>IND001</t>
  </si>
  <si>
    <t>IND003</t>
  </si>
  <si>
    <t>IND004</t>
  </si>
  <si>
    <t>IND005</t>
  </si>
  <si>
    <t>IRN002</t>
  </si>
  <si>
    <t>IRN003</t>
  </si>
  <si>
    <t>JOR001</t>
  </si>
  <si>
    <t>JOR003</t>
  </si>
  <si>
    <t>KEN004</t>
  </si>
  <si>
    <t>KEN005</t>
  </si>
  <si>
    <t>LAO002</t>
  </si>
  <si>
    <t>LBN001</t>
  </si>
  <si>
    <t>LBN003</t>
  </si>
  <si>
    <t>LBN005</t>
  </si>
  <si>
    <t>LSO002</t>
  </si>
  <si>
    <t>MDG001</t>
  </si>
  <si>
    <t>MDG003</t>
  </si>
  <si>
    <t>MDG004</t>
  </si>
  <si>
    <t>MDG005</t>
  </si>
  <si>
    <t>MDG006</t>
  </si>
  <si>
    <t>MEX004</t>
  </si>
  <si>
    <t>MOZ002</t>
  </si>
  <si>
    <t>MOZ003</t>
  </si>
  <si>
    <t>MOZ005</t>
  </si>
  <si>
    <t>MOZ006</t>
  </si>
  <si>
    <t>MOZ007</t>
  </si>
  <si>
    <t>MOZ008</t>
  </si>
  <si>
    <t>MRT001</t>
  </si>
  <si>
    <t>MWI003</t>
  </si>
  <si>
    <t>MWI004</t>
  </si>
  <si>
    <t>NER005</t>
  </si>
  <si>
    <t>NGA002</t>
  </si>
  <si>
    <t>NGA005</t>
  </si>
  <si>
    <t>NIC002</t>
  </si>
  <si>
    <t>NPL002</t>
  </si>
  <si>
    <t>PAK002</t>
  </si>
  <si>
    <t>PAK003</t>
  </si>
  <si>
    <t>PHL004</t>
  </si>
  <si>
    <t>PHL005</t>
  </si>
  <si>
    <t>PHL006</t>
  </si>
  <si>
    <t>PHL007</t>
  </si>
  <si>
    <t>PHL008</t>
  </si>
  <si>
    <t>PHL009</t>
  </si>
  <si>
    <t>PHL010</t>
  </si>
  <si>
    <t>PHL011</t>
  </si>
  <si>
    <t>PNG002</t>
  </si>
  <si>
    <t>SDN002</t>
  </si>
  <si>
    <t>SDN003</t>
  </si>
  <si>
    <t>SDN004</t>
  </si>
  <si>
    <t>SDN007</t>
  </si>
  <si>
    <t>SOM004</t>
  </si>
  <si>
    <t>SSD002</t>
  </si>
  <si>
    <t>TCD002</t>
  </si>
  <si>
    <t>TCD008</t>
  </si>
  <si>
    <t>TLS002</t>
  </si>
  <si>
    <t>TON002</t>
  </si>
  <si>
    <t>UGA002</t>
  </si>
  <si>
    <t>UGA003</t>
  </si>
  <si>
    <t>UGA004</t>
  </si>
  <si>
    <t>UGA006</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</si>
  <si>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</si>
  <si>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</si>
  <si>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</si>
  <si>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</si>
  <si>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</si>
  <si>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</si>
  <si>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</si>
  <si>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</si>
  <si>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</si>
  <si>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</si>
  <si>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</si>
  <si>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</si>
  <si>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</si>
  <si>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</si>
  <si>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</si>
  <si>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</si>
  <si>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</si>
  <si>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</si>
  <si>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</si>
  <si>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</si>
  <si>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</si>
  <si>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</si>
  <si>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</si>
  <si>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</si>
  <si>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</si>
  <si>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</si>
  <si>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</si>
  <si>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https://www.acaps.org/country/Afghanistan/crisis/Earthquake-in-Khost-and-Paktika</t>
  </si>
  <si>
    <t>29/06/2022</t>
  </si>
  <si>
    <t>Subnational</t>
  </si>
  <si>
    <t>AFG.17_1,AFG.25_1</t>
  </si>
  <si>
    <t>Khost,Paktika</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</si>
  <si>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</si>
  <si>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</si>
  <si>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</si>
  <si>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</si>
  <si>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</si>
  <si>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</si>
  <si>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</si>
  <si>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</si>
  <si>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</si>
  <si>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</si>
  <si>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</si>
  <si>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</si>
  <si>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</si>
  <si>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</si>
  <si>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</si>
  <si>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</si>
  <si>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</si>
  <si>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</si>
  <si>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</si>
  <si>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</si>
  <si>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</si>
  <si>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</si>
  <si>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</si>
  <si>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t>
  </si>
  <si>
    <t>Rohingya Refugees</t>
  </si>
  <si>
    <t>https://www.acaps.org/country/Bangladesh/crisis/Rohingya-Refugees</t>
  </si>
  <si>
    <t>MMR002,BGD001</t>
  </si>
  <si>
    <t>BGD.2_1</t>
  </si>
  <si>
    <t>Chittagong</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</si>
  <si>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</si>
  <si>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</si>
  <si>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</si>
  <si>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</si>
  <si>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</si>
  <si>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</si>
  <si>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</si>
  <si>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</si>
  <si>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</si>
  <si>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</si>
  <si>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</si>
  <si>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Floods</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</si>
  <si>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</si>
  <si>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</si>
  <si>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</si>
  <si>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</si>
  <si>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</si>
  <si>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</si>
  <si>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</si>
  <si>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Boko Haram</t>
  </si>
  <si>
    <t>https://www.acaps.org/country/Cameroon/crisis/Boko-Haram</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</si>
  <si>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</si>
  <si>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</si>
  <si>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</si>
  <si>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</si>
  <si>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</si>
  <si>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</si>
  <si>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</si>
  <si>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</si>
  <si>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</si>
  <si>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</si>
  <si>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</si>
  <si>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</si>
  <si>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</si>
  <si>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</si>
  <si>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</si>
  <si>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</si>
  <si>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</si>
  <si>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</si>
  <si>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</si>
  <si>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</si>
  <si>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</si>
  <si>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</si>
  <si>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</si>
  <si>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</si>
  <si>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</si>
  <si>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</si>
  <si>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</si>
  <si>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</si>
  <si>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</si>
  <si>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</si>
  <si>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</si>
  <si>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</si>
  <si>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</si>
  <si>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</si>
  <si>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</si>
  <si>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Syrian refugee crisis</t>
  </si>
  <si>
    <t>https://www.acaps.org/country/Egypt/crisis/Syrian-refugee-crisis</t>
  </si>
  <si>
    <t>EGY.8_1,EGY.12_1,EGY.6_1</t>
  </si>
  <si>
    <t>Al Jizah,Al Qalyubiyah,Al Iskandariyah</t>
  </si>
  <si>
    <t>Socio-political,Displacement</t>
  </si>
  <si>
    <t>https://www.acaps.org/country/Eritrea/crisis/Complex-crisis</t>
  </si>
  <si>
    <t>ETH004,ETH003</t>
  </si>
  <si>
    <t>Europe</t>
  </si>
  <si>
    <t>https://www.acaps.org/country/Spain/crisis/Mixed-Migration</t>
  </si>
  <si>
    <t>ESP.13_1,ESP.14_1,ESP.1_1,ESP.7_1</t>
  </si>
  <si>
    <t>Islas Baleares,Islas Canarias,Andalucía,Ceuta y Melilla</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</si>
  <si>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</si>
  <si>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</si>
  <si>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</si>
  <si>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</si>
  <si>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</si>
  <si>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</si>
  <si>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</si>
  <si>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</si>
  <si>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</si>
  <si>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</si>
  <si>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</si>
  <si>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</si>
  <si>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 xml:space="preserve">Floods in Gambia </t>
  </si>
  <si>
    <t>https://www.acaps.org/country/Gambia/crisis/Floods-in-Gambia</t>
  </si>
  <si>
    <t>29/08/2022</t>
  </si>
  <si>
    <t>https://www.acaps.org/country/Greece/crisis/Mixed-Migration</t>
  </si>
  <si>
    <t>GRC.1_1</t>
  </si>
  <si>
    <t>Aegean</t>
  </si>
  <si>
    <t>Violence,Socio-political,Other seasonal event</t>
  </si>
  <si>
    <t>https://www.acaps.org/country/Guatemala/crisis/Complex-crisis</t>
  </si>
  <si>
    <t>Violence,Socio-political,Other seasonal event,Cyclone</t>
  </si>
  <si>
    <t>https://www.acaps.org/country/Honduras/crisis/Complex-crisis</t>
  </si>
  <si>
    <t>Earthquake,Violence,Socio-political,Other seasonal event</t>
  </si>
  <si>
    <t>https://www.acaps.org/country/Haiti/crisis/Complex-crisis</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</si>
  <si>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</si>
  <si>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</si>
  <si>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</si>
  <si>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</si>
  <si>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</si>
  <si>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</si>
  <si>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</si>
  <si>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</si>
  <si>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</si>
  <si>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</si>
  <si>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Socio-political,Violence</t>
  </si>
  <si>
    <t>https://www.acaps.org/country/Indonesia/crisis/Papua-Conflict</t>
  </si>
  <si>
    <t>01/07/2019</t>
  </si>
  <si>
    <t>IDN.23_1</t>
  </si>
  <si>
    <t>Papua</t>
  </si>
  <si>
    <t>Earthquake,Socio-political,Violence</t>
  </si>
  <si>
    <t>https://www.acaps.org/country/Indonesia/crisis/Country-Level</t>
  </si>
  <si>
    <t>27/01/2021</t>
  </si>
  <si>
    <t>IDN.23_1,IDN.9_1,IDN.22_1</t>
  </si>
  <si>
    <t>Papua,Jawa Barat,Papua Barat</t>
  </si>
  <si>
    <t>Earthquake in West Java</t>
  </si>
  <si>
    <t>https://www.acaps.org/country/Indonesia/crisis/Earthquake-in-West-Java</t>
  </si>
  <si>
    <t>28/11/2022</t>
  </si>
  <si>
    <t>IDN.9_1</t>
  </si>
  <si>
    <t>Jawa Barat</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</si>
  <si>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</si>
  <si>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</si>
  <si>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</si>
  <si>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</si>
  <si>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</si>
  <si>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</si>
  <si>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</si>
  <si>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</si>
  <si>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</si>
  <si>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</si>
  <si>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</si>
  <si>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</si>
  <si>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</si>
  <si>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</si>
  <si>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</si>
  <si>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</si>
  <si>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</si>
  <si>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</si>
  <si>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</si>
  <si>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</si>
  <si>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</si>
  <si>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</si>
  <si>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</si>
  <si>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</si>
  <si>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</si>
  <si>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</si>
  <si>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</si>
  <si>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</si>
  <si>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</si>
  <si>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</si>
  <si>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</si>
  <si>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</si>
  <si>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</si>
  <si>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</si>
  <si>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</si>
  <si>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</si>
  <si>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</si>
  <si>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</si>
  <si>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</si>
  <si>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</si>
  <si>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</si>
  <si>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</si>
  <si>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</si>
  <si>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</si>
  <si>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</si>
  <si>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</si>
  <si>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</si>
  <si>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Socio-political,Food Security</t>
  </si>
  <si>
    <t>Socio-economic crisis</t>
  </si>
  <si>
    <t>https://www.acaps.org/country/Sri Lanka/crisis/Socio-economic-crisis</t>
  </si>
  <si>
    <t>20/06/2022</t>
  </si>
  <si>
    <t>Food Security</t>
  </si>
  <si>
    <t>Food security crisis</t>
  </si>
  <si>
    <t>https://www.acaps.org/country/Lesotho/crisis/Food-security-crisis</t>
  </si>
  <si>
    <t>LSO.1_1,LSO.4_1,LSO.5_1,LSO.9_1,LSO.8_1,LSO.7_1,LSO.10_1,LSO.6_1</t>
  </si>
  <si>
    <t>Berea,Mafeteng,Maseru,Quthing,Qacha's Nek,Mokhotlong,Thaba-Tseka,Mohale's Hoek</t>
  </si>
  <si>
    <t>https://www.acaps.org/country/Morocco/crisis/Mixed-Migration</t>
  </si>
  <si>
    <t>Displacement,Conflict</t>
  </si>
  <si>
    <t>https://www.acaps.org/country/Moldova/crisis/Displacement-from-Ukraine-conflict</t>
  </si>
  <si>
    <t>HUN002,POL002,UKR002,ROU002,SVK002</t>
  </si>
  <si>
    <t>03/03/2022</t>
  </si>
  <si>
    <t>MDA.25_1,MDA.32_1</t>
  </si>
  <si>
    <t>Ocniţa,Ştefan Voda</t>
  </si>
  <si>
    <t>https://www.acaps.org/country/Madagascar/crisis/Drought</t>
  </si>
  <si>
    <t>MDG.3_1,MDG.6_1</t>
  </si>
  <si>
    <t>Fianarantsoa,Toliary</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</si>
  <si>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</si>
  <si>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</si>
  <si>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</si>
  <si>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</si>
  <si>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</si>
  <si>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</si>
  <si>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</si>
  <si>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</si>
  <si>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</si>
  <si>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</si>
  <si>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</si>
  <si>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</si>
  <si>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</si>
  <si>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</si>
  <si>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</si>
  <si>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</si>
  <si>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</si>
  <si>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</si>
  <si>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</si>
  <si>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</si>
  <si>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</si>
  <si>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</si>
  <si>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</si>
  <si>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</si>
  <si>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Conflict,Displacement,Cyclone</t>
  </si>
  <si>
    <t>Multiple Crises</t>
  </si>
  <si>
    <t>https://www.acaps.org/country/Mozambique/crisis/Multiple-Crises</t>
  </si>
  <si>
    <t>MOZ004,MOZ008</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</si>
  <si>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</si>
  <si>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</si>
  <si>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</si>
  <si>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</si>
  <si>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</si>
  <si>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</si>
  <si>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</si>
  <si>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</si>
  <si>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</si>
  <si>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</si>
  <si>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</si>
  <si>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</si>
  <si>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</si>
  <si>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</si>
  <si>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</si>
  <si>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</si>
  <si>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</si>
  <si>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</si>
  <si>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</si>
  <si>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</si>
  <si>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</si>
  <si>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</si>
  <si>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</si>
  <si>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https://www.acaps.org/country/Niger/crisis/Boko-Haram</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</si>
  <si>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</si>
  <si>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</si>
  <si>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</si>
  <si>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</si>
  <si>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</si>
  <si>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</si>
  <si>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</si>
  <si>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</si>
  <si>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</si>
  <si>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</si>
  <si>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</si>
  <si>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</si>
  <si>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</si>
  <si>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</si>
  <si>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</si>
  <si>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</si>
  <si>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 xml:space="preserve">Boko Haram </t>
  </si>
  <si>
    <t>https://www.acaps.org/country/Nigeria/crisis/Boko-Haram</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</si>
  <si>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</si>
  <si>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</si>
  <si>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</si>
  <si>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</si>
  <si>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</si>
  <si>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</si>
  <si>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</si>
  <si>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</si>
  <si>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</si>
  <si>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</si>
  <si>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</si>
  <si>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</si>
  <si>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</si>
  <si>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</si>
  <si>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</si>
  <si>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</si>
  <si>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Other seasonal event</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</si>
  <si>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</si>
  <si>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</si>
  <si>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</si>
  <si>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</si>
  <si>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</si>
  <si>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</si>
  <si>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</si>
  <si>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Conflict,Cyclone,Violence,Floods,Other seasonal event</t>
  </si>
  <si>
    <t>https://www.acaps.org/country/Philippines/crisis/Country-level</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</si>
  <si>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</si>
  <si>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</si>
  <si>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</si>
  <si>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</si>
  <si>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</si>
  <si>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Cyclone</t>
  </si>
  <si>
    <t>https://www.acaps.org/country/Philippines/crisis/Typhoon-Nalgae</t>
  </si>
  <si>
    <t>Floods,Other seasonal event</t>
  </si>
  <si>
    <t>https://www.acaps.org/country/Philippines/crisis/LPAs,-Northeast-Monsoon,-and-Shear-Line</t>
  </si>
  <si>
    <t>PHL.10_1,PHL.14_1,PHL.15_1,PHL.16_1,PHL.17_1,PHL.19_1,PHL.2_1,PHL.20_1,PHL.21_1,PHL.22_1,PHL.23_1,PHL.25_1,PHL.27_1,PHL.28_1,PHL.29_1,PHL.3_1,PHL.30_1,PHL.31_1,PHL.32_1,PHL.33_1,PHL.34_1,PHL.38_1,PHL.4_1,PHL.43_1,PHL.45_1,PHL.47_1,PHL.48_1,PHL.49_1,PHL.5_1,PHL.50_1,PHL.52_1,PHL.53_1,PHL.54_1,PHL.55_1,PHL.57_1,PHL.58_1,PHL.59_1,PHL.6_1,PHL.60_1,PHL.65_1,PHL.66_1,PHL.68_1,PHL.69_1,PHL.71_1,PHL.74_1,PHL.75_1,PHL.76_1,PHL.78_1,PHL.79_1,PHL.8_1,PHL.80_1,PHL.81_1</t>
  </si>
  <si>
    <t>Bataan,Biliran,Bohol,Bukidnon,Bulacan,Camarines Norte,Agusan del Norte,Camarines Sur,Camiguin,Capiz,Catanduanes,Cebu,Davao del Norte,Davao del Sur,Davao Oriental,Agusan del Sur,Dinagat Islands,Eastern Samar,Guimaras,Ifugao,Ilocos Norte,Kalinga,Aklan,Leyte,Marinduque,Metropolitan Manila,Misamis Occidental,Misamis Oriental,Albay,Mountain Province,Negros Oriental,North Cotabato,Northern Samar,Nueva Ecija,Occidental Mindoro,Oriental Mindoro,Palawan,Antique,Pampanga,Romblon,Samar,Siquijor,Sorsogon,Southern Leyte,Surigao del Norte,Surigao del Sur,Tarlac,Zambales,Zamboanga del Norte,Aurora,Zamboanga del Sur,Zamboanga Sibugay</t>
  </si>
  <si>
    <t>Pacific</t>
  </si>
  <si>
    <t>https://www.acaps.org/country/Papua New Guinea/crisis/Highlands-Violence</t>
  </si>
  <si>
    <t>12/09/2022</t>
  </si>
  <si>
    <t>PNG.3_1,PNG.7_1,PNG.9_1,PNG.10_1,PNG.19_1</t>
  </si>
  <si>
    <t>Chimbu,Enga,Hela,Jiwaka,Southern Highlands</t>
  </si>
  <si>
    <t>https://www.acaps.org/country/Poland/crisis/Displacement-from-Ukraine-conflict</t>
  </si>
  <si>
    <t>UKR002,HUN002,SVK002,ROU002,MDA002</t>
  </si>
  <si>
    <t>POL.4_1</t>
  </si>
  <si>
    <t>Lubelskie</t>
  </si>
  <si>
    <t>Socio-political,Floods,Other seasonal event,Food Security</t>
  </si>
  <si>
    <t>https://www.acaps.org/country/DPRK/crisis/Complex-crisis</t>
  </si>
  <si>
    <t>https://www.acaps.org/country/Palestine/crisis/Conflict</t>
  </si>
  <si>
    <t>NGA,NER,TCD,CMR</t>
  </si>
  <si>
    <t>Africa,Africa,Africa,Africa</t>
  </si>
  <si>
    <t>Regional Boko Haram</t>
  </si>
  <si>
    <t>https://www.acaps.org/country/Nigeria/crisis/Regional-Boko-Haram</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</si>
  <si>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</si>
  <si>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</si>
  <si>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</si>
  <si>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</si>
  <si>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</si>
  <si>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</si>
  <si>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</si>
  <si>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</si>
  <si>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</si>
  <si>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</si>
  <si>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</si>
  <si>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</si>
  <si>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</si>
  <si>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</si>
  <si>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</si>
  <si>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</si>
  <si>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</si>
  <si>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</si>
  <si>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https://www.acaps.org/country/Turkey/crisis/Eastern-Mediterranean-Route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</si>
  <si>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</si>
  <si>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</si>
  <si>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</si>
  <si>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</si>
  <si>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</si>
  <si>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</si>
  <si>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</si>
  <si>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</si>
  <si>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</si>
  <si>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</si>
  <si>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</si>
  <si>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</si>
  <si>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</si>
  <si>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</si>
  <si>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</si>
  <si>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</si>
  <si>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</si>
  <si>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</si>
  <si>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</si>
  <si>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</si>
  <si>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</si>
  <si>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</si>
  <si>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</si>
  <si>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</si>
  <si>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</si>
  <si>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</si>
  <si>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</si>
  <si>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</si>
  <si>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https://www.acaps.org/country/Romania/crisis/Displacement-from-Ukraine-conflict</t>
  </si>
  <si>
    <t>HUN002,POL002,UKR002,MDA002,SVK002</t>
  </si>
  <si>
    <t>09/03/2022</t>
  </si>
  <si>
    <t>ROU.27_1,ROU.7_1,ROU.24_1,ROU.36_1,ROU.30_1,ROU.4_1,ROU.41_1,ROU.34_1</t>
  </si>
  <si>
    <t>Maramureș,Botoșani,Iași,Suceava,Neamț,Bacău,Vaslui,Satu Mare</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</si>
  <si>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</si>
  <si>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</si>
  <si>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</si>
  <si>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</si>
  <si>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</si>
  <si>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</si>
  <si>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</si>
  <si>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</si>
  <si>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</si>
  <si>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https://www.acaps.org/country/Sudan/crisis/Floods</t>
  </si>
  <si>
    <t>01/08/2020</t>
  </si>
  <si>
    <t>https://www.acaps.org/country/Sudan/crisis/Violence-in-Darfur-and-Kordofan-regions</t>
  </si>
  <si>
    <t>27/04/2021</t>
  </si>
  <si>
    <t>SDN.16_1,SDN.4_1,SDN.5_1,SDN.8_1,SDN.9_1,SDN.14_1,SDN.15_1,SDN.17_1</t>
  </si>
  <si>
    <t>West Darfur,Central Darfur,East Darfur,North Darfur,North Kurdufan,South Darfur,South Kurdufan,West Kurdufan</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</si>
  <si>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</si>
  <si>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</si>
  <si>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</si>
  <si>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</si>
  <si>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</si>
  <si>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</si>
  <si>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</si>
  <si>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</si>
  <si>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</si>
  <si>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</si>
  <si>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</si>
  <si>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</si>
  <si>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</si>
  <si>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2022 floods</t>
  </si>
  <si>
    <t>https://www.acaps.org/country/South Sudan/crisis/2022-floods</t>
  </si>
  <si>
    <t>12/10/2022</t>
  </si>
  <si>
    <t>SSD.5_1,SSD.8_1,SSD.6_1,SSD.3_1,SSD.10_1,SSD.7_1,SSD.9_1</t>
  </si>
  <si>
    <t>North Bahr-al-Ghazal,Warap,Unity,Jungoli,West Equatoria,Upper Nile,West Bahr-al-Ghazal</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</si>
  <si>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</si>
  <si>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</si>
  <si>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</si>
  <si>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</si>
  <si>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</si>
  <si>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</si>
  <si>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</si>
  <si>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</si>
  <si>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https://www.acaps.org/country/Chad/crisis/Complex-crisis</t>
  </si>
  <si>
    <t>https://www.acaps.org/country/Chad/crisis/Boko-Haram</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</si>
  <si>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</si>
  <si>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</si>
  <si>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</si>
  <si>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</si>
  <si>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</si>
  <si>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</si>
  <si>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</si>
  <si>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</si>
  <si>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</si>
  <si>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</si>
  <si>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Tibesti conflict</t>
  </si>
  <si>
    <t>https://www.acaps.org/country/Chad/crisis/Tibesti-conflict</t>
  </si>
  <si>
    <t>TCD.21_1</t>
  </si>
  <si>
    <t>Tibesti</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</si>
  <si>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</si>
  <si>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</si>
  <si>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</si>
  <si>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</si>
  <si>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</si>
  <si>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</si>
  <si>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</si>
  <si>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https://www.acaps.org/country/Trinidad and Tobago/crisis/Venezuelan-refugees</t>
  </si>
  <si>
    <t>https://www.acaps.org/country/Tunisia/crisis/Mixed-Migration</t>
  </si>
  <si>
    <t>https://www.acaps.org/country/Turkey/crisis/Country-level</t>
  </si>
  <si>
    <t>https://www.acaps.org/country/Turkey/crisis/Syrian-refugees</t>
  </si>
  <si>
    <t>TUR.1_1,TUR.2_1,TUR.33_1,TUR.37_1,TUR.40_1,TUR.42_1,TUR.64_1,TUR.48_1,TUR.68_1</t>
  </si>
  <si>
    <t>Adana,Adiyaman,Gaziantep,Hatay,Istanbul,K. Maras,Osmaniye,Kilis,Sanliurfa</t>
  </si>
  <si>
    <t>https://www.acaps.org/country/Turkey/crisis/Mixed-Migration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</si>
  <si>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</si>
  <si>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</si>
  <si>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</si>
  <si>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https://www.acaps.org/country/Turkey/crisis/Kurdish-conflict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</si>
  <si>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</si>
  <si>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</si>
  <si>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</si>
  <si>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</si>
  <si>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</si>
  <si>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</si>
  <si>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</si>
  <si>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</si>
  <si>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</si>
  <si>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</si>
  <si>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</si>
  <si>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</si>
  <si>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</si>
  <si>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Displacement,Drought,Violence,Epidemic</t>
  </si>
  <si>
    <t>https://www.acaps.org/country/Uganda/crisis/Country-level</t>
  </si>
  <si>
    <t>UGA007,UGA005</t>
  </si>
  <si>
    <t>UGA.1_1,UGA.3_1,UGA.16_1,UGA.18_1,UGA.28_1,UGA.40_1,UGA.45_1</t>
  </si>
  <si>
    <t>Adjumani,Arua,Kampala,Kamwenge,Kotido,Moroto,Nakapiripirit</t>
  </si>
  <si>
    <t>https://www.acaps.org/country/Uganda/crisis/Refugees</t>
  </si>
  <si>
    <t>SSD001,COD001,UGA001</t>
  </si>
  <si>
    <t>UGA.1_1,UGA.3_1,UGA.16_1,UGA.18_1,UGA.58_1,UGA.41_1,UGA.9_1,UGA.51_1,UGA.36_1</t>
  </si>
  <si>
    <t>Adjumani,Arua,Kampala,Kamwenge,Yumbe,Moyo,Hoima,Rakai,Masindi</t>
  </si>
  <si>
    <t>Drought,Violence,Epidemic</t>
  </si>
  <si>
    <t>https://www.acaps.org/country/Uganda/crisis/Food-Security-Crisis-in-Karamoja-Region</t>
  </si>
  <si>
    <t>25/07/2022</t>
  </si>
  <si>
    <t>UGA.28_1,UGA.40_1,UGA.45_1</t>
  </si>
  <si>
    <t>Kotido,Moroto,Nakapiripirit</t>
  </si>
  <si>
    <t>https://www.acaps.org/country/Ukraine/crisis/Conflict</t>
  </si>
  <si>
    <t>HUN002,MDA002,ROU002,POL002,SVK002</t>
  </si>
  <si>
    <t>Socio-political,Violence,Floods</t>
  </si>
  <si>
    <t>https://www.acaps.org/country/Venezuela/crisis/Complex-crisis</t>
  </si>
  <si>
    <t>PER002,BRA002,TTO002,COL002,ECU002</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</si>
  <si>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</si>
  <si>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</si>
  <si>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</si>
  <si>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</si>
  <si>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</si>
  <si>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</si>
  <si>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</si>
  <si>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</si>
  <si>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</si>
  <si>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</si>
  <si>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</si>
  <si>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</si>
  <si>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</si>
  <si>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</si>
  <si>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</si>
  <si>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</si>
  <si>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</si>
  <si>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</si>
  <si>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</si>
  <si>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</si>
  <si>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</si>
  <si>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</si>
  <si>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</si>
  <si>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</si>
  <si>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</si>
  <si>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</si>
  <si>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</si>
  <si>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</si>
  <si>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</si>
  <si>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</si>
  <si>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</si>
  <si>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</si>
  <si>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</si>
  <si>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</si>
  <si>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</si>
  <si>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</si>
  <si>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</si>
  <si>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</si>
  <si>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</si>
  <si>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</si>
  <si>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</si>
  <si>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</si>
  <si>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</si>
  <si>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</si>
  <si>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</si>
  <si>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</si>
  <si>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</si>
  <si>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</si>
  <si>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</si>
  <si>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</si>
  <si>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</si>
  <si>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</si>
  <si>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</si>
  <si>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</si>
  <si>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</si>
  <si>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</si>
  <si>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</si>
  <si>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</si>
  <si>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</si>
  <si>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</si>
  <si>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</si>
  <si>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</si>
  <si>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</si>
  <si>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</si>
  <si>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</si>
  <si>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</si>
  <si>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</si>
  <si>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</si>
  <si>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</si>
  <si>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</si>
  <si>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</si>
  <si>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</si>
  <si>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</si>
  <si>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</si>
  <si>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</si>
  <si>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</si>
  <si>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</si>
  <si>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</si>
  <si>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</si>
  <si>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</si>
  <si>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</si>
  <si>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</si>
  <si>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AFG001Buildings in the affected area</t>
  </si>
  <si>
    <t>AFG005Buildings in the affected area</t>
  </si>
  <si>
    <t>AFG005People facing limited access constraints</t>
  </si>
  <si>
    <t>AFG005People facing restricted access constraints</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</si>
  <si>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</si>
  <si>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</si>
  <si>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</si>
  <si>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</si>
  <si>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</si>
  <si>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</si>
  <si>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</si>
  <si>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</si>
  <si>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</si>
  <si>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</si>
  <si>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</si>
  <si>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</si>
  <si>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</si>
  <si>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BRA001Buildings in the affected area</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</si>
  <si>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</si>
  <si>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</si>
  <si>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</si>
  <si>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</si>
  <si>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</si>
  <si>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</si>
  <si>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</si>
  <si>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</si>
  <si>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</si>
  <si>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</si>
  <si>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</si>
  <si>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</si>
  <si>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</si>
  <si>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</si>
  <si>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</si>
  <si>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</si>
  <si>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</si>
  <si>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</si>
  <si>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</si>
  <si>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</si>
  <si>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</si>
  <si>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</si>
  <si>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</si>
  <si>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</si>
  <si>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</si>
  <si>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</si>
  <si>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</si>
  <si>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</si>
  <si>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</si>
  <si>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</si>
  <si>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</si>
  <si>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GMB002Buildings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</si>
  <si>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</si>
  <si>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</si>
  <si>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</si>
  <si>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</si>
  <si>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</si>
  <si>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</si>
  <si>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</si>
  <si>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</si>
  <si>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</si>
  <si>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</si>
  <si>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</si>
  <si>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</si>
  <si>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</si>
  <si>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</si>
  <si>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IDN007Illness cases reported</t>
  </si>
  <si>
    <t>IDN007Buildings damaged</t>
  </si>
  <si>
    <t>IDN007Buildings destroyed</t>
  </si>
  <si>
    <t>IDN007Buildings in the affected area</t>
  </si>
  <si>
    <t>IDN007Economic Losses</t>
  </si>
  <si>
    <t>IDN008Illness cases reported</t>
  </si>
  <si>
    <t>IDN008Buildings damaged</t>
  </si>
  <si>
    <t>IDN008Buildings destroyed</t>
  </si>
  <si>
    <t>IDN008Buildings in the affected area</t>
  </si>
  <si>
    <t>IDN008Economic Losses</t>
  </si>
  <si>
    <t>IDN008People facing limited access constraints</t>
  </si>
  <si>
    <t>IDN008People facing restricted access constraints</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</si>
  <si>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</si>
  <si>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</si>
  <si>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</si>
  <si>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</si>
  <si>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</si>
  <si>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</si>
  <si>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</si>
  <si>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</si>
  <si>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</si>
  <si>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</si>
  <si>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</si>
  <si>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</si>
  <si>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</si>
  <si>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</si>
  <si>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</si>
  <si>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</si>
  <si>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</si>
  <si>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</si>
  <si>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</si>
  <si>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</si>
  <si>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</si>
  <si>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LSO003Buildings in the affected area</t>
  </si>
  <si>
    <t>MAR002Buildings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</si>
  <si>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</si>
  <si>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</si>
  <si>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</si>
  <si>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</si>
  <si>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</si>
  <si>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</si>
  <si>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</si>
  <si>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</si>
  <si>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MDG002Buildings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</si>
  <si>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</si>
  <si>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</si>
  <si>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</si>
  <si>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</si>
  <si>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</si>
  <si>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</si>
  <si>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</si>
  <si>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</si>
  <si>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MOZ001Buildings in the affected area</t>
  </si>
  <si>
    <t>MOZ004Buildings in the affected area</t>
  </si>
  <si>
    <t>MRT002Buildings in the affected area</t>
  </si>
  <si>
    <t>MRT003Buildings in the affected area</t>
  </si>
  <si>
    <t>MWI002Buildings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</si>
  <si>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</si>
  <si>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</si>
  <si>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</si>
  <si>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</si>
  <si>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</si>
  <si>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</si>
  <si>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</si>
  <si>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</si>
  <si>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</si>
  <si>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</si>
  <si>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</si>
  <si>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</si>
  <si>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</si>
  <si>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</si>
  <si>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</si>
  <si>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</si>
  <si>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</si>
  <si>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</si>
  <si>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</si>
  <si>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</si>
  <si>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</si>
  <si>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</si>
  <si>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</si>
  <si>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</si>
  <si>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</si>
  <si>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</si>
  <si>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</si>
  <si>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</si>
  <si>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</si>
  <si>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</si>
  <si>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</si>
  <si>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</si>
  <si>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</si>
  <si>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</si>
  <si>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</si>
  <si>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PHL012Illness cases reported</t>
  </si>
  <si>
    <t>PHL012Buildings in the affected area</t>
  </si>
  <si>
    <t>PHL012People facing limited access constraints</t>
  </si>
  <si>
    <t>PHL012People facing restricted access constraints</t>
  </si>
  <si>
    <t>PHL013Illness cases reported</t>
  </si>
  <si>
    <t>PHL013Buildings in the affected area</t>
  </si>
  <si>
    <t>PHL013People facing limited access constraints</t>
  </si>
  <si>
    <t>PHL013People facing restricted access constraints</t>
  </si>
  <si>
    <t>PNG003Injuries reported</t>
  </si>
  <si>
    <t>PNG003Illness cases reported</t>
  </si>
  <si>
    <t>PNG003Buildings damaged</t>
  </si>
  <si>
    <t>PNG003Buildings destroyed</t>
  </si>
  <si>
    <t>PNG003Buildings in the affected area</t>
  </si>
  <si>
    <t>PNG003Economic Losses</t>
  </si>
  <si>
    <t>PNG003People facing limited access constraints</t>
  </si>
  <si>
    <t>PNG003People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</si>
  <si>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</si>
  <si>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</si>
  <si>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</si>
  <si>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</si>
  <si>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</si>
  <si>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</si>
  <si>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</si>
  <si>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</si>
  <si>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</si>
  <si>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</si>
  <si>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</si>
  <si>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</si>
  <si>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</si>
  <si>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</si>
  <si>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</si>
  <si>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</si>
  <si>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</si>
  <si>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</si>
  <si>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</si>
  <si>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</si>
  <si>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</si>
  <si>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</si>
  <si>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</si>
  <si>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</si>
  <si>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</si>
  <si>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</si>
  <si>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</si>
  <si>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</si>
  <si>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</si>
  <si>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</si>
  <si>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</si>
  <si>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</si>
  <si>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RWA002Buildings in the affected area</t>
  </si>
  <si>
    <t>SDN001Buildings in the affected area</t>
  </si>
  <si>
    <t>SDN005Buildings in the affected area</t>
  </si>
  <si>
    <t>SDN005People facing limited access constraints</t>
  </si>
  <si>
    <t>SDN005People facing restricted access constraints</t>
  </si>
  <si>
    <t>SDN006Buildings in the affected area</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</si>
  <si>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</si>
  <si>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</si>
  <si>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</si>
  <si>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</si>
  <si>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</si>
  <si>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</si>
  <si>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SSD003Buildings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</si>
  <si>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</si>
  <si>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</si>
  <si>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</si>
  <si>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</si>
  <si>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</si>
  <si>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</si>
  <si>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</si>
  <si>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</si>
  <si>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</si>
  <si>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</si>
  <si>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</si>
  <si>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</si>
  <si>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</si>
  <si>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</si>
  <si>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</si>
  <si>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</si>
  <si>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</si>
  <si>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</si>
  <si>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</si>
  <si>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</si>
  <si>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</si>
  <si>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</si>
  <si>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</si>
  <si>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</si>
  <si>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</si>
  <si>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</si>
  <si>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</si>
  <si>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</si>
  <si>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</si>
  <si>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TZA001Buildings in the affected area</t>
  </si>
  <si>
    <t>TZA002Buildings in the affected area</t>
  </si>
  <si>
    <t>TZA003Buildings in the affected area</t>
  </si>
  <si>
    <t>UGA001Buildings in the affected area</t>
  </si>
  <si>
    <t>UGA005Buildings in the affected area</t>
  </si>
  <si>
    <t>UGA005People facing limited access constraints</t>
  </si>
  <si>
    <t>UGA005People facing restricted access constraints</t>
  </si>
  <si>
    <t>UGA007Buildings in the affected area</t>
  </si>
  <si>
    <t>UKR002Buildings in the affected area</t>
  </si>
  <si>
    <t>VEN001Buildings in the affected area</t>
  </si>
  <si>
    <t>YEM001Buildings in the affected area</t>
  </si>
  <si>
    <t>YEM002Buildings in the affected area</t>
  </si>
  <si>
    <t>ZMB002Buildings in the affected area</t>
  </si>
  <si>
    <t>ZWE001Buildings in the affected area</t>
  </si>
  <si>
    <t>Citation
INFORM. 2023. INFORM Severity Index January 2023.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</si>
  <si>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Türkiye</t>
  </si>
  <si>
    <t>Complex situation in Türkiye</t>
  </si>
  <si>
    <t>Syrian Refugees in Türkiye</t>
  </si>
  <si>
    <t>Mixed Migration Flows in Türkiye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</si>
</sst>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 #,##0.00_ ;_ * \-#,##0.00_ ;_ * &quot;-&quot;??_ ;_ @_ "/>
    <numFmt numFmtId="165" formatCode="0.0"/>
    <numFmt numFmtId="166" formatCode="#,##0.0"/>
    <numFmt numFmtId="167" formatCode="0.0%"/>
    <numFmt numFmtId="168" formatCode="0.000%"/>
    <numFmt numFmtId="169" formatCode="_-* #,##0.00_-;_-* #,##0.00\-;_-* &quot;-&quot;??_-;_-@_-"/>
    <numFmt numFmtId="170" formatCode="&quot;£&quot;#,##0\ ;\(&quot;£&quot;#,##0\)"/>
    <numFmt numFmtId="171" formatCode="_(&quot;€&quot;* #,##0.00_);_(&quot;€&quot;* \(#,##0.00\);_(&quot;€&quot;* &quot;-&quot;??_);_(@_)"/>
    <numFmt numFmtId="172" formatCode="##0.0"/>
    <numFmt numFmtId="173" formatCode="##0.0\ \|"/>
    <numFmt numFmtId="174" formatCode="&quot;$&quot;#,##0\ ;\(&quot;$&quot;#,##0\)"/>
    <numFmt numFmtId="175" formatCode="#0"/>
    <numFmt numFmtId="176" formatCode="##,##0.000"/>
  </numFmts>
  <fonts count="134"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9" fontId="19" fillId="0" borderId="0"/>
    <xf numFmtId="43" fontId="105" fillId="0" borderId="0"/>
    <xf numFmtId="43" fontId="12" fillId="0" borderId="0"/>
    <xf numFmtId="3" fontId="105" fillId="0" borderId="0"/>
    <xf numFmtId="0" fontId="25" fillId="34" borderId="57"/>
    <xf numFmtId="170"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1"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9"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2"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2" fontId="105" fillId="0" borderId="0">
      <alignment horizontal="right" vertical="center" wrapText="1"/>
    </xf>
    <xf numFmtId="173"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2"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5"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64" fontId="96" fillId="0" borderId="0"/>
    <xf numFmtId="0" fontId="96" fillId="0" borderId="0"/>
    <xf numFmtId="0" fontId="83" fillId="7" borderId="0"/>
    <xf numFmtId="164" fontId="105" fillId="0" borderId="0"/>
    <xf numFmtId="164"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64"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64" fontId="105" fillId="0" borderId="0"/>
    <xf numFmtId="164" fontId="105" fillId="0" borderId="0"/>
    <xf numFmtId="164" fontId="12" fillId="0" borderId="0"/>
    <xf numFmtId="164" fontId="12" fillId="0" borderId="0"/>
    <xf numFmtId="164" fontId="96" fillId="0" borderId="0"/>
    <xf numFmtId="164" fontId="96" fillId="0" borderId="0"/>
    <xf numFmtId="0" fontId="23" fillId="32" borderId="64"/>
    <xf numFmtId="0" fontId="29" fillId="26" borderId="64">
      <protection locked="0"/>
    </xf>
  </cellStyleXfs>
  <cellXfs count="320">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7" fontId="70" fillId="48" borderId="28" xfId="5" applyNumberFormat="1" applyFont="1" applyFill="1" applyBorder="1" applyAlignment="1">
      <alignment horizontal="center" textRotation="90" wrapText="1"/>
    </xf>
    <xf numFmtId="167"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7" fontId="116"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0" fontId="70" fillId="0" borderId="0" xfId="220" applyFont="1"/>
    <xf numFmtId="14" fontId="70" fillId="0" borderId="0" xfId="0" applyNumberFormat="1"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76" fillId="94" borderId="0" xfId="0" applyFont="1" applyFill="1" applyAlignment="1">
      <alignment horizontal="center" wrapText="1"/>
    </xf>
    <xf numFmtId="165" fontId="81" fillId="24" borderId="32" xfId="220" applyNumberFormat="1" applyFont="1" applyFill="1" applyBorder="1" applyAlignment="1">
      <alignment horizontal="center" vertical="center"/>
    </xf>
    <xf numFmtId="165" fontId="80" fillId="23" borderId="67" xfId="0" applyNumberFormat="1" applyFont="1" applyFill="1" applyBorder="1" applyAlignment="1">
      <alignment horizontal="center"/>
    </xf>
    <xf numFmtId="165" fontId="18" fillId="24" borderId="25" xfId="220" applyNumberFormat="1" applyFont="1" applyFill="1" applyBorder="1" applyAlignment="1">
      <alignment horizontal="center" vertical="center"/>
    </xf>
    <xf numFmtId="165" fontId="18" fillId="24" borderId="11" xfId="220" applyNumberFormat="1" applyFont="1" applyFill="1" applyBorder="1" applyAlignment="1">
      <alignment horizontal="center" vertical="center"/>
    </xf>
    <xf numFmtId="165" fontId="81" fillId="0" borderId="32" xfId="220" applyNumberFormat="1" applyFont="1" applyBorder="1" applyAlignment="1">
      <alignment horizontal="center" vertical="center"/>
    </xf>
    <xf numFmtId="165" fontId="80" fillId="0" borderId="67" xfId="0" applyNumberFormat="1" applyFont="1" applyBorder="1" applyAlignment="1">
      <alignment horizontal="center"/>
    </xf>
    <xf numFmtId="165" fontId="18" fillId="0" borderId="25" xfId="220" applyNumberFormat="1" applyFont="1" applyBorder="1" applyAlignment="1">
      <alignment horizontal="center" vertical="center"/>
    </xf>
    <xf numFmtId="165" fontId="18" fillId="0" borderId="11" xfId="220" applyNumberFormat="1" applyFont="1" applyBorder="1" applyAlignment="1">
      <alignment horizontal="center" vertical="center"/>
    </xf>
    <xf numFmtId="165" fontId="99" fillId="24" borderId="11" xfId="220" applyNumberFormat="1" applyFont="1" applyFill="1" applyBorder="1" applyAlignment="1">
      <alignment horizontal="center" vertical="center"/>
    </xf>
    <xf numFmtId="165" fontId="103" fillId="24" borderId="11" xfId="220" applyNumberFormat="1" applyFont="1" applyFill="1" applyBorder="1" applyAlignment="1">
      <alignment horizontal="center" vertical="center"/>
    </xf>
    <xf numFmtId="165" fontId="81" fillId="23" borderId="68" xfId="220" applyNumberFormat="1" applyFont="1" applyFill="1" applyBorder="1" applyAlignment="1">
      <alignment horizontal="center" vertical="center"/>
    </xf>
    <xf numFmtId="165" fontId="80" fillId="23" borderId="68" xfId="0" applyNumberFormat="1" applyFont="1" applyFill="1" applyBorder="1" applyAlignment="1">
      <alignment horizontal="center"/>
    </xf>
    <xf numFmtId="165" fontId="18" fillId="23" borderId="68" xfId="220" applyNumberFormat="1" applyFont="1" applyFill="1" applyBorder="1" applyAlignment="1">
      <alignment horizontal="center" vertical="center"/>
    </xf>
    <xf numFmtId="165" fontId="81" fillId="23" borderId="80" xfId="220" applyNumberFormat="1" applyFont="1" applyFill="1" applyBorder="1" applyAlignment="1">
      <alignment horizontal="center" vertical="center"/>
    </xf>
    <xf numFmtId="165" fontId="80" fillId="23" borderId="80" xfId="0" applyNumberFormat="1" applyFont="1" applyFill="1" applyBorder="1" applyAlignment="1">
      <alignment horizontal="center"/>
    </xf>
    <xf numFmtId="165" fontId="18" fillId="23" borderId="80" xfId="220" applyNumberFormat="1" applyFont="1" applyFill="1" applyBorder="1" applyAlignment="1">
      <alignment horizontal="center" vertical="center"/>
    </xf>
    <xf numFmtId="165" fontId="18" fillId="23" borderId="79" xfId="220" applyNumberFormat="1" applyFont="1" applyFill="1" applyBorder="1" applyAlignment="1">
      <alignment horizontal="center" vertical="center"/>
    </xf>
    <xf numFmtId="166" fontId="23" fillId="22" borderId="0" xfId="61" applyNumberFormat="1" applyFont="1" applyFill="1" applyAlignment="1">
      <alignment horizontal="center"/>
    </xf>
    <xf numFmtId="165" fontId="18" fillId="23" borderId="71" xfId="220" applyNumberFormat="1" applyFont="1" applyFill="1" applyBorder="1" applyAlignment="1">
      <alignment horizontal="center" vertical="center"/>
    </xf>
    <xf numFmtId="168" fontId="70" fillId="23" borderId="68" xfId="52" applyNumberFormat="1" applyFont="1" applyFill="1" applyBorder="1" applyAlignment="1">
      <alignment horizontal="center" vertical="center"/>
    </xf>
    <xf numFmtId="165" fontId="18" fillId="23" borderId="81" xfId="220" applyNumberFormat="1" applyFont="1" applyFill="1" applyBorder="1" applyAlignment="1">
      <alignment horizontal="center" vertical="center"/>
    </xf>
    <xf numFmtId="166" fontId="23" fillId="22" borderId="0" xfId="13" applyNumberFormat="1" applyFont="1" applyFill="1" applyAlignment="1">
      <alignment horizontal="center"/>
    </xf>
    <xf numFmtId="165" fontId="10" fillId="23" borderId="83" xfId="73" applyNumberFormat="1" applyFont="1" applyFill="1" applyBorder="1" applyAlignment="1">
      <alignment horizontal="center" vertical="center"/>
    </xf>
    <xf numFmtId="165" fontId="70" fillId="0" borderId="0" xfId="0" applyNumberFormat="1" applyFont="1"/>
    <xf numFmtId="0" fontId="128" fillId="0" borderId="85" xfId="0" applyFont="1" applyBorder="1" applyAlignment="1">
      <alignment indent="1"/>
    </xf>
    <xf numFmtId="0" fontId="128" fillId="0" borderId="85" xfId="0" applyFont="1" applyBorder="1" applyAlignment="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165" fontId="70" fillId="0" borderId="0" xfId="0" applyNumberFormat="1" applyFont="1" applyAlignment="1">
      <alignment horizontal="center"/>
    </xf>
    <xf numFmtId="0" fontId="0" fillId="100" borderId="0" xfId="0" applyFill="1"/>
    <xf numFmtId="0" fontId="132" fillId="0" borderId="84" xfId="0" applyFont="1" applyBorder="1" applyAlignment="1">
      <alignment horizontal="center" vertical="center"/>
    </xf>
    <xf numFmtId="17" fontId="132" fillId="0" borderId="84" xfId="0" applyNumberFormat="1" applyFont="1" applyBorder="1" applyAlignment="1">
      <alignment horizontal="center" vertical="center"/>
    </xf>
    <xf numFmtId="0" fontId="133"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165" fontId="0" fillId="0" borderId="0" xfId="0" applyNumberFormat="1"/>
    <xf numFmtId="0" fontId="0" fillId="0" borderId="0" xfId="0"/>
    <xf numFmtId="0" fontId="76" fillId="92" borderId="33" xfId="0" applyFont="1" applyFill="1" applyBorder="1" applyAlignment="1">
      <alignment horizontal="center"/>
    </xf>
    <xf numFmtId="0" fontId="70" fillId="0" borderId="0" xfId="0" applyFont="1"/>
    <xf numFmtId="0" fontId="0" fillId="0" borderId="33" xfId="0" applyBorder="1"/>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9"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0" fillId="0" borderId="0" xfId="0"/>
    <xf numFmtId="0" fontId="96"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7" borderId="0" xfId="0" applyFont="1" applyFill="1" applyAlignment="1">
      <alignment horizontal="center" vertical="top"/>
    </xf>
    <xf numFmtId="0" fontId="76" fillId="79"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cellStyle name="_KF08 DL 080909 raw data Part III Ch1" xfId="42"/>
    <cellStyle name="_KF08 DL 080909 raw data Part III Ch1_KF2010 Figure 1 1 1 World GERD 100310 (2)" xfId="43"/>
    <cellStyle name="20% - Accent1" xfId="52" builtinId="30"/>
    <cellStyle name="20% - Accent1 2" xfId="5"/>
    <cellStyle name="20% - Accent1 3" xfId="44"/>
    <cellStyle name="20% - Accent1 4" xfId="239"/>
    <cellStyle name="20% - Accent2 2" xfId="6"/>
    <cellStyle name="20% - Accent2 3" xfId="45"/>
    <cellStyle name="20% - Accent2 4" xfId="242"/>
    <cellStyle name="20% - Accent3 2" xfId="7"/>
    <cellStyle name="20% - Accent3 3" xfId="46"/>
    <cellStyle name="20% - Accent3 4" xfId="246"/>
    <cellStyle name="20% - Accent4 2" xfId="8"/>
    <cellStyle name="20% - Accent4 3" xfId="47"/>
    <cellStyle name="20% - Accent4 4" xfId="250"/>
    <cellStyle name="20% - Accent5 2" xfId="48"/>
    <cellStyle name="20% - Accent5 3" xfId="49"/>
    <cellStyle name="20% - Accent5 4" xfId="254"/>
    <cellStyle name="20% - Accent6 2" xfId="50"/>
    <cellStyle name="20% - Accent6 3" xfId="51"/>
    <cellStyle name="20% - Accent6 4" xfId="258"/>
    <cellStyle name="20% - Colore 1" xfId="262"/>
    <cellStyle name="20% - Colore 2" xfId="263"/>
    <cellStyle name="20% - Colore 3" xfId="264"/>
    <cellStyle name="20% - Colore 4" xfId="265"/>
    <cellStyle name="20% - Colore 5" xfId="266"/>
    <cellStyle name="20% - Colore 6" xfId="267"/>
    <cellStyle name="40% - Accent1" xfId="61" builtinId="31"/>
    <cellStyle name="40% - Accent1 2" xfId="9"/>
    <cellStyle name="40% - Accent1 3" xfId="53"/>
    <cellStyle name="40% - Accent1 4" xfId="240"/>
    <cellStyle name="40% - Accent2 2" xfId="54"/>
    <cellStyle name="40% - Accent2 3" xfId="55"/>
    <cellStyle name="40% - Accent2 4" xfId="243"/>
    <cellStyle name="40% - Accent3 2" xfId="10"/>
    <cellStyle name="40% - Accent3 3" xfId="56"/>
    <cellStyle name="40% - Accent3 4" xfId="247"/>
    <cellStyle name="40% - Accent4" xfId="62" builtinId="43"/>
    <cellStyle name="40% - Accent4 2" xfId="11"/>
    <cellStyle name="40% - Accent4 3" xfId="57"/>
    <cellStyle name="40% - Accent4 4" xfId="251"/>
    <cellStyle name="40% - Accent5 2" xfId="58"/>
    <cellStyle name="40% - Accent5 3" xfId="59"/>
    <cellStyle name="40% - Accent5 4" xfId="255"/>
    <cellStyle name="40% - Accent6 2" xfId="12"/>
    <cellStyle name="40% - Accent6 3" xfId="60"/>
    <cellStyle name="40% - Accent6 4" xfId="259"/>
    <cellStyle name="40% - Colore 1" xfId="268"/>
    <cellStyle name="40% - Colore 2" xfId="269"/>
    <cellStyle name="40% - Colore 3" xfId="270"/>
    <cellStyle name="40% - Colore 4" xfId="271"/>
    <cellStyle name="40% - Colore 5" xfId="272"/>
    <cellStyle name="40% - Colore 6" xfId="273"/>
    <cellStyle name="60% - Accent1" xfId="71" builtinId="32"/>
    <cellStyle name="60% - Accent1 2" xfId="13"/>
    <cellStyle name="60% - Accent1 2 2" xfId="221"/>
    <cellStyle name="60% - Accent1 3" xfId="63"/>
    <cellStyle name="60% - Accent2 2" xfId="64"/>
    <cellStyle name="60% - Accent2 3" xfId="65"/>
    <cellStyle name="60% - Accent2 4" xfId="244"/>
    <cellStyle name="60% - Accent3 2" xfId="14"/>
    <cellStyle name="60% - Accent3 3" xfId="66"/>
    <cellStyle name="60% - Accent3 4" xfId="248"/>
    <cellStyle name="60% - Accent4" xfId="72" builtinId="44"/>
    <cellStyle name="60% - Accent4 2" xfId="15"/>
    <cellStyle name="60% - Accent4 3" xfId="67"/>
    <cellStyle name="60% - Accent4 4" xfId="225"/>
    <cellStyle name="60% - Accent4 5" xfId="252"/>
    <cellStyle name="60% - Accent5" xfId="73" builtinId="48"/>
    <cellStyle name="60% - Accent5 2" xfId="68"/>
    <cellStyle name="60% - Accent5 3" xfId="69"/>
    <cellStyle name="60% - Accent5 4" xfId="256"/>
    <cellStyle name="60% - Accent6 2" xfId="16"/>
    <cellStyle name="60% - Accent6 3" xfId="70"/>
    <cellStyle name="60% - Accent6 4" xfId="260"/>
    <cellStyle name="60% - Colore 1" xfId="274"/>
    <cellStyle name="60% - Colore 2" xfId="275"/>
    <cellStyle name="60% - Colore 3" xfId="276"/>
    <cellStyle name="60% - Colore 4" xfId="277"/>
    <cellStyle name="60% - Colore 5" xfId="278"/>
    <cellStyle name="60% - Colore 6" xfId="279"/>
    <cellStyle name="Accent1" xfId="90" builtinId="29"/>
    <cellStyle name="Accent1 2" xfId="17"/>
    <cellStyle name="Accent1 3" xfId="74"/>
    <cellStyle name="Accent1 4" xfId="238"/>
    <cellStyle name="Accent2 2" xfId="18"/>
    <cellStyle name="Accent2 3" xfId="75"/>
    <cellStyle name="Accent2 4" xfId="241"/>
    <cellStyle name="Accent3 2" xfId="19"/>
    <cellStyle name="Accent3 3" xfId="76"/>
    <cellStyle name="Accent3 4" xfId="245"/>
    <cellStyle name="Accent4" xfId="91" builtinId="41"/>
    <cellStyle name="Accent4 2" xfId="20"/>
    <cellStyle name="Accent4 3" xfId="77"/>
    <cellStyle name="Accent4 4" xfId="249"/>
    <cellStyle name="Accent5" xfId="92" builtinId="45"/>
    <cellStyle name="Accent5 2" xfId="78"/>
    <cellStyle name="Accent5 3" xfId="79"/>
    <cellStyle name="Accent5 4" xfId="253"/>
    <cellStyle name="Accent6" xfId="93" builtinId="49"/>
    <cellStyle name="Accent6 2" xfId="80"/>
    <cellStyle name="Accent6 3" xfId="81"/>
    <cellStyle name="Accent6 4" xfId="257"/>
    <cellStyle name="ANCLAS,REZONES Y SUS PARTES,DE FUNDICION,DE HIERRO O DE ACERO" xfId="82"/>
    <cellStyle name="Bad 2" xfId="21"/>
    <cellStyle name="Berekening 2" xfId="83"/>
    <cellStyle name="Berekening 2 2" xfId="364"/>
    <cellStyle name="Berekening 2 3" xfId="323"/>
    <cellStyle name="bin" xfId="84"/>
    <cellStyle name="bin 2" xfId="318"/>
    <cellStyle name="bin 2 2" xfId="413"/>
    <cellStyle name="bin 3" xfId="406"/>
    <cellStyle name="blue" xfId="85"/>
    <cellStyle name="Calcolo" xfId="1"/>
    <cellStyle name="Calcolo 2" xfId="280"/>
    <cellStyle name="Calcolo 2 2" xfId="389"/>
    <cellStyle name="Calcolo 2 3" xfId="347"/>
    <cellStyle name="Calculation 2" xfId="22"/>
    <cellStyle name="cell" xfId="86"/>
    <cellStyle name="cell 2" xfId="281"/>
    <cellStyle name="cell 2 2" xfId="390"/>
    <cellStyle name="cell 2 3" xfId="348"/>
    <cellStyle name="cell 3" xfId="365"/>
    <cellStyle name="cell 4" xfId="324"/>
    <cellStyle name="Cella collegata" xfId="2"/>
    <cellStyle name="Cella collegata 2" xfId="282"/>
    <cellStyle name="Cella da controllare" xfId="3"/>
    <cellStyle name="Cella da controllare 2" xfId="283"/>
    <cellStyle name="Cella da controllare 2 2" xfId="391"/>
    <cellStyle name="Cella da controllare 2 3" xfId="349"/>
    <cellStyle name="Check Cell 2" xfId="87"/>
    <cellStyle name="Check Cell 2 2" xfId="366"/>
    <cellStyle name="Check Cell 2 3" xfId="325"/>
    <cellStyle name="Col&amp;RowHeadings" xfId="88"/>
    <cellStyle name="ColCodes" xfId="89"/>
    <cellStyle name="Colore 1" xfId="284"/>
    <cellStyle name="Colore 2" xfId="285"/>
    <cellStyle name="Colore 3" xfId="286"/>
    <cellStyle name="Colore 4" xfId="287"/>
    <cellStyle name="Colore 5" xfId="288"/>
    <cellStyle name="Colore 6" xfId="289"/>
    <cellStyle name="ColTitles" xfId="94"/>
    <cellStyle name="column" xfId="95"/>
    <cellStyle name="Comma 2" xfId="34"/>
    <cellStyle name="Comma 2 2" xfId="96"/>
    <cellStyle name="Comma 2 3" xfId="97"/>
    <cellStyle name="Comma 2 3 2" xfId="226"/>
    <cellStyle name="Comma 2 3 2 2" xfId="407"/>
    <cellStyle name="Comma 2 3 3" xfId="290"/>
    <cellStyle name="Comma 2 3 3 2" xfId="392"/>
    <cellStyle name="Comma 2 3 3 3" xfId="408"/>
    <cellStyle name="Comma 2 3 4" xfId="367"/>
    <cellStyle name="Comma 2 4" xfId="363"/>
    <cellStyle name="Comma 2_GII2013_Mika_June07" xfId="40"/>
    <cellStyle name="Comma 3" xfId="98"/>
    <cellStyle name="Comma 3 2" xfId="227"/>
    <cellStyle name="Comma 3 2 2" xfId="409"/>
    <cellStyle name="Comma 3 3" xfId="291"/>
    <cellStyle name="Comma 3 3 2" xfId="393"/>
    <cellStyle name="Comma 3 3 3" xfId="410"/>
    <cellStyle name="Comma 3 4" xfId="368"/>
    <cellStyle name="Comma 4" xfId="223"/>
    <cellStyle name="Comma 4 2" xfId="317"/>
    <cellStyle name="Comma 4 2 2" xfId="411"/>
    <cellStyle name="Comma 4 3" xfId="412"/>
    <cellStyle name="Comma0" xfId="99"/>
    <cellStyle name="Controlecel 2" xfId="100"/>
    <cellStyle name="Controlecel 2 2" xfId="369"/>
    <cellStyle name="Controlecel 2 3" xfId="326"/>
    <cellStyle name="Currency0" xfId="101"/>
    <cellStyle name="Currency0 2" xfId="292"/>
    <cellStyle name="DataEntryCells" xfId="102"/>
    <cellStyle name="DataEntryCells 2" xfId="261"/>
    <cellStyle name="DataEntryCells 2 2" xfId="414"/>
    <cellStyle name="DataEntryCells 3" xfId="342"/>
    <cellStyle name="Date" xfId="103"/>
    <cellStyle name="ErrRpt_DataEntryCells" xfId="104"/>
    <cellStyle name="ErrRpt-DataEntryCells" xfId="105"/>
    <cellStyle name="ErrRpt-DataEntryCells 2" xfId="293"/>
    <cellStyle name="ErrRpt-DataEntryCells 2 2" xfId="394"/>
    <cellStyle name="ErrRpt-DataEntryCells 2 3" xfId="350"/>
    <cellStyle name="ErrRpt-DataEntryCells 3" xfId="370"/>
    <cellStyle name="ErrRpt-DataEntryCells 4" xfId="327"/>
    <cellStyle name="ErrRpt-GreyBackground" xfId="106"/>
    <cellStyle name="Euro" xfId="107"/>
    <cellStyle name="Explanatory Text 2" xfId="108"/>
    <cellStyle name="Explanatory Text 3" xfId="236"/>
    <cellStyle name="Fixed" xfId="109"/>
    <cellStyle name="formula" xfId="110"/>
    <cellStyle name="formula 2" xfId="294"/>
    <cellStyle name="formula 2 2" xfId="395"/>
    <cellStyle name="formula 2 3" xfId="351"/>
    <cellStyle name="formula 3" xfId="371"/>
    <cellStyle name="formula 4" xfId="328"/>
    <cellStyle name="gap" xfId="111"/>
    <cellStyle name="Gekoppelde cel 2" xfId="112"/>
    <cellStyle name="Goed 2" xfId="113"/>
    <cellStyle name="Good 2" xfId="114"/>
    <cellStyle name="GreyBackground" xfId="115"/>
    <cellStyle name="Heading 1" xfId="203" builtinId="16"/>
    <cellStyle name="Heading 1 2" xfId="23"/>
    <cellStyle name="Heading 1 3" xfId="231"/>
    <cellStyle name="Heading 2" xfId="204" builtinId="17"/>
    <cellStyle name="Heading 2 2" xfId="24"/>
    <cellStyle name="Heading 2 3" xfId="232"/>
    <cellStyle name="Heading 3" xfId="205" builtinId="18"/>
    <cellStyle name="Heading 3 2" xfId="25"/>
    <cellStyle name="Heading 3 3" xfId="233"/>
    <cellStyle name="Heading 4 2" xfId="26"/>
    <cellStyle name="Heading 4 3" xfId="234"/>
    <cellStyle name="Hyperlink" xfId="213" builtinId="8"/>
    <cellStyle name="Hyperlink 2" xfId="116"/>
    <cellStyle name="Hyperlink 3" xfId="214"/>
    <cellStyle name="Hyperlink 4" xfId="217"/>
    <cellStyle name="Input 2" xfId="117"/>
    <cellStyle name="Input 2 2" xfId="372"/>
    <cellStyle name="Input 2 3" xfId="329"/>
    <cellStyle name="Invoer 2" xfId="118"/>
    <cellStyle name="Invoer 2 2" xfId="373"/>
    <cellStyle name="Invoer 2 3" xfId="330"/>
    <cellStyle name="ISC" xfId="119"/>
    <cellStyle name="isced" xfId="120"/>
    <cellStyle name="isced 2" xfId="295"/>
    <cellStyle name="isced 2 2" xfId="396"/>
    <cellStyle name="isced 2 3" xfId="352"/>
    <cellStyle name="isced 3" xfId="374"/>
    <cellStyle name="isced 4" xfId="331"/>
    <cellStyle name="ISCED Titles" xfId="121"/>
    <cellStyle name="Komma 2" xfId="122"/>
    <cellStyle name="Kop 1 2" xfId="123"/>
    <cellStyle name="Kop 2 2" xfId="124"/>
    <cellStyle name="Kop 3 2" xfId="125"/>
    <cellStyle name="Kop 4 2" xfId="126"/>
    <cellStyle name="level1a" xfId="127"/>
    <cellStyle name="level1a 2" xfId="296"/>
    <cellStyle name="level1a 2 2" xfId="397"/>
    <cellStyle name="level1a 2 3" xfId="353"/>
    <cellStyle name="level1a 3" xfId="375"/>
    <cellStyle name="level1a 4" xfId="332"/>
    <cellStyle name="level2" xfId="128"/>
    <cellStyle name="level2a" xfId="129"/>
    <cellStyle name="level2a 2" xfId="297"/>
    <cellStyle name="level3" xfId="130"/>
    <cellStyle name="level3 2" xfId="298"/>
    <cellStyle name="Linked Cell 2" xfId="131"/>
    <cellStyle name="Migliaia (0)_conti99" xfId="132"/>
    <cellStyle name="Neutraal 2" xfId="133"/>
    <cellStyle name="Neutral 2" xfId="134"/>
    <cellStyle name="Neutral 3" xfId="235"/>
    <cellStyle name="Neutral 4" xfId="320"/>
    <cellStyle name="Neutrale" xfId="299"/>
    <cellStyle name="Normal" xfId="0" builtinId="0"/>
    <cellStyle name="Normal 10" xfId="219"/>
    <cellStyle name="Normal 10 2" xfId="229"/>
    <cellStyle name="Normal 11" xfId="222"/>
    <cellStyle name="Normal 11 2" xfId="316"/>
    <cellStyle name="Normal 12" xfId="319"/>
    <cellStyle name="Normal 12 2" xfId="405"/>
    <cellStyle name="Normal 12 3" xfId="361"/>
    <cellStyle name="Normal 19" xfId="135"/>
    <cellStyle name="Normal 2" xfId="27"/>
    <cellStyle name="Normal 2 10" xfId="224"/>
    <cellStyle name="Normal 2 2" xfId="28"/>
    <cellStyle name="Normal 2 2 2" xfId="136"/>
    <cellStyle name="Normal 2 2 3" xfId="137"/>
    <cellStyle name="Normal 2 2_GII2013_Mika_June07" xfId="39"/>
    <cellStyle name="Normal 2 3" xfId="35"/>
    <cellStyle name="Normal 2 3 2" xfId="138"/>
    <cellStyle name="Normal 2 3_GII2013_Mika_June07" xfId="139"/>
    <cellStyle name="Normal 2 4" xfId="140"/>
    <cellStyle name="Normal 2 5" xfId="141"/>
    <cellStyle name="Normal 2 6" xfId="142"/>
    <cellStyle name="Normal 2 7" xfId="143"/>
    <cellStyle name="Normal 2 8" xfId="144"/>
    <cellStyle name="Normal 2 9" xfId="218"/>
    <cellStyle name="Normal 2 9 2" xfId="228"/>
    <cellStyle name="Normal 2_962010071P1G001" xfId="145"/>
    <cellStyle name="Normal 3" xfId="29"/>
    <cellStyle name="Normal 3 2" xfId="146"/>
    <cellStyle name="Normal 3 2 2" xfId="147"/>
    <cellStyle name="Normal 3 2_SSI2012-Finaldata_JRCresults_2003" xfId="148"/>
    <cellStyle name="Normal 3 3" xfId="149"/>
    <cellStyle name="Normal 3 3 2" xfId="150"/>
    <cellStyle name="Normal 3 3_SSI2012-Finaldata_JRCresults_2003" xfId="151"/>
    <cellStyle name="Normal 3 4" xfId="152"/>
    <cellStyle name="Normal 3 5" xfId="220"/>
    <cellStyle name="Normal 3_SSI2012-Finaldata_JRCresults_2003" xfId="153"/>
    <cellStyle name="Normal 4" xfId="154"/>
    <cellStyle name="Normal 5" xfId="155"/>
    <cellStyle name="Normal 6" xfId="156"/>
    <cellStyle name="Normal 6 2" xfId="157"/>
    <cellStyle name="Normal 7" xfId="158"/>
    <cellStyle name="Normal 8" xfId="159"/>
    <cellStyle name="Normal 9" xfId="216"/>
    <cellStyle name="Normale_Foglio1" xfId="300"/>
    <cellStyle name="Nota" xfId="38"/>
    <cellStyle name="Nota 2" xfId="301"/>
    <cellStyle name="Nota 2 2" xfId="398"/>
    <cellStyle name="Nota 2 3" xfId="354"/>
    <cellStyle name="Note 2" xfId="30"/>
    <cellStyle name="Note 2 2" xfId="36"/>
    <cellStyle name="Note 2 3" xfId="160"/>
    <cellStyle name="Note 2 3 2" xfId="376"/>
    <cellStyle name="Note 2 3 3" xfId="333"/>
    <cellStyle name="Notitie 2" xfId="161"/>
    <cellStyle name="Notitie 2 2" xfId="377"/>
    <cellStyle name="Notitie 2 3" xfId="334"/>
    <cellStyle name="Ongeldig 2" xfId="162"/>
    <cellStyle name="Output 2" xfId="31"/>
    <cellStyle name="Percent" xfId="37" builtinId="5"/>
    <cellStyle name="Percent 2" xfId="163"/>
    <cellStyle name="Percent 3" xfId="321"/>
    <cellStyle name="row" xfId="164"/>
    <cellStyle name="row 2" xfId="302"/>
    <cellStyle name="row 2 2" xfId="399"/>
    <cellStyle name="row 2 3" xfId="355"/>
    <cellStyle name="row 3" xfId="378"/>
    <cellStyle name="row 4" xfId="335"/>
    <cellStyle name="RowCodes" xfId="165"/>
    <cellStyle name="Row-Col Headings" xfId="166"/>
    <cellStyle name="RowTitles" xfId="167"/>
    <cellStyle name="RowTitles 2" xfId="303"/>
    <cellStyle name="RowTitles 2 2" xfId="400"/>
    <cellStyle name="RowTitles 2 3" xfId="356"/>
    <cellStyle name="RowTitles 3" xfId="379"/>
    <cellStyle name="RowTitles 4" xfId="336"/>
    <cellStyle name="RowTitles1-Detail" xfId="168"/>
    <cellStyle name="RowTitles1-Detail 2" xfId="304"/>
    <cellStyle name="RowTitles1-Detail 2 2" xfId="401"/>
    <cellStyle name="RowTitles1-Detail 2 3" xfId="357"/>
    <cellStyle name="RowTitles1-Detail 3" xfId="380"/>
    <cellStyle name="RowTitles1-Detail 4" xfId="337"/>
    <cellStyle name="RowTitles-Col2" xfId="169"/>
    <cellStyle name="RowTitles-Col2 2" xfId="305"/>
    <cellStyle name="RowTitles-Col2 2 2" xfId="402"/>
    <cellStyle name="RowTitles-Col2 2 3" xfId="358"/>
    <cellStyle name="RowTitles-Col2 3" xfId="381"/>
    <cellStyle name="RowTitles-Col2 4" xfId="338"/>
    <cellStyle name="RowTitles-Detail" xfId="170"/>
    <cellStyle name="RowTitles-Detail 2" xfId="306"/>
    <cellStyle name="RowTitles-Detail 2 2" xfId="403"/>
    <cellStyle name="RowTitles-Detail 2 3" xfId="359"/>
    <cellStyle name="RowTitles-Detail 3" xfId="382"/>
    <cellStyle name="RowTitles-Detail 4" xfId="339"/>
    <cellStyle name="ss1" xfId="171"/>
    <cellStyle name="ss10" xfId="172"/>
    <cellStyle name="ss10 2" xfId="383"/>
    <cellStyle name="ss10 3" xfId="340"/>
    <cellStyle name="ss11" xfId="173"/>
    <cellStyle name="ss11 2" xfId="384"/>
    <cellStyle name="ss11 3" xfId="341"/>
    <cellStyle name="ss12" xfId="174"/>
    <cellStyle name="ss13" xfId="175"/>
    <cellStyle name="ss14" xfId="176"/>
    <cellStyle name="ss15" xfId="177"/>
    <cellStyle name="ss16" xfId="178"/>
    <cellStyle name="ss17" xfId="179"/>
    <cellStyle name="ss18" xfId="180"/>
    <cellStyle name="ss19" xfId="181"/>
    <cellStyle name="ss2" xfId="182"/>
    <cellStyle name="ss20" xfId="183"/>
    <cellStyle name="ss21" xfId="184"/>
    <cellStyle name="ss22" xfId="185"/>
    <cellStyle name="ss3" xfId="186"/>
    <cellStyle name="ss4" xfId="187"/>
    <cellStyle name="ss5" xfId="188"/>
    <cellStyle name="ss6" xfId="189"/>
    <cellStyle name="ss7" xfId="190"/>
    <cellStyle name="ss8" xfId="191"/>
    <cellStyle name="ss9" xfId="192"/>
    <cellStyle name="ss9 2" xfId="385"/>
    <cellStyle name="ss9 3" xfId="343"/>
    <cellStyle name="Standaard 2" xfId="193"/>
    <cellStyle name="Standaard 3" xfId="194"/>
    <cellStyle name="Style 1" xfId="195"/>
    <cellStyle name="Style 2" xfId="196"/>
    <cellStyle name="Table No." xfId="197"/>
    <cellStyle name="Table Title" xfId="198"/>
    <cellStyle name="Tagline" xfId="199"/>
    <cellStyle name="temp" xfId="200"/>
    <cellStyle name="test" xfId="215"/>
    <cellStyle name="Testo avviso" xfId="4"/>
    <cellStyle name="Testo avviso 2" xfId="307"/>
    <cellStyle name="Testo descrittivo" xfId="308"/>
    <cellStyle name="Title 1" xfId="201"/>
    <cellStyle name="Title 2" xfId="32"/>
    <cellStyle name="Title 3" xfId="230"/>
    <cellStyle name="title1" xfId="202"/>
    <cellStyle name="Titolo" xfId="309"/>
    <cellStyle name="Titolo 1" xfId="310"/>
    <cellStyle name="Titolo 2" xfId="311"/>
    <cellStyle name="Titolo 3" xfId="312"/>
    <cellStyle name="Titolo 4" xfId="313"/>
    <cellStyle name="Titolo_SSI2012-Finaldata_JRCresults_2003" xfId="314"/>
    <cellStyle name="Totaal 2" xfId="206"/>
    <cellStyle name="Totaal 2 2" xfId="386"/>
    <cellStyle name="Totaal 2 3" xfId="344"/>
    <cellStyle name="Total 2" xfId="33"/>
    <cellStyle name="Total 2 2" xfId="362"/>
    <cellStyle name="Total 2 3" xfId="322"/>
    <cellStyle name="Total 3" xfId="237"/>
    <cellStyle name="Total 4" xfId="387"/>
    <cellStyle name="Total 5" xfId="345"/>
    <cellStyle name="Totale" xfId="315"/>
    <cellStyle name="Totale 2" xfId="404"/>
    <cellStyle name="Totale 3" xfId="360"/>
    <cellStyle name="Uitvoer 2" xfId="207"/>
    <cellStyle name="Uitvoer 2 2" xfId="388"/>
    <cellStyle name="Uitvoer 2 3" xfId="346"/>
    <cellStyle name="Valore non valido" xfId="208"/>
    <cellStyle name="Valore valido" xfId="209"/>
    <cellStyle name="Verklarende tekst 2" xfId="210"/>
    <cellStyle name="Waarschuwingstekst 2" xfId="211"/>
    <cellStyle name="Warning Text 2" xfId="212"/>
  </cellStyles>
  <dxfs count="673">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8"/>
  <sheetViews>
    <sheetView tabSelected="1" zoomScale="80" zoomScaleNormal="80" workbookViewId="0">
      <selection activeCell="A18" sqref="A18"/>
    </sheetView>
  </sheetViews>
  <sheetFormatPr defaultColWidth="9.42578125" defaultRowHeight="15" x14ac:dyDescent="0.25"/>
  <cols>
    <col min="1" max="1" width="115.5703125" style="51" customWidth="1"/>
    <col min="2" max="2" width="9.42578125" style="51" customWidth="1"/>
    <col min="3" max="16384" width="9.42578125" style="51"/>
  </cols>
  <sheetData>
    <row r="1" spans="1:1" ht="122.1" customHeight="1" x14ac:dyDescent="0.25"/>
    <row r="2" spans="1:1" ht="20.85" customHeight="1" x14ac:dyDescent="0.25">
      <c r="A2" s="58" t="s">
        <v>8181</v>
      </c>
    </row>
    <row r="3" spans="1:1" ht="18.600000000000001" customHeight="1" x14ac:dyDescent="0.25">
      <c r="A3" s="70" t="s">
        <v>8182</v>
      </c>
    </row>
    <row r="4" spans="1:1" ht="60" customHeight="1" x14ac:dyDescent="0.25">
      <c r="A4" s="119" t="s">
        <v>8183</v>
      </c>
    </row>
    <row r="5" spans="1:1" ht="81" customHeight="1" x14ac:dyDescent="0.25">
      <c r="A5" s="208" t="s">
        <v>8184</v>
      </c>
    </row>
    <row r="6" spans="1:1" ht="21.75" customHeight="1" x14ac:dyDescent="0.25">
      <c r="A6" s="223" t="s">
        <v>8185</v>
      </c>
    </row>
    <row r="7" spans="1:1" s="120" customFormat="1" ht="168" customHeight="1" x14ac:dyDescent="0.25">
      <c r="A7" s="154" t="s">
        <v>8186</v>
      </c>
    </row>
    <row r="8" spans="1:1" s="120" customFormat="1" ht="22.35" customHeight="1" x14ac:dyDescent="0.25">
      <c r="A8" s="223" t="s">
        <v>8187</v>
      </c>
    </row>
    <row r="9" spans="1:1" s="120" customFormat="1" ht="232.35" customHeight="1" x14ac:dyDescent="0.25">
      <c r="A9" s="154" t="s">
        <v>8188</v>
      </c>
    </row>
    <row r="10" spans="1:1" ht="344.85" customHeight="1" x14ac:dyDescent="0.25">
      <c r="A10" s="121"/>
    </row>
    <row r="11" spans="1:1" ht="22.7" customHeight="1" x14ac:dyDescent="0.25">
      <c r="A11" s="223" t="s">
        <v>8189</v>
      </c>
    </row>
    <row r="12" spans="1:1" ht="213.6" customHeight="1" x14ac:dyDescent="0.25">
      <c r="A12" s="154" t="s">
        <v>8190</v>
      </c>
    </row>
    <row r="13" spans="1:1" ht="21" customHeight="1" x14ac:dyDescent="0.25">
      <c r="A13" s="223" t="s">
        <v>8191</v>
      </c>
    </row>
    <row r="14" spans="1:1" ht="145.35" customHeight="1" x14ac:dyDescent="0.25">
      <c r="A14" s="224" t="s">
        <v>8192</v>
      </c>
    </row>
    <row r="15" spans="1:1" ht="30" customHeight="1" x14ac:dyDescent="0.25">
      <c r="A15" s="155" t="s">
        <v>8193</v>
      </c>
    </row>
    <row r="16" spans="1:1" ht="80.099999999999994" customHeight="1" x14ac:dyDescent="0.25">
      <c r="A16" s="155" t="s">
        <v>8194</v>
      </c>
    </row>
    <row r="17" spans="1:1" ht="46.35" customHeight="1" x14ac:dyDescent="0.25">
      <c r="A17" s="59" t="s">
        <v>8195</v>
      </c>
    </row>
    <row r="18" spans="1:1" ht="65.849999999999994" customHeight="1" x14ac:dyDescent="0.25">
      <c r="A18" s="59" t="s">
        <v>9773</v>
      </c>
    </row>
  </sheetData>
  <hyperlinks>
    <hyperlink ref="A15" r:id="rId1"/>
    <hyperlink ref="A16" r:id="rId2" display="Click here to read the INFORM Severity Index User Guide"/>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I158"/>
  <sheetViews>
    <sheetView zoomScale="80" zoomScaleNormal="80" workbookViewId="0">
      <selection sqref="A1:H1"/>
    </sheetView>
  </sheetViews>
  <sheetFormatPr defaultColWidth="8.42578125" defaultRowHeight="15" x14ac:dyDescent="0.25"/>
  <cols>
    <col min="1" max="1" width="8.42578125" style="214" customWidth="1"/>
    <col min="2" max="5" width="9.42578125" style="214" customWidth="1"/>
    <col min="6" max="6" width="7" style="214" customWidth="1"/>
    <col min="7" max="7" width="6.42578125" style="214" customWidth="1"/>
  </cols>
  <sheetData>
    <row r="1" spans="1:9" x14ac:dyDescent="0.25">
      <c r="A1" s="314"/>
      <c r="B1" s="297"/>
      <c r="C1" s="297"/>
      <c r="D1" s="297"/>
      <c r="E1" s="297"/>
      <c r="F1" s="297"/>
      <c r="G1" s="297"/>
      <c r="H1" s="297"/>
    </row>
    <row r="2" spans="1:9" ht="147" customHeight="1" x14ac:dyDescent="0.25">
      <c r="A2" s="225" t="s">
        <v>1</v>
      </c>
      <c r="B2" s="159" t="s">
        <v>8337</v>
      </c>
      <c r="C2" s="159" t="s">
        <v>8338</v>
      </c>
      <c r="D2" s="159" t="s">
        <v>8339</v>
      </c>
      <c r="E2" s="159" t="s">
        <v>8340</v>
      </c>
      <c r="F2" s="160" t="s">
        <v>8338</v>
      </c>
      <c r="G2" s="160" t="s">
        <v>8341</v>
      </c>
      <c r="H2" s="161" t="s">
        <v>8342</v>
      </c>
      <c r="I2" s="73" t="s">
        <v>5</v>
      </c>
    </row>
    <row r="3" spans="1:9" x14ac:dyDescent="0.25">
      <c r="A3" s="162" t="str">
        <f>Lists!C:C</f>
        <v>AFG001</v>
      </c>
      <c r="B3" s="249">
        <f t="shared" ref="B3:B34" si="0">ROUND(AVERAGE(C3:E3),1)</f>
        <v>0.8</v>
      </c>
      <c r="C3" s="249">
        <f t="shared" ref="C3:C34" si="1">IF(F3="x","x",ROUND((5-(3-F3)/2*5),1))</f>
        <v>1.3</v>
      </c>
      <c r="D3" s="249">
        <f t="shared" ref="D3:D34" si="2">IF(G3&gt;365,5,ROUND((5-(365-G3)/364*5),1))</f>
        <v>1.1000000000000001</v>
      </c>
      <c r="E3" s="249">
        <f t="shared" ref="E3:E34" si="3">IF(H3&gt;3,5,ROUND((5-(3-H3)/3*5),1))</f>
        <v>0</v>
      </c>
      <c r="F3" s="249">
        <f>'Data Reliability'!B3</f>
        <v>1.5</v>
      </c>
      <c r="G3" s="163">
        <f>Reliability_updated!V3</f>
        <v>84.2</v>
      </c>
      <c r="H3" s="163">
        <f>'Data Reliability'!C3</f>
        <v>0</v>
      </c>
      <c r="I3" t="str">
        <f>IF(Reliability!B3="x","x",(IF(ROUNDUP(Reliability!B3,0)=1,"Very High",IF(ROUNDUP(Reliability!B3,0)=2,"High",IF(ROUNDUP(Reliability!B3,0)=3,"Medium",IF(ROUNDUP(Reliability!B3,0)=4,"Low","Very Low"))))))</f>
        <v>Very High</v>
      </c>
    </row>
    <row r="4" spans="1:9" x14ac:dyDescent="0.25">
      <c r="A4" s="162" t="str">
        <f>Lists!C:C</f>
        <v>AFG005</v>
      </c>
      <c r="B4" s="249">
        <f t="shared" si="0"/>
        <v>1.8</v>
      </c>
      <c r="C4" s="249">
        <f t="shared" si="1"/>
        <v>0.8</v>
      </c>
      <c r="D4" s="249">
        <f t="shared" si="2"/>
        <v>2.8</v>
      </c>
      <c r="E4" s="249">
        <f t="shared" si="3"/>
        <v>1.7</v>
      </c>
      <c r="F4" s="249">
        <f>'Data Reliability'!B4</f>
        <v>1.3</v>
      </c>
      <c r="G4" s="163">
        <f>Reliability_updated!V4</f>
        <v>203.5</v>
      </c>
      <c r="H4" s="163">
        <f>'Data Reliability'!C4</f>
        <v>1</v>
      </c>
      <c r="I4" t="str">
        <f>IF(Reliability!B4="x","x",(IF(ROUNDUP(Reliability!B4,0)=1,"Very High",IF(ROUNDUP(Reliability!B4,0)=2,"High",IF(ROUNDUP(Reliability!B4,0)=3,"Medium",IF(ROUNDUP(Reliability!B4,0)=4,"Low","Very Low"))))))</f>
        <v>High</v>
      </c>
    </row>
    <row r="5" spans="1:9" x14ac:dyDescent="0.25">
      <c r="A5" s="162" t="str">
        <f>Lists!C:C</f>
        <v>AGO002</v>
      </c>
      <c r="B5" s="249">
        <f t="shared" si="0"/>
        <v>1.4</v>
      </c>
      <c r="C5" s="249">
        <f t="shared" si="1"/>
        <v>1.8</v>
      </c>
      <c r="D5" s="249">
        <f t="shared" si="2"/>
        <v>2.5</v>
      </c>
      <c r="E5" s="249">
        <f t="shared" si="3"/>
        <v>0</v>
      </c>
      <c r="F5" s="249">
        <f>'Data Reliability'!B5</f>
        <v>1.7</v>
      </c>
      <c r="G5" s="163">
        <f>Reliability_updated!V5</f>
        <v>180.3</v>
      </c>
      <c r="H5" s="163">
        <f>'Data Reliability'!C5</f>
        <v>0</v>
      </c>
      <c r="I5" t="str">
        <f>IF(Reliability!B5="x","x",(IF(ROUNDUP(Reliability!B5,0)=1,"Very High",IF(ROUNDUP(Reliability!B5,0)=2,"High",IF(ROUNDUP(Reliability!B5,0)=3,"Medium",IF(ROUNDUP(Reliability!B5,0)=4,"Low","Very Low"))))))</f>
        <v>High</v>
      </c>
    </row>
    <row r="6" spans="1:9" x14ac:dyDescent="0.25">
      <c r="A6" s="162" t="str">
        <f>Lists!C:C</f>
        <v>ARM002</v>
      </c>
      <c r="B6" s="249">
        <f t="shared" si="0"/>
        <v>2.4</v>
      </c>
      <c r="C6" s="249">
        <f t="shared" si="1"/>
        <v>2.2999999999999998</v>
      </c>
      <c r="D6" s="249">
        <f t="shared" si="2"/>
        <v>4.8</v>
      </c>
      <c r="E6" s="249">
        <f t="shared" si="3"/>
        <v>0</v>
      </c>
      <c r="F6" s="249">
        <f>'Data Reliability'!B6</f>
        <v>1.9</v>
      </c>
      <c r="G6" s="163">
        <f>Reliability_updated!V6</f>
        <v>348.1</v>
      </c>
      <c r="H6" s="163">
        <f>'Data Reliability'!C6</f>
        <v>0</v>
      </c>
      <c r="I6" t="str">
        <f>IF(Reliability!B6="x","x",(IF(ROUNDUP(Reliability!B6,0)=1,"Very High",IF(ROUNDUP(Reliability!B6,0)=2,"High",IF(ROUNDUP(Reliability!B6,0)=3,"Medium",IF(ROUNDUP(Reliability!B6,0)=4,"Low","Very Low"))))))</f>
        <v>Medium</v>
      </c>
    </row>
    <row r="7" spans="1:9" x14ac:dyDescent="0.25">
      <c r="A7" s="162" t="str">
        <f>Lists!C:C</f>
        <v>AZE002</v>
      </c>
      <c r="B7" s="249">
        <f t="shared" si="0"/>
        <v>3.6</v>
      </c>
      <c r="C7" s="249" t="str">
        <f t="shared" si="1"/>
        <v>x</v>
      </c>
      <c r="D7" s="249">
        <f t="shared" si="2"/>
        <v>3.9</v>
      </c>
      <c r="E7" s="249">
        <f t="shared" si="3"/>
        <v>3.3</v>
      </c>
      <c r="F7" s="249" t="str">
        <f>'Data Reliability'!B7</f>
        <v>x</v>
      </c>
      <c r="G7" s="163">
        <f>Reliability_updated!V7</f>
        <v>286.39999999999998</v>
      </c>
      <c r="H7" s="163">
        <f>'Data Reliability'!C7</f>
        <v>2</v>
      </c>
      <c r="I7" t="str">
        <f>IF(Reliability!B7="x","x",(IF(ROUNDUP(Reliability!B7,0)=1,"Very High",IF(ROUNDUP(Reliability!B7,0)=2,"High",IF(ROUNDUP(Reliability!B7,0)=3,"Medium",IF(ROUNDUP(Reliability!B7,0)=4,"Low","Very Low"))))))</f>
        <v>Low</v>
      </c>
    </row>
    <row r="8" spans="1:9" x14ac:dyDescent="0.25">
      <c r="A8" s="162" t="str">
        <f>Lists!C:C</f>
        <v>BDI001</v>
      </c>
      <c r="B8" s="249">
        <f t="shared" si="0"/>
        <v>1.5</v>
      </c>
      <c r="C8" s="249">
        <f t="shared" si="1"/>
        <v>2</v>
      </c>
      <c r="D8" s="249">
        <f t="shared" si="2"/>
        <v>2.5</v>
      </c>
      <c r="E8" s="249">
        <f t="shared" si="3"/>
        <v>0</v>
      </c>
      <c r="F8" s="249">
        <f>'Data Reliability'!B8</f>
        <v>1.8</v>
      </c>
      <c r="G8" s="163">
        <f>Reliability_updated!V8</f>
        <v>182.2</v>
      </c>
      <c r="H8" s="163">
        <f>'Data Reliability'!C8</f>
        <v>0</v>
      </c>
      <c r="I8" t="str">
        <f>IF(Reliability!B8="x","x",(IF(ROUNDUP(Reliability!B8,0)=1,"Very High",IF(ROUNDUP(Reliability!B8,0)=2,"High",IF(ROUNDUP(Reliability!B8,0)=3,"Medium",IF(ROUNDUP(Reliability!B8,0)=4,"Low","Very Low"))))))</f>
        <v>High</v>
      </c>
    </row>
    <row r="9" spans="1:9" x14ac:dyDescent="0.25">
      <c r="A9" s="162" t="str">
        <f>Lists!C:C</f>
        <v>BFA002</v>
      </c>
      <c r="B9" s="249">
        <f t="shared" si="0"/>
        <v>1.9</v>
      </c>
      <c r="C9" s="249">
        <f t="shared" si="1"/>
        <v>2.2999999999999998</v>
      </c>
      <c r="D9" s="249">
        <f t="shared" si="2"/>
        <v>3.4</v>
      </c>
      <c r="E9" s="249">
        <f t="shared" si="3"/>
        <v>0</v>
      </c>
      <c r="F9" s="249">
        <f>'Data Reliability'!B9</f>
        <v>1.9</v>
      </c>
      <c r="G9" s="163">
        <f>Reliability_updated!V9</f>
        <v>245</v>
      </c>
      <c r="H9" s="163">
        <f>'Data Reliability'!C9</f>
        <v>0</v>
      </c>
      <c r="I9" t="str">
        <f>IF(Reliability!B9="x","x",(IF(ROUNDUP(Reliability!B9,0)=1,"Very High",IF(ROUNDUP(Reliability!B9,0)=2,"High",IF(ROUNDUP(Reliability!B9,0)=3,"Medium",IF(ROUNDUP(Reliability!B9,0)=4,"Low","Very Low"))))))</f>
        <v>High</v>
      </c>
    </row>
    <row r="10" spans="1:9" x14ac:dyDescent="0.25">
      <c r="A10" s="162" t="str">
        <f>Lists!C:C</f>
        <v>BGD002</v>
      </c>
      <c r="B10" s="249">
        <f t="shared" si="0"/>
        <v>1.5</v>
      </c>
      <c r="C10" s="249">
        <f t="shared" si="1"/>
        <v>1.8</v>
      </c>
      <c r="D10" s="249">
        <f t="shared" si="2"/>
        <v>2.7</v>
      </c>
      <c r="E10" s="249">
        <f t="shared" si="3"/>
        <v>0</v>
      </c>
      <c r="F10" s="249">
        <f>'Data Reliability'!B10</f>
        <v>1.7</v>
      </c>
      <c r="G10" s="163">
        <f>Reliability_updated!V10</f>
        <v>197.3</v>
      </c>
      <c r="H10" s="163">
        <f>'Data Reliability'!C10</f>
        <v>0</v>
      </c>
      <c r="I10" t="str">
        <f>IF(Reliability!B10="x","x",(IF(ROUNDUP(Reliability!B10,0)=1,"Very High",IF(ROUNDUP(Reliability!B10,0)=2,"High",IF(ROUNDUP(Reliability!B10,0)=3,"Medium",IF(ROUNDUP(Reliability!B10,0)=4,"Low","Very Low"))))))</f>
        <v>High</v>
      </c>
    </row>
    <row r="11" spans="1:9" x14ac:dyDescent="0.25">
      <c r="A11" s="162" t="str">
        <f>Lists!C:C</f>
        <v>BRA001</v>
      </c>
      <c r="B11" s="249">
        <f t="shared" si="0"/>
        <v>0.6</v>
      </c>
      <c r="C11" s="249">
        <f t="shared" si="1"/>
        <v>1.8</v>
      </c>
      <c r="D11" s="249">
        <f t="shared" si="2"/>
        <v>0.1</v>
      </c>
      <c r="E11" s="249">
        <f t="shared" si="3"/>
        <v>0</v>
      </c>
      <c r="F11" s="249">
        <f>'Data Reliability'!B11</f>
        <v>1.7</v>
      </c>
      <c r="G11" s="163">
        <f>Reliability_updated!V11</f>
        <v>9.4</v>
      </c>
      <c r="H11" s="163">
        <f>'Data Reliability'!C11</f>
        <v>0</v>
      </c>
      <c r="I11" t="str">
        <f>IF(Reliability!B11="x","x",(IF(ROUNDUP(Reliability!B11,0)=1,"Very High",IF(ROUNDUP(Reliability!B11,0)=2,"High",IF(ROUNDUP(Reliability!B11,0)=3,"Medium",IF(ROUNDUP(Reliability!B11,0)=4,"Low","Very Low"))))))</f>
        <v>Very High</v>
      </c>
    </row>
    <row r="12" spans="1:9" x14ac:dyDescent="0.25">
      <c r="A12" s="162" t="str">
        <f>Lists!C:C</f>
        <v>BRA002</v>
      </c>
      <c r="B12" s="249">
        <f t="shared" si="0"/>
        <v>1.2</v>
      </c>
      <c r="C12" s="249">
        <f t="shared" si="1"/>
        <v>1.8</v>
      </c>
      <c r="D12" s="249">
        <f t="shared" si="2"/>
        <v>0.1</v>
      </c>
      <c r="E12" s="249">
        <f t="shared" si="3"/>
        <v>1.7</v>
      </c>
      <c r="F12" s="249">
        <f>'Data Reliability'!B12</f>
        <v>1.7</v>
      </c>
      <c r="G12" s="163">
        <f>Reliability_updated!V12</f>
        <v>9.4</v>
      </c>
      <c r="H12" s="163">
        <f>'Data Reliability'!C12</f>
        <v>1</v>
      </c>
      <c r="I12" t="str">
        <f>IF(Reliability!B12="x","x",(IF(ROUNDUP(Reliability!B12,0)=1,"Very High",IF(ROUNDUP(Reliability!B12,0)=2,"High",IF(ROUNDUP(Reliability!B12,0)=3,"Medium",IF(ROUNDUP(Reliability!B12,0)=4,"Low","Very Low"))))))</f>
        <v>High</v>
      </c>
    </row>
    <row r="13" spans="1:9" x14ac:dyDescent="0.25">
      <c r="A13" s="162" t="str">
        <f>Lists!C:C</f>
        <v>BRA003</v>
      </c>
      <c r="B13" s="249">
        <f t="shared" si="0"/>
        <v>0.7</v>
      </c>
      <c r="C13" s="249">
        <f t="shared" si="1"/>
        <v>2</v>
      </c>
      <c r="D13" s="249">
        <f t="shared" si="2"/>
        <v>0.1</v>
      </c>
      <c r="E13" s="249">
        <f t="shared" si="3"/>
        <v>0</v>
      </c>
      <c r="F13" s="249">
        <f>'Data Reliability'!B13</f>
        <v>1.8</v>
      </c>
      <c r="G13" s="163">
        <f>Reliability_updated!V13</f>
        <v>9.4</v>
      </c>
      <c r="H13" s="163">
        <f>'Data Reliability'!C13</f>
        <v>0</v>
      </c>
      <c r="I13" t="str">
        <f>IF(Reliability!B13="x","x",(IF(ROUNDUP(Reliability!B13,0)=1,"Very High",IF(ROUNDUP(Reliability!B13,0)=2,"High",IF(ROUNDUP(Reliability!B13,0)=3,"Medium",IF(ROUNDUP(Reliability!B13,0)=4,"Low","Very Low"))))))</f>
        <v>Very High</v>
      </c>
    </row>
    <row r="14" spans="1:9" x14ac:dyDescent="0.25">
      <c r="A14" s="162" t="str">
        <f>Lists!C:C</f>
        <v>CAF001</v>
      </c>
      <c r="B14" s="249">
        <f t="shared" si="0"/>
        <v>0.8</v>
      </c>
      <c r="C14" s="249">
        <f t="shared" si="1"/>
        <v>2</v>
      </c>
      <c r="D14" s="249">
        <f t="shared" si="2"/>
        <v>0.4</v>
      </c>
      <c r="E14" s="249">
        <f t="shared" si="3"/>
        <v>0</v>
      </c>
      <c r="F14" s="249">
        <f>'Data Reliability'!B14</f>
        <v>1.8</v>
      </c>
      <c r="G14" s="163">
        <f>Reliability_updated!V14</f>
        <v>29.2</v>
      </c>
      <c r="H14" s="163">
        <f>'Data Reliability'!C14</f>
        <v>0</v>
      </c>
      <c r="I14" t="str">
        <f>IF(Reliability!B14="x","x",(IF(ROUNDUP(Reliability!B14,0)=1,"Very High",IF(ROUNDUP(Reliability!B14,0)=2,"High",IF(ROUNDUP(Reliability!B14,0)=3,"Medium",IF(ROUNDUP(Reliability!B14,0)=4,"Low","Very Low"))))))</f>
        <v>Very High</v>
      </c>
    </row>
    <row r="15" spans="1:9" x14ac:dyDescent="0.25">
      <c r="A15" s="162" t="str">
        <f>Lists!C:C</f>
        <v>CHL002</v>
      </c>
      <c r="B15" s="249">
        <f t="shared" si="0"/>
        <v>0.8</v>
      </c>
      <c r="C15" s="249">
        <f t="shared" si="1"/>
        <v>1.8</v>
      </c>
      <c r="D15" s="249">
        <f t="shared" si="2"/>
        <v>0.6</v>
      </c>
      <c r="E15" s="249">
        <f t="shared" si="3"/>
        <v>0</v>
      </c>
      <c r="F15" s="249">
        <f>'Data Reliability'!B15</f>
        <v>1.7</v>
      </c>
      <c r="G15" s="163">
        <f>Reliability_updated!V15</f>
        <v>44.5</v>
      </c>
      <c r="H15" s="163">
        <f>'Data Reliability'!C15</f>
        <v>0</v>
      </c>
      <c r="I15" t="str">
        <f>IF(Reliability!B15="x","x",(IF(ROUNDUP(Reliability!B15,0)=1,"Very High",IF(ROUNDUP(Reliability!B15,0)=2,"High",IF(ROUNDUP(Reliability!B15,0)=3,"Medium",IF(ROUNDUP(Reliability!B15,0)=4,"Low","Very Low"))))))</f>
        <v>Very High</v>
      </c>
    </row>
    <row r="16" spans="1:9" x14ac:dyDescent="0.25">
      <c r="A16" s="162" t="str">
        <f>Lists!C:C</f>
        <v>CMR001</v>
      </c>
      <c r="B16" s="249">
        <f t="shared" si="0"/>
        <v>1.2</v>
      </c>
      <c r="C16" s="249">
        <f t="shared" si="1"/>
        <v>2</v>
      </c>
      <c r="D16" s="249">
        <f t="shared" si="2"/>
        <v>1.7</v>
      </c>
      <c r="E16" s="249">
        <f t="shared" si="3"/>
        <v>0</v>
      </c>
      <c r="F16" s="249">
        <f>'Data Reliability'!B16</f>
        <v>1.8</v>
      </c>
      <c r="G16" s="163">
        <f>Reliability_updated!V16</f>
        <v>122.1</v>
      </c>
      <c r="H16" s="163">
        <f>'Data Reliability'!C16</f>
        <v>0</v>
      </c>
      <c r="I16" t="str">
        <f>IF(Reliability!B16="x","x",(IF(ROUNDUP(Reliability!B16,0)=1,"Very High",IF(ROUNDUP(Reliability!B16,0)=2,"High",IF(ROUNDUP(Reliability!B16,0)=3,"Medium",IF(ROUNDUP(Reliability!B16,0)=4,"Low","Very Low"))))))</f>
        <v>High</v>
      </c>
    </row>
    <row r="17" spans="1:9" x14ac:dyDescent="0.25">
      <c r="A17" s="162" t="str">
        <f>Lists!C:C</f>
        <v>CMR002</v>
      </c>
      <c r="B17" s="249">
        <f t="shared" si="0"/>
        <v>1.3</v>
      </c>
      <c r="C17" s="249">
        <f t="shared" si="1"/>
        <v>1.8</v>
      </c>
      <c r="D17" s="249">
        <f t="shared" si="2"/>
        <v>2.1</v>
      </c>
      <c r="E17" s="249">
        <f t="shared" si="3"/>
        <v>0</v>
      </c>
      <c r="F17" s="249">
        <f>'Data Reliability'!B17</f>
        <v>1.7</v>
      </c>
      <c r="G17" s="163">
        <f>Reliability_updated!V17</f>
        <v>152.6</v>
      </c>
      <c r="H17" s="163">
        <f>'Data Reliability'!C17</f>
        <v>0</v>
      </c>
      <c r="I17" t="str">
        <f>IF(Reliability!B17="x","x",(IF(ROUNDUP(Reliability!B17,0)=1,"Very High",IF(ROUNDUP(Reliability!B17,0)=2,"High",IF(ROUNDUP(Reliability!B17,0)=3,"Medium",IF(ROUNDUP(Reliability!B17,0)=4,"Low","Very Low"))))))</f>
        <v>High</v>
      </c>
    </row>
    <row r="18" spans="1:9" x14ac:dyDescent="0.25">
      <c r="A18" s="162" t="str">
        <f>Lists!C:C</f>
        <v>CMR003</v>
      </c>
      <c r="B18" s="249">
        <f t="shared" si="0"/>
        <v>1.4</v>
      </c>
      <c r="C18" s="249">
        <f t="shared" si="1"/>
        <v>2</v>
      </c>
      <c r="D18" s="249">
        <f t="shared" si="2"/>
        <v>2.1</v>
      </c>
      <c r="E18" s="249">
        <f t="shared" si="3"/>
        <v>0</v>
      </c>
      <c r="F18" s="249">
        <f>'Data Reliability'!B18</f>
        <v>1.8</v>
      </c>
      <c r="G18" s="163">
        <f>Reliability_updated!V18</f>
        <v>152.6</v>
      </c>
      <c r="H18" s="163">
        <f>'Data Reliability'!C18</f>
        <v>0</v>
      </c>
      <c r="I18" t="str">
        <f>IF(Reliability!B18="x","x",(IF(ROUNDUP(Reliability!B18,0)=1,"Very High",IF(ROUNDUP(Reliability!B18,0)=2,"High",IF(ROUNDUP(Reliability!B18,0)=3,"Medium",IF(ROUNDUP(Reliability!B18,0)=4,"Low","Very Low"))))))</f>
        <v>High</v>
      </c>
    </row>
    <row r="19" spans="1:9" x14ac:dyDescent="0.25">
      <c r="A19" s="162" t="str">
        <f>Lists!C:C</f>
        <v>CMR004</v>
      </c>
      <c r="B19" s="249">
        <f t="shared" si="0"/>
        <v>2.1</v>
      </c>
      <c r="C19" s="249">
        <f t="shared" si="1"/>
        <v>2.2999999999999998</v>
      </c>
      <c r="D19" s="249">
        <f t="shared" si="2"/>
        <v>3.9</v>
      </c>
      <c r="E19" s="249">
        <f t="shared" si="3"/>
        <v>0</v>
      </c>
      <c r="F19" s="249">
        <f>'Data Reliability'!B19</f>
        <v>1.9</v>
      </c>
      <c r="G19" s="163">
        <f>Reliability_updated!V19</f>
        <v>282</v>
      </c>
      <c r="H19" s="163">
        <f>'Data Reliability'!C19</f>
        <v>0</v>
      </c>
      <c r="I19" t="str">
        <f>IF(Reliability!B19="x","x",(IF(ROUNDUP(Reliability!B19,0)=1,"Very High",IF(ROUNDUP(Reliability!B19,0)=2,"High",IF(ROUNDUP(Reliability!B19,0)=3,"Medium",IF(ROUNDUP(Reliability!B19,0)=4,"Low","Very Low"))))))</f>
        <v>Medium</v>
      </c>
    </row>
    <row r="20" spans="1:9" x14ac:dyDescent="0.25">
      <c r="A20" s="162" t="str">
        <f>Lists!C:C</f>
        <v>COD001</v>
      </c>
      <c r="B20" s="249">
        <f t="shared" si="0"/>
        <v>1.6</v>
      </c>
      <c r="C20" s="249">
        <f t="shared" si="1"/>
        <v>1</v>
      </c>
      <c r="D20" s="249">
        <f t="shared" si="2"/>
        <v>3.8</v>
      </c>
      <c r="E20" s="249">
        <f t="shared" si="3"/>
        <v>0</v>
      </c>
      <c r="F20" s="249">
        <f>'Data Reliability'!B20</f>
        <v>1.4</v>
      </c>
      <c r="G20" s="163">
        <f>Reliability_updated!V20</f>
        <v>276.2</v>
      </c>
      <c r="H20" s="163">
        <f>'Data Reliability'!C20</f>
        <v>0</v>
      </c>
      <c r="I20" t="str">
        <f>IF(Reliability!B20="x","x",(IF(ROUNDUP(Reliability!B20,0)=1,"Very High",IF(ROUNDUP(Reliability!B20,0)=2,"High",IF(ROUNDUP(Reliability!B20,0)=3,"Medium",IF(ROUNDUP(Reliability!B20,0)=4,"Low","Very Low"))))))</f>
        <v>High</v>
      </c>
    </row>
    <row r="21" spans="1:9" x14ac:dyDescent="0.25">
      <c r="A21" s="162" t="str">
        <f>Lists!C:C</f>
        <v>COG001</v>
      </c>
      <c r="B21" s="249">
        <f t="shared" si="0"/>
        <v>1.7</v>
      </c>
      <c r="C21" s="249">
        <f t="shared" si="1"/>
        <v>2</v>
      </c>
      <c r="D21" s="249">
        <f t="shared" si="2"/>
        <v>3.1</v>
      </c>
      <c r="E21" s="249">
        <f t="shared" si="3"/>
        <v>0</v>
      </c>
      <c r="F21" s="249">
        <f>'Data Reliability'!B21</f>
        <v>1.8</v>
      </c>
      <c r="G21" s="163">
        <f>Reliability_updated!V21</f>
        <v>223.8</v>
      </c>
      <c r="H21" s="163">
        <f>'Data Reliability'!C21</f>
        <v>0</v>
      </c>
      <c r="I21" t="str">
        <f>IF(Reliability!B21="x","x",(IF(ROUNDUP(Reliability!B21,0)=1,"Very High",IF(ROUNDUP(Reliability!B21,0)=2,"High",IF(ROUNDUP(Reliability!B21,0)=3,"Medium",IF(ROUNDUP(Reliability!B21,0)=4,"Low","Very Low"))))))</f>
        <v>High</v>
      </c>
    </row>
    <row r="22" spans="1:9" x14ac:dyDescent="0.25">
      <c r="A22" s="162" t="str">
        <f>Lists!C:C</f>
        <v>COL001</v>
      </c>
      <c r="B22" s="249">
        <f t="shared" si="0"/>
        <v>0.6</v>
      </c>
      <c r="C22" s="249">
        <f t="shared" si="1"/>
        <v>1.8</v>
      </c>
      <c r="D22" s="249">
        <f t="shared" si="2"/>
        <v>0.1</v>
      </c>
      <c r="E22" s="249">
        <f t="shared" si="3"/>
        <v>0</v>
      </c>
      <c r="F22" s="249">
        <f>'Data Reliability'!B22</f>
        <v>1.7</v>
      </c>
      <c r="G22" s="163">
        <f>Reliability_updated!V22</f>
        <v>9.4</v>
      </c>
      <c r="H22" s="163">
        <f>'Data Reliability'!C22</f>
        <v>0</v>
      </c>
      <c r="I22" t="str">
        <f>IF(Reliability!B22="x","x",(IF(ROUNDUP(Reliability!B22,0)=1,"Very High",IF(ROUNDUP(Reliability!B22,0)=2,"High",IF(ROUNDUP(Reliability!B22,0)=3,"Medium",IF(ROUNDUP(Reliability!B22,0)=4,"Low","Very Low"))))))</f>
        <v>Very High</v>
      </c>
    </row>
    <row r="23" spans="1:9" x14ac:dyDescent="0.25">
      <c r="A23" s="162" t="str">
        <f>Lists!C:C</f>
        <v>COL002</v>
      </c>
      <c r="B23" s="249">
        <f t="shared" si="0"/>
        <v>1.2</v>
      </c>
      <c r="C23" s="249">
        <f t="shared" si="1"/>
        <v>1.8</v>
      </c>
      <c r="D23" s="249">
        <f t="shared" si="2"/>
        <v>0.1</v>
      </c>
      <c r="E23" s="249">
        <f t="shared" si="3"/>
        <v>1.7</v>
      </c>
      <c r="F23" s="249">
        <f>'Data Reliability'!B23</f>
        <v>1.7</v>
      </c>
      <c r="G23" s="163">
        <f>Reliability_updated!V23</f>
        <v>9.4</v>
      </c>
      <c r="H23" s="163">
        <f>'Data Reliability'!C23</f>
        <v>1</v>
      </c>
      <c r="I23" t="str">
        <f>IF(Reliability!B23="x","x",(IF(ROUNDUP(Reliability!B23,0)=1,"Very High",IF(ROUNDUP(Reliability!B23,0)=2,"High",IF(ROUNDUP(Reliability!B23,0)=3,"Medium",IF(ROUNDUP(Reliability!B23,0)=4,"Low","Very Low"))))))</f>
        <v>High</v>
      </c>
    </row>
    <row r="24" spans="1:9" x14ac:dyDescent="0.25">
      <c r="A24" s="162" t="str">
        <f>Lists!C:C</f>
        <v>CRI002</v>
      </c>
      <c r="B24" s="249">
        <f t="shared" si="0"/>
        <v>2.1</v>
      </c>
      <c r="C24" s="249">
        <f t="shared" si="1"/>
        <v>2.2999999999999998</v>
      </c>
      <c r="D24" s="249">
        <f t="shared" si="2"/>
        <v>0.6</v>
      </c>
      <c r="E24" s="249">
        <f t="shared" si="3"/>
        <v>3.3</v>
      </c>
      <c r="F24" s="249">
        <f>'Data Reliability'!B24</f>
        <v>1.9</v>
      </c>
      <c r="G24" s="163">
        <f>Reliability_updated!V24</f>
        <v>41.8</v>
      </c>
      <c r="H24" s="163">
        <f>'Data Reliability'!C24</f>
        <v>2</v>
      </c>
      <c r="I24" t="str">
        <f>IF(Reliability!B24="x","x",(IF(ROUNDUP(Reliability!B24,0)=1,"Very High",IF(ROUNDUP(Reliability!B24,0)=2,"High",IF(ROUNDUP(Reliability!B24,0)=3,"Medium",IF(ROUNDUP(Reliability!B24,0)=4,"Low","Very Low"))))))</f>
        <v>Medium</v>
      </c>
    </row>
    <row r="25" spans="1:9" x14ac:dyDescent="0.25">
      <c r="A25" s="162" t="str">
        <f>Lists!C:C</f>
        <v>DJI001</v>
      </c>
      <c r="B25" s="249">
        <f t="shared" si="0"/>
        <v>0.9</v>
      </c>
      <c r="C25" s="249">
        <f t="shared" si="1"/>
        <v>2.2999999999999998</v>
      </c>
      <c r="D25" s="249">
        <f t="shared" si="2"/>
        <v>0.4</v>
      </c>
      <c r="E25" s="249">
        <f t="shared" si="3"/>
        <v>0</v>
      </c>
      <c r="F25" s="249">
        <f>'Data Reliability'!B25</f>
        <v>1.9</v>
      </c>
      <c r="G25" s="163">
        <f>Reliability_updated!V25</f>
        <v>28.6</v>
      </c>
      <c r="H25" s="163">
        <f>'Data Reliability'!C25</f>
        <v>0</v>
      </c>
      <c r="I25" t="str">
        <f>IF(Reliability!B25="x","x",(IF(ROUNDUP(Reliability!B25,0)=1,"Very High",IF(ROUNDUP(Reliability!B25,0)=2,"High",IF(ROUNDUP(Reliability!B25,0)=3,"Medium",IF(ROUNDUP(Reliability!B25,0)=4,"Low","Very Low"))))))</f>
        <v>Very High</v>
      </c>
    </row>
    <row r="26" spans="1:9" x14ac:dyDescent="0.25">
      <c r="A26" s="162" t="str">
        <f>Lists!C:C</f>
        <v>DJI002</v>
      </c>
      <c r="B26" s="249">
        <f t="shared" si="0"/>
        <v>0.8</v>
      </c>
      <c r="C26" s="249">
        <f t="shared" si="1"/>
        <v>2</v>
      </c>
      <c r="D26" s="249">
        <f t="shared" si="2"/>
        <v>0.3</v>
      </c>
      <c r="E26" s="249">
        <f t="shared" si="3"/>
        <v>0</v>
      </c>
      <c r="F26" s="249">
        <f>'Data Reliability'!B26</f>
        <v>1.8</v>
      </c>
      <c r="G26" s="163">
        <f>Reliability_updated!V26</f>
        <v>22.6</v>
      </c>
      <c r="H26" s="163">
        <f>'Data Reliability'!C26</f>
        <v>0</v>
      </c>
      <c r="I26" t="str">
        <f>IF(Reliability!B26="x","x",(IF(ROUNDUP(Reliability!B26,0)=1,"Very High",IF(ROUNDUP(Reliability!B26,0)=2,"High",IF(ROUNDUP(Reliability!B26,0)=3,"Medium",IF(ROUNDUP(Reliability!B26,0)=4,"Low","Very Low"))))))</f>
        <v>Very High</v>
      </c>
    </row>
    <row r="27" spans="1:9" x14ac:dyDescent="0.25">
      <c r="A27" s="162" t="str">
        <f>Lists!C:C</f>
        <v>DJI003</v>
      </c>
      <c r="B27" s="249">
        <f t="shared" si="0"/>
        <v>2</v>
      </c>
      <c r="C27" s="249">
        <f t="shared" si="1"/>
        <v>2.2999999999999998</v>
      </c>
      <c r="D27" s="249">
        <f t="shared" si="2"/>
        <v>0.4</v>
      </c>
      <c r="E27" s="249">
        <f t="shared" si="3"/>
        <v>3.3</v>
      </c>
      <c r="F27" s="249">
        <f>'Data Reliability'!B27</f>
        <v>1.9</v>
      </c>
      <c r="G27" s="163">
        <f>Reliability_updated!V27</f>
        <v>30.8</v>
      </c>
      <c r="H27" s="163">
        <f>'Data Reliability'!C27</f>
        <v>2</v>
      </c>
      <c r="I27" t="str">
        <f>IF(Reliability!B27="x","x",(IF(ROUNDUP(Reliability!B27,0)=1,"Very High",IF(ROUNDUP(Reliability!B27,0)=2,"High",IF(ROUNDUP(Reliability!B27,0)=3,"Medium",IF(ROUNDUP(Reliability!B27,0)=4,"Low","Very Low"))))))</f>
        <v>High</v>
      </c>
    </row>
    <row r="28" spans="1:9" x14ac:dyDescent="0.25">
      <c r="A28" s="162" t="str">
        <f>Lists!C:C</f>
        <v>DOM002</v>
      </c>
      <c r="B28" s="249">
        <f t="shared" si="0"/>
        <v>2</v>
      </c>
      <c r="C28" s="249">
        <f t="shared" si="1"/>
        <v>2.2999999999999998</v>
      </c>
      <c r="D28" s="249">
        <f t="shared" si="2"/>
        <v>0.4</v>
      </c>
      <c r="E28" s="249">
        <f t="shared" si="3"/>
        <v>3.3</v>
      </c>
      <c r="F28" s="249">
        <f>'Data Reliability'!B28</f>
        <v>1.9</v>
      </c>
      <c r="G28" s="163">
        <f>Reliability_updated!V28</f>
        <v>27.3</v>
      </c>
      <c r="H28" s="163">
        <f>'Data Reliability'!C28</f>
        <v>2</v>
      </c>
      <c r="I28" t="str">
        <f>IF(Reliability!B28="x","x",(IF(ROUNDUP(Reliability!B28,0)=1,"Very High",IF(ROUNDUP(Reliability!B28,0)=2,"High",IF(ROUNDUP(Reliability!B28,0)=3,"Medium",IF(ROUNDUP(Reliability!B28,0)=4,"Low","Very Low"))))))</f>
        <v>High</v>
      </c>
    </row>
    <row r="29" spans="1:9" x14ac:dyDescent="0.25">
      <c r="A29" s="162" t="str">
        <f>Lists!C:C</f>
        <v>DZA002</v>
      </c>
      <c r="B29" s="249">
        <f t="shared" si="0"/>
        <v>1.4</v>
      </c>
      <c r="C29" s="249">
        <f t="shared" si="1"/>
        <v>2.5</v>
      </c>
      <c r="D29" s="249">
        <f t="shared" si="2"/>
        <v>1.7</v>
      </c>
      <c r="E29" s="249">
        <f t="shared" si="3"/>
        <v>0</v>
      </c>
      <c r="F29" s="249">
        <f>'Data Reliability'!B29</f>
        <v>2</v>
      </c>
      <c r="G29" s="163">
        <f>Reliability_updated!V29</f>
        <v>125.1</v>
      </c>
      <c r="H29" s="163">
        <f>'Data Reliability'!C29</f>
        <v>0</v>
      </c>
      <c r="I29" t="str">
        <f>IF(Reliability!B29="x","x",(IF(ROUNDUP(Reliability!B29,0)=1,"Very High",IF(ROUNDUP(Reliability!B29,0)=2,"High",IF(ROUNDUP(Reliability!B29,0)=3,"Medium",IF(ROUNDUP(Reliability!B29,0)=4,"Low","Very Low"))))))</f>
        <v>High</v>
      </c>
    </row>
    <row r="30" spans="1:9" x14ac:dyDescent="0.25">
      <c r="A30" s="162" t="str">
        <f>Lists!C:C</f>
        <v>DZA003</v>
      </c>
      <c r="B30" s="249">
        <f t="shared" si="0"/>
        <v>2.7</v>
      </c>
      <c r="C30" s="249">
        <f t="shared" si="1"/>
        <v>4.3</v>
      </c>
      <c r="D30" s="249">
        <f t="shared" si="2"/>
        <v>2</v>
      </c>
      <c r="E30" s="249">
        <f t="shared" si="3"/>
        <v>1.7</v>
      </c>
      <c r="F30" s="249">
        <f>'Data Reliability'!B30</f>
        <v>2.7</v>
      </c>
      <c r="G30" s="163">
        <f>Reliability_updated!V30</f>
        <v>143.1</v>
      </c>
      <c r="H30" s="163">
        <f>'Data Reliability'!C30</f>
        <v>1</v>
      </c>
      <c r="I30" t="str">
        <f>IF(Reliability!B30="x","x",(IF(ROUNDUP(Reliability!B30,0)=1,"Very High",IF(ROUNDUP(Reliability!B30,0)=2,"High",IF(ROUNDUP(Reliability!B30,0)=3,"Medium",IF(ROUNDUP(Reliability!B30,0)=4,"Low","Very Low"))))))</f>
        <v>Medium</v>
      </c>
    </row>
    <row r="31" spans="1:9" x14ac:dyDescent="0.25">
      <c r="A31" s="162" t="str">
        <f>Lists!C:C</f>
        <v>DZA004</v>
      </c>
      <c r="B31" s="249">
        <f t="shared" si="0"/>
        <v>1.4</v>
      </c>
      <c r="C31" s="249">
        <f t="shared" si="1"/>
        <v>3.5</v>
      </c>
      <c r="D31" s="249">
        <f t="shared" si="2"/>
        <v>0.7</v>
      </c>
      <c r="E31" s="249">
        <f t="shared" si="3"/>
        <v>0</v>
      </c>
      <c r="F31" s="249">
        <f>'Data Reliability'!B31</f>
        <v>2.4</v>
      </c>
      <c r="G31" s="163">
        <f>Reliability_updated!V31</f>
        <v>54.8</v>
      </c>
      <c r="H31" s="163">
        <f>'Data Reliability'!C31</f>
        <v>0</v>
      </c>
      <c r="I31" t="str">
        <f>IF(Reliability!B31="x","x",(IF(ROUNDUP(Reliability!B31,0)=1,"Very High",IF(ROUNDUP(Reliability!B31,0)=2,"High",IF(ROUNDUP(Reliability!B31,0)=3,"Medium",IF(ROUNDUP(Reliability!B31,0)=4,"Low","Very Low"))))))</f>
        <v>High</v>
      </c>
    </row>
    <row r="32" spans="1:9" x14ac:dyDescent="0.25">
      <c r="A32" s="162" t="str">
        <f>Lists!C:C</f>
        <v>ECU002</v>
      </c>
      <c r="B32" s="249">
        <f t="shared" si="0"/>
        <v>0.8</v>
      </c>
      <c r="C32" s="249">
        <f t="shared" si="1"/>
        <v>1.8</v>
      </c>
      <c r="D32" s="249">
        <f t="shared" si="2"/>
        <v>0.6</v>
      </c>
      <c r="E32" s="249">
        <f t="shared" si="3"/>
        <v>0</v>
      </c>
      <c r="F32" s="249">
        <f>'Data Reliability'!B32</f>
        <v>1.7</v>
      </c>
      <c r="G32" s="163">
        <f>Reliability_updated!V32</f>
        <v>44.5</v>
      </c>
      <c r="H32" s="163">
        <f>'Data Reliability'!C32</f>
        <v>0</v>
      </c>
      <c r="I32" t="str">
        <f>IF(Reliability!B32="x","x",(IF(ROUNDUP(Reliability!B32,0)=1,"Very High",IF(ROUNDUP(Reliability!B32,0)=2,"High",IF(ROUNDUP(Reliability!B32,0)=3,"Medium",IF(ROUNDUP(Reliability!B32,0)=4,"Low","Very Low"))))))</f>
        <v>Very High</v>
      </c>
    </row>
    <row r="33" spans="1:9" x14ac:dyDescent="0.25">
      <c r="A33" s="162" t="str">
        <f>Lists!C:C</f>
        <v>EGY002</v>
      </c>
      <c r="B33" s="249">
        <f t="shared" si="0"/>
        <v>1</v>
      </c>
      <c r="C33" s="249">
        <f t="shared" si="1"/>
        <v>2.5</v>
      </c>
      <c r="D33" s="249">
        <f t="shared" si="2"/>
        <v>0.4</v>
      </c>
      <c r="E33" s="249">
        <f t="shared" si="3"/>
        <v>0</v>
      </c>
      <c r="F33" s="249">
        <f>'Data Reliability'!B33</f>
        <v>2</v>
      </c>
      <c r="G33" s="163">
        <f>Reliability_updated!V33</f>
        <v>31.5</v>
      </c>
      <c r="H33" s="163">
        <f>'Data Reliability'!C33</f>
        <v>0</v>
      </c>
      <c r="I33" t="str">
        <f>IF(Reliability!B33="x","x",(IF(ROUNDUP(Reliability!B33,0)=1,"Very High",IF(ROUNDUP(Reliability!B33,0)=2,"High",IF(ROUNDUP(Reliability!B33,0)=3,"Medium",IF(ROUNDUP(Reliability!B33,0)=4,"Low","Very Low"))))))</f>
        <v>Very High</v>
      </c>
    </row>
    <row r="34" spans="1:9" x14ac:dyDescent="0.25">
      <c r="A34" s="162" t="str">
        <f>Lists!C:C</f>
        <v>ERI001</v>
      </c>
      <c r="B34" s="249">
        <f t="shared" si="0"/>
        <v>1.3</v>
      </c>
      <c r="C34" s="249">
        <f t="shared" si="1"/>
        <v>3</v>
      </c>
      <c r="D34" s="249">
        <f t="shared" si="2"/>
        <v>0.9</v>
      </c>
      <c r="E34" s="249">
        <f t="shared" si="3"/>
        <v>0</v>
      </c>
      <c r="F34" s="249">
        <f>'Data Reliability'!B34</f>
        <v>2.2000000000000002</v>
      </c>
      <c r="G34" s="163">
        <f>Reliability_updated!V34</f>
        <v>63.6</v>
      </c>
      <c r="H34" s="163">
        <f>'Data Reliability'!C34</f>
        <v>0</v>
      </c>
      <c r="I34" t="str">
        <f>IF(Reliability!B34="x","x",(IF(ROUNDUP(Reliability!B34,0)=1,"Very High",IF(ROUNDUP(Reliability!B34,0)=2,"High",IF(ROUNDUP(Reliability!B34,0)=3,"Medium",IF(ROUNDUP(Reliability!B34,0)=4,"Low","Very Low"))))))</f>
        <v>High</v>
      </c>
    </row>
    <row r="35" spans="1:9" x14ac:dyDescent="0.25">
      <c r="A35" s="162" t="str">
        <f>Lists!C:C</f>
        <v>ESP002</v>
      </c>
      <c r="B35" s="249">
        <f t="shared" ref="B35:B66" si="4">ROUND(AVERAGE(C35:E35),1)</f>
        <v>1</v>
      </c>
      <c r="C35" s="249">
        <f t="shared" ref="C35:C66" si="5">IF(F35="x","x",ROUND((5-(3-F35)/2*5),1))</f>
        <v>2.5</v>
      </c>
      <c r="D35" s="249">
        <f t="shared" ref="D35:D66" si="6">IF(G35&gt;365,5,ROUND((5-(365-G35)/364*5),1))</f>
        <v>0.4</v>
      </c>
      <c r="E35" s="249">
        <f t="shared" ref="E35:E66" si="7">IF(H35&gt;3,5,ROUND((5-(3-H35)/3*5),1))</f>
        <v>0</v>
      </c>
      <c r="F35" s="249">
        <f>'Data Reliability'!B35</f>
        <v>2</v>
      </c>
      <c r="G35" s="163">
        <f>Reliability_updated!V35</f>
        <v>31.3</v>
      </c>
      <c r="H35" s="163">
        <f>'Data Reliability'!C35</f>
        <v>0</v>
      </c>
      <c r="I35" t="str">
        <f>IF(Reliability!B35="x","x",(IF(ROUNDUP(Reliability!B35,0)=1,"Very High",IF(ROUNDUP(Reliability!B35,0)=2,"High",IF(ROUNDUP(Reliability!B35,0)=3,"Medium",IF(ROUNDUP(Reliability!B35,0)=4,"Low","Very Low"))))))</f>
        <v>Very High</v>
      </c>
    </row>
    <row r="36" spans="1:9" x14ac:dyDescent="0.25">
      <c r="A36" s="162" t="str">
        <f>Lists!C:C</f>
        <v>ETH001</v>
      </c>
      <c r="B36" s="249">
        <f t="shared" si="4"/>
        <v>0.6</v>
      </c>
      <c r="C36" s="249">
        <f t="shared" si="5"/>
        <v>1.3</v>
      </c>
      <c r="D36" s="249">
        <f t="shared" si="6"/>
        <v>0.5</v>
      </c>
      <c r="E36" s="249">
        <f t="shared" si="7"/>
        <v>0</v>
      </c>
      <c r="F36" s="249">
        <f>'Data Reliability'!B36</f>
        <v>1.5</v>
      </c>
      <c r="G36" s="163">
        <f>Reliability_updated!V36</f>
        <v>33.9</v>
      </c>
      <c r="H36" s="163">
        <f>'Data Reliability'!C36</f>
        <v>0</v>
      </c>
      <c r="I36" t="str">
        <f>IF(Reliability!B36="x","x",(IF(ROUNDUP(Reliability!B36,0)=1,"Very High",IF(ROUNDUP(Reliability!B36,0)=2,"High",IF(ROUNDUP(Reliability!B36,0)=3,"Medium",IF(ROUNDUP(Reliability!B36,0)=4,"Low","Very Low"))))))</f>
        <v>Very High</v>
      </c>
    </row>
    <row r="37" spans="1:9" x14ac:dyDescent="0.25">
      <c r="A37" s="162" t="str">
        <f>Lists!C:C</f>
        <v>ETH003</v>
      </c>
      <c r="B37" s="249">
        <f t="shared" si="4"/>
        <v>1.5</v>
      </c>
      <c r="C37" s="249">
        <f t="shared" si="5"/>
        <v>1.8</v>
      </c>
      <c r="D37" s="249">
        <f t="shared" si="6"/>
        <v>1.1000000000000001</v>
      </c>
      <c r="E37" s="249">
        <f t="shared" si="7"/>
        <v>1.7</v>
      </c>
      <c r="F37" s="249">
        <f>'Data Reliability'!B37</f>
        <v>1.7</v>
      </c>
      <c r="G37" s="163">
        <f>Reliability_updated!V37</f>
        <v>81.099999999999994</v>
      </c>
      <c r="H37" s="163">
        <f>'Data Reliability'!C37</f>
        <v>1</v>
      </c>
      <c r="I37" t="str">
        <f>IF(Reliability!B37="x","x",(IF(ROUNDUP(Reliability!B37,0)=1,"Very High",IF(ROUNDUP(Reliability!B37,0)=2,"High",IF(ROUNDUP(Reliability!B37,0)=3,"Medium",IF(ROUNDUP(Reliability!B37,0)=4,"Low","Very Low"))))))</f>
        <v>High</v>
      </c>
    </row>
    <row r="38" spans="1:9" x14ac:dyDescent="0.25">
      <c r="A38" s="162" t="str">
        <f>Lists!C:C</f>
        <v>ETH004</v>
      </c>
      <c r="B38" s="249">
        <f t="shared" si="4"/>
        <v>0.7</v>
      </c>
      <c r="C38" s="249">
        <f t="shared" si="5"/>
        <v>1.3</v>
      </c>
      <c r="D38" s="249">
        <f t="shared" si="6"/>
        <v>0.8</v>
      </c>
      <c r="E38" s="249">
        <f t="shared" si="7"/>
        <v>0</v>
      </c>
      <c r="F38" s="249">
        <f>'Data Reliability'!B38</f>
        <v>1.5</v>
      </c>
      <c r="G38" s="163">
        <f>Reliability_updated!V38</f>
        <v>56.3</v>
      </c>
      <c r="H38" s="163">
        <f>'Data Reliability'!C38</f>
        <v>0</v>
      </c>
      <c r="I38" t="str">
        <f>IF(Reliability!B38="x","x",(IF(ROUNDUP(Reliability!B38,0)=1,"Very High",IF(ROUNDUP(Reliability!B38,0)=2,"High",IF(ROUNDUP(Reliability!B38,0)=3,"Medium",IF(ROUNDUP(Reliability!B38,0)=4,"Low","Very Low"))))))</f>
        <v>Very High</v>
      </c>
    </row>
    <row r="39" spans="1:9" x14ac:dyDescent="0.25">
      <c r="A39" s="162" t="str">
        <f>Lists!C:C</f>
        <v>ETH005</v>
      </c>
      <c r="B39" s="249">
        <f t="shared" si="4"/>
        <v>1</v>
      </c>
      <c r="C39" s="249">
        <f t="shared" si="5"/>
        <v>2.2999999999999998</v>
      </c>
      <c r="D39" s="249">
        <f t="shared" si="6"/>
        <v>0.7</v>
      </c>
      <c r="E39" s="249">
        <f t="shared" si="7"/>
        <v>0</v>
      </c>
      <c r="F39" s="249">
        <f>'Data Reliability'!B39</f>
        <v>1.9</v>
      </c>
      <c r="G39" s="163">
        <f>Reliability_updated!V39</f>
        <v>51.5</v>
      </c>
      <c r="H39" s="163">
        <f>'Data Reliability'!C39</f>
        <v>0</v>
      </c>
      <c r="I39" t="str">
        <f>IF(Reliability!B39="x","x",(IF(ROUNDUP(Reliability!B39,0)=1,"Very High",IF(ROUNDUP(Reliability!B39,0)=2,"High",IF(ROUNDUP(Reliability!B39,0)=3,"Medium",IF(ROUNDUP(Reliability!B39,0)=4,"Low","Very Low"))))))</f>
        <v>Very High</v>
      </c>
    </row>
    <row r="40" spans="1:9" x14ac:dyDescent="0.25">
      <c r="A40" s="162" t="str">
        <f>Lists!C:C</f>
        <v>GMB002</v>
      </c>
      <c r="B40" s="249">
        <f t="shared" si="4"/>
        <v>1.2</v>
      </c>
      <c r="C40" s="249">
        <f t="shared" si="5"/>
        <v>1.8</v>
      </c>
      <c r="D40" s="249">
        <f t="shared" si="6"/>
        <v>1.8</v>
      </c>
      <c r="E40" s="249">
        <f t="shared" si="7"/>
        <v>0</v>
      </c>
      <c r="F40" s="249">
        <f>'Data Reliability'!B40</f>
        <v>1.7</v>
      </c>
      <c r="G40" s="163">
        <f>Reliability_updated!V40</f>
        <v>134.1</v>
      </c>
      <c r="H40" s="163">
        <f>'Data Reliability'!C40</f>
        <v>0</v>
      </c>
      <c r="I40" t="str">
        <f>IF(Reliability!B40="x","x",(IF(ROUNDUP(Reliability!B40,0)=1,"Very High",IF(ROUNDUP(Reliability!B40,0)=2,"High",IF(ROUNDUP(Reliability!B40,0)=3,"Medium",IF(ROUNDUP(Reliability!B40,0)=4,"Low","Very Low"))))))</f>
        <v>High</v>
      </c>
    </row>
    <row r="41" spans="1:9" x14ac:dyDescent="0.25">
      <c r="A41" s="162" t="str">
        <f>Lists!C:C</f>
        <v>GRC002</v>
      </c>
      <c r="B41" s="249">
        <f t="shared" si="4"/>
        <v>2.1</v>
      </c>
      <c r="C41" s="249">
        <f t="shared" si="5"/>
        <v>3.5</v>
      </c>
      <c r="D41" s="249">
        <f t="shared" si="6"/>
        <v>2.7</v>
      </c>
      <c r="E41" s="249">
        <f t="shared" si="7"/>
        <v>0</v>
      </c>
      <c r="F41" s="249">
        <f>'Data Reliability'!B41</f>
        <v>2.4</v>
      </c>
      <c r="G41" s="163">
        <f>Reliability_updated!V41</f>
        <v>200</v>
      </c>
      <c r="H41" s="163">
        <f>'Data Reliability'!C41</f>
        <v>0</v>
      </c>
      <c r="I41" t="str">
        <f>IF(Reliability!B41="x","x",(IF(ROUNDUP(Reliability!B41,0)=1,"Very High",IF(ROUNDUP(Reliability!B41,0)=2,"High",IF(ROUNDUP(Reliability!B41,0)=3,"Medium",IF(ROUNDUP(Reliability!B41,0)=4,"Low","Very Low"))))))</f>
        <v>Medium</v>
      </c>
    </row>
    <row r="42" spans="1:9" x14ac:dyDescent="0.25">
      <c r="A42" s="162" t="str">
        <f>Lists!C:C</f>
        <v>GTM001</v>
      </c>
      <c r="B42" s="249">
        <f t="shared" si="4"/>
        <v>0.9</v>
      </c>
      <c r="C42" s="249">
        <f t="shared" si="5"/>
        <v>2.2999999999999998</v>
      </c>
      <c r="D42" s="249">
        <f t="shared" si="6"/>
        <v>0.4</v>
      </c>
      <c r="E42" s="249">
        <f t="shared" si="7"/>
        <v>0</v>
      </c>
      <c r="F42" s="249">
        <f>'Data Reliability'!B42</f>
        <v>1.9</v>
      </c>
      <c r="G42" s="163">
        <f>Reliability_updated!V42</f>
        <v>31.9</v>
      </c>
      <c r="H42" s="163">
        <f>'Data Reliability'!C42</f>
        <v>0</v>
      </c>
      <c r="I42" t="str">
        <f>IF(Reliability!B42="x","x",(IF(ROUNDUP(Reliability!B42,0)=1,"Very High",IF(ROUNDUP(Reliability!B42,0)=2,"High",IF(ROUNDUP(Reliability!B42,0)=3,"Medium",IF(ROUNDUP(Reliability!B42,0)=4,"Low","Very Low"))))))</f>
        <v>Very High</v>
      </c>
    </row>
    <row r="43" spans="1:9" x14ac:dyDescent="0.25">
      <c r="A43" s="162" t="str">
        <f>Lists!C:C</f>
        <v>HND001</v>
      </c>
      <c r="B43" s="249">
        <f t="shared" si="4"/>
        <v>0.9</v>
      </c>
      <c r="C43" s="249">
        <f t="shared" si="5"/>
        <v>2.2999999999999998</v>
      </c>
      <c r="D43" s="249">
        <f t="shared" si="6"/>
        <v>0.4</v>
      </c>
      <c r="E43" s="249">
        <f t="shared" si="7"/>
        <v>0</v>
      </c>
      <c r="F43" s="249">
        <f>'Data Reliability'!B43</f>
        <v>1.9</v>
      </c>
      <c r="G43" s="163">
        <f>Reliability_updated!V43</f>
        <v>32.700000000000003</v>
      </c>
      <c r="H43" s="163">
        <f>'Data Reliability'!C43</f>
        <v>0</v>
      </c>
      <c r="I43" t="str">
        <f>IF(Reliability!B43="x","x",(IF(ROUNDUP(Reliability!B43,0)=1,"Very High",IF(ROUNDUP(Reliability!B43,0)=2,"High",IF(ROUNDUP(Reliability!B43,0)=3,"Medium",IF(ROUNDUP(Reliability!B43,0)=4,"Low","Very Low"))))))</f>
        <v>Very High</v>
      </c>
    </row>
    <row r="44" spans="1:9" x14ac:dyDescent="0.25">
      <c r="A44" s="162" t="str">
        <f>Lists!C:C</f>
        <v>HTI001</v>
      </c>
      <c r="B44" s="249">
        <f t="shared" si="4"/>
        <v>1.5</v>
      </c>
      <c r="C44" s="249">
        <f t="shared" si="5"/>
        <v>2.2999999999999998</v>
      </c>
      <c r="D44" s="249">
        <f t="shared" si="6"/>
        <v>0.6</v>
      </c>
      <c r="E44" s="249">
        <f t="shared" si="7"/>
        <v>1.7</v>
      </c>
      <c r="F44" s="249">
        <f>'Data Reliability'!B44</f>
        <v>1.9</v>
      </c>
      <c r="G44" s="163">
        <f>Reliability_updated!V44</f>
        <v>41.8</v>
      </c>
      <c r="H44" s="163">
        <f>'Data Reliability'!C44</f>
        <v>1</v>
      </c>
      <c r="I44" t="str">
        <f>IF(Reliability!B44="x","x",(IF(ROUNDUP(Reliability!B44,0)=1,"Very High",IF(ROUNDUP(Reliability!B44,0)=2,"High",IF(ROUNDUP(Reliability!B44,0)=3,"Medium",IF(ROUNDUP(Reliability!B44,0)=4,"Low","Very Low"))))))</f>
        <v>High</v>
      </c>
    </row>
    <row r="45" spans="1:9" x14ac:dyDescent="0.25">
      <c r="A45" s="162" t="str">
        <f>Lists!C:C</f>
        <v>HTI002</v>
      </c>
      <c r="B45" s="249">
        <f t="shared" si="4"/>
        <v>1</v>
      </c>
      <c r="C45" s="249">
        <f t="shared" si="5"/>
        <v>2.2999999999999998</v>
      </c>
      <c r="D45" s="249">
        <f t="shared" si="6"/>
        <v>0.6</v>
      </c>
      <c r="E45" s="249">
        <f t="shared" si="7"/>
        <v>0</v>
      </c>
      <c r="F45" s="249">
        <f>'Data Reliability'!B45</f>
        <v>1.9</v>
      </c>
      <c r="G45" s="163">
        <f>Reliability_updated!V45</f>
        <v>41.8</v>
      </c>
      <c r="H45" s="163">
        <f>'Data Reliability'!C45</f>
        <v>0</v>
      </c>
      <c r="I45" t="str">
        <f>IF(Reliability!B45="x","x",(IF(ROUNDUP(Reliability!B45,0)=1,"Very High",IF(ROUNDUP(Reliability!B45,0)=2,"High",IF(ROUNDUP(Reliability!B45,0)=3,"Medium",IF(ROUNDUP(Reliability!B45,0)=4,"Low","Very Low"))))))</f>
        <v>Very High</v>
      </c>
    </row>
    <row r="46" spans="1:9" x14ac:dyDescent="0.25">
      <c r="A46" s="162" t="str">
        <f>Lists!C:C</f>
        <v>HUN002</v>
      </c>
      <c r="B46" s="249">
        <f t="shared" si="4"/>
        <v>0.9</v>
      </c>
      <c r="C46" s="249">
        <f t="shared" si="5"/>
        <v>2.2999999999999998</v>
      </c>
      <c r="D46" s="249">
        <f t="shared" si="6"/>
        <v>0.5</v>
      </c>
      <c r="E46" s="249">
        <f t="shared" si="7"/>
        <v>0</v>
      </c>
      <c r="F46" s="249">
        <f>'Data Reliability'!B46</f>
        <v>1.9</v>
      </c>
      <c r="G46" s="163">
        <f>Reliability_updated!V46</f>
        <v>39.9</v>
      </c>
      <c r="H46" s="163">
        <f>'Data Reliability'!C46</f>
        <v>0</v>
      </c>
      <c r="I46" t="str">
        <f>IF(Reliability!B46="x","x",(IF(ROUNDUP(Reliability!B46,0)=1,"Very High",IF(ROUNDUP(Reliability!B46,0)=2,"High",IF(ROUNDUP(Reliability!B46,0)=3,"Medium",IF(ROUNDUP(Reliability!B46,0)=4,"Low","Very Low"))))))</f>
        <v>Very High</v>
      </c>
    </row>
    <row r="47" spans="1:9" x14ac:dyDescent="0.25">
      <c r="A47" s="162" t="str">
        <f>Lists!C:C</f>
        <v>IDN002</v>
      </c>
      <c r="B47" s="249">
        <f t="shared" si="4"/>
        <v>2.5</v>
      </c>
      <c r="C47" s="249">
        <f t="shared" si="5"/>
        <v>3</v>
      </c>
      <c r="D47" s="249">
        <f t="shared" si="6"/>
        <v>4.5</v>
      </c>
      <c r="E47" s="249">
        <f t="shared" si="7"/>
        <v>0</v>
      </c>
      <c r="F47" s="249">
        <f>'Data Reliability'!B47</f>
        <v>2.2000000000000002</v>
      </c>
      <c r="G47" s="163">
        <f>Reliability_updated!V47</f>
        <v>328.4</v>
      </c>
      <c r="H47" s="163">
        <f>'Data Reliability'!C47</f>
        <v>0</v>
      </c>
      <c r="I47" t="str">
        <f>IF(Reliability!B47="x","x",(IF(ROUNDUP(Reliability!B47,0)=1,"Very High",IF(ROUNDUP(Reliability!B47,0)=2,"High",IF(ROUNDUP(Reliability!B47,0)=3,"Medium",IF(ROUNDUP(Reliability!B47,0)=4,"Low","Very Low"))))))</f>
        <v>Medium</v>
      </c>
    </row>
    <row r="48" spans="1:9" x14ac:dyDescent="0.25">
      <c r="A48" s="162" t="str">
        <f>Lists!C:C</f>
        <v>IDN007</v>
      </c>
      <c r="B48" s="249">
        <f t="shared" si="4"/>
        <v>1.3</v>
      </c>
      <c r="C48" s="249">
        <f t="shared" si="5"/>
        <v>3</v>
      </c>
      <c r="D48" s="249">
        <f t="shared" si="6"/>
        <v>0.9</v>
      </c>
      <c r="E48" s="249">
        <f t="shared" si="7"/>
        <v>0</v>
      </c>
      <c r="F48" s="249">
        <f>'Data Reliability'!B48</f>
        <v>2.2000000000000002</v>
      </c>
      <c r="G48" s="163">
        <f>Reliability_updated!V48</f>
        <v>63.9</v>
      </c>
      <c r="H48" s="163">
        <f>'Data Reliability'!C48</f>
        <v>0</v>
      </c>
      <c r="I48" t="str">
        <f>IF(Reliability!B48="x","x",(IF(ROUNDUP(Reliability!B48,0)=1,"Very High",IF(ROUNDUP(Reliability!B48,0)=2,"High",IF(ROUNDUP(Reliability!B48,0)=3,"Medium",IF(ROUNDUP(Reliability!B48,0)=4,"Low","Very Low"))))))</f>
        <v>High</v>
      </c>
    </row>
    <row r="49" spans="1:9" x14ac:dyDescent="0.25">
      <c r="A49" s="162" t="str">
        <f>Lists!C:C</f>
        <v>IDN008</v>
      </c>
      <c r="B49" s="249">
        <f t="shared" si="4"/>
        <v>0.7</v>
      </c>
      <c r="C49" s="249">
        <f t="shared" si="5"/>
        <v>1.3</v>
      </c>
      <c r="D49" s="249">
        <f t="shared" si="6"/>
        <v>0.7</v>
      </c>
      <c r="E49" s="249">
        <f t="shared" si="7"/>
        <v>0</v>
      </c>
      <c r="F49" s="249">
        <f>'Data Reliability'!B49</f>
        <v>1.5</v>
      </c>
      <c r="G49" s="163">
        <f>Reliability_updated!V49</f>
        <v>51.5</v>
      </c>
      <c r="H49" s="163">
        <f>'Data Reliability'!C49</f>
        <v>0</v>
      </c>
      <c r="I49" t="str">
        <f>IF(Reliability!B49="x","x",(IF(ROUNDUP(Reliability!B49,0)=1,"Very High",IF(ROUNDUP(Reliability!B49,0)=2,"High",IF(ROUNDUP(Reliability!B49,0)=3,"Medium",IF(ROUNDUP(Reliability!B49,0)=4,"Low","Very Low"))))))</f>
        <v>Very High</v>
      </c>
    </row>
    <row r="50" spans="1:9" x14ac:dyDescent="0.25">
      <c r="A50" s="162" t="str">
        <f>Lists!C:C</f>
        <v>IND002</v>
      </c>
      <c r="B50" s="249">
        <f t="shared" si="4"/>
        <v>4.3</v>
      </c>
      <c r="C50" s="249">
        <f t="shared" si="5"/>
        <v>2.8</v>
      </c>
      <c r="D50" s="249">
        <f t="shared" si="6"/>
        <v>5</v>
      </c>
      <c r="E50" s="249">
        <f t="shared" si="7"/>
        <v>5</v>
      </c>
      <c r="F50" s="249">
        <f>'Data Reliability'!B50</f>
        <v>2.1</v>
      </c>
      <c r="G50" s="163">
        <f>Reliability_updated!V50</f>
        <v>639.29999999999995</v>
      </c>
      <c r="H50" s="163">
        <f>'Data Reliability'!C50</f>
        <v>3</v>
      </c>
      <c r="I50" t="str">
        <f>IF(Reliability!B50="x","x",(IF(ROUNDUP(Reliability!B50,0)=1,"Very High",IF(ROUNDUP(Reliability!B50,0)=2,"High",IF(ROUNDUP(Reliability!B50,0)=3,"Medium",IF(ROUNDUP(Reliability!B50,0)=4,"Low","Very Low"))))))</f>
        <v>Very Low</v>
      </c>
    </row>
    <row r="51" spans="1:9" x14ac:dyDescent="0.25">
      <c r="A51" s="162" t="str">
        <f>Lists!C:C</f>
        <v>IRN004</v>
      </c>
      <c r="B51" s="249">
        <f t="shared" si="4"/>
        <v>3.3</v>
      </c>
      <c r="C51" s="249">
        <f t="shared" si="5"/>
        <v>4.3</v>
      </c>
      <c r="D51" s="249">
        <f t="shared" si="6"/>
        <v>3.8</v>
      </c>
      <c r="E51" s="249">
        <f t="shared" si="7"/>
        <v>1.7</v>
      </c>
      <c r="F51" s="249">
        <f>'Data Reliability'!B51</f>
        <v>2.7</v>
      </c>
      <c r="G51" s="163">
        <f>Reliability_updated!V51</f>
        <v>279.89999999999998</v>
      </c>
      <c r="H51" s="163">
        <f>'Data Reliability'!C51</f>
        <v>1</v>
      </c>
      <c r="I51" t="str">
        <f>IF(Reliability!B51="x","x",(IF(ROUNDUP(Reliability!B51,0)=1,"Very High",IF(ROUNDUP(Reliability!B51,0)=2,"High",IF(ROUNDUP(Reliability!B51,0)=3,"Medium",IF(ROUNDUP(Reliability!B51,0)=4,"Low","Very Low"))))))</f>
        <v>Low</v>
      </c>
    </row>
    <row r="52" spans="1:9" x14ac:dyDescent="0.25">
      <c r="A52" s="162" t="str">
        <f>Lists!C:C</f>
        <v>IRQ001</v>
      </c>
      <c r="B52" s="249">
        <f t="shared" si="4"/>
        <v>1.7</v>
      </c>
      <c r="C52" s="249">
        <f t="shared" si="5"/>
        <v>3.5</v>
      </c>
      <c r="D52" s="249">
        <f t="shared" si="6"/>
        <v>1.7</v>
      </c>
      <c r="E52" s="249">
        <f t="shared" si="7"/>
        <v>0</v>
      </c>
      <c r="F52" s="249">
        <f>'Data Reliability'!B52</f>
        <v>2.4</v>
      </c>
      <c r="G52" s="163">
        <f>Reliability_updated!V52</f>
        <v>127.5</v>
      </c>
      <c r="H52" s="163">
        <f>'Data Reliability'!C52</f>
        <v>0</v>
      </c>
      <c r="I52" t="str">
        <f>IF(Reliability!B52="x","x",(IF(ROUNDUP(Reliability!B52,0)=1,"Very High",IF(ROUNDUP(Reliability!B52,0)=2,"High",IF(ROUNDUP(Reliability!B52,0)=3,"Medium",IF(ROUNDUP(Reliability!B52,0)=4,"Low","Very Low"))))))</f>
        <v>High</v>
      </c>
    </row>
    <row r="53" spans="1:9" x14ac:dyDescent="0.25">
      <c r="A53" s="162" t="str">
        <f>Lists!C:C</f>
        <v>IRQ002</v>
      </c>
      <c r="B53" s="249">
        <f t="shared" si="4"/>
        <v>1.2</v>
      </c>
      <c r="C53" s="249">
        <f t="shared" si="5"/>
        <v>1</v>
      </c>
      <c r="D53" s="249">
        <f t="shared" si="6"/>
        <v>2.6</v>
      </c>
      <c r="E53" s="249">
        <f t="shared" si="7"/>
        <v>0</v>
      </c>
      <c r="F53" s="249">
        <f>'Data Reliability'!B53</f>
        <v>1.4</v>
      </c>
      <c r="G53" s="163">
        <f>Reliability_updated!V53</f>
        <v>187.5</v>
      </c>
      <c r="H53" s="163">
        <f>'Data Reliability'!C53</f>
        <v>0</v>
      </c>
      <c r="I53" t="str">
        <f>IF(Reliability!B53="x","x",(IF(ROUNDUP(Reliability!B53,0)=1,"Very High",IF(ROUNDUP(Reliability!B53,0)=2,"High",IF(ROUNDUP(Reliability!B53,0)=3,"Medium",IF(ROUNDUP(Reliability!B53,0)=4,"Low","Very Low"))))))</f>
        <v>High</v>
      </c>
    </row>
    <row r="54" spans="1:9" x14ac:dyDescent="0.25">
      <c r="A54" s="162" t="str">
        <f>Lists!C:C</f>
        <v>IRQ003</v>
      </c>
      <c r="B54" s="249">
        <f t="shared" si="4"/>
        <v>2.5</v>
      </c>
      <c r="C54" s="249">
        <f t="shared" si="5"/>
        <v>3.5</v>
      </c>
      <c r="D54" s="249">
        <f t="shared" si="6"/>
        <v>2.2999999999999998</v>
      </c>
      <c r="E54" s="249">
        <f t="shared" si="7"/>
        <v>1.7</v>
      </c>
      <c r="F54" s="249">
        <f>'Data Reliability'!B54</f>
        <v>2.4</v>
      </c>
      <c r="G54" s="163">
        <f>Reliability_updated!V54</f>
        <v>171.4</v>
      </c>
      <c r="H54" s="163">
        <f>'Data Reliability'!C54</f>
        <v>1</v>
      </c>
      <c r="I54" t="str">
        <f>IF(Reliability!B54="x","x",(IF(ROUNDUP(Reliability!B54,0)=1,"Very High",IF(ROUNDUP(Reliability!B54,0)=2,"High",IF(ROUNDUP(Reliability!B54,0)=3,"Medium",IF(ROUNDUP(Reliability!B54,0)=4,"Low","Very Low"))))))</f>
        <v>Medium</v>
      </c>
    </row>
    <row r="55" spans="1:9" x14ac:dyDescent="0.25">
      <c r="A55" s="162" t="str">
        <f>Lists!C:C</f>
        <v>ITA002</v>
      </c>
      <c r="B55" s="249">
        <f t="shared" si="4"/>
        <v>0.9</v>
      </c>
      <c r="C55" s="249">
        <f t="shared" si="5"/>
        <v>2.2999999999999998</v>
      </c>
      <c r="D55" s="249">
        <f t="shared" si="6"/>
        <v>0.4</v>
      </c>
      <c r="E55" s="249">
        <f t="shared" si="7"/>
        <v>0</v>
      </c>
      <c r="F55" s="249">
        <f>'Data Reliability'!B55</f>
        <v>1.9</v>
      </c>
      <c r="G55" s="163">
        <f>Reliability_updated!V55</f>
        <v>31.3</v>
      </c>
      <c r="H55" s="163">
        <f>'Data Reliability'!C55</f>
        <v>0</v>
      </c>
      <c r="I55" t="str">
        <f>IF(Reliability!B55="x","x",(IF(ROUNDUP(Reliability!B55,0)=1,"Very High",IF(ROUNDUP(Reliability!B55,0)=2,"High",IF(ROUNDUP(Reliability!B55,0)=3,"Medium",IF(ROUNDUP(Reliability!B55,0)=4,"Low","Very Low"))))))</f>
        <v>Very High</v>
      </c>
    </row>
    <row r="56" spans="1:9" x14ac:dyDescent="0.25">
      <c r="A56" s="162" t="str">
        <f>Lists!C:C</f>
        <v>JOR002</v>
      </c>
      <c r="B56" s="249">
        <f t="shared" si="4"/>
        <v>2.2000000000000002</v>
      </c>
      <c r="C56" s="249">
        <f t="shared" si="5"/>
        <v>3.8</v>
      </c>
      <c r="D56" s="249">
        <f t="shared" si="6"/>
        <v>2.8</v>
      </c>
      <c r="E56" s="249">
        <f t="shared" si="7"/>
        <v>0</v>
      </c>
      <c r="F56" s="249">
        <f>'Data Reliability'!B56</f>
        <v>2.5</v>
      </c>
      <c r="G56" s="163">
        <f>Reliability_updated!V56</f>
        <v>205.7</v>
      </c>
      <c r="H56" s="163">
        <f>'Data Reliability'!C56</f>
        <v>0</v>
      </c>
      <c r="I56" t="str">
        <f>IF(Reliability!B56="x","x",(IF(ROUNDUP(Reliability!B56,0)=1,"Very High",IF(ROUNDUP(Reliability!B56,0)=2,"High",IF(ROUNDUP(Reliability!B56,0)=3,"Medium",IF(ROUNDUP(Reliability!B56,0)=4,"Low","Very Low"))))))</f>
        <v>Medium</v>
      </c>
    </row>
    <row r="57" spans="1:9" x14ac:dyDescent="0.25">
      <c r="A57" s="162" t="str">
        <f>Lists!C:C</f>
        <v>KEN001</v>
      </c>
      <c r="B57" s="249">
        <f t="shared" si="4"/>
        <v>2.2000000000000002</v>
      </c>
      <c r="C57" s="249">
        <f t="shared" si="5"/>
        <v>2.2999999999999998</v>
      </c>
      <c r="D57" s="249">
        <f t="shared" si="6"/>
        <v>0.9</v>
      </c>
      <c r="E57" s="249">
        <f t="shared" si="7"/>
        <v>3.3</v>
      </c>
      <c r="F57" s="249">
        <f>'Data Reliability'!B57</f>
        <v>1.9</v>
      </c>
      <c r="G57" s="163">
        <f>Reliability_updated!V57</f>
        <v>69.5</v>
      </c>
      <c r="H57" s="163">
        <f>'Data Reliability'!C57</f>
        <v>2</v>
      </c>
      <c r="I57" t="str">
        <f>IF(Reliability!B57="x","x",(IF(ROUNDUP(Reliability!B57,0)=1,"Very High",IF(ROUNDUP(Reliability!B57,0)=2,"High",IF(ROUNDUP(Reliability!B57,0)=3,"Medium",IF(ROUNDUP(Reliability!B57,0)=4,"Low","Very Low"))))))</f>
        <v>Medium</v>
      </c>
    </row>
    <row r="58" spans="1:9" x14ac:dyDescent="0.25">
      <c r="A58" s="162" t="str">
        <f>Lists!C:C</f>
        <v>KEN002</v>
      </c>
      <c r="B58" s="249">
        <f t="shared" si="4"/>
        <v>2.4</v>
      </c>
      <c r="C58" s="249">
        <f t="shared" si="5"/>
        <v>2</v>
      </c>
      <c r="D58" s="249">
        <f t="shared" si="6"/>
        <v>1.9</v>
      </c>
      <c r="E58" s="249">
        <f t="shared" si="7"/>
        <v>3.3</v>
      </c>
      <c r="F58" s="249">
        <f>'Data Reliability'!B58</f>
        <v>1.8</v>
      </c>
      <c r="G58" s="163">
        <f>Reliability_updated!V58</f>
        <v>141.30000000000001</v>
      </c>
      <c r="H58" s="163">
        <f>'Data Reliability'!C58</f>
        <v>2</v>
      </c>
      <c r="I58" t="str">
        <f>IF(Reliability!B58="x","x",(IF(ROUNDUP(Reliability!B58,0)=1,"Very High",IF(ROUNDUP(Reliability!B58,0)=2,"High",IF(ROUNDUP(Reliability!B58,0)=3,"Medium",IF(ROUNDUP(Reliability!B58,0)=4,"Low","Very Low"))))))</f>
        <v>Medium</v>
      </c>
    </row>
    <row r="59" spans="1:9" x14ac:dyDescent="0.25">
      <c r="A59" s="162" t="str">
        <f>Lists!C:C</f>
        <v>KEN003</v>
      </c>
      <c r="B59" s="249">
        <f t="shared" si="4"/>
        <v>2.7</v>
      </c>
      <c r="C59" s="249">
        <f t="shared" si="5"/>
        <v>1.8</v>
      </c>
      <c r="D59" s="249">
        <f t="shared" si="6"/>
        <v>1.4</v>
      </c>
      <c r="E59" s="249">
        <f t="shared" si="7"/>
        <v>5</v>
      </c>
      <c r="F59" s="249">
        <f>'Data Reliability'!B59</f>
        <v>1.7</v>
      </c>
      <c r="G59" s="163">
        <f>Reliability_updated!V59</f>
        <v>106.3</v>
      </c>
      <c r="H59" s="163">
        <f>'Data Reliability'!C59</f>
        <v>3</v>
      </c>
      <c r="I59" t="str">
        <f>IF(Reliability!B59="x","x",(IF(ROUNDUP(Reliability!B59,0)=1,"Very High",IF(ROUNDUP(Reliability!B59,0)=2,"High",IF(ROUNDUP(Reliability!B59,0)=3,"Medium",IF(ROUNDUP(Reliability!B59,0)=4,"Low","Very Low"))))))</f>
        <v>Medium</v>
      </c>
    </row>
    <row r="60" spans="1:9" x14ac:dyDescent="0.25">
      <c r="A60" s="162" t="str">
        <f>Lists!C:C</f>
        <v>LBN002</v>
      </c>
      <c r="B60" s="249">
        <f t="shared" si="4"/>
        <v>2.4</v>
      </c>
      <c r="C60" s="249">
        <f t="shared" si="5"/>
        <v>3.5</v>
      </c>
      <c r="D60" s="249">
        <f t="shared" si="6"/>
        <v>2</v>
      </c>
      <c r="E60" s="249">
        <f t="shared" si="7"/>
        <v>1.7</v>
      </c>
      <c r="F60" s="249">
        <f>'Data Reliability'!B60</f>
        <v>2.4</v>
      </c>
      <c r="G60" s="163">
        <f>Reliability_updated!V60</f>
        <v>143.19999999999999</v>
      </c>
      <c r="H60" s="163">
        <f>'Data Reliability'!C60</f>
        <v>1</v>
      </c>
      <c r="I60" t="str">
        <f>IF(Reliability!B60="x","x",(IF(ROUNDUP(Reliability!B60,0)=1,"Very High",IF(ROUNDUP(Reliability!B60,0)=2,"High",IF(ROUNDUP(Reliability!B60,0)=3,"Medium",IF(ROUNDUP(Reliability!B60,0)=4,"Low","Very Low"))))))</f>
        <v>Medium</v>
      </c>
    </row>
    <row r="61" spans="1:9" x14ac:dyDescent="0.25">
      <c r="A61" s="162" t="str">
        <f>Lists!C:C</f>
        <v>LBN004</v>
      </c>
      <c r="B61" s="249">
        <f t="shared" si="4"/>
        <v>2.4</v>
      </c>
      <c r="C61" s="249">
        <f t="shared" si="5"/>
        <v>3.5</v>
      </c>
      <c r="D61" s="249">
        <f t="shared" si="6"/>
        <v>2</v>
      </c>
      <c r="E61" s="249">
        <f t="shared" si="7"/>
        <v>1.7</v>
      </c>
      <c r="F61" s="249">
        <f>'Data Reliability'!B61</f>
        <v>2.4</v>
      </c>
      <c r="G61" s="163">
        <f>Reliability_updated!V61</f>
        <v>146.9</v>
      </c>
      <c r="H61" s="163">
        <f>'Data Reliability'!C61</f>
        <v>1</v>
      </c>
      <c r="I61" t="str">
        <f>IF(Reliability!B61="x","x",(IF(ROUNDUP(Reliability!B61,0)=1,"Very High",IF(ROUNDUP(Reliability!B61,0)=2,"High",IF(ROUNDUP(Reliability!B61,0)=3,"Medium",IF(ROUNDUP(Reliability!B61,0)=4,"Low","Very Low"))))))</f>
        <v>Medium</v>
      </c>
    </row>
    <row r="62" spans="1:9" x14ac:dyDescent="0.25">
      <c r="A62" s="162" t="str">
        <f>Lists!C:C</f>
        <v>LBY001</v>
      </c>
      <c r="B62" s="249">
        <f t="shared" si="4"/>
        <v>0.5</v>
      </c>
      <c r="C62" s="249">
        <f t="shared" si="5"/>
        <v>1</v>
      </c>
      <c r="D62" s="249">
        <f t="shared" si="6"/>
        <v>0.4</v>
      </c>
      <c r="E62" s="249">
        <f t="shared" si="7"/>
        <v>0</v>
      </c>
      <c r="F62" s="249">
        <f>'Data Reliability'!B62</f>
        <v>1.4</v>
      </c>
      <c r="G62" s="163">
        <f>Reliability_updated!V62</f>
        <v>28.9</v>
      </c>
      <c r="H62" s="163">
        <f>'Data Reliability'!C62</f>
        <v>0</v>
      </c>
      <c r="I62" t="str">
        <f>IF(Reliability!B62="x","x",(IF(ROUNDUP(Reliability!B62,0)=1,"Very High",IF(ROUNDUP(Reliability!B62,0)=2,"High",IF(ROUNDUP(Reliability!B62,0)=3,"Medium",IF(ROUNDUP(Reliability!B62,0)=4,"Low","Very Low"))))))</f>
        <v>Very High</v>
      </c>
    </row>
    <row r="63" spans="1:9" x14ac:dyDescent="0.25">
      <c r="A63" s="162" t="str">
        <f>Lists!C:C</f>
        <v>LBY002</v>
      </c>
      <c r="B63" s="249">
        <f t="shared" si="4"/>
        <v>0.8</v>
      </c>
      <c r="C63" s="249">
        <f t="shared" si="5"/>
        <v>2</v>
      </c>
      <c r="D63" s="249">
        <f t="shared" si="6"/>
        <v>0.4</v>
      </c>
      <c r="E63" s="249">
        <f t="shared" si="7"/>
        <v>0</v>
      </c>
      <c r="F63" s="249">
        <f>'Data Reliability'!B63</f>
        <v>1.8</v>
      </c>
      <c r="G63" s="163">
        <f>Reliability_updated!V63</f>
        <v>28.9</v>
      </c>
      <c r="H63" s="163">
        <f>'Data Reliability'!C63</f>
        <v>0</v>
      </c>
      <c r="I63" t="str">
        <f>IF(Reliability!B63="x","x",(IF(ROUNDUP(Reliability!B63,0)=1,"Very High",IF(ROUNDUP(Reliability!B63,0)=2,"High",IF(ROUNDUP(Reliability!B63,0)=3,"Medium",IF(ROUNDUP(Reliability!B63,0)=4,"Low","Very Low"))))))</f>
        <v>Very High</v>
      </c>
    </row>
    <row r="64" spans="1:9" x14ac:dyDescent="0.25">
      <c r="A64" s="162" t="str">
        <f>Lists!C:C</f>
        <v>LKA002</v>
      </c>
      <c r="B64" s="249">
        <f t="shared" si="4"/>
        <v>1.1000000000000001</v>
      </c>
      <c r="C64" s="249">
        <f t="shared" si="5"/>
        <v>1.8</v>
      </c>
      <c r="D64" s="249">
        <f t="shared" si="6"/>
        <v>1.4</v>
      </c>
      <c r="E64" s="249">
        <f t="shared" si="7"/>
        <v>0</v>
      </c>
      <c r="F64" s="249">
        <f>'Data Reliability'!B64</f>
        <v>1.7</v>
      </c>
      <c r="G64" s="163">
        <f>Reliability_updated!V64</f>
        <v>100.3</v>
      </c>
      <c r="H64" s="163">
        <f>'Data Reliability'!C64</f>
        <v>0</v>
      </c>
      <c r="I64" t="str">
        <f>IF(Reliability!B64="x","x",(IF(ROUNDUP(Reliability!B64,0)=1,"Very High",IF(ROUNDUP(Reliability!B64,0)=2,"High",IF(ROUNDUP(Reliability!B64,0)=3,"Medium",IF(ROUNDUP(Reliability!B64,0)=4,"Low","Very Low"))))))</f>
        <v>High</v>
      </c>
    </row>
    <row r="65" spans="1:9" x14ac:dyDescent="0.25">
      <c r="A65" s="162" t="str">
        <f>Lists!C:C</f>
        <v>LSO003</v>
      </c>
      <c r="B65" s="249">
        <f t="shared" si="4"/>
        <v>2.5</v>
      </c>
      <c r="C65" s="249">
        <f t="shared" si="5"/>
        <v>2</v>
      </c>
      <c r="D65" s="249">
        <f t="shared" si="6"/>
        <v>0.4</v>
      </c>
      <c r="E65" s="249">
        <f t="shared" si="7"/>
        <v>5</v>
      </c>
      <c r="F65" s="249">
        <f>'Data Reliability'!B65</f>
        <v>1.8</v>
      </c>
      <c r="G65" s="163">
        <f>Reliability_updated!V65</f>
        <v>27.8</v>
      </c>
      <c r="H65" s="163">
        <f>'Data Reliability'!C65</f>
        <v>3</v>
      </c>
      <c r="I65" t="str">
        <f>IF(Reliability!B65="x","x",(IF(ROUNDUP(Reliability!B65,0)=1,"Very High",IF(ROUNDUP(Reliability!B65,0)=2,"High",IF(ROUNDUP(Reliability!B65,0)=3,"Medium",IF(ROUNDUP(Reliability!B65,0)=4,"Low","Very Low"))))))</f>
        <v>Medium</v>
      </c>
    </row>
    <row r="66" spans="1:9" x14ac:dyDescent="0.25">
      <c r="A66" s="162" t="str">
        <f>Lists!C:C</f>
        <v>MAR002</v>
      </c>
      <c r="B66" s="249">
        <f t="shared" si="4"/>
        <v>2</v>
      </c>
      <c r="C66" s="249">
        <f t="shared" si="5"/>
        <v>4</v>
      </c>
      <c r="D66" s="249">
        <f t="shared" si="6"/>
        <v>1.9</v>
      </c>
      <c r="E66" s="249">
        <f t="shared" si="7"/>
        <v>0</v>
      </c>
      <c r="F66" s="249">
        <f>'Data Reliability'!B66</f>
        <v>2.6</v>
      </c>
      <c r="G66" s="163">
        <f>Reliability_updated!V66</f>
        <v>139.5</v>
      </c>
      <c r="H66" s="163">
        <f>'Data Reliability'!C66</f>
        <v>0</v>
      </c>
      <c r="I66" t="str">
        <f>IF(Reliability!B66="x","x",(IF(ROUNDUP(Reliability!B66,0)=1,"Very High",IF(ROUNDUP(Reliability!B66,0)=2,"High",IF(ROUNDUP(Reliability!B66,0)=3,"Medium",IF(ROUNDUP(Reliability!B66,0)=4,"Low","Very Low"))))))</f>
        <v>High</v>
      </c>
    </row>
    <row r="67" spans="1:9" x14ac:dyDescent="0.25">
      <c r="A67" s="162" t="str">
        <f>Lists!C:C</f>
        <v>MDA002</v>
      </c>
      <c r="B67" s="249">
        <f t="shared" ref="B67:B98" si="8">ROUND(AVERAGE(C67:E67),1)</f>
        <v>1</v>
      </c>
      <c r="C67" s="249">
        <f t="shared" ref="C67:C98" si="9">IF(F67="x","x",ROUND((5-(3-F67)/2*5),1))</f>
        <v>2.2999999999999998</v>
      </c>
      <c r="D67" s="249">
        <f t="shared" ref="D67:D98" si="10">IF(G67&gt;365,5,ROUND((5-(365-G67)/364*5),1))</f>
        <v>0.6</v>
      </c>
      <c r="E67" s="249">
        <f t="shared" ref="E67:E98" si="11">IF(H67&gt;3,5,ROUND((5-(3-H67)/3*5),1))</f>
        <v>0</v>
      </c>
      <c r="F67" s="249">
        <f>'Data Reliability'!B67</f>
        <v>1.9</v>
      </c>
      <c r="G67" s="163">
        <f>Reliability_updated!V67</f>
        <v>42.6</v>
      </c>
      <c r="H67" s="163">
        <f>'Data Reliability'!C67</f>
        <v>0</v>
      </c>
      <c r="I67" t="str">
        <f>IF(Reliability!B67="x","x",(IF(ROUNDUP(Reliability!B67,0)=1,"Very High",IF(ROUNDUP(Reliability!B67,0)=2,"High",IF(ROUNDUP(Reliability!B67,0)=3,"Medium",IF(ROUNDUP(Reliability!B67,0)=4,"Low","Very Low"))))))</f>
        <v>Very High</v>
      </c>
    </row>
    <row r="68" spans="1:9" x14ac:dyDescent="0.25">
      <c r="A68" s="162" t="str">
        <f>Lists!C:C</f>
        <v>MDG002</v>
      </c>
      <c r="B68" s="249">
        <f t="shared" si="8"/>
        <v>0.4</v>
      </c>
      <c r="C68" s="249">
        <f t="shared" si="9"/>
        <v>0.8</v>
      </c>
      <c r="D68" s="249">
        <f t="shared" si="10"/>
        <v>0.5</v>
      </c>
      <c r="E68" s="249">
        <f t="shared" si="11"/>
        <v>0</v>
      </c>
      <c r="F68" s="249">
        <f>'Data Reliability'!B68</f>
        <v>1.3</v>
      </c>
      <c r="G68" s="163">
        <f>Reliability_updated!V68</f>
        <v>37.200000000000003</v>
      </c>
      <c r="H68" s="163">
        <f>'Data Reliability'!C68</f>
        <v>0</v>
      </c>
      <c r="I68" t="str">
        <f>IF(Reliability!B68="x","x",(IF(ROUNDUP(Reliability!B68,0)=1,"Very High",IF(ROUNDUP(Reliability!B68,0)=2,"High",IF(ROUNDUP(Reliability!B68,0)=3,"Medium",IF(ROUNDUP(Reliability!B68,0)=4,"Low","Very Low"))))))</f>
        <v>Very High</v>
      </c>
    </row>
    <row r="69" spans="1:9" x14ac:dyDescent="0.25">
      <c r="A69" s="162" t="str">
        <f>Lists!C:C</f>
        <v>MEX001</v>
      </c>
      <c r="B69" s="249">
        <f t="shared" si="8"/>
        <v>1.5</v>
      </c>
      <c r="C69" s="249">
        <f t="shared" si="9"/>
        <v>4</v>
      </c>
      <c r="D69" s="249">
        <f t="shared" si="10"/>
        <v>0.4</v>
      </c>
      <c r="E69" s="249">
        <f t="shared" si="11"/>
        <v>0</v>
      </c>
      <c r="F69" s="249">
        <f>'Data Reliability'!B69</f>
        <v>2.6</v>
      </c>
      <c r="G69" s="163">
        <f>Reliability_updated!V69</f>
        <v>30.2</v>
      </c>
      <c r="H69" s="163">
        <f>'Data Reliability'!C69</f>
        <v>0</v>
      </c>
      <c r="I69" t="str">
        <f>IF(Reliability!B69="x","x",(IF(ROUNDUP(Reliability!B69,0)=1,"Very High",IF(ROUNDUP(Reliability!B69,0)=2,"High",IF(ROUNDUP(Reliability!B69,0)=3,"Medium",IF(ROUNDUP(Reliability!B69,0)=4,"Low","Very Low"))))))</f>
        <v>High</v>
      </c>
    </row>
    <row r="70" spans="1:9" x14ac:dyDescent="0.25">
      <c r="A70" s="162" t="str">
        <f>Lists!C:C</f>
        <v>MEX002</v>
      </c>
      <c r="B70" s="249">
        <f t="shared" si="8"/>
        <v>1.4</v>
      </c>
      <c r="C70" s="249">
        <f t="shared" si="9"/>
        <v>3.8</v>
      </c>
      <c r="D70" s="249">
        <f t="shared" si="10"/>
        <v>0.5</v>
      </c>
      <c r="E70" s="249">
        <f t="shared" si="11"/>
        <v>0</v>
      </c>
      <c r="F70" s="249">
        <f>'Data Reliability'!B70</f>
        <v>2.5</v>
      </c>
      <c r="G70" s="163">
        <f>Reliability_updated!V70</f>
        <v>38.9</v>
      </c>
      <c r="H70" s="163">
        <f>'Data Reliability'!C70</f>
        <v>0</v>
      </c>
      <c r="I70" t="str">
        <f>IF(Reliability!B70="x","x",(IF(ROUNDUP(Reliability!B70,0)=1,"Very High",IF(ROUNDUP(Reliability!B70,0)=2,"High",IF(ROUNDUP(Reliability!B70,0)=3,"Medium",IF(ROUNDUP(Reliability!B70,0)=4,"Low","Very Low"))))))</f>
        <v>High</v>
      </c>
    </row>
    <row r="71" spans="1:9" x14ac:dyDescent="0.25">
      <c r="A71" s="162" t="str">
        <f>Lists!C:C</f>
        <v>MEX003</v>
      </c>
      <c r="B71" s="249">
        <f t="shared" si="8"/>
        <v>1.4</v>
      </c>
      <c r="C71" s="249">
        <f t="shared" si="9"/>
        <v>3.8</v>
      </c>
      <c r="D71" s="249">
        <f t="shared" si="10"/>
        <v>0.4</v>
      </c>
      <c r="E71" s="249">
        <f t="shared" si="11"/>
        <v>0</v>
      </c>
      <c r="F71" s="249">
        <f>'Data Reliability'!B71</f>
        <v>2.5</v>
      </c>
      <c r="G71" s="163">
        <f>Reliability_updated!V71</f>
        <v>30.2</v>
      </c>
      <c r="H71" s="163">
        <f>'Data Reliability'!C71</f>
        <v>0</v>
      </c>
      <c r="I71" t="str">
        <f>IF(Reliability!B71="x","x",(IF(ROUNDUP(Reliability!B71,0)=1,"Very High",IF(ROUNDUP(Reliability!B71,0)=2,"High",IF(ROUNDUP(Reliability!B71,0)=3,"Medium",IF(ROUNDUP(Reliability!B71,0)=4,"Low","Very Low"))))))</f>
        <v>High</v>
      </c>
    </row>
    <row r="72" spans="1:9" x14ac:dyDescent="0.25">
      <c r="A72" s="162" t="str">
        <f>Lists!C:C</f>
        <v>MLI001</v>
      </c>
      <c r="B72" s="249">
        <f t="shared" si="8"/>
        <v>0.2</v>
      </c>
      <c r="C72" s="249">
        <f t="shared" si="9"/>
        <v>0.5</v>
      </c>
      <c r="D72" s="249">
        <f t="shared" si="10"/>
        <v>0.2</v>
      </c>
      <c r="E72" s="249">
        <f t="shared" si="11"/>
        <v>0</v>
      </c>
      <c r="F72" s="249">
        <f>'Data Reliability'!B72</f>
        <v>1.2</v>
      </c>
      <c r="G72" s="163">
        <f>Reliability_updated!V72</f>
        <v>13</v>
      </c>
      <c r="H72" s="163">
        <f>'Data Reliability'!C72</f>
        <v>0</v>
      </c>
      <c r="I72" t="str">
        <f>IF(Reliability!B72="x","x",(IF(ROUNDUP(Reliability!B72,0)=1,"Very High",IF(ROUNDUP(Reliability!B72,0)=2,"High",IF(ROUNDUP(Reliability!B72,0)=3,"Medium",IF(ROUNDUP(Reliability!B72,0)=4,"Low","Very Low"))))))</f>
        <v>Very High</v>
      </c>
    </row>
    <row r="73" spans="1:9" x14ac:dyDescent="0.25">
      <c r="A73" s="162" t="str">
        <f>Lists!C:C</f>
        <v>MMR001</v>
      </c>
      <c r="B73" s="249">
        <f t="shared" si="8"/>
        <v>1.1000000000000001</v>
      </c>
      <c r="C73" s="249">
        <f t="shared" si="9"/>
        <v>2.2999999999999998</v>
      </c>
      <c r="D73" s="249">
        <f t="shared" si="10"/>
        <v>1.1000000000000001</v>
      </c>
      <c r="E73" s="249">
        <f t="shared" si="11"/>
        <v>0</v>
      </c>
      <c r="F73" s="249">
        <f>'Data Reliability'!B73</f>
        <v>1.9</v>
      </c>
      <c r="G73" s="163">
        <f>Reliability_updated!V73</f>
        <v>82.9</v>
      </c>
      <c r="H73" s="163">
        <f>'Data Reliability'!C73</f>
        <v>0</v>
      </c>
      <c r="I73" t="str">
        <f>IF(Reliability!B73="x","x",(IF(ROUNDUP(Reliability!B73,0)=1,"Very High",IF(ROUNDUP(Reliability!B73,0)=2,"High",IF(ROUNDUP(Reliability!B73,0)=3,"Medium",IF(ROUNDUP(Reliability!B73,0)=4,"Low","Very Low"))))))</f>
        <v>High</v>
      </c>
    </row>
    <row r="74" spans="1:9" x14ac:dyDescent="0.25">
      <c r="A74" s="162" t="str">
        <f>Lists!C:C</f>
        <v>MMR002</v>
      </c>
      <c r="B74" s="249">
        <f t="shared" si="8"/>
        <v>1.3</v>
      </c>
      <c r="C74" s="249">
        <f t="shared" si="9"/>
        <v>2.2999999999999998</v>
      </c>
      <c r="D74" s="249">
        <f t="shared" si="10"/>
        <v>1.6</v>
      </c>
      <c r="E74" s="249">
        <f t="shared" si="11"/>
        <v>0</v>
      </c>
      <c r="F74" s="249">
        <f>'Data Reliability'!B74</f>
        <v>1.9</v>
      </c>
      <c r="G74" s="163">
        <f>Reliability_updated!V74</f>
        <v>120.1</v>
      </c>
      <c r="H74" s="163">
        <f>'Data Reliability'!C74</f>
        <v>0</v>
      </c>
      <c r="I74" t="str">
        <f>IF(Reliability!B74="x","x",(IF(ROUNDUP(Reliability!B74,0)=1,"Very High",IF(ROUNDUP(Reliability!B74,0)=2,"High",IF(ROUNDUP(Reliability!B74,0)=3,"Medium",IF(ROUNDUP(Reliability!B74,0)=4,"Low","Very Low"))))))</f>
        <v>High</v>
      </c>
    </row>
    <row r="75" spans="1:9" x14ac:dyDescent="0.25">
      <c r="A75" s="162" t="str">
        <f>Lists!C:C</f>
        <v>MMR003</v>
      </c>
      <c r="B75" s="249">
        <f t="shared" si="8"/>
        <v>1.1000000000000001</v>
      </c>
      <c r="C75" s="249">
        <f t="shared" si="9"/>
        <v>2</v>
      </c>
      <c r="D75" s="249">
        <f t="shared" si="10"/>
        <v>1.3</v>
      </c>
      <c r="E75" s="249">
        <f t="shared" si="11"/>
        <v>0</v>
      </c>
      <c r="F75" s="249">
        <f>'Data Reliability'!B75</f>
        <v>1.8</v>
      </c>
      <c r="G75" s="163">
        <f>Reliability_updated!V75</f>
        <v>98.7</v>
      </c>
      <c r="H75" s="163">
        <f>'Data Reliability'!C75</f>
        <v>0</v>
      </c>
      <c r="I75" t="str">
        <f>IF(Reliability!B75="x","x",(IF(ROUNDUP(Reliability!B75,0)=1,"Very High",IF(ROUNDUP(Reliability!B75,0)=2,"High",IF(ROUNDUP(Reliability!B75,0)=3,"Medium",IF(ROUNDUP(Reliability!B75,0)=4,"Low","Very Low"))))))</f>
        <v>High</v>
      </c>
    </row>
    <row r="76" spans="1:9" x14ac:dyDescent="0.25">
      <c r="A76" s="162" t="str">
        <f>Lists!C:C</f>
        <v>MMR004</v>
      </c>
      <c r="B76" s="249">
        <f t="shared" si="8"/>
        <v>1</v>
      </c>
      <c r="C76" s="249">
        <f t="shared" si="9"/>
        <v>2</v>
      </c>
      <c r="D76" s="249">
        <f t="shared" si="10"/>
        <v>0.9</v>
      </c>
      <c r="E76" s="249">
        <f t="shared" si="11"/>
        <v>0</v>
      </c>
      <c r="F76" s="249">
        <f>'Data Reliability'!B76</f>
        <v>1.8</v>
      </c>
      <c r="G76" s="163">
        <f>Reliability_updated!V76</f>
        <v>68.7</v>
      </c>
      <c r="H76" s="163">
        <f>'Data Reliability'!C76</f>
        <v>0</v>
      </c>
      <c r="I76" t="str">
        <f>IF(Reliability!B76="x","x",(IF(ROUNDUP(Reliability!B76,0)=1,"Very High",IF(ROUNDUP(Reliability!B76,0)=2,"High",IF(ROUNDUP(Reliability!B76,0)=3,"Medium",IF(ROUNDUP(Reliability!B76,0)=4,"Low","Very Low"))))))</f>
        <v>Very High</v>
      </c>
    </row>
    <row r="77" spans="1:9" x14ac:dyDescent="0.25">
      <c r="A77" s="162" t="str">
        <f>Lists!C:C</f>
        <v>MOZ001</v>
      </c>
      <c r="B77" s="249">
        <f t="shared" si="8"/>
        <v>1.3</v>
      </c>
      <c r="C77" s="249">
        <f t="shared" si="9"/>
        <v>2.5</v>
      </c>
      <c r="D77" s="249">
        <f t="shared" si="10"/>
        <v>1.3</v>
      </c>
      <c r="E77" s="249">
        <f t="shared" si="11"/>
        <v>0</v>
      </c>
      <c r="F77" s="249">
        <f>'Data Reliability'!B77</f>
        <v>2</v>
      </c>
      <c r="G77" s="163">
        <f>Reliability_updated!V77</f>
        <v>96.7</v>
      </c>
      <c r="H77" s="163">
        <f>'Data Reliability'!C77</f>
        <v>0</v>
      </c>
      <c r="I77" t="str">
        <f>IF(Reliability!B77="x","x",(IF(ROUNDUP(Reliability!B77,0)=1,"Very High",IF(ROUNDUP(Reliability!B77,0)=2,"High",IF(ROUNDUP(Reliability!B77,0)=3,"Medium",IF(ROUNDUP(Reliability!B77,0)=4,"Low","Very Low"))))))</f>
        <v>High</v>
      </c>
    </row>
    <row r="78" spans="1:9" x14ac:dyDescent="0.25">
      <c r="A78" s="162" t="str">
        <f>Lists!C:C</f>
        <v>MOZ004</v>
      </c>
      <c r="B78" s="249">
        <f t="shared" si="8"/>
        <v>1.6</v>
      </c>
      <c r="C78" s="249">
        <f t="shared" si="9"/>
        <v>3</v>
      </c>
      <c r="D78" s="249">
        <f t="shared" si="10"/>
        <v>1.7</v>
      </c>
      <c r="E78" s="249">
        <f t="shared" si="11"/>
        <v>0</v>
      </c>
      <c r="F78" s="249">
        <f>'Data Reliability'!B78</f>
        <v>2.2000000000000002</v>
      </c>
      <c r="G78" s="163">
        <f>Reliability_updated!V78</f>
        <v>122</v>
      </c>
      <c r="H78" s="163">
        <f>'Data Reliability'!C78</f>
        <v>0</v>
      </c>
      <c r="I78" t="str">
        <f>IF(Reliability!B78="x","x",(IF(ROUNDUP(Reliability!B78,0)=1,"Very High",IF(ROUNDUP(Reliability!B78,0)=2,"High",IF(ROUNDUP(Reliability!B78,0)=3,"Medium",IF(ROUNDUP(Reliability!B78,0)=4,"Low","Very Low"))))))</f>
        <v>High</v>
      </c>
    </row>
    <row r="79" spans="1:9" x14ac:dyDescent="0.25">
      <c r="A79" s="162" t="str">
        <f>Lists!C:C</f>
        <v>MRT002</v>
      </c>
      <c r="B79" s="249">
        <f t="shared" si="8"/>
        <v>0.8</v>
      </c>
      <c r="C79" s="249">
        <f t="shared" si="9"/>
        <v>1.5</v>
      </c>
      <c r="D79" s="249">
        <f t="shared" si="10"/>
        <v>0.8</v>
      </c>
      <c r="E79" s="249">
        <f t="shared" si="11"/>
        <v>0</v>
      </c>
      <c r="F79" s="249">
        <f>'Data Reliability'!B79</f>
        <v>1.6</v>
      </c>
      <c r="G79" s="163">
        <f>Reliability_updated!V79</f>
        <v>58.4</v>
      </c>
      <c r="H79" s="163">
        <f>'Data Reliability'!C79</f>
        <v>0</v>
      </c>
      <c r="I79" t="str">
        <f>IF(Reliability!B79="x","x",(IF(ROUNDUP(Reliability!B79,0)=1,"Very High",IF(ROUNDUP(Reliability!B79,0)=2,"High",IF(ROUNDUP(Reliability!B79,0)=3,"Medium",IF(ROUNDUP(Reliability!B79,0)=4,"Low","Very Low"))))))</f>
        <v>Very High</v>
      </c>
    </row>
    <row r="80" spans="1:9" x14ac:dyDescent="0.25">
      <c r="A80" s="162" t="str">
        <f>Lists!C:C</f>
        <v>MRT003</v>
      </c>
      <c r="B80" s="249">
        <f t="shared" si="8"/>
        <v>1.3</v>
      </c>
      <c r="C80" s="249">
        <f t="shared" si="9"/>
        <v>0.8</v>
      </c>
      <c r="D80" s="249">
        <f t="shared" si="10"/>
        <v>1.5</v>
      </c>
      <c r="E80" s="249">
        <f t="shared" si="11"/>
        <v>1.7</v>
      </c>
      <c r="F80" s="249">
        <f>'Data Reliability'!B80</f>
        <v>1.3</v>
      </c>
      <c r="G80" s="163">
        <f>Reliability_updated!V80</f>
        <v>113.7</v>
      </c>
      <c r="H80" s="163">
        <f>'Data Reliability'!C80</f>
        <v>1</v>
      </c>
      <c r="I80" t="str">
        <f>IF(Reliability!B80="x","x",(IF(ROUNDUP(Reliability!B80,0)=1,"Very High",IF(ROUNDUP(Reliability!B80,0)=2,"High",IF(ROUNDUP(Reliability!B80,0)=3,"Medium",IF(ROUNDUP(Reliability!B80,0)=4,"Low","Very Low"))))))</f>
        <v>High</v>
      </c>
    </row>
    <row r="81" spans="1:9" x14ac:dyDescent="0.25">
      <c r="A81" s="162" t="str">
        <f>Lists!C:C</f>
        <v>MWI002</v>
      </c>
      <c r="B81" s="249">
        <f t="shared" si="8"/>
        <v>0.7</v>
      </c>
      <c r="C81" s="249">
        <f t="shared" si="9"/>
        <v>1</v>
      </c>
      <c r="D81" s="249">
        <f t="shared" si="10"/>
        <v>1.1000000000000001</v>
      </c>
      <c r="E81" s="249">
        <f t="shared" si="11"/>
        <v>0</v>
      </c>
      <c r="F81" s="249">
        <f>'Data Reliability'!B81</f>
        <v>1.4</v>
      </c>
      <c r="G81" s="163">
        <f>Reliability_updated!V81</f>
        <v>78.099999999999994</v>
      </c>
      <c r="H81" s="163">
        <f>'Data Reliability'!C81</f>
        <v>0</v>
      </c>
      <c r="I81" t="str">
        <f>IF(Reliability!B81="x","x",(IF(ROUNDUP(Reliability!B81,0)=1,"Very High",IF(ROUNDUP(Reliability!B81,0)=2,"High",IF(ROUNDUP(Reliability!B81,0)=3,"Medium",IF(ROUNDUP(Reliability!B81,0)=4,"Low","Very Low"))))))</f>
        <v>Very High</v>
      </c>
    </row>
    <row r="82" spans="1:9" x14ac:dyDescent="0.25">
      <c r="A82" s="162" t="str">
        <f>Lists!C:C</f>
        <v>MYS001</v>
      </c>
      <c r="B82" s="249">
        <f t="shared" si="8"/>
        <v>1.9</v>
      </c>
      <c r="C82" s="249">
        <f t="shared" si="9"/>
        <v>2.8</v>
      </c>
      <c r="D82" s="249">
        <f t="shared" si="10"/>
        <v>2.8</v>
      </c>
      <c r="E82" s="249">
        <f t="shared" si="11"/>
        <v>0</v>
      </c>
      <c r="F82" s="249">
        <f>'Data Reliability'!B82</f>
        <v>2.1</v>
      </c>
      <c r="G82" s="163">
        <f>Reliability_updated!V82</f>
        <v>205.1</v>
      </c>
      <c r="H82" s="163">
        <f>'Data Reliability'!C82</f>
        <v>0</v>
      </c>
      <c r="I82" t="str">
        <f>IF(Reliability!B82="x","x",(IF(ROUNDUP(Reliability!B82,0)=1,"Very High",IF(ROUNDUP(Reliability!B82,0)=2,"High",IF(ROUNDUP(Reliability!B82,0)=3,"Medium",IF(ROUNDUP(Reliability!B82,0)=4,"Low","Very Low"))))))</f>
        <v>High</v>
      </c>
    </row>
    <row r="83" spans="1:9" x14ac:dyDescent="0.25">
      <c r="A83" s="162" t="str">
        <f>Lists!C:C</f>
        <v>NAM002</v>
      </c>
      <c r="B83" s="249">
        <f t="shared" si="8"/>
        <v>2.9</v>
      </c>
      <c r="C83" s="249">
        <f t="shared" si="9"/>
        <v>2</v>
      </c>
      <c r="D83" s="249">
        <f t="shared" si="10"/>
        <v>5</v>
      </c>
      <c r="E83" s="249">
        <f t="shared" si="11"/>
        <v>1.7</v>
      </c>
      <c r="F83" s="249">
        <f>'Data Reliability'!B83</f>
        <v>1.8</v>
      </c>
      <c r="G83" s="163">
        <f>Reliability_updated!V83</f>
        <v>416.5</v>
      </c>
      <c r="H83" s="163">
        <f>'Data Reliability'!C83</f>
        <v>1</v>
      </c>
      <c r="I83" t="str">
        <f>IF(Reliability!B83="x","x",(IF(ROUNDUP(Reliability!B83,0)=1,"Very High",IF(ROUNDUP(Reliability!B83,0)=2,"High",IF(ROUNDUP(Reliability!B83,0)=3,"Medium",IF(ROUNDUP(Reliability!B83,0)=4,"Low","Very Low"))))))</f>
        <v>Medium</v>
      </c>
    </row>
    <row r="84" spans="1:9" x14ac:dyDescent="0.25">
      <c r="A84" s="162" t="str">
        <f>Lists!C:C</f>
        <v>NER001</v>
      </c>
      <c r="B84" s="249">
        <f t="shared" si="8"/>
        <v>0.2</v>
      </c>
      <c r="C84" s="249">
        <f t="shared" si="9"/>
        <v>0.5</v>
      </c>
      <c r="D84" s="249">
        <f t="shared" si="10"/>
        <v>0.2</v>
      </c>
      <c r="E84" s="249">
        <f t="shared" si="11"/>
        <v>0</v>
      </c>
      <c r="F84" s="249">
        <f>'Data Reliability'!B84</f>
        <v>1.2</v>
      </c>
      <c r="G84" s="163">
        <f>Reliability_updated!V84</f>
        <v>13</v>
      </c>
      <c r="H84" s="163">
        <f>'Data Reliability'!C84</f>
        <v>0</v>
      </c>
      <c r="I84" t="str">
        <f>IF(Reliability!B84="x","x",(IF(ROUNDUP(Reliability!B84,0)=1,"Very High",IF(ROUNDUP(Reliability!B84,0)=2,"High",IF(ROUNDUP(Reliability!B84,0)=3,"Medium",IF(ROUNDUP(Reliability!B84,0)=4,"Low","Very Low"))))))</f>
        <v>Very High</v>
      </c>
    </row>
    <row r="85" spans="1:9" x14ac:dyDescent="0.25">
      <c r="A85" s="162" t="str">
        <f>Lists!C:C</f>
        <v>NER002</v>
      </c>
      <c r="B85" s="249">
        <f t="shared" si="8"/>
        <v>0.7</v>
      </c>
      <c r="C85" s="249">
        <f t="shared" si="9"/>
        <v>0.3</v>
      </c>
      <c r="D85" s="249">
        <f t="shared" si="10"/>
        <v>1.8</v>
      </c>
      <c r="E85" s="249">
        <f t="shared" si="11"/>
        <v>0</v>
      </c>
      <c r="F85" s="249">
        <f>'Data Reliability'!B85</f>
        <v>1.1000000000000001</v>
      </c>
      <c r="G85" s="163">
        <f>Reliability_updated!V85</f>
        <v>129.19999999999999</v>
      </c>
      <c r="H85" s="163">
        <f>'Data Reliability'!C85</f>
        <v>0</v>
      </c>
      <c r="I85" t="str">
        <f>IF(Reliability!B85="x","x",(IF(ROUNDUP(Reliability!B85,0)=1,"Very High",IF(ROUNDUP(Reliability!B85,0)=2,"High",IF(ROUNDUP(Reliability!B85,0)=3,"Medium",IF(ROUNDUP(Reliability!B85,0)=4,"Low","Very Low"))))))</f>
        <v>Very High</v>
      </c>
    </row>
    <row r="86" spans="1:9" x14ac:dyDescent="0.25">
      <c r="A86" s="162" t="str">
        <f>Lists!C:C</f>
        <v>NER003</v>
      </c>
      <c r="B86" s="249">
        <f t="shared" si="8"/>
        <v>0.8</v>
      </c>
      <c r="C86" s="249">
        <f t="shared" si="9"/>
        <v>1</v>
      </c>
      <c r="D86" s="249">
        <f t="shared" si="10"/>
        <v>1.4</v>
      </c>
      <c r="E86" s="249">
        <f t="shared" si="11"/>
        <v>0</v>
      </c>
      <c r="F86" s="249">
        <f>'Data Reliability'!B86</f>
        <v>1.4</v>
      </c>
      <c r="G86" s="163">
        <f>Reliability_updated!V86</f>
        <v>100.4</v>
      </c>
      <c r="H86" s="163">
        <f>'Data Reliability'!C86</f>
        <v>0</v>
      </c>
      <c r="I86" t="str">
        <f>IF(Reliability!B86="x","x",(IF(ROUNDUP(Reliability!B86,0)=1,"Very High",IF(ROUNDUP(Reliability!B86,0)=2,"High",IF(ROUNDUP(Reliability!B86,0)=3,"Medium",IF(ROUNDUP(Reliability!B86,0)=4,"Low","Very Low"))))))</f>
        <v>Very High</v>
      </c>
    </row>
    <row r="87" spans="1:9" x14ac:dyDescent="0.25">
      <c r="A87" s="162" t="str">
        <f>Lists!C:C</f>
        <v>NER004</v>
      </c>
      <c r="B87" s="249">
        <f t="shared" si="8"/>
        <v>1</v>
      </c>
      <c r="C87" s="249">
        <f t="shared" si="9"/>
        <v>1.8</v>
      </c>
      <c r="D87" s="249">
        <f t="shared" si="10"/>
        <v>1.2</v>
      </c>
      <c r="E87" s="249">
        <f t="shared" si="11"/>
        <v>0</v>
      </c>
      <c r="F87" s="249">
        <f>'Data Reliability'!B87</f>
        <v>1.7</v>
      </c>
      <c r="G87" s="163">
        <f>Reliability_updated!V87</f>
        <v>91.7</v>
      </c>
      <c r="H87" s="163">
        <f>'Data Reliability'!C87</f>
        <v>0</v>
      </c>
      <c r="I87" t="str">
        <f>IF(Reliability!B87="x","x",(IF(ROUNDUP(Reliability!B87,0)=1,"Very High",IF(ROUNDUP(Reliability!B87,0)=2,"High",IF(ROUNDUP(Reliability!B87,0)=3,"Medium",IF(ROUNDUP(Reliability!B87,0)=4,"Low","Very Low"))))))</f>
        <v>Very High</v>
      </c>
    </row>
    <row r="88" spans="1:9" x14ac:dyDescent="0.25">
      <c r="A88" s="162" t="str">
        <f>Lists!C:C</f>
        <v>NGA001</v>
      </c>
      <c r="B88" s="249">
        <f t="shared" si="8"/>
        <v>1.9</v>
      </c>
      <c r="C88" s="249">
        <f t="shared" si="9"/>
        <v>3.8</v>
      </c>
      <c r="D88" s="249">
        <f t="shared" si="10"/>
        <v>2</v>
      </c>
      <c r="E88" s="249">
        <f t="shared" si="11"/>
        <v>0</v>
      </c>
      <c r="F88" s="249">
        <f>'Data Reliability'!B88</f>
        <v>2.5</v>
      </c>
      <c r="G88" s="163">
        <f>Reliability_updated!V88</f>
        <v>144</v>
      </c>
      <c r="H88" s="163">
        <f>'Data Reliability'!C88</f>
        <v>0</v>
      </c>
      <c r="I88" t="str">
        <f>IF(Reliability!B88="x","x",(IF(ROUNDUP(Reliability!B88,0)=1,"Very High",IF(ROUNDUP(Reliability!B88,0)=2,"High",IF(ROUNDUP(Reliability!B88,0)=3,"Medium",IF(ROUNDUP(Reliability!B88,0)=4,"Low","Very Low"))))))</f>
        <v>High</v>
      </c>
    </row>
    <row r="89" spans="1:9" x14ac:dyDescent="0.25">
      <c r="A89" s="162" t="str">
        <f>Lists!C:C</f>
        <v>NGA003</v>
      </c>
      <c r="B89" s="249">
        <f t="shared" si="8"/>
        <v>2.2999999999999998</v>
      </c>
      <c r="C89" s="249">
        <f t="shared" si="9"/>
        <v>3.8</v>
      </c>
      <c r="D89" s="249">
        <f t="shared" si="10"/>
        <v>3</v>
      </c>
      <c r="E89" s="249">
        <f t="shared" si="11"/>
        <v>0</v>
      </c>
      <c r="F89" s="249">
        <f>'Data Reliability'!B89</f>
        <v>2.5</v>
      </c>
      <c r="G89" s="163">
        <f>Reliability_updated!V89</f>
        <v>218.9</v>
      </c>
      <c r="H89" s="163">
        <f>'Data Reliability'!C89</f>
        <v>0</v>
      </c>
      <c r="I89" t="str">
        <f>IF(Reliability!B89="x","x",(IF(ROUNDUP(Reliability!B89,0)=1,"Very High",IF(ROUNDUP(Reliability!B89,0)=2,"High",IF(ROUNDUP(Reliability!B89,0)=3,"Medium",IF(ROUNDUP(Reliability!B89,0)=4,"Low","Very Low"))))))</f>
        <v>Medium</v>
      </c>
    </row>
    <row r="90" spans="1:9" x14ac:dyDescent="0.25">
      <c r="A90" s="162" t="str">
        <f>Lists!C:C</f>
        <v>NGA004</v>
      </c>
      <c r="B90" s="249">
        <f t="shared" si="8"/>
        <v>2.4</v>
      </c>
      <c r="C90" s="249">
        <f t="shared" si="9"/>
        <v>2.5</v>
      </c>
      <c r="D90" s="249">
        <f t="shared" si="10"/>
        <v>3</v>
      </c>
      <c r="E90" s="249">
        <f t="shared" si="11"/>
        <v>1.7</v>
      </c>
      <c r="F90" s="249">
        <f>'Data Reliability'!B90</f>
        <v>2</v>
      </c>
      <c r="G90" s="163">
        <f>Reliability_updated!V90</f>
        <v>219</v>
      </c>
      <c r="H90" s="163">
        <f>'Data Reliability'!C90</f>
        <v>1</v>
      </c>
      <c r="I90" t="str">
        <f>IF(Reliability!B90="x","x",(IF(ROUNDUP(Reliability!B90,0)=1,"Very High",IF(ROUNDUP(Reliability!B90,0)=2,"High",IF(ROUNDUP(Reliability!B90,0)=3,"Medium",IF(ROUNDUP(Reliability!B90,0)=4,"Low","Very Low"))))))</f>
        <v>Medium</v>
      </c>
    </row>
    <row r="91" spans="1:9" x14ac:dyDescent="0.25">
      <c r="A91" s="162" t="str">
        <f>Lists!C:C</f>
        <v>NGA007</v>
      </c>
      <c r="B91" s="249">
        <f t="shared" si="8"/>
        <v>1.6</v>
      </c>
      <c r="C91" s="249">
        <f t="shared" si="9"/>
        <v>2</v>
      </c>
      <c r="D91" s="249">
        <f t="shared" si="10"/>
        <v>2.8</v>
      </c>
      <c r="E91" s="249">
        <f t="shared" si="11"/>
        <v>0</v>
      </c>
      <c r="F91" s="249">
        <f>'Data Reliability'!B91</f>
        <v>1.8</v>
      </c>
      <c r="G91" s="163">
        <f>Reliability_updated!V91</f>
        <v>202.2</v>
      </c>
      <c r="H91" s="163">
        <f>'Data Reliability'!C91</f>
        <v>0</v>
      </c>
      <c r="I91" t="str">
        <f>IF(Reliability!B91="x","x",(IF(ROUNDUP(Reliability!B91,0)=1,"Very High",IF(ROUNDUP(Reliability!B91,0)=2,"High",IF(ROUNDUP(Reliability!B91,0)=3,"Medium",IF(ROUNDUP(Reliability!B91,0)=4,"Low","Very Low"))))))</f>
        <v>High</v>
      </c>
    </row>
    <row r="92" spans="1:9" x14ac:dyDescent="0.25">
      <c r="A92" s="162" t="str">
        <f>Lists!C:C</f>
        <v>NGA008</v>
      </c>
      <c r="B92" s="249">
        <f t="shared" si="8"/>
        <v>2</v>
      </c>
      <c r="C92" s="249">
        <f t="shared" si="9"/>
        <v>2.2999999999999998</v>
      </c>
      <c r="D92" s="249">
        <f t="shared" si="10"/>
        <v>1.9</v>
      </c>
      <c r="E92" s="249">
        <f t="shared" si="11"/>
        <v>1.7</v>
      </c>
      <c r="F92" s="249">
        <f>'Data Reliability'!B92</f>
        <v>1.9</v>
      </c>
      <c r="G92" s="163">
        <f>Reliability_updated!V92</f>
        <v>141.6</v>
      </c>
      <c r="H92" s="163">
        <f>'Data Reliability'!C92</f>
        <v>1</v>
      </c>
      <c r="I92" t="str">
        <f>IF(Reliability!B92="x","x",(IF(ROUNDUP(Reliability!B92,0)=1,"Very High",IF(ROUNDUP(Reliability!B92,0)=2,"High",IF(ROUNDUP(Reliability!B92,0)=3,"Medium",IF(ROUNDUP(Reliability!B92,0)=4,"Low","Very Low"))))))</f>
        <v>High</v>
      </c>
    </row>
    <row r="93" spans="1:9" x14ac:dyDescent="0.25">
      <c r="A93" s="162" t="str">
        <f>Lists!C:C</f>
        <v>NIC001</v>
      </c>
      <c r="B93" s="249">
        <f t="shared" si="8"/>
        <v>1.5</v>
      </c>
      <c r="C93" s="249">
        <f t="shared" si="9"/>
        <v>2.2999999999999998</v>
      </c>
      <c r="D93" s="249">
        <f t="shared" si="10"/>
        <v>0.5</v>
      </c>
      <c r="E93" s="249">
        <f t="shared" si="11"/>
        <v>1.7</v>
      </c>
      <c r="F93" s="249">
        <f>'Data Reliability'!B93</f>
        <v>1.9</v>
      </c>
      <c r="G93" s="163">
        <f>Reliability_updated!V93</f>
        <v>38.9</v>
      </c>
      <c r="H93" s="163">
        <f>'Data Reliability'!C93</f>
        <v>1</v>
      </c>
      <c r="I93" t="str">
        <f>IF(Reliability!B93="x","x",(IF(ROUNDUP(Reliability!B93,0)=1,"Very High",IF(ROUNDUP(Reliability!B93,0)=2,"High",IF(ROUNDUP(Reliability!B93,0)=3,"Medium",IF(ROUNDUP(Reliability!B93,0)=4,"Low","Very Low"))))))</f>
        <v>High</v>
      </c>
    </row>
    <row r="94" spans="1:9" x14ac:dyDescent="0.25">
      <c r="A94" s="162" t="str">
        <f>Lists!C:C</f>
        <v>PAK001</v>
      </c>
      <c r="B94" s="249">
        <f t="shared" si="8"/>
        <v>1.3</v>
      </c>
      <c r="C94" s="249">
        <f t="shared" si="9"/>
        <v>1.8</v>
      </c>
      <c r="D94" s="249">
        <f t="shared" si="10"/>
        <v>2.1</v>
      </c>
      <c r="E94" s="249">
        <f t="shared" si="11"/>
        <v>0</v>
      </c>
      <c r="F94" s="249">
        <f>'Data Reliability'!B94</f>
        <v>1.7</v>
      </c>
      <c r="G94" s="163">
        <f>Reliability_updated!V94</f>
        <v>155.4</v>
      </c>
      <c r="H94" s="163">
        <f>'Data Reliability'!C94</f>
        <v>0</v>
      </c>
      <c r="I94" t="str">
        <f>IF(Reliability!B94="x","x",(IF(ROUNDUP(Reliability!B94,0)=1,"Very High",IF(ROUNDUP(Reliability!B94,0)=2,"High",IF(ROUNDUP(Reliability!B94,0)=3,"Medium",IF(ROUNDUP(Reliability!B94,0)=4,"Low","Very Low"))))))</f>
        <v>High</v>
      </c>
    </row>
    <row r="95" spans="1:9" x14ac:dyDescent="0.25">
      <c r="A95" s="162" t="str">
        <f>Lists!C:C</f>
        <v>PAK004</v>
      </c>
      <c r="B95" s="249">
        <f t="shared" si="8"/>
        <v>5</v>
      </c>
      <c r="C95" s="249" t="str">
        <f t="shared" si="9"/>
        <v>x</v>
      </c>
      <c r="D95" s="249">
        <f t="shared" si="10"/>
        <v>5</v>
      </c>
      <c r="E95" s="249">
        <f t="shared" si="11"/>
        <v>5</v>
      </c>
      <c r="F95" s="249" t="str">
        <f>'Data Reliability'!B95</f>
        <v>x</v>
      </c>
      <c r="G95" s="163">
        <f>Reliability_updated!V95</f>
        <v>432</v>
      </c>
      <c r="H95" s="163">
        <f>'Data Reliability'!C95</f>
        <v>3</v>
      </c>
      <c r="I95" t="str">
        <f>IF(Reliability!B95="x","x",(IF(ROUNDUP(Reliability!B95,0)=1,"Very High",IF(ROUNDUP(Reliability!B95,0)=2,"High",IF(ROUNDUP(Reliability!B95,0)=3,"Medium",IF(ROUNDUP(Reliability!B95,0)=4,"Low","Very Low"))))))</f>
        <v>Very Low</v>
      </c>
    </row>
    <row r="96" spans="1:9" x14ac:dyDescent="0.25">
      <c r="A96" s="162" t="str">
        <f>Lists!C:C</f>
        <v>PAK005</v>
      </c>
      <c r="B96" s="249">
        <f t="shared" si="8"/>
        <v>1.3</v>
      </c>
      <c r="C96" s="249">
        <f t="shared" si="9"/>
        <v>2.2999999999999998</v>
      </c>
      <c r="D96" s="249">
        <f t="shared" si="10"/>
        <v>1.6</v>
      </c>
      <c r="E96" s="249">
        <f t="shared" si="11"/>
        <v>0</v>
      </c>
      <c r="F96" s="249">
        <f>'Data Reliability'!B96</f>
        <v>1.9</v>
      </c>
      <c r="G96" s="163">
        <f>Reliability_updated!V96</f>
        <v>120.6</v>
      </c>
      <c r="H96" s="163">
        <f>'Data Reliability'!C96</f>
        <v>0</v>
      </c>
      <c r="I96" t="str">
        <f>IF(Reliability!B96="x","x",(IF(ROUNDUP(Reliability!B96,0)=1,"Very High",IF(ROUNDUP(Reliability!B96,0)=2,"High",IF(ROUNDUP(Reliability!B96,0)=3,"Medium",IF(ROUNDUP(Reliability!B96,0)=4,"Low","Very Low"))))))</f>
        <v>High</v>
      </c>
    </row>
    <row r="97" spans="1:9" x14ac:dyDescent="0.25">
      <c r="A97" s="162" t="str">
        <f>Lists!C:C</f>
        <v>PAN002</v>
      </c>
      <c r="B97" s="249">
        <f t="shared" si="8"/>
        <v>1</v>
      </c>
      <c r="C97" s="249">
        <f t="shared" si="9"/>
        <v>2.5</v>
      </c>
      <c r="D97" s="249">
        <f t="shared" si="10"/>
        <v>0.4</v>
      </c>
      <c r="E97" s="249">
        <f t="shared" si="11"/>
        <v>0</v>
      </c>
      <c r="F97" s="249">
        <f>'Data Reliability'!B97</f>
        <v>2</v>
      </c>
      <c r="G97" s="163">
        <f>Reliability_updated!V97</f>
        <v>27.3</v>
      </c>
      <c r="H97" s="163">
        <f>'Data Reliability'!C97</f>
        <v>0</v>
      </c>
      <c r="I97" t="str">
        <f>IF(Reliability!B97="x","x",(IF(ROUNDUP(Reliability!B97,0)=1,"Very High",IF(ROUNDUP(Reliability!B97,0)=2,"High",IF(ROUNDUP(Reliability!B97,0)=3,"Medium",IF(ROUNDUP(Reliability!B97,0)=4,"Low","Very Low"))))))</f>
        <v>Very High</v>
      </c>
    </row>
    <row r="98" spans="1:9" x14ac:dyDescent="0.25">
      <c r="A98" s="162" t="str">
        <f>Lists!C:C</f>
        <v>PER002</v>
      </c>
      <c r="B98" s="249">
        <f t="shared" si="8"/>
        <v>0.8</v>
      </c>
      <c r="C98" s="249">
        <f t="shared" si="9"/>
        <v>1.8</v>
      </c>
      <c r="D98" s="249">
        <f t="shared" si="10"/>
        <v>0.6</v>
      </c>
      <c r="E98" s="249">
        <f t="shared" si="11"/>
        <v>0</v>
      </c>
      <c r="F98" s="249">
        <f>'Data Reliability'!B98</f>
        <v>1.7</v>
      </c>
      <c r="G98" s="163">
        <f>Reliability_updated!V98</f>
        <v>44.5</v>
      </c>
      <c r="H98" s="163">
        <f>'Data Reliability'!C98</f>
        <v>0</v>
      </c>
      <c r="I98" t="str">
        <f>IF(Reliability!B98="x","x",(IF(ROUNDUP(Reliability!B98,0)=1,"Very High",IF(ROUNDUP(Reliability!B98,0)=2,"High",IF(ROUNDUP(Reliability!B98,0)=3,"Medium",IF(ROUNDUP(Reliability!B98,0)=4,"Low","Very Low"))))))</f>
        <v>Very High</v>
      </c>
    </row>
    <row r="99" spans="1:9" x14ac:dyDescent="0.25">
      <c r="A99" s="162" t="str">
        <f>Lists!C:C</f>
        <v>PHL001</v>
      </c>
      <c r="B99" s="249">
        <f t="shared" ref="B99:B130" si="12">ROUND(AVERAGE(C99:E99),1)</f>
        <v>1.2</v>
      </c>
      <c r="C99" s="249">
        <f t="shared" ref="C99:C130" si="13">IF(F99="x","x",ROUND((5-(3-F99)/2*5),1))</f>
        <v>3.3</v>
      </c>
      <c r="D99" s="249">
        <f t="shared" ref="D99:D130" si="14">IF(G99&gt;365,5,ROUND((5-(365-G99)/364*5),1))</f>
        <v>0.3</v>
      </c>
      <c r="E99" s="249">
        <f t="shared" ref="E99:E130" si="15">IF(H99&gt;3,5,ROUND((5-(3-H99)/3*5),1))</f>
        <v>0</v>
      </c>
      <c r="F99" s="249">
        <f>'Data Reliability'!B99</f>
        <v>2.2999999999999998</v>
      </c>
      <c r="G99" s="163">
        <f>Reliability_updated!V99</f>
        <v>26</v>
      </c>
      <c r="H99" s="163">
        <f>'Data Reliability'!C99</f>
        <v>0</v>
      </c>
      <c r="I99" t="str">
        <f>IF(Reliability!B99="x","x",(IF(ROUNDUP(Reliability!B99,0)=1,"Very High",IF(ROUNDUP(Reliability!B99,0)=2,"High",IF(ROUNDUP(Reliability!B99,0)=3,"Medium",IF(ROUNDUP(Reliability!B99,0)=4,"Low","Very Low"))))))</f>
        <v>High</v>
      </c>
    </row>
    <row r="100" spans="1:9" x14ac:dyDescent="0.25">
      <c r="A100" s="162" t="str">
        <f>Lists!C:C</f>
        <v>PHL003</v>
      </c>
      <c r="B100" s="249">
        <f t="shared" si="12"/>
        <v>2.5</v>
      </c>
      <c r="C100" s="249">
        <f t="shared" si="13"/>
        <v>3</v>
      </c>
      <c r="D100" s="249">
        <f t="shared" si="14"/>
        <v>4.5999999999999996</v>
      </c>
      <c r="E100" s="249">
        <f t="shared" si="15"/>
        <v>0</v>
      </c>
      <c r="F100" s="249">
        <f>'Data Reliability'!B100</f>
        <v>2.2000000000000002</v>
      </c>
      <c r="G100" s="163">
        <f>Reliability_updated!V100</f>
        <v>335.3</v>
      </c>
      <c r="H100" s="163">
        <f>'Data Reliability'!C100</f>
        <v>0</v>
      </c>
      <c r="I100" t="str">
        <f>IF(Reliability!B100="x","x",(IF(ROUNDUP(Reliability!B100,0)=1,"Very High",IF(ROUNDUP(Reliability!B100,0)=2,"High",IF(ROUNDUP(Reliability!B100,0)=3,"Medium",IF(ROUNDUP(Reliability!B100,0)=4,"Low","Very Low"))))))</f>
        <v>Medium</v>
      </c>
    </row>
    <row r="101" spans="1:9" x14ac:dyDescent="0.25">
      <c r="A101" s="162" t="str">
        <f>Lists!C:C</f>
        <v>PHL012</v>
      </c>
      <c r="B101" s="249">
        <f t="shared" si="12"/>
        <v>0.8</v>
      </c>
      <c r="C101" s="249">
        <f t="shared" si="13"/>
        <v>2</v>
      </c>
      <c r="D101" s="249">
        <f t="shared" si="14"/>
        <v>0.4</v>
      </c>
      <c r="E101" s="249">
        <f t="shared" si="15"/>
        <v>0</v>
      </c>
      <c r="F101" s="249">
        <f>'Data Reliability'!B101</f>
        <v>1.8</v>
      </c>
      <c r="G101" s="163">
        <f>Reliability_updated!V101</f>
        <v>32.299999999999997</v>
      </c>
      <c r="H101" s="163">
        <f>'Data Reliability'!C101</f>
        <v>0</v>
      </c>
      <c r="I101" t="str">
        <f>IF(Reliability!B101="x","x",(IF(ROUNDUP(Reliability!B101,0)=1,"Very High",IF(ROUNDUP(Reliability!B101,0)=2,"High",IF(ROUNDUP(Reliability!B101,0)=3,"Medium",IF(ROUNDUP(Reliability!B101,0)=4,"Low","Very Low"))))))</f>
        <v>Very High</v>
      </c>
    </row>
    <row r="102" spans="1:9" x14ac:dyDescent="0.25">
      <c r="A102" s="162" t="str">
        <f>Lists!C:C</f>
        <v>PHL013</v>
      </c>
      <c r="B102" s="249">
        <f t="shared" si="12"/>
        <v>0.7</v>
      </c>
      <c r="C102" s="249">
        <f t="shared" si="13"/>
        <v>2</v>
      </c>
      <c r="D102" s="249">
        <f t="shared" si="14"/>
        <v>0</v>
      </c>
      <c r="E102" s="249">
        <f t="shared" si="15"/>
        <v>0</v>
      </c>
      <c r="F102" s="249">
        <f>'Data Reliability'!B102</f>
        <v>1.8</v>
      </c>
      <c r="G102" s="163">
        <f>Reliability_updated!V102</f>
        <v>0</v>
      </c>
      <c r="H102" s="163">
        <f>'Data Reliability'!C102</f>
        <v>0</v>
      </c>
      <c r="I102" t="str">
        <f>IF(Reliability!B102="x","x",(IF(ROUNDUP(Reliability!B102,0)=1,"Very High",IF(ROUNDUP(Reliability!B102,0)=2,"High",IF(ROUNDUP(Reliability!B102,0)=3,"Medium",IF(ROUNDUP(Reliability!B102,0)=4,"Low","Very Low"))))))</f>
        <v>Very High</v>
      </c>
    </row>
    <row r="103" spans="1:9" x14ac:dyDescent="0.25">
      <c r="A103" s="162" t="str">
        <f>Lists!C:C</f>
        <v>PNG003</v>
      </c>
      <c r="B103" s="249">
        <f t="shared" si="12"/>
        <v>0.9</v>
      </c>
      <c r="C103" s="249">
        <f t="shared" si="13"/>
        <v>1.5</v>
      </c>
      <c r="D103" s="249">
        <f t="shared" si="14"/>
        <v>1.1000000000000001</v>
      </c>
      <c r="E103" s="249">
        <f t="shared" si="15"/>
        <v>0</v>
      </c>
      <c r="F103" s="249">
        <f>'Data Reliability'!B103</f>
        <v>1.6</v>
      </c>
      <c r="G103" s="163">
        <f>Reliability_updated!V103</f>
        <v>82.6</v>
      </c>
      <c r="H103" s="163">
        <f>'Data Reliability'!C103</f>
        <v>0</v>
      </c>
      <c r="I103" t="str">
        <f>IF(Reliability!B103="x","x",(IF(ROUNDUP(Reliability!B103,0)=1,"Very High",IF(ROUNDUP(Reliability!B103,0)=2,"High",IF(ROUNDUP(Reliability!B103,0)=3,"Medium",IF(ROUNDUP(Reliability!B103,0)=4,"Low","Very Low"))))))</f>
        <v>Very High</v>
      </c>
    </row>
    <row r="104" spans="1:9" x14ac:dyDescent="0.25">
      <c r="A104" s="162" t="str">
        <f>Lists!C:C</f>
        <v>POL002</v>
      </c>
      <c r="B104" s="249">
        <f t="shared" si="12"/>
        <v>0.8</v>
      </c>
      <c r="C104" s="249">
        <f t="shared" si="13"/>
        <v>2</v>
      </c>
      <c r="D104" s="249">
        <f t="shared" si="14"/>
        <v>0.4</v>
      </c>
      <c r="E104" s="249">
        <f t="shared" si="15"/>
        <v>0</v>
      </c>
      <c r="F104" s="249">
        <f>'Data Reliability'!B104</f>
        <v>1.8</v>
      </c>
      <c r="G104" s="163">
        <f>Reliability_updated!V104</f>
        <v>28.7</v>
      </c>
      <c r="H104" s="163">
        <f>'Data Reliability'!C104</f>
        <v>0</v>
      </c>
      <c r="I104" t="str">
        <f>IF(Reliability!B104="x","x",(IF(ROUNDUP(Reliability!B104,0)=1,"Very High",IF(ROUNDUP(Reliability!B104,0)=2,"High",IF(ROUNDUP(Reliability!B104,0)=3,"Medium",IF(ROUNDUP(Reliability!B104,0)=4,"Low","Very Low"))))))</f>
        <v>Very High</v>
      </c>
    </row>
    <row r="105" spans="1:9" x14ac:dyDescent="0.25">
      <c r="A105" s="162" t="str">
        <f>Lists!C:C</f>
        <v>PRK001</v>
      </c>
      <c r="B105" s="249">
        <f t="shared" si="12"/>
        <v>2.5</v>
      </c>
      <c r="C105" s="249">
        <f t="shared" si="13"/>
        <v>2.5</v>
      </c>
      <c r="D105" s="249">
        <f t="shared" si="14"/>
        <v>5</v>
      </c>
      <c r="E105" s="249">
        <f t="shared" si="15"/>
        <v>0</v>
      </c>
      <c r="F105" s="249">
        <f>'Data Reliability'!B105</f>
        <v>2</v>
      </c>
      <c r="G105" s="163">
        <f>Reliability_updated!V105</f>
        <v>801.4</v>
      </c>
      <c r="H105" s="163">
        <f>'Data Reliability'!C105</f>
        <v>0</v>
      </c>
      <c r="I105" t="str">
        <f>IF(Reliability!B105="x","x",(IF(ROUNDUP(Reliability!B105,0)=1,"Very High",IF(ROUNDUP(Reliability!B105,0)=2,"High",IF(ROUNDUP(Reliability!B105,0)=3,"Medium",IF(ROUNDUP(Reliability!B105,0)=4,"Low","Very Low"))))))</f>
        <v>Medium</v>
      </c>
    </row>
    <row r="106" spans="1:9" x14ac:dyDescent="0.25">
      <c r="A106" s="162" t="str">
        <f>Lists!C:C</f>
        <v>PSE002</v>
      </c>
      <c r="B106" s="249">
        <f t="shared" si="12"/>
        <v>1.3</v>
      </c>
      <c r="C106" s="249">
        <f t="shared" si="13"/>
        <v>0.8</v>
      </c>
      <c r="D106" s="249">
        <f t="shared" si="14"/>
        <v>3.1</v>
      </c>
      <c r="E106" s="249">
        <f t="shared" si="15"/>
        <v>0</v>
      </c>
      <c r="F106" s="249">
        <f>'Data Reliability'!B106</f>
        <v>1.3</v>
      </c>
      <c r="G106" s="163">
        <f>Reliability_updated!V106</f>
        <v>226.5</v>
      </c>
      <c r="H106" s="163">
        <f>'Data Reliability'!C106</f>
        <v>0</v>
      </c>
      <c r="I106" t="str">
        <f>IF(Reliability!B106="x","x",(IF(ROUNDUP(Reliability!B106,0)=1,"Very High",IF(ROUNDUP(Reliability!B106,0)=2,"High",IF(ROUNDUP(Reliability!B106,0)=3,"Medium",IF(ROUNDUP(Reliability!B106,0)=4,"Low","Very Low"))))))</f>
        <v>High</v>
      </c>
    </row>
    <row r="107" spans="1:9" x14ac:dyDescent="0.25">
      <c r="A107" s="162" t="str">
        <f>Lists!C:C</f>
        <v>REG001</v>
      </c>
      <c r="B107" s="249">
        <f t="shared" si="12"/>
        <v>2</v>
      </c>
      <c r="C107" s="249">
        <f t="shared" si="13"/>
        <v>2.2999999999999998</v>
      </c>
      <c r="D107" s="249">
        <f t="shared" si="14"/>
        <v>3.7</v>
      </c>
      <c r="E107" s="249">
        <f t="shared" si="15"/>
        <v>0</v>
      </c>
      <c r="F107" s="249">
        <f>'Data Reliability'!B107</f>
        <v>1.9</v>
      </c>
      <c r="G107" s="163">
        <f>Reliability_updated!V107</f>
        <v>269.7</v>
      </c>
      <c r="H107" s="163">
        <f>'Data Reliability'!C107</f>
        <v>0</v>
      </c>
      <c r="I107" t="str">
        <f>IF(Reliability!B107="x","x",(IF(ROUNDUP(Reliability!B107,0)=1,"Very High",IF(ROUNDUP(Reliability!B107,0)=2,"High",IF(ROUNDUP(Reliability!B107,0)=3,"Medium",IF(ROUNDUP(Reliability!B107,0)=4,"Low","Very Low"))))))</f>
        <v>High</v>
      </c>
    </row>
    <row r="108" spans="1:9" x14ac:dyDescent="0.25">
      <c r="A108" s="162" t="str">
        <f>Lists!C:C</f>
        <v>REG002</v>
      </c>
      <c r="B108" s="249">
        <f t="shared" si="12"/>
        <v>1.7</v>
      </c>
      <c r="C108" s="249">
        <f t="shared" si="13"/>
        <v>2.8</v>
      </c>
      <c r="D108" s="249">
        <f t="shared" si="14"/>
        <v>2.2999999999999998</v>
      </c>
      <c r="E108" s="249">
        <f t="shared" si="15"/>
        <v>0</v>
      </c>
      <c r="F108" s="249">
        <f>'Data Reliability'!B108</f>
        <v>2.1</v>
      </c>
      <c r="G108" s="163">
        <f>Reliability_updated!V108</f>
        <v>165.5</v>
      </c>
      <c r="H108" s="163">
        <f>'Data Reliability'!C108</f>
        <v>0</v>
      </c>
      <c r="I108" t="str">
        <f>IF(Reliability!B108="x","x",(IF(ROUNDUP(Reliability!B108,0)=1,"Very High",IF(ROUNDUP(Reliability!B108,0)=2,"High",IF(ROUNDUP(Reliability!B108,0)=3,"Medium",IF(ROUNDUP(Reliability!B108,0)=4,"Low","Very Low"))))))</f>
        <v>High</v>
      </c>
    </row>
    <row r="109" spans="1:9" x14ac:dyDescent="0.25">
      <c r="A109" s="162" t="str">
        <f>Lists!C:C</f>
        <v>REG003</v>
      </c>
      <c r="B109" s="249">
        <f t="shared" si="12"/>
        <v>4.2</v>
      </c>
      <c r="C109" s="249" t="str">
        <f t="shared" si="13"/>
        <v>x</v>
      </c>
      <c r="D109" s="249">
        <f t="shared" si="14"/>
        <v>5</v>
      </c>
      <c r="E109" s="249">
        <f t="shared" si="15"/>
        <v>3.3</v>
      </c>
      <c r="F109" s="249" t="str">
        <f>'Data Reliability'!B109</f>
        <v>x</v>
      </c>
      <c r="G109" s="163">
        <f>Reliability_updated!V109</f>
        <v>1016.4</v>
      </c>
      <c r="H109" s="163">
        <f>'Data Reliability'!C109</f>
        <v>2</v>
      </c>
      <c r="I109" t="str">
        <f>IF(Reliability!B109="x","x",(IF(ROUNDUP(Reliability!B109,0)=1,"Very High",IF(ROUNDUP(Reliability!B109,0)=2,"High",IF(ROUNDUP(Reliability!B109,0)=3,"Medium",IF(ROUNDUP(Reliability!B109,0)=4,"Low","Very Low"))))))</f>
        <v>Very Low</v>
      </c>
    </row>
    <row r="110" spans="1:9" x14ac:dyDescent="0.25">
      <c r="A110" s="162" t="str">
        <f>Lists!C:C</f>
        <v>REG004</v>
      </c>
      <c r="B110" s="249">
        <f t="shared" si="12"/>
        <v>1.5</v>
      </c>
      <c r="C110" s="249">
        <f t="shared" si="13"/>
        <v>2.5</v>
      </c>
      <c r="D110" s="249">
        <f t="shared" si="14"/>
        <v>2.1</v>
      </c>
      <c r="E110" s="249">
        <f t="shared" si="15"/>
        <v>0</v>
      </c>
      <c r="F110" s="249">
        <f>'Data Reliability'!B110</f>
        <v>2</v>
      </c>
      <c r="G110" s="163">
        <f>Reliability_updated!V110</f>
        <v>153.1</v>
      </c>
      <c r="H110" s="163">
        <f>'Data Reliability'!C110</f>
        <v>0</v>
      </c>
      <c r="I110" t="str">
        <f>IF(Reliability!B110="x","x",(IF(ROUNDUP(Reliability!B110,0)=1,"Very High",IF(ROUNDUP(Reliability!B110,0)=2,"High",IF(ROUNDUP(Reliability!B110,0)=3,"Medium",IF(ROUNDUP(Reliability!B110,0)=4,"Low","Very Low"))))))</f>
        <v>High</v>
      </c>
    </row>
    <row r="111" spans="1:9" x14ac:dyDescent="0.25">
      <c r="A111" s="162" t="str">
        <f>Lists!C:C</f>
        <v>REG006</v>
      </c>
      <c r="B111" s="249">
        <f t="shared" si="12"/>
        <v>2.4</v>
      </c>
      <c r="C111" s="249">
        <f t="shared" si="13"/>
        <v>3.5</v>
      </c>
      <c r="D111" s="249">
        <f t="shared" si="14"/>
        <v>2.1</v>
      </c>
      <c r="E111" s="249">
        <f t="shared" si="15"/>
        <v>1.7</v>
      </c>
      <c r="F111" s="249">
        <f>'Data Reliability'!B111</f>
        <v>2.4</v>
      </c>
      <c r="G111" s="163">
        <f>Reliability_updated!V111</f>
        <v>153.4</v>
      </c>
      <c r="H111" s="163">
        <f>'Data Reliability'!C111</f>
        <v>1</v>
      </c>
      <c r="I111" t="str">
        <f>IF(Reliability!B111="x","x",(IF(ROUNDUP(Reliability!B111,0)=1,"Very High",IF(ROUNDUP(Reliability!B111,0)=2,"High",IF(ROUNDUP(Reliability!B111,0)=3,"Medium",IF(ROUNDUP(Reliability!B111,0)=4,"Low","Very Low"))))))</f>
        <v>Medium</v>
      </c>
    </row>
    <row r="112" spans="1:9" x14ac:dyDescent="0.25">
      <c r="A112" s="162" t="str">
        <f>Lists!C:C</f>
        <v>REG007</v>
      </c>
      <c r="B112" s="249">
        <f t="shared" si="12"/>
        <v>0.9</v>
      </c>
      <c r="C112" s="249">
        <f t="shared" si="13"/>
        <v>2.2999999999999998</v>
      </c>
      <c r="D112" s="249">
        <f t="shared" si="14"/>
        <v>0.3</v>
      </c>
      <c r="E112" s="249">
        <f t="shared" si="15"/>
        <v>0</v>
      </c>
      <c r="F112" s="249">
        <f>'Data Reliability'!B112</f>
        <v>1.9</v>
      </c>
      <c r="G112" s="163">
        <f>Reliability_updated!V112</f>
        <v>26.1</v>
      </c>
      <c r="H112" s="163">
        <f>'Data Reliability'!C112</f>
        <v>0</v>
      </c>
      <c r="I112" t="str">
        <f>IF(Reliability!B112="x","x",(IF(ROUNDUP(Reliability!B112,0)=1,"Very High",IF(ROUNDUP(Reliability!B112,0)=2,"High",IF(ROUNDUP(Reliability!B112,0)=3,"Medium",IF(ROUNDUP(Reliability!B112,0)=4,"Low","Very Low"))))))</f>
        <v>Very High</v>
      </c>
    </row>
    <row r="113" spans="1:9" x14ac:dyDescent="0.25">
      <c r="A113" s="162" t="str">
        <f>Lists!C:C</f>
        <v>REG008</v>
      </c>
      <c r="B113" s="249">
        <f t="shared" si="12"/>
        <v>0.9</v>
      </c>
      <c r="C113" s="249">
        <f t="shared" si="13"/>
        <v>2.2999999999999998</v>
      </c>
      <c r="D113" s="249">
        <f t="shared" si="14"/>
        <v>0.4</v>
      </c>
      <c r="E113" s="249">
        <f t="shared" si="15"/>
        <v>0</v>
      </c>
      <c r="F113" s="249">
        <f>'Data Reliability'!B113</f>
        <v>1.9</v>
      </c>
      <c r="G113" s="163">
        <f>Reliability_updated!V113</f>
        <v>28.5</v>
      </c>
      <c r="H113" s="163">
        <f>'Data Reliability'!C113</f>
        <v>0</v>
      </c>
      <c r="I113" t="str">
        <f>IF(Reliability!B113="x","x",(IF(ROUNDUP(Reliability!B113,0)=1,"Very High",IF(ROUNDUP(Reliability!B113,0)=2,"High",IF(ROUNDUP(Reliability!B113,0)=3,"Medium",IF(ROUNDUP(Reliability!B113,0)=4,"Low","Very Low"))))))</f>
        <v>Very High</v>
      </c>
    </row>
    <row r="114" spans="1:9" x14ac:dyDescent="0.25">
      <c r="A114" s="162" t="str">
        <f>Lists!C:C</f>
        <v>REG011</v>
      </c>
      <c r="B114" s="249">
        <f t="shared" si="12"/>
        <v>1</v>
      </c>
      <c r="C114" s="249">
        <f t="shared" si="13"/>
        <v>2</v>
      </c>
      <c r="D114" s="249">
        <f t="shared" si="14"/>
        <v>1.1000000000000001</v>
      </c>
      <c r="E114" s="249">
        <f t="shared" si="15"/>
        <v>0</v>
      </c>
      <c r="F114" s="249">
        <f>'Data Reliability'!B114</f>
        <v>1.8</v>
      </c>
      <c r="G114" s="163">
        <f>Reliability_updated!V114</f>
        <v>77.900000000000006</v>
      </c>
      <c r="H114" s="163">
        <f>'Data Reliability'!C114</f>
        <v>0</v>
      </c>
      <c r="I114" t="str">
        <f>IF(Reliability!B114="x","x",(IF(ROUNDUP(Reliability!B114,0)=1,"Very High",IF(ROUNDUP(Reliability!B114,0)=2,"High",IF(ROUNDUP(Reliability!B114,0)=3,"Medium",IF(ROUNDUP(Reliability!B114,0)=4,"Low","Very Low"))))))</f>
        <v>Very High</v>
      </c>
    </row>
    <row r="115" spans="1:9" x14ac:dyDescent="0.25">
      <c r="A115" s="162" t="str">
        <f>Lists!C:C</f>
        <v>REG012</v>
      </c>
      <c r="B115" s="249">
        <f t="shared" si="12"/>
        <v>0.8</v>
      </c>
      <c r="C115" s="249">
        <f t="shared" si="13"/>
        <v>2.2999999999999998</v>
      </c>
      <c r="D115" s="249">
        <f t="shared" si="14"/>
        <v>0.1</v>
      </c>
      <c r="E115" s="249">
        <f t="shared" si="15"/>
        <v>0</v>
      </c>
      <c r="F115" s="249">
        <f>'Data Reliability'!B115</f>
        <v>1.9</v>
      </c>
      <c r="G115" s="163">
        <f>Reliability_updated!V115</f>
        <v>9.1999999999999993</v>
      </c>
      <c r="H115" s="163">
        <f>'Data Reliability'!C115</f>
        <v>0</v>
      </c>
      <c r="I115" t="str">
        <f>IF(Reliability!B115="x","x",(IF(ROUNDUP(Reliability!B115,0)=1,"Very High",IF(ROUNDUP(Reliability!B115,0)=2,"High",IF(ROUNDUP(Reliability!B115,0)=3,"Medium",IF(ROUNDUP(Reliability!B115,0)=4,"Low","Very Low"))))))</f>
        <v>Very High</v>
      </c>
    </row>
    <row r="116" spans="1:9" x14ac:dyDescent="0.25">
      <c r="A116" s="162" t="str">
        <f>Lists!C:C</f>
        <v>REG013</v>
      </c>
      <c r="B116" s="249">
        <f t="shared" si="12"/>
        <v>1.9</v>
      </c>
      <c r="C116" s="249">
        <f t="shared" si="13"/>
        <v>3.3</v>
      </c>
      <c r="D116" s="249">
        <f t="shared" si="14"/>
        <v>2.5</v>
      </c>
      <c r="E116" s="249">
        <f t="shared" si="15"/>
        <v>0</v>
      </c>
      <c r="F116" s="249">
        <f>'Data Reliability'!B116</f>
        <v>2.2999999999999998</v>
      </c>
      <c r="G116" s="163">
        <f>Reliability_updated!V116</f>
        <v>183.7</v>
      </c>
      <c r="H116" s="163">
        <f>'Data Reliability'!C116</f>
        <v>0</v>
      </c>
      <c r="I116" t="str">
        <f>IF(Reliability!B116="x","x",(IF(ROUNDUP(Reliability!B116,0)=1,"Very High",IF(ROUNDUP(Reliability!B116,0)=2,"High",IF(ROUNDUP(Reliability!B116,0)=3,"Medium",IF(ROUNDUP(Reliability!B116,0)=4,"Low","Very Low"))))))</f>
        <v>High</v>
      </c>
    </row>
    <row r="117" spans="1:9" x14ac:dyDescent="0.25">
      <c r="A117" s="162" t="str">
        <f>Lists!C:C</f>
        <v>REG014</v>
      </c>
      <c r="B117" s="249">
        <f t="shared" si="12"/>
        <v>1.5</v>
      </c>
      <c r="C117" s="249">
        <f t="shared" si="13"/>
        <v>3.5</v>
      </c>
      <c r="D117" s="249">
        <f t="shared" si="14"/>
        <v>0.9</v>
      </c>
      <c r="E117" s="249">
        <f t="shared" si="15"/>
        <v>0</v>
      </c>
      <c r="F117" s="249">
        <f>'Data Reliability'!B117</f>
        <v>2.4</v>
      </c>
      <c r="G117" s="163">
        <f>Reliability_updated!V117</f>
        <v>70</v>
      </c>
      <c r="H117" s="163">
        <f>'Data Reliability'!C117</f>
        <v>0</v>
      </c>
      <c r="I117" t="str">
        <f>IF(Reliability!B117="x","x",(IF(ROUNDUP(Reliability!B117,0)=1,"Very High",IF(ROUNDUP(Reliability!B117,0)=2,"High",IF(ROUNDUP(Reliability!B117,0)=3,"Medium",IF(ROUNDUP(Reliability!B117,0)=4,"Low","Very Low"))))))</f>
        <v>High</v>
      </c>
    </row>
    <row r="118" spans="1:9" x14ac:dyDescent="0.25">
      <c r="A118" s="162" t="str">
        <f>Lists!C:C</f>
        <v>ROU002</v>
      </c>
      <c r="B118" s="249">
        <f t="shared" si="12"/>
        <v>0.9</v>
      </c>
      <c r="C118" s="249">
        <f t="shared" si="13"/>
        <v>2.2999999999999998</v>
      </c>
      <c r="D118" s="249">
        <f t="shared" si="14"/>
        <v>0.4</v>
      </c>
      <c r="E118" s="249">
        <f t="shared" si="15"/>
        <v>0</v>
      </c>
      <c r="F118" s="249">
        <f>'Data Reliability'!B118</f>
        <v>1.9</v>
      </c>
      <c r="G118" s="163">
        <f>Reliability_updated!V118</f>
        <v>28.7</v>
      </c>
      <c r="H118" s="163">
        <f>'Data Reliability'!C118</f>
        <v>0</v>
      </c>
      <c r="I118" t="str">
        <f>IF(Reliability!B118="x","x",(IF(ROUNDUP(Reliability!B118,0)=1,"Very High",IF(ROUNDUP(Reliability!B118,0)=2,"High",IF(ROUNDUP(Reliability!B118,0)=3,"Medium",IF(ROUNDUP(Reliability!B118,0)=4,"Low","Very Low"))))))</f>
        <v>Very High</v>
      </c>
    </row>
    <row r="119" spans="1:9" x14ac:dyDescent="0.25">
      <c r="A119" s="162" t="str">
        <f>Lists!C:C</f>
        <v>RWA002</v>
      </c>
      <c r="B119" s="249">
        <f t="shared" si="12"/>
        <v>2.5</v>
      </c>
      <c r="C119" s="249">
        <f t="shared" si="13"/>
        <v>2.5</v>
      </c>
      <c r="D119" s="249">
        <f t="shared" si="14"/>
        <v>1.8</v>
      </c>
      <c r="E119" s="249">
        <f t="shared" si="15"/>
        <v>3.3</v>
      </c>
      <c r="F119" s="249">
        <f>'Data Reliability'!B119</f>
        <v>2</v>
      </c>
      <c r="G119" s="163">
        <f>Reliability_updated!V119</f>
        <v>130.9</v>
      </c>
      <c r="H119" s="163">
        <f>'Data Reliability'!C119</f>
        <v>2</v>
      </c>
      <c r="I119" t="str">
        <f>IF(Reliability!B119="x","x",(IF(ROUNDUP(Reliability!B119,0)=1,"Very High",IF(ROUNDUP(Reliability!B119,0)=2,"High",IF(ROUNDUP(Reliability!B119,0)=3,"Medium",IF(ROUNDUP(Reliability!B119,0)=4,"Low","Very Low"))))))</f>
        <v>Medium</v>
      </c>
    </row>
    <row r="120" spans="1:9" x14ac:dyDescent="0.25">
      <c r="A120" s="162" t="str">
        <f>Lists!C:C</f>
        <v>SDN001</v>
      </c>
      <c r="B120" s="249">
        <f t="shared" si="12"/>
        <v>0.5</v>
      </c>
      <c r="C120" s="249">
        <f t="shared" si="13"/>
        <v>0.8</v>
      </c>
      <c r="D120" s="249">
        <f t="shared" si="14"/>
        <v>0.7</v>
      </c>
      <c r="E120" s="249">
        <f t="shared" si="15"/>
        <v>0</v>
      </c>
      <c r="F120" s="249">
        <f>'Data Reliability'!B120</f>
        <v>1.3</v>
      </c>
      <c r="G120" s="163">
        <f>Reliability_updated!V120</f>
        <v>53.3</v>
      </c>
      <c r="H120" s="163">
        <f>'Data Reliability'!C120</f>
        <v>0</v>
      </c>
      <c r="I120" t="str">
        <f>IF(Reliability!B120="x","x",(IF(ROUNDUP(Reliability!B120,0)=1,"Very High",IF(ROUNDUP(Reliability!B120,0)=2,"High",IF(ROUNDUP(Reliability!B120,0)=3,"Medium",IF(ROUNDUP(Reliability!B120,0)=4,"Low","Very Low"))))))</f>
        <v>Very High</v>
      </c>
    </row>
    <row r="121" spans="1:9" x14ac:dyDescent="0.25">
      <c r="A121" s="162" t="str">
        <f>Lists!C:C</f>
        <v>SDN005</v>
      </c>
      <c r="B121" s="249">
        <f t="shared" si="12"/>
        <v>1.1000000000000001</v>
      </c>
      <c r="C121" s="249">
        <f t="shared" si="13"/>
        <v>2.2999999999999998</v>
      </c>
      <c r="D121" s="249">
        <f t="shared" si="14"/>
        <v>1</v>
      </c>
      <c r="E121" s="249">
        <f t="shared" si="15"/>
        <v>0</v>
      </c>
      <c r="F121" s="249">
        <f>'Data Reliability'!B121</f>
        <v>1.9</v>
      </c>
      <c r="G121" s="163">
        <f>Reliability_updated!V121</f>
        <v>71.5</v>
      </c>
      <c r="H121" s="163">
        <f>'Data Reliability'!C121</f>
        <v>0</v>
      </c>
      <c r="I121" t="str">
        <f>IF(Reliability!B121="x","x",(IF(ROUNDUP(Reliability!B121,0)=1,"Very High",IF(ROUNDUP(Reliability!B121,0)=2,"High",IF(ROUNDUP(Reliability!B121,0)=3,"Medium",IF(ROUNDUP(Reliability!B121,0)=4,"Low","Very Low"))))))</f>
        <v>High</v>
      </c>
    </row>
    <row r="122" spans="1:9" x14ac:dyDescent="0.25">
      <c r="A122" s="162" t="str">
        <f>Lists!C:C</f>
        <v>SDN006</v>
      </c>
      <c r="B122" s="249">
        <f t="shared" si="12"/>
        <v>0.8</v>
      </c>
      <c r="C122" s="249">
        <f t="shared" si="13"/>
        <v>2</v>
      </c>
      <c r="D122" s="249">
        <f t="shared" si="14"/>
        <v>0.5</v>
      </c>
      <c r="E122" s="249">
        <f t="shared" si="15"/>
        <v>0</v>
      </c>
      <c r="F122" s="249">
        <f>'Data Reliability'!B122</f>
        <v>1.8</v>
      </c>
      <c r="G122" s="163">
        <f>Reliability_updated!V122</f>
        <v>34</v>
      </c>
      <c r="H122" s="163">
        <f>'Data Reliability'!C122</f>
        <v>0</v>
      </c>
      <c r="I122" t="str">
        <f>IF(Reliability!B122="x","x",(IF(ROUNDUP(Reliability!B122,0)=1,"Very High",IF(ROUNDUP(Reliability!B122,0)=2,"High",IF(ROUNDUP(Reliability!B122,0)=3,"Medium",IF(ROUNDUP(Reliability!B122,0)=4,"Low","Very Low"))))))</f>
        <v>Very High</v>
      </c>
    </row>
    <row r="123" spans="1:9" x14ac:dyDescent="0.25">
      <c r="A123" s="162" t="str">
        <f>Lists!C:C</f>
        <v>SDN008</v>
      </c>
      <c r="B123" s="249">
        <f t="shared" si="12"/>
        <v>1</v>
      </c>
      <c r="C123" s="249">
        <f t="shared" si="13"/>
        <v>1.5</v>
      </c>
      <c r="D123" s="249">
        <f t="shared" si="14"/>
        <v>1.5</v>
      </c>
      <c r="E123" s="249">
        <f t="shared" si="15"/>
        <v>0</v>
      </c>
      <c r="F123" s="249">
        <f>'Data Reliability'!B123</f>
        <v>1.6</v>
      </c>
      <c r="G123" s="163">
        <f>Reliability_updated!V123</f>
        <v>113.1</v>
      </c>
      <c r="H123" s="163">
        <f>'Data Reliability'!C123</f>
        <v>0</v>
      </c>
      <c r="I123" t="str">
        <f>IF(Reliability!B123="x","x",(IF(ROUNDUP(Reliability!B123,0)=1,"Very High",IF(ROUNDUP(Reliability!B123,0)=2,"High",IF(ROUNDUP(Reliability!B123,0)=3,"Medium",IF(ROUNDUP(Reliability!B123,0)=4,"Low","Very Low"))))))</f>
        <v>Very High</v>
      </c>
    </row>
    <row r="124" spans="1:9" x14ac:dyDescent="0.25">
      <c r="A124" s="162" t="str">
        <f>Lists!C:C</f>
        <v>SEN002</v>
      </c>
      <c r="B124" s="249">
        <f t="shared" si="12"/>
        <v>0.4</v>
      </c>
      <c r="C124" s="249">
        <f t="shared" si="13"/>
        <v>0.3</v>
      </c>
      <c r="D124" s="249">
        <f t="shared" si="14"/>
        <v>0.9</v>
      </c>
      <c r="E124" s="249">
        <f t="shared" si="15"/>
        <v>0</v>
      </c>
      <c r="F124" s="249">
        <f>'Data Reliability'!B124</f>
        <v>1.1000000000000001</v>
      </c>
      <c r="G124" s="163">
        <f>Reliability_updated!V124</f>
        <v>63.3</v>
      </c>
      <c r="H124" s="163">
        <f>'Data Reliability'!C124</f>
        <v>0</v>
      </c>
      <c r="I124" t="str">
        <f>IF(Reliability!B124="x","x",(IF(ROUNDUP(Reliability!B124,0)=1,"Very High",IF(ROUNDUP(Reliability!B124,0)=2,"High",IF(ROUNDUP(Reliability!B124,0)=3,"Medium",IF(ROUNDUP(Reliability!B124,0)=4,"Low","Very Low"))))))</f>
        <v>Very High</v>
      </c>
    </row>
    <row r="125" spans="1:9" x14ac:dyDescent="0.25">
      <c r="A125" s="162" t="str">
        <f>Lists!C:C</f>
        <v>SLV001</v>
      </c>
      <c r="B125" s="249">
        <f t="shared" si="12"/>
        <v>0.9</v>
      </c>
      <c r="C125" s="249">
        <f t="shared" si="13"/>
        <v>2.2999999999999998</v>
      </c>
      <c r="D125" s="249">
        <f t="shared" si="14"/>
        <v>0.5</v>
      </c>
      <c r="E125" s="249">
        <f t="shared" si="15"/>
        <v>0</v>
      </c>
      <c r="F125" s="249">
        <f>'Data Reliability'!B125</f>
        <v>1.9</v>
      </c>
      <c r="G125" s="163">
        <f>Reliability_updated!V125</f>
        <v>38.9</v>
      </c>
      <c r="H125" s="163">
        <f>'Data Reliability'!C125</f>
        <v>0</v>
      </c>
      <c r="I125" t="str">
        <f>IF(Reliability!B125="x","x",(IF(ROUNDUP(Reliability!B125,0)=1,"Very High",IF(ROUNDUP(Reliability!B125,0)=2,"High",IF(ROUNDUP(Reliability!B125,0)=3,"Medium",IF(ROUNDUP(Reliability!B125,0)=4,"Low","Very Low"))))))</f>
        <v>Very High</v>
      </c>
    </row>
    <row r="126" spans="1:9" x14ac:dyDescent="0.25">
      <c r="A126" s="162" t="str">
        <f>Lists!C:C</f>
        <v>SOM001</v>
      </c>
      <c r="B126" s="249">
        <f t="shared" si="12"/>
        <v>1.5</v>
      </c>
      <c r="C126" s="249">
        <f t="shared" si="13"/>
        <v>1.8</v>
      </c>
      <c r="D126" s="249">
        <f t="shared" si="14"/>
        <v>2.6</v>
      </c>
      <c r="E126" s="249">
        <f t="shared" si="15"/>
        <v>0</v>
      </c>
      <c r="F126" s="249">
        <f>'Data Reliability'!B126</f>
        <v>1.7</v>
      </c>
      <c r="G126" s="163">
        <f>Reliability_updated!V126</f>
        <v>191.8</v>
      </c>
      <c r="H126" s="163">
        <f>'Data Reliability'!C126</f>
        <v>0</v>
      </c>
      <c r="I126" t="str">
        <f>IF(Reliability!B126="x","x",(IF(ROUNDUP(Reliability!B126,0)=1,"Very High",IF(ROUNDUP(Reliability!B126,0)=2,"High",IF(ROUNDUP(Reliability!B126,0)=3,"Medium",IF(ROUNDUP(Reliability!B126,0)=4,"Low","Very Low"))))))</f>
        <v>High</v>
      </c>
    </row>
    <row r="127" spans="1:9" x14ac:dyDescent="0.25">
      <c r="A127" s="162" t="str">
        <f>Lists!C:C</f>
        <v>SOM002</v>
      </c>
      <c r="B127" s="249">
        <f t="shared" si="12"/>
        <v>1</v>
      </c>
      <c r="C127" s="249">
        <f t="shared" si="13"/>
        <v>2</v>
      </c>
      <c r="D127" s="249">
        <f t="shared" si="14"/>
        <v>1</v>
      </c>
      <c r="E127" s="249">
        <f t="shared" si="15"/>
        <v>0</v>
      </c>
      <c r="F127" s="249">
        <f>'Data Reliability'!B127</f>
        <v>1.8</v>
      </c>
      <c r="G127" s="163">
        <f>Reliability_updated!V127</f>
        <v>75.2</v>
      </c>
      <c r="H127" s="163">
        <f>'Data Reliability'!C127</f>
        <v>0</v>
      </c>
      <c r="I127" t="str">
        <f>IF(Reliability!B127="x","x",(IF(ROUNDUP(Reliability!B127,0)=1,"Very High",IF(ROUNDUP(Reliability!B127,0)=2,"High",IF(ROUNDUP(Reliability!B127,0)=3,"Medium",IF(ROUNDUP(Reliability!B127,0)=4,"Low","Very Low"))))))</f>
        <v>Very High</v>
      </c>
    </row>
    <row r="128" spans="1:9" x14ac:dyDescent="0.25">
      <c r="A128" s="162" t="str">
        <f>Lists!C:C</f>
        <v>SSD001</v>
      </c>
      <c r="B128" s="249">
        <f t="shared" si="12"/>
        <v>1.1000000000000001</v>
      </c>
      <c r="C128" s="249">
        <f t="shared" si="13"/>
        <v>2.5</v>
      </c>
      <c r="D128" s="249">
        <f t="shared" si="14"/>
        <v>0.8</v>
      </c>
      <c r="E128" s="249">
        <f t="shared" si="15"/>
        <v>0</v>
      </c>
      <c r="F128" s="249">
        <f>'Data Reliability'!B128</f>
        <v>2</v>
      </c>
      <c r="G128" s="163">
        <f>Reliability_updated!V128</f>
        <v>61</v>
      </c>
      <c r="H128" s="163">
        <f>'Data Reliability'!C128</f>
        <v>0</v>
      </c>
      <c r="I128" t="str">
        <f>IF(Reliability!B128="x","x",(IF(ROUNDUP(Reliability!B128,0)=1,"Very High",IF(ROUNDUP(Reliability!B128,0)=2,"High",IF(ROUNDUP(Reliability!B128,0)=3,"Medium",IF(ROUNDUP(Reliability!B128,0)=4,"Low","Very Low"))))))</f>
        <v>High</v>
      </c>
    </row>
    <row r="129" spans="1:9" x14ac:dyDescent="0.25">
      <c r="A129" s="162" t="str">
        <f>Lists!C:C</f>
        <v>SSD003</v>
      </c>
      <c r="B129" s="249">
        <f t="shared" si="12"/>
        <v>1.5</v>
      </c>
      <c r="C129" s="249">
        <f t="shared" si="13"/>
        <v>3.5</v>
      </c>
      <c r="D129" s="249">
        <f t="shared" si="14"/>
        <v>1</v>
      </c>
      <c r="E129" s="249">
        <f t="shared" si="15"/>
        <v>0</v>
      </c>
      <c r="F129" s="249">
        <f>'Data Reliability'!B129</f>
        <v>2.4</v>
      </c>
      <c r="G129" s="163">
        <f>Reliability_updated!V129</f>
        <v>74.099999999999994</v>
      </c>
      <c r="H129" s="163">
        <f>'Data Reliability'!C129</f>
        <v>0</v>
      </c>
      <c r="I129" t="str">
        <f>IF(Reliability!B129="x","x",(IF(ROUNDUP(Reliability!B129,0)=1,"Very High",IF(ROUNDUP(Reliability!B129,0)=2,"High",IF(ROUNDUP(Reliability!B129,0)=3,"Medium",IF(ROUNDUP(Reliability!B129,0)=4,"Low","Very Low"))))))</f>
        <v>High</v>
      </c>
    </row>
    <row r="130" spans="1:9" x14ac:dyDescent="0.25">
      <c r="A130" s="162" t="str">
        <f>Lists!C:C</f>
        <v>SVK002</v>
      </c>
      <c r="B130" s="249">
        <f t="shared" si="12"/>
        <v>0.9</v>
      </c>
      <c r="C130" s="249">
        <f t="shared" si="13"/>
        <v>2.2999999999999998</v>
      </c>
      <c r="D130" s="249">
        <f t="shared" si="14"/>
        <v>0.5</v>
      </c>
      <c r="E130" s="249">
        <f t="shared" si="15"/>
        <v>0</v>
      </c>
      <c r="F130" s="249">
        <f>'Data Reliability'!B130</f>
        <v>1.9</v>
      </c>
      <c r="G130" s="163">
        <f>Reliability_updated!V130</f>
        <v>39.9</v>
      </c>
      <c r="H130" s="163">
        <f>'Data Reliability'!C130</f>
        <v>0</v>
      </c>
      <c r="I130" t="str">
        <f>IF(Reliability!B130="x","x",(IF(ROUNDUP(Reliability!B130,0)=1,"Very High",IF(ROUNDUP(Reliability!B130,0)=2,"High",IF(ROUNDUP(Reliability!B130,0)=3,"Medium",IF(ROUNDUP(Reliability!B130,0)=4,"Low","Very Low"))))))</f>
        <v>Very High</v>
      </c>
    </row>
    <row r="131" spans="1:9" x14ac:dyDescent="0.25">
      <c r="A131" s="162" t="str">
        <f>Lists!C:C</f>
        <v>SWZ001</v>
      </c>
      <c r="B131" s="249">
        <f t="shared" ref="B131:B158" si="16">ROUND(AVERAGE(C131:E131),1)</f>
        <v>1.7</v>
      </c>
      <c r="C131" s="249">
        <f t="shared" ref="C131:C158" si="17">IF(F131="x","x",ROUND((5-(3-F131)/2*5),1))</f>
        <v>0.8</v>
      </c>
      <c r="D131" s="249">
        <f t="shared" ref="D131:D158" si="18">IF(G131&gt;365,5,ROUND((5-(365-G131)/364*5),1))</f>
        <v>2.7</v>
      </c>
      <c r="E131" s="249">
        <f t="shared" ref="E131:E158" si="19">IF(H131&gt;3,5,ROUND((5-(3-H131)/3*5),1))</f>
        <v>1.7</v>
      </c>
      <c r="F131" s="249">
        <f>'Data Reliability'!B131</f>
        <v>1.3</v>
      </c>
      <c r="G131" s="163">
        <f>Reliability_updated!V131</f>
        <v>196.6</v>
      </c>
      <c r="H131" s="163">
        <f>'Data Reliability'!C131</f>
        <v>1</v>
      </c>
      <c r="I131" t="str">
        <f>IF(Reliability!B131="x","x",(IF(ROUNDUP(Reliability!B131,0)=1,"Very High",IF(ROUNDUP(Reliability!B131,0)=2,"High",IF(ROUNDUP(Reliability!B131,0)=3,"Medium",IF(ROUNDUP(Reliability!B131,0)=4,"Low","Very Low"))))))</f>
        <v>High</v>
      </c>
    </row>
    <row r="132" spans="1:9" x14ac:dyDescent="0.25">
      <c r="A132" s="162" t="str">
        <f>Lists!C:C</f>
        <v>SYR001</v>
      </c>
      <c r="B132" s="249">
        <f t="shared" si="16"/>
        <v>1.2</v>
      </c>
      <c r="C132" s="249">
        <f t="shared" si="17"/>
        <v>0.8</v>
      </c>
      <c r="D132" s="249">
        <f t="shared" si="18"/>
        <v>2.7</v>
      </c>
      <c r="E132" s="249">
        <f t="shared" si="19"/>
        <v>0</v>
      </c>
      <c r="F132" s="249">
        <f>'Data Reliability'!B132</f>
        <v>1.3</v>
      </c>
      <c r="G132" s="163">
        <f>Reliability_updated!V132</f>
        <v>194.8</v>
      </c>
      <c r="H132" s="163">
        <f>'Data Reliability'!C132</f>
        <v>0</v>
      </c>
      <c r="I132" t="str">
        <f>IF(Reliability!B132="x","x",(IF(ROUNDUP(Reliability!B132,0)=1,"Very High",IF(ROUNDUP(Reliability!B132,0)=2,"High",IF(ROUNDUP(Reliability!B132,0)=3,"Medium",IF(ROUNDUP(Reliability!B132,0)=4,"Low","Very Low"))))))</f>
        <v>High</v>
      </c>
    </row>
    <row r="133" spans="1:9" x14ac:dyDescent="0.25">
      <c r="A133" s="162" t="str">
        <f>Lists!C:C</f>
        <v>TCD001</v>
      </c>
      <c r="B133" s="249">
        <f t="shared" si="16"/>
        <v>2.8</v>
      </c>
      <c r="C133" s="249">
        <f t="shared" si="17"/>
        <v>3.3</v>
      </c>
      <c r="D133" s="249">
        <f t="shared" si="18"/>
        <v>5</v>
      </c>
      <c r="E133" s="249">
        <f t="shared" si="19"/>
        <v>0</v>
      </c>
      <c r="F133" s="249">
        <f>'Data Reliability'!B133</f>
        <v>2.2999999999999998</v>
      </c>
      <c r="G133" s="163">
        <f>Reliability_updated!V133</f>
        <v>381.3</v>
      </c>
      <c r="H133" s="163">
        <f>'Data Reliability'!C133</f>
        <v>0</v>
      </c>
      <c r="I133" t="str">
        <f>IF(Reliability!B133="x","x",(IF(ROUNDUP(Reliability!B133,0)=1,"Very High",IF(ROUNDUP(Reliability!B133,0)=2,"High",IF(ROUNDUP(Reliability!B133,0)=3,"Medium",IF(ROUNDUP(Reliability!B133,0)=4,"Low","Very Low"))))))</f>
        <v>Medium</v>
      </c>
    </row>
    <row r="134" spans="1:9" x14ac:dyDescent="0.25">
      <c r="A134" s="162" t="str">
        <f>Lists!C:C</f>
        <v>TCD003</v>
      </c>
      <c r="B134" s="249">
        <f t="shared" si="16"/>
        <v>2.4</v>
      </c>
      <c r="C134" s="249">
        <f t="shared" si="17"/>
        <v>3.3</v>
      </c>
      <c r="D134" s="249">
        <f t="shared" si="18"/>
        <v>3.8</v>
      </c>
      <c r="E134" s="249">
        <f t="shared" si="19"/>
        <v>0</v>
      </c>
      <c r="F134" s="249">
        <f>'Data Reliability'!B134</f>
        <v>2.2999999999999998</v>
      </c>
      <c r="G134" s="163">
        <f>Reliability_updated!V134</f>
        <v>274.3</v>
      </c>
      <c r="H134" s="163">
        <f>'Data Reliability'!C134</f>
        <v>0</v>
      </c>
      <c r="I134" t="str">
        <f>IF(Reliability!B134="x","x",(IF(ROUNDUP(Reliability!B134,0)=1,"Very High",IF(ROUNDUP(Reliability!B134,0)=2,"High",IF(ROUNDUP(Reliability!B134,0)=3,"Medium",IF(ROUNDUP(Reliability!B134,0)=4,"Low","Very Low"))))))</f>
        <v>Medium</v>
      </c>
    </row>
    <row r="135" spans="1:9" x14ac:dyDescent="0.25">
      <c r="A135" s="162" t="str">
        <f>Lists!C:C</f>
        <v>TCD004</v>
      </c>
      <c r="B135" s="249">
        <f t="shared" si="16"/>
        <v>2.1</v>
      </c>
      <c r="C135" s="249">
        <f t="shared" si="17"/>
        <v>2.5</v>
      </c>
      <c r="D135" s="249">
        <f t="shared" si="18"/>
        <v>3.7</v>
      </c>
      <c r="E135" s="249">
        <f t="shared" si="19"/>
        <v>0</v>
      </c>
      <c r="F135" s="249">
        <f>'Data Reliability'!B135</f>
        <v>2</v>
      </c>
      <c r="G135" s="163">
        <f>Reliability_updated!V135</f>
        <v>271.8</v>
      </c>
      <c r="H135" s="163">
        <f>'Data Reliability'!C135</f>
        <v>0</v>
      </c>
      <c r="I135" t="str">
        <f>IF(Reliability!B135="x","x",(IF(ROUNDUP(Reliability!B135,0)=1,"Very High",IF(ROUNDUP(Reliability!B135,0)=2,"High",IF(ROUNDUP(Reliability!B135,0)=3,"Medium",IF(ROUNDUP(Reliability!B135,0)=4,"Low","Very Low"))))))</f>
        <v>Medium</v>
      </c>
    </row>
    <row r="136" spans="1:9" x14ac:dyDescent="0.25">
      <c r="A136" s="162" t="str">
        <f>Lists!C:C</f>
        <v>TCD005</v>
      </c>
      <c r="B136" s="249">
        <f t="shared" si="16"/>
        <v>1.1000000000000001</v>
      </c>
      <c r="C136" s="249">
        <f t="shared" si="17"/>
        <v>1.3</v>
      </c>
      <c r="D136" s="249">
        <f t="shared" si="18"/>
        <v>2</v>
      </c>
      <c r="E136" s="249">
        <f t="shared" si="19"/>
        <v>0</v>
      </c>
      <c r="F136" s="249">
        <f>'Data Reliability'!B136</f>
        <v>1.5</v>
      </c>
      <c r="G136" s="163">
        <f>Reliability_updated!V136</f>
        <v>144.1</v>
      </c>
      <c r="H136" s="163">
        <f>'Data Reliability'!C136</f>
        <v>0</v>
      </c>
      <c r="I136" t="str">
        <f>IF(Reliability!B136="x","x",(IF(ROUNDUP(Reliability!B136,0)=1,"Very High",IF(ROUNDUP(Reliability!B136,0)=2,"High",IF(ROUNDUP(Reliability!B136,0)=3,"Medium",IF(ROUNDUP(Reliability!B136,0)=4,"Low","Very Low"))))))</f>
        <v>High</v>
      </c>
    </row>
    <row r="137" spans="1:9" x14ac:dyDescent="0.25">
      <c r="A137" s="162" t="str">
        <f>Lists!C:C</f>
        <v>TCD006</v>
      </c>
      <c r="B137" s="249">
        <f t="shared" si="16"/>
        <v>2.8</v>
      </c>
      <c r="C137" s="249">
        <f t="shared" si="17"/>
        <v>3.5</v>
      </c>
      <c r="D137" s="249">
        <f t="shared" si="18"/>
        <v>5</v>
      </c>
      <c r="E137" s="249">
        <f t="shared" si="19"/>
        <v>0</v>
      </c>
      <c r="F137" s="249">
        <f>'Data Reliability'!B137</f>
        <v>2.4</v>
      </c>
      <c r="G137" s="163">
        <f>Reliability_updated!V137</f>
        <v>841.1</v>
      </c>
      <c r="H137" s="163">
        <f>'Data Reliability'!C137</f>
        <v>0</v>
      </c>
      <c r="I137" t="str">
        <f>IF(Reliability!B137="x","x",(IF(ROUNDUP(Reliability!B137,0)=1,"Very High",IF(ROUNDUP(Reliability!B137,0)=2,"High",IF(ROUNDUP(Reliability!B137,0)=3,"Medium",IF(ROUNDUP(Reliability!B137,0)=4,"Low","Very Low"))))))</f>
        <v>Medium</v>
      </c>
    </row>
    <row r="138" spans="1:9" x14ac:dyDescent="0.25">
      <c r="A138" s="162" t="str">
        <f>Lists!C:C</f>
        <v>THA001</v>
      </c>
      <c r="B138" s="249">
        <f t="shared" si="16"/>
        <v>2</v>
      </c>
      <c r="C138" s="249">
        <f t="shared" si="17"/>
        <v>2.5</v>
      </c>
      <c r="D138" s="249">
        <f t="shared" si="18"/>
        <v>3.4</v>
      </c>
      <c r="E138" s="249">
        <f t="shared" si="19"/>
        <v>0</v>
      </c>
      <c r="F138" s="249">
        <f>'Data Reliability'!B138</f>
        <v>2</v>
      </c>
      <c r="G138" s="163">
        <f>Reliability_updated!V138</f>
        <v>249.5</v>
      </c>
      <c r="H138" s="163">
        <f>'Data Reliability'!C138</f>
        <v>0</v>
      </c>
      <c r="I138" t="str">
        <f>IF(Reliability!B138="x","x",(IF(ROUNDUP(Reliability!B138,0)=1,"Very High",IF(ROUNDUP(Reliability!B138,0)=2,"High",IF(ROUNDUP(Reliability!B138,0)=3,"Medium",IF(ROUNDUP(Reliability!B138,0)=4,"Low","Very Low"))))))</f>
        <v>High</v>
      </c>
    </row>
    <row r="139" spans="1:9" x14ac:dyDescent="0.25">
      <c r="A139" s="162" t="str">
        <f>Lists!C:C</f>
        <v>THA002</v>
      </c>
      <c r="B139" s="249">
        <f t="shared" si="16"/>
        <v>3.5</v>
      </c>
      <c r="C139" s="249">
        <f t="shared" si="17"/>
        <v>2.2999999999999998</v>
      </c>
      <c r="D139" s="249">
        <f t="shared" si="18"/>
        <v>5</v>
      </c>
      <c r="E139" s="249">
        <f t="shared" si="19"/>
        <v>3.3</v>
      </c>
      <c r="F139" s="249">
        <f>'Data Reliability'!B139</f>
        <v>1.9</v>
      </c>
      <c r="G139" s="163">
        <f>Reliability_updated!V139</f>
        <v>770.5</v>
      </c>
      <c r="H139" s="163">
        <f>'Data Reliability'!C139</f>
        <v>2</v>
      </c>
      <c r="I139" t="str">
        <f>IF(Reliability!B139="x","x",(IF(ROUNDUP(Reliability!B139,0)=1,"Very High",IF(ROUNDUP(Reliability!B139,0)=2,"High",IF(ROUNDUP(Reliability!B139,0)=3,"Medium",IF(ROUNDUP(Reliability!B139,0)=4,"Low","Very Low"))))))</f>
        <v>Low</v>
      </c>
    </row>
    <row r="140" spans="1:9" x14ac:dyDescent="0.25">
      <c r="A140" s="162" t="str">
        <f>Lists!C:C</f>
        <v>THA003</v>
      </c>
      <c r="B140" s="249">
        <f t="shared" si="16"/>
        <v>2.8</v>
      </c>
      <c r="C140" s="249">
        <f t="shared" si="17"/>
        <v>2.2999999999999998</v>
      </c>
      <c r="D140" s="249">
        <f t="shared" si="18"/>
        <v>4.4000000000000004</v>
      </c>
      <c r="E140" s="249">
        <f t="shared" si="19"/>
        <v>1.7</v>
      </c>
      <c r="F140" s="249">
        <f>'Data Reliability'!B140</f>
        <v>1.9</v>
      </c>
      <c r="G140" s="163">
        <f>Reliability_updated!V140</f>
        <v>322.7</v>
      </c>
      <c r="H140" s="163">
        <f>'Data Reliability'!C140</f>
        <v>1</v>
      </c>
      <c r="I140" t="str">
        <f>IF(Reliability!B140="x","x",(IF(ROUNDUP(Reliability!B140,0)=1,"Very High",IF(ROUNDUP(Reliability!B140,0)=2,"High",IF(ROUNDUP(Reliability!B140,0)=3,"Medium",IF(ROUNDUP(Reliability!B140,0)=4,"Low","Very Low"))))))</f>
        <v>Medium</v>
      </c>
    </row>
    <row r="141" spans="1:9" x14ac:dyDescent="0.25">
      <c r="A141" s="162" t="str">
        <f>Lists!C:C</f>
        <v>TTO002</v>
      </c>
      <c r="B141" s="249">
        <f t="shared" si="16"/>
        <v>0.8</v>
      </c>
      <c r="C141" s="249">
        <f t="shared" si="17"/>
        <v>1.8</v>
      </c>
      <c r="D141" s="249">
        <f t="shared" si="18"/>
        <v>0.6</v>
      </c>
      <c r="E141" s="249">
        <f t="shared" si="19"/>
        <v>0</v>
      </c>
      <c r="F141" s="249">
        <f>'Data Reliability'!B141</f>
        <v>1.7</v>
      </c>
      <c r="G141" s="163">
        <f>Reliability_updated!V141</f>
        <v>44.5</v>
      </c>
      <c r="H141" s="163">
        <f>'Data Reliability'!C141</f>
        <v>0</v>
      </c>
      <c r="I141" t="str">
        <f>IF(Reliability!B141="x","x",(IF(ROUNDUP(Reliability!B141,0)=1,"Very High",IF(ROUNDUP(Reliability!B141,0)=2,"High",IF(ROUNDUP(Reliability!B141,0)=3,"Medium",IF(ROUNDUP(Reliability!B141,0)=4,"Low","Very Low"))))))</f>
        <v>Very High</v>
      </c>
    </row>
    <row r="142" spans="1:9" x14ac:dyDescent="0.25">
      <c r="A142" s="162" t="str">
        <f>Lists!C:C</f>
        <v>TUN002</v>
      </c>
      <c r="B142" s="249">
        <f t="shared" si="16"/>
        <v>1</v>
      </c>
      <c r="C142" s="249">
        <f t="shared" si="17"/>
        <v>2.5</v>
      </c>
      <c r="D142" s="249">
        <f t="shared" si="18"/>
        <v>0.4</v>
      </c>
      <c r="E142" s="249">
        <f t="shared" si="19"/>
        <v>0</v>
      </c>
      <c r="F142" s="249">
        <f>'Data Reliability'!B142</f>
        <v>2</v>
      </c>
      <c r="G142" s="163">
        <f>Reliability_updated!V142</f>
        <v>29</v>
      </c>
      <c r="H142" s="163">
        <f>'Data Reliability'!C142</f>
        <v>0</v>
      </c>
      <c r="I142" t="str">
        <f>IF(Reliability!B142="x","x",(IF(ROUNDUP(Reliability!B142,0)=1,"Very High",IF(ROUNDUP(Reliability!B142,0)=2,"High",IF(ROUNDUP(Reliability!B142,0)=3,"Medium",IF(ROUNDUP(Reliability!B142,0)=4,"Low","Very Low"))))))</f>
        <v>Very High</v>
      </c>
    </row>
    <row r="143" spans="1:9" x14ac:dyDescent="0.25">
      <c r="A143" s="162" t="str">
        <f>Lists!C:C</f>
        <v>TUR001</v>
      </c>
      <c r="B143" s="249">
        <f t="shared" si="16"/>
        <v>1.6</v>
      </c>
      <c r="C143" s="249">
        <f t="shared" si="17"/>
        <v>2.5</v>
      </c>
      <c r="D143" s="249">
        <f t="shared" si="18"/>
        <v>2.2999999999999998</v>
      </c>
      <c r="E143" s="249">
        <f t="shared" si="19"/>
        <v>0</v>
      </c>
      <c r="F143" s="249">
        <f>'Data Reliability'!B143</f>
        <v>2</v>
      </c>
      <c r="G143" s="163">
        <f>Reliability_updated!V143</f>
        <v>165.8</v>
      </c>
      <c r="H143" s="163">
        <f>'Data Reliability'!C143</f>
        <v>0</v>
      </c>
      <c r="I143" t="str">
        <f>IF(Reliability!B143="x","x",(IF(ROUNDUP(Reliability!B143,0)=1,"Very High",IF(ROUNDUP(Reliability!B143,0)=2,"High",IF(ROUNDUP(Reliability!B143,0)=3,"Medium",IF(ROUNDUP(Reliability!B143,0)=4,"Low","Very Low"))))))</f>
        <v>High</v>
      </c>
    </row>
    <row r="144" spans="1:9" x14ac:dyDescent="0.25">
      <c r="A144" s="162" t="str">
        <f>Lists!C:C</f>
        <v>TUR002</v>
      </c>
      <c r="B144" s="249">
        <f t="shared" si="16"/>
        <v>2.2000000000000002</v>
      </c>
      <c r="C144" s="249">
        <f t="shared" si="17"/>
        <v>2.2999999999999998</v>
      </c>
      <c r="D144" s="249">
        <f t="shared" si="18"/>
        <v>2.6</v>
      </c>
      <c r="E144" s="249">
        <f t="shared" si="19"/>
        <v>1.7</v>
      </c>
      <c r="F144" s="249">
        <f>'Data Reliability'!B144</f>
        <v>1.9</v>
      </c>
      <c r="G144" s="163">
        <f>Reliability_updated!V144</f>
        <v>190.1</v>
      </c>
      <c r="H144" s="163">
        <f>'Data Reliability'!C144</f>
        <v>1</v>
      </c>
      <c r="I144" t="str">
        <f>IF(Reliability!B144="x","x",(IF(ROUNDUP(Reliability!B144,0)=1,"Very High",IF(ROUNDUP(Reliability!B144,0)=2,"High",IF(ROUNDUP(Reliability!B144,0)=3,"Medium",IF(ROUNDUP(Reliability!B144,0)=4,"Low","Very Low"))))))</f>
        <v>Medium</v>
      </c>
    </row>
    <row r="145" spans="1:9" x14ac:dyDescent="0.25">
      <c r="A145" s="162" t="str">
        <f>Lists!C:C</f>
        <v>TUR003</v>
      </c>
      <c r="B145" s="249">
        <f t="shared" si="16"/>
        <v>1.6</v>
      </c>
      <c r="C145" s="249">
        <f t="shared" si="17"/>
        <v>2.5</v>
      </c>
      <c r="D145" s="249">
        <f t="shared" si="18"/>
        <v>2.2000000000000002</v>
      </c>
      <c r="E145" s="249">
        <f t="shared" si="19"/>
        <v>0</v>
      </c>
      <c r="F145" s="249">
        <f>'Data Reliability'!B145</f>
        <v>2</v>
      </c>
      <c r="G145" s="163">
        <f>Reliability_updated!V145</f>
        <v>162.6</v>
      </c>
      <c r="H145" s="163">
        <f>'Data Reliability'!C145</f>
        <v>0</v>
      </c>
      <c r="I145" t="str">
        <f>IF(Reliability!B145="x","x",(IF(ROUNDUP(Reliability!B145,0)=1,"Very High",IF(ROUNDUP(Reliability!B145,0)=2,"High",IF(ROUNDUP(Reliability!B145,0)=3,"Medium",IF(ROUNDUP(Reliability!B145,0)=4,"Low","Very Low"))))))</f>
        <v>High</v>
      </c>
    </row>
    <row r="146" spans="1:9" x14ac:dyDescent="0.25">
      <c r="A146" s="162" t="str">
        <f>Lists!C:C</f>
        <v>TUR004</v>
      </c>
      <c r="B146" s="249">
        <f t="shared" si="16"/>
        <v>2.5</v>
      </c>
      <c r="C146" s="249">
        <f t="shared" si="17"/>
        <v>2.5</v>
      </c>
      <c r="D146" s="249">
        <f t="shared" si="18"/>
        <v>5</v>
      </c>
      <c r="E146" s="249">
        <f t="shared" si="19"/>
        <v>0</v>
      </c>
      <c r="F146" s="249">
        <f>'Data Reliability'!B146</f>
        <v>2</v>
      </c>
      <c r="G146" s="163">
        <f>Reliability_updated!V146</f>
        <v>1181.3</v>
      </c>
      <c r="H146" s="163">
        <f>'Data Reliability'!C146</f>
        <v>0</v>
      </c>
      <c r="I146" t="str">
        <f>IF(Reliability!B146="x","x",(IF(ROUNDUP(Reliability!B146,0)=1,"Very High",IF(ROUNDUP(Reliability!B146,0)=2,"High",IF(ROUNDUP(Reliability!B146,0)=3,"Medium",IF(ROUNDUP(Reliability!B146,0)=4,"Low","Very Low"))))))</f>
        <v>Medium</v>
      </c>
    </row>
    <row r="147" spans="1:9" x14ac:dyDescent="0.25">
      <c r="A147" s="162" t="str">
        <f>Lists!C:C</f>
        <v>TZA001</v>
      </c>
      <c r="B147" s="249">
        <f t="shared" si="16"/>
        <v>0.8</v>
      </c>
      <c r="C147" s="249">
        <f t="shared" si="17"/>
        <v>2.2999999999999998</v>
      </c>
      <c r="D147" s="249">
        <f t="shared" si="18"/>
        <v>0.2</v>
      </c>
      <c r="E147" s="249">
        <f t="shared" si="19"/>
        <v>0</v>
      </c>
      <c r="F147" s="249">
        <f>'Data Reliability'!B147</f>
        <v>1.9</v>
      </c>
      <c r="G147" s="163">
        <f>Reliability_updated!V147</f>
        <v>19.100000000000001</v>
      </c>
      <c r="H147" s="163">
        <f>'Data Reliability'!C147</f>
        <v>0</v>
      </c>
      <c r="I147" t="str">
        <f>IF(Reliability!B147="x","x",(IF(ROUNDUP(Reliability!B147,0)=1,"Very High",IF(ROUNDUP(Reliability!B147,0)=2,"High",IF(ROUNDUP(Reliability!B147,0)=3,"Medium",IF(ROUNDUP(Reliability!B147,0)=4,"Low","Very Low"))))))</f>
        <v>Very High</v>
      </c>
    </row>
    <row r="148" spans="1:9" x14ac:dyDescent="0.25">
      <c r="A148" s="162" t="str">
        <f>Lists!C:C</f>
        <v>TZA002</v>
      </c>
      <c r="B148" s="249">
        <f t="shared" si="16"/>
        <v>0.2</v>
      </c>
      <c r="C148" s="249">
        <f t="shared" si="17"/>
        <v>0.5</v>
      </c>
      <c r="D148" s="249">
        <f t="shared" si="18"/>
        <v>0.2</v>
      </c>
      <c r="E148" s="249">
        <f t="shared" si="19"/>
        <v>0</v>
      </c>
      <c r="F148" s="249">
        <f>'Data Reliability'!B148</f>
        <v>1.2</v>
      </c>
      <c r="G148" s="163">
        <f>Reliability_updated!V148</f>
        <v>19.100000000000001</v>
      </c>
      <c r="H148" s="163">
        <f>'Data Reliability'!C148</f>
        <v>0</v>
      </c>
      <c r="I148" t="str">
        <f>IF(Reliability!B148="x","x",(IF(ROUNDUP(Reliability!B148,0)=1,"Very High",IF(ROUNDUP(Reliability!B148,0)=2,"High",IF(ROUNDUP(Reliability!B148,0)=3,"Medium",IF(ROUNDUP(Reliability!B148,0)=4,"Low","Very Low"))))))</f>
        <v>Very High</v>
      </c>
    </row>
    <row r="149" spans="1:9" x14ac:dyDescent="0.25">
      <c r="A149" s="162" t="str">
        <f>Lists!C:C</f>
        <v>TZA003</v>
      </c>
      <c r="B149" s="249">
        <f t="shared" si="16"/>
        <v>0.7</v>
      </c>
      <c r="C149" s="249">
        <f t="shared" si="17"/>
        <v>1</v>
      </c>
      <c r="D149" s="249">
        <f t="shared" si="18"/>
        <v>1.1000000000000001</v>
      </c>
      <c r="E149" s="249">
        <f t="shared" si="19"/>
        <v>0</v>
      </c>
      <c r="F149" s="249">
        <f>'Data Reliability'!B149</f>
        <v>1.4</v>
      </c>
      <c r="G149" s="163">
        <f>Reliability_updated!V149</f>
        <v>81.3</v>
      </c>
      <c r="H149" s="163">
        <f>'Data Reliability'!C149</f>
        <v>0</v>
      </c>
      <c r="I149" t="str">
        <f>IF(Reliability!B149="x","x",(IF(ROUNDUP(Reliability!B149,0)=1,"Very High",IF(ROUNDUP(Reliability!B149,0)=2,"High",IF(ROUNDUP(Reliability!B149,0)=3,"Medium",IF(ROUNDUP(Reliability!B149,0)=4,"Low","Very Low"))))))</f>
        <v>Very High</v>
      </c>
    </row>
    <row r="150" spans="1:9" x14ac:dyDescent="0.25">
      <c r="A150" s="162" t="str">
        <f>Lists!C:C</f>
        <v>UGA001</v>
      </c>
      <c r="B150" s="249">
        <f t="shared" si="16"/>
        <v>1</v>
      </c>
      <c r="C150" s="249">
        <f t="shared" si="17"/>
        <v>2.2999999999999998</v>
      </c>
      <c r="D150" s="249">
        <f t="shared" si="18"/>
        <v>0.7</v>
      </c>
      <c r="E150" s="249">
        <f t="shared" si="19"/>
        <v>0</v>
      </c>
      <c r="F150" s="249">
        <f>'Data Reliability'!B150</f>
        <v>1.9</v>
      </c>
      <c r="G150" s="163">
        <f>Reliability_updated!V150</f>
        <v>49.8</v>
      </c>
      <c r="H150" s="163">
        <f>'Data Reliability'!C150</f>
        <v>0</v>
      </c>
      <c r="I150" t="str">
        <f>IF(Reliability!B150="x","x",(IF(ROUNDUP(Reliability!B150,0)=1,"Very High",IF(ROUNDUP(Reliability!B150,0)=2,"High",IF(ROUNDUP(Reliability!B150,0)=3,"Medium",IF(ROUNDUP(Reliability!B150,0)=4,"Low","Very Low"))))))</f>
        <v>Very High</v>
      </c>
    </row>
    <row r="151" spans="1:9" x14ac:dyDescent="0.25">
      <c r="A151" s="162" t="str">
        <f>Lists!C:C</f>
        <v>UGA005</v>
      </c>
      <c r="B151" s="249">
        <f t="shared" si="16"/>
        <v>2.1</v>
      </c>
      <c r="C151" s="249">
        <f t="shared" si="17"/>
        <v>2.8</v>
      </c>
      <c r="D151" s="249">
        <f t="shared" si="18"/>
        <v>1.9</v>
      </c>
      <c r="E151" s="249">
        <f t="shared" si="19"/>
        <v>1.7</v>
      </c>
      <c r="F151" s="249">
        <f>'Data Reliability'!B151</f>
        <v>2.1</v>
      </c>
      <c r="G151" s="163">
        <f>Reliability_updated!V151</f>
        <v>141.80000000000001</v>
      </c>
      <c r="H151" s="163">
        <f>'Data Reliability'!C151</f>
        <v>1</v>
      </c>
      <c r="I151" t="str">
        <f>IF(Reliability!B151="x","x",(IF(ROUNDUP(Reliability!B151,0)=1,"Very High",IF(ROUNDUP(Reliability!B151,0)=2,"High",IF(ROUNDUP(Reliability!B151,0)=3,"Medium",IF(ROUNDUP(Reliability!B151,0)=4,"Low","Very Low"))))))</f>
        <v>Medium</v>
      </c>
    </row>
    <row r="152" spans="1:9" x14ac:dyDescent="0.25">
      <c r="A152" s="162" t="str">
        <f>Lists!C:C</f>
        <v>UGA007</v>
      </c>
      <c r="B152" s="249">
        <f t="shared" si="16"/>
        <v>1.8</v>
      </c>
      <c r="C152" s="249">
        <f t="shared" si="17"/>
        <v>2.2999999999999998</v>
      </c>
      <c r="D152" s="249">
        <f t="shared" si="18"/>
        <v>1.4</v>
      </c>
      <c r="E152" s="249">
        <f t="shared" si="19"/>
        <v>1.7</v>
      </c>
      <c r="F152" s="249">
        <f>'Data Reliability'!B152</f>
        <v>1.9</v>
      </c>
      <c r="G152" s="163">
        <f>Reliability_updated!V152</f>
        <v>102.3</v>
      </c>
      <c r="H152" s="163">
        <f>'Data Reliability'!C152</f>
        <v>1</v>
      </c>
      <c r="I152" t="str">
        <f>IF(Reliability!B152="x","x",(IF(ROUNDUP(Reliability!B152,0)=1,"Very High",IF(ROUNDUP(Reliability!B152,0)=2,"High",IF(ROUNDUP(Reliability!B152,0)=3,"Medium",IF(ROUNDUP(Reliability!B152,0)=4,"Low","Very Low"))))))</f>
        <v>High</v>
      </c>
    </row>
    <row r="153" spans="1:9" x14ac:dyDescent="0.25">
      <c r="A153" s="162" t="str">
        <f>Lists!C:C</f>
        <v>UKR002</v>
      </c>
      <c r="B153" s="249">
        <f t="shared" si="16"/>
        <v>0.7</v>
      </c>
      <c r="C153" s="249">
        <f t="shared" si="17"/>
        <v>1.8</v>
      </c>
      <c r="D153" s="249">
        <f t="shared" si="18"/>
        <v>0.4</v>
      </c>
      <c r="E153" s="249">
        <f t="shared" si="19"/>
        <v>0</v>
      </c>
      <c r="F153" s="249">
        <f>'Data Reliability'!B153</f>
        <v>1.7</v>
      </c>
      <c r="G153" s="163">
        <f>Reliability_updated!V153</f>
        <v>28</v>
      </c>
      <c r="H153" s="163">
        <f>'Data Reliability'!C153</f>
        <v>0</v>
      </c>
      <c r="I153" t="str">
        <f>IF(Reliability!B153="x","x",(IF(ROUNDUP(Reliability!B153,0)=1,"Very High",IF(ROUNDUP(Reliability!B153,0)=2,"High",IF(ROUNDUP(Reliability!B153,0)=3,"Medium",IF(ROUNDUP(Reliability!B153,0)=4,"Low","Very Low"))))))</f>
        <v>Very High</v>
      </c>
    </row>
    <row r="154" spans="1:9" x14ac:dyDescent="0.25">
      <c r="A154" s="162" t="str">
        <f>Lists!C:C</f>
        <v>VEN001</v>
      </c>
      <c r="B154" s="249">
        <f t="shared" si="16"/>
        <v>1.1000000000000001</v>
      </c>
      <c r="C154" s="249">
        <f t="shared" si="17"/>
        <v>3.3</v>
      </c>
      <c r="D154" s="249">
        <f t="shared" si="18"/>
        <v>0.1</v>
      </c>
      <c r="E154" s="249">
        <f t="shared" si="19"/>
        <v>0</v>
      </c>
      <c r="F154" s="249">
        <f>'Data Reliability'!B154</f>
        <v>2.2999999999999998</v>
      </c>
      <c r="G154" s="163">
        <f>Reliability_updated!V154</f>
        <v>9.4</v>
      </c>
      <c r="H154" s="163">
        <f>'Data Reliability'!C154</f>
        <v>0</v>
      </c>
      <c r="I154" t="str">
        <f>IF(Reliability!B154="x","x",(IF(ROUNDUP(Reliability!B154,0)=1,"Very High",IF(ROUNDUP(Reliability!B154,0)=2,"High",IF(ROUNDUP(Reliability!B154,0)=3,"Medium",IF(ROUNDUP(Reliability!B154,0)=4,"Low","Very Low"))))))</f>
        <v>High</v>
      </c>
    </row>
    <row r="155" spans="1:9" x14ac:dyDescent="0.25">
      <c r="A155" s="162" t="str">
        <f>Lists!C:C</f>
        <v>YEM001</v>
      </c>
      <c r="B155" s="249">
        <f t="shared" si="16"/>
        <v>1.1000000000000001</v>
      </c>
      <c r="C155" s="249">
        <f t="shared" si="17"/>
        <v>2.5</v>
      </c>
      <c r="D155" s="249">
        <f t="shared" si="18"/>
        <v>0.9</v>
      </c>
      <c r="E155" s="249">
        <f t="shared" si="19"/>
        <v>0</v>
      </c>
      <c r="F155" s="249">
        <f>'Data Reliability'!B155</f>
        <v>2</v>
      </c>
      <c r="G155" s="163">
        <f>Reliability_updated!V155</f>
        <v>70.099999999999994</v>
      </c>
      <c r="H155" s="163">
        <f>'Data Reliability'!C155</f>
        <v>0</v>
      </c>
      <c r="I155" t="str">
        <f>IF(Reliability!B155="x","x",(IF(ROUNDUP(Reliability!B155,0)=1,"Very High",IF(ROUNDUP(Reliability!B155,0)=2,"High",IF(ROUNDUP(Reliability!B155,0)=3,"Medium",IF(ROUNDUP(Reliability!B155,0)=4,"Low","Very Low"))))))</f>
        <v>High</v>
      </c>
    </row>
    <row r="156" spans="1:9" x14ac:dyDescent="0.25">
      <c r="A156" s="162" t="str">
        <f>Lists!C:C</f>
        <v>YEM002</v>
      </c>
      <c r="B156" s="249">
        <f t="shared" si="16"/>
        <v>1.1000000000000001</v>
      </c>
      <c r="C156" s="249">
        <f t="shared" si="17"/>
        <v>2.5</v>
      </c>
      <c r="D156" s="249">
        <f t="shared" si="18"/>
        <v>0.9</v>
      </c>
      <c r="E156" s="249">
        <f t="shared" si="19"/>
        <v>0</v>
      </c>
      <c r="F156" s="249">
        <f>'Data Reliability'!B156</f>
        <v>2</v>
      </c>
      <c r="G156" s="163">
        <f>Reliability_updated!V156</f>
        <v>70.099999999999994</v>
      </c>
      <c r="H156" s="163">
        <f>'Data Reliability'!C156</f>
        <v>0</v>
      </c>
      <c r="I156" t="str">
        <f>IF(Reliability!B156="x","x",(IF(ROUNDUP(Reliability!B156,0)=1,"Very High",IF(ROUNDUP(Reliability!B156,0)=2,"High",IF(ROUNDUP(Reliability!B156,0)=3,"Medium",IF(ROUNDUP(Reliability!B156,0)=4,"Low","Very Low"))))))</f>
        <v>High</v>
      </c>
    </row>
    <row r="157" spans="1:9" x14ac:dyDescent="0.25">
      <c r="A157" s="162" t="str">
        <f>Lists!C:C</f>
        <v>ZMB002</v>
      </c>
      <c r="B157" s="249">
        <f t="shared" si="16"/>
        <v>1.3</v>
      </c>
      <c r="C157" s="249">
        <f t="shared" si="17"/>
        <v>0.5</v>
      </c>
      <c r="D157" s="249">
        <f t="shared" si="18"/>
        <v>3.4</v>
      </c>
      <c r="E157" s="249">
        <f t="shared" si="19"/>
        <v>0</v>
      </c>
      <c r="F157" s="249">
        <f>'Data Reliability'!B157</f>
        <v>1.2</v>
      </c>
      <c r="G157" s="163">
        <f>Reliability_updated!V157</f>
        <v>248.6</v>
      </c>
      <c r="H157" s="163">
        <f>'Data Reliability'!C157</f>
        <v>0</v>
      </c>
      <c r="I157" t="str">
        <f>IF(Reliability!B157="x","x",(IF(ROUNDUP(Reliability!B157,0)=1,"Very High",IF(ROUNDUP(Reliability!B157,0)=2,"High",IF(ROUNDUP(Reliability!B157,0)=3,"Medium",IF(ROUNDUP(Reliability!B157,0)=4,"Low","Very Low"))))))</f>
        <v>High</v>
      </c>
    </row>
    <row r="158" spans="1:9" x14ac:dyDescent="0.25">
      <c r="A158" s="162" t="str">
        <f>Lists!C:C</f>
        <v>ZWE001</v>
      </c>
      <c r="B158" s="249">
        <f t="shared" si="16"/>
        <v>1.8</v>
      </c>
      <c r="C158" s="249">
        <f t="shared" si="17"/>
        <v>2</v>
      </c>
      <c r="D158" s="249">
        <f t="shared" si="18"/>
        <v>3.4</v>
      </c>
      <c r="E158" s="249">
        <f t="shared" si="19"/>
        <v>0</v>
      </c>
      <c r="F158" s="249">
        <f>'Data Reliability'!B158</f>
        <v>1.8</v>
      </c>
      <c r="G158" s="163">
        <f>Reliability_updated!V158</f>
        <v>245.6</v>
      </c>
      <c r="H158" s="163">
        <f>'Data Reliability'!C158</f>
        <v>0</v>
      </c>
      <c r="I158" t="str">
        <f>IF(Reliability!B158="x","x",(IF(ROUNDUP(Reliability!B158,0)=1,"Very High",IF(ROUNDUP(Reliability!B158,0)=2,"High",IF(ROUNDUP(Reliability!B158,0)=3,"Medium",IF(ROUNDUP(Reliability!B158,0)=4,"Low","Very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DL295"/>
  <sheetViews>
    <sheetView zoomScale="80" zoomScaleNormal="80" workbookViewId="0"/>
  </sheetViews>
  <sheetFormatPr defaultRowHeight="15" x14ac:dyDescent="0.25"/>
  <cols>
    <col min="1" max="1" width="48" style="214" customWidth="1"/>
    <col min="2" max="2" width="6.42578125" style="214" customWidth="1"/>
    <col min="3" max="9" width="6" style="214" customWidth="1"/>
    <col min="10" max="10" width="9" style="214" customWidth="1"/>
    <col min="11" max="14" width="6" style="214" customWidth="1"/>
    <col min="15" max="16" width="9" style="214" customWidth="1"/>
  </cols>
  <sheetData>
    <row r="1" spans="1:116" ht="125.1" customHeight="1" x14ac:dyDescent="0.25">
      <c r="A1" s="250" t="s">
        <v>2</v>
      </c>
      <c r="B1" s="251" t="s">
        <v>8200</v>
      </c>
      <c r="C1" s="252" t="s">
        <v>8343</v>
      </c>
      <c r="D1" s="252" t="s">
        <v>8344</v>
      </c>
      <c r="E1" s="252" t="s">
        <v>8258</v>
      </c>
      <c r="F1" s="252" t="s">
        <v>8255</v>
      </c>
      <c r="G1" s="252" t="s">
        <v>8345</v>
      </c>
      <c r="H1" s="252" t="s">
        <v>8261</v>
      </c>
      <c r="I1" s="252" t="s">
        <v>8346</v>
      </c>
      <c r="J1" s="252" t="s">
        <v>8347</v>
      </c>
      <c r="K1" s="252" t="s">
        <v>8268</v>
      </c>
      <c r="L1" s="252" t="s">
        <v>8269</v>
      </c>
      <c r="M1" s="252" t="s">
        <v>8348</v>
      </c>
      <c r="N1" s="252" t="s">
        <v>8349</v>
      </c>
      <c r="O1" s="252" t="s">
        <v>8350</v>
      </c>
      <c r="P1" s="252" t="s">
        <v>8351</v>
      </c>
      <c r="Q1" s="253"/>
      <c r="R1" s="253"/>
      <c r="S1" s="253"/>
      <c r="T1" s="253"/>
      <c r="U1" s="253"/>
      <c r="V1" s="253"/>
      <c r="W1" s="253"/>
      <c r="X1" s="253"/>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3"/>
      <c r="BO1" s="253"/>
      <c r="BP1" s="253"/>
      <c r="BQ1" s="253"/>
      <c r="BR1" s="253"/>
      <c r="BS1" s="253"/>
      <c r="BT1" s="253"/>
      <c r="BU1" s="253"/>
      <c r="BV1" s="253"/>
      <c r="BW1" s="253"/>
      <c r="BX1" s="253"/>
      <c r="BY1" s="253"/>
      <c r="BZ1" s="253"/>
      <c r="CA1" s="253"/>
      <c r="CB1" s="253"/>
      <c r="CC1" s="253"/>
      <c r="CD1" s="253"/>
      <c r="CE1" s="253"/>
      <c r="CF1" s="253"/>
      <c r="CG1" s="253"/>
      <c r="CH1" s="253"/>
      <c r="CI1" s="253"/>
      <c r="CJ1" s="253"/>
      <c r="CK1" s="253"/>
      <c r="CL1" s="253"/>
      <c r="CM1" s="253"/>
      <c r="CN1" s="253"/>
      <c r="CO1" s="253"/>
      <c r="CP1" s="253"/>
      <c r="CQ1" s="253"/>
      <c r="CR1" s="253"/>
      <c r="CS1" s="253"/>
      <c r="CT1" s="253"/>
      <c r="CU1" s="253"/>
      <c r="CV1" s="253"/>
      <c r="CW1" s="253"/>
      <c r="CX1" s="253"/>
      <c r="CY1" s="253"/>
      <c r="CZ1" s="253"/>
      <c r="DA1" s="253"/>
      <c r="DB1" s="253"/>
      <c r="DC1" s="253"/>
      <c r="DD1" s="253"/>
      <c r="DE1" s="253"/>
      <c r="DF1" s="253"/>
      <c r="DG1" s="253"/>
      <c r="DH1" s="253"/>
      <c r="DI1" s="253"/>
      <c r="DJ1" s="253"/>
      <c r="DK1" s="253"/>
      <c r="DL1" s="253"/>
    </row>
    <row r="2" spans="1:116" ht="30" customHeight="1" x14ac:dyDescent="0.25">
      <c r="A2" s="254" t="s">
        <v>8352</v>
      </c>
      <c r="B2" s="255"/>
      <c r="C2" s="256" t="s">
        <v>8353</v>
      </c>
      <c r="D2" s="256" t="s">
        <v>8354</v>
      </c>
      <c r="E2" s="256" t="s">
        <v>8355</v>
      </c>
      <c r="F2" s="256" t="s">
        <v>8356</v>
      </c>
      <c r="G2" s="256" t="s">
        <v>8357</v>
      </c>
      <c r="H2" s="256" t="s">
        <v>8358</v>
      </c>
      <c r="I2" s="256" t="s">
        <v>8359</v>
      </c>
      <c r="J2" s="256" t="s">
        <v>8356</v>
      </c>
      <c r="K2" s="256" t="s">
        <v>8359</v>
      </c>
      <c r="L2" s="256" t="s">
        <v>8356</v>
      </c>
      <c r="M2" s="256" t="s">
        <v>8356</v>
      </c>
      <c r="N2" s="256" t="s">
        <v>8359</v>
      </c>
      <c r="O2" s="256" t="s">
        <v>8356</v>
      </c>
      <c r="P2" s="256"/>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row>
    <row r="3" spans="1:116" x14ac:dyDescent="0.25">
      <c r="A3" s="254" t="s">
        <v>8360</v>
      </c>
      <c r="B3" s="255"/>
      <c r="C3" s="257" t="s">
        <v>8361</v>
      </c>
      <c r="D3" s="257" t="s">
        <v>8361</v>
      </c>
      <c r="E3" s="257" t="s">
        <v>8362</v>
      </c>
      <c r="F3" s="257" t="s">
        <v>8361</v>
      </c>
      <c r="G3" s="257" t="s">
        <v>8361</v>
      </c>
      <c r="H3" s="257" t="s">
        <v>8361</v>
      </c>
      <c r="I3" s="257" t="s">
        <v>8361</v>
      </c>
      <c r="J3" s="257" t="s">
        <v>8335</v>
      </c>
      <c r="K3" s="257" t="s">
        <v>8361</v>
      </c>
      <c r="L3" s="257" t="s">
        <v>8361</v>
      </c>
      <c r="M3" s="257" t="s">
        <v>8361</v>
      </c>
      <c r="N3" s="257" t="s">
        <v>8361</v>
      </c>
      <c r="O3" s="257" t="s">
        <v>8335</v>
      </c>
      <c r="P3" s="257" t="s">
        <v>8334</v>
      </c>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row>
    <row r="4" spans="1:116" x14ac:dyDescent="0.25">
      <c r="A4" s="254" t="s">
        <v>62</v>
      </c>
      <c r="B4" s="255" t="s">
        <v>8363</v>
      </c>
      <c r="C4" s="258">
        <v>0.74978600340000001</v>
      </c>
      <c r="D4" s="259">
        <v>4</v>
      </c>
      <c r="E4" s="258">
        <v>0</v>
      </c>
      <c r="F4" s="258">
        <v>3.2833333332999999</v>
      </c>
      <c r="G4" s="258">
        <v>0.57474170609999997</v>
      </c>
      <c r="H4" s="258" t="s">
        <v>14</v>
      </c>
      <c r="I4" s="259">
        <v>5</v>
      </c>
      <c r="J4" s="259">
        <f>IFERROR(VLOOKUP($B4,'Core Indicators'!$E$3:$EU$906,147,FALSE),"x")</f>
        <v>3302</v>
      </c>
      <c r="K4" s="260">
        <v>-1.7135269641999999</v>
      </c>
      <c r="L4" s="258">
        <v>3</v>
      </c>
      <c r="M4" s="259">
        <v>27</v>
      </c>
      <c r="N4" s="259">
        <v>16</v>
      </c>
      <c r="O4" s="259">
        <f>IFERROR(VLOOKUP(B4,'Core Indicators'!$E$3:$G$9906,3,FALSE),"x")</f>
        <v>43100000</v>
      </c>
      <c r="P4" s="259">
        <v>652860</v>
      </c>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3"/>
      <c r="BN4" s="253"/>
      <c r="BO4" s="253"/>
      <c r="BP4" s="253"/>
      <c r="BQ4" s="253"/>
      <c r="BR4" s="253"/>
      <c r="BS4" s="253"/>
      <c r="BT4" s="253"/>
      <c r="BU4" s="253"/>
      <c r="BV4" s="253"/>
      <c r="BW4" s="253"/>
      <c r="BX4" s="253"/>
      <c r="BY4" s="253"/>
      <c r="BZ4" s="253"/>
      <c r="CA4" s="253"/>
      <c r="CB4" s="253"/>
      <c r="CC4" s="253"/>
      <c r="CD4" s="253"/>
      <c r="CE4" s="253"/>
      <c r="CF4" s="253"/>
      <c r="CG4" s="253"/>
      <c r="CH4" s="253"/>
      <c r="CI4" s="253"/>
      <c r="CJ4" s="253"/>
      <c r="CK4" s="253"/>
      <c r="CL4" s="253"/>
      <c r="CM4" s="253"/>
      <c r="CN4" s="253"/>
      <c r="CO4" s="253"/>
      <c r="CP4" s="253"/>
      <c r="CQ4" s="253"/>
      <c r="CR4" s="253"/>
      <c r="CS4" s="253"/>
      <c r="CT4" s="253"/>
      <c r="CU4" s="253"/>
      <c r="CV4" s="253"/>
      <c r="CW4" s="253"/>
      <c r="CX4" s="253"/>
      <c r="CY4" s="253"/>
      <c r="CZ4" s="253"/>
      <c r="DA4" s="253"/>
      <c r="DB4" s="253"/>
      <c r="DC4" s="253"/>
      <c r="DD4" s="253"/>
      <c r="DE4" s="253"/>
      <c r="DF4" s="253"/>
      <c r="DG4" s="253"/>
      <c r="DH4" s="253"/>
      <c r="DI4" s="253"/>
      <c r="DJ4" s="253"/>
      <c r="DK4" s="253"/>
      <c r="DL4" s="253"/>
    </row>
    <row r="5" spans="1:116" x14ac:dyDescent="0.25">
      <c r="A5" s="254" t="s">
        <v>1516</v>
      </c>
      <c r="B5" s="255" t="s">
        <v>8364</v>
      </c>
      <c r="C5" s="258">
        <v>0.76260000920000004</v>
      </c>
      <c r="D5" s="259">
        <v>4</v>
      </c>
      <c r="E5" s="258">
        <v>0.62</v>
      </c>
      <c r="F5" s="258">
        <v>4.6500000000000004</v>
      </c>
      <c r="G5" s="258">
        <v>0.57799890379999996</v>
      </c>
      <c r="H5" s="258">
        <v>51.3</v>
      </c>
      <c r="I5" s="259">
        <v>3</v>
      </c>
      <c r="J5" s="259">
        <f>IFERROR(VLOOKUP($B5,'Core Indicators'!$E$3:$EU$906,147,FALSE),"x")</f>
        <v>4</v>
      </c>
      <c r="K5" s="260">
        <v>-1.0543431044</v>
      </c>
      <c r="L5" s="258">
        <v>3.75</v>
      </c>
      <c r="M5" s="259">
        <v>32</v>
      </c>
      <c r="N5" s="259">
        <v>26</v>
      </c>
      <c r="O5" s="259">
        <f>IFERROR(VLOOKUP(B5,'Core Indicators'!$E$3:$G$9906,3,FALSE),"x")</f>
        <v>34500000</v>
      </c>
      <c r="P5" s="259">
        <v>1246700</v>
      </c>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3"/>
      <c r="BB5" s="253"/>
      <c r="BC5" s="253"/>
      <c r="BD5" s="253"/>
      <c r="BE5" s="253"/>
      <c r="BF5" s="253"/>
      <c r="BG5" s="253"/>
      <c r="BH5" s="253"/>
      <c r="BI5" s="253"/>
      <c r="BJ5" s="253"/>
      <c r="BK5" s="253"/>
      <c r="BL5" s="253"/>
      <c r="BM5" s="253"/>
      <c r="BN5" s="253"/>
      <c r="BO5" s="253"/>
      <c r="BP5" s="253"/>
      <c r="BQ5" s="253"/>
      <c r="BR5" s="253"/>
      <c r="BS5" s="253"/>
      <c r="BT5" s="253"/>
      <c r="BU5" s="253"/>
      <c r="BV5" s="253"/>
      <c r="BW5" s="253"/>
      <c r="BX5" s="253"/>
      <c r="BY5" s="253"/>
      <c r="BZ5" s="253"/>
      <c r="CA5" s="253"/>
      <c r="CB5" s="253"/>
      <c r="CC5" s="253"/>
      <c r="CD5" s="253"/>
      <c r="CE5" s="253"/>
      <c r="CF5" s="253"/>
      <c r="CG5" s="253"/>
      <c r="CH5" s="253"/>
      <c r="CI5" s="253"/>
      <c r="CJ5" s="253"/>
      <c r="CK5" s="253"/>
      <c r="CL5" s="253"/>
      <c r="CM5" s="253"/>
      <c r="CN5" s="253"/>
      <c r="CO5" s="253"/>
      <c r="CP5" s="253"/>
      <c r="CQ5" s="253"/>
      <c r="CR5" s="253"/>
      <c r="CS5" s="253"/>
      <c r="CT5" s="253"/>
      <c r="CU5" s="253"/>
      <c r="CV5" s="253"/>
      <c r="CW5" s="253"/>
      <c r="CX5" s="253"/>
      <c r="CY5" s="253"/>
      <c r="CZ5" s="253"/>
      <c r="DA5" s="253"/>
      <c r="DB5" s="253"/>
      <c r="DC5" s="253"/>
      <c r="DD5" s="253"/>
      <c r="DE5" s="253"/>
      <c r="DF5" s="253"/>
      <c r="DG5" s="253"/>
      <c r="DH5" s="253"/>
      <c r="DI5" s="253"/>
      <c r="DJ5" s="253"/>
      <c r="DK5" s="253"/>
      <c r="DL5" s="253"/>
    </row>
    <row r="6" spans="1:116" x14ac:dyDescent="0.25">
      <c r="A6" s="254" t="s">
        <v>8365</v>
      </c>
      <c r="B6" s="255" t="s">
        <v>8366</v>
      </c>
      <c r="C6" s="258">
        <v>0.32080001200000002</v>
      </c>
      <c r="D6" s="259">
        <v>9</v>
      </c>
      <c r="E6" s="258">
        <v>0.04</v>
      </c>
      <c r="F6" s="258">
        <v>7.15</v>
      </c>
      <c r="G6" s="258">
        <v>0.2340778537</v>
      </c>
      <c r="H6" s="258">
        <v>33.200000000000003</v>
      </c>
      <c r="I6" s="259">
        <v>3</v>
      </c>
      <c r="J6" s="259" t="str">
        <f>IFERROR(VLOOKUP($B6,'Core Indicators'!$E$3:$EU$906,147,FALSE),"x")</f>
        <v>x</v>
      </c>
      <c r="K6" s="260">
        <v>-0.41117939349999999</v>
      </c>
      <c r="L6" s="258">
        <v>5.5</v>
      </c>
      <c r="M6" s="259">
        <v>67</v>
      </c>
      <c r="N6" s="259">
        <v>35</v>
      </c>
      <c r="O6" s="259" t="str">
        <f>IFERROR(VLOOKUP(B6,'Core Indicators'!$E$3:$G$9906,3,FALSE),"x")</f>
        <v>x</v>
      </c>
      <c r="P6" s="259">
        <v>27400</v>
      </c>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c r="AT6" s="253"/>
      <c r="AU6" s="253"/>
      <c r="AV6" s="253"/>
      <c r="AW6" s="253"/>
      <c r="AX6" s="253"/>
      <c r="AY6" s="253"/>
      <c r="AZ6" s="253"/>
      <c r="BA6" s="253"/>
      <c r="BB6" s="253"/>
      <c r="BC6" s="253"/>
      <c r="BD6" s="253"/>
      <c r="BE6" s="253"/>
      <c r="BF6" s="253"/>
      <c r="BG6" s="253"/>
      <c r="BH6" s="253"/>
      <c r="BI6" s="253"/>
      <c r="BJ6" s="253"/>
      <c r="BK6" s="253"/>
      <c r="BL6" s="253"/>
      <c r="BM6" s="253"/>
      <c r="BN6" s="253"/>
      <c r="BO6" s="253"/>
      <c r="BP6" s="253"/>
      <c r="BQ6" s="253"/>
      <c r="BR6" s="253"/>
      <c r="BS6" s="253"/>
      <c r="BT6" s="253"/>
      <c r="BU6" s="253"/>
      <c r="BV6" s="253"/>
      <c r="BW6" s="253"/>
      <c r="BX6" s="253"/>
      <c r="BY6" s="253"/>
      <c r="BZ6" s="253"/>
      <c r="CA6" s="253"/>
      <c r="CB6" s="253"/>
      <c r="CC6" s="253"/>
      <c r="CD6" s="253"/>
      <c r="CE6" s="253"/>
      <c r="CF6" s="253"/>
      <c r="CG6" s="253"/>
      <c r="CH6" s="253"/>
      <c r="CI6" s="253"/>
      <c r="CJ6" s="253"/>
      <c r="CK6" s="253"/>
      <c r="CL6" s="253"/>
      <c r="CM6" s="253"/>
      <c r="CN6" s="253"/>
      <c r="CO6" s="253"/>
      <c r="CP6" s="253"/>
      <c r="CQ6" s="253"/>
      <c r="CR6" s="253"/>
      <c r="CS6" s="253"/>
      <c r="CT6" s="253"/>
      <c r="CU6" s="253"/>
      <c r="CV6" s="253"/>
      <c r="CW6" s="253"/>
      <c r="CX6" s="253"/>
      <c r="CY6" s="253"/>
      <c r="CZ6" s="253"/>
      <c r="DA6" s="253"/>
      <c r="DB6" s="253"/>
      <c r="DC6" s="253"/>
      <c r="DD6" s="253"/>
      <c r="DE6" s="253"/>
      <c r="DF6" s="253"/>
      <c r="DG6" s="253"/>
      <c r="DH6" s="253"/>
      <c r="DI6" s="253"/>
      <c r="DJ6" s="253"/>
      <c r="DK6" s="253"/>
      <c r="DL6" s="253"/>
    </row>
    <row r="7" spans="1:116" x14ac:dyDescent="0.25">
      <c r="A7" s="254" t="s">
        <v>8367</v>
      </c>
      <c r="B7" s="255" t="s">
        <v>8368</v>
      </c>
      <c r="C7" s="258">
        <v>0.98560000059999997</v>
      </c>
      <c r="D7" s="259">
        <v>1</v>
      </c>
      <c r="E7" s="258">
        <v>0</v>
      </c>
      <c r="F7" s="258">
        <v>3.9</v>
      </c>
      <c r="G7" s="258">
        <v>0.1130989843</v>
      </c>
      <c r="H7" s="258">
        <v>26</v>
      </c>
      <c r="I7" s="259">
        <v>0</v>
      </c>
      <c r="J7" s="259" t="str">
        <f>IFERROR(VLOOKUP($B7,'Core Indicators'!$E$3:$EU$906,147,FALSE),"x")</f>
        <v>x</v>
      </c>
      <c r="K7" s="260">
        <v>0.84021884200000008</v>
      </c>
      <c r="L7" s="258">
        <v>4.25</v>
      </c>
      <c r="M7" s="259">
        <v>17</v>
      </c>
      <c r="N7" s="259">
        <v>71</v>
      </c>
      <c r="O7" s="259" t="str">
        <f>IFERROR(VLOOKUP(B7,'Core Indicators'!$E$3:$G$9906,3,FALSE),"x")</f>
        <v>x</v>
      </c>
      <c r="P7" s="259">
        <v>83600</v>
      </c>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row>
    <row r="8" spans="1:116" x14ac:dyDescent="0.25">
      <c r="A8" s="254" t="s">
        <v>8369</v>
      </c>
      <c r="B8" s="255" t="s">
        <v>8370</v>
      </c>
      <c r="C8" s="258">
        <v>5.8874944500000012E-2</v>
      </c>
      <c r="D8" s="259">
        <v>12</v>
      </c>
      <c r="E8" s="258">
        <v>0.01</v>
      </c>
      <c r="F8" s="258">
        <v>8.15</v>
      </c>
      <c r="G8" s="258">
        <v>0.35376096779999999</v>
      </c>
      <c r="H8" s="258">
        <v>42.9</v>
      </c>
      <c r="I8" s="259">
        <v>0</v>
      </c>
      <c r="J8" s="259" t="str">
        <f>IFERROR(VLOOKUP($B8,'Core Indicators'!$E$3:$EU$906,147,FALSE),"x")</f>
        <v>x</v>
      </c>
      <c r="K8" s="260">
        <v>-0.43072563409999998</v>
      </c>
      <c r="L8" s="258">
        <v>7.5</v>
      </c>
      <c r="M8" s="259">
        <v>85</v>
      </c>
      <c r="N8" s="259">
        <v>45</v>
      </c>
      <c r="O8" s="259" t="str">
        <f>IFERROR(VLOOKUP(B8,'Core Indicators'!$E$3:$G$9906,3,FALSE),"x")</f>
        <v>x</v>
      </c>
      <c r="P8" s="259">
        <v>2736690</v>
      </c>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c r="BM8" s="253"/>
      <c r="BN8" s="253"/>
      <c r="BO8" s="253"/>
      <c r="BP8" s="253"/>
      <c r="BQ8" s="253"/>
      <c r="BR8" s="253"/>
      <c r="BS8" s="253"/>
      <c r="BT8" s="253"/>
      <c r="BU8" s="253"/>
      <c r="BV8" s="253"/>
      <c r="BW8" s="253"/>
      <c r="BX8" s="253"/>
      <c r="BY8" s="253"/>
      <c r="BZ8" s="253"/>
      <c r="CA8" s="253"/>
      <c r="CB8" s="253"/>
      <c r="CC8" s="253"/>
      <c r="CD8" s="253"/>
      <c r="CE8" s="253"/>
      <c r="CF8" s="253"/>
      <c r="CG8" s="253"/>
      <c r="CH8" s="253"/>
      <c r="CI8" s="253"/>
      <c r="CJ8" s="253"/>
      <c r="CK8" s="253"/>
      <c r="CL8" s="253"/>
      <c r="CM8" s="253"/>
      <c r="CN8" s="253"/>
      <c r="CO8" s="253"/>
      <c r="CP8" s="253"/>
      <c r="CQ8" s="253"/>
      <c r="CR8" s="253"/>
      <c r="CS8" s="253"/>
      <c r="CT8" s="253"/>
      <c r="CU8" s="253"/>
      <c r="CV8" s="253"/>
      <c r="CW8" s="253"/>
      <c r="CX8" s="253"/>
      <c r="CY8" s="253"/>
      <c r="CZ8" s="253"/>
      <c r="DA8" s="253"/>
      <c r="DB8" s="253"/>
      <c r="DC8" s="253"/>
      <c r="DD8" s="253"/>
      <c r="DE8" s="253"/>
      <c r="DF8" s="253"/>
      <c r="DG8" s="253"/>
      <c r="DH8" s="253"/>
      <c r="DI8" s="253"/>
      <c r="DJ8" s="253"/>
      <c r="DK8" s="253"/>
      <c r="DL8" s="253"/>
    </row>
    <row r="9" spans="1:116" x14ac:dyDescent="0.25">
      <c r="A9" s="254" t="s">
        <v>1223</v>
      </c>
      <c r="B9" s="255" t="s">
        <v>8371</v>
      </c>
      <c r="C9" s="258">
        <v>4.13892441E-2</v>
      </c>
      <c r="D9" s="259">
        <v>6</v>
      </c>
      <c r="E9" s="258">
        <v>1.7999999999999999E-2</v>
      </c>
      <c r="F9" s="258">
        <v>7.1</v>
      </c>
      <c r="G9" s="258">
        <v>0.25869431790000003</v>
      </c>
      <c r="H9" s="258">
        <v>29.9</v>
      </c>
      <c r="I9" s="259">
        <v>3</v>
      </c>
      <c r="J9" s="259">
        <f>IFERROR(VLOOKUP($B9,'Core Indicators'!$E$3:$EU$906,147,FALSE),"x")</f>
        <v>10</v>
      </c>
      <c r="K9" s="260">
        <v>-0.1312757581</v>
      </c>
      <c r="L9" s="258">
        <v>6</v>
      </c>
      <c r="M9" s="259">
        <v>53</v>
      </c>
      <c r="N9" s="259">
        <v>42</v>
      </c>
      <c r="O9" s="259">
        <f>IFERROR(VLOOKUP(B9,'Core Indicators'!$E$3:$G$9906,3,FALSE),"x")</f>
        <v>2988000</v>
      </c>
      <c r="P9" s="259">
        <v>28470</v>
      </c>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253"/>
      <c r="BM9" s="253"/>
      <c r="BN9" s="253"/>
      <c r="BO9" s="253"/>
      <c r="BP9" s="253"/>
      <c r="BQ9" s="253"/>
      <c r="BR9" s="253"/>
      <c r="BS9" s="253"/>
      <c r="BT9" s="253"/>
      <c r="BU9" s="253"/>
      <c r="BV9" s="253"/>
      <c r="BW9" s="253"/>
      <c r="BX9" s="253"/>
      <c r="BY9" s="253"/>
      <c r="BZ9" s="253"/>
      <c r="CA9" s="253"/>
      <c r="CB9" s="253"/>
      <c r="CC9" s="253"/>
      <c r="CD9" s="253"/>
      <c r="CE9" s="253"/>
      <c r="CF9" s="253"/>
      <c r="CG9" s="253"/>
      <c r="CH9" s="253"/>
      <c r="CI9" s="253"/>
      <c r="CJ9" s="253"/>
      <c r="CK9" s="253"/>
      <c r="CL9" s="253"/>
      <c r="CM9" s="253"/>
      <c r="CN9" s="253"/>
      <c r="CO9" s="253"/>
      <c r="CP9" s="253"/>
      <c r="CQ9" s="253"/>
      <c r="CR9" s="253"/>
      <c r="CS9" s="253"/>
      <c r="CT9" s="253"/>
      <c r="CU9" s="253"/>
      <c r="CV9" s="253"/>
      <c r="CW9" s="253"/>
      <c r="CX9" s="253"/>
      <c r="CY9" s="253"/>
      <c r="CZ9" s="253"/>
      <c r="DA9" s="253"/>
      <c r="DB9" s="253"/>
      <c r="DC9" s="253"/>
      <c r="DD9" s="253"/>
      <c r="DE9" s="253"/>
      <c r="DF9" s="253"/>
      <c r="DG9" s="253"/>
      <c r="DH9" s="253"/>
      <c r="DI9" s="253"/>
      <c r="DJ9" s="253"/>
      <c r="DK9" s="253"/>
      <c r="DL9" s="253"/>
    </row>
    <row r="10" spans="1:116" x14ac:dyDescent="0.25">
      <c r="A10" s="254" t="s">
        <v>8372</v>
      </c>
      <c r="B10" s="255" t="s">
        <v>8373</v>
      </c>
      <c r="C10" s="258">
        <v>0</v>
      </c>
      <c r="D10" s="259">
        <v>13</v>
      </c>
      <c r="E10" s="258">
        <v>0</v>
      </c>
      <c r="F10" s="258" t="s">
        <v>14</v>
      </c>
      <c r="G10" s="258" t="s">
        <v>14</v>
      </c>
      <c r="H10" s="258" t="s">
        <v>14</v>
      </c>
      <c r="I10" s="259">
        <v>0</v>
      </c>
      <c r="J10" s="259" t="str">
        <f>IFERROR(VLOOKUP($B10,'Core Indicators'!$E$3:$EU$906,147,FALSE),"x")</f>
        <v>x</v>
      </c>
      <c r="K10" s="260">
        <v>0.40520465369999997</v>
      </c>
      <c r="L10" s="258" t="s">
        <v>14</v>
      </c>
      <c r="M10" s="259">
        <v>85</v>
      </c>
      <c r="N10" s="259" t="s">
        <v>14</v>
      </c>
      <c r="O10" s="259" t="str">
        <f>IFERROR(VLOOKUP(B10,'Core Indicators'!$E$3:$G$9906,3,FALSE),"x")</f>
        <v>x</v>
      </c>
      <c r="P10" s="259">
        <v>440</v>
      </c>
      <c r="Q10" s="253"/>
      <c r="R10" s="253"/>
      <c r="S10" s="253"/>
      <c r="T10" s="253"/>
      <c r="U10" s="253"/>
      <c r="V10" s="253"/>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53"/>
      <c r="BS10" s="253"/>
      <c r="BT10" s="253"/>
      <c r="BU10" s="253"/>
      <c r="BV10" s="253"/>
      <c r="BW10" s="253"/>
      <c r="BX10" s="253"/>
      <c r="BY10" s="253"/>
      <c r="BZ10" s="253"/>
      <c r="CA10" s="253"/>
      <c r="CB10" s="253"/>
      <c r="CC10" s="253"/>
      <c r="CD10" s="253"/>
      <c r="CE10" s="253"/>
      <c r="CF10" s="253"/>
      <c r="CG10" s="253"/>
      <c r="CH10" s="253"/>
      <c r="CI10" s="253"/>
      <c r="CJ10" s="253"/>
      <c r="CK10" s="253"/>
      <c r="CL10" s="253"/>
      <c r="CM10" s="253"/>
      <c r="CN10" s="253"/>
      <c r="CO10" s="253"/>
      <c r="CP10" s="253"/>
      <c r="CQ10" s="253"/>
      <c r="CR10" s="253"/>
      <c r="CS10" s="253"/>
      <c r="CT10" s="253"/>
      <c r="CU10" s="253"/>
      <c r="CV10" s="253"/>
      <c r="CW10" s="253"/>
      <c r="CX10" s="253"/>
      <c r="CY10" s="253"/>
      <c r="CZ10" s="253"/>
      <c r="DA10" s="253"/>
      <c r="DB10" s="253"/>
      <c r="DC10" s="253"/>
      <c r="DD10" s="253"/>
      <c r="DE10" s="253"/>
      <c r="DF10" s="253"/>
      <c r="DG10" s="253"/>
      <c r="DH10" s="253"/>
      <c r="DI10" s="253"/>
      <c r="DJ10" s="253"/>
      <c r="DK10" s="253"/>
      <c r="DL10" s="253"/>
    </row>
    <row r="11" spans="1:116" x14ac:dyDescent="0.25">
      <c r="A11" s="254" t="s">
        <v>8374</v>
      </c>
      <c r="B11" s="255" t="s">
        <v>8375</v>
      </c>
      <c r="C11" s="258">
        <v>0.29240004409999998</v>
      </c>
      <c r="D11" s="259">
        <v>14</v>
      </c>
      <c r="E11" s="258">
        <v>0.02</v>
      </c>
      <c r="F11" s="258" t="s">
        <v>14</v>
      </c>
      <c r="G11" s="258">
        <v>0.1028773082</v>
      </c>
      <c r="H11" s="258">
        <v>34.4</v>
      </c>
      <c r="I11" s="259">
        <v>0</v>
      </c>
      <c r="J11" s="259" t="str">
        <f>IFERROR(VLOOKUP($B11,'Core Indicators'!$E$3:$EU$906,147,FALSE),"x")</f>
        <v>x</v>
      </c>
      <c r="K11" s="260">
        <v>1.7341445684000001</v>
      </c>
      <c r="L11" s="258" t="s">
        <v>14</v>
      </c>
      <c r="M11" s="259">
        <v>97</v>
      </c>
      <c r="N11" s="259">
        <v>77</v>
      </c>
      <c r="O11" s="259" t="str">
        <f>IFERROR(VLOOKUP(B11,'Core Indicators'!$E$3:$G$9906,3,FALSE),"x")</f>
        <v>x</v>
      </c>
      <c r="P11" s="259">
        <v>7682300</v>
      </c>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253"/>
      <c r="BM11" s="253"/>
      <c r="BN11" s="253"/>
      <c r="BO11" s="253"/>
      <c r="BP11" s="253"/>
      <c r="BQ11" s="253"/>
      <c r="BR11" s="253"/>
      <c r="BS11" s="253"/>
      <c r="BT11" s="253"/>
      <c r="BU11" s="253"/>
      <c r="BV11" s="253"/>
      <c r="BW11" s="253"/>
      <c r="BX11" s="253"/>
      <c r="BY11" s="253"/>
      <c r="BZ11" s="253"/>
      <c r="CA11" s="253"/>
      <c r="CB11" s="253"/>
      <c r="CC11" s="253"/>
      <c r="CD11" s="253"/>
      <c r="CE11" s="253"/>
      <c r="CF11" s="253"/>
      <c r="CG11" s="253"/>
      <c r="CH11" s="253"/>
      <c r="CI11" s="253"/>
      <c r="CJ11" s="253"/>
      <c r="CK11" s="253"/>
      <c r="CL11" s="253"/>
      <c r="CM11" s="253"/>
      <c r="CN11" s="253"/>
      <c r="CO11" s="253"/>
      <c r="CP11" s="253"/>
      <c r="CQ11" s="253"/>
      <c r="CR11" s="253"/>
      <c r="CS11" s="253"/>
      <c r="CT11" s="253"/>
      <c r="CU11" s="253"/>
      <c r="CV11" s="253"/>
      <c r="CW11" s="253"/>
      <c r="CX11" s="253"/>
      <c r="CY11" s="253"/>
      <c r="CZ11" s="253"/>
      <c r="DA11" s="253"/>
      <c r="DB11" s="253"/>
      <c r="DC11" s="253"/>
      <c r="DD11" s="253"/>
      <c r="DE11" s="253"/>
      <c r="DF11" s="253"/>
      <c r="DG11" s="253"/>
      <c r="DH11" s="253"/>
      <c r="DI11" s="253"/>
      <c r="DJ11" s="253"/>
      <c r="DK11" s="253"/>
      <c r="DL11" s="253"/>
    </row>
    <row r="12" spans="1:116" x14ac:dyDescent="0.25">
      <c r="A12" s="254" t="s">
        <v>8376</v>
      </c>
      <c r="B12" s="255" t="s">
        <v>8377</v>
      </c>
      <c r="C12" s="258">
        <v>0.1350639867</v>
      </c>
      <c r="D12" s="259">
        <v>12</v>
      </c>
      <c r="E12" s="258">
        <v>7.7999999999999996E-3</v>
      </c>
      <c r="F12" s="258" t="s">
        <v>14</v>
      </c>
      <c r="G12" s="258">
        <v>7.3148202199999998E-2</v>
      </c>
      <c r="H12" s="258">
        <v>30.8</v>
      </c>
      <c r="I12" s="259">
        <v>0</v>
      </c>
      <c r="J12" s="259" t="str">
        <f>IFERROR(VLOOKUP($B12,'Core Indicators'!$E$3:$EU$906,147,FALSE),"x")</f>
        <v>x</v>
      </c>
      <c r="K12" s="260">
        <v>1.8830512762</v>
      </c>
      <c r="L12" s="258" t="s">
        <v>14</v>
      </c>
      <c r="M12" s="259">
        <v>93</v>
      </c>
      <c r="N12" s="259">
        <v>77</v>
      </c>
      <c r="O12" s="259" t="str">
        <f>IFERROR(VLOOKUP(B12,'Core Indicators'!$E$3:$G$9906,3,FALSE),"x")</f>
        <v>x</v>
      </c>
      <c r="P12" s="259">
        <v>82523</v>
      </c>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3"/>
      <c r="CB12" s="253"/>
      <c r="CC12" s="253"/>
      <c r="CD12" s="253"/>
      <c r="CE12" s="253"/>
      <c r="CF12" s="253"/>
      <c r="CG12" s="253"/>
      <c r="CH12" s="253"/>
      <c r="CI12" s="253"/>
      <c r="CJ12" s="253"/>
      <c r="CK12" s="253"/>
      <c r="CL12" s="253"/>
      <c r="CM12" s="253"/>
      <c r="CN12" s="253"/>
      <c r="CO12" s="253"/>
      <c r="CP12" s="253"/>
      <c r="CQ12" s="253"/>
      <c r="CR12" s="253"/>
      <c r="CS12" s="253"/>
      <c r="CT12" s="253"/>
      <c r="CU12" s="253"/>
      <c r="CV12" s="253"/>
      <c r="CW12" s="253"/>
      <c r="CX12" s="253"/>
      <c r="CY12" s="253"/>
      <c r="CZ12" s="253"/>
      <c r="DA12" s="253"/>
      <c r="DB12" s="253"/>
      <c r="DC12" s="253"/>
      <c r="DD12" s="253"/>
      <c r="DE12" s="253"/>
      <c r="DF12" s="253"/>
      <c r="DG12" s="253"/>
      <c r="DH12" s="253"/>
      <c r="DI12" s="253"/>
      <c r="DJ12" s="253"/>
      <c r="DK12" s="253"/>
      <c r="DL12" s="253"/>
    </row>
    <row r="13" spans="1:116" x14ac:dyDescent="0.25">
      <c r="A13" s="254" t="s">
        <v>1233</v>
      </c>
      <c r="B13" s="255" t="s">
        <v>8378</v>
      </c>
      <c r="C13" s="258">
        <v>0.15286196930000001</v>
      </c>
      <c r="D13" s="259">
        <v>4</v>
      </c>
      <c r="E13" s="258">
        <v>5.5E-2</v>
      </c>
      <c r="F13" s="258">
        <v>3.4333333332999998</v>
      </c>
      <c r="G13" s="258">
        <v>0.32076538339999999</v>
      </c>
      <c r="H13" s="258">
        <v>26.6</v>
      </c>
      <c r="I13" s="259">
        <v>3</v>
      </c>
      <c r="J13" s="259">
        <f>IFERROR(VLOOKUP($B13,'Core Indicators'!$E$3:$EU$906,147,FALSE),"x")</f>
        <v>3</v>
      </c>
      <c r="K13" s="260">
        <v>-0.57727032899999997</v>
      </c>
      <c r="L13" s="258">
        <v>3</v>
      </c>
      <c r="M13" s="259">
        <v>10</v>
      </c>
      <c r="N13" s="259">
        <v>30</v>
      </c>
      <c r="O13" s="259">
        <f>IFERROR(VLOOKUP(B13,'Core Indicators'!$E$3:$G$9906,3,FALSE),"x")</f>
        <v>10040000</v>
      </c>
      <c r="P13" s="259">
        <v>82663</v>
      </c>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3"/>
      <c r="CB13" s="253"/>
      <c r="CC13" s="253"/>
      <c r="CD13" s="253"/>
      <c r="CE13" s="253"/>
      <c r="CF13" s="253"/>
      <c r="CG13" s="253"/>
      <c r="CH13" s="253"/>
      <c r="CI13" s="253"/>
      <c r="CJ13" s="253"/>
      <c r="CK13" s="253"/>
      <c r="CL13" s="253"/>
      <c r="CM13" s="253"/>
      <c r="CN13" s="253"/>
      <c r="CO13" s="253"/>
      <c r="CP13" s="253"/>
      <c r="CQ13" s="253"/>
      <c r="CR13" s="253"/>
      <c r="CS13" s="253"/>
      <c r="CT13" s="253"/>
      <c r="CU13" s="253"/>
      <c r="CV13" s="253"/>
      <c r="CW13" s="253"/>
      <c r="CX13" s="253"/>
      <c r="CY13" s="253"/>
      <c r="CZ13" s="253"/>
      <c r="DA13" s="253"/>
      <c r="DB13" s="253"/>
      <c r="DC13" s="253"/>
      <c r="DD13" s="253"/>
      <c r="DE13" s="253"/>
      <c r="DF13" s="253"/>
      <c r="DG13" s="253"/>
      <c r="DH13" s="253"/>
      <c r="DI13" s="253"/>
      <c r="DJ13" s="253"/>
      <c r="DK13" s="253"/>
      <c r="DL13" s="253"/>
    </row>
    <row r="14" spans="1:116" x14ac:dyDescent="0.25">
      <c r="A14" s="254" t="s">
        <v>594</v>
      </c>
      <c r="B14" s="255" t="s">
        <v>8379</v>
      </c>
      <c r="C14" s="258">
        <v>0.25789995929999998</v>
      </c>
      <c r="D14" s="259">
        <v>8</v>
      </c>
      <c r="E14" s="258">
        <v>0</v>
      </c>
      <c r="F14" s="258">
        <v>3.7</v>
      </c>
      <c r="G14" s="258">
        <v>0.51957781189999996</v>
      </c>
      <c r="H14" s="258">
        <v>38.6</v>
      </c>
      <c r="I14" s="259">
        <v>3</v>
      </c>
      <c r="J14" s="259">
        <f>IFERROR(VLOOKUP($B14,'Core Indicators'!$E$3:$EU$906,147,FALSE),"x")</f>
        <v>144</v>
      </c>
      <c r="K14" s="260">
        <v>-1.4319046736000001</v>
      </c>
      <c r="L14" s="258">
        <v>2.5</v>
      </c>
      <c r="M14" s="259">
        <v>13</v>
      </c>
      <c r="N14" s="259">
        <v>19</v>
      </c>
      <c r="O14" s="259">
        <f>IFERROR(VLOOKUP(B14,'Core Indicators'!$E$3:$G$9906,3,FALSE),"x")</f>
        <v>13000000</v>
      </c>
      <c r="P14" s="259">
        <v>25680</v>
      </c>
      <c r="Q14" s="253"/>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c r="BK14" s="253"/>
      <c r="BL14" s="253"/>
      <c r="BM14" s="253"/>
      <c r="BN14" s="253"/>
      <c r="BO14" s="253"/>
      <c r="BP14" s="253"/>
      <c r="BQ14" s="253"/>
      <c r="BR14" s="253"/>
      <c r="BS14" s="253"/>
      <c r="BT14" s="253"/>
      <c r="BU14" s="253"/>
      <c r="BV14" s="253"/>
      <c r="BW14" s="253"/>
      <c r="BX14" s="253"/>
      <c r="BY14" s="253"/>
      <c r="BZ14" s="253"/>
      <c r="CA14" s="253"/>
      <c r="CB14" s="253"/>
      <c r="CC14" s="253"/>
      <c r="CD14" s="253"/>
      <c r="CE14" s="253"/>
      <c r="CF14" s="253"/>
      <c r="CG14" s="253"/>
      <c r="CH14" s="253"/>
      <c r="CI14" s="253"/>
      <c r="CJ14" s="253"/>
      <c r="CK14" s="253"/>
      <c r="CL14" s="253"/>
      <c r="CM14" s="253"/>
      <c r="CN14" s="253"/>
      <c r="CO14" s="253"/>
      <c r="CP14" s="253"/>
      <c r="CQ14" s="253"/>
      <c r="CR14" s="253"/>
      <c r="CS14" s="253"/>
      <c r="CT14" s="253"/>
      <c r="CU14" s="253"/>
      <c r="CV14" s="253"/>
      <c r="CW14" s="253"/>
      <c r="CX14" s="253"/>
      <c r="CY14" s="253"/>
      <c r="CZ14" s="253"/>
      <c r="DA14" s="253"/>
      <c r="DB14" s="253"/>
      <c r="DC14" s="253"/>
      <c r="DD14" s="253"/>
      <c r="DE14" s="253"/>
      <c r="DF14" s="253"/>
      <c r="DG14" s="253"/>
      <c r="DH14" s="253"/>
      <c r="DI14" s="253"/>
      <c r="DJ14" s="253"/>
      <c r="DK14" s="253"/>
      <c r="DL14" s="253"/>
    </row>
    <row r="15" spans="1:116" x14ac:dyDescent="0.25">
      <c r="A15" s="254" t="s">
        <v>8380</v>
      </c>
      <c r="B15" s="255" t="s">
        <v>8381</v>
      </c>
      <c r="C15" s="258">
        <v>0.49180002620000002</v>
      </c>
      <c r="D15" s="259">
        <v>12</v>
      </c>
      <c r="E15" s="258">
        <v>0.01</v>
      </c>
      <c r="F15" s="258" t="s">
        <v>14</v>
      </c>
      <c r="G15" s="258">
        <v>4.5443996700000003E-2</v>
      </c>
      <c r="H15" s="258">
        <v>27.2</v>
      </c>
      <c r="I15" s="259">
        <v>0</v>
      </c>
      <c r="J15" s="259" t="str">
        <f>IFERROR(VLOOKUP($B15,'Core Indicators'!$E$3:$EU$906,147,FALSE),"x")</f>
        <v>x</v>
      </c>
      <c r="K15" s="260">
        <v>1.3637149334000001</v>
      </c>
      <c r="L15" s="258" t="s">
        <v>14</v>
      </c>
      <c r="M15" s="259">
        <v>96</v>
      </c>
      <c r="N15" s="259">
        <v>75</v>
      </c>
      <c r="O15" s="259" t="str">
        <f>IFERROR(VLOOKUP(B15,'Core Indicators'!$E$3:$G$9906,3,FALSE),"x")</f>
        <v>x</v>
      </c>
      <c r="P15" s="259">
        <v>30280</v>
      </c>
      <c r="Q15" s="253"/>
      <c r="R15" s="253"/>
      <c r="S15" s="253"/>
      <c r="T15" s="253"/>
      <c r="U15" s="253"/>
      <c r="V15" s="253"/>
      <c r="W15" s="253"/>
      <c r="X15" s="253"/>
      <c r="Y15" s="253"/>
      <c r="Z15" s="253"/>
      <c r="AA15" s="253"/>
      <c r="AB15" s="253"/>
      <c r="AC15" s="253"/>
      <c r="AD15" s="253"/>
      <c r="AE15" s="253"/>
      <c r="AF15" s="253"/>
      <c r="AG15" s="253"/>
      <c r="AH15" s="253"/>
      <c r="AI15" s="253"/>
      <c r="AJ15" s="253"/>
      <c r="AK15" s="253"/>
      <c r="AL15" s="253"/>
      <c r="AM15" s="253"/>
      <c r="AN15" s="253"/>
      <c r="AO15" s="253"/>
      <c r="AP15" s="253"/>
      <c r="AQ15" s="253"/>
      <c r="AR15" s="253"/>
      <c r="AS15" s="253"/>
      <c r="AT15" s="253"/>
      <c r="AU15" s="253"/>
      <c r="AV15" s="253"/>
      <c r="AW15" s="253"/>
      <c r="AX15" s="253"/>
      <c r="AY15" s="253"/>
      <c r="AZ15" s="253"/>
      <c r="BA15" s="253"/>
      <c r="BB15" s="253"/>
      <c r="BC15" s="253"/>
      <c r="BD15" s="253"/>
      <c r="BE15" s="253"/>
      <c r="BF15" s="253"/>
      <c r="BG15" s="253"/>
      <c r="BH15" s="253"/>
      <c r="BI15" s="253"/>
      <c r="BJ15" s="253"/>
      <c r="BK15" s="253"/>
      <c r="BL15" s="253"/>
      <c r="BM15" s="253"/>
      <c r="BN15" s="253"/>
      <c r="BO15" s="253"/>
      <c r="BP15" s="253"/>
      <c r="BQ15" s="253"/>
      <c r="BR15" s="253"/>
      <c r="BS15" s="253"/>
      <c r="BT15" s="253"/>
      <c r="BU15" s="253"/>
      <c r="BV15" s="253"/>
      <c r="BW15" s="253"/>
      <c r="BX15" s="253"/>
      <c r="BY15" s="253"/>
      <c r="BZ15" s="253"/>
      <c r="CA15" s="253"/>
      <c r="CB15" s="253"/>
      <c r="CC15" s="253"/>
      <c r="CD15" s="253"/>
      <c r="CE15" s="253"/>
      <c r="CF15" s="253"/>
      <c r="CG15" s="253"/>
      <c r="CH15" s="253"/>
      <c r="CI15" s="253"/>
      <c r="CJ15" s="253"/>
      <c r="CK15" s="253"/>
      <c r="CL15" s="253"/>
      <c r="CM15" s="253"/>
      <c r="CN15" s="253"/>
      <c r="CO15" s="253"/>
      <c r="CP15" s="253"/>
      <c r="CQ15" s="253"/>
      <c r="CR15" s="253"/>
      <c r="CS15" s="253"/>
      <c r="CT15" s="253"/>
      <c r="CU15" s="253"/>
      <c r="CV15" s="253"/>
      <c r="CW15" s="253"/>
      <c r="CX15" s="253"/>
      <c r="CY15" s="253"/>
      <c r="CZ15" s="253"/>
      <c r="DA15" s="253"/>
      <c r="DB15" s="253"/>
      <c r="DC15" s="253"/>
      <c r="DD15" s="253"/>
      <c r="DE15" s="253"/>
      <c r="DF15" s="253"/>
      <c r="DG15" s="253"/>
      <c r="DH15" s="253"/>
      <c r="DI15" s="253"/>
      <c r="DJ15" s="253"/>
      <c r="DK15" s="253"/>
      <c r="DL15" s="253"/>
    </row>
    <row r="16" spans="1:116" x14ac:dyDescent="0.25">
      <c r="A16" s="254" t="s">
        <v>8382</v>
      </c>
      <c r="B16" s="255" t="s">
        <v>8383</v>
      </c>
      <c r="C16" s="258">
        <v>0.81187498689999993</v>
      </c>
      <c r="D16" s="259">
        <v>9</v>
      </c>
      <c r="E16" s="258">
        <v>0.33</v>
      </c>
      <c r="F16" s="258">
        <v>7.75</v>
      </c>
      <c r="G16" s="258">
        <v>0.61251466889999995</v>
      </c>
      <c r="H16" s="258">
        <v>47.8</v>
      </c>
      <c r="I16" s="259">
        <v>0</v>
      </c>
      <c r="J16" s="259" t="str">
        <f>IFERROR(VLOOKUP($B16,'Core Indicators'!$E$3:$EU$906,147,FALSE),"x")</f>
        <v>x</v>
      </c>
      <c r="K16" s="260">
        <v>-0.66412585970000004</v>
      </c>
      <c r="L16" s="258">
        <v>6.5</v>
      </c>
      <c r="M16" s="259">
        <v>66</v>
      </c>
      <c r="N16" s="259">
        <v>41</v>
      </c>
      <c r="O16" s="259" t="str">
        <f>IFERROR(VLOOKUP(B16,'Core Indicators'!$E$3:$G$9906,3,FALSE),"x")</f>
        <v>x</v>
      </c>
      <c r="P16" s="259">
        <v>112760</v>
      </c>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c r="BA16" s="253"/>
      <c r="BB16" s="253"/>
      <c r="BC16" s="253"/>
      <c r="BD16" s="253"/>
      <c r="BE16" s="253"/>
      <c r="BF16" s="253"/>
      <c r="BG16" s="253"/>
      <c r="BH16" s="253"/>
      <c r="BI16" s="253"/>
      <c r="BJ16" s="253"/>
      <c r="BK16" s="253"/>
      <c r="BL16" s="253"/>
      <c r="BM16" s="253"/>
      <c r="BN16" s="253"/>
      <c r="BO16" s="253"/>
      <c r="BP16" s="253"/>
      <c r="BQ16" s="253"/>
      <c r="BR16" s="253"/>
      <c r="BS16" s="253"/>
      <c r="BT16" s="253"/>
      <c r="BU16" s="253"/>
      <c r="BV16" s="253"/>
      <c r="BW16" s="253"/>
      <c r="BX16" s="253"/>
      <c r="BY16" s="253"/>
      <c r="BZ16" s="253"/>
      <c r="CA16" s="253"/>
      <c r="CB16" s="253"/>
      <c r="CC16" s="253"/>
      <c r="CD16" s="253"/>
      <c r="CE16" s="253"/>
      <c r="CF16" s="253"/>
      <c r="CG16" s="253"/>
      <c r="CH16" s="253"/>
      <c r="CI16" s="253"/>
      <c r="CJ16" s="253"/>
      <c r="CK16" s="253"/>
      <c r="CL16" s="253"/>
      <c r="CM16" s="253"/>
      <c r="CN16" s="253"/>
      <c r="CO16" s="253"/>
      <c r="CP16" s="253"/>
      <c r="CQ16" s="253"/>
      <c r="CR16" s="253"/>
      <c r="CS16" s="253"/>
      <c r="CT16" s="253"/>
      <c r="CU16" s="253"/>
      <c r="CV16" s="253"/>
      <c r="CW16" s="253"/>
      <c r="CX16" s="253"/>
      <c r="CY16" s="253"/>
      <c r="CZ16" s="253"/>
      <c r="DA16" s="253"/>
      <c r="DB16" s="253"/>
      <c r="DC16" s="253"/>
      <c r="DD16" s="253"/>
      <c r="DE16" s="253"/>
      <c r="DF16" s="253"/>
      <c r="DG16" s="253"/>
      <c r="DH16" s="253"/>
      <c r="DI16" s="253"/>
      <c r="DJ16" s="253"/>
      <c r="DK16" s="253"/>
      <c r="DL16" s="253"/>
    </row>
    <row r="17" spans="1:116" x14ac:dyDescent="0.25">
      <c r="A17" s="254" t="s">
        <v>357</v>
      </c>
      <c r="B17" s="255" t="s">
        <v>8384</v>
      </c>
      <c r="C17" s="258">
        <v>0.55109997759999996</v>
      </c>
      <c r="D17" s="259">
        <v>11</v>
      </c>
      <c r="E17" s="258">
        <v>0</v>
      </c>
      <c r="F17" s="258">
        <v>6.2</v>
      </c>
      <c r="G17" s="258">
        <v>0.61156915869999995</v>
      </c>
      <c r="H17" s="258">
        <v>35.299999999999997</v>
      </c>
      <c r="I17" s="259">
        <v>5</v>
      </c>
      <c r="J17" s="259">
        <f>IFERROR(VLOOKUP($B17,'Core Indicators'!$E$3:$EU$906,147,FALSE),"x")</f>
        <v>566</v>
      </c>
      <c r="K17" s="260">
        <v>-0.42625910039999998</v>
      </c>
      <c r="L17" s="258">
        <v>4.25</v>
      </c>
      <c r="M17" s="259">
        <v>56</v>
      </c>
      <c r="N17" s="259">
        <v>40</v>
      </c>
      <c r="O17" s="259">
        <f>IFERROR(VLOOKUP(B17,'Core Indicators'!$E$3:$G$9906,3,FALSE),"x")</f>
        <v>21537000</v>
      </c>
      <c r="P17" s="259">
        <v>273600</v>
      </c>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c r="AU17" s="253"/>
      <c r="AV17" s="253"/>
      <c r="AW17" s="253"/>
      <c r="AX17" s="253"/>
      <c r="AY17" s="253"/>
      <c r="AZ17" s="253"/>
      <c r="BA17" s="253"/>
      <c r="BB17" s="253"/>
      <c r="BC17" s="253"/>
      <c r="BD17" s="253"/>
      <c r="BE17" s="253"/>
      <c r="BF17" s="253"/>
      <c r="BG17" s="253"/>
      <c r="BH17" s="253"/>
      <c r="BI17" s="253"/>
      <c r="BJ17" s="253"/>
      <c r="BK17" s="253"/>
      <c r="BL17" s="253"/>
      <c r="BM17" s="253"/>
      <c r="BN17" s="253"/>
      <c r="BO17" s="253"/>
      <c r="BP17" s="253"/>
      <c r="BQ17" s="253"/>
      <c r="BR17" s="253"/>
      <c r="BS17" s="253"/>
      <c r="BT17" s="253"/>
      <c r="BU17" s="253"/>
      <c r="BV17" s="253"/>
      <c r="BW17" s="253"/>
      <c r="BX17" s="253"/>
      <c r="BY17" s="253"/>
      <c r="BZ17" s="253"/>
      <c r="CA17" s="253"/>
      <c r="CB17" s="253"/>
      <c r="CC17" s="253"/>
      <c r="CD17" s="253"/>
      <c r="CE17" s="253"/>
      <c r="CF17" s="253"/>
      <c r="CG17" s="253"/>
      <c r="CH17" s="253"/>
      <c r="CI17" s="253"/>
      <c r="CJ17" s="253"/>
      <c r="CK17" s="253"/>
      <c r="CL17" s="253"/>
      <c r="CM17" s="253"/>
      <c r="CN17" s="253"/>
      <c r="CO17" s="253"/>
      <c r="CP17" s="253"/>
      <c r="CQ17" s="253"/>
      <c r="CR17" s="253"/>
      <c r="CS17" s="253"/>
      <c r="CT17" s="253"/>
      <c r="CU17" s="253"/>
      <c r="CV17" s="253"/>
      <c r="CW17" s="253"/>
      <c r="CX17" s="253"/>
      <c r="CY17" s="253"/>
      <c r="CZ17" s="253"/>
      <c r="DA17" s="253"/>
      <c r="DB17" s="253"/>
      <c r="DC17" s="253"/>
      <c r="DD17" s="253"/>
      <c r="DE17" s="253"/>
      <c r="DF17" s="253"/>
      <c r="DG17" s="253"/>
      <c r="DH17" s="253"/>
      <c r="DI17" s="253"/>
      <c r="DJ17" s="253"/>
      <c r="DK17" s="253"/>
      <c r="DL17" s="253"/>
    </row>
    <row r="18" spans="1:116" x14ac:dyDescent="0.25">
      <c r="A18" s="254" t="s">
        <v>120</v>
      </c>
      <c r="B18" s="255" t="s">
        <v>8385</v>
      </c>
      <c r="C18" s="258">
        <v>0.1888710338</v>
      </c>
      <c r="D18" s="259">
        <v>7</v>
      </c>
      <c r="E18" s="258">
        <v>0.122</v>
      </c>
      <c r="F18" s="258">
        <v>4.4166666667000003</v>
      </c>
      <c r="G18" s="258">
        <v>0.53584621349999995</v>
      </c>
      <c r="H18" s="258">
        <v>32.4</v>
      </c>
      <c r="I18" s="259">
        <v>3</v>
      </c>
      <c r="J18" s="259">
        <f>IFERROR(VLOOKUP($B18,'Core Indicators'!$E$3:$EU$906,147,FALSE),"x")</f>
        <v>20</v>
      </c>
      <c r="K18" s="260">
        <v>-0.63630837200000001</v>
      </c>
      <c r="L18" s="258">
        <v>3.5</v>
      </c>
      <c r="M18" s="259">
        <v>39</v>
      </c>
      <c r="N18" s="259">
        <v>26</v>
      </c>
      <c r="O18" s="259">
        <f>IFERROR(VLOOKUP(B18,'Core Indicators'!$E$3:$G$9906,3,FALSE),"x")</f>
        <v>171684000</v>
      </c>
      <c r="P18" s="259">
        <v>130170</v>
      </c>
      <c r="Q18" s="253"/>
      <c r="R18" s="253"/>
      <c r="S18" s="253"/>
      <c r="T18" s="253"/>
      <c r="U18" s="253"/>
      <c r="V18" s="253"/>
      <c r="W18" s="253"/>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3"/>
      <c r="BM18" s="253"/>
      <c r="BN18" s="253"/>
      <c r="BO18" s="253"/>
      <c r="BP18" s="253"/>
      <c r="BQ18" s="253"/>
      <c r="BR18" s="253"/>
      <c r="BS18" s="253"/>
      <c r="BT18" s="253"/>
      <c r="BU18" s="253"/>
      <c r="BV18" s="253"/>
      <c r="BW18" s="253"/>
      <c r="BX18" s="253"/>
      <c r="BY18" s="253"/>
      <c r="BZ18" s="253"/>
      <c r="CA18" s="253"/>
      <c r="CB18" s="253"/>
      <c r="CC18" s="253"/>
      <c r="CD18" s="253"/>
      <c r="CE18" s="253"/>
      <c r="CF18" s="253"/>
      <c r="CG18" s="253"/>
      <c r="CH18" s="253"/>
      <c r="CI18" s="253"/>
      <c r="CJ18" s="253"/>
      <c r="CK18" s="253"/>
      <c r="CL18" s="253"/>
      <c r="CM18" s="253"/>
      <c r="CN18" s="253"/>
      <c r="CO18" s="253"/>
      <c r="CP18" s="253"/>
      <c r="CQ18" s="253"/>
      <c r="CR18" s="253"/>
      <c r="CS18" s="253"/>
      <c r="CT18" s="253"/>
      <c r="CU18" s="253"/>
      <c r="CV18" s="253"/>
      <c r="CW18" s="253"/>
      <c r="CX18" s="253"/>
      <c r="CY18" s="253"/>
      <c r="CZ18" s="253"/>
      <c r="DA18" s="253"/>
      <c r="DB18" s="253"/>
      <c r="DC18" s="253"/>
      <c r="DD18" s="253"/>
      <c r="DE18" s="253"/>
      <c r="DF18" s="253"/>
      <c r="DG18" s="253"/>
      <c r="DH18" s="253"/>
      <c r="DI18" s="253"/>
      <c r="DJ18" s="253"/>
      <c r="DK18" s="253"/>
      <c r="DL18" s="253"/>
    </row>
    <row r="19" spans="1:116" x14ac:dyDescent="0.25">
      <c r="A19" s="254" t="s">
        <v>8386</v>
      </c>
      <c r="B19" s="255" t="s">
        <v>8387</v>
      </c>
      <c r="C19" s="258">
        <v>0.29830702730000003</v>
      </c>
      <c r="D19" s="259">
        <v>9</v>
      </c>
      <c r="E19" s="258">
        <v>0.05</v>
      </c>
      <c r="F19" s="258">
        <v>7.95</v>
      </c>
      <c r="G19" s="258">
        <v>0.21775610300000001</v>
      </c>
      <c r="H19" s="258">
        <v>41.3</v>
      </c>
      <c r="I19" s="259">
        <v>2</v>
      </c>
      <c r="J19" s="259" t="str">
        <f>IFERROR(VLOOKUP($B19,'Core Indicators'!$E$3:$EU$906,147,FALSE),"x")</f>
        <v>x</v>
      </c>
      <c r="K19" s="260">
        <v>3.5896573199999997E-2</v>
      </c>
      <c r="L19" s="258">
        <v>7.5</v>
      </c>
      <c r="M19" s="259">
        <v>80</v>
      </c>
      <c r="N19" s="259">
        <v>43</v>
      </c>
      <c r="O19" s="259" t="str">
        <f>IFERROR(VLOOKUP(B19,'Core Indicators'!$E$3:$G$9906,3,FALSE),"x")</f>
        <v>x</v>
      </c>
      <c r="P19" s="259">
        <v>108560</v>
      </c>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3"/>
      <c r="BK19" s="253"/>
      <c r="BL19" s="253"/>
      <c r="BM19" s="253"/>
      <c r="BN19" s="253"/>
      <c r="BO19" s="253"/>
      <c r="BP19" s="253"/>
      <c r="BQ19" s="253"/>
      <c r="BR19" s="253"/>
      <c r="BS19" s="253"/>
      <c r="BT19" s="253"/>
      <c r="BU19" s="253"/>
      <c r="BV19" s="253"/>
      <c r="BW19" s="253"/>
      <c r="BX19" s="253"/>
      <c r="BY19" s="253"/>
      <c r="BZ19" s="253"/>
      <c r="CA19" s="253"/>
      <c r="CB19" s="253"/>
      <c r="CC19" s="253"/>
      <c r="CD19" s="253"/>
      <c r="CE19" s="253"/>
      <c r="CF19" s="253"/>
      <c r="CG19" s="253"/>
      <c r="CH19" s="253"/>
      <c r="CI19" s="253"/>
      <c r="CJ19" s="253"/>
      <c r="CK19" s="253"/>
      <c r="CL19" s="253"/>
      <c r="CM19" s="253"/>
      <c r="CN19" s="253"/>
      <c r="CO19" s="253"/>
      <c r="CP19" s="253"/>
      <c r="CQ19" s="253"/>
      <c r="CR19" s="253"/>
      <c r="CS19" s="253"/>
      <c r="CT19" s="253"/>
      <c r="CU19" s="253"/>
      <c r="CV19" s="253"/>
      <c r="CW19" s="253"/>
      <c r="CX19" s="253"/>
      <c r="CY19" s="253"/>
      <c r="CZ19" s="253"/>
      <c r="DA19" s="253"/>
      <c r="DB19" s="253"/>
      <c r="DC19" s="253"/>
      <c r="DD19" s="253"/>
      <c r="DE19" s="253"/>
      <c r="DF19" s="253"/>
      <c r="DG19" s="253"/>
      <c r="DH19" s="253"/>
      <c r="DI19" s="253"/>
      <c r="DJ19" s="253"/>
      <c r="DK19" s="253"/>
      <c r="DL19" s="253"/>
    </row>
    <row r="20" spans="1:116" x14ac:dyDescent="0.25">
      <c r="A20" s="254" t="s">
        <v>8388</v>
      </c>
      <c r="B20" s="255" t="s">
        <v>8389</v>
      </c>
      <c r="C20" s="258">
        <v>0.85500000239999996</v>
      </c>
      <c r="D20" s="259">
        <v>3</v>
      </c>
      <c r="E20" s="258">
        <v>0</v>
      </c>
      <c r="F20" s="258">
        <v>3</v>
      </c>
      <c r="G20" s="258">
        <v>0.20729597050000001</v>
      </c>
      <c r="H20" s="258" t="s">
        <v>14</v>
      </c>
      <c r="I20" s="259">
        <v>2</v>
      </c>
      <c r="J20" s="259" t="str">
        <f>IFERROR(VLOOKUP($B20,'Core Indicators'!$E$3:$EU$906,147,FALSE),"x")</f>
        <v>x</v>
      </c>
      <c r="K20" s="260">
        <v>0.49437779189999997</v>
      </c>
      <c r="L20" s="258">
        <v>2.75</v>
      </c>
      <c r="M20" s="259">
        <v>11</v>
      </c>
      <c r="N20" s="259">
        <v>42</v>
      </c>
      <c r="O20" s="259" t="str">
        <f>IFERROR(VLOOKUP(B20,'Core Indicators'!$E$3:$G$9906,3,FALSE),"x")</f>
        <v>x</v>
      </c>
      <c r="P20" s="259">
        <v>771</v>
      </c>
      <c r="Q20" s="253"/>
      <c r="R20" s="253"/>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3"/>
      <c r="BA20" s="253"/>
      <c r="BB20" s="253"/>
      <c r="BC20" s="253"/>
      <c r="BD20" s="253"/>
      <c r="BE20" s="253"/>
      <c r="BF20" s="253"/>
      <c r="BG20" s="253"/>
      <c r="BH20" s="253"/>
      <c r="BI20" s="253"/>
      <c r="BJ20" s="253"/>
      <c r="BK20" s="253"/>
      <c r="BL20" s="253"/>
      <c r="BM20" s="253"/>
      <c r="BN20" s="253"/>
      <c r="BO20" s="253"/>
      <c r="BP20" s="253"/>
      <c r="BQ20" s="253"/>
      <c r="BR20" s="253"/>
      <c r="BS20" s="253"/>
      <c r="BT20" s="253"/>
      <c r="BU20" s="253"/>
      <c r="BV20" s="253"/>
      <c r="BW20" s="253"/>
      <c r="BX20" s="253"/>
      <c r="BY20" s="253"/>
      <c r="BZ20" s="253"/>
      <c r="CA20" s="253"/>
      <c r="CB20" s="253"/>
      <c r="CC20" s="253"/>
      <c r="CD20" s="253"/>
      <c r="CE20" s="253"/>
      <c r="CF20" s="253"/>
      <c r="CG20" s="253"/>
      <c r="CH20" s="253"/>
      <c r="CI20" s="253"/>
      <c r="CJ20" s="253"/>
      <c r="CK20" s="253"/>
      <c r="CL20" s="253"/>
      <c r="CM20" s="253"/>
      <c r="CN20" s="253"/>
      <c r="CO20" s="253"/>
      <c r="CP20" s="253"/>
      <c r="CQ20" s="253"/>
      <c r="CR20" s="253"/>
      <c r="CS20" s="253"/>
      <c r="CT20" s="253"/>
      <c r="CU20" s="253"/>
      <c r="CV20" s="253"/>
      <c r="CW20" s="253"/>
      <c r="CX20" s="253"/>
      <c r="CY20" s="253"/>
      <c r="CZ20" s="253"/>
      <c r="DA20" s="253"/>
      <c r="DB20" s="253"/>
      <c r="DC20" s="253"/>
      <c r="DD20" s="253"/>
      <c r="DE20" s="253"/>
      <c r="DF20" s="253"/>
      <c r="DG20" s="253"/>
      <c r="DH20" s="253"/>
      <c r="DI20" s="253"/>
      <c r="DJ20" s="253"/>
      <c r="DK20" s="253"/>
      <c r="DL20" s="253"/>
    </row>
    <row r="21" spans="1:116" x14ac:dyDescent="0.25">
      <c r="A21" s="254" t="s">
        <v>8390</v>
      </c>
      <c r="B21" s="255" t="s">
        <v>8391</v>
      </c>
      <c r="C21" s="258">
        <v>0.2752909596</v>
      </c>
      <c r="D21" s="259">
        <v>12</v>
      </c>
      <c r="E21" s="258">
        <v>0</v>
      </c>
      <c r="F21" s="258" t="s">
        <v>14</v>
      </c>
      <c r="G21" s="258">
        <v>0.35254190839999999</v>
      </c>
      <c r="H21" s="258" t="s">
        <v>14</v>
      </c>
      <c r="I21" s="259">
        <v>0</v>
      </c>
      <c r="J21" s="259" t="str">
        <f>IFERROR(VLOOKUP($B21,'Core Indicators'!$E$3:$EU$906,147,FALSE),"x")</f>
        <v>x</v>
      </c>
      <c r="K21" s="260">
        <v>7.6531879600000005E-2</v>
      </c>
      <c r="L21" s="258" t="s">
        <v>14</v>
      </c>
      <c r="M21" s="259">
        <v>91</v>
      </c>
      <c r="N21" s="259">
        <v>64</v>
      </c>
      <c r="O21" s="259" t="str">
        <f>IFERROR(VLOOKUP(B21,'Core Indicators'!$E$3:$G$9906,3,FALSE),"x")</f>
        <v>x</v>
      </c>
      <c r="P21" s="259">
        <v>10010</v>
      </c>
      <c r="Q21" s="253"/>
      <c r="R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253"/>
      <c r="AU21" s="253"/>
      <c r="AV21" s="253"/>
      <c r="AW21" s="253"/>
      <c r="AX21" s="253"/>
      <c r="AY21" s="253"/>
      <c r="AZ21" s="253"/>
      <c r="BA21" s="253"/>
      <c r="BB21" s="253"/>
      <c r="BC21" s="253"/>
      <c r="BD21" s="253"/>
      <c r="BE21" s="253"/>
      <c r="BF21" s="253"/>
      <c r="BG21" s="253"/>
      <c r="BH21" s="253"/>
      <c r="BI21" s="253"/>
      <c r="BJ21" s="253"/>
      <c r="BK21" s="253"/>
      <c r="BL21" s="253"/>
      <c r="BM21" s="253"/>
      <c r="BN21" s="253"/>
      <c r="BO21" s="253"/>
      <c r="BP21" s="253"/>
      <c r="BQ21" s="253"/>
      <c r="BR21" s="253"/>
      <c r="BS21" s="253"/>
      <c r="BT21" s="253"/>
      <c r="BU21" s="253"/>
      <c r="BV21" s="253"/>
      <c r="BW21" s="253"/>
      <c r="BX21" s="253"/>
      <c r="BY21" s="253"/>
      <c r="BZ21" s="253"/>
      <c r="CA21" s="253"/>
      <c r="CB21" s="253"/>
      <c r="CC21" s="253"/>
      <c r="CD21" s="253"/>
      <c r="CE21" s="253"/>
      <c r="CF21" s="253"/>
      <c r="CG21" s="253"/>
      <c r="CH21" s="253"/>
      <c r="CI21" s="253"/>
      <c r="CJ21" s="253"/>
      <c r="CK21" s="253"/>
      <c r="CL21" s="253"/>
      <c r="CM21" s="253"/>
      <c r="CN21" s="253"/>
      <c r="CO21" s="253"/>
      <c r="CP21" s="253"/>
      <c r="CQ21" s="253"/>
      <c r="CR21" s="253"/>
      <c r="CS21" s="253"/>
      <c r="CT21" s="253"/>
      <c r="CU21" s="253"/>
      <c r="CV21" s="253"/>
      <c r="CW21" s="253"/>
      <c r="CX21" s="253"/>
      <c r="CY21" s="253"/>
      <c r="CZ21" s="253"/>
      <c r="DA21" s="253"/>
      <c r="DB21" s="253"/>
      <c r="DC21" s="253"/>
      <c r="DD21" s="253"/>
      <c r="DE21" s="253"/>
      <c r="DF21" s="253"/>
      <c r="DG21" s="253"/>
      <c r="DH21" s="253"/>
      <c r="DI21" s="253"/>
      <c r="DJ21" s="253"/>
      <c r="DK21" s="253"/>
      <c r="DL21" s="253"/>
    </row>
    <row r="22" spans="1:116" x14ac:dyDescent="0.25">
      <c r="A22" s="254" t="s">
        <v>8392</v>
      </c>
      <c r="B22" s="255" t="s">
        <v>8393</v>
      </c>
      <c r="C22" s="258">
        <v>0.63031901420000003</v>
      </c>
      <c r="D22" s="259">
        <v>6</v>
      </c>
      <c r="E22" s="258">
        <v>0.01</v>
      </c>
      <c r="F22" s="258">
        <v>5.75</v>
      </c>
      <c r="G22" s="258">
        <v>0.1620850103</v>
      </c>
      <c r="H22" s="258">
        <v>33</v>
      </c>
      <c r="I22" s="259">
        <v>1</v>
      </c>
      <c r="J22" s="259" t="str">
        <f>IFERROR(VLOOKUP($B22,'Core Indicators'!$E$3:$EU$906,147,FALSE),"x")</f>
        <v>x</v>
      </c>
      <c r="K22" s="260">
        <v>-0.23354159299999999</v>
      </c>
      <c r="L22" s="258">
        <v>6</v>
      </c>
      <c r="M22" s="259">
        <v>53</v>
      </c>
      <c r="N22" s="259">
        <v>36</v>
      </c>
      <c r="O22" s="259" t="str">
        <f>IFERROR(VLOOKUP(B22,'Core Indicators'!$E$3:$G$9906,3,FALSE),"x")</f>
        <v>x</v>
      </c>
      <c r="P22" s="259">
        <v>51200</v>
      </c>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c r="BF22" s="253"/>
      <c r="BG22" s="253"/>
      <c r="BH22" s="253"/>
      <c r="BI22" s="253"/>
      <c r="BJ22" s="253"/>
      <c r="BK22" s="253"/>
      <c r="BL22" s="253"/>
      <c r="BM22" s="253"/>
      <c r="BN22" s="253"/>
      <c r="BO22" s="253"/>
      <c r="BP22" s="253"/>
      <c r="BQ22" s="253"/>
      <c r="BR22" s="253"/>
      <c r="BS22" s="253"/>
      <c r="BT22" s="253"/>
      <c r="BU22" s="253"/>
      <c r="BV22" s="253"/>
      <c r="BW22" s="253"/>
      <c r="BX22" s="253"/>
      <c r="BY22" s="253"/>
      <c r="BZ22" s="253"/>
      <c r="CA22" s="253"/>
      <c r="CB22" s="253"/>
      <c r="CC22" s="253"/>
      <c r="CD22" s="253"/>
      <c r="CE22" s="253"/>
      <c r="CF22" s="253"/>
      <c r="CG22" s="253"/>
      <c r="CH22" s="253"/>
      <c r="CI22" s="253"/>
      <c r="CJ22" s="253"/>
      <c r="CK22" s="253"/>
      <c r="CL22" s="253"/>
      <c r="CM22" s="253"/>
      <c r="CN22" s="253"/>
      <c r="CO22" s="253"/>
      <c r="CP22" s="253"/>
      <c r="CQ22" s="253"/>
      <c r="CR22" s="253"/>
      <c r="CS22" s="253"/>
      <c r="CT22" s="253"/>
      <c r="CU22" s="253"/>
      <c r="CV22" s="253"/>
      <c r="CW22" s="253"/>
      <c r="CX22" s="253"/>
      <c r="CY22" s="253"/>
      <c r="CZ22" s="253"/>
      <c r="DA22" s="253"/>
      <c r="DB22" s="253"/>
      <c r="DC22" s="253"/>
      <c r="DD22" s="253"/>
      <c r="DE22" s="253"/>
      <c r="DF22" s="253"/>
      <c r="DG22" s="253"/>
      <c r="DH22" s="253"/>
      <c r="DI22" s="253"/>
      <c r="DJ22" s="253"/>
      <c r="DK22" s="253"/>
      <c r="DL22" s="253"/>
    </row>
    <row r="23" spans="1:116" x14ac:dyDescent="0.25">
      <c r="A23" s="254" t="s">
        <v>8394</v>
      </c>
      <c r="B23" s="255" t="s">
        <v>8395</v>
      </c>
      <c r="C23" s="258">
        <v>0.3724950447</v>
      </c>
      <c r="D23" s="259">
        <v>2</v>
      </c>
      <c r="E23" s="258">
        <v>4.1000000000000002E-2</v>
      </c>
      <c r="F23" s="258">
        <v>4.3833333333000004</v>
      </c>
      <c r="G23" s="258">
        <v>0.11907633970000001</v>
      </c>
      <c r="H23" s="258">
        <v>25.3</v>
      </c>
      <c r="I23" s="259">
        <v>3</v>
      </c>
      <c r="J23" s="259" t="str">
        <f>IFERROR(VLOOKUP($B23,'Core Indicators'!$E$3:$EU$906,147,FALSE),"x")</f>
        <v>x</v>
      </c>
      <c r="K23" s="260">
        <v>-0.79445779319999987</v>
      </c>
      <c r="L23" s="258">
        <v>4</v>
      </c>
      <c r="M23" s="259">
        <v>19</v>
      </c>
      <c r="N23" s="259">
        <v>45</v>
      </c>
      <c r="O23" s="259" t="str">
        <f>IFERROR(VLOOKUP(B23,'Core Indicators'!$E$3:$G$9906,3,FALSE),"x")</f>
        <v>x</v>
      </c>
      <c r="P23" s="259">
        <v>202910</v>
      </c>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c r="BF23" s="253"/>
      <c r="BG23" s="253"/>
      <c r="BH23" s="253"/>
      <c r="BI23" s="253"/>
      <c r="BJ23" s="253"/>
      <c r="BK23" s="253"/>
      <c r="BL23" s="253"/>
      <c r="BM23" s="253"/>
      <c r="BN23" s="253"/>
      <c r="BO23" s="253"/>
      <c r="BP23" s="253"/>
      <c r="BQ23" s="253"/>
      <c r="BR23" s="253"/>
      <c r="BS23" s="253"/>
      <c r="BT23" s="253"/>
      <c r="BU23" s="253"/>
      <c r="BV23" s="253"/>
      <c r="BW23" s="253"/>
      <c r="BX23" s="253"/>
      <c r="BY23" s="253"/>
      <c r="BZ23" s="253"/>
      <c r="CA23" s="253"/>
      <c r="CB23" s="253"/>
      <c r="CC23" s="253"/>
      <c r="CD23" s="253"/>
      <c r="CE23" s="253"/>
      <c r="CF23" s="253"/>
      <c r="CG23" s="253"/>
      <c r="CH23" s="253"/>
      <c r="CI23" s="253"/>
      <c r="CJ23" s="253"/>
      <c r="CK23" s="253"/>
      <c r="CL23" s="253"/>
      <c r="CM23" s="253"/>
      <c r="CN23" s="253"/>
      <c r="CO23" s="253"/>
      <c r="CP23" s="253"/>
      <c r="CQ23" s="253"/>
      <c r="CR23" s="253"/>
      <c r="CS23" s="253"/>
      <c r="CT23" s="253"/>
      <c r="CU23" s="253"/>
      <c r="CV23" s="253"/>
      <c r="CW23" s="253"/>
      <c r="CX23" s="253"/>
      <c r="CY23" s="253"/>
      <c r="CZ23" s="253"/>
      <c r="DA23" s="253"/>
      <c r="DB23" s="253"/>
      <c r="DC23" s="253"/>
      <c r="DD23" s="253"/>
      <c r="DE23" s="253"/>
      <c r="DF23" s="253"/>
      <c r="DG23" s="253"/>
      <c r="DH23" s="253"/>
      <c r="DI23" s="253"/>
      <c r="DJ23" s="253"/>
      <c r="DK23" s="253"/>
      <c r="DL23" s="253"/>
    </row>
    <row r="24" spans="1:116" x14ac:dyDescent="0.25">
      <c r="A24" s="254" t="s">
        <v>8396</v>
      </c>
      <c r="B24" s="255" t="s">
        <v>8397</v>
      </c>
      <c r="C24" s="258">
        <v>0.63658801529999998</v>
      </c>
      <c r="D24" s="259">
        <v>14</v>
      </c>
      <c r="E24" s="258">
        <v>0</v>
      </c>
      <c r="F24" s="258" t="s">
        <v>14</v>
      </c>
      <c r="G24" s="258">
        <v>0.39140979419999999</v>
      </c>
      <c r="H24" s="258">
        <v>53.3</v>
      </c>
      <c r="I24" s="259">
        <v>0</v>
      </c>
      <c r="J24" s="259" t="str">
        <f>IFERROR(VLOOKUP($B24,'Core Indicators'!$E$3:$EU$906,147,FALSE),"x")</f>
        <v>x</v>
      </c>
      <c r="K24" s="260">
        <v>-0.77551245689999992</v>
      </c>
      <c r="L24" s="258" t="s">
        <v>14</v>
      </c>
      <c r="M24" s="259">
        <v>86</v>
      </c>
      <c r="N24" s="259" t="s">
        <v>14</v>
      </c>
      <c r="O24" s="259" t="str">
        <f>IFERROR(VLOOKUP(B24,'Core Indicators'!$E$3:$G$9906,3,FALSE),"x")</f>
        <v>x</v>
      </c>
      <c r="P24" s="259">
        <v>22810</v>
      </c>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c r="BA24" s="253"/>
      <c r="BB24" s="253"/>
      <c r="BC24" s="253"/>
      <c r="BD24" s="253"/>
      <c r="BE24" s="253"/>
      <c r="BF24" s="253"/>
      <c r="BG24" s="253"/>
      <c r="BH24" s="253"/>
      <c r="BI24" s="253"/>
      <c r="BJ24" s="253"/>
      <c r="BK24" s="253"/>
      <c r="BL24" s="253"/>
      <c r="BM24" s="253"/>
      <c r="BN24" s="253"/>
      <c r="BO24" s="253"/>
      <c r="BP24" s="253"/>
      <c r="BQ24" s="253"/>
      <c r="BR24" s="253"/>
      <c r="BS24" s="253"/>
      <c r="BT24" s="253"/>
      <c r="BU24" s="253"/>
      <c r="BV24" s="253"/>
      <c r="BW24" s="253"/>
      <c r="BX24" s="253"/>
      <c r="BY24" s="253"/>
      <c r="BZ24" s="253"/>
      <c r="CA24" s="253"/>
      <c r="CB24" s="253"/>
      <c r="CC24" s="253"/>
      <c r="CD24" s="253"/>
      <c r="CE24" s="253"/>
      <c r="CF24" s="253"/>
      <c r="CG24" s="253"/>
      <c r="CH24" s="253"/>
      <c r="CI24" s="253"/>
      <c r="CJ24" s="253"/>
      <c r="CK24" s="253"/>
      <c r="CL24" s="253"/>
      <c r="CM24" s="253"/>
      <c r="CN24" s="253"/>
      <c r="CO24" s="253"/>
      <c r="CP24" s="253"/>
      <c r="CQ24" s="253"/>
      <c r="CR24" s="253"/>
      <c r="CS24" s="253"/>
      <c r="CT24" s="253"/>
      <c r="CU24" s="253"/>
      <c r="CV24" s="253"/>
      <c r="CW24" s="253"/>
      <c r="CX24" s="253"/>
      <c r="CY24" s="253"/>
      <c r="CZ24" s="253"/>
      <c r="DA24" s="253"/>
      <c r="DB24" s="253"/>
      <c r="DC24" s="253"/>
      <c r="DD24" s="253"/>
      <c r="DE24" s="253"/>
      <c r="DF24" s="253"/>
      <c r="DG24" s="253"/>
      <c r="DH24" s="253"/>
      <c r="DI24" s="253"/>
      <c r="DJ24" s="253"/>
      <c r="DK24" s="253"/>
      <c r="DL24" s="253"/>
    </row>
    <row r="25" spans="1:116" x14ac:dyDescent="0.25">
      <c r="A25" s="254" t="s">
        <v>8398</v>
      </c>
      <c r="B25" s="255" t="s">
        <v>8399</v>
      </c>
      <c r="C25" s="258">
        <v>0.67240000150000001</v>
      </c>
      <c r="D25" s="259">
        <v>11</v>
      </c>
      <c r="E25" s="258">
        <v>3.5000000000000003E-2</v>
      </c>
      <c r="F25" s="258">
        <v>6.8</v>
      </c>
      <c r="G25" s="258">
        <v>0.44613712929999999</v>
      </c>
      <c r="H25" s="258">
        <v>41.6</v>
      </c>
      <c r="I25" s="259">
        <v>3</v>
      </c>
      <c r="J25" s="259" t="str">
        <f>IFERROR(VLOOKUP($B25,'Core Indicators'!$E$3:$EU$906,147,FALSE),"x")</f>
        <v>x</v>
      </c>
      <c r="K25" s="260">
        <v>-1.1213886738000001</v>
      </c>
      <c r="L25" s="258">
        <v>5.25</v>
      </c>
      <c r="M25" s="259">
        <v>63</v>
      </c>
      <c r="N25" s="259">
        <v>31</v>
      </c>
      <c r="O25" s="259" t="str">
        <f>IFERROR(VLOOKUP(B25,'Core Indicators'!$E$3:$G$9906,3,FALSE),"x")</f>
        <v>x</v>
      </c>
      <c r="P25" s="259">
        <v>1083300</v>
      </c>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row>
    <row r="26" spans="1:116" x14ac:dyDescent="0.25">
      <c r="A26" s="254" t="s">
        <v>2033</v>
      </c>
      <c r="B26" s="255" t="s">
        <v>8400</v>
      </c>
      <c r="C26" s="258">
        <v>0.51540597229999996</v>
      </c>
      <c r="D26" s="259">
        <v>12</v>
      </c>
      <c r="E26" s="258">
        <v>6.6299999999999998E-2</v>
      </c>
      <c r="F26" s="258">
        <v>7.4</v>
      </c>
      <c r="G26" s="258">
        <v>0.38554076850000002</v>
      </c>
      <c r="H26" s="258">
        <v>53.4</v>
      </c>
      <c r="I26" s="259">
        <v>4</v>
      </c>
      <c r="J26" s="259">
        <f>IFERROR(VLOOKUP($B26,'Core Indicators'!$E$3:$EU$906,147,FALSE),"x")</f>
        <v>3104</v>
      </c>
      <c r="K26" s="260">
        <v>-0.18090397120000001</v>
      </c>
      <c r="L26" s="258">
        <v>7.5</v>
      </c>
      <c r="M26" s="259">
        <v>75</v>
      </c>
      <c r="N26" s="259">
        <v>35</v>
      </c>
      <c r="O26" s="259">
        <f>IFERROR(VLOOKUP(B26,'Core Indicators'!$E$3:$G$9906,3,FALSE),"x")</f>
        <v>212386000</v>
      </c>
      <c r="P26" s="259">
        <v>8358140</v>
      </c>
      <c r="Q26" s="253"/>
      <c r="R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c r="BR26" s="253"/>
      <c r="BS26" s="253"/>
      <c r="BT26" s="253"/>
      <c r="BU26" s="253"/>
      <c r="BV26" s="253"/>
      <c r="BW26" s="253"/>
      <c r="BX26" s="253"/>
      <c r="BY26" s="253"/>
      <c r="BZ26" s="253"/>
      <c r="CA26" s="253"/>
      <c r="CB26" s="253"/>
      <c r="CC26" s="253"/>
      <c r="CD26" s="253"/>
      <c r="CE26" s="253"/>
      <c r="CF26" s="253"/>
      <c r="CG26" s="253"/>
      <c r="CH26" s="253"/>
      <c r="CI26" s="253"/>
      <c r="CJ26" s="253"/>
      <c r="CK26" s="253"/>
      <c r="CL26" s="253"/>
      <c r="CM26" s="253"/>
      <c r="CN26" s="253"/>
      <c r="CO26" s="253"/>
      <c r="CP26" s="253"/>
      <c r="CQ26" s="253"/>
      <c r="CR26" s="253"/>
      <c r="CS26" s="253"/>
      <c r="CT26" s="253"/>
      <c r="CU26" s="253"/>
      <c r="CV26" s="253"/>
      <c r="CW26" s="253"/>
      <c r="CX26" s="253"/>
      <c r="CY26" s="253"/>
      <c r="CZ26" s="253"/>
      <c r="DA26" s="253"/>
      <c r="DB26" s="253"/>
      <c r="DC26" s="253"/>
      <c r="DD26" s="253"/>
      <c r="DE26" s="253"/>
      <c r="DF26" s="253"/>
      <c r="DG26" s="253"/>
      <c r="DH26" s="253"/>
      <c r="DI26" s="253"/>
      <c r="DJ26" s="253"/>
      <c r="DK26" s="253"/>
      <c r="DL26" s="253"/>
    </row>
    <row r="27" spans="1:116" x14ac:dyDescent="0.25">
      <c r="A27" s="254" t="s">
        <v>8401</v>
      </c>
      <c r="B27" s="255" t="s">
        <v>8402</v>
      </c>
      <c r="C27" s="258">
        <v>0</v>
      </c>
      <c r="D27" s="259">
        <v>12</v>
      </c>
      <c r="E27" s="258">
        <v>0</v>
      </c>
      <c r="F27" s="258" t="s">
        <v>14</v>
      </c>
      <c r="G27" s="258">
        <v>0.25602427439999997</v>
      </c>
      <c r="H27" s="258" t="s">
        <v>14</v>
      </c>
      <c r="I27" s="259">
        <v>0</v>
      </c>
      <c r="J27" s="259" t="str">
        <f>IFERROR(VLOOKUP($B27,'Core Indicators'!$E$3:$EU$906,147,FALSE),"x")</f>
        <v>x</v>
      </c>
      <c r="K27" s="260">
        <v>0.35702922939999998</v>
      </c>
      <c r="L27" s="258" t="s">
        <v>14</v>
      </c>
      <c r="M27" s="259">
        <v>95</v>
      </c>
      <c r="N27" s="259">
        <v>62</v>
      </c>
      <c r="O27" s="259" t="str">
        <f>IFERROR(VLOOKUP(B27,'Core Indicators'!$E$3:$G$9906,3,FALSE),"x")</f>
        <v>x</v>
      </c>
      <c r="P27" s="259">
        <v>430</v>
      </c>
      <c r="Q27" s="253"/>
      <c r="R27" s="253"/>
      <c r="S27" s="253"/>
      <c r="T27" s="253"/>
      <c r="U27" s="253"/>
      <c r="V27" s="253"/>
      <c r="W27" s="253"/>
      <c r="X27" s="253"/>
      <c r="Y27" s="253"/>
      <c r="Z27" s="253"/>
      <c r="AA27" s="253"/>
      <c r="AB27" s="253"/>
      <c r="AC27" s="253"/>
      <c r="AD27" s="253"/>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A27" s="253"/>
      <c r="BB27" s="253"/>
      <c r="BC27" s="253"/>
      <c r="BD27" s="253"/>
      <c r="BE27" s="253"/>
      <c r="BF27" s="253"/>
      <c r="BG27" s="253"/>
      <c r="BH27" s="253"/>
      <c r="BI27" s="253"/>
      <c r="BJ27" s="253"/>
      <c r="BK27" s="253"/>
      <c r="BL27" s="253"/>
      <c r="BM27" s="253"/>
      <c r="BN27" s="253"/>
      <c r="BO27" s="253"/>
      <c r="BP27" s="253"/>
      <c r="BQ27" s="253"/>
      <c r="BR27" s="253"/>
      <c r="BS27" s="253"/>
      <c r="BT27" s="253"/>
      <c r="BU27" s="253"/>
      <c r="BV27" s="253"/>
      <c r="BW27" s="253"/>
      <c r="BX27" s="253"/>
      <c r="BY27" s="253"/>
      <c r="BZ27" s="253"/>
      <c r="CA27" s="253"/>
      <c r="CB27" s="253"/>
      <c r="CC27" s="253"/>
      <c r="CD27" s="253"/>
      <c r="CE27" s="253"/>
      <c r="CF27" s="253"/>
      <c r="CG27" s="253"/>
      <c r="CH27" s="253"/>
      <c r="CI27" s="253"/>
      <c r="CJ27" s="253"/>
      <c r="CK27" s="253"/>
      <c r="CL27" s="253"/>
      <c r="CM27" s="253"/>
      <c r="CN27" s="253"/>
      <c r="CO27" s="253"/>
      <c r="CP27" s="253"/>
      <c r="CQ27" s="253"/>
      <c r="CR27" s="253"/>
      <c r="CS27" s="253"/>
      <c r="CT27" s="253"/>
      <c r="CU27" s="253"/>
      <c r="CV27" s="253"/>
      <c r="CW27" s="253"/>
      <c r="CX27" s="253"/>
      <c r="CY27" s="253"/>
      <c r="CZ27" s="253"/>
      <c r="DA27" s="253"/>
      <c r="DB27" s="253"/>
      <c r="DC27" s="253"/>
      <c r="DD27" s="253"/>
      <c r="DE27" s="253"/>
      <c r="DF27" s="253"/>
      <c r="DG27" s="253"/>
      <c r="DH27" s="253"/>
      <c r="DI27" s="253"/>
      <c r="DJ27" s="253"/>
      <c r="DK27" s="253"/>
      <c r="DL27" s="253"/>
    </row>
    <row r="28" spans="1:116" x14ac:dyDescent="0.25">
      <c r="A28" s="254" t="s">
        <v>8403</v>
      </c>
      <c r="B28" s="255" t="s">
        <v>8404</v>
      </c>
      <c r="C28" s="258">
        <v>0.6545000071</v>
      </c>
      <c r="D28" s="259">
        <v>3</v>
      </c>
      <c r="E28" s="258">
        <v>0</v>
      </c>
      <c r="F28" s="258" t="s">
        <v>14</v>
      </c>
      <c r="G28" s="258">
        <v>0.23351593270000001</v>
      </c>
      <c r="H28" s="258" t="s">
        <v>14</v>
      </c>
      <c r="I28" s="259">
        <v>0</v>
      </c>
      <c r="J28" s="259" t="str">
        <f>IFERROR(VLOOKUP($B28,'Core Indicators'!$E$3:$EU$906,147,FALSE),"x")</f>
        <v>x</v>
      </c>
      <c r="K28" s="260">
        <v>0.61426669359999997</v>
      </c>
      <c r="L28" s="258" t="s">
        <v>14</v>
      </c>
      <c r="M28" s="259">
        <v>28</v>
      </c>
      <c r="N28" s="259">
        <v>60</v>
      </c>
      <c r="O28" s="259" t="str">
        <f>IFERROR(VLOOKUP(B28,'Core Indicators'!$E$3:$G$9906,3,FALSE),"x")</f>
        <v>x</v>
      </c>
      <c r="P28" s="259">
        <v>5270</v>
      </c>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c r="BD28" s="253"/>
      <c r="BE28" s="253"/>
      <c r="BF28" s="253"/>
      <c r="BG28" s="253"/>
      <c r="BH28" s="253"/>
      <c r="BI28" s="253"/>
      <c r="BJ28" s="253"/>
      <c r="BK28" s="253"/>
      <c r="BL28" s="253"/>
      <c r="BM28" s="253"/>
      <c r="BN28" s="253"/>
      <c r="BO28" s="253"/>
      <c r="BP28" s="253"/>
      <c r="BQ28" s="253"/>
      <c r="BR28" s="253"/>
      <c r="BS28" s="253"/>
      <c r="BT28" s="253"/>
      <c r="BU28" s="253"/>
      <c r="BV28" s="253"/>
      <c r="BW28" s="253"/>
      <c r="BX28" s="253"/>
      <c r="BY28" s="253"/>
      <c r="BZ28" s="253"/>
      <c r="CA28" s="253"/>
      <c r="CB28" s="253"/>
      <c r="CC28" s="253"/>
      <c r="CD28" s="253"/>
      <c r="CE28" s="253"/>
      <c r="CF28" s="253"/>
      <c r="CG28" s="253"/>
      <c r="CH28" s="253"/>
      <c r="CI28" s="253"/>
      <c r="CJ28" s="253"/>
      <c r="CK28" s="253"/>
      <c r="CL28" s="253"/>
      <c r="CM28" s="253"/>
      <c r="CN28" s="253"/>
      <c r="CO28" s="253"/>
      <c r="CP28" s="253"/>
      <c r="CQ28" s="253"/>
      <c r="CR28" s="253"/>
      <c r="CS28" s="253"/>
      <c r="CT28" s="253"/>
      <c r="CU28" s="253"/>
      <c r="CV28" s="253"/>
      <c r="CW28" s="253"/>
      <c r="CX28" s="253"/>
      <c r="CY28" s="253"/>
      <c r="CZ28" s="253"/>
      <c r="DA28" s="253"/>
      <c r="DB28" s="253"/>
      <c r="DC28" s="253"/>
      <c r="DD28" s="253"/>
      <c r="DE28" s="253"/>
      <c r="DF28" s="253"/>
      <c r="DG28" s="253"/>
      <c r="DH28" s="253"/>
      <c r="DI28" s="253"/>
      <c r="DJ28" s="253"/>
      <c r="DK28" s="253"/>
      <c r="DL28" s="253"/>
    </row>
    <row r="29" spans="1:116" x14ac:dyDescent="0.25">
      <c r="A29" s="254" t="s">
        <v>8405</v>
      </c>
      <c r="B29" s="255" t="s">
        <v>8406</v>
      </c>
      <c r="C29" s="258">
        <v>0.75999999279999997</v>
      </c>
      <c r="D29" s="259">
        <v>6</v>
      </c>
      <c r="E29" s="258">
        <v>0</v>
      </c>
      <c r="F29" s="258">
        <v>6.85</v>
      </c>
      <c r="G29" s="258">
        <v>0.43637777080000001</v>
      </c>
      <c r="H29" s="258">
        <v>37.4</v>
      </c>
      <c r="I29" s="259">
        <v>0</v>
      </c>
      <c r="J29" s="259" t="str">
        <f>IFERROR(VLOOKUP($B29,'Core Indicators'!$E$3:$EU$906,147,FALSE),"x")</f>
        <v>x</v>
      </c>
      <c r="K29" s="260">
        <v>0.58970773219999995</v>
      </c>
      <c r="L29" s="258">
        <v>7.25</v>
      </c>
      <c r="M29" s="259">
        <v>58</v>
      </c>
      <c r="N29" s="259">
        <v>68</v>
      </c>
      <c r="O29" s="259" t="str">
        <f>IFERROR(VLOOKUP(B29,'Core Indicators'!$E$3:$G$9906,3,FALSE),"x")</f>
        <v>x</v>
      </c>
      <c r="P29" s="259">
        <v>38117</v>
      </c>
      <c r="Q29" s="253"/>
      <c r="R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c r="BR29" s="253"/>
      <c r="BS29" s="253"/>
      <c r="BT29" s="253"/>
      <c r="BU29" s="253"/>
      <c r="BV29" s="253"/>
      <c r="BW29" s="253"/>
      <c r="BX29" s="253"/>
      <c r="BY29" s="253"/>
      <c r="BZ29" s="253"/>
      <c r="CA29" s="253"/>
      <c r="CB29" s="253"/>
      <c r="CC29" s="253"/>
      <c r="CD29" s="253"/>
      <c r="CE29" s="253"/>
      <c r="CF29" s="253"/>
      <c r="CG29" s="253"/>
      <c r="CH29" s="253"/>
      <c r="CI29" s="253"/>
      <c r="CJ29" s="253"/>
      <c r="CK29" s="253"/>
      <c r="CL29" s="253"/>
      <c r="CM29" s="253"/>
      <c r="CN29" s="253"/>
      <c r="CO29" s="253"/>
      <c r="CP29" s="253"/>
      <c r="CQ29" s="253"/>
      <c r="CR29" s="253"/>
      <c r="CS29" s="253"/>
      <c r="CT29" s="253"/>
      <c r="CU29" s="253"/>
      <c r="CV29" s="253"/>
      <c r="CW29" s="253"/>
      <c r="CX29" s="253"/>
      <c r="CY29" s="253"/>
      <c r="CZ29" s="253"/>
      <c r="DA29" s="253"/>
      <c r="DB29" s="253"/>
      <c r="DC29" s="253"/>
      <c r="DD29" s="253"/>
      <c r="DE29" s="253"/>
      <c r="DF29" s="253"/>
      <c r="DG29" s="253"/>
      <c r="DH29" s="253"/>
      <c r="DI29" s="253"/>
      <c r="DJ29" s="253"/>
      <c r="DK29" s="253"/>
      <c r="DL29" s="253"/>
    </row>
    <row r="30" spans="1:116" x14ac:dyDescent="0.25">
      <c r="A30" s="254" t="s">
        <v>8407</v>
      </c>
      <c r="B30" s="255" t="s">
        <v>8408</v>
      </c>
      <c r="C30" s="258">
        <v>0.66707900850000001</v>
      </c>
      <c r="D30" s="259">
        <v>10</v>
      </c>
      <c r="E30" s="258">
        <v>0.02</v>
      </c>
      <c r="F30" s="258">
        <v>8.35</v>
      </c>
      <c r="G30" s="258">
        <v>0.46426597219999999</v>
      </c>
      <c r="H30" s="258">
        <v>53.3</v>
      </c>
      <c r="I30" s="259">
        <v>0</v>
      </c>
      <c r="J30" s="259" t="str">
        <f>IFERROR(VLOOKUP($B30,'Core Indicators'!$E$3:$EU$906,147,FALSE),"x")</f>
        <v>x</v>
      </c>
      <c r="K30" s="260">
        <v>0.49843922260000001</v>
      </c>
      <c r="L30" s="258">
        <v>8</v>
      </c>
      <c r="M30" s="259">
        <v>72</v>
      </c>
      <c r="N30" s="259">
        <v>61</v>
      </c>
      <c r="O30" s="259" t="str">
        <f>IFERROR(VLOOKUP(B30,'Core Indicators'!$E$3:$G$9906,3,FALSE),"x")</f>
        <v>x</v>
      </c>
      <c r="P30" s="259">
        <v>566730</v>
      </c>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253"/>
      <c r="BC30" s="253"/>
      <c r="BD30" s="253"/>
      <c r="BE30" s="253"/>
      <c r="BF30" s="253"/>
      <c r="BG30" s="253"/>
      <c r="BH30" s="253"/>
      <c r="BI30" s="253"/>
      <c r="BJ30" s="253"/>
      <c r="BK30" s="253"/>
      <c r="BL30" s="253"/>
      <c r="BM30" s="253"/>
      <c r="BN30" s="253"/>
      <c r="BO30" s="253"/>
      <c r="BP30" s="253"/>
      <c r="BQ30" s="253"/>
      <c r="BR30" s="253"/>
      <c r="BS30" s="253"/>
      <c r="BT30" s="253"/>
      <c r="BU30" s="253"/>
      <c r="BV30" s="253"/>
      <c r="BW30" s="253"/>
      <c r="BX30" s="253"/>
      <c r="BY30" s="253"/>
      <c r="BZ30" s="253"/>
      <c r="CA30" s="253"/>
      <c r="CB30" s="253"/>
      <c r="CC30" s="253"/>
      <c r="CD30" s="253"/>
      <c r="CE30" s="253"/>
      <c r="CF30" s="253"/>
      <c r="CG30" s="253"/>
      <c r="CH30" s="253"/>
      <c r="CI30" s="253"/>
      <c r="CJ30" s="253"/>
      <c r="CK30" s="253"/>
      <c r="CL30" s="253"/>
      <c r="CM30" s="253"/>
      <c r="CN30" s="253"/>
      <c r="CO30" s="253"/>
      <c r="CP30" s="253"/>
      <c r="CQ30" s="253"/>
      <c r="CR30" s="253"/>
      <c r="CS30" s="253"/>
      <c r="CT30" s="253"/>
      <c r="CU30" s="253"/>
      <c r="CV30" s="253"/>
      <c r="CW30" s="253"/>
      <c r="CX30" s="253"/>
      <c r="CY30" s="253"/>
      <c r="CZ30" s="253"/>
      <c r="DA30" s="253"/>
      <c r="DB30" s="253"/>
      <c r="DC30" s="253"/>
      <c r="DD30" s="253"/>
      <c r="DE30" s="253"/>
      <c r="DF30" s="253"/>
      <c r="DG30" s="253"/>
      <c r="DH30" s="253"/>
      <c r="DI30" s="253"/>
      <c r="DJ30" s="253"/>
      <c r="DK30" s="253"/>
      <c r="DL30" s="253"/>
    </row>
    <row r="31" spans="1:116" x14ac:dyDescent="0.25">
      <c r="A31" s="254" t="s">
        <v>177</v>
      </c>
      <c r="B31" s="255" t="s">
        <v>8409</v>
      </c>
      <c r="C31" s="258">
        <v>0.87789099120000003</v>
      </c>
      <c r="D31" s="259">
        <v>4</v>
      </c>
      <c r="E31" s="258">
        <v>0.183</v>
      </c>
      <c r="F31" s="258">
        <v>3.55</v>
      </c>
      <c r="G31" s="258">
        <v>0.68207866260000005</v>
      </c>
      <c r="H31" s="258">
        <v>56.2</v>
      </c>
      <c r="I31" s="259">
        <v>5</v>
      </c>
      <c r="J31" s="259">
        <f>IFERROR(VLOOKUP($B31,'Core Indicators'!$E$3:$EU$906,147,FALSE),"x")</f>
        <v>201</v>
      </c>
      <c r="K31" s="260">
        <v>-1.7283856869000001</v>
      </c>
      <c r="L31" s="258">
        <v>3.25</v>
      </c>
      <c r="M31" s="259">
        <v>10</v>
      </c>
      <c r="N31" s="259">
        <v>25</v>
      </c>
      <c r="O31" s="259">
        <f>IFERROR(VLOOKUP(B31,'Core Indicators'!$E$3:$G$9906,3,FALSE),"x")</f>
        <v>5350000</v>
      </c>
      <c r="P31" s="259">
        <v>622980</v>
      </c>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53"/>
      <c r="BP31" s="253"/>
      <c r="BQ31" s="253"/>
      <c r="BR31" s="253"/>
      <c r="BS31" s="253"/>
      <c r="BT31" s="253"/>
      <c r="BU31" s="253"/>
      <c r="BV31" s="253"/>
      <c r="BW31" s="253"/>
      <c r="BX31" s="253"/>
      <c r="BY31" s="253"/>
      <c r="BZ31" s="253"/>
      <c r="CA31" s="253"/>
      <c r="CB31" s="253"/>
      <c r="CC31" s="253"/>
      <c r="CD31" s="253"/>
      <c r="CE31" s="253"/>
      <c r="CF31" s="253"/>
      <c r="CG31" s="253"/>
      <c r="CH31" s="253"/>
      <c r="CI31" s="253"/>
      <c r="CJ31" s="253"/>
      <c r="CK31" s="253"/>
      <c r="CL31" s="253"/>
      <c r="CM31" s="253"/>
      <c r="CN31" s="253"/>
      <c r="CO31" s="253"/>
      <c r="CP31" s="253"/>
      <c r="CQ31" s="253"/>
      <c r="CR31" s="253"/>
      <c r="CS31" s="253"/>
      <c r="CT31" s="253"/>
      <c r="CU31" s="253"/>
      <c r="CV31" s="253"/>
      <c r="CW31" s="253"/>
      <c r="CX31" s="253"/>
      <c r="CY31" s="253"/>
      <c r="CZ31" s="253"/>
      <c r="DA31" s="253"/>
      <c r="DB31" s="253"/>
      <c r="DC31" s="253"/>
      <c r="DD31" s="253"/>
      <c r="DE31" s="253"/>
      <c r="DF31" s="253"/>
      <c r="DG31" s="253"/>
      <c r="DH31" s="253"/>
      <c r="DI31" s="253"/>
      <c r="DJ31" s="253"/>
      <c r="DK31" s="253"/>
      <c r="DL31" s="253"/>
    </row>
    <row r="32" spans="1:116" x14ac:dyDescent="0.25">
      <c r="A32" s="254" t="s">
        <v>8410</v>
      </c>
      <c r="B32" s="255" t="s">
        <v>8411</v>
      </c>
      <c r="C32" s="258">
        <v>0.59715102890000005</v>
      </c>
      <c r="D32" s="259">
        <v>12</v>
      </c>
      <c r="E32" s="258">
        <v>2.8000000000000001E-2</v>
      </c>
      <c r="F32" s="258" t="s">
        <v>14</v>
      </c>
      <c r="G32" s="258">
        <v>8.2716424699999999E-2</v>
      </c>
      <c r="H32" s="258">
        <v>33.299999999999997</v>
      </c>
      <c r="I32" s="259">
        <v>0</v>
      </c>
      <c r="J32" s="259" t="str">
        <f>IFERROR(VLOOKUP($B32,'Core Indicators'!$E$3:$EU$906,147,FALSE),"x")</f>
        <v>x</v>
      </c>
      <c r="K32" s="260">
        <v>1.7599397898</v>
      </c>
      <c r="L32" s="258" t="s">
        <v>14</v>
      </c>
      <c r="M32" s="259">
        <v>98</v>
      </c>
      <c r="N32" s="259">
        <v>77</v>
      </c>
      <c r="O32" s="259" t="str">
        <f>IFERROR(VLOOKUP(B32,'Core Indicators'!$E$3:$G$9906,3,FALSE),"x")</f>
        <v>x</v>
      </c>
      <c r="P32" s="259">
        <v>9093510</v>
      </c>
      <c r="Q32" s="253"/>
      <c r="R32" s="253"/>
      <c r="S32" s="253"/>
      <c r="T32" s="253"/>
      <c r="U32" s="253"/>
      <c r="V32" s="253"/>
      <c r="W32" s="253"/>
      <c r="X32" s="253"/>
      <c r="Y32" s="253"/>
      <c r="Z32" s="253"/>
      <c r="AA32" s="253"/>
      <c r="AB32" s="253"/>
      <c r="AC32" s="253"/>
      <c r="AD32" s="253"/>
      <c r="AE32" s="253"/>
      <c r="AF32" s="253"/>
      <c r="AG32" s="253"/>
      <c r="AH32" s="253"/>
      <c r="AI32" s="253"/>
      <c r="AJ32" s="253"/>
      <c r="AK32" s="253"/>
      <c r="AL32" s="253"/>
      <c r="AM32" s="253"/>
      <c r="AN32" s="253"/>
      <c r="AO32" s="253"/>
      <c r="AP32" s="253"/>
      <c r="AQ32" s="253"/>
      <c r="AR32" s="253"/>
      <c r="AS32" s="253"/>
      <c r="AT32" s="253"/>
      <c r="AU32" s="253"/>
      <c r="AV32" s="253"/>
      <c r="AW32" s="253"/>
      <c r="AX32" s="253"/>
      <c r="AY32" s="253"/>
      <c r="AZ32" s="253"/>
      <c r="BA32" s="253"/>
      <c r="BB32" s="253"/>
      <c r="BC32" s="253"/>
      <c r="BD32" s="253"/>
      <c r="BE32" s="253"/>
      <c r="BF32" s="253"/>
      <c r="BG32" s="253"/>
      <c r="BH32" s="253"/>
      <c r="BI32" s="253"/>
      <c r="BJ32" s="253"/>
      <c r="BK32" s="253"/>
      <c r="BL32" s="253"/>
      <c r="BM32" s="253"/>
      <c r="BN32" s="253"/>
      <c r="BO32" s="253"/>
      <c r="BP32" s="253"/>
      <c r="BQ32" s="253"/>
      <c r="BR32" s="253"/>
      <c r="BS32" s="253"/>
      <c r="BT32" s="253"/>
      <c r="BU32" s="253"/>
      <c r="BV32" s="253"/>
      <c r="BW32" s="253"/>
      <c r="BX32" s="253"/>
      <c r="BY32" s="253"/>
      <c r="BZ32" s="253"/>
      <c r="CA32" s="253"/>
      <c r="CB32" s="253"/>
      <c r="CC32" s="253"/>
      <c r="CD32" s="253"/>
      <c r="CE32" s="253"/>
      <c r="CF32" s="253"/>
      <c r="CG32" s="253"/>
      <c r="CH32" s="253"/>
      <c r="CI32" s="253"/>
      <c r="CJ32" s="253"/>
      <c r="CK32" s="253"/>
      <c r="CL32" s="253"/>
      <c r="CM32" s="253"/>
      <c r="CN32" s="253"/>
      <c r="CO32" s="253"/>
      <c r="CP32" s="253"/>
      <c r="CQ32" s="253"/>
      <c r="CR32" s="253"/>
      <c r="CS32" s="253"/>
      <c r="CT32" s="253"/>
      <c r="CU32" s="253"/>
      <c r="CV32" s="253"/>
      <c r="CW32" s="253"/>
      <c r="CX32" s="253"/>
      <c r="CY32" s="253"/>
      <c r="CZ32" s="253"/>
      <c r="DA32" s="253"/>
      <c r="DB32" s="253"/>
      <c r="DC32" s="253"/>
      <c r="DD32" s="253"/>
      <c r="DE32" s="253"/>
      <c r="DF32" s="253"/>
      <c r="DG32" s="253"/>
      <c r="DH32" s="253"/>
      <c r="DI32" s="253"/>
      <c r="DJ32" s="253"/>
      <c r="DK32" s="253"/>
      <c r="DL32" s="253"/>
    </row>
    <row r="33" spans="1:116" x14ac:dyDescent="0.25">
      <c r="A33" s="254" t="s">
        <v>8412</v>
      </c>
      <c r="B33" s="255" t="s">
        <v>8413</v>
      </c>
      <c r="C33" s="258">
        <v>0.5450100068</v>
      </c>
      <c r="D33" s="259">
        <v>11</v>
      </c>
      <c r="E33" s="258">
        <v>0</v>
      </c>
      <c r="F33" s="258" t="s">
        <v>14</v>
      </c>
      <c r="G33" s="258">
        <v>3.6718722199999998E-2</v>
      </c>
      <c r="H33" s="258">
        <v>33.1</v>
      </c>
      <c r="I33" s="259">
        <v>0</v>
      </c>
      <c r="J33" s="259" t="str">
        <f>IFERROR(VLOOKUP($B33,'Core Indicators'!$E$3:$EU$906,147,FALSE),"x")</f>
        <v>x</v>
      </c>
      <c r="K33" s="260">
        <v>1.9066414833000001</v>
      </c>
      <c r="L33" s="258" t="s">
        <v>14</v>
      </c>
      <c r="M33" s="259">
        <v>96</v>
      </c>
      <c r="N33" s="259">
        <v>85</v>
      </c>
      <c r="O33" s="259" t="str">
        <f>IFERROR(VLOOKUP(B33,'Core Indicators'!$E$3:$G$9906,3,FALSE),"x")</f>
        <v>x</v>
      </c>
      <c r="P33" s="259">
        <v>39516</v>
      </c>
      <c r="Q33" s="253"/>
      <c r="R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253"/>
      <c r="BM33" s="253"/>
      <c r="BN33" s="253"/>
      <c r="BO33" s="253"/>
      <c r="BP33" s="253"/>
      <c r="BQ33" s="253"/>
      <c r="BR33" s="253"/>
      <c r="BS33" s="253"/>
      <c r="BT33" s="253"/>
      <c r="BU33" s="253"/>
      <c r="BV33" s="253"/>
      <c r="BW33" s="253"/>
      <c r="BX33" s="253"/>
      <c r="BY33" s="253"/>
      <c r="BZ33" s="253"/>
      <c r="CA33" s="253"/>
      <c r="CB33" s="253"/>
      <c r="CC33" s="253"/>
      <c r="CD33" s="253"/>
      <c r="CE33" s="253"/>
      <c r="CF33" s="253"/>
      <c r="CG33" s="253"/>
      <c r="CH33" s="253"/>
      <c r="CI33" s="253"/>
      <c r="CJ33" s="253"/>
      <c r="CK33" s="253"/>
      <c r="CL33" s="253"/>
      <c r="CM33" s="253"/>
      <c r="CN33" s="253"/>
      <c r="CO33" s="253"/>
      <c r="CP33" s="253"/>
      <c r="CQ33" s="253"/>
      <c r="CR33" s="253"/>
      <c r="CS33" s="253"/>
      <c r="CT33" s="253"/>
      <c r="CU33" s="253"/>
      <c r="CV33" s="253"/>
      <c r="CW33" s="253"/>
      <c r="CX33" s="253"/>
      <c r="CY33" s="253"/>
      <c r="CZ33" s="253"/>
      <c r="DA33" s="253"/>
      <c r="DB33" s="253"/>
      <c r="DC33" s="253"/>
      <c r="DD33" s="253"/>
      <c r="DE33" s="253"/>
      <c r="DF33" s="253"/>
      <c r="DG33" s="253"/>
      <c r="DH33" s="253"/>
      <c r="DI33" s="253"/>
      <c r="DJ33" s="253"/>
      <c r="DK33" s="253"/>
      <c r="DL33" s="253"/>
    </row>
    <row r="34" spans="1:116" x14ac:dyDescent="0.25">
      <c r="A34" s="254" t="s">
        <v>3414</v>
      </c>
      <c r="B34" s="255" t="s">
        <v>8414</v>
      </c>
      <c r="C34" s="258">
        <v>0.16604995180000001</v>
      </c>
      <c r="D34" s="259">
        <v>12</v>
      </c>
      <c r="E34" s="258">
        <v>0.04</v>
      </c>
      <c r="F34" s="258">
        <v>9.3000000000000007</v>
      </c>
      <c r="G34" s="258">
        <v>0.28785367480000001</v>
      </c>
      <c r="H34" s="258">
        <v>44.4</v>
      </c>
      <c r="I34" s="259">
        <v>3</v>
      </c>
      <c r="J34" s="259">
        <f>IFERROR(VLOOKUP($B34,'Core Indicators'!$E$3:$EU$906,147,FALSE),"x")</f>
        <v>2</v>
      </c>
      <c r="K34" s="260">
        <v>1.0736131668</v>
      </c>
      <c r="L34" s="258">
        <v>9.5</v>
      </c>
      <c r="M34" s="259">
        <v>90</v>
      </c>
      <c r="N34" s="259">
        <v>67</v>
      </c>
      <c r="O34" s="259">
        <f>IFERROR(VLOOKUP(B34,'Core Indicators'!$E$3:$G$9906,3,FALSE),"x")</f>
        <v>19116000</v>
      </c>
      <c r="P34" s="259">
        <v>743532</v>
      </c>
      <c r="Q34" s="253"/>
      <c r="R34" s="253"/>
      <c r="S34" s="253"/>
      <c r="T34" s="253"/>
      <c r="U34" s="253"/>
      <c r="V34" s="253"/>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253"/>
      <c r="AU34" s="253"/>
      <c r="AV34" s="253"/>
      <c r="AW34" s="253"/>
      <c r="AX34" s="253"/>
      <c r="AY34" s="253"/>
      <c r="AZ34" s="253"/>
      <c r="BA34" s="253"/>
      <c r="BB34" s="253"/>
      <c r="BC34" s="253"/>
      <c r="BD34" s="253"/>
      <c r="BE34" s="253"/>
      <c r="BF34" s="253"/>
      <c r="BG34" s="253"/>
      <c r="BH34" s="253"/>
      <c r="BI34" s="253"/>
      <c r="BJ34" s="253"/>
      <c r="BK34" s="253"/>
      <c r="BL34" s="253"/>
      <c r="BM34" s="253"/>
      <c r="BN34" s="253"/>
      <c r="BO34" s="253"/>
      <c r="BP34" s="253"/>
      <c r="BQ34" s="253"/>
      <c r="BR34" s="253"/>
      <c r="BS34" s="253"/>
      <c r="BT34" s="253"/>
      <c r="BU34" s="253"/>
      <c r="BV34" s="253"/>
      <c r="BW34" s="253"/>
      <c r="BX34" s="253"/>
      <c r="BY34" s="253"/>
      <c r="BZ34" s="253"/>
      <c r="CA34" s="253"/>
      <c r="CB34" s="253"/>
      <c r="CC34" s="253"/>
      <c r="CD34" s="253"/>
      <c r="CE34" s="253"/>
      <c r="CF34" s="253"/>
      <c r="CG34" s="253"/>
      <c r="CH34" s="253"/>
      <c r="CI34" s="253"/>
      <c r="CJ34" s="253"/>
      <c r="CK34" s="253"/>
      <c r="CL34" s="253"/>
      <c r="CM34" s="253"/>
      <c r="CN34" s="253"/>
      <c r="CO34" s="253"/>
      <c r="CP34" s="253"/>
      <c r="CQ34" s="253"/>
      <c r="CR34" s="253"/>
      <c r="CS34" s="253"/>
      <c r="CT34" s="253"/>
      <c r="CU34" s="253"/>
      <c r="CV34" s="253"/>
      <c r="CW34" s="253"/>
      <c r="CX34" s="253"/>
      <c r="CY34" s="253"/>
      <c r="CZ34" s="253"/>
      <c r="DA34" s="253"/>
      <c r="DB34" s="253"/>
      <c r="DC34" s="253"/>
      <c r="DD34" s="253"/>
      <c r="DE34" s="253"/>
      <c r="DF34" s="253"/>
      <c r="DG34" s="253"/>
      <c r="DH34" s="253"/>
      <c r="DI34" s="253"/>
      <c r="DJ34" s="253"/>
      <c r="DK34" s="253"/>
      <c r="DL34" s="253"/>
    </row>
    <row r="35" spans="1:116" x14ac:dyDescent="0.25">
      <c r="A35" s="254" t="s">
        <v>8415</v>
      </c>
      <c r="B35" s="255" t="s">
        <v>8416</v>
      </c>
      <c r="C35" s="258">
        <v>0.16040162429999999</v>
      </c>
      <c r="D35" s="259">
        <v>0</v>
      </c>
      <c r="E35" s="258">
        <v>0.43430000000000002</v>
      </c>
      <c r="F35" s="258">
        <v>3.3333333333000001</v>
      </c>
      <c r="G35" s="258">
        <v>0.16264248040000001</v>
      </c>
      <c r="H35" s="258">
        <v>38.5</v>
      </c>
      <c r="I35" s="259">
        <v>3</v>
      </c>
      <c r="J35" s="259" t="str">
        <f>IFERROR(VLOOKUP($B35,'Core Indicators'!$E$3:$EU$906,147,FALSE),"x")</f>
        <v>x</v>
      </c>
      <c r="K35" s="260">
        <v>-0.27471861240000001</v>
      </c>
      <c r="L35" s="258">
        <v>2.5</v>
      </c>
      <c r="M35" s="259">
        <v>10</v>
      </c>
      <c r="N35" s="259">
        <v>41</v>
      </c>
      <c r="O35" s="259" t="str">
        <f>IFERROR(VLOOKUP(B35,'Core Indicators'!$E$3:$G$9906,3,FALSE),"x")</f>
        <v>x</v>
      </c>
      <c r="P35" s="259">
        <v>9388211</v>
      </c>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53"/>
      <c r="BP35" s="253"/>
      <c r="BQ35" s="253"/>
      <c r="BR35" s="253"/>
      <c r="BS35" s="253"/>
      <c r="BT35" s="253"/>
      <c r="BU35" s="253"/>
      <c r="BV35" s="253"/>
      <c r="BW35" s="253"/>
      <c r="BX35" s="253"/>
      <c r="BY35" s="253"/>
      <c r="BZ35" s="253"/>
      <c r="CA35" s="253"/>
      <c r="CB35" s="253"/>
      <c r="CC35" s="253"/>
      <c r="CD35" s="253"/>
      <c r="CE35" s="253"/>
      <c r="CF35" s="253"/>
      <c r="CG35" s="253"/>
      <c r="CH35" s="253"/>
      <c r="CI35" s="253"/>
      <c r="CJ35" s="253"/>
      <c r="CK35" s="253"/>
      <c r="CL35" s="253"/>
      <c r="CM35" s="253"/>
      <c r="CN35" s="253"/>
      <c r="CO35" s="253"/>
      <c r="CP35" s="253"/>
      <c r="CQ35" s="253"/>
      <c r="CR35" s="253"/>
      <c r="CS35" s="253"/>
      <c r="CT35" s="253"/>
      <c r="CU35" s="253"/>
      <c r="CV35" s="253"/>
      <c r="CW35" s="253"/>
      <c r="CX35" s="253"/>
      <c r="CY35" s="253"/>
      <c r="CZ35" s="253"/>
      <c r="DA35" s="253"/>
      <c r="DB35" s="253"/>
      <c r="DC35" s="253"/>
      <c r="DD35" s="253"/>
      <c r="DE35" s="253"/>
      <c r="DF35" s="253"/>
      <c r="DG35" s="253"/>
      <c r="DH35" s="253"/>
      <c r="DI35" s="253"/>
      <c r="DJ35" s="253"/>
      <c r="DK35" s="253"/>
      <c r="DL35" s="253"/>
    </row>
    <row r="36" spans="1:116" x14ac:dyDescent="0.25">
      <c r="A36" s="254" t="s">
        <v>8417</v>
      </c>
      <c r="B36" s="255" t="s">
        <v>8418</v>
      </c>
      <c r="C36" s="258">
        <v>0.77389999669999998</v>
      </c>
      <c r="D36" s="259">
        <v>4</v>
      </c>
      <c r="E36" s="258">
        <v>0.34</v>
      </c>
      <c r="F36" s="258">
        <v>5.8</v>
      </c>
      <c r="G36" s="258">
        <v>0.65704813979999999</v>
      </c>
      <c r="H36" s="258">
        <v>41.5</v>
      </c>
      <c r="I36" s="259">
        <v>2</v>
      </c>
      <c r="J36" s="259" t="str">
        <f>IFERROR(VLOOKUP($B36,'Core Indicators'!$E$3:$EU$906,147,FALSE),"x")</f>
        <v>x</v>
      </c>
      <c r="K36" s="260">
        <v>-0.5669065714</v>
      </c>
      <c r="L36" s="258">
        <v>3.75</v>
      </c>
      <c r="M36" s="259">
        <v>51</v>
      </c>
      <c r="N36" s="259">
        <v>35</v>
      </c>
      <c r="O36" s="259" t="str">
        <f>IFERROR(VLOOKUP(B36,'Core Indicators'!$E$3:$G$9906,3,FALSE),"x")</f>
        <v>x</v>
      </c>
      <c r="P36" s="259">
        <v>318000</v>
      </c>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c r="BJ36" s="253"/>
      <c r="BK36" s="253"/>
      <c r="BL36" s="253"/>
      <c r="BM36" s="253"/>
      <c r="BN36" s="253"/>
      <c r="BO36" s="253"/>
      <c r="BP36" s="253"/>
      <c r="BQ36" s="253"/>
      <c r="BR36" s="253"/>
      <c r="BS36" s="253"/>
      <c r="BT36" s="253"/>
      <c r="BU36" s="253"/>
      <c r="BV36" s="253"/>
      <c r="BW36" s="253"/>
      <c r="BX36" s="253"/>
      <c r="BY36" s="253"/>
      <c r="BZ36" s="253"/>
      <c r="CA36" s="253"/>
      <c r="CB36" s="253"/>
      <c r="CC36" s="253"/>
      <c r="CD36" s="253"/>
      <c r="CE36" s="253"/>
      <c r="CF36" s="253"/>
      <c r="CG36" s="253"/>
      <c r="CH36" s="253"/>
      <c r="CI36" s="253"/>
      <c r="CJ36" s="253"/>
      <c r="CK36" s="253"/>
      <c r="CL36" s="253"/>
      <c r="CM36" s="253"/>
      <c r="CN36" s="253"/>
      <c r="CO36" s="253"/>
      <c r="CP36" s="253"/>
      <c r="CQ36" s="253"/>
      <c r="CR36" s="253"/>
      <c r="CS36" s="253"/>
      <c r="CT36" s="253"/>
      <c r="CU36" s="253"/>
      <c r="CV36" s="253"/>
      <c r="CW36" s="253"/>
      <c r="CX36" s="253"/>
      <c r="CY36" s="253"/>
      <c r="CZ36" s="253"/>
      <c r="DA36" s="253"/>
      <c r="DB36" s="253"/>
      <c r="DC36" s="253"/>
      <c r="DD36" s="253"/>
      <c r="DE36" s="253"/>
      <c r="DF36" s="253"/>
      <c r="DG36" s="253"/>
      <c r="DH36" s="253"/>
      <c r="DI36" s="253"/>
      <c r="DJ36" s="253"/>
      <c r="DK36" s="253"/>
      <c r="DL36" s="253"/>
    </row>
    <row r="37" spans="1:116" x14ac:dyDescent="0.25">
      <c r="A37" s="254" t="s">
        <v>223</v>
      </c>
      <c r="B37" s="255" t="s">
        <v>8419</v>
      </c>
      <c r="C37" s="258">
        <v>0.85829999849999994</v>
      </c>
      <c r="D37" s="259">
        <v>5</v>
      </c>
      <c r="E37" s="258">
        <v>0</v>
      </c>
      <c r="F37" s="258">
        <v>3.55</v>
      </c>
      <c r="G37" s="258">
        <v>0.56645724549999998</v>
      </c>
      <c r="H37" s="258">
        <v>46.6</v>
      </c>
      <c r="I37" s="259">
        <v>5</v>
      </c>
      <c r="J37" s="259">
        <f>IFERROR(VLOOKUP($B37,'Core Indicators'!$E$3:$EU$906,147,FALSE),"x")</f>
        <v>560</v>
      </c>
      <c r="K37" s="260">
        <v>-1.1189085244999999</v>
      </c>
      <c r="L37" s="258">
        <v>3.25</v>
      </c>
      <c r="M37" s="259">
        <v>18</v>
      </c>
      <c r="N37" s="259">
        <v>25</v>
      </c>
      <c r="O37" s="259">
        <f>IFERROR(VLOOKUP(B37,'Core Indicators'!$E$3:$G$9906,3,FALSE),"x")</f>
        <v>27600000</v>
      </c>
      <c r="P37" s="259">
        <v>472710</v>
      </c>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c r="AT37" s="253"/>
      <c r="AU37" s="253"/>
      <c r="AV37" s="253"/>
      <c r="AW37" s="253"/>
      <c r="AX37" s="253"/>
      <c r="AY37" s="253"/>
      <c r="AZ37" s="253"/>
      <c r="BA37" s="253"/>
      <c r="BB37" s="253"/>
      <c r="BC37" s="253"/>
      <c r="BD37" s="253"/>
      <c r="BE37" s="253"/>
      <c r="BF37" s="253"/>
      <c r="BG37" s="253"/>
      <c r="BH37" s="253"/>
      <c r="BI37" s="253"/>
      <c r="BJ37" s="253"/>
      <c r="BK37" s="253"/>
      <c r="BL37" s="253"/>
      <c r="BM37" s="253"/>
      <c r="BN37" s="253"/>
      <c r="BO37" s="253"/>
      <c r="BP37" s="253"/>
      <c r="BQ37" s="253"/>
      <c r="BR37" s="253"/>
      <c r="BS37" s="253"/>
      <c r="BT37" s="253"/>
      <c r="BU37" s="253"/>
      <c r="BV37" s="253"/>
      <c r="BW37" s="253"/>
      <c r="BX37" s="253"/>
      <c r="BY37" s="253"/>
      <c r="BZ37" s="253"/>
      <c r="CA37" s="253"/>
      <c r="CB37" s="253"/>
      <c r="CC37" s="253"/>
      <c r="CD37" s="253"/>
      <c r="CE37" s="253"/>
      <c r="CF37" s="253"/>
      <c r="CG37" s="253"/>
      <c r="CH37" s="253"/>
      <c r="CI37" s="253"/>
      <c r="CJ37" s="253"/>
      <c r="CK37" s="253"/>
      <c r="CL37" s="253"/>
      <c r="CM37" s="253"/>
      <c r="CN37" s="253"/>
      <c r="CO37" s="253"/>
      <c r="CP37" s="253"/>
      <c r="CQ37" s="253"/>
      <c r="CR37" s="253"/>
      <c r="CS37" s="253"/>
      <c r="CT37" s="253"/>
      <c r="CU37" s="253"/>
      <c r="CV37" s="253"/>
      <c r="CW37" s="253"/>
      <c r="CX37" s="253"/>
      <c r="CY37" s="253"/>
      <c r="CZ37" s="253"/>
      <c r="DA37" s="253"/>
      <c r="DB37" s="253"/>
      <c r="DC37" s="253"/>
      <c r="DD37" s="253"/>
      <c r="DE37" s="253"/>
      <c r="DF37" s="253"/>
      <c r="DG37" s="253"/>
      <c r="DH37" s="253"/>
      <c r="DI37" s="253"/>
      <c r="DJ37" s="253"/>
      <c r="DK37" s="253"/>
      <c r="DL37" s="253"/>
    </row>
    <row r="38" spans="1:116" x14ac:dyDescent="0.25">
      <c r="A38" s="254" t="s">
        <v>253</v>
      </c>
      <c r="B38" s="255" t="s">
        <v>8420</v>
      </c>
      <c r="C38" s="258">
        <v>0.93415500099999993</v>
      </c>
      <c r="D38" s="259">
        <v>3</v>
      </c>
      <c r="E38" s="258">
        <v>0.61299999999999999</v>
      </c>
      <c r="F38" s="258">
        <v>3.5166666666999999</v>
      </c>
      <c r="G38" s="258">
        <v>0.65473159420000004</v>
      </c>
      <c r="H38" s="258">
        <v>42.1</v>
      </c>
      <c r="I38" s="259">
        <v>5</v>
      </c>
      <c r="J38" s="259">
        <f>IFERROR(VLOOKUP($B38,'Core Indicators'!$E$3:$EU$906,147,FALSE),"x")</f>
        <v>3311</v>
      </c>
      <c r="K38" s="260">
        <v>-1.786087513</v>
      </c>
      <c r="L38" s="258">
        <v>2.75</v>
      </c>
      <c r="M38" s="259">
        <v>18</v>
      </c>
      <c r="N38" s="259">
        <v>18</v>
      </c>
      <c r="O38" s="259">
        <f>IFERROR(VLOOKUP(B38,'Core Indicators'!$E$3:$G$9906,3,FALSE),"x")</f>
        <v>106193000</v>
      </c>
      <c r="P38" s="259">
        <v>2267050</v>
      </c>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253"/>
      <c r="BB38" s="253"/>
      <c r="BC38" s="253"/>
      <c r="BD38" s="253"/>
      <c r="BE38" s="253"/>
      <c r="BF38" s="253"/>
      <c r="BG38" s="253"/>
      <c r="BH38" s="253"/>
      <c r="BI38" s="253"/>
      <c r="BJ38" s="253"/>
      <c r="BK38" s="253"/>
      <c r="BL38" s="253"/>
      <c r="BM38" s="253"/>
      <c r="BN38" s="253"/>
      <c r="BO38" s="253"/>
      <c r="BP38" s="253"/>
      <c r="BQ38" s="253"/>
      <c r="BR38" s="253"/>
      <c r="BS38" s="253"/>
      <c r="BT38" s="253"/>
      <c r="BU38" s="253"/>
      <c r="BV38" s="253"/>
      <c r="BW38" s="253"/>
      <c r="BX38" s="253"/>
      <c r="BY38" s="253"/>
      <c r="BZ38" s="253"/>
      <c r="CA38" s="253"/>
      <c r="CB38" s="253"/>
      <c r="CC38" s="253"/>
      <c r="CD38" s="253"/>
      <c r="CE38" s="253"/>
      <c r="CF38" s="253"/>
      <c r="CG38" s="253"/>
      <c r="CH38" s="253"/>
      <c r="CI38" s="253"/>
      <c r="CJ38" s="253"/>
      <c r="CK38" s="253"/>
      <c r="CL38" s="253"/>
      <c r="CM38" s="253"/>
      <c r="CN38" s="253"/>
      <c r="CO38" s="253"/>
      <c r="CP38" s="253"/>
      <c r="CQ38" s="253"/>
      <c r="CR38" s="253"/>
      <c r="CS38" s="253"/>
      <c r="CT38" s="253"/>
      <c r="CU38" s="253"/>
      <c r="CV38" s="253"/>
      <c r="CW38" s="253"/>
      <c r="CX38" s="253"/>
      <c r="CY38" s="253"/>
      <c r="CZ38" s="253"/>
      <c r="DA38" s="253"/>
      <c r="DB38" s="253"/>
      <c r="DC38" s="253"/>
      <c r="DD38" s="253"/>
      <c r="DE38" s="253"/>
      <c r="DF38" s="253"/>
      <c r="DG38" s="253"/>
      <c r="DH38" s="253"/>
      <c r="DI38" s="253"/>
      <c r="DJ38" s="253"/>
      <c r="DK38" s="253"/>
      <c r="DL38" s="253"/>
    </row>
    <row r="39" spans="1:116" x14ac:dyDescent="0.25">
      <c r="A39" s="254" t="s">
        <v>1281</v>
      </c>
      <c r="B39" s="255" t="s">
        <v>8421</v>
      </c>
      <c r="C39" s="258">
        <v>0.8790999934</v>
      </c>
      <c r="D39" s="259">
        <v>10</v>
      </c>
      <c r="E39" s="258">
        <v>0.72</v>
      </c>
      <c r="F39" s="258">
        <v>3.3</v>
      </c>
      <c r="G39" s="258">
        <v>0.57901026190000005</v>
      </c>
      <c r="H39" s="258">
        <v>48.9</v>
      </c>
      <c r="I39" s="259">
        <v>1</v>
      </c>
      <c r="J39" s="259">
        <f>IFERROR(VLOOKUP($B39,'Core Indicators'!$E$3:$EU$906,147,FALSE),"x")</f>
        <v>15</v>
      </c>
      <c r="K39" s="260">
        <v>-1.1497093438999999</v>
      </c>
      <c r="L39" s="258">
        <v>2.5</v>
      </c>
      <c r="M39" s="259">
        <v>20</v>
      </c>
      <c r="N39" s="259">
        <v>19</v>
      </c>
      <c r="O39" s="259">
        <f>IFERROR(VLOOKUP(B39,'Core Indicators'!$E$3:$G$9906,3,FALSE),"x")</f>
        <v>5800000</v>
      </c>
      <c r="P39" s="259">
        <v>341500</v>
      </c>
      <c r="Q39" s="253"/>
      <c r="R39" s="253"/>
      <c r="S39" s="253"/>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53"/>
      <c r="BD39" s="253"/>
      <c r="BE39" s="253"/>
      <c r="BF39" s="253"/>
      <c r="BG39" s="253"/>
      <c r="BH39" s="253"/>
      <c r="BI39" s="253"/>
      <c r="BJ39" s="253"/>
      <c r="BK39" s="253"/>
      <c r="BL39" s="253"/>
      <c r="BM39" s="253"/>
      <c r="BN39" s="253"/>
      <c r="BO39" s="253"/>
      <c r="BP39" s="253"/>
      <c r="BQ39" s="253"/>
      <c r="BR39" s="253"/>
      <c r="BS39" s="253"/>
      <c r="BT39" s="253"/>
      <c r="BU39" s="253"/>
      <c r="BV39" s="253"/>
      <c r="BW39" s="253"/>
      <c r="BX39" s="253"/>
      <c r="BY39" s="253"/>
      <c r="BZ39" s="253"/>
      <c r="CA39" s="253"/>
      <c r="CB39" s="253"/>
      <c r="CC39" s="253"/>
      <c r="CD39" s="253"/>
      <c r="CE39" s="253"/>
      <c r="CF39" s="253"/>
      <c r="CG39" s="253"/>
      <c r="CH39" s="253"/>
      <c r="CI39" s="253"/>
      <c r="CJ39" s="253"/>
      <c r="CK39" s="253"/>
      <c r="CL39" s="253"/>
      <c r="CM39" s="253"/>
      <c r="CN39" s="253"/>
      <c r="CO39" s="253"/>
      <c r="CP39" s="253"/>
      <c r="CQ39" s="253"/>
      <c r="CR39" s="253"/>
      <c r="CS39" s="253"/>
      <c r="CT39" s="253"/>
      <c r="CU39" s="253"/>
      <c r="CV39" s="253"/>
      <c r="CW39" s="253"/>
      <c r="CX39" s="253"/>
      <c r="CY39" s="253"/>
      <c r="CZ39" s="253"/>
      <c r="DA39" s="253"/>
      <c r="DB39" s="253"/>
      <c r="DC39" s="253"/>
      <c r="DD39" s="253"/>
      <c r="DE39" s="253"/>
      <c r="DF39" s="253"/>
      <c r="DG39" s="253"/>
      <c r="DH39" s="253"/>
      <c r="DI39" s="253"/>
      <c r="DJ39" s="253"/>
      <c r="DK39" s="253"/>
      <c r="DL39" s="253"/>
    </row>
    <row r="40" spans="1:116" x14ac:dyDescent="0.25">
      <c r="A40" s="254" t="s">
        <v>3480</v>
      </c>
      <c r="B40" s="255" t="s">
        <v>8422</v>
      </c>
      <c r="C40" s="258">
        <v>0.41304397009999999</v>
      </c>
      <c r="D40" s="259">
        <v>10</v>
      </c>
      <c r="E40" s="258">
        <v>0.247</v>
      </c>
      <c r="F40" s="258">
        <v>6.7</v>
      </c>
      <c r="G40" s="258">
        <v>0.41050226350000002</v>
      </c>
      <c r="H40" s="258">
        <v>51.3</v>
      </c>
      <c r="I40" s="259">
        <v>4</v>
      </c>
      <c r="J40" s="259">
        <f>IFERROR(VLOOKUP($B40,'Core Indicators'!$E$3:$EU$906,147,FALSE),"x")</f>
        <v>886</v>
      </c>
      <c r="K40" s="260">
        <v>-0.41692885759999998</v>
      </c>
      <c r="L40" s="258">
        <v>6.25</v>
      </c>
      <c r="M40" s="259">
        <v>66</v>
      </c>
      <c r="N40" s="259">
        <v>37</v>
      </c>
      <c r="O40" s="259">
        <f>IFERROR(VLOOKUP(B40,'Core Indicators'!$E$3:$G$9906,3,FALSE),"x")</f>
        <v>51000000</v>
      </c>
      <c r="P40" s="259">
        <v>1109500</v>
      </c>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c r="AU40" s="253"/>
      <c r="AV40" s="253"/>
      <c r="AW40" s="253"/>
      <c r="AX40" s="253"/>
      <c r="AY40" s="253"/>
      <c r="AZ40" s="253"/>
      <c r="BA40" s="253"/>
      <c r="BB40" s="253"/>
      <c r="BC40" s="253"/>
      <c r="BD40" s="253"/>
      <c r="BE40" s="253"/>
      <c r="BF40" s="253"/>
      <c r="BG40" s="253"/>
      <c r="BH40" s="253"/>
      <c r="BI40" s="253"/>
      <c r="BJ40" s="253"/>
      <c r="BK40" s="253"/>
      <c r="BL40" s="253"/>
      <c r="BM40" s="253"/>
      <c r="BN40" s="253"/>
      <c r="BO40" s="253"/>
      <c r="BP40" s="253"/>
      <c r="BQ40" s="253"/>
      <c r="BR40" s="253"/>
      <c r="BS40" s="253"/>
      <c r="BT40" s="253"/>
      <c r="BU40" s="253"/>
      <c r="BV40" s="253"/>
      <c r="BW40" s="253"/>
      <c r="BX40" s="253"/>
      <c r="BY40" s="253"/>
      <c r="BZ40" s="253"/>
      <c r="CA40" s="253"/>
      <c r="CB40" s="253"/>
      <c r="CC40" s="253"/>
      <c r="CD40" s="253"/>
      <c r="CE40" s="253"/>
      <c r="CF40" s="253"/>
      <c r="CG40" s="253"/>
      <c r="CH40" s="253"/>
      <c r="CI40" s="253"/>
      <c r="CJ40" s="253"/>
      <c r="CK40" s="253"/>
      <c r="CL40" s="253"/>
      <c r="CM40" s="253"/>
      <c r="CN40" s="253"/>
      <c r="CO40" s="253"/>
      <c r="CP40" s="253"/>
      <c r="CQ40" s="253"/>
      <c r="CR40" s="253"/>
      <c r="CS40" s="253"/>
      <c r="CT40" s="253"/>
      <c r="CU40" s="253"/>
      <c r="CV40" s="253"/>
      <c r="CW40" s="253"/>
      <c r="CX40" s="253"/>
      <c r="CY40" s="253"/>
      <c r="CZ40" s="253"/>
      <c r="DA40" s="253"/>
      <c r="DB40" s="253"/>
      <c r="DC40" s="253"/>
      <c r="DD40" s="253"/>
      <c r="DE40" s="253"/>
      <c r="DF40" s="253"/>
      <c r="DG40" s="253"/>
      <c r="DH40" s="253"/>
      <c r="DI40" s="253"/>
      <c r="DJ40" s="253"/>
      <c r="DK40" s="253"/>
      <c r="DL40" s="253"/>
    </row>
    <row r="41" spans="1:116" x14ac:dyDescent="0.25">
      <c r="A41" s="254" t="s">
        <v>8423</v>
      </c>
      <c r="B41" s="255" t="s">
        <v>8424</v>
      </c>
      <c r="C41" s="258">
        <v>0.54602201459999999</v>
      </c>
      <c r="D41" s="259">
        <v>10</v>
      </c>
      <c r="E41" s="258">
        <v>0</v>
      </c>
      <c r="F41" s="258" t="s">
        <v>14</v>
      </c>
      <c r="G41" s="258" t="s">
        <v>14</v>
      </c>
      <c r="H41" s="258">
        <v>45.3</v>
      </c>
      <c r="I41" s="259">
        <v>0</v>
      </c>
      <c r="J41" s="259" t="str">
        <f>IFERROR(VLOOKUP($B41,'Core Indicators'!$E$3:$EU$906,147,FALSE),"x")</f>
        <v>x</v>
      </c>
      <c r="K41" s="260">
        <v>-1.0875025988</v>
      </c>
      <c r="L41" s="258" t="s">
        <v>14</v>
      </c>
      <c r="M41" s="259">
        <v>44</v>
      </c>
      <c r="N41" s="259">
        <v>25</v>
      </c>
      <c r="O41" s="259" t="str">
        <f>IFERROR(VLOOKUP(B41,'Core Indicators'!$E$3:$G$9906,3,FALSE),"x")</f>
        <v>x</v>
      </c>
      <c r="P41" s="259">
        <v>1861</v>
      </c>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c r="BR41" s="253"/>
      <c r="BS41" s="253"/>
      <c r="BT41" s="253"/>
      <c r="BU41" s="253"/>
      <c r="BV41" s="253"/>
      <c r="BW41" s="253"/>
      <c r="BX41" s="253"/>
      <c r="BY41" s="253"/>
      <c r="BZ41" s="253"/>
      <c r="CA41" s="253"/>
      <c r="CB41" s="253"/>
      <c r="CC41" s="253"/>
      <c r="CD41" s="253"/>
      <c r="CE41" s="253"/>
      <c r="CF41" s="253"/>
      <c r="CG41" s="253"/>
      <c r="CH41" s="253"/>
      <c r="CI41" s="253"/>
      <c r="CJ41" s="253"/>
      <c r="CK41" s="253"/>
      <c r="CL41" s="253"/>
      <c r="CM41" s="253"/>
      <c r="CN41" s="253"/>
      <c r="CO41" s="253"/>
      <c r="CP41" s="253"/>
      <c r="CQ41" s="253"/>
      <c r="CR41" s="253"/>
      <c r="CS41" s="253"/>
      <c r="CT41" s="253"/>
      <c r="CU41" s="253"/>
      <c r="CV41" s="253"/>
      <c r="CW41" s="253"/>
      <c r="CX41" s="253"/>
      <c r="CY41" s="253"/>
      <c r="CZ41" s="253"/>
      <c r="DA41" s="253"/>
      <c r="DB41" s="253"/>
      <c r="DC41" s="253"/>
      <c r="DD41" s="253"/>
      <c r="DE41" s="253"/>
      <c r="DF41" s="253"/>
      <c r="DG41" s="253"/>
      <c r="DH41" s="253"/>
      <c r="DI41" s="253"/>
      <c r="DJ41" s="253"/>
      <c r="DK41" s="253"/>
      <c r="DL41" s="253"/>
    </row>
    <row r="42" spans="1:116" x14ac:dyDescent="0.25">
      <c r="A42" s="254" t="s">
        <v>8425</v>
      </c>
      <c r="B42" s="255" t="s">
        <v>8426</v>
      </c>
      <c r="C42" s="258">
        <v>0</v>
      </c>
      <c r="D42" s="259">
        <v>13</v>
      </c>
      <c r="E42" s="258">
        <v>0</v>
      </c>
      <c r="F42" s="258" t="s">
        <v>14</v>
      </c>
      <c r="G42" s="258">
        <v>0.37196926270000003</v>
      </c>
      <c r="H42" s="258">
        <v>42.4</v>
      </c>
      <c r="I42" s="259">
        <v>0</v>
      </c>
      <c r="J42" s="259" t="str">
        <f>IFERROR(VLOOKUP($B42,'Core Indicators'!$E$3:$EU$906,147,FALSE),"x")</f>
        <v>x</v>
      </c>
      <c r="K42" s="260">
        <v>0.51534461980000001</v>
      </c>
      <c r="L42" s="258" t="s">
        <v>14</v>
      </c>
      <c r="M42" s="259">
        <v>92</v>
      </c>
      <c r="N42" s="259">
        <v>58</v>
      </c>
      <c r="O42" s="259" t="str">
        <f>IFERROR(VLOOKUP(B42,'Core Indicators'!$E$3:$G$9906,3,FALSE),"x")</f>
        <v>x</v>
      </c>
      <c r="P42" s="259">
        <v>4030</v>
      </c>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c r="AU42" s="253"/>
      <c r="AV42" s="253"/>
      <c r="AW42" s="253"/>
      <c r="AX42" s="253"/>
      <c r="AY42" s="253"/>
      <c r="AZ42" s="253"/>
      <c r="BA42" s="253"/>
      <c r="BB42" s="253"/>
      <c r="BC42" s="253"/>
      <c r="BD42" s="253"/>
      <c r="BE42" s="253"/>
      <c r="BF42" s="253"/>
      <c r="BG42" s="253"/>
      <c r="BH42" s="253"/>
      <c r="BI42" s="253"/>
      <c r="BJ42" s="253"/>
      <c r="BK42" s="253"/>
      <c r="BL42" s="253"/>
      <c r="BM42" s="253"/>
      <c r="BN42" s="253"/>
      <c r="BO42" s="253"/>
      <c r="BP42" s="253"/>
      <c r="BQ42" s="253"/>
      <c r="BR42" s="253"/>
      <c r="BS42" s="253"/>
      <c r="BT42" s="253"/>
      <c r="BU42" s="253"/>
      <c r="BV42" s="253"/>
      <c r="BW42" s="253"/>
      <c r="BX42" s="253"/>
      <c r="BY42" s="253"/>
      <c r="BZ42" s="253"/>
      <c r="CA42" s="253"/>
      <c r="CB42" s="253"/>
      <c r="CC42" s="253"/>
      <c r="CD42" s="253"/>
      <c r="CE42" s="253"/>
      <c r="CF42" s="253"/>
      <c r="CG42" s="253"/>
      <c r="CH42" s="253"/>
      <c r="CI42" s="253"/>
      <c r="CJ42" s="253"/>
      <c r="CK42" s="253"/>
      <c r="CL42" s="253"/>
      <c r="CM42" s="253"/>
      <c r="CN42" s="253"/>
      <c r="CO42" s="253"/>
      <c r="CP42" s="253"/>
      <c r="CQ42" s="253"/>
      <c r="CR42" s="253"/>
      <c r="CS42" s="253"/>
      <c r="CT42" s="253"/>
      <c r="CU42" s="253"/>
      <c r="CV42" s="253"/>
      <c r="CW42" s="253"/>
      <c r="CX42" s="253"/>
      <c r="CY42" s="253"/>
      <c r="CZ42" s="253"/>
      <c r="DA42" s="253"/>
      <c r="DB42" s="253"/>
      <c r="DC42" s="253"/>
      <c r="DD42" s="253"/>
      <c r="DE42" s="253"/>
      <c r="DF42" s="253"/>
      <c r="DG42" s="253"/>
      <c r="DH42" s="253"/>
      <c r="DI42" s="253"/>
      <c r="DJ42" s="253"/>
      <c r="DK42" s="253"/>
      <c r="DL42" s="253"/>
    </row>
    <row r="43" spans="1:116" x14ac:dyDescent="0.25">
      <c r="A43" s="254" t="s">
        <v>3503</v>
      </c>
      <c r="B43" s="255" t="s">
        <v>8427</v>
      </c>
      <c r="C43" s="258">
        <v>0.29277097899999999</v>
      </c>
      <c r="D43" s="259">
        <v>11</v>
      </c>
      <c r="E43" s="258">
        <v>0.02</v>
      </c>
      <c r="F43" s="258">
        <v>9.0500000000000007</v>
      </c>
      <c r="G43" s="258">
        <v>0.28514079650000002</v>
      </c>
      <c r="H43" s="258">
        <v>48.2</v>
      </c>
      <c r="I43" s="259">
        <v>0</v>
      </c>
      <c r="J43" s="259" t="str">
        <f>IFERROR(VLOOKUP($B43,'Core Indicators'!$E$3:$EU$906,147,FALSE),"x")</f>
        <v>x</v>
      </c>
      <c r="K43" s="260">
        <v>0.54409223789999994</v>
      </c>
      <c r="L43" s="258">
        <v>9.5</v>
      </c>
      <c r="M43" s="259">
        <v>91</v>
      </c>
      <c r="N43" s="259">
        <v>56</v>
      </c>
      <c r="O43" s="259">
        <f>IFERROR(VLOOKUP(B43,'Core Indicators'!$E$3:$G$9906,3,FALSE),"x")</f>
        <v>5365000</v>
      </c>
      <c r="P43" s="259">
        <v>51060</v>
      </c>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c r="AU43" s="253"/>
      <c r="AV43" s="253"/>
      <c r="AW43" s="253"/>
      <c r="AX43" s="253"/>
      <c r="AY43" s="253"/>
      <c r="AZ43" s="253"/>
      <c r="BA43" s="253"/>
      <c r="BB43" s="253"/>
      <c r="BC43" s="253"/>
      <c r="BD43" s="253"/>
      <c r="BE43" s="253"/>
      <c r="BF43" s="253"/>
      <c r="BG43" s="253"/>
      <c r="BH43" s="253"/>
      <c r="BI43" s="253"/>
      <c r="BJ43" s="253"/>
      <c r="BK43" s="253"/>
      <c r="BL43" s="253"/>
      <c r="BM43" s="253"/>
      <c r="BN43" s="253"/>
      <c r="BO43" s="253"/>
      <c r="BP43" s="253"/>
      <c r="BQ43" s="253"/>
      <c r="BR43" s="253"/>
      <c r="BS43" s="253"/>
      <c r="BT43" s="253"/>
      <c r="BU43" s="253"/>
      <c r="BV43" s="253"/>
      <c r="BW43" s="253"/>
      <c r="BX43" s="253"/>
      <c r="BY43" s="253"/>
      <c r="BZ43" s="253"/>
      <c r="CA43" s="253"/>
      <c r="CB43" s="253"/>
      <c r="CC43" s="253"/>
      <c r="CD43" s="253"/>
      <c r="CE43" s="253"/>
      <c r="CF43" s="253"/>
      <c r="CG43" s="253"/>
      <c r="CH43" s="253"/>
      <c r="CI43" s="253"/>
      <c r="CJ43" s="253"/>
      <c r="CK43" s="253"/>
      <c r="CL43" s="253"/>
      <c r="CM43" s="253"/>
      <c r="CN43" s="253"/>
      <c r="CO43" s="253"/>
      <c r="CP43" s="253"/>
      <c r="CQ43" s="253"/>
      <c r="CR43" s="253"/>
      <c r="CS43" s="253"/>
      <c r="CT43" s="253"/>
      <c r="CU43" s="253"/>
      <c r="CV43" s="253"/>
      <c r="CW43" s="253"/>
      <c r="CX43" s="253"/>
      <c r="CY43" s="253"/>
      <c r="CZ43" s="253"/>
      <c r="DA43" s="253"/>
      <c r="DB43" s="253"/>
      <c r="DC43" s="253"/>
      <c r="DD43" s="253"/>
      <c r="DE43" s="253"/>
      <c r="DF43" s="253"/>
      <c r="DG43" s="253"/>
      <c r="DH43" s="253"/>
      <c r="DI43" s="253"/>
      <c r="DJ43" s="253"/>
      <c r="DK43" s="253"/>
      <c r="DL43" s="253"/>
    </row>
    <row r="44" spans="1:116" x14ac:dyDescent="0.25">
      <c r="A44" s="254" t="s">
        <v>8428</v>
      </c>
      <c r="B44" s="255" t="s">
        <v>8429</v>
      </c>
      <c r="C44" s="258">
        <v>0.46023803670000002</v>
      </c>
      <c r="D44" s="259">
        <v>0</v>
      </c>
      <c r="E44" s="258">
        <v>0</v>
      </c>
      <c r="F44" s="258">
        <v>3.5333333332999999</v>
      </c>
      <c r="G44" s="258">
        <v>0.31249158030000002</v>
      </c>
      <c r="H44" s="258" t="s">
        <v>14</v>
      </c>
      <c r="I44" s="259">
        <v>3</v>
      </c>
      <c r="J44" s="259" t="str">
        <f>IFERROR(VLOOKUP($B44,'Core Indicators'!$E$3:$EU$906,147,FALSE),"x")</f>
        <v>x</v>
      </c>
      <c r="K44" s="260">
        <v>-0.32248908279999999</v>
      </c>
      <c r="L44" s="258">
        <v>3.25</v>
      </c>
      <c r="M44" s="259">
        <v>14</v>
      </c>
      <c r="N44" s="259">
        <v>48</v>
      </c>
      <c r="O44" s="259" t="str">
        <f>IFERROR(VLOOKUP(B44,'Core Indicators'!$E$3:$G$9906,3,FALSE),"x")</f>
        <v>x</v>
      </c>
      <c r="P44" s="259">
        <v>104020</v>
      </c>
      <c r="Q44" s="253"/>
      <c r="R44" s="253"/>
      <c r="S44" s="253"/>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3"/>
      <c r="AX44" s="253"/>
      <c r="AY44" s="253"/>
      <c r="AZ44" s="253"/>
      <c r="BA44" s="253"/>
      <c r="BB44" s="253"/>
      <c r="BC44" s="253"/>
      <c r="BD44" s="253"/>
      <c r="BE44" s="253"/>
      <c r="BF44" s="253"/>
      <c r="BG44" s="253"/>
      <c r="BH44" s="253"/>
      <c r="BI44" s="253"/>
      <c r="BJ44" s="253"/>
      <c r="BK44" s="253"/>
      <c r="BL44" s="253"/>
      <c r="BM44" s="253"/>
      <c r="BN44" s="253"/>
      <c r="BO44" s="253"/>
      <c r="BP44" s="253"/>
      <c r="BQ44" s="253"/>
      <c r="BR44" s="253"/>
      <c r="BS44" s="253"/>
      <c r="BT44" s="253"/>
      <c r="BU44" s="253"/>
      <c r="BV44" s="253"/>
      <c r="BW44" s="253"/>
      <c r="BX44" s="253"/>
      <c r="BY44" s="253"/>
      <c r="BZ44" s="253"/>
      <c r="CA44" s="253"/>
      <c r="CB44" s="253"/>
      <c r="CC44" s="253"/>
      <c r="CD44" s="253"/>
      <c r="CE44" s="253"/>
      <c r="CF44" s="253"/>
      <c r="CG44" s="253"/>
      <c r="CH44" s="253"/>
      <c r="CI44" s="253"/>
      <c r="CJ44" s="253"/>
      <c r="CK44" s="253"/>
      <c r="CL44" s="253"/>
      <c r="CM44" s="253"/>
      <c r="CN44" s="253"/>
      <c r="CO44" s="253"/>
      <c r="CP44" s="253"/>
      <c r="CQ44" s="253"/>
      <c r="CR44" s="253"/>
      <c r="CS44" s="253"/>
      <c r="CT44" s="253"/>
      <c r="CU44" s="253"/>
      <c r="CV44" s="253"/>
      <c r="CW44" s="253"/>
      <c r="CX44" s="253"/>
      <c r="CY44" s="253"/>
      <c r="CZ44" s="253"/>
      <c r="DA44" s="253"/>
      <c r="DB44" s="253"/>
      <c r="DC44" s="253"/>
      <c r="DD44" s="253"/>
      <c r="DE44" s="253"/>
      <c r="DF44" s="253"/>
      <c r="DG44" s="253"/>
      <c r="DH44" s="253"/>
      <c r="DI44" s="253"/>
      <c r="DJ44" s="253"/>
      <c r="DK44" s="253"/>
      <c r="DL44" s="253"/>
    </row>
    <row r="45" spans="1:116" x14ac:dyDescent="0.25">
      <c r="A45" s="254" t="s">
        <v>8430</v>
      </c>
      <c r="B45" s="255" t="s">
        <v>8431</v>
      </c>
      <c r="C45" s="258">
        <v>0.32759997839999999</v>
      </c>
      <c r="D45" s="259">
        <v>11</v>
      </c>
      <c r="E45" s="258">
        <v>0</v>
      </c>
      <c r="F45" s="258" t="s">
        <v>14</v>
      </c>
      <c r="G45" s="258">
        <v>8.6124699200000002E-2</v>
      </c>
      <c r="H45" s="258">
        <v>32.700000000000003</v>
      </c>
      <c r="I45" s="259">
        <v>2</v>
      </c>
      <c r="J45" s="259" t="str">
        <f>IFERROR(VLOOKUP($B45,'Core Indicators'!$E$3:$EU$906,147,FALSE),"x")</f>
        <v>x</v>
      </c>
      <c r="K45" s="260">
        <v>0.75989937780000005</v>
      </c>
      <c r="L45" s="258" t="s">
        <v>14</v>
      </c>
      <c r="M45" s="259">
        <v>94</v>
      </c>
      <c r="N45" s="259">
        <v>58</v>
      </c>
      <c r="O45" s="259" t="str">
        <f>IFERROR(VLOOKUP(B45,'Core Indicators'!$E$3:$G$9906,3,FALSE),"x")</f>
        <v>x</v>
      </c>
      <c r="P45" s="259">
        <v>9240</v>
      </c>
      <c r="Q45" s="253"/>
      <c r="R45" s="253"/>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53"/>
      <c r="BA45" s="253"/>
      <c r="BB45" s="253"/>
      <c r="BC45" s="253"/>
      <c r="BD45" s="253"/>
      <c r="BE45" s="253"/>
      <c r="BF45" s="253"/>
      <c r="BG45" s="253"/>
      <c r="BH45" s="253"/>
      <c r="BI45" s="253"/>
      <c r="BJ45" s="253"/>
      <c r="BK45" s="253"/>
      <c r="BL45" s="253"/>
      <c r="BM45" s="253"/>
      <c r="BN45" s="253"/>
      <c r="BO45" s="253"/>
      <c r="BP45" s="253"/>
      <c r="BQ45" s="253"/>
      <c r="BR45" s="253"/>
      <c r="BS45" s="253"/>
      <c r="BT45" s="253"/>
      <c r="BU45" s="253"/>
      <c r="BV45" s="253"/>
      <c r="BW45" s="253"/>
      <c r="BX45" s="253"/>
      <c r="BY45" s="253"/>
      <c r="BZ45" s="253"/>
      <c r="CA45" s="253"/>
      <c r="CB45" s="253"/>
      <c r="CC45" s="253"/>
      <c r="CD45" s="253"/>
      <c r="CE45" s="253"/>
      <c r="CF45" s="253"/>
      <c r="CG45" s="253"/>
      <c r="CH45" s="253"/>
      <c r="CI45" s="253"/>
      <c r="CJ45" s="253"/>
      <c r="CK45" s="253"/>
      <c r="CL45" s="253"/>
      <c r="CM45" s="253"/>
      <c r="CN45" s="253"/>
      <c r="CO45" s="253"/>
      <c r="CP45" s="253"/>
      <c r="CQ45" s="253"/>
      <c r="CR45" s="253"/>
      <c r="CS45" s="253"/>
      <c r="CT45" s="253"/>
      <c r="CU45" s="253"/>
      <c r="CV45" s="253"/>
      <c r="CW45" s="253"/>
      <c r="CX45" s="253"/>
      <c r="CY45" s="253"/>
      <c r="CZ45" s="253"/>
      <c r="DA45" s="253"/>
      <c r="DB45" s="253"/>
      <c r="DC45" s="253"/>
      <c r="DD45" s="253"/>
      <c r="DE45" s="253"/>
      <c r="DF45" s="253"/>
      <c r="DG45" s="253"/>
      <c r="DH45" s="253"/>
      <c r="DI45" s="253"/>
      <c r="DJ45" s="253"/>
      <c r="DK45" s="253"/>
      <c r="DL45" s="253"/>
    </row>
    <row r="46" spans="1:116" x14ac:dyDescent="0.25">
      <c r="A46" s="254" t="s">
        <v>8432</v>
      </c>
      <c r="B46" s="255" t="s">
        <v>8433</v>
      </c>
      <c r="C46" s="258">
        <v>5.5215994400000003E-2</v>
      </c>
      <c r="D46" s="259">
        <v>11</v>
      </c>
      <c r="E46" s="258">
        <v>5.7000000000000002E-2</v>
      </c>
      <c r="F46" s="258">
        <v>9.35</v>
      </c>
      <c r="G46" s="258">
        <v>0.1374148355</v>
      </c>
      <c r="H46" s="258">
        <v>25</v>
      </c>
      <c r="I46" s="259">
        <v>0</v>
      </c>
      <c r="J46" s="259" t="str">
        <f>IFERROR(VLOOKUP($B46,'Core Indicators'!$E$3:$EU$906,147,FALSE),"x")</f>
        <v>x</v>
      </c>
      <c r="K46" s="260">
        <v>1.0465040207</v>
      </c>
      <c r="L46" s="258">
        <v>9</v>
      </c>
      <c r="M46" s="259">
        <v>91</v>
      </c>
      <c r="N46" s="259">
        <v>56</v>
      </c>
      <c r="O46" s="259" t="str">
        <f>IFERROR(VLOOKUP(B46,'Core Indicators'!$E$3:$G$9906,3,FALSE),"x")</f>
        <v>x</v>
      </c>
      <c r="P46" s="259">
        <v>77210</v>
      </c>
      <c r="Q46" s="253"/>
      <c r="R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253"/>
      <c r="AZ46" s="253"/>
      <c r="BA46" s="253"/>
      <c r="BB46" s="253"/>
      <c r="BC46" s="253"/>
      <c r="BD46" s="253"/>
      <c r="BE46" s="253"/>
      <c r="BF46" s="253"/>
      <c r="BG46" s="253"/>
      <c r="BH46" s="253"/>
      <c r="BI46" s="253"/>
      <c r="BJ46" s="253"/>
      <c r="BK46" s="253"/>
      <c r="BL46" s="253"/>
      <c r="BM46" s="253"/>
      <c r="BN46" s="253"/>
      <c r="BO46" s="253"/>
      <c r="BP46" s="253"/>
      <c r="BQ46" s="253"/>
      <c r="BR46" s="253"/>
      <c r="BS46" s="253"/>
      <c r="BT46" s="253"/>
      <c r="BU46" s="253"/>
      <c r="BV46" s="253"/>
      <c r="BW46" s="253"/>
      <c r="BX46" s="253"/>
      <c r="BY46" s="253"/>
      <c r="BZ46" s="253"/>
      <c r="CA46" s="253"/>
      <c r="CB46" s="253"/>
      <c r="CC46" s="253"/>
      <c r="CD46" s="253"/>
      <c r="CE46" s="253"/>
      <c r="CF46" s="253"/>
      <c r="CG46" s="253"/>
      <c r="CH46" s="253"/>
      <c r="CI46" s="253"/>
      <c r="CJ46" s="253"/>
      <c r="CK46" s="253"/>
      <c r="CL46" s="253"/>
      <c r="CM46" s="253"/>
      <c r="CN46" s="253"/>
      <c r="CO46" s="253"/>
      <c r="CP46" s="253"/>
      <c r="CQ46" s="253"/>
      <c r="CR46" s="253"/>
      <c r="CS46" s="253"/>
      <c r="CT46" s="253"/>
      <c r="CU46" s="253"/>
      <c r="CV46" s="253"/>
      <c r="CW46" s="253"/>
      <c r="CX46" s="253"/>
      <c r="CY46" s="253"/>
      <c r="CZ46" s="253"/>
      <c r="DA46" s="253"/>
      <c r="DB46" s="253"/>
      <c r="DC46" s="253"/>
      <c r="DD46" s="253"/>
      <c r="DE46" s="253"/>
      <c r="DF46" s="253"/>
      <c r="DG46" s="253"/>
      <c r="DH46" s="253"/>
      <c r="DI46" s="253"/>
      <c r="DJ46" s="253"/>
      <c r="DK46" s="253"/>
      <c r="DL46" s="253"/>
    </row>
    <row r="47" spans="1:116" x14ac:dyDescent="0.25">
      <c r="A47" s="254" t="s">
        <v>8434</v>
      </c>
      <c r="B47" s="255" t="s">
        <v>8435</v>
      </c>
      <c r="C47" s="258">
        <v>0</v>
      </c>
      <c r="D47" s="259">
        <v>11</v>
      </c>
      <c r="E47" s="258">
        <v>0</v>
      </c>
      <c r="F47" s="258" t="s">
        <v>14</v>
      </c>
      <c r="G47" s="258">
        <v>8.3537887399999997E-2</v>
      </c>
      <c r="H47" s="258">
        <v>31.9</v>
      </c>
      <c r="I47" s="259">
        <v>3</v>
      </c>
      <c r="J47" s="259" t="str">
        <f>IFERROR(VLOOKUP($B47,'Core Indicators'!$E$3:$EU$906,147,FALSE),"x")</f>
        <v>x</v>
      </c>
      <c r="K47" s="260">
        <v>1.618773222</v>
      </c>
      <c r="L47" s="258" t="s">
        <v>14</v>
      </c>
      <c r="M47" s="259">
        <v>94</v>
      </c>
      <c r="N47" s="259">
        <v>80</v>
      </c>
      <c r="O47" s="259" t="str">
        <f>IFERROR(VLOOKUP(B47,'Core Indicators'!$E$3:$G$9906,3,FALSE),"x")</f>
        <v>x</v>
      </c>
      <c r="P47" s="259">
        <v>348900</v>
      </c>
      <c r="Q47" s="253"/>
      <c r="R47" s="253"/>
      <c r="S47" s="253"/>
      <c r="T47" s="253"/>
      <c r="U47" s="253"/>
      <c r="V47" s="253"/>
      <c r="W47" s="253"/>
      <c r="X47" s="253"/>
      <c r="Y47" s="253"/>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53"/>
      <c r="BB47" s="253"/>
      <c r="BC47" s="253"/>
      <c r="BD47" s="253"/>
      <c r="BE47" s="253"/>
      <c r="BF47" s="253"/>
      <c r="BG47" s="253"/>
      <c r="BH47" s="253"/>
      <c r="BI47" s="253"/>
      <c r="BJ47" s="253"/>
      <c r="BK47" s="253"/>
      <c r="BL47" s="253"/>
      <c r="BM47" s="253"/>
      <c r="BN47" s="253"/>
      <c r="BO47" s="253"/>
      <c r="BP47" s="253"/>
      <c r="BQ47" s="253"/>
      <c r="BR47" s="253"/>
      <c r="BS47" s="253"/>
      <c r="BT47" s="253"/>
      <c r="BU47" s="253"/>
      <c r="BV47" s="253"/>
      <c r="BW47" s="253"/>
      <c r="BX47" s="253"/>
      <c r="BY47" s="253"/>
      <c r="BZ47" s="253"/>
      <c r="CA47" s="253"/>
      <c r="CB47" s="253"/>
      <c r="CC47" s="253"/>
      <c r="CD47" s="253"/>
      <c r="CE47" s="253"/>
      <c r="CF47" s="253"/>
      <c r="CG47" s="253"/>
      <c r="CH47" s="253"/>
      <c r="CI47" s="253"/>
      <c r="CJ47" s="253"/>
      <c r="CK47" s="253"/>
      <c r="CL47" s="253"/>
      <c r="CM47" s="253"/>
      <c r="CN47" s="253"/>
      <c r="CO47" s="253"/>
      <c r="CP47" s="253"/>
      <c r="CQ47" s="253"/>
      <c r="CR47" s="253"/>
      <c r="CS47" s="253"/>
      <c r="CT47" s="253"/>
      <c r="CU47" s="253"/>
      <c r="CV47" s="253"/>
      <c r="CW47" s="253"/>
      <c r="CX47" s="253"/>
      <c r="CY47" s="253"/>
      <c r="CZ47" s="253"/>
      <c r="DA47" s="253"/>
      <c r="DB47" s="253"/>
      <c r="DC47" s="253"/>
      <c r="DD47" s="253"/>
      <c r="DE47" s="253"/>
      <c r="DF47" s="253"/>
      <c r="DG47" s="253"/>
      <c r="DH47" s="253"/>
      <c r="DI47" s="253"/>
      <c r="DJ47" s="253"/>
      <c r="DK47" s="253"/>
      <c r="DL47" s="253"/>
    </row>
    <row r="48" spans="1:116" x14ac:dyDescent="0.25">
      <c r="A48" s="254" t="s">
        <v>3944</v>
      </c>
      <c r="B48" s="255" t="s">
        <v>8436</v>
      </c>
      <c r="C48" s="258">
        <v>0.56789997659999991</v>
      </c>
      <c r="D48" s="259">
        <v>6</v>
      </c>
      <c r="E48" s="258">
        <v>0</v>
      </c>
      <c r="F48" s="258">
        <v>3.7833333332999999</v>
      </c>
      <c r="G48" s="258" t="s">
        <v>14</v>
      </c>
      <c r="H48" s="258">
        <v>41.6</v>
      </c>
      <c r="I48" s="259">
        <v>3</v>
      </c>
      <c r="J48" s="259">
        <f>IFERROR(VLOOKUP($B48,'Core Indicators'!$E$3:$EU$906,147,FALSE),"x")</f>
        <v>10</v>
      </c>
      <c r="K48" s="260">
        <v>-0.91440337900000002</v>
      </c>
      <c r="L48" s="258">
        <v>3</v>
      </c>
      <c r="M48" s="259">
        <v>24</v>
      </c>
      <c r="N48" s="259">
        <v>30</v>
      </c>
      <c r="O48" s="259">
        <f>IFERROR(VLOOKUP(B48,'Core Indicators'!$E$3:$G$9906,3,FALSE),"x")</f>
        <v>1182000</v>
      </c>
      <c r="P48" s="259">
        <v>23180</v>
      </c>
      <c r="Q48" s="253"/>
      <c r="R48" s="253"/>
      <c r="S48" s="253"/>
      <c r="T48" s="253"/>
      <c r="U48" s="253"/>
      <c r="V48" s="253"/>
      <c r="W48" s="253"/>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c r="BA48" s="253"/>
      <c r="BB48" s="253"/>
      <c r="BC48" s="253"/>
      <c r="BD48" s="253"/>
      <c r="BE48" s="253"/>
      <c r="BF48" s="253"/>
      <c r="BG48" s="253"/>
      <c r="BH48" s="253"/>
      <c r="BI48" s="253"/>
      <c r="BJ48" s="253"/>
      <c r="BK48" s="253"/>
      <c r="BL48" s="253"/>
      <c r="BM48" s="253"/>
      <c r="BN48" s="253"/>
      <c r="BO48" s="253"/>
      <c r="BP48" s="253"/>
      <c r="BQ48" s="253"/>
      <c r="BR48" s="253"/>
      <c r="BS48" s="253"/>
      <c r="BT48" s="253"/>
      <c r="BU48" s="253"/>
      <c r="BV48" s="253"/>
      <c r="BW48" s="253"/>
      <c r="BX48" s="253"/>
      <c r="BY48" s="253"/>
      <c r="BZ48" s="253"/>
      <c r="CA48" s="253"/>
      <c r="CB48" s="253"/>
      <c r="CC48" s="253"/>
      <c r="CD48" s="253"/>
      <c r="CE48" s="253"/>
      <c r="CF48" s="253"/>
      <c r="CG48" s="253"/>
      <c r="CH48" s="253"/>
      <c r="CI48" s="253"/>
      <c r="CJ48" s="253"/>
      <c r="CK48" s="253"/>
      <c r="CL48" s="253"/>
      <c r="CM48" s="253"/>
      <c r="CN48" s="253"/>
      <c r="CO48" s="253"/>
      <c r="CP48" s="253"/>
      <c r="CQ48" s="253"/>
      <c r="CR48" s="253"/>
      <c r="CS48" s="253"/>
      <c r="CT48" s="253"/>
      <c r="CU48" s="253"/>
      <c r="CV48" s="253"/>
      <c r="CW48" s="253"/>
      <c r="CX48" s="253"/>
      <c r="CY48" s="253"/>
      <c r="CZ48" s="253"/>
      <c r="DA48" s="253"/>
      <c r="DB48" s="253"/>
      <c r="DC48" s="253"/>
      <c r="DD48" s="253"/>
      <c r="DE48" s="253"/>
      <c r="DF48" s="253"/>
      <c r="DG48" s="253"/>
      <c r="DH48" s="253"/>
      <c r="DI48" s="253"/>
      <c r="DJ48" s="253"/>
      <c r="DK48" s="253"/>
      <c r="DL48" s="253"/>
    </row>
    <row r="49" spans="1:116" x14ac:dyDescent="0.25">
      <c r="A49" s="254" t="s">
        <v>8437</v>
      </c>
      <c r="B49" s="255" t="s">
        <v>8438</v>
      </c>
      <c r="C49" s="258">
        <v>0</v>
      </c>
      <c r="D49" s="259">
        <v>13</v>
      </c>
      <c r="E49" s="258">
        <v>0</v>
      </c>
      <c r="F49" s="258" t="s">
        <v>14</v>
      </c>
      <c r="G49" s="258" t="s">
        <v>14</v>
      </c>
      <c r="H49" s="258" t="s">
        <v>14</v>
      </c>
      <c r="I49" s="259">
        <v>0</v>
      </c>
      <c r="J49" s="259" t="str">
        <f>IFERROR(VLOOKUP($B49,'Core Indicators'!$E$3:$EU$906,147,FALSE),"x")</f>
        <v>x</v>
      </c>
      <c r="K49" s="260">
        <v>0.68633824590000003</v>
      </c>
      <c r="L49" s="258" t="s">
        <v>14</v>
      </c>
      <c r="M49" s="259">
        <v>93</v>
      </c>
      <c r="N49" s="259">
        <v>55</v>
      </c>
      <c r="O49" s="259" t="str">
        <f>IFERROR(VLOOKUP(B49,'Core Indicators'!$E$3:$G$9906,3,FALSE),"x")</f>
        <v>x</v>
      </c>
      <c r="P49" s="259">
        <v>750</v>
      </c>
      <c r="Q49" s="253"/>
      <c r="R49" s="253"/>
      <c r="S49" s="253"/>
      <c r="T49" s="253"/>
      <c r="U49" s="253"/>
      <c r="V49" s="253"/>
      <c r="W49" s="253"/>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c r="BB49" s="253"/>
      <c r="BC49" s="253"/>
      <c r="BD49" s="253"/>
      <c r="BE49" s="253"/>
      <c r="BF49" s="253"/>
      <c r="BG49" s="253"/>
      <c r="BH49" s="253"/>
      <c r="BI49" s="253"/>
      <c r="BJ49" s="253"/>
      <c r="BK49" s="253"/>
      <c r="BL49" s="253"/>
      <c r="BM49" s="253"/>
      <c r="BN49" s="253"/>
      <c r="BO49" s="253"/>
      <c r="BP49" s="253"/>
      <c r="BQ49" s="253"/>
      <c r="BR49" s="253"/>
      <c r="BS49" s="253"/>
      <c r="BT49" s="253"/>
      <c r="BU49" s="253"/>
      <c r="BV49" s="253"/>
      <c r="BW49" s="253"/>
      <c r="BX49" s="253"/>
      <c r="BY49" s="253"/>
      <c r="BZ49" s="253"/>
      <c r="CA49" s="253"/>
      <c r="CB49" s="253"/>
      <c r="CC49" s="253"/>
      <c r="CD49" s="253"/>
      <c r="CE49" s="253"/>
      <c r="CF49" s="253"/>
      <c r="CG49" s="253"/>
      <c r="CH49" s="253"/>
      <c r="CI49" s="253"/>
      <c r="CJ49" s="253"/>
      <c r="CK49" s="253"/>
      <c r="CL49" s="253"/>
      <c r="CM49" s="253"/>
      <c r="CN49" s="253"/>
      <c r="CO49" s="253"/>
      <c r="CP49" s="253"/>
      <c r="CQ49" s="253"/>
      <c r="CR49" s="253"/>
      <c r="CS49" s="253"/>
      <c r="CT49" s="253"/>
      <c r="CU49" s="253"/>
      <c r="CV49" s="253"/>
      <c r="CW49" s="253"/>
      <c r="CX49" s="253"/>
      <c r="CY49" s="253"/>
      <c r="CZ49" s="253"/>
      <c r="DA49" s="253"/>
      <c r="DB49" s="253"/>
      <c r="DC49" s="253"/>
      <c r="DD49" s="253"/>
      <c r="DE49" s="253"/>
      <c r="DF49" s="253"/>
      <c r="DG49" s="253"/>
      <c r="DH49" s="253"/>
      <c r="DI49" s="253"/>
      <c r="DJ49" s="253"/>
      <c r="DK49" s="253"/>
      <c r="DL49" s="253"/>
    </row>
    <row r="50" spans="1:116" x14ac:dyDescent="0.25">
      <c r="A50" s="254" t="s">
        <v>8439</v>
      </c>
      <c r="B50" s="255" t="s">
        <v>8440</v>
      </c>
      <c r="C50" s="258">
        <v>0</v>
      </c>
      <c r="D50" s="259">
        <v>12</v>
      </c>
      <c r="E50" s="258">
        <v>0</v>
      </c>
      <c r="F50" s="258" t="s">
        <v>14</v>
      </c>
      <c r="G50" s="258">
        <v>3.95971736E-2</v>
      </c>
      <c r="H50" s="258">
        <v>28.2</v>
      </c>
      <c r="I50" s="259">
        <v>0</v>
      </c>
      <c r="J50" s="259" t="str">
        <f>IFERROR(VLOOKUP($B50,'Core Indicators'!$E$3:$EU$906,147,FALSE),"x")</f>
        <v>x</v>
      </c>
      <c r="K50" s="260">
        <v>1.8984570503</v>
      </c>
      <c r="L50" s="258" t="s">
        <v>14</v>
      </c>
      <c r="M50" s="259">
        <v>97</v>
      </c>
      <c r="N50" s="259">
        <v>87</v>
      </c>
      <c r="O50" s="259" t="str">
        <f>IFERROR(VLOOKUP(B50,'Core Indicators'!$E$3:$G$9906,3,FALSE),"x")</f>
        <v>x</v>
      </c>
      <c r="P50" s="259">
        <v>42262</v>
      </c>
      <c r="Q50" s="253"/>
      <c r="R50" s="253"/>
      <c r="S50" s="253"/>
      <c r="T50" s="253"/>
      <c r="U50" s="253"/>
      <c r="V50" s="253"/>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53"/>
      <c r="BP50" s="253"/>
      <c r="BQ50" s="253"/>
      <c r="BR50" s="253"/>
      <c r="BS50" s="253"/>
      <c r="BT50" s="253"/>
      <c r="BU50" s="253"/>
      <c r="BV50" s="253"/>
      <c r="BW50" s="253"/>
      <c r="BX50" s="253"/>
      <c r="BY50" s="253"/>
      <c r="BZ50" s="253"/>
      <c r="CA50" s="253"/>
      <c r="CB50" s="253"/>
      <c r="CC50" s="253"/>
      <c r="CD50" s="253"/>
      <c r="CE50" s="253"/>
      <c r="CF50" s="253"/>
      <c r="CG50" s="253"/>
      <c r="CH50" s="253"/>
      <c r="CI50" s="253"/>
      <c r="CJ50" s="253"/>
      <c r="CK50" s="253"/>
      <c r="CL50" s="253"/>
      <c r="CM50" s="253"/>
      <c r="CN50" s="253"/>
      <c r="CO50" s="253"/>
      <c r="CP50" s="253"/>
      <c r="CQ50" s="253"/>
      <c r="CR50" s="253"/>
      <c r="CS50" s="253"/>
      <c r="CT50" s="253"/>
      <c r="CU50" s="253"/>
      <c r="CV50" s="253"/>
      <c r="CW50" s="253"/>
      <c r="CX50" s="253"/>
      <c r="CY50" s="253"/>
      <c r="CZ50" s="253"/>
      <c r="DA50" s="253"/>
      <c r="DB50" s="253"/>
      <c r="DC50" s="253"/>
      <c r="DD50" s="253"/>
      <c r="DE50" s="253"/>
      <c r="DF50" s="253"/>
      <c r="DG50" s="253"/>
      <c r="DH50" s="253"/>
      <c r="DI50" s="253"/>
      <c r="DJ50" s="253"/>
      <c r="DK50" s="253"/>
      <c r="DL50" s="253"/>
    </row>
    <row r="51" spans="1:116" x14ac:dyDescent="0.25">
      <c r="A51" s="254" t="s">
        <v>3515</v>
      </c>
      <c r="B51" s="255" t="s">
        <v>8441</v>
      </c>
      <c r="C51" s="258">
        <v>0</v>
      </c>
      <c r="D51" s="259">
        <v>7</v>
      </c>
      <c r="E51" s="258">
        <v>7.0000000000000007E-2</v>
      </c>
      <c r="F51" s="258">
        <v>6.8</v>
      </c>
      <c r="G51" s="258">
        <v>0.4532722515</v>
      </c>
      <c r="H51" s="258">
        <v>41.9</v>
      </c>
      <c r="I51" s="259">
        <v>0</v>
      </c>
      <c r="J51" s="259" t="str">
        <f>IFERROR(VLOOKUP($B51,'Core Indicators'!$E$3:$EU$906,147,FALSE),"x")</f>
        <v>x</v>
      </c>
      <c r="K51" s="260">
        <v>-0.34769749639999997</v>
      </c>
      <c r="L51" s="258">
        <v>5.25</v>
      </c>
      <c r="M51" s="259">
        <v>67</v>
      </c>
      <c r="N51" s="259">
        <v>28</v>
      </c>
      <c r="O51" s="259">
        <f>IFERROR(VLOOKUP(B51,'Core Indicators'!$E$3:$G$9906,3,FALSE),"x")</f>
        <v>10074000</v>
      </c>
      <c r="P51" s="259">
        <v>48310</v>
      </c>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53"/>
      <c r="BP51" s="253"/>
      <c r="BQ51" s="253"/>
      <c r="BR51" s="253"/>
      <c r="BS51" s="253"/>
      <c r="BT51" s="253"/>
      <c r="BU51" s="253"/>
      <c r="BV51" s="253"/>
      <c r="BW51" s="253"/>
      <c r="BX51" s="253"/>
      <c r="BY51" s="253"/>
      <c r="BZ51" s="253"/>
      <c r="CA51" s="253"/>
      <c r="CB51" s="253"/>
      <c r="CC51" s="253"/>
      <c r="CD51" s="253"/>
      <c r="CE51" s="253"/>
      <c r="CF51" s="253"/>
      <c r="CG51" s="253"/>
      <c r="CH51" s="253"/>
      <c r="CI51" s="253"/>
      <c r="CJ51" s="253"/>
      <c r="CK51" s="253"/>
      <c r="CL51" s="253"/>
      <c r="CM51" s="253"/>
      <c r="CN51" s="253"/>
      <c r="CO51" s="253"/>
      <c r="CP51" s="253"/>
      <c r="CQ51" s="253"/>
      <c r="CR51" s="253"/>
      <c r="CS51" s="253"/>
      <c r="CT51" s="253"/>
      <c r="CU51" s="253"/>
      <c r="CV51" s="253"/>
      <c r="CW51" s="253"/>
      <c r="CX51" s="253"/>
      <c r="CY51" s="253"/>
      <c r="CZ51" s="253"/>
      <c r="DA51" s="253"/>
      <c r="DB51" s="253"/>
      <c r="DC51" s="253"/>
      <c r="DD51" s="253"/>
      <c r="DE51" s="253"/>
      <c r="DF51" s="253"/>
      <c r="DG51" s="253"/>
      <c r="DH51" s="253"/>
      <c r="DI51" s="253"/>
      <c r="DJ51" s="253"/>
      <c r="DK51" s="253"/>
      <c r="DL51" s="253"/>
    </row>
    <row r="52" spans="1:116" x14ac:dyDescent="0.25">
      <c r="A52" s="254" t="s">
        <v>367</v>
      </c>
      <c r="B52" s="255" t="s">
        <v>8442</v>
      </c>
      <c r="C52" s="258">
        <v>0.40319995809999998</v>
      </c>
      <c r="D52" s="259">
        <v>3</v>
      </c>
      <c r="E52" s="258">
        <v>0.27</v>
      </c>
      <c r="F52" s="258">
        <v>4.7</v>
      </c>
      <c r="G52" s="258">
        <v>0.44306804239999997</v>
      </c>
      <c r="H52" s="258">
        <v>27.6</v>
      </c>
      <c r="I52" s="259">
        <v>3</v>
      </c>
      <c r="J52" s="259">
        <f>IFERROR(VLOOKUP($B52,'Core Indicators'!$E$3:$EU$906,147,FALSE),"x")</f>
        <v>324</v>
      </c>
      <c r="K52" s="260">
        <v>-0.81546378139999998</v>
      </c>
      <c r="L52" s="258">
        <v>4.25</v>
      </c>
      <c r="M52" s="259">
        <v>34</v>
      </c>
      <c r="N52" s="259">
        <v>35</v>
      </c>
      <c r="O52" s="259">
        <f>IFERROR(VLOOKUP(B52,'Core Indicators'!$E$3:$G$9906,3,FALSE),"x")</f>
        <v>45279000</v>
      </c>
      <c r="P52" s="259">
        <v>2381741</v>
      </c>
      <c r="Q52" s="253"/>
      <c r="R52" s="253"/>
      <c r="S52" s="253"/>
      <c r="T52" s="253"/>
      <c r="U52" s="253"/>
      <c r="V52" s="253"/>
      <c r="W52" s="253"/>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3"/>
      <c r="BM52" s="253"/>
      <c r="BN52" s="253"/>
      <c r="BO52" s="253"/>
      <c r="BP52" s="253"/>
      <c r="BQ52" s="253"/>
      <c r="BR52" s="253"/>
      <c r="BS52" s="253"/>
      <c r="BT52" s="253"/>
      <c r="BU52" s="253"/>
      <c r="BV52" s="253"/>
      <c r="BW52" s="253"/>
      <c r="BX52" s="253"/>
      <c r="BY52" s="253"/>
      <c r="BZ52" s="253"/>
      <c r="CA52" s="253"/>
      <c r="CB52" s="253"/>
      <c r="CC52" s="253"/>
      <c r="CD52" s="253"/>
      <c r="CE52" s="253"/>
      <c r="CF52" s="253"/>
      <c r="CG52" s="253"/>
      <c r="CH52" s="253"/>
      <c r="CI52" s="253"/>
      <c r="CJ52" s="253"/>
      <c r="CK52" s="253"/>
      <c r="CL52" s="253"/>
      <c r="CM52" s="253"/>
      <c r="CN52" s="253"/>
      <c r="CO52" s="253"/>
      <c r="CP52" s="253"/>
      <c r="CQ52" s="253"/>
      <c r="CR52" s="253"/>
      <c r="CS52" s="253"/>
      <c r="CT52" s="253"/>
      <c r="CU52" s="253"/>
      <c r="CV52" s="253"/>
      <c r="CW52" s="253"/>
      <c r="CX52" s="253"/>
      <c r="CY52" s="253"/>
      <c r="CZ52" s="253"/>
      <c r="DA52" s="253"/>
      <c r="DB52" s="253"/>
      <c r="DC52" s="253"/>
      <c r="DD52" s="253"/>
      <c r="DE52" s="253"/>
      <c r="DF52" s="253"/>
      <c r="DG52" s="253"/>
      <c r="DH52" s="253"/>
      <c r="DI52" s="253"/>
      <c r="DJ52" s="253"/>
      <c r="DK52" s="253"/>
      <c r="DL52" s="253"/>
    </row>
    <row r="53" spans="1:116" x14ac:dyDescent="0.25">
      <c r="A53" s="254" t="s">
        <v>3527</v>
      </c>
      <c r="B53" s="255" t="s">
        <v>8443</v>
      </c>
      <c r="C53" s="258">
        <v>0.32659999670000001</v>
      </c>
      <c r="D53" s="259">
        <v>9</v>
      </c>
      <c r="E53" s="258">
        <v>0.31</v>
      </c>
      <c r="F53" s="258">
        <v>7.2</v>
      </c>
      <c r="G53" s="258">
        <v>0.38886860010000002</v>
      </c>
      <c r="H53" s="258">
        <v>45.7</v>
      </c>
      <c r="I53" s="259">
        <v>3</v>
      </c>
      <c r="J53" s="259">
        <f>IFERROR(VLOOKUP($B53,'Core Indicators'!$E$3:$EU$906,147,FALSE),"x")</f>
        <v>9</v>
      </c>
      <c r="K53" s="260">
        <v>-0.57735705380000002</v>
      </c>
      <c r="L53" s="258">
        <v>6.5</v>
      </c>
      <c r="M53" s="259">
        <v>65</v>
      </c>
      <c r="N53" s="259">
        <v>38</v>
      </c>
      <c r="O53" s="259">
        <f>IFERROR(VLOOKUP(B53,'Core Indicators'!$E$3:$G$9906,3,FALSE),"x")</f>
        <v>17643000</v>
      </c>
      <c r="P53" s="259">
        <v>248360</v>
      </c>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c r="BR53" s="253"/>
      <c r="BS53" s="253"/>
      <c r="BT53" s="253"/>
      <c r="BU53" s="253"/>
      <c r="BV53" s="253"/>
      <c r="BW53" s="253"/>
      <c r="BX53" s="253"/>
      <c r="BY53" s="253"/>
      <c r="BZ53" s="253"/>
      <c r="CA53" s="253"/>
      <c r="CB53" s="253"/>
      <c r="CC53" s="253"/>
      <c r="CD53" s="253"/>
      <c r="CE53" s="253"/>
      <c r="CF53" s="253"/>
      <c r="CG53" s="253"/>
      <c r="CH53" s="253"/>
      <c r="CI53" s="253"/>
      <c r="CJ53" s="253"/>
      <c r="CK53" s="253"/>
      <c r="CL53" s="253"/>
      <c r="CM53" s="253"/>
      <c r="CN53" s="253"/>
      <c r="CO53" s="253"/>
      <c r="CP53" s="253"/>
      <c r="CQ53" s="253"/>
      <c r="CR53" s="253"/>
      <c r="CS53" s="253"/>
      <c r="CT53" s="253"/>
      <c r="CU53" s="253"/>
      <c r="CV53" s="253"/>
      <c r="CW53" s="253"/>
      <c r="CX53" s="253"/>
      <c r="CY53" s="253"/>
      <c r="CZ53" s="253"/>
      <c r="DA53" s="253"/>
      <c r="DB53" s="253"/>
      <c r="DC53" s="253"/>
      <c r="DD53" s="253"/>
      <c r="DE53" s="253"/>
      <c r="DF53" s="253"/>
      <c r="DG53" s="253"/>
      <c r="DH53" s="253"/>
      <c r="DI53" s="253"/>
      <c r="DJ53" s="253"/>
      <c r="DK53" s="253"/>
      <c r="DL53" s="253"/>
    </row>
    <row r="54" spans="1:116" x14ac:dyDescent="0.25">
      <c r="A54" s="254" t="s">
        <v>172</v>
      </c>
      <c r="B54" s="255" t="s">
        <v>8444</v>
      </c>
      <c r="C54" s="258">
        <v>0.16379995159999999</v>
      </c>
      <c r="D54" s="259">
        <v>3</v>
      </c>
      <c r="E54" s="258">
        <v>0.09</v>
      </c>
      <c r="F54" s="258">
        <v>3.5</v>
      </c>
      <c r="G54" s="258">
        <v>0.44973590689999998</v>
      </c>
      <c r="H54" s="258">
        <v>31.5</v>
      </c>
      <c r="I54" s="259">
        <v>3</v>
      </c>
      <c r="J54" s="259">
        <f>IFERROR(VLOOKUP($B54,'Core Indicators'!$E$3:$EU$906,147,FALSE),"x")</f>
        <v>98</v>
      </c>
      <c r="K54" s="260">
        <v>-0.42084598540000001</v>
      </c>
      <c r="L54" s="258">
        <v>3</v>
      </c>
      <c r="M54" s="259">
        <v>21</v>
      </c>
      <c r="N54" s="259">
        <v>35</v>
      </c>
      <c r="O54" s="259">
        <f>IFERROR(VLOOKUP(B54,'Core Indicators'!$E$3:$G$9906,3,FALSE),"x")</f>
        <v>111946000</v>
      </c>
      <c r="P54" s="259">
        <v>995450</v>
      </c>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3"/>
      <c r="AY54" s="253"/>
      <c r="AZ54" s="253"/>
      <c r="BA54" s="253"/>
      <c r="BB54" s="253"/>
      <c r="BC54" s="253"/>
      <c r="BD54" s="253"/>
      <c r="BE54" s="253"/>
      <c r="BF54" s="253"/>
      <c r="BG54" s="253"/>
      <c r="BH54" s="253"/>
      <c r="BI54" s="253"/>
      <c r="BJ54" s="253"/>
      <c r="BK54" s="253"/>
      <c r="BL54" s="253"/>
      <c r="BM54" s="253"/>
      <c r="BN54" s="253"/>
      <c r="BO54" s="253"/>
      <c r="BP54" s="253"/>
      <c r="BQ54" s="253"/>
      <c r="BR54" s="253"/>
      <c r="BS54" s="253"/>
      <c r="BT54" s="253"/>
      <c r="BU54" s="253"/>
      <c r="BV54" s="253"/>
      <c r="BW54" s="253"/>
      <c r="BX54" s="253"/>
      <c r="BY54" s="253"/>
      <c r="BZ54" s="253"/>
      <c r="CA54" s="253"/>
      <c r="CB54" s="253"/>
      <c r="CC54" s="253"/>
      <c r="CD54" s="253"/>
      <c r="CE54" s="253"/>
      <c r="CF54" s="253"/>
      <c r="CG54" s="253"/>
      <c r="CH54" s="253"/>
      <c r="CI54" s="253"/>
      <c r="CJ54" s="253"/>
      <c r="CK54" s="253"/>
      <c r="CL54" s="253"/>
      <c r="CM54" s="253"/>
      <c r="CN54" s="253"/>
      <c r="CO54" s="253"/>
      <c r="CP54" s="253"/>
      <c r="CQ54" s="253"/>
      <c r="CR54" s="253"/>
      <c r="CS54" s="253"/>
      <c r="CT54" s="253"/>
      <c r="CU54" s="253"/>
      <c r="CV54" s="253"/>
      <c r="CW54" s="253"/>
      <c r="CX54" s="253"/>
      <c r="CY54" s="253"/>
      <c r="CZ54" s="253"/>
      <c r="DA54" s="253"/>
      <c r="DB54" s="253"/>
      <c r="DC54" s="253"/>
      <c r="DD54" s="253"/>
      <c r="DE54" s="253"/>
      <c r="DF54" s="253"/>
      <c r="DG54" s="253"/>
      <c r="DH54" s="253"/>
      <c r="DI54" s="253"/>
      <c r="DJ54" s="253"/>
      <c r="DK54" s="253"/>
      <c r="DL54" s="253"/>
    </row>
    <row r="55" spans="1:116" x14ac:dyDescent="0.25">
      <c r="A55" s="254" t="s">
        <v>263</v>
      </c>
      <c r="B55" s="255" t="s">
        <v>8445</v>
      </c>
      <c r="C55" s="258">
        <v>0.61300002149999999</v>
      </c>
      <c r="D55" s="259">
        <v>0</v>
      </c>
      <c r="E55" s="258">
        <v>0</v>
      </c>
      <c r="F55" s="258">
        <v>2.1166666667</v>
      </c>
      <c r="G55" s="258" t="s">
        <v>14</v>
      </c>
      <c r="H55" s="258" t="s">
        <v>14</v>
      </c>
      <c r="I55" s="259">
        <v>5</v>
      </c>
      <c r="J55" s="259">
        <f>IFERROR(VLOOKUP($B55,'Core Indicators'!$E$3:$EU$906,147,FALSE),"x")</f>
        <v>0</v>
      </c>
      <c r="K55" s="260">
        <v>-1.5954957007999999</v>
      </c>
      <c r="L55" s="258">
        <v>1.25</v>
      </c>
      <c r="M55" s="259">
        <v>2</v>
      </c>
      <c r="N55" s="259">
        <v>23</v>
      </c>
      <c r="O55" s="259">
        <f>IFERROR(VLOOKUP(B55,'Core Indicators'!$E$3:$G$9906,3,FALSE),"x")</f>
        <v>6209000</v>
      </c>
      <c r="P55" s="259">
        <v>101000</v>
      </c>
      <c r="Q55" s="253"/>
      <c r="R55" s="253"/>
      <c r="S55" s="253"/>
      <c r="T55" s="253"/>
      <c r="U55" s="253"/>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3"/>
      <c r="BI55" s="253"/>
      <c r="BJ55" s="253"/>
      <c r="BK55" s="253"/>
      <c r="BL55" s="253"/>
      <c r="BM55" s="253"/>
      <c r="BN55" s="253"/>
      <c r="BO55" s="253"/>
      <c r="BP55" s="253"/>
      <c r="BQ55" s="253"/>
      <c r="BR55" s="253"/>
      <c r="BS55" s="253"/>
      <c r="BT55" s="253"/>
      <c r="BU55" s="253"/>
      <c r="BV55" s="253"/>
      <c r="BW55" s="253"/>
      <c r="BX55" s="253"/>
      <c r="BY55" s="253"/>
      <c r="BZ55" s="253"/>
      <c r="CA55" s="253"/>
      <c r="CB55" s="253"/>
      <c r="CC55" s="253"/>
      <c r="CD55" s="253"/>
      <c r="CE55" s="253"/>
      <c r="CF55" s="253"/>
      <c r="CG55" s="253"/>
      <c r="CH55" s="253"/>
      <c r="CI55" s="253"/>
      <c r="CJ55" s="253"/>
      <c r="CK55" s="253"/>
      <c r="CL55" s="253"/>
      <c r="CM55" s="253"/>
      <c r="CN55" s="253"/>
      <c r="CO55" s="253"/>
      <c r="CP55" s="253"/>
      <c r="CQ55" s="253"/>
      <c r="CR55" s="253"/>
      <c r="CS55" s="253"/>
      <c r="CT55" s="253"/>
      <c r="CU55" s="253"/>
      <c r="CV55" s="253"/>
      <c r="CW55" s="253"/>
      <c r="CX55" s="253"/>
      <c r="CY55" s="253"/>
      <c r="CZ55" s="253"/>
      <c r="DA55" s="253"/>
      <c r="DB55" s="253"/>
      <c r="DC55" s="253"/>
      <c r="DD55" s="253"/>
      <c r="DE55" s="253"/>
      <c r="DF55" s="253"/>
      <c r="DG55" s="253"/>
      <c r="DH55" s="253"/>
      <c r="DI55" s="253"/>
      <c r="DJ55" s="253"/>
      <c r="DK55" s="253"/>
      <c r="DL55" s="253"/>
    </row>
    <row r="56" spans="1:116" x14ac:dyDescent="0.25">
      <c r="A56" s="254" t="s">
        <v>310</v>
      </c>
      <c r="B56" s="255" t="s">
        <v>8446</v>
      </c>
      <c r="C56" s="258">
        <v>0.50216199039999998</v>
      </c>
      <c r="D56" s="259">
        <v>11</v>
      </c>
      <c r="E56" s="258">
        <v>0.30199999999999999</v>
      </c>
      <c r="F56" s="258" t="s">
        <v>14</v>
      </c>
      <c r="G56" s="258">
        <v>7.4110250799999999E-2</v>
      </c>
      <c r="H56" s="258">
        <v>34.700000000000003</v>
      </c>
      <c r="I56" s="259">
        <v>1</v>
      </c>
      <c r="J56" s="259">
        <f>IFERROR(VLOOKUP($B56,'Core Indicators'!$E$3:$EU$906,147,FALSE),"x")</f>
        <v>149</v>
      </c>
      <c r="K56" s="260">
        <v>0.97905218599999999</v>
      </c>
      <c r="L56" s="258" t="s">
        <v>14</v>
      </c>
      <c r="M56" s="259">
        <v>92</v>
      </c>
      <c r="N56" s="259">
        <v>62</v>
      </c>
      <c r="O56" s="259">
        <f>IFERROR(VLOOKUP(B56,'Core Indicators'!$E$3:$G$9906,3,FALSE),"x")</f>
        <v>47540000</v>
      </c>
      <c r="P56" s="259">
        <v>500210</v>
      </c>
      <c r="Q56" s="253"/>
      <c r="R56" s="253"/>
      <c r="S56" s="253"/>
      <c r="T56" s="253"/>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c r="BI56" s="253"/>
      <c r="BJ56" s="253"/>
      <c r="BK56" s="253"/>
      <c r="BL56" s="253"/>
      <c r="BM56" s="253"/>
      <c r="BN56" s="253"/>
      <c r="BO56" s="253"/>
      <c r="BP56" s="253"/>
      <c r="BQ56" s="253"/>
      <c r="BR56" s="253"/>
      <c r="BS56" s="253"/>
      <c r="BT56" s="253"/>
      <c r="BU56" s="253"/>
      <c r="BV56" s="253"/>
      <c r="BW56" s="253"/>
      <c r="BX56" s="253"/>
      <c r="BY56" s="253"/>
      <c r="BZ56" s="253"/>
      <c r="CA56" s="253"/>
      <c r="CB56" s="253"/>
      <c r="CC56" s="253"/>
      <c r="CD56" s="253"/>
      <c r="CE56" s="253"/>
      <c r="CF56" s="253"/>
      <c r="CG56" s="253"/>
      <c r="CH56" s="253"/>
      <c r="CI56" s="253"/>
      <c r="CJ56" s="253"/>
      <c r="CK56" s="253"/>
      <c r="CL56" s="253"/>
      <c r="CM56" s="253"/>
      <c r="CN56" s="253"/>
      <c r="CO56" s="253"/>
      <c r="CP56" s="253"/>
      <c r="CQ56" s="253"/>
      <c r="CR56" s="253"/>
      <c r="CS56" s="253"/>
      <c r="CT56" s="253"/>
      <c r="CU56" s="253"/>
      <c r="CV56" s="253"/>
      <c r="CW56" s="253"/>
      <c r="CX56" s="253"/>
      <c r="CY56" s="253"/>
      <c r="CZ56" s="253"/>
      <c r="DA56" s="253"/>
      <c r="DB56" s="253"/>
      <c r="DC56" s="253"/>
      <c r="DD56" s="253"/>
      <c r="DE56" s="253"/>
      <c r="DF56" s="253"/>
      <c r="DG56" s="253"/>
      <c r="DH56" s="253"/>
      <c r="DI56" s="253"/>
      <c r="DJ56" s="253"/>
      <c r="DK56" s="253"/>
      <c r="DL56" s="253"/>
    </row>
    <row r="57" spans="1:116" x14ac:dyDescent="0.25">
      <c r="A57" s="254" t="s">
        <v>8447</v>
      </c>
      <c r="B57" s="255" t="s">
        <v>8448</v>
      </c>
      <c r="C57" s="258">
        <v>0.47281296659999988</v>
      </c>
      <c r="D57" s="259">
        <v>13</v>
      </c>
      <c r="E57" s="258">
        <v>0.28999999999999998</v>
      </c>
      <c r="F57" s="258">
        <v>9.8000000000000007</v>
      </c>
      <c r="G57" s="258">
        <v>9.12578624E-2</v>
      </c>
      <c r="H57" s="258">
        <v>30.3</v>
      </c>
      <c r="I57" s="259">
        <v>0</v>
      </c>
      <c r="J57" s="259" t="str">
        <f>IFERROR(VLOOKUP($B57,'Core Indicators'!$E$3:$EU$906,147,FALSE),"x")</f>
        <v>x</v>
      </c>
      <c r="K57" s="260">
        <v>1.2812571526000001</v>
      </c>
      <c r="L57" s="258">
        <v>10</v>
      </c>
      <c r="M57" s="259">
        <v>94</v>
      </c>
      <c r="N57" s="259">
        <v>74</v>
      </c>
      <c r="O57" s="259" t="str">
        <f>IFERROR(VLOOKUP(B57,'Core Indicators'!$E$3:$G$9906,3,FALSE),"x")</f>
        <v>x</v>
      </c>
      <c r="P57" s="259">
        <v>42390</v>
      </c>
      <c r="Q57" s="253"/>
      <c r="R57" s="253"/>
      <c r="S57" s="253"/>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3"/>
      <c r="BV57" s="253"/>
      <c r="BW57" s="253"/>
      <c r="BX57" s="253"/>
      <c r="BY57" s="253"/>
      <c r="BZ57" s="253"/>
      <c r="CA57" s="253"/>
      <c r="CB57" s="253"/>
      <c r="CC57" s="253"/>
      <c r="CD57" s="253"/>
      <c r="CE57" s="253"/>
      <c r="CF57" s="253"/>
      <c r="CG57" s="253"/>
      <c r="CH57" s="253"/>
      <c r="CI57" s="253"/>
      <c r="CJ57" s="253"/>
      <c r="CK57" s="253"/>
      <c r="CL57" s="253"/>
      <c r="CM57" s="253"/>
      <c r="CN57" s="253"/>
      <c r="CO57" s="253"/>
      <c r="CP57" s="253"/>
      <c r="CQ57" s="253"/>
      <c r="CR57" s="253"/>
      <c r="CS57" s="253"/>
      <c r="CT57" s="253"/>
      <c r="CU57" s="253"/>
      <c r="CV57" s="253"/>
      <c r="CW57" s="253"/>
      <c r="CX57" s="253"/>
      <c r="CY57" s="253"/>
      <c r="CZ57" s="253"/>
      <c r="DA57" s="253"/>
      <c r="DB57" s="253"/>
      <c r="DC57" s="253"/>
      <c r="DD57" s="253"/>
      <c r="DE57" s="253"/>
      <c r="DF57" s="253"/>
      <c r="DG57" s="253"/>
      <c r="DH57" s="253"/>
      <c r="DI57" s="253"/>
      <c r="DJ57" s="253"/>
      <c r="DK57" s="253"/>
      <c r="DL57" s="253"/>
    </row>
    <row r="58" spans="1:116" x14ac:dyDescent="0.25">
      <c r="A58" s="254" t="s">
        <v>1428</v>
      </c>
      <c r="B58" s="255" t="s">
        <v>8449</v>
      </c>
      <c r="C58" s="258">
        <v>0.76015806069999992</v>
      </c>
      <c r="D58" s="259">
        <v>3</v>
      </c>
      <c r="E58" s="258">
        <v>0.27339999999999998</v>
      </c>
      <c r="F58" s="258">
        <v>4</v>
      </c>
      <c r="G58" s="258">
        <v>0.50796334649999997</v>
      </c>
      <c r="H58" s="258">
        <v>35</v>
      </c>
      <c r="I58" s="259">
        <v>5</v>
      </c>
      <c r="J58" s="259">
        <f>IFERROR(VLOOKUP($B58,'Core Indicators'!$E$3:$EU$906,147,FALSE),"x")</f>
        <v>1744</v>
      </c>
      <c r="K58" s="260">
        <v>-0.47347819810000003</v>
      </c>
      <c r="L58" s="258">
        <v>3.25</v>
      </c>
      <c r="M58" s="259">
        <v>24</v>
      </c>
      <c r="N58" s="259">
        <v>37</v>
      </c>
      <c r="O58" s="259">
        <f>IFERROR(VLOOKUP(B58,'Core Indicators'!$E$3:$G$9906,3,FALSE),"x")</f>
        <v>124574000</v>
      </c>
      <c r="P58" s="259">
        <v>1000000</v>
      </c>
      <c r="Q58" s="253"/>
      <c r="R58" s="253"/>
      <c r="S58" s="253"/>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c r="BU58" s="253"/>
      <c r="BV58" s="253"/>
      <c r="BW58" s="253"/>
      <c r="BX58" s="253"/>
      <c r="BY58" s="253"/>
      <c r="BZ58" s="253"/>
      <c r="CA58" s="253"/>
      <c r="CB58" s="253"/>
      <c r="CC58" s="253"/>
      <c r="CD58" s="253"/>
      <c r="CE58" s="253"/>
      <c r="CF58" s="253"/>
      <c r="CG58" s="253"/>
      <c r="CH58" s="253"/>
      <c r="CI58" s="253"/>
      <c r="CJ58" s="253"/>
      <c r="CK58" s="253"/>
      <c r="CL58" s="253"/>
      <c r="CM58" s="253"/>
      <c r="CN58" s="253"/>
      <c r="CO58" s="253"/>
      <c r="CP58" s="253"/>
      <c r="CQ58" s="253"/>
      <c r="CR58" s="253"/>
      <c r="CS58" s="253"/>
      <c r="CT58" s="253"/>
      <c r="CU58" s="253"/>
      <c r="CV58" s="253"/>
      <c r="CW58" s="253"/>
      <c r="CX58" s="253"/>
      <c r="CY58" s="253"/>
      <c r="CZ58" s="253"/>
      <c r="DA58" s="253"/>
      <c r="DB58" s="253"/>
      <c r="DC58" s="253"/>
      <c r="DD58" s="253"/>
      <c r="DE58" s="253"/>
      <c r="DF58" s="253"/>
      <c r="DG58" s="253"/>
      <c r="DH58" s="253"/>
      <c r="DI58" s="253"/>
      <c r="DJ58" s="253"/>
      <c r="DK58" s="253"/>
      <c r="DL58" s="253"/>
    </row>
    <row r="59" spans="1:116" x14ac:dyDescent="0.25">
      <c r="A59" s="254" t="s">
        <v>8450</v>
      </c>
      <c r="B59" s="255" t="s">
        <v>8451</v>
      </c>
      <c r="C59" s="258">
        <v>0.1314999869</v>
      </c>
      <c r="D59" s="259">
        <v>11</v>
      </c>
      <c r="E59" s="258">
        <v>0</v>
      </c>
      <c r="F59" s="258" t="s">
        <v>14</v>
      </c>
      <c r="G59" s="258">
        <v>5.03954369E-2</v>
      </c>
      <c r="H59" s="258">
        <v>27.3</v>
      </c>
      <c r="I59" s="259">
        <v>0</v>
      </c>
      <c r="J59" s="259" t="str">
        <f>IFERROR(VLOOKUP($B59,'Core Indicators'!$E$3:$EU$906,147,FALSE),"x")</f>
        <v>x</v>
      </c>
      <c r="K59" s="260">
        <v>2.0221455097000001</v>
      </c>
      <c r="L59" s="258" t="s">
        <v>14</v>
      </c>
      <c r="M59" s="259">
        <v>100</v>
      </c>
      <c r="N59" s="259">
        <v>86</v>
      </c>
      <c r="O59" s="259" t="str">
        <f>IFERROR(VLOOKUP(B59,'Core Indicators'!$E$3:$G$9906,3,FALSE),"x")</f>
        <v>x</v>
      </c>
      <c r="P59" s="259">
        <v>303890</v>
      </c>
      <c r="Q59" s="253"/>
      <c r="R59" s="253"/>
      <c r="S59" s="253"/>
      <c r="T59" s="253"/>
      <c r="U59" s="253"/>
      <c r="V59" s="253"/>
      <c r="W59" s="253"/>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53"/>
      <c r="AT59" s="253"/>
      <c r="AU59" s="253"/>
      <c r="AV59" s="253"/>
      <c r="AW59" s="253"/>
      <c r="AX59" s="253"/>
      <c r="AY59" s="253"/>
      <c r="AZ59" s="253"/>
      <c r="BA59" s="253"/>
      <c r="BB59" s="253"/>
      <c r="BC59" s="253"/>
      <c r="BD59" s="253"/>
      <c r="BE59" s="253"/>
      <c r="BF59" s="253"/>
      <c r="BG59" s="253"/>
      <c r="BH59" s="253"/>
      <c r="BI59" s="253"/>
      <c r="BJ59" s="253"/>
      <c r="BK59" s="253"/>
      <c r="BL59" s="253"/>
      <c r="BM59" s="253"/>
      <c r="BN59" s="253"/>
      <c r="BO59" s="253"/>
      <c r="BP59" s="253"/>
      <c r="BQ59" s="253"/>
      <c r="BR59" s="253"/>
      <c r="BS59" s="253"/>
      <c r="BT59" s="253"/>
      <c r="BU59" s="253"/>
      <c r="BV59" s="253"/>
      <c r="BW59" s="253"/>
      <c r="BX59" s="253"/>
      <c r="BY59" s="253"/>
      <c r="BZ59" s="253"/>
      <c r="CA59" s="253"/>
      <c r="CB59" s="253"/>
      <c r="CC59" s="253"/>
      <c r="CD59" s="253"/>
      <c r="CE59" s="253"/>
      <c r="CF59" s="253"/>
      <c r="CG59" s="253"/>
      <c r="CH59" s="253"/>
      <c r="CI59" s="253"/>
      <c r="CJ59" s="253"/>
      <c r="CK59" s="253"/>
      <c r="CL59" s="253"/>
      <c r="CM59" s="253"/>
      <c r="CN59" s="253"/>
      <c r="CO59" s="253"/>
      <c r="CP59" s="253"/>
      <c r="CQ59" s="253"/>
      <c r="CR59" s="253"/>
      <c r="CS59" s="253"/>
      <c r="CT59" s="253"/>
      <c r="CU59" s="253"/>
      <c r="CV59" s="253"/>
      <c r="CW59" s="253"/>
      <c r="CX59" s="253"/>
      <c r="CY59" s="253"/>
      <c r="CZ59" s="253"/>
      <c r="DA59" s="253"/>
      <c r="DB59" s="253"/>
      <c r="DC59" s="253"/>
      <c r="DD59" s="253"/>
      <c r="DE59" s="253"/>
      <c r="DF59" s="253"/>
      <c r="DG59" s="253"/>
      <c r="DH59" s="253"/>
      <c r="DI59" s="253"/>
      <c r="DJ59" s="253"/>
      <c r="DK59" s="253"/>
      <c r="DL59" s="253"/>
    </row>
    <row r="60" spans="1:116" x14ac:dyDescent="0.25">
      <c r="A60" s="254" t="s">
        <v>8452</v>
      </c>
      <c r="B60" s="255" t="s">
        <v>8453</v>
      </c>
      <c r="C60" s="258">
        <v>0.53238296770000004</v>
      </c>
      <c r="D60" s="259">
        <v>3</v>
      </c>
      <c r="E60" s="258">
        <v>0</v>
      </c>
      <c r="F60" s="258" t="s">
        <v>14</v>
      </c>
      <c r="G60" s="258">
        <v>0.35655918990000002</v>
      </c>
      <c r="H60" s="258">
        <v>36.700000000000003</v>
      </c>
      <c r="I60" s="259">
        <v>0</v>
      </c>
      <c r="J60" s="259" t="str">
        <f>IFERROR(VLOOKUP($B60,'Core Indicators'!$E$3:$EU$906,147,FALSE),"x")</f>
        <v>x</v>
      </c>
      <c r="K60" s="260">
        <v>-2.57588495E-2</v>
      </c>
      <c r="L60" s="258" t="s">
        <v>14</v>
      </c>
      <c r="M60" s="259">
        <v>60</v>
      </c>
      <c r="N60" s="259" t="s">
        <v>14</v>
      </c>
      <c r="O60" s="259" t="str">
        <f>IFERROR(VLOOKUP(B60,'Core Indicators'!$E$3:$G$9906,3,FALSE),"x")</f>
        <v>x</v>
      </c>
      <c r="P60" s="259">
        <v>18270</v>
      </c>
      <c r="Q60" s="253"/>
      <c r="R60" s="253"/>
      <c r="S60" s="253"/>
      <c r="T60" s="253"/>
      <c r="U60" s="253"/>
      <c r="V60" s="253"/>
      <c r="W60" s="253"/>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253"/>
      <c r="AV60" s="253"/>
      <c r="AW60" s="253"/>
      <c r="AX60" s="253"/>
      <c r="AY60" s="253"/>
      <c r="AZ60" s="253"/>
      <c r="BA60" s="253"/>
      <c r="BB60" s="253"/>
      <c r="BC60" s="253"/>
      <c r="BD60" s="253"/>
      <c r="BE60" s="253"/>
      <c r="BF60" s="253"/>
      <c r="BG60" s="253"/>
      <c r="BH60" s="253"/>
      <c r="BI60" s="253"/>
      <c r="BJ60" s="253"/>
      <c r="BK60" s="253"/>
      <c r="BL60" s="253"/>
      <c r="BM60" s="253"/>
      <c r="BN60" s="253"/>
      <c r="BO60" s="253"/>
      <c r="BP60" s="253"/>
      <c r="BQ60" s="253"/>
      <c r="BR60" s="253"/>
      <c r="BS60" s="253"/>
      <c r="BT60" s="253"/>
      <c r="BU60" s="253"/>
      <c r="BV60" s="253"/>
      <c r="BW60" s="253"/>
      <c r="BX60" s="253"/>
      <c r="BY60" s="253"/>
      <c r="BZ60" s="253"/>
      <c r="CA60" s="253"/>
      <c r="CB60" s="253"/>
      <c r="CC60" s="253"/>
      <c r="CD60" s="253"/>
      <c r="CE60" s="253"/>
      <c r="CF60" s="253"/>
      <c r="CG60" s="253"/>
      <c r="CH60" s="253"/>
      <c r="CI60" s="253"/>
      <c r="CJ60" s="253"/>
      <c r="CK60" s="253"/>
      <c r="CL60" s="253"/>
      <c r="CM60" s="253"/>
      <c r="CN60" s="253"/>
      <c r="CO60" s="253"/>
      <c r="CP60" s="253"/>
      <c r="CQ60" s="253"/>
      <c r="CR60" s="253"/>
      <c r="CS60" s="253"/>
      <c r="CT60" s="253"/>
      <c r="CU60" s="253"/>
      <c r="CV60" s="253"/>
      <c r="CW60" s="253"/>
      <c r="CX60" s="253"/>
      <c r="CY60" s="253"/>
      <c r="CZ60" s="253"/>
      <c r="DA60" s="253"/>
      <c r="DB60" s="253"/>
      <c r="DC60" s="253"/>
      <c r="DD60" s="253"/>
      <c r="DE60" s="253"/>
      <c r="DF60" s="253"/>
      <c r="DG60" s="253"/>
      <c r="DH60" s="253"/>
      <c r="DI60" s="253"/>
      <c r="DJ60" s="253"/>
      <c r="DK60" s="253"/>
      <c r="DL60" s="253"/>
    </row>
    <row r="61" spans="1:116" x14ac:dyDescent="0.25">
      <c r="A61" s="254" t="s">
        <v>8454</v>
      </c>
      <c r="B61" s="255" t="s">
        <v>8455</v>
      </c>
      <c r="C61" s="258">
        <v>4.7355978600000001E-2</v>
      </c>
      <c r="D61" s="259">
        <v>10</v>
      </c>
      <c r="E61" s="258">
        <v>2.3E-2</v>
      </c>
      <c r="F61" s="258" t="s">
        <v>14</v>
      </c>
      <c r="G61" s="258">
        <v>5.1375861000000002E-2</v>
      </c>
      <c r="H61" s="258">
        <v>32.4</v>
      </c>
      <c r="I61" s="259">
        <v>2</v>
      </c>
      <c r="J61" s="259" t="str">
        <f>IFERROR(VLOOKUP($B61,'Core Indicators'!$E$3:$EU$906,147,FALSE),"x")</f>
        <v>x</v>
      </c>
      <c r="K61" s="260">
        <v>1.4120583534</v>
      </c>
      <c r="L61" s="258" t="s">
        <v>14</v>
      </c>
      <c r="M61" s="259">
        <v>90</v>
      </c>
      <c r="N61" s="259">
        <v>69</v>
      </c>
      <c r="O61" s="259" t="str">
        <f>IFERROR(VLOOKUP(B61,'Core Indicators'!$E$3:$G$9906,3,FALSE),"x")</f>
        <v>x</v>
      </c>
      <c r="P61" s="259">
        <v>547557</v>
      </c>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253"/>
      <c r="BU61" s="253"/>
      <c r="BV61" s="253"/>
      <c r="BW61" s="253"/>
      <c r="BX61" s="253"/>
      <c r="BY61" s="253"/>
      <c r="BZ61" s="253"/>
      <c r="CA61" s="253"/>
      <c r="CB61" s="253"/>
      <c r="CC61" s="253"/>
      <c r="CD61" s="253"/>
      <c r="CE61" s="253"/>
      <c r="CF61" s="253"/>
      <c r="CG61" s="253"/>
      <c r="CH61" s="253"/>
      <c r="CI61" s="253"/>
      <c r="CJ61" s="253"/>
      <c r="CK61" s="253"/>
      <c r="CL61" s="253"/>
      <c r="CM61" s="253"/>
      <c r="CN61" s="253"/>
      <c r="CO61" s="253"/>
      <c r="CP61" s="253"/>
      <c r="CQ61" s="253"/>
      <c r="CR61" s="253"/>
      <c r="CS61" s="253"/>
      <c r="CT61" s="253"/>
      <c r="CU61" s="253"/>
      <c r="CV61" s="253"/>
      <c r="CW61" s="253"/>
      <c r="CX61" s="253"/>
      <c r="CY61" s="253"/>
      <c r="CZ61" s="253"/>
      <c r="DA61" s="253"/>
      <c r="DB61" s="253"/>
      <c r="DC61" s="253"/>
      <c r="DD61" s="253"/>
      <c r="DE61" s="253"/>
      <c r="DF61" s="253"/>
      <c r="DG61" s="253"/>
      <c r="DH61" s="253"/>
      <c r="DI61" s="253"/>
      <c r="DJ61" s="253"/>
      <c r="DK61" s="253"/>
      <c r="DL61" s="253"/>
    </row>
    <row r="62" spans="1:116" x14ac:dyDescent="0.25">
      <c r="A62" s="254" t="s">
        <v>8456</v>
      </c>
      <c r="B62" s="255" t="s">
        <v>8457</v>
      </c>
      <c r="C62" s="258">
        <v>0</v>
      </c>
      <c r="D62" s="259">
        <v>11</v>
      </c>
      <c r="E62" s="258">
        <v>0</v>
      </c>
      <c r="F62" s="258" t="s">
        <v>14</v>
      </c>
      <c r="G62" s="258" t="s">
        <v>14</v>
      </c>
      <c r="H62" s="258">
        <v>40.1</v>
      </c>
      <c r="I62" s="259">
        <v>0</v>
      </c>
      <c r="J62" s="259" t="str">
        <f>IFERROR(VLOOKUP($B62,'Core Indicators'!$E$3:$EU$906,147,FALSE),"x")</f>
        <v>x</v>
      </c>
      <c r="K62" s="260">
        <v>2.41156537E-2</v>
      </c>
      <c r="L62" s="258" t="s">
        <v>14</v>
      </c>
      <c r="M62" s="259">
        <v>92</v>
      </c>
      <c r="N62" s="259" t="s">
        <v>14</v>
      </c>
      <c r="O62" s="259" t="str">
        <f>IFERROR(VLOOKUP(B62,'Core Indicators'!$E$3:$G$9906,3,FALSE),"x")</f>
        <v>x</v>
      </c>
      <c r="P62" s="259">
        <v>700</v>
      </c>
      <c r="Q62" s="253"/>
      <c r="R62" s="253"/>
      <c r="S62" s="253"/>
      <c r="T62" s="253"/>
      <c r="U62" s="253"/>
      <c r="V62" s="253"/>
      <c r="W62" s="253"/>
      <c r="X62" s="253"/>
      <c r="Y62" s="253"/>
      <c r="Z62" s="253"/>
      <c r="AA62" s="253"/>
      <c r="AB62" s="253"/>
      <c r="AC62" s="253"/>
      <c r="AD62" s="253"/>
      <c r="AE62" s="253"/>
      <c r="AF62" s="253"/>
      <c r="AG62" s="253"/>
      <c r="AH62" s="253"/>
      <c r="AI62" s="253"/>
      <c r="AJ62" s="253"/>
      <c r="AK62" s="253"/>
      <c r="AL62" s="253"/>
      <c r="AM62" s="253"/>
      <c r="AN62" s="253"/>
      <c r="AO62" s="253"/>
      <c r="AP62" s="253"/>
      <c r="AQ62" s="253"/>
      <c r="AR62" s="253"/>
      <c r="AS62" s="253"/>
      <c r="AT62" s="253"/>
      <c r="AU62" s="253"/>
      <c r="AV62" s="253"/>
      <c r="AW62" s="253"/>
      <c r="AX62" s="253"/>
      <c r="AY62" s="253"/>
      <c r="AZ62" s="253"/>
      <c r="BA62" s="253"/>
      <c r="BB62" s="253"/>
      <c r="BC62" s="253"/>
      <c r="BD62" s="253"/>
      <c r="BE62" s="253"/>
      <c r="BF62" s="253"/>
      <c r="BG62" s="253"/>
      <c r="BH62" s="253"/>
      <c r="BI62" s="253"/>
      <c r="BJ62" s="253"/>
      <c r="BK62" s="253"/>
      <c r="BL62" s="253"/>
      <c r="BM62" s="253"/>
      <c r="BN62" s="253"/>
      <c r="BO62" s="253"/>
      <c r="BP62" s="253"/>
      <c r="BQ62" s="253"/>
      <c r="BR62" s="253"/>
      <c r="BS62" s="253"/>
      <c r="BT62" s="253"/>
      <c r="BU62" s="253"/>
      <c r="BV62" s="253"/>
      <c r="BW62" s="253"/>
      <c r="BX62" s="253"/>
      <c r="BY62" s="253"/>
      <c r="BZ62" s="253"/>
      <c r="CA62" s="253"/>
      <c r="CB62" s="253"/>
      <c r="CC62" s="253"/>
      <c r="CD62" s="253"/>
      <c r="CE62" s="253"/>
      <c r="CF62" s="253"/>
      <c r="CG62" s="253"/>
      <c r="CH62" s="253"/>
      <c r="CI62" s="253"/>
      <c r="CJ62" s="253"/>
      <c r="CK62" s="253"/>
      <c r="CL62" s="253"/>
      <c r="CM62" s="253"/>
      <c r="CN62" s="253"/>
      <c r="CO62" s="253"/>
      <c r="CP62" s="253"/>
      <c r="CQ62" s="253"/>
      <c r="CR62" s="253"/>
      <c r="CS62" s="253"/>
      <c r="CT62" s="253"/>
      <c r="CU62" s="253"/>
      <c r="CV62" s="253"/>
      <c r="CW62" s="253"/>
      <c r="CX62" s="253"/>
      <c r="CY62" s="253"/>
      <c r="CZ62" s="253"/>
      <c r="DA62" s="253"/>
      <c r="DB62" s="253"/>
      <c r="DC62" s="253"/>
      <c r="DD62" s="253"/>
      <c r="DE62" s="253"/>
      <c r="DF62" s="253"/>
      <c r="DG62" s="253"/>
      <c r="DH62" s="253"/>
      <c r="DI62" s="253"/>
      <c r="DJ62" s="253"/>
      <c r="DK62" s="253"/>
      <c r="DL62" s="253"/>
    </row>
    <row r="63" spans="1:116" x14ac:dyDescent="0.25">
      <c r="A63" s="254" t="s">
        <v>8458</v>
      </c>
      <c r="B63" s="255" t="s">
        <v>8459</v>
      </c>
      <c r="C63" s="258">
        <v>0.77740000549999999</v>
      </c>
      <c r="D63" s="259">
        <v>9</v>
      </c>
      <c r="E63" s="258">
        <v>0.01</v>
      </c>
      <c r="F63" s="258">
        <v>4.7</v>
      </c>
      <c r="G63" s="258">
        <v>0.53430152109999995</v>
      </c>
      <c r="H63" s="258">
        <v>38</v>
      </c>
      <c r="I63" s="259">
        <v>1</v>
      </c>
      <c r="J63" s="259" t="str">
        <f>IFERROR(VLOOKUP($B63,'Core Indicators'!$E$3:$EU$906,147,FALSE),"x")</f>
        <v>x</v>
      </c>
      <c r="K63" s="260">
        <v>-0.7328509688</v>
      </c>
      <c r="L63" s="258">
        <v>3.75</v>
      </c>
      <c r="M63" s="259">
        <v>22</v>
      </c>
      <c r="N63" s="259">
        <v>31</v>
      </c>
      <c r="O63" s="259" t="str">
        <f>IFERROR(VLOOKUP(B63,'Core Indicators'!$E$3:$G$9906,3,FALSE),"x")</f>
        <v>x</v>
      </c>
      <c r="P63" s="259">
        <v>257670</v>
      </c>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253"/>
      <c r="AV63" s="253"/>
      <c r="AW63" s="253"/>
      <c r="AX63" s="253"/>
      <c r="AY63" s="253"/>
      <c r="AZ63" s="253"/>
      <c r="BA63" s="253"/>
      <c r="BB63" s="253"/>
      <c r="BC63" s="253"/>
      <c r="BD63" s="253"/>
      <c r="BE63" s="253"/>
      <c r="BF63" s="253"/>
      <c r="BG63" s="253"/>
      <c r="BH63" s="253"/>
      <c r="BI63" s="253"/>
      <c r="BJ63" s="253"/>
      <c r="BK63" s="253"/>
      <c r="BL63" s="253"/>
      <c r="BM63" s="253"/>
      <c r="BN63" s="253"/>
      <c r="BO63" s="253"/>
      <c r="BP63" s="253"/>
      <c r="BQ63" s="253"/>
      <c r="BR63" s="253"/>
      <c r="BS63" s="253"/>
      <c r="BT63" s="253"/>
      <c r="BU63" s="253"/>
      <c r="BV63" s="253"/>
      <c r="BW63" s="253"/>
      <c r="BX63" s="253"/>
      <c r="BY63" s="253"/>
      <c r="BZ63" s="253"/>
      <c r="CA63" s="253"/>
      <c r="CB63" s="253"/>
      <c r="CC63" s="253"/>
      <c r="CD63" s="253"/>
      <c r="CE63" s="253"/>
      <c r="CF63" s="253"/>
      <c r="CG63" s="253"/>
      <c r="CH63" s="253"/>
      <c r="CI63" s="253"/>
      <c r="CJ63" s="253"/>
      <c r="CK63" s="253"/>
      <c r="CL63" s="253"/>
      <c r="CM63" s="253"/>
      <c r="CN63" s="253"/>
      <c r="CO63" s="253"/>
      <c r="CP63" s="253"/>
      <c r="CQ63" s="253"/>
      <c r="CR63" s="253"/>
      <c r="CS63" s="253"/>
      <c r="CT63" s="253"/>
      <c r="CU63" s="253"/>
      <c r="CV63" s="253"/>
      <c r="CW63" s="253"/>
      <c r="CX63" s="253"/>
      <c r="CY63" s="253"/>
      <c r="CZ63" s="253"/>
      <c r="DA63" s="253"/>
      <c r="DB63" s="253"/>
      <c r="DC63" s="253"/>
      <c r="DD63" s="253"/>
      <c r="DE63" s="253"/>
      <c r="DF63" s="253"/>
      <c r="DG63" s="253"/>
      <c r="DH63" s="253"/>
      <c r="DI63" s="253"/>
      <c r="DJ63" s="253"/>
      <c r="DK63" s="253"/>
      <c r="DL63" s="253"/>
    </row>
    <row r="64" spans="1:116" x14ac:dyDescent="0.25">
      <c r="A64" s="254" t="s">
        <v>8460</v>
      </c>
      <c r="B64" s="255" t="s">
        <v>8461</v>
      </c>
      <c r="C64" s="258">
        <v>0.32496100410000001</v>
      </c>
      <c r="D64" s="259">
        <v>13</v>
      </c>
      <c r="E64" s="258">
        <v>7.0000000000000007E-2</v>
      </c>
      <c r="F64" s="258" t="s">
        <v>14</v>
      </c>
      <c r="G64" s="258">
        <v>0.1191900699</v>
      </c>
      <c r="H64" s="258">
        <v>35.1</v>
      </c>
      <c r="I64" s="259">
        <v>3</v>
      </c>
      <c r="J64" s="259" t="str">
        <f>IFERROR(VLOOKUP($B64,'Core Indicators'!$E$3:$EU$906,147,FALSE),"x")</f>
        <v>x</v>
      </c>
      <c r="K64" s="260">
        <v>1.6009106635999999</v>
      </c>
      <c r="L64" s="258" t="s">
        <v>14</v>
      </c>
      <c r="M64" s="259">
        <v>94</v>
      </c>
      <c r="N64" s="259">
        <v>77</v>
      </c>
      <c r="O64" s="259" t="str">
        <f>IFERROR(VLOOKUP(B64,'Core Indicators'!$E$3:$G$9906,3,FALSE),"x")</f>
        <v>x</v>
      </c>
      <c r="P64" s="259">
        <v>241930</v>
      </c>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253"/>
      <c r="BN64" s="253"/>
      <c r="BO64" s="253"/>
      <c r="BP64" s="253"/>
      <c r="BQ64" s="253"/>
      <c r="BR64" s="253"/>
      <c r="BS64" s="253"/>
      <c r="BT64" s="253"/>
      <c r="BU64" s="253"/>
      <c r="BV64" s="253"/>
      <c r="BW64" s="253"/>
      <c r="BX64" s="253"/>
      <c r="BY64" s="253"/>
      <c r="BZ64" s="253"/>
      <c r="CA64" s="253"/>
      <c r="CB64" s="253"/>
      <c r="CC64" s="253"/>
      <c r="CD64" s="253"/>
      <c r="CE64" s="253"/>
      <c r="CF64" s="253"/>
      <c r="CG64" s="253"/>
      <c r="CH64" s="253"/>
      <c r="CI64" s="253"/>
      <c r="CJ64" s="253"/>
      <c r="CK64" s="253"/>
      <c r="CL64" s="253"/>
      <c r="CM64" s="253"/>
      <c r="CN64" s="253"/>
      <c r="CO64" s="253"/>
      <c r="CP64" s="253"/>
      <c r="CQ64" s="253"/>
      <c r="CR64" s="253"/>
      <c r="CS64" s="253"/>
      <c r="CT64" s="253"/>
      <c r="CU64" s="253"/>
      <c r="CV64" s="253"/>
      <c r="CW64" s="253"/>
      <c r="CX64" s="253"/>
      <c r="CY64" s="253"/>
      <c r="CZ64" s="253"/>
      <c r="DA64" s="253"/>
      <c r="DB64" s="253"/>
      <c r="DC64" s="253"/>
      <c r="DD64" s="253"/>
      <c r="DE64" s="253"/>
      <c r="DF64" s="253"/>
      <c r="DG64" s="253"/>
      <c r="DH64" s="253"/>
      <c r="DI64" s="253"/>
      <c r="DJ64" s="253"/>
      <c r="DK64" s="253"/>
      <c r="DL64" s="253"/>
    </row>
    <row r="65" spans="1:116" x14ac:dyDescent="0.25">
      <c r="A65" s="254" t="s">
        <v>8462</v>
      </c>
      <c r="B65" s="255" t="s">
        <v>8463</v>
      </c>
      <c r="C65" s="258">
        <v>0.32528704609999998</v>
      </c>
      <c r="D65" s="259">
        <v>5</v>
      </c>
      <c r="E65" s="258">
        <v>0.30399999999999999</v>
      </c>
      <c r="F65" s="258">
        <v>6.6</v>
      </c>
      <c r="G65" s="258">
        <v>0.35077464800000002</v>
      </c>
      <c r="H65" s="258">
        <v>35.9</v>
      </c>
      <c r="I65" s="259">
        <v>3</v>
      </c>
      <c r="J65" s="259" t="str">
        <f>IFERROR(VLOOKUP($B65,'Core Indicators'!$E$3:$EU$906,147,FALSE),"x")</f>
        <v>x</v>
      </c>
      <c r="K65" s="260">
        <v>0.30997923020000001</v>
      </c>
      <c r="L65" s="258">
        <v>6.25</v>
      </c>
      <c r="M65" s="259">
        <v>61</v>
      </c>
      <c r="N65" s="259">
        <v>56</v>
      </c>
      <c r="O65" s="259" t="str">
        <f>IFERROR(VLOOKUP(B65,'Core Indicators'!$E$3:$G$9906,3,FALSE),"x")</f>
        <v>x</v>
      </c>
      <c r="P65" s="259">
        <v>69490</v>
      </c>
      <c r="Q65" s="253"/>
      <c r="R65" s="253"/>
      <c r="S65" s="253"/>
      <c r="T65" s="253"/>
      <c r="U65" s="253"/>
      <c r="V65" s="253"/>
      <c r="W65" s="253"/>
      <c r="X65" s="253"/>
      <c r="Y65" s="253"/>
      <c r="Z65" s="253"/>
      <c r="AA65" s="253"/>
      <c r="AB65" s="253"/>
      <c r="AC65" s="253"/>
      <c r="AD65" s="253"/>
      <c r="AE65" s="253"/>
      <c r="AF65" s="253"/>
      <c r="AG65" s="253"/>
      <c r="AH65" s="253"/>
      <c r="AI65" s="253"/>
      <c r="AJ65" s="253"/>
      <c r="AK65" s="253"/>
      <c r="AL65" s="253"/>
      <c r="AM65" s="253"/>
      <c r="AN65" s="253"/>
      <c r="AO65" s="253"/>
      <c r="AP65" s="253"/>
      <c r="AQ65" s="253"/>
      <c r="AR65" s="253"/>
      <c r="AS65" s="253"/>
      <c r="AT65" s="253"/>
      <c r="AU65" s="253"/>
      <c r="AV65" s="253"/>
      <c r="AW65" s="253"/>
      <c r="AX65" s="253"/>
      <c r="AY65" s="253"/>
      <c r="AZ65" s="253"/>
      <c r="BA65" s="253"/>
      <c r="BB65" s="253"/>
      <c r="BC65" s="253"/>
      <c r="BD65" s="253"/>
      <c r="BE65" s="253"/>
      <c r="BF65" s="253"/>
      <c r="BG65" s="253"/>
      <c r="BH65" s="253"/>
      <c r="BI65" s="253"/>
      <c r="BJ65" s="253"/>
      <c r="BK65" s="253"/>
      <c r="BL65" s="253"/>
      <c r="BM65" s="253"/>
      <c r="BN65" s="253"/>
      <c r="BO65" s="253"/>
      <c r="BP65" s="253"/>
      <c r="BQ65" s="253"/>
      <c r="BR65" s="253"/>
      <c r="BS65" s="253"/>
      <c r="BT65" s="253"/>
      <c r="BU65" s="253"/>
      <c r="BV65" s="253"/>
      <c r="BW65" s="253"/>
      <c r="BX65" s="253"/>
      <c r="BY65" s="253"/>
      <c r="BZ65" s="253"/>
      <c r="CA65" s="253"/>
      <c r="CB65" s="253"/>
      <c r="CC65" s="253"/>
      <c r="CD65" s="253"/>
      <c r="CE65" s="253"/>
      <c r="CF65" s="253"/>
      <c r="CG65" s="253"/>
      <c r="CH65" s="253"/>
      <c r="CI65" s="253"/>
      <c r="CJ65" s="253"/>
      <c r="CK65" s="253"/>
      <c r="CL65" s="253"/>
      <c r="CM65" s="253"/>
      <c r="CN65" s="253"/>
      <c r="CO65" s="253"/>
      <c r="CP65" s="253"/>
      <c r="CQ65" s="253"/>
      <c r="CR65" s="253"/>
      <c r="CS65" s="253"/>
      <c r="CT65" s="253"/>
      <c r="CU65" s="253"/>
      <c r="CV65" s="253"/>
      <c r="CW65" s="253"/>
      <c r="CX65" s="253"/>
      <c r="CY65" s="253"/>
      <c r="CZ65" s="253"/>
      <c r="DA65" s="253"/>
      <c r="DB65" s="253"/>
      <c r="DC65" s="253"/>
      <c r="DD65" s="253"/>
      <c r="DE65" s="253"/>
      <c r="DF65" s="253"/>
      <c r="DG65" s="253"/>
      <c r="DH65" s="253"/>
      <c r="DI65" s="253"/>
      <c r="DJ65" s="253"/>
      <c r="DK65" s="253"/>
      <c r="DL65" s="253"/>
    </row>
    <row r="66" spans="1:116" x14ac:dyDescent="0.25">
      <c r="A66" s="254" t="s">
        <v>8464</v>
      </c>
      <c r="B66" s="255" t="s">
        <v>8465</v>
      </c>
      <c r="C66" s="258">
        <v>0.77995000079999999</v>
      </c>
      <c r="D66" s="259">
        <v>11</v>
      </c>
      <c r="E66" s="258">
        <v>0</v>
      </c>
      <c r="F66" s="258">
        <v>7.85</v>
      </c>
      <c r="G66" s="258">
        <v>0.54103560419999996</v>
      </c>
      <c r="H66" s="258">
        <v>43.5</v>
      </c>
      <c r="I66" s="259">
        <v>2</v>
      </c>
      <c r="J66" s="259" t="str">
        <f>IFERROR(VLOOKUP($B66,'Core Indicators'!$E$3:$EU$906,147,FALSE),"x")</f>
        <v>x</v>
      </c>
      <c r="K66" s="260">
        <v>4.6889737200000003E-2</v>
      </c>
      <c r="L66" s="258">
        <v>7</v>
      </c>
      <c r="M66" s="259">
        <v>82</v>
      </c>
      <c r="N66" s="259">
        <v>41</v>
      </c>
      <c r="O66" s="259" t="str">
        <f>IFERROR(VLOOKUP(B66,'Core Indicators'!$E$3:$G$9906,3,FALSE),"x")</f>
        <v>x</v>
      </c>
      <c r="P66" s="259">
        <v>227540</v>
      </c>
      <c r="Q66" s="253"/>
      <c r="R66" s="253"/>
      <c r="S66" s="253"/>
      <c r="T66" s="253"/>
      <c r="U66" s="253"/>
      <c r="V66" s="253"/>
      <c r="W66" s="253"/>
      <c r="X66" s="253"/>
      <c r="Y66" s="253"/>
      <c r="Z66" s="253"/>
      <c r="AA66" s="253"/>
      <c r="AB66" s="253"/>
      <c r="AC66" s="253"/>
      <c r="AD66" s="253"/>
      <c r="AE66" s="253"/>
      <c r="AF66" s="253"/>
      <c r="AG66" s="253"/>
      <c r="AH66" s="253"/>
      <c r="AI66" s="253"/>
      <c r="AJ66" s="253"/>
      <c r="AK66" s="253"/>
      <c r="AL66" s="253"/>
      <c r="AM66" s="253"/>
      <c r="AN66" s="253"/>
      <c r="AO66" s="253"/>
      <c r="AP66" s="253"/>
      <c r="AQ66" s="253"/>
      <c r="AR66" s="253"/>
      <c r="AS66" s="253"/>
      <c r="AT66" s="253"/>
      <c r="AU66" s="253"/>
      <c r="AV66" s="253"/>
      <c r="AW66" s="253"/>
      <c r="AX66" s="253"/>
      <c r="AY66" s="253"/>
      <c r="AZ66" s="253"/>
      <c r="BA66" s="253"/>
      <c r="BB66" s="253"/>
      <c r="BC66" s="253"/>
      <c r="BD66" s="253"/>
      <c r="BE66" s="253"/>
      <c r="BF66" s="253"/>
      <c r="BG66" s="253"/>
      <c r="BH66" s="253"/>
      <c r="BI66" s="253"/>
      <c r="BJ66" s="253"/>
      <c r="BK66" s="253"/>
      <c r="BL66" s="253"/>
      <c r="BM66" s="253"/>
      <c r="BN66" s="253"/>
      <c r="BO66" s="253"/>
      <c r="BP66" s="253"/>
      <c r="BQ66" s="253"/>
      <c r="BR66" s="253"/>
      <c r="BS66" s="253"/>
      <c r="BT66" s="253"/>
      <c r="BU66" s="253"/>
      <c r="BV66" s="253"/>
      <c r="BW66" s="253"/>
      <c r="BX66" s="253"/>
      <c r="BY66" s="253"/>
      <c r="BZ66" s="253"/>
      <c r="CA66" s="253"/>
      <c r="CB66" s="253"/>
      <c r="CC66" s="253"/>
      <c r="CD66" s="253"/>
      <c r="CE66" s="253"/>
      <c r="CF66" s="253"/>
      <c r="CG66" s="253"/>
      <c r="CH66" s="253"/>
      <c r="CI66" s="253"/>
      <c r="CJ66" s="253"/>
      <c r="CK66" s="253"/>
      <c r="CL66" s="253"/>
      <c r="CM66" s="253"/>
      <c r="CN66" s="253"/>
      <c r="CO66" s="253"/>
      <c r="CP66" s="253"/>
      <c r="CQ66" s="253"/>
      <c r="CR66" s="253"/>
      <c r="CS66" s="253"/>
      <c r="CT66" s="253"/>
      <c r="CU66" s="253"/>
      <c r="CV66" s="253"/>
      <c r="CW66" s="253"/>
      <c r="CX66" s="253"/>
      <c r="CY66" s="253"/>
      <c r="CZ66" s="253"/>
      <c r="DA66" s="253"/>
      <c r="DB66" s="253"/>
      <c r="DC66" s="253"/>
      <c r="DD66" s="253"/>
      <c r="DE66" s="253"/>
      <c r="DF66" s="253"/>
      <c r="DG66" s="253"/>
      <c r="DH66" s="253"/>
      <c r="DI66" s="253"/>
      <c r="DJ66" s="253"/>
      <c r="DK66" s="253"/>
      <c r="DL66" s="253"/>
    </row>
    <row r="67" spans="1:116" x14ac:dyDescent="0.25">
      <c r="A67" s="254" t="s">
        <v>8466</v>
      </c>
      <c r="B67" s="255" t="s">
        <v>8467</v>
      </c>
      <c r="C67" s="258">
        <v>0.70999998689999999</v>
      </c>
      <c r="D67" s="259">
        <v>6</v>
      </c>
      <c r="E67" s="258">
        <v>0.6</v>
      </c>
      <c r="F67" s="258">
        <v>5.95</v>
      </c>
      <c r="G67" s="258" t="s">
        <v>14</v>
      </c>
      <c r="H67" s="258">
        <v>33.700000000000003</v>
      </c>
      <c r="I67" s="259">
        <v>3</v>
      </c>
      <c r="J67" s="259" t="str">
        <f>IFERROR(VLOOKUP($B67,'Core Indicators'!$E$3:$EU$906,147,FALSE),"x")</f>
        <v>x</v>
      </c>
      <c r="K67" s="260">
        <v>-1.2090275288000001</v>
      </c>
      <c r="L67" s="258">
        <v>4.75</v>
      </c>
      <c r="M67" s="259">
        <v>40</v>
      </c>
      <c r="N67" s="259">
        <v>29</v>
      </c>
      <c r="O67" s="259" t="str">
        <f>IFERROR(VLOOKUP(B67,'Core Indicators'!$E$3:$G$9906,3,FALSE),"x")</f>
        <v>x</v>
      </c>
      <c r="P67" s="259">
        <v>245720</v>
      </c>
      <c r="Q67" s="253"/>
      <c r="R67" s="253"/>
      <c r="S67" s="253"/>
      <c r="T67" s="253"/>
      <c r="U67" s="253"/>
      <c r="V67" s="253"/>
      <c r="W67" s="253"/>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3"/>
      <c r="AT67" s="253"/>
      <c r="AU67" s="253"/>
      <c r="AV67" s="253"/>
      <c r="AW67" s="253"/>
      <c r="AX67" s="253"/>
      <c r="AY67" s="253"/>
      <c r="AZ67" s="253"/>
      <c r="BA67" s="253"/>
      <c r="BB67" s="253"/>
      <c r="BC67" s="253"/>
      <c r="BD67" s="253"/>
      <c r="BE67" s="253"/>
      <c r="BF67" s="253"/>
      <c r="BG67" s="253"/>
      <c r="BH67" s="253"/>
      <c r="BI67" s="253"/>
      <c r="BJ67" s="253"/>
      <c r="BK67" s="253"/>
      <c r="BL67" s="253"/>
      <c r="BM67" s="253"/>
      <c r="BN67" s="253"/>
      <c r="BO67" s="253"/>
      <c r="BP67" s="253"/>
      <c r="BQ67" s="253"/>
      <c r="BR67" s="253"/>
      <c r="BS67" s="253"/>
      <c r="BT67" s="253"/>
      <c r="BU67" s="253"/>
      <c r="BV67" s="253"/>
      <c r="BW67" s="253"/>
      <c r="BX67" s="253"/>
      <c r="BY67" s="253"/>
      <c r="BZ67" s="253"/>
      <c r="CA67" s="253"/>
      <c r="CB67" s="253"/>
      <c r="CC67" s="253"/>
      <c r="CD67" s="253"/>
      <c r="CE67" s="253"/>
      <c r="CF67" s="253"/>
      <c r="CG67" s="253"/>
      <c r="CH67" s="253"/>
      <c r="CI67" s="253"/>
      <c r="CJ67" s="253"/>
      <c r="CK67" s="253"/>
      <c r="CL67" s="253"/>
      <c r="CM67" s="253"/>
      <c r="CN67" s="253"/>
      <c r="CO67" s="253"/>
      <c r="CP67" s="253"/>
      <c r="CQ67" s="253"/>
      <c r="CR67" s="253"/>
      <c r="CS67" s="253"/>
      <c r="CT67" s="253"/>
      <c r="CU67" s="253"/>
      <c r="CV67" s="253"/>
      <c r="CW67" s="253"/>
      <c r="CX67" s="253"/>
      <c r="CY67" s="253"/>
      <c r="CZ67" s="253"/>
      <c r="DA67" s="253"/>
      <c r="DB67" s="253"/>
      <c r="DC67" s="253"/>
      <c r="DD67" s="253"/>
      <c r="DE67" s="253"/>
      <c r="DF67" s="253"/>
      <c r="DG67" s="253"/>
      <c r="DH67" s="253"/>
      <c r="DI67" s="253"/>
      <c r="DJ67" s="253"/>
      <c r="DK67" s="253"/>
      <c r="DL67" s="253"/>
    </row>
    <row r="68" spans="1:116" x14ac:dyDescent="0.25">
      <c r="A68" s="254" t="s">
        <v>2617</v>
      </c>
      <c r="B68" s="255" t="s">
        <v>8468</v>
      </c>
      <c r="C68" s="258">
        <v>0.77542499430000011</v>
      </c>
      <c r="D68" s="259">
        <v>8</v>
      </c>
      <c r="E68" s="258">
        <v>0</v>
      </c>
      <c r="F68" s="258">
        <v>6.9</v>
      </c>
      <c r="G68" s="258">
        <v>0.62044554029999999</v>
      </c>
      <c r="H68" s="258">
        <v>35.9</v>
      </c>
      <c r="I68" s="259">
        <v>3</v>
      </c>
      <c r="J68" s="259">
        <f>IFERROR(VLOOKUP($B68,'Core Indicators'!$E$3:$EU$906,147,FALSE),"x")</f>
        <v>11</v>
      </c>
      <c r="K68" s="260">
        <v>-0.37157607079999999</v>
      </c>
      <c r="L68" s="258">
        <v>5.5</v>
      </c>
      <c r="M68" s="259">
        <v>46</v>
      </c>
      <c r="N68" s="259">
        <v>37</v>
      </c>
      <c r="O68" s="259">
        <f>IFERROR(VLOOKUP(B68,'Core Indicators'!$E$3:$G$9906,3,FALSE),"x")</f>
        <v>2492000</v>
      </c>
      <c r="P68" s="259">
        <v>10120</v>
      </c>
      <c r="Q68" s="253"/>
      <c r="R68" s="253"/>
      <c r="S68" s="253"/>
      <c r="T68" s="253"/>
      <c r="U68" s="253"/>
      <c r="V68" s="253"/>
      <c r="W68" s="253"/>
      <c r="X68" s="253"/>
      <c r="Y68" s="253"/>
      <c r="Z68" s="253"/>
      <c r="AA68" s="253"/>
      <c r="AB68" s="253"/>
      <c r="AC68" s="253"/>
      <c r="AD68" s="253"/>
      <c r="AE68" s="253"/>
      <c r="AF68" s="253"/>
      <c r="AG68" s="253"/>
      <c r="AH68" s="253"/>
      <c r="AI68" s="253"/>
      <c r="AJ68" s="253"/>
      <c r="AK68" s="253"/>
      <c r="AL68" s="253"/>
      <c r="AM68" s="253"/>
      <c r="AN68" s="253"/>
      <c r="AO68" s="253"/>
      <c r="AP68" s="253"/>
      <c r="AQ68" s="253"/>
      <c r="AR68" s="253"/>
      <c r="AS68" s="253"/>
      <c r="AT68" s="253"/>
      <c r="AU68" s="253"/>
      <c r="AV68" s="253"/>
      <c r="AW68" s="253"/>
      <c r="AX68" s="253"/>
      <c r="AY68" s="253"/>
      <c r="AZ68" s="253"/>
      <c r="BA68" s="253"/>
      <c r="BB68" s="253"/>
      <c r="BC68" s="253"/>
      <c r="BD68" s="253"/>
      <c r="BE68" s="253"/>
      <c r="BF68" s="253"/>
      <c r="BG68" s="253"/>
      <c r="BH68" s="253"/>
      <c r="BI68" s="253"/>
      <c r="BJ68" s="253"/>
      <c r="BK68" s="253"/>
      <c r="BL68" s="253"/>
      <c r="BM68" s="253"/>
      <c r="BN68" s="253"/>
      <c r="BO68" s="253"/>
      <c r="BP68" s="253"/>
      <c r="BQ68" s="253"/>
      <c r="BR68" s="253"/>
      <c r="BS68" s="253"/>
      <c r="BT68" s="253"/>
      <c r="BU68" s="253"/>
      <c r="BV68" s="253"/>
      <c r="BW68" s="253"/>
      <c r="BX68" s="253"/>
      <c r="BY68" s="253"/>
      <c r="BZ68" s="253"/>
      <c r="CA68" s="253"/>
      <c r="CB68" s="253"/>
      <c r="CC68" s="253"/>
      <c r="CD68" s="253"/>
      <c r="CE68" s="253"/>
      <c r="CF68" s="253"/>
      <c r="CG68" s="253"/>
      <c r="CH68" s="253"/>
      <c r="CI68" s="253"/>
      <c r="CJ68" s="253"/>
      <c r="CK68" s="253"/>
      <c r="CL68" s="253"/>
      <c r="CM68" s="253"/>
      <c r="CN68" s="253"/>
      <c r="CO68" s="253"/>
      <c r="CP68" s="253"/>
      <c r="CQ68" s="253"/>
      <c r="CR68" s="253"/>
      <c r="CS68" s="253"/>
      <c r="CT68" s="253"/>
      <c r="CU68" s="253"/>
      <c r="CV68" s="253"/>
      <c r="CW68" s="253"/>
      <c r="CX68" s="253"/>
      <c r="CY68" s="253"/>
      <c r="CZ68" s="253"/>
      <c r="DA68" s="253"/>
      <c r="DB68" s="253"/>
      <c r="DC68" s="253"/>
      <c r="DD68" s="253"/>
      <c r="DE68" s="253"/>
      <c r="DF68" s="253"/>
      <c r="DG68" s="253"/>
      <c r="DH68" s="253"/>
      <c r="DI68" s="253"/>
      <c r="DJ68" s="253"/>
      <c r="DK68" s="253"/>
      <c r="DL68" s="253"/>
    </row>
    <row r="69" spans="1:116" x14ac:dyDescent="0.25">
      <c r="A69" s="254" t="s">
        <v>8469</v>
      </c>
      <c r="B69" s="255" t="s">
        <v>8470</v>
      </c>
      <c r="C69" s="258">
        <v>0.84509999150000004</v>
      </c>
      <c r="D69" s="259">
        <v>11</v>
      </c>
      <c r="E69" s="258">
        <v>0.14000000000000001</v>
      </c>
      <c r="F69" s="258">
        <v>6.25</v>
      </c>
      <c r="G69" s="258" t="s">
        <v>14</v>
      </c>
      <c r="H69" s="258">
        <v>50.7</v>
      </c>
      <c r="I69" s="259">
        <v>2</v>
      </c>
      <c r="J69" s="259" t="str">
        <f>IFERROR(VLOOKUP($B69,'Core Indicators'!$E$3:$EU$906,147,FALSE),"x")</f>
        <v>x</v>
      </c>
      <c r="K69" s="260">
        <v>-1.2640448809</v>
      </c>
      <c r="L69" s="258">
        <v>5</v>
      </c>
      <c r="M69" s="259">
        <v>46</v>
      </c>
      <c r="N69" s="259">
        <v>18</v>
      </c>
      <c r="O69" s="259" t="str">
        <f>IFERROR(VLOOKUP(B69,'Core Indicators'!$E$3:$G$9906,3,FALSE),"x")</f>
        <v>x</v>
      </c>
      <c r="P69" s="259">
        <v>28120</v>
      </c>
      <c r="Q69" s="253"/>
      <c r="R69" s="253"/>
      <c r="S69" s="253"/>
      <c r="T69" s="253"/>
      <c r="U69" s="253"/>
      <c r="V69" s="253"/>
      <c r="W69" s="253"/>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253"/>
      <c r="BC69" s="253"/>
      <c r="BD69" s="253"/>
      <c r="BE69" s="253"/>
      <c r="BF69" s="253"/>
      <c r="BG69" s="253"/>
      <c r="BH69" s="253"/>
      <c r="BI69" s="253"/>
      <c r="BJ69" s="253"/>
      <c r="BK69" s="253"/>
      <c r="BL69" s="253"/>
      <c r="BM69" s="253"/>
      <c r="BN69" s="253"/>
      <c r="BO69" s="253"/>
      <c r="BP69" s="253"/>
      <c r="BQ69" s="253"/>
      <c r="BR69" s="253"/>
      <c r="BS69" s="253"/>
      <c r="BT69" s="253"/>
      <c r="BU69" s="253"/>
      <c r="BV69" s="253"/>
      <c r="BW69" s="253"/>
      <c r="BX69" s="253"/>
      <c r="BY69" s="253"/>
      <c r="BZ69" s="253"/>
      <c r="CA69" s="253"/>
      <c r="CB69" s="253"/>
      <c r="CC69" s="253"/>
      <c r="CD69" s="253"/>
      <c r="CE69" s="253"/>
      <c r="CF69" s="253"/>
      <c r="CG69" s="253"/>
      <c r="CH69" s="253"/>
      <c r="CI69" s="253"/>
      <c r="CJ69" s="253"/>
      <c r="CK69" s="253"/>
      <c r="CL69" s="253"/>
      <c r="CM69" s="253"/>
      <c r="CN69" s="253"/>
      <c r="CO69" s="253"/>
      <c r="CP69" s="253"/>
      <c r="CQ69" s="253"/>
      <c r="CR69" s="253"/>
      <c r="CS69" s="253"/>
      <c r="CT69" s="253"/>
      <c r="CU69" s="253"/>
      <c r="CV69" s="253"/>
      <c r="CW69" s="253"/>
      <c r="CX69" s="253"/>
      <c r="CY69" s="253"/>
      <c r="CZ69" s="253"/>
      <c r="DA69" s="253"/>
      <c r="DB69" s="253"/>
      <c r="DC69" s="253"/>
      <c r="DD69" s="253"/>
      <c r="DE69" s="253"/>
      <c r="DF69" s="253"/>
      <c r="DG69" s="253"/>
      <c r="DH69" s="253"/>
      <c r="DI69" s="253"/>
      <c r="DJ69" s="253"/>
      <c r="DK69" s="253"/>
      <c r="DL69" s="253"/>
    </row>
    <row r="70" spans="1:116" x14ac:dyDescent="0.25">
      <c r="A70" s="254" t="s">
        <v>8471</v>
      </c>
      <c r="B70" s="255" t="s">
        <v>8472</v>
      </c>
      <c r="C70" s="258">
        <v>0.25992401189999997</v>
      </c>
      <c r="D70" s="259">
        <v>4</v>
      </c>
      <c r="E70" s="258">
        <v>0</v>
      </c>
      <c r="F70" s="258">
        <v>2.8166666667000002</v>
      </c>
      <c r="G70" s="258" t="s">
        <v>14</v>
      </c>
      <c r="H70" s="258" t="s">
        <v>14</v>
      </c>
      <c r="I70" s="259">
        <v>0</v>
      </c>
      <c r="J70" s="259" t="str">
        <f>IFERROR(VLOOKUP($B70,'Core Indicators'!$E$3:$EU$906,147,FALSE),"x")</f>
        <v>x</v>
      </c>
      <c r="K70" s="260">
        <v>-1.4223147630999999</v>
      </c>
      <c r="L70" s="258">
        <v>1.75</v>
      </c>
      <c r="M70" s="259">
        <v>6</v>
      </c>
      <c r="N70" s="259">
        <v>16</v>
      </c>
      <c r="O70" s="259" t="str">
        <f>IFERROR(VLOOKUP(B70,'Core Indicators'!$E$3:$G$9906,3,FALSE),"x")</f>
        <v>x</v>
      </c>
      <c r="P70" s="259">
        <v>28050</v>
      </c>
      <c r="Q70" s="253"/>
      <c r="R70" s="253"/>
      <c r="S70" s="253"/>
      <c r="T70" s="253"/>
      <c r="U70" s="253"/>
      <c r="V70" s="253"/>
      <c r="W70" s="253"/>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3"/>
      <c r="AX70" s="253"/>
      <c r="AY70" s="253"/>
      <c r="AZ70" s="253"/>
      <c r="BA70" s="253"/>
      <c r="BB70" s="253"/>
      <c r="BC70" s="253"/>
      <c r="BD70" s="253"/>
      <c r="BE70" s="253"/>
      <c r="BF70" s="253"/>
      <c r="BG70" s="253"/>
      <c r="BH70" s="253"/>
      <c r="BI70" s="253"/>
      <c r="BJ70" s="253"/>
      <c r="BK70" s="253"/>
      <c r="BL70" s="253"/>
      <c r="BM70" s="253"/>
      <c r="BN70" s="253"/>
      <c r="BO70" s="253"/>
      <c r="BP70" s="253"/>
      <c r="BQ70" s="253"/>
      <c r="BR70" s="253"/>
      <c r="BS70" s="253"/>
      <c r="BT70" s="253"/>
      <c r="BU70" s="253"/>
      <c r="BV70" s="253"/>
      <c r="BW70" s="253"/>
      <c r="BX70" s="253"/>
      <c r="BY70" s="253"/>
      <c r="BZ70" s="253"/>
      <c r="CA70" s="253"/>
      <c r="CB70" s="253"/>
      <c r="CC70" s="253"/>
      <c r="CD70" s="253"/>
      <c r="CE70" s="253"/>
      <c r="CF70" s="253"/>
      <c r="CG70" s="253"/>
      <c r="CH70" s="253"/>
      <c r="CI70" s="253"/>
      <c r="CJ70" s="253"/>
      <c r="CK70" s="253"/>
      <c r="CL70" s="253"/>
      <c r="CM70" s="253"/>
      <c r="CN70" s="253"/>
      <c r="CO70" s="253"/>
      <c r="CP70" s="253"/>
      <c r="CQ70" s="253"/>
      <c r="CR70" s="253"/>
      <c r="CS70" s="253"/>
      <c r="CT70" s="253"/>
      <c r="CU70" s="253"/>
      <c r="CV70" s="253"/>
      <c r="CW70" s="253"/>
      <c r="CX70" s="253"/>
      <c r="CY70" s="253"/>
      <c r="CZ70" s="253"/>
      <c r="DA70" s="253"/>
      <c r="DB70" s="253"/>
      <c r="DC70" s="253"/>
      <c r="DD70" s="253"/>
      <c r="DE70" s="253"/>
      <c r="DF70" s="253"/>
      <c r="DG70" s="253"/>
      <c r="DH70" s="253"/>
      <c r="DI70" s="253"/>
      <c r="DJ70" s="253"/>
      <c r="DK70" s="253"/>
      <c r="DL70" s="253"/>
    </row>
    <row r="71" spans="1:116" x14ac:dyDescent="0.25">
      <c r="A71" s="254" t="s">
        <v>103</v>
      </c>
      <c r="B71" s="255" t="s">
        <v>8473</v>
      </c>
      <c r="C71" s="258">
        <v>7.7842041200000003E-2</v>
      </c>
      <c r="D71" s="259">
        <v>9</v>
      </c>
      <c r="E71" s="258">
        <v>2.7E-2</v>
      </c>
      <c r="F71" s="258" t="s">
        <v>14</v>
      </c>
      <c r="G71" s="258">
        <v>0.1223017302</v>
      </c>
      <c r="H71" s="258">
        <v>32.9</v>
      </c>
      <c r="I71" s="259">
        <v>3</v>
      </c>
      <c r="J71" s="259">
        <f>IFERROR(VLOOKUP($B71,'Core Indicators'!$E$3:$EU$906,147,FALSE),"x")</f>
        <v>2</v>
      </c>
      <c r="K71" s="260">
        <v>0.1988379508</v>
      </c>
      <c r="L71" s="258" t="s">
        <v>14</v>
      </c>
      <c r="M71" s="259">
        <v>88</v>
      </c>
      <c r="N71" s="259">
        <v>48</v>
      </c>
      <c r="O71" s="259">
        <f>IFERROR(VLOOKUP(B71,'Core Indicators'!$E$3:$G$9906,3,FALSE),"x")</f>
        <v>10432000</v>
      </c>
      <c r="P71" s="259">
        <v>128900</v>
      </c>
      <c r="Q71" s="253"/>
      <c r="R71" s="253"/>
      <c r="S71" s="253"/>
      <c r="T71" s="253"/>
      <c r="U71" s="253"/>
      <c r="V71" s="253"/>
      <c r="W71" s="253"/>
      <c r="X71" s="253"/>
      <c r="Y71" s="253"/>
      <c r="Z71" s="253"/>
      <c r="AA71" s="253"/>
      <c r="AB71" s="253"/>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BB71" s="253"/>
      <c r="BC71" s="253"/>
      <c r="BD71" s="253"/>
      <c r="BE71" s="253"/>
      <c r="BF71" s="253"/>
      <c r="BG71" s="253"/>
      <c r="BH71" s="253"/>
      <c r="BI71" s="253"/>
      <c r="BJ71" s="253"/>
      <c r="BK71" s="253"/>
      <c r="BL71" s="253"/>
      <c r="BM71" s="253"/>
      <c r="BN71" s="253"/>
      <c r="BO71" s="253"/>
      <c r="BP71" s="253"/>
      <c r="BQ71" s="253"/>
      <c r="BR71" s="253"/>
      <c r="BS71" s="253"/>
      <c r="BT71" s="253"/>
      <c r="BU71" s="253"/>
      <c r="BV71" s="253"/>
      <c r="BW71" s="253"/>
      <c r="BX71" s="253"/>
      <c r="BY71" s="253"/>
      <c r="BZ71" s="253"/>
      <c r="CA71" s="253"/>
      <c r="CB71" s="253"/>
      <c r="CC71" s="253"/>
      <c r="CD71" s="253"/>
      <c r="CE71" s="253"/>
      <c r="CF71" s="253"/>
      <c r="CG71" s="253"/>
      <c r="CH71" s="253"/>
      <c r="CI71" s="253"/>
      <c r="CJ71" s="253"/>
      <c r="CK71" s="253"/>
      <c r="CL71" s="253"/>
      <c r="CM71" s="253"/>
      <c r="CN71" s="253"/>
      <c r="CO71" s="253"/>
      <c r="CP71" s="253"/>
      <c r="CQ71" s="253"/>
      <c r="CR71" s="253"/>
      <c r="CS71" s="253"/>
      <c r="CT71" s="253"/>
      <c r="CU71" s="253"/>
      <c r="CV71" s="253"/>
      <c r="CW71" s="253"/>
      <c r="CX71" s="253"/>
      <c r="CY71" s="253"/>
      <c r="CZ71" s="253"/>
      <c r="DA71" s="253"/>
      <c r="DB71" s="253"/>
      <c r="DC71" s="253"/>
      <c r="DD71" s="253"/>
      <c r="DE71" s="253"/>
      <c r="DF71" s="253"/>
      <c r="DG71" s="253"/>
      <c r="DH71" s="253"/>
      <c r="DI71" s="253"/>
      <c r="DJ71" s="253"/>
      <c r="DK71" s="253"/>
      <c r="DL71" s="253"/>
    </row>
    <row r="72" spans="1:116" x14ac:dyDescent="0.25">
      <c r="A72" s="254" t="s">
        <v>8474</v>
      </c>
      <c r="B72" s="255" t="s">
        <v>8475</v>
      </c>
      <c r="C72" s="258">
        <v>0</v>
      </c>
      <c r="D72" s="259">
        <v>13</v>
      </c>
      <c r="E72" s="258">
        <v>0</v>
      </c>
      <c r="F72" s="258" t="s">
        <v>14</v>
      </c>
      <c r="G72" s="258" t="s">
        <v>14</v>
      </c>
      <c r="H72" s="258" t="s">
        <v>14</v>
      </c>
      <c r="I72" s="259">
        <v>0</v>
      </c>
      <c r="J72" s="259" t="str">
        <f>IFERROR(VLOOKUP($B72,'Core Indicators'!$E$3:$EU$906,147,FALSE),"x")</f>
        <v>x</v>
      </c>
      <c r="K72" s="260">
        <v>0.17586329580000001</v>
      </c>
      <c r="L72" s="258" t="s">
        <v>14</v>
      </c>
      <c r="M72" s="259">
        <v>89</v>
      </c>
      <c r="N72" s="259">
        <v>53</v>
      </c>
      <c r="O72" s="259" t="str">
        <f>IFERROR(VLOOKUP(B72,'Core Indicators'!$E$3:$G$9906,3,FALSE),"x")</f>
        <v>x</v>
      </c>
      <c r="P72" s="259">
        <v>340</v>
      </c>
      <c r="Q72" s="253"/>
      <c r="R72" s="253"/>
      <c r="S72" s="253"/>
      <c r="T72" s="253"/>
      <c r="U72" s="253"/>
      <c r="V72" s="253"/>
      <c r="W72" s="253"/>
      <c r="X72" s="253"/>
      <c r="Y72" s="253"/>
      <c r="Z72" s="253"/>
      <c r="AA72" s="253"/>
      <c r="AB72" s="253"/>
      <c r="AC72" s="253"/>
      <c r="AD72" s="253"/>
      <c r="AE72" s="253"/>
      <c r="AF72" s="253"/>
      <c r="AG72" s="253"/>
      <c r="AH72" s="253"/>
      <c r="AI72" s="253"/>
      <c r="AJ72" s="253"/>
      <c r="AK72" s="253"/>
      <c r="AL72" s="253"/>
      <c r="AM72" s="253"/>
      <c r="AN72" s="253"/>
      <c r="AO72" s="253"/>
      <c r="AP72" s="253"/>
      <c r="AQ72" s="253"/>
      <c r="AR72" s="253"/>
      <c r="AS72" s="253"/>
      <c r="AT72" s="253"/>
      <c r="AU72" s="253"/>
      <c r="AV72" s="253"/>
      <c r="AW72" s="253"/>
      <c r="AX72" s="253"/>
      <c r="AY72" s="253"/>
      <c r="AZ72" s="253"/>
      <c r="BA72" s="253"/>
      <c r="BB72" s="253"/>
      <c r="BC72" s="253"/>
      <c r="BD72" s="253"/>
      <c r="BE72" s="253"/>
      <c r="BF72" s="253"/>
      <c r="BG72" s="253"/>
      <c r="BH72" s="253"/>
      <c r="BI72" s="253"/>
      <c r="BJ72" s="253"/>
      <c r="BK72" s="253"/>
      <c r="BL72" s="253"/>
      <c r="BM72" s="253"/>
      <c r="BN72" s="253"/>
      <c r="BO72" s="253"/>
      <c r="BP72" s="253"/>
      <c r="BQ72" s="253"/>
      <c r="BR72" s="253"/>
      <c r="BS72" s="253"/>
      <c r="BT72" s="253"/>
      <c r="BU72" s="253"/>
      <c r="BV72" s="253"/>
      <c r="BW72" s="253"/>
      <c r="BX72" s="253"/>
      <c r="BY72" s="253"/>
      <c r="BZ72" s="253"/>
      <c r="CA72" s="253"/>
      <c r="CB72" s="253"/>
      <c r="CC72" s="253"/>
      <c r="CD72" s="253"/>
      <c r="CE72" s="253"/>
      <c r="CF72" s="253"/>
      <c r="CG72" s="253"/>
      <c r="CH72" s="253"/>
      <c r="CI72" s="253"/>
      <c r="CJ72" s="253"/>
      <c r="CK72" s="253"/>
      <c r="CL72" s="253"/>
      <c r="CM72" s="253"/>
      <c r="CN72" s="253"/>
      <c r="CO72" s="253"/>
      <c r="CP72" s="253"/>
      <c r="CQ72" s="253"/>
      <c r="CR72" s="253"/>
      <c r="CS72" s="253"/>
      <c r="CT72" s="253"/>
      <c r="CU72" s="253"/>
      <c r="CV72" s="253"/>
      <c r="CW72" s="253"/>
      <c r="CX72" s="253"/>
      <c r="CY72" s="253"/>
      <c r="CZ72" s="253"/>
      <c r="DA72" s="253"/>
      <c r="DB72" s="253"/>
      <c r="DC72" s="253"/>
      <c r="DD72" s="253"/>
      <c r="DE72" s="253"/>
      <c r="DF72" s="253"/>
      <c r="DG72" s="253"/>
      <c r="DH72" s="253"/>
      <c r="DI72" s="253"/>
      <c r="DJ72" s="253"/>
      <c r="DK72" s="253"/>
      <c r="DL72" s="253"/>
    </row>
    <row r="73" spans="1:116" x14ac:dyDescent="0.25">
      <c r="A73" s="254" t="s">
        <v>3548</v>
      </c>
      <c r="B73" s="255" t="s">
        <v>8476</v>
      </c>
      <c r="C73" s="258">
        <v>0.50436202500000005</v>
      </c>
      <c r="D73" s="259">
        <v>11</v>
      </c>
      <c r="E73" s="258">
        <v>0.39200000000000002</v>
      </c>
      <c r="F73" s="258">
        <v>4.05</v>
      </c>
      <c r="G73" s="258">
        <v>0.49214644930000001</v>
      </c>
      <c r="H73" s="258">
        <v>48.3</v>
      </c>
      <c r="I73" s="259">
        <v>3</v>
      </c>
      <c r="J73" s="259">
        <f>IFERROR(VLOOKUP($B73,'Core Indicators'!$E$3:$EU$906,147,FALSE),"x")</f>
        <v>641</v>
      </c>
      <c r="K73" s="260">
        <v>-1.0522887706999999</v>
      </c>
      <c r="L73" s="258">
        <v>3.25</v>
      </c>
      <c r="M73" s="259">
        <v>52</v>
      </c>
      <c r="N73" s="259">
        <v>26</v>
      </c>
      <c r="O73" s="259">
        <f>IFERROR(VLOOKUP(B73,'Core Indicators'!$E$3:$G$9906,3,FALSE),"x")</f>
        <v>17300000</v>
      </c>
      <c r="P73" s="259">
        <v>107160</v>
      </c>
      <c r="Q73" s="253"/>
      <c r="R73" s="253"/>
      <c r="S73" s="253"/>
      <c r="T73" s="253"/>
      <c r="U73" s="253"/>
      <c r="V73" s="253"/>
      <c r="W73" s="253"/>
      <c r="X73" s="253"/>
      <c r="Y73" s="253"/>
      <c r="Z73" s="253"/>
      <c r="AA73" s="253"/>
      <c r="AB73" s="253"/>
      <c r="AC73" s="253"/>
      <c r="AD73" s="253"/>
      <c r="AE73" s="253"/>
      <c r="AF73" s="253"/>
      <c r="AG73" s="253"/>
      <c r="AH73" s="253"/>
      <c r="AI73" s="253"/>
      <c r="AJ73" s="253"/>
      <c r="AK73" s="253"/>
      <c r="AL73" s="253"/>
      <c r="AM73" s="253"/>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c r="BN73" s="253"/>
      <c r="BO73" s="253"/>
      <c r="BP73" s="253"/>
      <c r="BQ73" s="253"/>
      <c r="BR73" s="253"/>
      <c r="BS73" s="253"/>
      <c r="BT73" s="253"/>
      <c r="BU73" s="253"/>
      <c r="BV73" s="253"/>
      <c r="BW73" s="253"/>
      <c r="BX73" s="253"/>
      <c r="BY73" s="253"/>
      <c r="BZ73" s="253"/>
      <c r="CA73" s="253"/>
      <c r="CB73" s="253"/>
      <c r="CC73" s="253"/>
      <c r="CD73" s="253"/>
      <c r="CE73" s="253"/>
      <c r="CF73" s="253"/>
      <c r="CG73" s="253"/>
      <c r="CH73" s="253"/>
      <c r="CI73" s="253"/>
      <c r="CJ73" s="253"/>
      <c r="CK73" s="253"/>
      <c r="CL73" s="253"/>
      <c r="CM73" s="253"/>
      <c r="CN73" s="253"/>
      <c r="CO73" s="253"/>
      <c r="CP73" s="253"/>
      <c r="CQ73" s="253"/>
      <c r="CR73" s="253"/>
      <c r="CS73" s="253"/>
      <c r="CT73" s="253"/>
      <c r="CU73" s="253"/>
      <c r="CV73" s="253"/>
      <c r="CW73" s="253"/>
      <c r="CX73" s="253"/>
      <c r="CY73" s="253"/>
      <c r="CZ73" s="253"/>
      <c r="DA73" s="253"/>
      <c r="DB73" s="253"/>
      <c r="DC73" s="253"/>
      <c r="DD73" s="253"/>
      <c r="DE73" s="253"/>
      <c r="DF73" s="253"/>
      <c r="DG73" s="253"/>
      <c r="DH73" s="253"/>
      <c r="DI73" s="253"/>
      <c r="DJ73" s="253"/>
      <c r="DK73" s="253"/>
      <c r="DL73" s="253"/>
    </row>
    <row r="74" spans="1:116" x14ac:dyDescent="0.25">
      <c r="A74" s="254" t="s">
        <v>8477</v>
      </c>
      <c r="B74" s="255" t="s">
        <v>8478</v>
      </c>
      <c r="C74" s="258">
        <v>0.7111070062</v>
      </c>
      <c r="D74" s="259">
        <v>10</v>
      </c>
      <c r="E74" s="258">
        <v>0</v>
      </c>
      <c r="F74" s="258" t="s">
        <v>14</v>
      </c>
      <c r="G74" s="258">
        <v>0.49233108460000002</v>
      </c>
      <c r="H74" s="258">
        <v>45.1</v>
      </c>
      <c r="I74" s="259">
        <v>0</v>
      </c>
      <c r="J74" s="259" t="str">
        <f>IFERROR(VLOOKUP($B74,'Core Indicators'!$E$3:$EU$906,147,FALSE),"x")</f>
        <v>x</v>
      </c>
      <c r="K74" s="260">
        <v>-0.43134814500000002</v>
      </c>
      <c r="L74" s="258" t="s">
        <v>14</v>
      </c>
      <c r="M74" s="259">
        <v>74</v>
      </c>
      <c r="N74" s="259">
        <v>40</v>
      </c>
      <c r="O74" s="259" t="str">
        <f>IFERROR(VLOOKUP(B74,'Core Indicators'!$E$3:$G$9906,3,FALSE),"x")</f>
        <v>x</v>
      </c>
      <c r="P74" s="259">
        <v>196850</v>
      </c>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c r="BN74" s="253"/>
      <c r="BO74" s="253"/>
      <c r="BP74" s="253"/>
      <c r="BQ74" s="253"/>
      <c r="BR74" s="253"/>
      <c r="BS74" s="253"/>
      <c r="BT74" s="253"/>
      <c r="BU74" s="253"/>
      <c r="BV74" s="253"/>
      <c r="BW74" s="253"/>
      <c r="BX74" s="253"/>
      <c r="BY74" s="253"/>
      <c r="BZ74" s="253"/>
      <c r="CA74" s="253"/>
      <c r="CB74" s="253"/>
      <c r="CC74" s="253"/>
      <c r="CD74" s="253"/>
      <c r="CE74" s="253"/>
      <c r="CF74" s="253"/>
      <c r="CG74" s="253"/>
      <c r="CH74" s="253"/>
      <c r="CI74" s="253"/>
      <c r="CJ74" s="253"/>
      <c r="CK74" s="253"/>
      <c r="CL74" s="253"/>
      <c r="CM74" s="253"/>
      <c r="CN74" s="253"/>
      <c r="CO74" s="253"/>
      <c r="CP74" s="253"/>
      <c r="CQ74" s="253"/>
      <c r="CR74" s="253"/>
      <c r="CS74" s="253"/>
      <c r="CT74" s="253"/>
      <c r="CU74" s="253"/>
      <c r="CV74" s="253"/>
      <c r="CW74" s="253"/>
      <c r="CX74" s="253"/>
      <c r="CY74" s="253"/>
      <c r="CZ74" s="253"/>
      <c r="DA74" s="253"/>
      <c r="DB74" s="253"/>
      <c r="DC74" s="253"/>
      <c r="DD74" s="253"/>
      <c r="DE74" s="253"/>
      <c r="DF74" s="253"/>
      <c r="DG74" s="253"/>
      <c r="DH74" s="253"/>
      <c r="DI74" s="253"/>
      <c r="DJ74" s="253"/>
      <c r="DK74" s="253"/>
      <c r="DL74" s="253"/>
    </row>
    <row r="75" spans="1:116" x14ac:dyDescent="0.25">
      <c r="A75" s="254" t="s">
        <v>3560</v>
      </c>
      <c r="B75" s="255" t="s">
        <v>8479</v>
      </c>
      <c r="C75" s="258">
        <v>0.16674395219999999</v>
      </c>
      <c r="D75" s="259">
        <v>9</v>
      </c>
      <c r="E75" s="258">
        <v>6.8000000000000005E-2</v>
      </c>
      <c r="F75" s="258">
        <v>4.6666666667000003</v>
      </c>
      <c r="G75" s="258">
        <v>0.47928705150000001</v>
      </c>
      <c r="H75" s="258">
        <v>48.2</v>
      </c>
      <c r="I75" s="259">
        <v>3</v>
      </c>
      <c r="J75" s="259">
        <f>IFERROR(VLOOKUP($B75,'Core Indicators'!$E$3:$EU$906,147,FALSE),"x")</f>
        <v>587</v>
      </c>
      <c r="K75" s="260">
        <v>-1.0090796947</v>
      </c>
      <c r="L75" s="258">
        <v>3.25</v>
      </c>
      <c r="M75" s="259">
        <v>45</v>
      </c>
      <c r="N75" s="259">
        <v>26</v>
      </c>
      <c r="O75" s="259">
        <f>IFERROR(VLOOKUP(B75,'Core Indicators'!$E$3:$G$9906,3,FALSE),"x")</f>
        <v>9600000</v>
      </c>
      <c r="P75" s="259">
        <v>111890</v>
      </c>
      <c r="Q75" s="253"/>
      <c r="R75" s="253"/>
      <c r="S75" s="253"/>
      <c r="T75" s="253"/>
      <c r="U75" s="253"/>
      <c r="V75" s="253"/>
      <c r="W75" s="253"/>
      <c r="X75" s="253"/>
      <c r="Y75" s="253"/>
      <c r="Z75" s="253"/>
      <c r="AA75" s="253"/>
      <c r="AB75" s="253"/>
      <c r="AC75" s="253"/>
      <c r="AD75" s="253"/>
      <c r="AE75" s="253"/>
      <c r="AF75" s="253"/>
      <c r="AG75" s="253"/>
      <c r="AH75" s="253"/>
      <c r="AI75" s="253"/>
      <c r="AJ75" s="253"/>
      <c r="AK75" s="253"/>
      <c r="AL75" s="253"/>
      <c r="AM75" s="253"/>
      <c r="AN75" s="253"/>
      <c r="AO75" s="253"/>
      <c r="AP75" s="253"/>
      <c r="AQ75" s="253"/>
      <c r="AR75" s="253"/>
      <c r="AS75" s="253"/>
      <c r="AT75" s="253"/>
      <c r="AU75" s="253"/>
      <c r="AV75" s="253"/>
      <c r="AW75" s="253"/>
      <c r="AX75" s="253"/>
      <c r="AY75" s="253"/>
      <c r="AZ75" s="253"/>
      <c r="BA75" s="253"/>
      <c r="BB75" s="253"/>
      <c r="BC75" s="253"/>
      <c r="BD75" s="253"/>
      <c r="BE75" s="253"/>
      <c r="BF75" s="253"/>
      <c r="BG75" s="253"/>
      <c r="BH75" s="253"/>
      <c r="BI75" s="253"/>
      <c r="BJ75" s="253"/>
      <c r="BK75" s="253"/>
      <c r="BL75" s="253"/>
      <c r="BM75" s="253"/>
      <c r="BN75" s="253"/>
      <c r="BO75" s="253"/>
      <c r="BP75" s="253"/>
      <c r="BQ75" s="253"/>
      <c r="BR75" s="253"/>
      <c r="BS75" s="253"/>
      <c r="BT75" s="253"/>
      <c r="BU75" s="253"/>
      <c r="BV75" s="253"/>
      <c r="BW75" s="253"/>
      <c r="BX75" s="253"/>
      <c r="BY75" s="253"/>
      <c r="BZ75" s="253"/>
      <c r="CA75" s="253"/>
      <c r="CB75" s="253"/>
      <c r="CC75" s="253"/>
      <c r="CD75" s="253"/>
      <c r="CE75" s="253"/>
      <c r="CF75" s="253"/>
      <c r="CG75" s="253"/>
      <c r="CH75" s="253"/>
      <c r="CI75" s="253"/>
      <c r="CJ75" s="253"/>
      <c r="CK75" s="253"/>
      <c r="CL75" s="253"/>
      <c r="CM75" s="253"/>
      <c r="CN75" s="253"/>
      <c r="CO75" s="253"/>
      <c r="CP75" s="253"/>
      <c r="CQ75" s="253"/>
      <c r="CR75" s="253"/>
      <c r="CS75" s="253"/>
      <c r="CT75" s="253"/>
      <c r="CU75" s="253"/>
      <c r="CV75" s="253"/>
      <c r="CW75" s="253"/>
      <c r="CX75" s="253"/>
      <c r="CY75" s="253"/>
      <c r="CZ75" s="253"/>
      <c r="DA75" s="253"/>
      <c r="DB75" s="253"/>
      <c r="DC75" s="253"/>
      <c r="DD75" s="253"/>
      <c r="DE75" s="253"/>
      <c r="DF75" s="253"/>
      <c r="DG75" s="253"/>
      <c r="DH75" s="253"/>
      <c r="DI75" s="253"/>
      <c r="DJ75" s="253"/>
      <c r="DK75" s="253"/>
      <c r="DL75" s="253"/>
    </row>
    <row r="76" spans="1:116" x14ac:dyDescent="0.25">
      <c r="A76" s="254" t="s">
        <v>8480</v>
      </c>
      <c r="B76" s="255" t="s">
        <v>8481</v>
      </c>
      <c r="C76" s="258">
        <v>0.1808372083</v>
      </c>
      <c r="D76" s="259">
        <v>11</v>
      </c>
      <c r="E76" s="258">
        <v>1.6799999999999999E-2</v>
      </c>
      <c r="F76" s="258">
        <v>8.15</v>
      </c>
      <c r="G76" s="258">
        <v>0.1224165438</v>
      </c>
      <c r="H76" s="258">
        <v>29.7</v>
      </c>
      <c r="I76" s="259">
        <v>2</v>
      </c>
      <c r="J76" s="259" t="str">
        <f>IFERROR(VLOOKUP($B76,'Core Indicators'!$E$3:$EU$906,147,FALSE),"x")</f>
        <v>x</v>
      </c>
      <c r="K76" s="260">
        <v>0.36613461380000001</v>
      </c>
      <c r="L76" s="258">
        <v>7.25</v>
      </c>
      <c r="M76" s="259">
        <v>85</v>
      </c>
      <c r="N76" s="259">
        <v>47</v>
      </c>
      <c r="O76" s="259" t="str">
        <f>IFERROR(VLOOKUP(B76,'Core Indicators'!$E$3:$G$9906,3,FALSE),"x")</f>
        <v>x</v>
      </c>
      <c r="P76" s="259">
        <v>55960</v>
      </c>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3"/>
      <c r="BP76" s="253"/>
      <c r="BQ76" s="253"/>
      <c r="BR76" s="253"/>
      <c r="BS76" s="253"/>
      <c r="BT76" s="253"/>
      <c r="BU76" s="253"/>
      <c r="BV76" s="253"/>
      <c r="BW76" s="253"/>
      <c r="BX76" s="253"/>
      <c r="BY76" s="253"/>
      <c r="BZ76" s="253"/>
      <c r="CA76" s="253"/>
      <c r="CB76" s="253"/>
      <c r="CC76" s="253"/>
      <c r="CD76" s="253"/>
      <c r="CE76" s="253"/>
      <c r="CF76" s="253"/>
      <c r="CG76" s="253"/>
      <c r="CH76" s="253"/>
      <c r="CI76" s="253"/>
      <c r="CJ76" s="253"/>
      <c r="CK76" s="253"/>
      <c r="CL76" s="253"/>
      <c r="CM76" s="253"/>
      <c r="CN76" s="253"/>
      <c r="CO76" s="253"/>
      <c r="CP76" s="253"/>
      <c r="CQ76" s="253"/>
      <c r="CR76" s="253"/>
      <c r="CS76" s="253"/>
      <c r="CT76" s="253"/>
      <c r="CU76" s="253"/>
      <c r="CV76" s="253"/>
      <c r="CW76" s="253"/>
      <c r="CX76" s="253"/>
      <c r="CY76" s="253"/>
      <c r="CZ76" s="253"/>
      <c r="DA76" s="253"/>
      <c r="DB76" s="253"/>
      <c r="DC76" s="253"/>
      <c r="DD76" s="253"/>
      <c r="DE76" s="253"/>
      <c r="DF76" s="253"/>
      <c r="DG76" s="253"/>
      <c r="DH76" s="253"/>
      <c r="DI76" s="253"/>
      <c r="DJ76" s="253"/>
      <c r="DK76" s="253"/>
      <c r="DL76" s="253"/>
    </row>
    <row r="77" spans="1:116" x14ac:dyDescent="0.25">
      <c r="A77" s="254" t="s">
        <v>3572</v>
      </c>
      <c r="B77" s="255" t="s">
        <v>8482</v>
      </c>
      <c r="C77" s="258">
        <v>0</v>
      </c>
      <c r="D77" s="259">
        <v>8</v>
      </c>
      <c r="E77" s="258">
        <v>0</v>
      </c>
      <c r="F77" s="258">
        <v>4.2166666667000001</v>
      </c>
      <c r="G77" s="258">
        <v>0.61954366890000001</v>
      </c>
      <c r="H77" s="258">
        <v>41.1</v>
      </c>
      <c r="I77" s="259">
        <v>3</v>
      </c>
      <c r="J77" s="259">
        <f>IFERROR(VLOOKUP($B77,'Core Indicators'!$E$3:$EU$906,147,FALSE),"x")</f>
        <v>4705</v>
      </c>
      <c r="K77" s="260">
        <v>-0.97110140319999994</v>
      </c>
      <c r="L77" s="258">
        <v>3</v>
      </c>
      <c r="M77" s="259">
        <v>38</v>
      </c>
      <c r="N77" s="259">
        <v>18</v>
      </c>
      <c r="O77" s="259">
        <f>IFERROR(VLOOKUP(B77,'Core Indicators'!$E$3:$G$9906,3,FALSE),"x")</f>
        <v>11400000</v>
      </c>
      <c r="P77" s="259">
        <v>27560</v>
      </c>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c r="AT77" s="253"/>
      <c r="AU77" s="253"/>
      <c r="AV77" s="253"/>
      <c r="AW77" s="253"/>
      <c r="AX77" s="253"/>
      <c r="AY77" s="253"/>
      <c r="AZ77" s="253"/>
      <c r="BA77" s="253"/>
      <c r="BB77" s="253"/>
      <c r="BC77" s="253"/>
      <c r="BD77" s="253"/>
      <c r="BE77" s="253"/>
      <c r="BF77" s="253"/>
      <c r="BG77" s="253"/>
      <c r="BH77" s="253"/>
      <c r="BI77" s="253"/>
      <c r="BJ77" s="253"/>
      <c r="BK77" s="253"/>
      <c r="BL77" s="253"/>
      <c r="BM77" s="253"/>
      <c r="BN77" s="253"/>
      <c r="BO77" s="253"/>
      <c r="BP77" s="253"/>
      <c r="BQ77" s="253"/>
      <c r="BR77" s="253"/>
      <c r="BS77" s="253"/>
      <c r="BT77" s="253"/>
      <c r="BU77" s="253"/>
      <c r="BV77" s="253"/>
      <c r="BW77" s="253"/>
      <c r="BX77" s="253"/>
      <c r="BY77" s="253"/>
      <c r="BZ77" s="253"/>
      <c r="CA77" s="253"/>
      <c r="CB77" s="253"/>
      <c r="CC77" s="253"/>
      <c r="CD77" s="253"/>
      <c r="CE77" s="253"/>
      <c r="CF77" s="253"/>
      <c r="CG77" s="253"/>
      <c r="CH77" s="253"/>
      <c r="CI77" s="253"/>
      <c r="CJ77" s="253"/>
      <c r="CK77" s="253"/>
      <c r="CL77" s="253"/>
      <c r="CM77" s="253"/>
      <c r="CN77" s="253"/>
      <c r="CO77" s="253"/>
      <c r="CP77" s="253"/>
      <c r="CQ77" s="253"/>
      <c r="CR77" s="253"/>
      <c r="CS77" s="253"/>
      <c r="CT77" s="253"/>
      <c r="CU77" s="253"/>
      <c r="CV77" s="253"/>
      <c r="CW77" s="253"/>
      <c r="CX77" s="253"/>
      <c r="CY77" s="253"/>
      <c r="CZ77" s="253"/>
      <c r="DA77" s="253"/>
      <c r="DB77" s="253"/>
      <c r="DC77" s="253"/>
      <c r="DD77" s="253"/>
      <c r="DE77" s="253"/>
      <c r="DF77" s="253"/>
      <c r="DG77" s="253"/>
      <c r="DH77" s="253"/>
      <c r="DI77" s="253"/>
      <c r="DJ77" s="253"/>
      <c r="DK77" s="253"/>
      <c r="DL77" s="253"/>
    </row>
    <row r="78" spans="1:116" x14ac:dyDescent="0.25">
      <c r="A78" s="254" t="s">
        <v>2287</v>
      </c>
      <c r="B78" s="255" t="s">
        <v>8483</v>
      </c>
      <c r="C78" s="258">
        <v>0.18750004279999999</v>
      </c>
      <c r="D78" s="259">
        <v>11</v>
      </c>
      <c r="E78" s="258">
        <v>0.05</v>
      </c>
      <c r="F78" s="258">
        <v>6.8</v>
      </c>
      <c r="G78" s="258">
        <v>0.25845412979999999</v>
      </c>
      <c r="H78" s="258">
        <v>29.6</v>
      </c>
      <c r="I78" s="259">
        <v>2</v>
      </c>
      <c r="J78" s="259">
        <f>IFERROR(VLOOKUP($B78,'Core Indicators'!$E$3:$EU$906,147,FALSE),"x")</f>
        <v>0</v>
      </c>
      <c r="K78" s="260">
        <v>0.49313449860000003</v>
      </c>
      <c r="L78" s="258">
        <v>5.75</v>
      </c>
      <c r="M78" s="259">
        <v>70</v>
      </c>
      <c r="N78" s="259">
        <v>44</v>
      </c>
      <c r="O78" s="259">
        <f>IFERROR(VLOOKUP(B78,'Core Indicators'!$E$3:$G$9906,3,FALSE),"x")</f>
        <v>10242000</v>
      </c>
      <c r="P78" s="259">
        <v>90530</v>
      </c>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253"/>
      <c r="BU78" s="253"/>
      <c r="BV78" s="253"/>
      <c r="BW78" s="253"/>
      <c r="BX78" s="253"/>
      <c r="BY78" s="253"/>
      <c r="BZ78" s="253"/>
      <c r="CA78" s="253"/>
      <c r="CB78" s="253"/>
      <c r="CC78" s="253"/>
      <c r="CD78" s="253"/>
      <c r="CE78" s="253"/>
      <c r="CF78" s="253"/>
      <c r="CG78" s="253"/>
      <c r="CH78" s="253"/>
      <c r="CI78" s="253"/>
      <c r="CJ78" s="253"/>
      <c r="CK78" s="253"/>
      <c r="CL78" s="253"/>
      <c r="CM78" s="253"/>
      <c r="CN78" s="253"/>
      <c r="CO78" s="253"/>
      <c r="CP78" s="253"/>
      <c r="CQ78" s="253"/>
      <c r="CR78" s="253"/>
      <c r="CS78" s="253"/>
      <c r="CT78" s="253"/>
      <c r="CU78" s="253"/>
      <c r="CV78" s="253"/>
      <c r="CW78" s="253"/>
      <c r="CX78" s="253"/>
      <c r="CY78" s="253"/>
      <c r="CZ78" s="253"/>
      <c r="DA78" s="253"/>
      <c r="DB78" s="253"/>
      <c r="DC78" s="253"/>
      <c r="DD78" s="253"/>
      <c r="DE78" s="253"/>
      <c r="DF78" s="253"/>
      <c r="DG78" s="253"/>
      <c r="DH78" s="253"/>
      <c r="DI78" s="253"/>
      <c r="DJ78" s="253"/>
      <c r="DK78" s="253"/>
      <c r="DL78" s="253"/>
    </row>
    <row r="79" spans="1:116" x14ac:dyDescent="0.25">
      <c r="A79" s="254" t="s">
        <v>812</v>
      </c>
      <c r="B79" s="255" t="s">
        <v>8484</v>
      </c>
      <c r="C79" s="258">
        <v>0.774848922</v>
      </c>
      <c r="D79" s="259">
        <v>5</v>
      </c>
      <c r="E79" s="258">
        <v>0.10680000000000001</v>
      </c>
      <c r="F79" s="258">
        <v>6.45</v>
      </c>
      <c r="G79" s="258">
        <v>0.45129165370000002</v>
      </c>
      <c r="H79" s="258">
        <v>38.200000000000003</v>
      </c>
      <c r="I79" s="259">
        <v>3</v>
      </c>
      <c r="J79" s="259">
        <f>IFERROR(VLOOKUP($B79,'Core Indicators'!$E$3:$EU$906,147,FALSE),"x")</f>
        <v>377</v>
      </c>
      <c r="K79" s="260">
        <v>-0.3425302207</v>
      </c>
      <c r="L79" s="258">
        <v>6</v>
      </c>
      <c r="M79" s="259">
        <v>61</v>
      </c>
      <c r="N79" s="259">
        <v>40</v>
      </c>
      <c r="O79" s="259">
        <f>IFERROR(VLOOKUP(B79,'Core Indicators'!$E$3:$G$9906,3,FALSE),"x")</f>
        <v>270213000</v>
      </c>
      <c r="P79" s="259">
        <v>1811570</v>
      </c>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253"/>
      <c r="BU79" s="253"/>
      <c r="BV79" s="253"/>
      <c r="BW79" s="253"/>
      <c r="BX79" s="253"/>
      <c r="BY79" s="253"/>
      <c r="BZ79" s="253"/>
      <c r="CA79" s="253"/>
      <c r="CB79" s="253"/>
      <c r="CC79" s="253"/>
      <c r="CD79" s="253"/>
      <c r="CE79" s="253"/>
      <c r="CF79" s="253"/>
      <c r="CG79" s="253"/>
      <c r="CH79" s="253"/>
      <c r="CI79" s="253"/>
      <c r="CJ79" s="253"/>
      <c r="CK79" s="253"/>
      <c r="CL79" s="253"/>
      <c r="CM79" s="253"/>
      <c r="CN79" s="253"/>
      <c r="CO79" s="253"/>
      <c r="CP79" s="253"/>
      <c r="CQ79" s="253"/>
      <c r="CR79" s="253"/>
      <c r="CS79" s="253"/>
      <c r="CT79" s="253"/>
      <c r="CU79" s="253"/>
      <c r="CV79" s="253"/>
      <c r="CW79" s="253"/>
      <c r="CX79" s="253"/>
      <c r="CY79" s="253"/>
      <c r="CZ79" s="253"/>
      <c r="DA79" s="253"/>
      <c r="DB79" s="253"/>
      <c r="DC79" s="253"/>
      <c r="DD79" s="253"/>
      <c r="DE79" s="253"/>
      <c r="DF79" s="253"/>
      <c r="DG79" s="253"/>
      <c r="DH79" s="253"/>
      <c r="DI79" s="253"/>
      <c r="DJ79" s="253"/>
      <c r="DK79" s="253"/>
      <c r="DL79" s="253"/>
    </row>
    <row r="80" spans="1:116" x14ac:dyDescent="0.25">
      <c r="A80" s="254" t="s">
        <v>652</v>
      </c>
      <c r="B80" s="255" t="s">
        <v>8485</v>
      </c>
      <c r="C80" s="258">
        <v>0.87948376319999988</v>
      </c>
      <c r="D80" s="259">
        <v>7</v>
      </c>
      <c r="E80" s="258">
        <v>7.0000000000000001E-3</v>
      </c>
      <c r="F80" s="258">
        <v>7.25</v>
      </c>
      <c r="G80" s="258">
        <v>0.50102830359999995</v>
      </c>
      <c r="H80" s="258">
        <v>35.700000000000003</v>
      </c>
      <c r="I80" s="259">
        <v>3</v>
      </c>
      <c r="J80" s="259">
        <f>IFERROR(VLOOKUP($B80,'Core Indicators'!$E$3:$EU$906,147,FALSE),"x")</f>
        <v>97</v>
      </c>
      <c r="K80" s="260">
        <v>-3.0758399499999999E-2</v>
      </c>
      <c r="L80" s="258">
        <v>7</v>
      </c>
      <c r="M80" s="259">
        <v>71</v>
      </c>
      <c r="N80" s="259">
        <v>41</v>
      </c>
      <c r="O80" s="259">
        <f>IFERROR(VLOOKUP(B80,'Core Indicators'!$E$3:$G$9906,3,FALSE),"x")</f>
        <v>1353520000</v>
      </c>
      <c r="P80" s="259">
        <v>2973190</v>
      </c>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253"/>
      <c r="BU80" s="253"/>
      <c r="BV80" s="253"/>
      <c r="BW80" s="253"/>
      <c r="BX80" s="253"/>
      <c r="BY80" s="253"/>
      <c r="BZ80" s="253"/>
      <c r="CA80" s="253"/>
      <c r="CB80" s="253"/>
      <c r="CC80" s="253"/>
      <c r="CD80" s="253"/>
      <c r="CE80" s="253"/>
      <c r="CF80" s="253"/>
      <c r="CG80" s="253"/>
      <c r="CH80" s="253"/>
      <c r="CI80" s="253"/>
      <c r="CJ80" s="253"/>
      <c r="CK80" s="253"/>
      <c r="CL80" s="253"/>
      <c r="CM80" s="253"/>
      <c r="CN80" s="253"/>
      <c r="CO80" s="253"/>
      <c r="CP80" s="253"/>
      <c r="CQ80" s="253"/>
      <c r="CR80" s="253"/>
      <c r="CS80" s="253"/>
      <c r="CT80" s="253"/>
      <c r="CU80" s="253"/>
      <c r="CV80" s="253"/>
      <c r="CW80" s="253"/>
      <c r="CX80" s="253"/>
      <c r="CY80" s="253"/>
      <c r="CZ80" s="253"/>
      <c r="DA80" s="253"/>
      <c r="DB80" s="253"/>
      <c r="DC80" s="253"/>
      <c r="DD80" s="253"/>
      <c r="DE80" s="253"/>
      <c r="DF80" s="253"/>
      <c r="DG80" s="253"/>
      <c r="DH80" s="253"/>
      <c r="DI80" s="253"/>
      <c r="DJ80" s="253"/>
      <c r="DK80" s="253"/>
      <c r="DL80" s="253"/>
    </row>
    <row r="81" spans="1:116" x14ac:dyDescent="0.25">
      <c r="A81" s="254" t="s">
        <v>8486</v>
      </c>
      <c r="B81" s="255" t="s">
        <v>8487</v>
      </c>
      <c r="C81" s="258">
        <v>0</v>
      </c>
      <c r="D81" s="259">
        <v>12</v>
      </c>
      <c r="E81" s="258">
        <v>0</v>
      </c>
      <c r="F81" s="258" t="s">
        <v>14</v>
      </c>
      <c r="G81" s="258">
        <v>9.2902528700000001E-2</v>
      </c>
      <c r="H81" s="258">
        <v>31.4</v>
      </c>
      <c r="I81" s="259">
        <v>0</v>
      </c>
      <c r="J81" s="259" t="str">
        <f>IFERROR(VLOOKUP($B81,'Core Indicators'!$E$3:$EU$906,147,FALSE),"x")</f>
        <v>x</v>
      </c>
      <c r="K81" s="260">
        <v>1.3942295312999999</v>
      </c>
      <c r="L81" s="258" t="s">
        <v>14</v>
      </c>
      <c r="M81" s="259">
        <v>97</v>
      </c>
      <c r="N81" s="259">
        <v>74</v>
      </c>
      <c r="O81" s="259" t="str">
        <f>IFERROR(VLOOKUP(B81,'Core Indicators'!$E$3:$G$9906,3,FALSE),"x")</f>
        <v>x</v>
      </c>
      <c r="P81" s="259">
        <v>68890</v>
      </c>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253"/>
      <c r="BU81" s="253"/>
      <c r="BV81" s="253"/>
      <c r="BW81" s="253"/>
      <c r="BX81" s="253"/>
      <c r="BY81" s="253"/>
      <c r="BZ81" s="253"/>
      <c r="CA81" s="253"/>
      <c r="CB81" s="253"/>
      <c r="CC81" s="253"/>
      <c r="CD81" s="253"/>
      <c r="CE81" s="253"/>
      <c r="CF81" s="253"/>
      <c r="CG81" s="253"/>
      <c r="CH81" s="253"/>
      <c r="CI81" s="253"/>
      <c r="CJ81" s="253"/>
      <c r="CK81" s="253"/>
      <c r="CL81" s="253"/>
      <c r="CM81" s="253"/>
      <c r="CN81" s="253"/>
      <c r="CO81" s="253"/>
      <c r="CP81" s="253"/>
      <c r="CQ81" s="253"/>
      <c r="CR81" s="253"/>
      <c r="CS81" s="253"/>
      <c r="CT81" s="253"/>
      <c r="CU81" s="253"/>
      <c r="CV81" s="253"/>
      <c r="CW81" s="253"/>
      <c r="CX81" s="253"/>
      <c r="CY81" s="253"/>
      <c r="CZ81" s="253"/>
      <c r="DA81" s="253"/>
      <c r="DB81" s="253"/>
      <c r="DC81" s="253"/>
      <c r="DD81" s="253"/>
      <c r="DE81" s="253"/>
      <c r="DF81" s="253"/>
      <c r="DG81" s="253"/>
      <c r="DH81" s="253"/>
      <c r="DI81" s="253"/>
      <c r="DJ81" s="253"/>
      <c r="DK81" s="253"/>
      <c r="DL81" s="253"/>
    </row>
    <row r="82" spans="1:116" x14ac:dyDescent="0.25">
      <c r="A82" s="254" t="s">
        <v>1017</v>
      </c>
      <c r="B82" s="255" t="s">
        <v>8488</v>
      </c>
      <c r="C82" s="258">
        <v>0.67411710269999991</v>
      </c>
      <c r="D82" s="259">
        <v>0</v>
      </c>
      <c r="E82" s="258">
        <v>0.1595</v>
      </c>
      <c r="F82" s="258">
        <v>2.8833333333</v>
      </c>
      <c r="G82" s="258">
        <v>0.49178700730000002</v>
      </c>
      <c r="H82" s="258">
        <v>42</v>
      </c>
      <c r="I82" s="259">
        <v>3</v>
      </c>
      <c r="J82" s="259">
        <f>IFERROR(VLOOKUP($B82,'Core Indicators'!$E$3:$EU$906,147,FALSE),"x")</f>
        <v>470</v>
      </c>
      <c r="K82" s="260">
        <v>-0.74937212470000003</v>
      </c>
      <c r="L82" s="258">
        <v>2.25</v>
      </c>
      <c r="M82" s="259">
        <v>17</v>
      </c>
      <c r="N82" s="259">
        <v>26</v>
      </c>
      <c r="O82" s="259">
        <f>IFERROR(VLOOKUP(B82,'Core Indicators'!$E$3:$G$9906,3,FALSE),"x")</f>
        <v>86023000</v>
      </c>
      <c r="P82" s="259">
        <v>1628760</v>
      </c>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253"/>
      <c r="BU82" s="253"/>
      <c r="BV82" s="253"/>
      <c r="BW82" s="253"/>
      <c r="BX82" s="253"/>
      <c r="BY82" s="253"/>
      <c r="BZ82" s="253"/>
      <c r="CA82" s="253"/>
      <c r="CB82" s="253"/>
      <c r="CC82" s="253"/>
      <c r="CD82" s="253"/>
      <c r="CE82" s="253"/>
      <c r="CF82" s="253"/>
      <c r="CG82" s="253"/>
      <c r="CH82" s="253"/>
      <c r="CI82" s="253"/>
      <c r="CJ82" s="253"/>
      <c r="CK82" s="253"/>
      <c r="CL82" s="253"/>
      <c r="CM82" s="253"/>
      <c r="CN82" s="253"/>
      <c r="CO82" s="253"/>
      <c r="CP82" s="253"/>
      <c r="CQ82" s="253"/>
      <c r="CR82" s="253"/>
      <c r="CS82" s="253"/>
      <c r="CT82" s="253"/>
      <c r="CU82" s="253"/>
      <c r="CV82" s="253"/>
      <c r="CW82" s="253"/>
      <c r="CX82" s="253"/>
      <c r="CY82" s="253"/>
      <c r="CZ82" s="253"/>
      <c r="DA82" s="253"/>
      <c r="DB82" s="253"/>
      <c r="DC82" s="253"/>
      <c r="DD82" s="253"/>
      <c r="DE82" s="253"/>
      <c r="DF82" s="253"/>
      <c r="DG82" s="253"/>
      <c r="DH82" s="253"/>
      <c r="DI82" s="253"/>
      <c r="DJ82" s="253"/>
      <c r="DK82" s="253"/>
      <c r="DL82" s="253"/>
    </row>
    <row r="83" spans="1:116" x14ac:dyDescent="0.25">
      <c r="A83" s="254" t="s">
        <v>378</v>
      </c>
      <c r="B83" s="255" t="s">
        <v>8489</v>
      </c>
      <c r="C83" s="258">
        <v>0.54614899849999998</v>
      </c>
      <c r="D83" s="259">
        <v>2</v>
      </c>
      <c r="E83" s="258">
        <v>0</v>
      </c>
      <c r="F83" s="258">
        <v>3.9666666667000001</v>
      </c>
      <c r="G83" s="258">
        <v>0.5402728229</v>
      </c>
      <c r="H83" s="258">
        <v>29.5</v>
      </c>
      <c r="I83" s="259">
        <v>5</v>
      </c>
      <c r="J83" s="259">
        <f>IFERROR(VLOOKUP($B83,'Core Indicators'!$E$3:$EU$906,147,FALSE),"x")</f>
        <v>2178</v>
      </c>
      <c r="K83" s="260">
        <v>-1.7224633694</v>
      </c>
      <c r="L83" s="258">
        <v>3.75</v>
      </c>
      <c r="M83" s="259">
        <v>31</v>
      </c>
      <c r="N83" s="259">
        <v>20</v>
      </c>
      <c r="O83" s="259">
        <f>IFERROR(VLOOKUP(B83,'Core Indicators'!$E$3:$G$9906,3,FALSE),"x")</f>
        <v>41191000</v>
      </c>
      <c r="P83" s="259">
        <v>434320</v>
      </c>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253"/>
      <c r="BU83" s="253"/>
      <c r="BV83" s="253"/>
      <c r="BW83" s="253"/>
      <c r="BX83" s="253"/>
      <c r="BY83" s="253"/>
      <c r="BZ83" s="253"/>
      <c r="CA83" s="253"/>
      <c r="CB83" s="253"/>
      <c r="CC83" s="253"/>
      <c r="CD83" s="253"/>
      <c r="CE83" s="253"/>
      <c r="CF83" s="253"/>
      <c r="CG83" s="253"/>
      <c r="CH83" s="253"/>
      <c r="CI83" s="253"/>
      <c r="CJ83" s="253"/>
      <c r="CK83" s="253"/>
      <c r="CL83" s="253"/>
      <c r="CM83" s="253"/>
      <c r="CN83" s="253"/>
      <c r="CO83" s="253"/>
      <c r="CP83" s="253"/>
      <c r="CQ83" s="253"/>
      <c r="CR83" s="253"/>
      <c r="CS83" s="253"/>
      <c r="CT83" s="253"/>
      <c r="CU83" s="253"/>
      <c r="CV83" s="253"/>
      <c r="CW83" s="253"/>
      <c r="CX83" s="253"/>
      <c r="CY83" s="253"/>
      <c r="CZ83" s="253"/>
      <c r="DA83" s="253"/>
      <c r="DB83" s="253"/>
      <c r="DC83" s="253"/>
      <c r="DD83" s="253"/>
      <c r="DE83" s="253"/>
      <c r="DF83" s="253"/>
      <c r="DG83" s="253"/>
      <c r="DH83" s="253"/>
      <c r="DI83" s="253"/>
      <c r="DJ83" s="253"/>
      <c r="DK83" s="253"/>
      <c r="DL83" s="253"/>
    </row>
    <row r="84" spans="1:116" x14ac:dyDescent="0.25">
      <c r="A84" s="254" t="s">
        <v>8490</v>
      </c>
      <c r="B84" s="255" t="s">
        <v>8491</v>
      </c>
      <c r="C84" s="258">
        <v>0</v>
      </c>
      <c r="D84" s="259">
        <v>12</v>
      </c>
      <c r="E84" s="258">
        <v>0</v>
      </c>
      <c r="F84" s="258" t="s">
        <v>14</v>
      </c>
      <c r="G84" s="258">
        <v>5.7485973699999998E-2</v>
      </c>
      <c r="H84" s="258">
        <v>26.1</v>
      </c>
      <c r="I84" s="259">
        <v>0</v>
      </c>
      <c r="J84" s="259" t="str">
        <f>IFERROR(VLOOKUP($B84,'Core Indicators'!$E$3:$EU$906,147,FALSE),"x")</f>
        <v>x</v>
      </c>
      <c r="K84" s="260">
        <v>1.7669236660000001</v>
      </c>
      <c r="L84" s="258" t="s">
        <v>14</v>
      </c>
      <c r="M84" s="259">
        <v>94</v>
      </c>
      <c r="N84" s="259">
        <v>78</v>
      </c>
      <c r="O84" s="259" t="str">
        <f>IFERROR(VLOOKUP(B84,'Core Indicators'!$E$3:$G$9906,3,FALSE),"x")</f>
        <v>x</v>
      </c>
      <c r="P84" s="259">
        <v>100250</v>
      </c>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253"/>
      <c r="BU84" s="253"/>
      <c r="BV84" s="253"/>
      <c r="BW84" s="253"/>
      <c r="BX84" s="253"/>
      <c r="BY84" s="253"/>
      <c r="BZ84" s="253"/>
      <c r="CA84" s="253"/>
      <c r="CB84" s="253"/>
      <c r="CC84" s="253"/>
      <c r="CD84" s="253"/>
      <c r="CE84" s="253"/>
      <c r="CF84" s="253"/>
      <c r="CG84" s="253"/>
      <c r="CH84" s="253"/>
      <c r="CI84" s="253"/>
      <c r="CJ84" s="253"/>
      <c r="CK84" s="253"/>
      <c r="CL84" s="253"/>
      <c r="CM84" s="253"/>
      <c r="CN84" s="253"/>
      <c r="CO84" s="253"/>
      <c r="CP84" s="253"/>
      <c r="CQ84" s="253"/>
      <c r="CR84" s="253"/>
      <c r="CS84" s="253"/>
      <c r="CT84" s="253"/>
      <c r="CU84" s="253"/>
      <c r="CV84" s="253"/>
      <c r="CW84" s="253"/>
      <c r="CX84" s="253"/>
      <c r="CY84" s="253"/>
      <c r="CZ84" s="253"/>
      <c r="DA84" s="253"/>
      <c r="DB84" s="253"/>
      <c r="DC84" s="253"/>
      <c r="DD84" s="253"/>
      <c r="DE84" s="253"/>
      <c r="DF84" s="253"/>
      <c r="DG84" s="253"/>
      <c r="DH84" s="253"/>
      <c r="DI84" s="253"/>
      <c r="DJ84" s="253"/>
      <c r="DK84" s="253"/>
      <c r="DL84" s="253"/>
    </row>
    <row r="85" spans="1:116" x14ac:dyDescent="0.25">
      <c r="A85" s="254" t="s">
        <v>8492</v>
      </c>
      <c r="B85" s="255" t="s">
        <v>8493</v>
      </c>
      <c r="C85" s="258">
        <v>0.77369999499999997</v>
      </c>
      <c r="D85" s="259">
        <v>4</v>
      </c>
      <c r="E85" s="258">
        <v>0.44</v>
      </c>
      <c r="F85" s="258" t="s">
        <v>14</v>
      </c>
      <c r="G85" s="258">
        <v>0.1002841248</v>
      </c>
      <c r="H85" s="258">
        <v>39</v>
      </c>
      <c r="I85" s="259">
        <v>4</v>
      </c>
      <c r="J85" s="259" t="str">
        <f>IFERROR(VLOOKUP($B85,'Core Indicators'!$E$3:$EU$906,147,FALSE),"x")</f>
        <v>x</v>
      </c>
      <c r="K85" s="260">
        <v>1.0475901365</v>
      </c>
      <c r="L85" s="258" t="s">
        <v>14</v>
      </c>
      <c r="M85" s="259">
        <v>76</v>
      </c>
      <c r="N85" s="259">
        <v>60</v>
      </c>
      <c r="O85" s="259" t="str">
        <f>IFERROR(VLOOKUP(B85,'Core Indicators'!$E$3:$G$9906,3,FALSE),"x")</f>
        <v>x</v>
      </c>
      <c r="P85" s="259">
        <v>21640</v>
      </c>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c r="BU85" s="253"/>
      <c r="BV85" s="253"/>
      <c r="BW85" s="253"/>
      <c r="BX85" s="253"/>
      <c r="BY85" s="253"/>
      <c r="BZ85" s="253"/>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c r="CW85" s="253"/>
      <c r="CX85" s="253"/>
      <c r="CY85" s="253"/>
      <c r="CZ85" s="253"/>
      <c r="DA85" s="253"/>
      <c r="DB85" s="253"/>
      <c r="DC85" s="253"/>
      <c r="DD85" s="253"/>
      <c r="DE85" s="253"/>
      <c r="DF85" s="253"/>
      <c r="DG85" s="253"/>
      <c r="DH85" s="253"/>
      <c r="DI85" s="253"/>
      <c r="DJ85" s="253"/>
      <c r="DK85" s="253"/>
      <c r="DL85" s="253"/>
    </row>
    <row r="86" spans="1:116" x14ac:dyDescent="0.25">
      <c r="A86" s="254" t="s">
        <v>396</v>
      </c>
      <c r="B86" s="255" t="s">
        <v>8494</v>
      </c>
      <c r="C86" s="258">
        <v>0.12520399560000001</v>
      </c>
      <c r="D86" s="259">
        <v>12</v>
      </c>
      <c r="E86" s="258">
        <v>5.4999999999999997E-3</v>
      </c>
      <c r="F86" s="258" t="s">
        <v>14</v>
      </c>
      <c r="G86" s="258">
        <v>6.9101684999999996E-2</v>
      </c>
      <c r="H86" s="258">
        <v>35.9</v>
      </c>
      <c r="I86" s="259">
        <v>0</v>
      </c>
      <c r="J86" s="259">
        <f>IFERROR(VLOOKUP($B86,'Core Indicators'!$E$3:$EU$906,147,FALSE),"x")</f>
        <v>594</v>
      </c>
      <c r="K86" s="260">
        <v>0.28019103410000001</v>
      </c>
      <c r="L86" s="258" t="s">
        <v>14</v>
      </c>
      <c r="M86" s="259">
        <v>89</v>
      </c>
      <c r="N86" s="259">
        <v>53</v>
      </c>
      <c r="O86" s="259">
        <f>IFERROR(VLOOKUP(B86,'Core Indicators'!$E$3:$G$9906,3,FALSE),"x")</f>
        <v>60236000</v>
      </c>
      <c r="P86" s="259">
        <v>294140</v>
      </c>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253"/>
      <c r="BU86" s="253"/>
      <c r="BV86" s="253"/>
      <c r="BW86" s="253"/>
      <c r="BX86" s="253"/>
      <c r="BY86" s="253"/>
      <c r="BZ86" s="253"/>
      <c r="CA86" s="253"/>
      <c r="CB86" s="253"/>
      <c r="CC86" s="253"/>
      <c r="CD86" s="253"/>
      <c r="CE86" s="253"/>
      <c r="CF86" s="253"/>
      <c r="CG86" s="253"/>
      <c r="CH86" s="253"/>
      <c r="CI86" s="253"/>
      <c r="CJ86" s="253"/>
      <c r="CK86" s="253"/>
      <c r="CL86" s="253"/>
      <c r="CM86" s="253"/>
      <c r="CN86" s="253"/>
      <c r="CO86" s="253"/>
      <c r="CP86" s="253"/>
      <c r="CQ86" s="253"/>
      <c r="CR86" s="253"/>
      <c r="CS86" s="253"/>
      <c r="CT86" s="253"/>
      <c r="CU86" s="253"/>
      <c r="CV86" s="253"/>
      <c r="CW86" s="253"/>
      <c r="CX86" s="253"/>
      <c r="CY86" s="253"/>
      <c r="CZ86" s="253"/>
      <c r="DA86" s="253"/>
      <c r="DB86" s="253"/>
      <c r="DC86" s="253"/>
      <c r="DD86" s="253"/>
      <c r="DE86" s="253"/>
      <c r="DF86" s="253"/>
      <c r="DG86" s="253"/>
      <c r="DH86" s="253"/>
      <c r="DI86" s="253"/>
      <c r="DJ86" s="253"/>
      <c r="DK86" s="253"/>
      <c r="DL86" s="253"/>
    </row>
    <row r="87" spans="1:116" x14ac:dyDescent="0.25">
      <c r="A87" s="254" t="s">
        <v>8495</v>
      </c>
      <c r="B87" s="255" t="s">
        <v>8496</v>
      </c>
      <c r="C87" s="258">
        <v>0</v>
      </c>
      <c r="D87" s="259">
        <v>13</v>
      </c>
      <c r="E87" s="258">
        <v>0</v>
      </c>
      <c r="F87" s="258">
        <v>8.25</v>
      </c>
      <c r="G87" s="258">
        <v>0.40466299929999999</v>
      </c>
      <c r="H87" s="258">
        <v>45.5</v>
      </c>
      <c r="I87" s="259">
        <v>3</v>
      </c>
      <c r="J87" s="259" t="str">
        <f>IFERROR(VLOOKUP($B87,'Core Indicators'!$E$3:$EU$906,147,FALSE),"x")</f>
        <v>x</v>
      </c>
      <c r="K87" s="260">
        <v>-0.3125736415</v>
      </c>
      <c r="L87" s="258">
        <v>7.25</v>
      </c>
      <c r="M87" s="259">
        <v>78</v>
      </c>
      <c r="N87" s="259">
        <v>43</v>
      </c>
      <c r="O87" s="259" t="str">
        <f>IFERROR(VLOOKUP(B87,'Core Indicators'!$E$3:$G$9906,3,FALSE),"x")</f>
        <v>x</v>
      </c>
      <c r="P87" s="259">
        <v>10830</v>
      </c>
      <c r="Q87" s="253"/>
      <c r="R87" s="253"/>
      <c r="S87" s="253"/>
      <c r="T87" s="253"/>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X87" s="253"/>
      <c r="AY87" s="253"/>
      <c r="AZ87" s="253"/>
      <c r="BA87" s="253"/>
      <c r="BB87" s="253"/>
      <c r="BC87" s="253"/>
      <c r="BD87" s="253"/>
      <c r="BE87" s="253"/>
      <c r="BF87" s="253"/>
      <c r="BG87" s="253"/>
      <c r="BH87" s="253"/>
      <c r="BI87" s="253"/>
      <c r="BJ87" s="253"/>
      <c r="BK87" s="253"/>
      <c r="BL87" s="253"/>
      <c r="BM87" s="253"/>
      <c r="BN87" s="253"/>
      <c r="BO87" s="253"/>
      <c r="BP87" s="253"/>
      <c r="BQ87" s="253"/>
      <c r="BR87" s="253"/>
      <c r="BS87" s="253"/>
      <c r="BT87" s="253"/>
      <c r="BU87" s="253"/>
      <c r="BV87" s="253"/>
      <c r="BW87" s="253"/>
      <c r="BX87" s="253"/>
      <c r="BY87" s="253"/>
      <c r="BZ87" s="253"/>
      <c r="CA87" s="253"/>
      <c r="CB87" s="253"/>
      <c r="CC87" s="253"/>
      <c r="CD87" s="253"/>
      <c r="CE87" s="253"/>
      <c r="CF87" s="253"/>
      <c r="CG87" s="253"/>
      <c r="CH87" s="253"/>
      <c r="CI87" s="253"/>
      <c r="CJ87" s="253"/>
      <c r="CK87" s="253"/>
      <c r="CL87" s="253"/>
      <c r="CM87" s="253"/>
      <c r="CN87" s="253"/>
      <c r="CO87" s="253"/>
      <c r="CP87" s="253"/>
      <c r="CQ87" s="253"/>
      <c r="CR87" s="253"/>
      <c r="CS87" s="253"/>
      <c r="CT87" s="253"/>
      <c r="CU87" s="253"/>
      <c r="CV87" s="253"/>
      <c r="CW87" s="253"/>
      <c r="CX87" s="253"/>
      <c r="CY87" s="253"/>
      <c r="CZ87" s="253"/>
      <c r="DA87" s="253"/>
      <c r="DB87" s="253"/>
      <c r="DC87" s="253"/>
      <c r="DD87" s="253"/>
      <c r="DE87" s="253"/>
      <c r="DF87" s="253"/>
      <c r="DG87" s="253"/>
      <c r="DH87" s="253"/>
      <c r="DI87" s="253"/>
      <c r="DJ87" s="253"/>
      <c r="DK87" s="253"/>
      <c r="DL87" s="253"/>
    </row>
    <row r="88" spans="1:116" x14ac:dyDescent="0.25">
      <c r="A88" s="254" t="s">
        <v>127</v>
      </c>
      <c r="B88" s="255" t="s">
        <v>8497</v>
      </c>
      <c r="C88" s="258">
        <v>0.58639999539999998</v>
      </c>
      <c r="D88" s="259">
        <v>2</v>
      </c>
      <c r="E88" s="258">
        <v>0.57999999999999996</v>
      </c>
      <c r="F88" s="258">
        <v>4.3166666666999998</v>
      </c>
      <c r="G88" s="258">
        <v>0.46862760440000001</v>
      </c>
      <c r="H88" s="258">
        <v>33.700000000000003</v>
      </c>
      <c r="I88" s="259">
        <v>3</v>
      </c>
      <c r="J88" s="259">
        <f>IFERROR(VLOOKUP($B88,'Core Indicators'!$E$3:$EU$906,147,FALSE),"x")</f>
        <v>0</v>
      </c>
      <c r="K88" s="260">
        <v>0.14395745099999999</v>
      </c>
      <c r="L88" s="258">
        <v>4.25</v>
      </c>
      <c r="M88" s="259">
        <v>37</v>
      </c>
      <c r="N88" s="259">
        <v>48</v>
      </c>
      <c r="O88" s="259">
        <f>IFERROR(VLOOKUP(B88,'Core Indicators'!$E$3:$G$9906,3,FALSE),"x")</f>
        <v>10806000</v>
      </c>
      <c r="P88" s="259">
        <v>88780</v>
      </c>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253"/>
      <c r="BJ88" s="253"/>
      <c r="BK88" s="253"/>
      <c r="BL88" s="253"/>
      <c r="BM88" s="253"/>
      <c r="BN88" s="253"/>
      <c r="BO88" s="253"/>
      <c r="BP88" s="253"/>
      <c r="BQ88" s="253"/>
      <c r="BR88" s="253"/>
      <c r="BS88" s="253"/>
      <c r="BT88" s="253"/>
      <c r="BU88" s="253"/>
      <c r="BV88" s="253"/>
      <c r="BW88" s="253"/>
      <c r="BX88" s="253"/>
      <c r="BY88" s="253"/>
      <c r="BZ88" s="253"/>
      <c r="CA88" s="253"/>
      <c r="CB88" s="253"/>
      <c r="CC88" s="253"/>
      <c r="CD88" s="253"/>
      <c r="CE88" s="253"/>
      <c r="CF88" s="253"/>
      <c r="CG88" s="253"/>
      <c r="CH88" s="253"/>
      <c r="CI88" s="253"/>
      <c r="CJ88" s="253"/>
      <c r="CK88" s="253"/>
      <c r="CL88" s="253"/>
      <c r="CM88" s="253"/>
      <c r="CN88" s="253"/>
      <c r="CO88" s="253"/>
      <c r="CP88" s="253"/>
      <c r="CQ88" s="253"/>
      <c r="CR88" s="253"/>
      <c r="CS88" s="253"/>
      <c r="CT88" s="253"/>
      <c r="CU88" s="253"/>
      <c r="CV88" s="253"/>
      <c r="CW88" s="253"/>
      <c r="CX88" s="253"/>
      <c r="CY88" s="253"/>
      <c r="CZ88" s="253"/>
      <c r="DA88" s="253"/>
      <c r="DB88" s="253"/>
      <c r="DC88" s="253"/>
      <c r="DD88" s="253"/>
      <c r="DE88" s="253"/>
      <c r="DF88" s="253"/>
      <c r="DG88" s="253"/>
      <c r="DH88" s="253"/>
      <c r="DI88" s="253"/>
      <c r="DJ88" s="253"/>
      <c r="DK88" s="253"/>
      <c r="DL88" s="253"/>
    </row>
    <row r="89" spans="1:116" x14ac:dyDescent="0.25">
      <c r="A89" s="254" t="s">
        <v>8498</v>
      </c>
      <c r="B89" s="255" t="s">
        <v>8499</v>
      </c>
      <c r="C89" s="258">
        <v>4.1406014200000001E-2</v>
      </c>
      <c r="D89" s="259">
        <v>12</v>
      </c>
      <c r="E89" s="258">
        <v>2.2020000000000001E-2</v>
      </c>
      <c r="F89" s="258" t="s">
        <v>14</v>
      </c>
      <c r="G89" s="258">
        <v>9.8649094399999998E-2</v>
      </c>
      <c r="H89" s="258">
        <v>32.9</v>
      </c>
      <c r="I89" s="259">
        <v>0</v>
      </c>
      <c r="J89" s="259" t="str">
        <f>IFERROR(VLOOKUP($B89,'Core Indicators'!$E$3:$EU$906,147,FALSE),"x")</f>
        <v>x</v>
      </c>
      <c r="K89" s="260">
        <v>1.5379649401</v>
      </c>
      <c r="L89" s="258" t="s">
        <v>14</v>
      </c>
      <c r="M89" s="259">
        <v>96</v>
      </c>
      <c r="N89" s="259">
        <v>73</v>
      </c>
      <c r="O89" s="259" t="str">
        <f>IFERROR(VLOOKUP(B89,'Core Indicators'!$E$3:$G$9906,3,FALSE),"x")</f>
        <v>x</v>
      </c>
      <c r="P89" s="259">
        <v>364560</v>
      </c>
      <c r="Q89" s="253"/>
      <c r="R89" s="253"/>
      <c r="S89" s="253"/>
      <c r="T89" s="253"/>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c r="AX89" s="253"/>
      <c r="AY89" s="253"/>
      <c r="AZ89" s="253"/>
      <c r="BA89" s="253"/>
      <c r="BB89" s="253"/>
      <c r="BC89" s="253"/>
      <c r="BD89" s="253"/>
      <c r="BE89" s="253"/>
      <c r="BF89" s="253"/>
      <c r="BG89" s="253"/>
      <c r="BH89" s="253"/>
      <c r="BI89" s="253"/>
      <c r="BJ89" s="253"/>
      <c r="BK89" s="253"/>
      <c r="BL89" s="253"/>
      <c r="BM89" s="253"/>
      <c r="BN89" s="253"/>
      <c r="BO89" s="253"/>
      <c r="BP89" s="253"/>
      <c r="BQ89" s="253"/>
      <c r="BR89" s="253"/>
      <c r="BS89" s="253"/>
      <c r="BT89" s="253"/>
      <c r="BU89" s="253"/>
      <c r="BV89" s="253"/>
      <c r="BW89" s="253"/>
      <c r="BX89" s="253"/>
      <c r="BY89" s="253"/>
      <c r="BZ89" s="253"/>
      <c r="CA89" s="253"/>
      <c r="CB89" s="253"/>
      <c r="CC89" s="253"/>
      <c r="CD89" s="253"/>
      <c r="CE89" s="253"/>
      <c r="CF89" s="253"/>
      <c r="CG89" s="253"/>
      <c r="CH89" s="253"/>
      <c r="CI89" s="253"/>
      <c r="CJ89" s="253"/>
      <c r="CK89" s="253"/>
      <c r="CL89" s="253"/>
      <c r="CM89" s="253"/>
      <c r="CN89" s="253"/>
      <c r="CO89" s="253"/>
      <c r="CP89" s="253"/>
      <c r="CQ89" s="253"/>
      <c r="CR89" s="253"/>
      <c r="CS89" s="253"/>
      <c r="CT89" s="253"/>
      <c r="CU89" s="253"/>
      <c r="CV89" s="253"/>
      <c r="CW89" s="253"/>
      <c r="CX89" s="253"/>
      <c r="CY89" s="253"/>
      <c r="CZ89" s="253"/>
      <c r="DA89" s="253"/>
      <c r="DB89" s="253"/>
      <c r="DC89" s="253"/>
      <c r="DD89" s="253"/>
      <c r="DE89" s="253"/>
      <c r="DF89" s="253"/>
      <c r="DG89" s="253"/>
      <c r="DH89" s="253"/>
      <c r="DI89" s="253"/>
      <c r="DJ89" s="253"/>
      <c r="DK89" s="253"/>
      <c r="DL89" s="253"/>
    </row>
    <row r="90" spans="1:116" x14ac:dyDescent="0.25">
      <c r="A90" s="254" t="s">
        <v>8500</v>
      </c>
      <c r="B90" s="255" t="s">
        <v>8501</v>
      </c>
      <c r="C90" s="258">
        <v>0.53400502920000004</v>
      </c>
      <c r="D90" s="259">
        <v>4</v>
      </c>
      <c r="E90" s="258">
        <v>0.41699999999999998</v>
      </c>
      <c r="F90" s="258">
        <v>3.7833333332999999</v>
      </c>
      <c r="G90" s="258">
        <v>0.20262584820000001</v>
      </c>
      <c r="H90" s="258">
        <v>27.8</v>
      </c>
      <c r="I90" s="259">
        <v>2</v>
      </c>
      <c r="J90" s="259" t="str">
        <f>IFERROR(VLOOKUP($B90,'Core Indicators'!$E$3:$EU$906,147,FALSE),"x")</f>
        <v>x</v>
      </c>
      <c r="K90" s="260">
        <v>-0.43241328000000001</v>
      </c>
      <c r="L90" s="258">
        <v>3.5</v>
      </c>
      <c r="M90" s="259">
        <v>23</v>
      </c>
      <c r="N90" s="259">
        <v>34</v>
      </c>
      <c r="O90" s="259" t="str">
        <f>IFERROR(VLOOKUP(B90,'Core Indicators'!$E$3:$G$9906,3,FALSE),"x")</f>
        <v>x</v>
      </c>
      <c r="P90" s="259">
        <v>2699700</v>
      </c>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3"/>
      <c r="BS90" s="253"/>
      <c r="BT90" s="253"/>
      <c r="BU90" s="253"/>
      <c r="BV90" s="253"/>
      <c r="BW90" s="253"/>
      <c r="BX90" s="253"/>
      <c r="BY90" s="253"/>
      <c r="BZ90" s="253"/>
      <c r="CA90" s="253"/>
      <c r="CB90" s="253"/>
      <c r="CC90" s="253"/>
      <c r="CD90" s="253"/>
      <c r="CE90" s="253"/>
      <c r="CF90" s="253"/>
      <c r="CG90" s="253"/>
      <c r="CH90" s="253"/>
      <c r="CI90" s="253"/>
      <c r="CJ90" s="253"/>
      <c r="CK90" s="253"/>
      <c r="CL90" s="253"/>
      <c r="CM90" s="253"/>
      <c r="CN90" s="253"/>
      <c r="CO90" s="253"/>
      <c r="CP90" s="253"/>
      <c r="CQ90" s="253"/>
      <c r="CR90" s="253"/>
      <c r="CS90" s="253"/>
      <c r="CT90" s="253"/>
      <c r="CU90" s="253"/>
      <c r="CV90" s="253"/>
      <c r="CW90" s="253"/>
      <c r="CX90" s="253"/>
      <c r="CY90" s="253"/>
      <c r="CZ90" s="253"/>
      <c r="DA90" s="253"/>
      <c r="DB90" s="253"/>
      <c r="DC90" s="253"/>
      <c r="DD90" s="253"/>
      <c r="DE90" s="253"/>
      <c r="DF90" s="253"/>
      <c r="DG90" s="253"/>
      <c r="DH90" s="253"/>
      <c r="DI90" s="253"/>
      <c r="DJ90" s="253"/>
      <c r="DK90" s="253"/>
      <c r="DL90" s="253"/>
    </row>
    <row r="91" spans="1:116" x14ac:dyDescent="0.25">
      <c r="A91" s="254" t="s">
        <v>407</v>
      </c>
      <c r="B91" s="255" t="s">
        <v>8502</v>
      </c>
      <c r="C91" s="258">
        <v>0.85199999310000007</v>
      </c>
      <c r="D91" s="259">
        <v>4</v>
      </c>
      <c r="E91" s="258">
        <v>0.08</v>
      </c>
      <c r="F91" s="258">
        <v>4.8499999999999996</v>
      </c>
      <c r="G91" s="258">
        <v>0.54450861260000005</v>
      </c>
      <c r="H91" s="258">
        <v>40.799999999999997</v>
      </c>
      <c r="I91" s="259">
        <v>5</v>
      </c>
      <c r="J91" s="259" t="str">
        <f>IFERROR(VLOOKUP($B91,'Core Indicators'!$E$3:$EU$906,147,FALSE),"x")</f>
        <v>x</v>
      </c>
      <c r="K91" s="260">
        <v>-0.45431771869999998</v>
      </c>
      <c r="L91" s="258">
        <v>5.5</v>
      </c>
      <c r="M91" s="259">
        <v>48</v>
      </c>
      <c r="N91" s="259">
        <v>28</v>
      </c>
      <c r="O91" s="259">
        <f>IFERROR(VLOOKUP(B91,'Core Indicators'!$E$3:$G$9906,3,FALSE),"x")</f>
        <v>54536000</v>
      </c>
      <c r="P91" s="259">
        <v>569140</v>
      </c>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3"/>
      <c r="BM91" s="253"/>
      <c r="BN91" s="253"/>
      <c r="BO91" s="253"/>
      <c r="BP91" s="253"/>
      <c r="BQ91" s="253"/>
      <c r="BR91" s="253"/>
      <c r="BS91" s="253"/>
      <c r="BT91" s="253"/>
      <c r="BU91" s="253"/>
      <c r="BV91" s="253"/>
      <c r="BW91" s="253"/>
      <c r="BX91" s="253"/>
      <c r="BY91" s="253"/>
      <c r="BZ91" s="253"/>
      <c r="CA91" s="253"/>
      <c r="CB91" s="253"/>
      <c r="CC91" s="253"/>
      <c r="CD91" s="253"/>
      <c r="CE91" s="253"/>
      <c r="CF91" s="253"/>
      <c r="CG91" s="253"/>
      <c r="CH91" s="253"/>
      <c r="CI91" s="253"/>
      <c r="CJ91" s="253"/>
      <c r="CK91" s="253"/>
      <c r="CL91" s="253"/>
      <c r="CM91" s="253"/>
      <c r="CN91" s="253"/>
      <c r="CO91" s="253"/>
      <c r="CP91" s="253"/>
      <c r="CQ91" s="253"/>
      <c r="CR91" s="253"/>
      <c r="CS91" s="253"/>
      <c r="CT91" s="253"/>
      <c r="CU91" s="253"/>
      <c r="CV91" s="253"/>
      <c r="CW91" s="253"/>
      <c r="CX91" s="253"/>
      <c r="CY91" s="253"/>
      <c r="CZ91" s="253"/>
      <c r="DA91" s="253"/>
      <c r="DB91" s="253"/>
      <c r="DC91" s="253"/>
      <c r="DD91" s="253"/>
      <c r="DE91" s="253"/>
      <c r="DF91" s="253"/>
      <c r="DG91" s="253"/>
      <c r="DH91" s="253"/>
      <c r="DI91" s="253"/>
      <c r="DJ91" s="253"/>
      <c r="DK91" s="253"/>
      <c r="DL91" s="253"/>
    </row>
    <row r="92" spans="1:116" x14ac:dyDescent="0.25">
      <c r="A92" s="254" t="s">
        <v>8503</v>
      </c>
      <c r="B92" s="255" t="s">
        <v>8504</v>
      </c>
      <c r="C92" s="258">
        <v>0.54403001520000005</v>
      </c>
      <c r="D92" s="259">
        <v>6</v>
      </c>
      <c r="E92" s="258">
        <v>0.27300000000000002</v>
      </c>
      <c r="F92" s="258">
        <v>6.1</v>
      </c>
      <c r="G92" s="258">
        <v>0.38123403010000001</v>
      </c>
      <c r="H92" s="258">
        <v>29.7</v>
      </c>
      <c r="I92" s="259">
        <v>2</v>
      </c>
      <c r="J92" s="259" t="str">
        <f>IFERROR(VLOOKUP($B92,'Core Indicators'!$E$3:$EU$906,147,FALSE),"x")</f>
        <v>x</v>
      </c>
      <c r="K92" s="260">
        <v>-0.88630145790000003</v>
      </c>
      <c r="L92" s="258">
        <v>5</v>
      </c>
      <c r="M92" s="259">
        <v>38</v>
      </c>
      <c r="N92" s="259">
        <v>30</v>
      </c>
      <c r="O92" s="259" t="str">
        <f>IFERROR(VLOOKUP(B92,'Core Indicators'!$E$3:$G$9906,3,FALSE),"x")</f>
        <v>x</v>
      </c>
      <c r="P92" s="259">
        <v>191800</v>
      </c>
      <c r="Q92" s="253"/>
      <c r="R92" s="253"/>
      <c r="S92" s="253"/>
      <c r="T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c r="AX92" s="253"/>
      <c r="AY92" s="253"/>
      <c r="AZ92" s="253"/>
      <c r="BA92" s="253"/>
      <c r="BB92" s="253"/>
      <c r="BC92" s="253"/>
      <c r="BD92" s="253"/>
      <c r="BE92" s="253"/>
      <c r="BF92" s="253"/>
      <c r="BG92" s="253"/>
      <c r="BH92" s="253"/>
      <c r="BI92" s="253"/>
      <c r="BJ92" s="253"/>
      <c r="BK92" s="253"/>
      <c r="BL92" s="253"/>
      <c r="BM92" s="253"/>
      <c r="BN92" s="253"/>
      <c r="BO92" s="253"/>
      <c r="BP92" s="253"/>
      <c r="BQ92" s="253"/>
      <c r="BR92" s="253"/>
      <c r="BS92" s="253"/>
      <c r="BT92" s="253"/>
      <c r="BU92" s="253"/>
      <c r="BV92" s="253"/>
      <c r="BW92" s="253"/>
      <c r="BX92" s="253"/>
      <c r="BY92" s="253"/>
      <c r="BZ92" s="253"/>
      <c r="CA92" s="253"/>
      <c r="CB92" s="253"/>
      <c r="CC92" s="253"/>
      <c r="CD92" s="253"/>
      <c r="CE92" s="253"/>
      <c r="CF92" s="253"/>
      <c r="CG92" s="253"/>
      <c r="CH92" s="253"/>
      <c r="CI92" s="253"/>
      <c r="CJ92" s="253"/>
      <c r="CK92" s="253"/>
      <c r="CL92" s="253"/>
      <c r="CM92" s="253"/>
      <c r="CN92" s="253"/>
      <c r="CO92" s="253"/>
      <c r="CP92" s="253"/>
      <c r="CQ92" s="253"/>
      <c r="CR92" s="253"/>
      <c r="CS92" s="253"/>
      <c r="CT92" s="253"/>
      <c r="CU92" s="253"/>
      <c r="CV92" s="253"/>
      <c r="CW92" s="253"/>
      <c r="CX92" s="253"/>
      <c r="CY92" s="253"/>
      <c r="CZ92" s="253"/>
      <c r="DA92" s="253"/>
      <c r="DB92" s="253"/>
      <c r="DC92" s="253"/>
      <c r="DD92" s="253"/>
      <c r="DE92" s="253"/>
      <c r="DF92" s="253"/>
      <c r="DG92" s="253"/>
      <c r="DH92" s="253"/>
      <c r="DI92" s="253"/>
      <c r="DJ92" s="253"/>
      <c r="DK92" s="253"/>
      <c r="DL92" s="253"/>
    </row>
    <row r="93" spans="1:116" x14ac:dyDescent="0.25">
      <c r="A93" s="254" t="s">
        <v>8505</v>
      </c>
      <c r="B93" s="255" t="s">
        <v>8506</v>
      </c>
      <c r="C93" s="258">
        <v>9.6800022599999994E-2</v>
      </c>
      <c r="D93" s="259">
        <v>9</v>
      </c>
      <c r="E93" s="258">
        <v>3.5000000000000003E-2</v>
      </c>
      <c r="F93" s="258">
        <v>3.2833333332999999</v>
      </c>
      <c r="G93" s="258">
        <v>0.47416294609999998</v>
      </c>
      <c r="H93" s="258" t="s">
        <v>14</v>
      </c>
      <c r="I93" s="259">
        <v>2</v>
      </c>
      <c r="J93" s="259" t="str">
        <f>IFERROR(VLOOKUP($B93,'Core Indicators'!$E$3:$EU$906,147,FALSE),"x")</f>
        <v>x</v>
      </c>
      <c r="K93" s="260">
        <v>-0.93566834930000009</v>
      </c>
      <c r="L93" s="258">
        <v>2</v>
      </c>
      <c r="M93" s="259">
        <v>25</v>
      </c>
      <c r="N93" s="259">
        <v>20</v>
      </c>
      <c r="O93" s="259" t="str">
        <f>IFERROR(VLOOKUP(B93,'Core Indicators'!$E$3:$G$9906,3,FALSE),"x")</f>
        <v>x</v>
      </c>
      <c r="P93" s="259">
        <v>176520</v>
      </c>
      <c r="Q93" s="253"/>
      <c r="R93" s="253"/>
      <c r="S93" s="253"/>
      <c r="T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c r="AX93" s="253"/>
      <c r="AY93" s="253"/>
      <c r="AZ93" s="253"/>
      <c r="BA93" s="253"/>
      <c r="BB93" s="253"/>
      <c r="BC93" s="253"/>
      <c r="BD93" s="253"/>
      <c r="BE93" s="253"/>
      <c r="BF93" s="253"/>
      <c r="BG93" s="253"/>
      <c r="BH93" s="253"/>
      <c r="BI93" s="253"/>
      <c r="BJ93" s="253"/>
      <c r="BK93" s="253"/>
      <c r="BL93" s="253"/>
      <c r="BM93" s="253"/>
      <c r="BN93" s="253"/>
      <c r="BO93" s="253"/>
      <c r="BP93" s="253"/>
      <c r="BQ93" s="253"/>
      <c r="BR93" s="253"/>
      <c r="BS93" s="253"/>
      <c r="BT93" s="253"/>
      <c r="BU93" s="253"/>
      <c r="BV93" s="253"/>
      <c r="BW93" s="253"/>
      <c r="BX93" s="253"/>
      <c r="BY93" s="253"/>
      <c r="BZ93" s="253"/>
      <c r="CA93" s="253"/>
      <c r="CB93" s="253"/>
      <c r="CC93" s="253"/>
      <c r="CD93" s="253"/>
      <c r="CE93" s="253"/>
      <c r="CF93" s="253"/>
      <c r="CG93" s="253"/>
      <c r="CH93" s="253"/>
      <c r="CI93" s="253"/>
      <c r="CJ93" s="253"/>
      <c r="CK93" s="253"/>
      <c r="CL93" s="253"/>
      <c r="CM93" s="253"/>
      <c r="CN93" s="253"/>
      <c r="CO93" s="253"/>
      <c r="CP93" s="253"/>
      <c r="CQ93" s="253"/>
      <c r="CR93" s="253"/>
      <c r="CS93" s="253"/>
      <c r="CT93" s="253"/>
      <c r="CU93" s="253"/>
      <c r="CV93" s="253"/>
      <c r="CW93" s="253"/>
      <c r="CX93" s="253"/>
      <c r="CY93" s="253"/>
      <c r="CZ93" s="253"/>
      <c r="DA93" s="253"/>
      <c r="DB93" s="253"/>
      <c r="DC93" s="253"/>
      <c r="DD93" s="253"/>
      <c r="DE93" s="253"/>
      <c r="DF93" s="253"/>
      <c r="DG93" s="253"/>
      <c r="DH93" s="253"/>
      <c r="DI93" s="253"/>
      <c r="DJ93" s="253"/>
      <c r="DK93" s="253"/>
      <c r="DL93" s="253"/>
    </row>
    <row r="94" spans="1:116" x14ac:dyDescent="0.25">
      <c r="A94" s="254" t="s">
        <v>8507</v>
      </c>
      <c r="B94" s="255" t="s">
        <v>8508</v>
      </c>
      <c r="C94" s="258">
        <v>0</v>
      </c>
      <c r="D94" s="259">
        <v>13</v>
      </c>
      <c r="E94" s="258">
        <v>0</v>
      </c>
      <c r="F94" s="258" t="s">
        <v>14</v>
      </c>
      <c r="G94" s="258" t="s">
        <v>14</v>
      </c>
      <c r="H94" s="258">
        <v>37</v>
      </c>
      <c r="I94" s="259">
        <v>0</v>
      </c>
      <c r="J94" s="259" t="str">
        <f>IFERROR(VLOOKUP($B94,'Core Indicators'!$E$3:$EU$906,147,FALSE),"x")</f>
        <v>x</v>
      </c>
      <c r="K94" s="260">
        <v>0.73770260809999999</v>
      </c>
      <c r="L94" s="258" t="s">
        <v>14</v>
      </c>
      <c r="M94" s="259">
        <v>93</v>
      </c>
      <c r="N94" s="259" t="s">
        <v>14</v>
      </c>
      <c r="O94" s="259" t="str">
        <f>IFERROR(VLOOKUP(B94,'Core Indicators'!$E$3:$G$9906,3,FALSE),"x")</f>
        <v>x</v>
      </c>
      <c r="P94" s="259">
        <v>810</v>
      </c>
      <c r="Q94" s="253"/>
      <c r="R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c r="AX94" s="253"/>
      <c r="AY94" s="253"/>
      <c r="AZ94" s="253"/>
      <c r="BA94" s="253"/>
      <c r="BB94" s="253"/>
      <c r="BC94" s="253"/>
      <c r="BD94" s="253"/>
      <c r="BE94" s="253"/>
      <c r="BF94" s="253"/>
      <c r="BG94" s="253"/>
      <c r="BH94" s="253"/>
      <c r="BI94" s="253"/>
      <c r="BJ94" s="253"/>
      <c r="BK94" s="253"/>
      <c r="BL94" s="253"/>
      <c r="BM94" s="253"/>
      <c r="BN94" s="253"/>
      <c r="BO94" s="253"/>
      <c r="BP94" s="253"/>
      <c r="BQ94" s="253"/>
      <c r="BR94" s="253"/>
      <c r="BS94" s="253"/>
      <c r="BT94" s="253"/>
      <c r="BU94" s="253"/>
      <c r="BV94" s="253"/>
      <c r="BW94" s="253"/>
      <c r="BX94" s="253"/>
      <c r="BY94" s="253"/>
      <c r="BZ94" s="253"/>
      <c r="CA94" s="253"/>
      <c r="CB94" s="253"/>
      <c r="CC94" s="253"/>
      <c r="CD94" s="253"/>
      <c r="CE94" s="253"/>
      <c r="CF94" s="253"/>
      <c r="CG94" s="253"/>
      <c r="CH94" s="253"/>
      <c r="CI94" s="253"/>
      <c r="CJ94" s="253"/>
      <c r="CK94" s="253"/>
      <c r="CL94" s="253"/>
      <c r="CM94" s="253"/>
      <c r="CN94" s="253"/>
      <c r="CO94" s="253"/>
      <c r="CP94" s="253"/>
      <c r="CQ94" s="253"/>
      <c r="CR94" s="253"/>
      <c r="CS94" s="253"/>
      <c r="CT94" s="253"/>
      <c r="CU94" s="253"/>
      <c r="CV94" s="253"/>
      <c r="CW94" s="253"/>
      <c r="CX94" s="253"/>
      <c r="CY94" s="253"/>
      <c r="CZ94" s="253"/>
      <c r="DA94" s="253"/>
      <c r="DB94" s="253"/>
      <c r="DC94" s="253"/>
      <c r="DD94" s="253"/>
      <c r="DE94" s="253"/>
      <c r="DF94" s="253"/>
      <c r="DG94" s="253"/>
      <c r="DH94" s="253"/>
      <c r="DI94" s="253"/>
      <c r="DJ94" s="253"/>
      <c r="DK94" s="253"/>
      <c r="DL94" s="253"/>
    </row>
    <row r="95" spans="1:116" x14ac:dyDescent="0.25">
      <c r="A95" s="254" t="s">
        <v>8509</v>
      </c>
      <c r="B95" s="255" t="s">
        <v>8510</v>
      </c>
      <c r="C95" s="258">
        <v>0</v>
      </c>
      <c r="D95" s="259">
        <v>13</v>
      </c>
      <c r="E95" s="258">
        <v>0</v>
      </c>
      <c r="F95" s="258" t="s">
        <v>14</v>
      </c>
      <c r="G95" s="258" t="s">
        <v>14</v>
      </c>
      <c r="H95" s="258" t="s">
        <v>14</v>
      </c>
      <c r="I95" s="259">
        <v>0</v>
      </c>
      <c r="J95" s="259" t="str">
        <f>IFERROR(VLOOKUP($B95,'Core Indicators'!$E$3:$EU$906,147,FALSE),"x")</f>
        <v>x</v>
      </c>
      <c r="K95" s="260">
        <v>0.4797953069</v>
      </c>
      <c r="L95" s="258" t="s">
        <v>14</v>
      </c>
      <c r="M95" s="259">
        <v>89</v>
      </c>
      <c r="N95" s="259" t="s">
        <v>14</v>
      </c>
      <c r="O95" s="259" t="str">
        <f>IFERROR(VLOOKUP(B95,'Core Indicators'!$E$3:$G$9906,3,FALSE),"x")</f>
        <v>x</v>
      </c>
      <c r="P95" s="259">
        <v>260</v>
      </c>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c r="AX95" s="253"/>
      <c r="AY95" s="253"/>
      <c r="AZ95" s="253"/>
      <c r="BA95" s="253"/>
      <c r="BB95" s="253"/>
      <c r="BC95" s="253"/>
      <c r="BD95" s="253"/>
      <c r="BE95" s="253"/>
      <c r="BF95" s="253"/>
      <c r="BG95" s="253"/>
      <c r="BH95" s="253"/>
      <c r="BI95" s="253"/>
      <c r="BJ95" s="253"/>
      <c r="BK95" s="253"/>
      <c r="BL95" s="253"/>
      <c r="BM95" s="253"/>
      <c r="BN95" s="253"/>
      <c r="BO95" s="253"/>
      <c r="BP95" s="253"/>
      <c r="BQ95" s="253"/>
      <c r="BR95" s="253"/>
      <c r="BS95" s="253"/>
      <c r="BT95" s="253"/>
      <c r="BU95" s="253"/>
      <c r="BV95" s="253"/>
      <c r="BW95" s="253"/>
      <c r="BX95" s="253"/>
      <c r="BY95" s="253"/>
      <c r="BZ95" s="253"/>
      <c r="CA95" s="253"/>
      <c r="CB95" s="253"/>
      <c r="CC95" s="253"/>
      <c r="CD95" s="253"/>
      <c r="CE95" s="253"/>
      <c r="CF95" s="253"/>
      <c r="CG95" s="253"/>
      <c r="CH95" s="253"/>
      <c r="CI95" s="253"/>
      <c r="CJ95" s="253"/>
      <c r="CK95" s="253"/>
      <c r="CL95" s="253"/>
      <c r="CM95" s="253"/>
      <c r="CN95" s="253"/>
      <c r="CO95" s="253"/>
      <c r="CP95" s="253"/>
      <c r="CQ95" s="253"/>
      <c r="CR95" s="253"/>
      <c r="CS95" s="253"/>
      <c r="CT95" s="253"/>
      <c r="CU95" s="253"/>
      <c r="CV95" s="253"/>
      <c r="CW95" s="253"/>
      <c r="CX95" s="253"/>
      <c r="CY95" s="253"/>
      <c r="CZ95" s="253"/>
      <c r="DA95" s="253"/>
      <c r="DB95" s="253"/>
      <c r="DC95" s="253"/>
      <c r="DD95" s="253"/>
      <c r="DE95" s="253"/>
      <c r="DF95" s="253"/>
      <c r="DG95" s="253"/>
      <c r="DH95" s="253"/>
      <c r="DI95" s="253"/>
      <c r="DJ95" s="253"/>
      <c r="DK95" s="253"/>
      <c r="DL95" s="253"/>
    </row>
    <row r="96" spans="1:116" x14ac:dyDescent="0.25">
      <c r="A96" s="254" t="s">
        <v>8511</v>
      </c>
      <c r="B96" s="255" t="s">
        <v>8512</v>
      </c>
      <c r="C96" s="258">
        <v>0</v>
      </c>
      <c r="D96" s="259">
        <v>10</v>
      </c>
      <c r="E96" s="258">
        <v>0</v>
      </c>
      <c r="F96" s="258">
        <v>8.6</v>
      </c>
      <c r="G96" s="258">
        <v>5.75736331E-2</v>
      </c>
      <c r="H96" s="258">
        <v>31.4</v>
      </c>
      <c r="I96" s="259">
        <v>0</v>
      </c>
      <c r="J96" s="259" t="str">
        <f>IFERROR(VLOOKUP($B96,'Core Indicators'!$E$3:$EU$906,147,FALSE),"x")</f>
        <v>x</v>
      </c>
      <c r="K96" s="260">
        <v>1.194070816</v>
      </c>
      <c r="L96" s="258">
        <v>8.5</v>
      </c>
      <c r="M96" s="259">
        <v>83</v>
      </c>
      <c r="N96" s="259">
        <v>59</v>
      </c>
      <c r="O96" s="259" t="str">
        <f>IFERROR(VLOOKUP(B96,'Core Indicators'!$E$3:$G$9906,3,FALSE),"x")</f>
        <v>x</v>
      </c>
      <c r="P96" s="259">
        <v>97480</v>
      </c>
      <c r="Q96" s="253"/>
      <c r="R96" s="253"/>
      <c r="S96" s="253"/>
      <c r="T96" s="253"/>
      <c r="U96" s="253"/>
      <c r="V96" s="253"/>
      <c r="W96" s="253"/>
      <c r="X96" s="253"/>
      <c r="Y96" s="253"/>
      <c r="Z96" s="253"/>
      <c r="AA96" s="253"/>
      <c r="AB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3"/>
      <c r="BM96" s="253"/>
      <c r="BN96" s="253"/>
      <c r="BO96" s="253"/>
      <c r="BP96" s="253"/>
      <c r="BQ96" s="253"/>
      <c r="BR96" s="253"/>
      <c r="BS96" s="253"/>
      <c r="BT96" s="253"/>
      <c r="BU96" s="253"/>
      <c r="BV96" s="253"/>
      <c r="BW96" s="253"/>
      <c r="BX96" s="253"/>
      <c r="BY96" s="253"/>
      <c r="BZ96" s="253"/>
      <c r="CA96" s="253"/>
      <c r="CB96" s="253"/>
      <c r="CC96" s="253"/>
      <c r="CD96" s="253"/>
      <c r="CE96" s="253"/>
      <c r="CF96" s="253"/>
      <c r="CG96" s="253"/>
      <c r="CH96" s="253"/>
      <c r="CI96" s="253"/>
      <c r="CJ96" s="253"/>
      <c r="CK96" s="253"/>
      <c r="CL96" s="253"/>
      <c r="CM96" s="253"/>
      <c r="CN96" s="253"/>
      <c r="CO96" s="253"/>
      <c r="CP96" s="253"/>
      <c r="CQ96" s="253"/>
      <c r="CR96" s="253"/>
      <c r="CS96" s="253"/>
      <c r="CT96" s="253"/>
      <c r="CU96" s="253"/>
      <c r="CV96" s="253"/>
      <c r="CW96" s="253"/>
      <c r="CX96" s="253"/>
      <c r="CY96" s="253"/>
      <c r="CZ96" s="253"/>
      <c r="DA96" s="253"/>
      <c r="DB96" s="253"/>
      <c r="DC96" s="253"/>
      <c r="DD96" s="253"/>
      <c r="DE96" s="253"/>
      <c r="DF96" s="253"/>
      <c r="DG96" s="253"/>
      <c r="DH96" s="253"/>
      <c r="DI96" s="253"/>
      <c r="DJ96" s="253"/>
      <c r="DK96" s="253"/>
      <c r="DL96" s="253"/>
    </row>
    <row r="97" spans="1:116" x14ac:dyDescent="0.25">
      <c r="A97" s="254" t="s">
        <v>8513</v>
      </c>
      <c r="B97" s="255" t="s">
        <v>8514</v>
      </c>
      <c r="C97" s="258">
        <v>0.93409999830000001</v>
      </c>
      <c r="D97" s="259">
        <v>5</v>
      </c>
      <c r="E97" s="258">
        <v>0.15</v>
      </c>
      <c r="F97" s="258">
        <v>4.7</v>
      </c>
      <c r="G97" s="258">
        <v>0.24530015899999999</v>
      </c>
      <c r="H97" s="258" t="s">
        <v>14</v>
      </c>
      <c r="I97" s="259">
        <v>1</v>
      </c>
      <c r="J97" s="259" t="str">
        <f>IFERROR(VLOOKUP($B97,'Core Indicators'!$E$3:$EU$906,147,FALSE),"x")</f>
        <v>x</v>
      </c>
      <c r="K97" s="260">
        <v>0.2156739533</v>
      </c>
      <c r="L97" s="258">
        <v>5</v>
      </c>
      <c r="M97" s="259">
        <v>36</v>
      </c>
      <c r="N97" s="259">
        <v>40</v>
      </c>
      <c r="O97" s="259" t="str">
        <f>IFERROR(VLOOKUP(B97,'Core Indicators'!$E$3:$G$9906,3,FALSE),"x")</f>
        <v>x</v>
      </c>
      <c r="P97" s="259">
        <v>17820</v>
      </c>
      <c r="Q97" s="253"/>
      <c r="R97" s="253"/>
      <c r="S97" s="253"/>
      <c r="T97" s="253"/>
      <c r="U97" s="253"/>
      <c r="V97" s="253"/>
      <c r="W97" s="253"/>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c r="AX97" s="253"/>
      <c r="AY97" s="253"/>
      <c r="AZ97" s="253"/>
      <c r="BA97" s="253"/>
      <c r="BB97" s="253"/>
      <c r="BC97" s="253"/>
      <c r="BD97" s="253"/>
      <c r="BE97" s="253"/>
      <c r="BF97" s="253"/>
      <c r="BG97" s="253"/>
      <c r="BH97" s="253"/>
      <c r="BI97" s="253"/>
      <c r="BJ97" s="253"/>
      <c r="BK97" s="253"/>
      <c r="BL97" s="253"/>
      <c r="BM97" s="253"/>
      <c r="BN97" s="253"/>
      <c r="BO97" s="253"/>
      <c r="BP97" s="253"/>
      <c r="BQ97" s="253"/>
      <c r="BR97" s="253"/>
      <c r="BS97" s="253"/>
      <c r="BT97" s="253"/>
      <c r="BU97" s="253"/>
      <c r="BV97" s="253"/>
      <c r="BW97" s="253"/>
      <c r="BX97" s="253"/>
      <c r="BY97" s="253"/>
      <c r="BZ97" s="253"/>
      <c r="CA97" s="253"/>
      <c r="CB97" s="253"/>
      <c r="CC97" s="253"/>
      <c r="CD97" s="253"/>
      <c r="CE97" s="253"/>
      <c r="CF97" s="253"/>
      <c r="CG97" s="253"/>
      <c r="CH97" s="253"/>
      <c r="CI97" s="253"/>
      <c r="CJ97" s="253"/>
      <c r="CK97" s="253"/>
      <c r="CL97" s="253"/>
      <c r="CM97" s="253"/>
      <c r="CN97" s="253"/>
      <c r="CO97" s="253"/>
      <c r="CP97" s="253"/>
      <c r="CQ97" s="253"/>
      <c r="CR97" s="253"/>
      <c r="CS97" s="253"/>
      <c r="CT97" s="253"/>
      <c r="CU97" s="253"/>
      <c r="CV97" s="253"/>
      <c r="CW97" s="253"/>
      <c r="CX97" s="253"/>
      <c r="CY97" s="253"/>
      <c r="CZ97" s="253"/>
      <c r="DA97" s="253"/>
      <c r="DB97" s="253"/>
      <c r="DC97" s="253"/>
      <c r="DD97" s="253"/>
      <c r="DE97" s="253"/>
      <c r="DF97" s="253"/>
      <c r="DG97" s="253"/>
      <c r="DH97" s="253"/>
      <c r="DI97" s="253"/>
      <c r="DJ97" s="253"/>
      <c r="DK97" s="253"/>
      <c r="DL97" s="253"/>
    </row>
    <row r="98" spans="1:116" x14ac:dyDescent="0.25">
      <c r="A98" s="254" t="s">
        <v>8515</v>
      </c>
      <c r="B98" s="255" t="s">
        <v>8516</v>
      </c>
      <c r="C98" s="258">
        <v>0.64979998859999999</v>
      </c>
      <c r="D98" s="259">
        <v>2</v>
      </c>
      <c r="E98" s="258">
        <v>0.39700000000000002</v>
      </c>
      <c r="F98" s="258">
        <v>2.9666666667000001</v>
      </c>
      <c r="G98" s="258">
        <v>0.46313362470000002</v>
      </c>
      <c r="H98" s="258">
        <v>38.799999999999997</v>
      </c>
      <c r="I98" s="259">
        <v>3</v>
      </c>
      <c r="J98" s="259" t="str">
        <f>IFERROR(VLOOKUP($B98,'Core Indicators'!$E$3:$EU$906,147,FALSE),"x")</f>
        <v>x</v>
      </c>
      <c r="K98" s="260">
        <v>-0.9411007762000001</v>
      </c>
      <c r="L98" s="258">
        <v>2.25</v>
      </c>
      <c r="M98" s="259">
        <v>14</v>
      </c>
      <c r="N98" s="259">
        <v>29</v>
      </c>
      <c r="O98" s="259" t="str">
        <f>IFERROR(VLOOKUP(B98,'Core Indicators'!$E$3:$G$9906,3,FALSE),"x")</f>
        <v>x</v>
      </c>
      <c r="P98" s="259">
        <v>230800</v>
      </c>
      <c r="Q98" s="253"/>
      <c r="R98" s="253"/>
      <c r="S98" s="253"/>
      <c r="T98" s="253"/>
      <c r="U98" s="253"/>
      <c r="V98" s="253"/>
      <c r="W98" s="253"/>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c r="AX98" s="253"/>
      <c r="AY98" s="253"/>
      <c r="AZ98" s="253"/>
      <c r="BA98" s="253"/>
      <c r="BB98" s="253"/>
      <c r="BC98" s="253"/>
      <c r="BD98" s="253"/>
      <c r="BE98" s="253"/>
      <c r="BF98" s="253"/>
      <c r="BG98" s="253"/>
      <c r="BH98" s="253"/>
      <c r="BI98" s="253"/>
      <c r="BJ98" s="253"/>
      <c r="BK98" s="253"/>
      <c r="BL98" s="253"/>
      <c r="BM98" s="253"/>
      <c r="BN98" s="253"/>
      <c r="BO98" s="253"/>
      <c r="BP98" s="253"/>
      <c r="BQ98" s="253"/>
      <c r="BR98" s="253"/>
      <c r="BS98" s="253"/>
      <c r="BT98" s="253"/>
      <c r="BU98" s="253"/>
      <c r="BV98" s="253"/>
      <c r="BW98" s="253"/>
      <c r="BX98" s="253"/>
      <c r="BY98" s="253"/>
      <c r="BZ98" s="253"/>
      <c r="CA98" s="253"/>
      <c r="CB98" s="253"/>
      <c r="CC98" s="253"/>
      <c r="CD98" s="253"/>
      <c r="CE98" s="253"/>
      <c r="CF98" s="253"/>
      <c r="CG98" s="253"/>
      <c r="CH98" s="253"/>
      <c r="CI98" s="253"/>
      <c r="CJ98" s="253"/>
      <c r="CK98" s="253"/>
      <c r="CL98" s="253"/>
      <c r="CM98" s="253"/>
      <c r="CN98" s="253"/>
      <c r="CO98" s="253"/>
      <c r="CP98" s="253"/>
      <c r="CQ98" s="253"/>
      <c r="CR98" s="253"/>
      <c r="CS98" s="253"/>
      <c r="CT98" s="253"/>
      <c r="CU98" s="253"/>
      <c r="CV98" s="253"/>
      <c r="CW98" s="253"/>
      <c r="CX98" s="253"/>
      <c r="CY98" s="253"/>
      <c r="CZ98" s="253"/>
      <c r="DA98" s="253"/>
      <c r="DB98" s="253"/>
      <c r="DC98" s="253"/>
      <c r="DD98" s="253"/>
      <c r="DE98" s="253"/>
      <c r="DF98" s="253"/>
      <c r="DG98" s="253"/>
      <c r="DH98" s="253"/>
      <c r="DI98" s="253"/>
      <c r="DJ98" s="253"/>
      <c r="DK98" s="253"/>
      <c r="DL98" s="253"/>
    </row>
    <row r="99" spans="1:116" x14ac:dyDescent="0.25">
      <c r="A99" s="254" t="s">
        <v>1078</v>
      </c>
      <c r="B99" s="255" t="s">
        <v>8517</v>
      </c>
      <c r="C99" s="258">
        <v>0.81310000439999996</v>
      </c>
      <c r="D99" s="259">
        <v>6</v>
      </c>
      <c r="E99" s="258">
        <v>0.1</v>
      </c>
      <c r="F99" s="258">
        <v>5.3</v>
      </c>
      <c r="G99" s="258">
        <v>0.36244894649999998</v>
      </c>
      <c r="H99" s="258">
        <v>31.8</v>
      </c>
      <c r="I99" s="259">
        <v>3</v>
      </c>
      <c r="J99" s="259">
        <f>IFERROR(VLOOKUP($B99,'Core Indicators'!$E$3:$EU$906,147,FALSE),"x")</f>
        <v>9</v>
      </c>
      <c r="K99" s="260">
        <v>-0.85828012230000006</v>
      </c>
      <c r="L99" s="258">
        <v>4.75</v>
      </c>
      <c r="M99" s="259">
        <v>44</v>
      </c>
      <c r="N99" s="259">
        <v>28</v>
      </c>
      <c r="O99" s="259">
        <f>IFERROR(VLOOKUP(B99,'Core Indicators'!$E$3:$G$9906,3,FALSE),"x")</f>
        <v>6769000</v>
      </c>
      <c r="P99" s="259">
        <v>10230</v>
      </c>
      <c r="Q99" s="253"/>
      <c r="R99" s="253"/>
      <c r="S99" s="253"/>
      <c r="T99" s="253"/>
      <c r="U99" s="253"/>
      <c r="V99" s="253"/>
      <c r="W99" s="253"/>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c r="AX99" s="253"/>
      <c r="AY99" s="253"/>
      <c r="AZ99" s="253"/>
      <c r="BA99" s="253"/>
      <c r="BB99" s="253"/>
      <c r="BC99" s="253"/>
      <c r="BD99" s="253"/>
      <c r="BE99" s="253"/>
      <c r="BF99" s="253"/>
      <c r="BG99" s="253"/>
      <c r="BH99" s="253"/>
      <c r="BI99" s="253"/>
      <c r="BJ99" s="253"/>
      <c r="BK99" s="253"/>
      <c r="BL99" s="253"/>
      <c r="BM99" s="253"/>
      <c r="BN99" s="253"/>
      <c r="BO99" s="253"/>
      <c r="BP99" s="253"/>
      <c r="BQ99" s="253"/>
      <c r="BR99" s="253"/>
      <c r="BS99" s="253"/>
      <c r="BT99" s="253"/>
      <c r="BU99" s="253"/>
      <c r="BV99" s="253"/>
      <c r="BW99" s="253"/>
      <c r="BX99" s="253"/>
      <c r="BY99" s="253"/>
      <c r="BZ99" s="253"/>
      <c r="CA99" s="253"/>
      <c r="CB99" s="253"/>
      <c r="CC99" s="253"/>
      <c r="CD99" s="253"/>
      <c r="CE99" s="253"/>
      <c r="CF99" s="253"/>
      <c r="CG99" s="253"/>
      <c r="CH99" s="253"/>
      <c r="CI99" s="253"/>
      <c r="CJ99" s="253"/>
      <c r="CK99" s="253"/>
      <c r="CL99" s="253"/>
      <c r="CM99" s="253"/>
      <c r="CN99" s="253"/>
      <c r="CO99" s="253"/>
      <c r="CP99" s="253"/>
      <c r="CQ99" s="253"/>
      <c r="CR99" s="253"/>
      <c r="CS99" s="253"/>
      <c r="CT99" s="253"/>
      <c r="CU99" s="253"/>
      <c r="CV99" s="253"/>
      <c r="CW99" s="253"/>
      <c r="CX99" s="253"/>
      <c r="CY99" s="253"/>
      <c r="CZ99" s="253"/>
      <c r="DA99" s="253"/>
      <c r="DB99" s="253"/>
      <c r="DC99" s="253"/>
      <c r="DD99" s="253"/>
      <c r="DE99" s="253"/>
      <c r="DF99" s="253"/>
      <c r="DG99" s="253"/>
      <c r="DH99" s="253"/>
      <c r="DI99" s="253"/>
      <c r="DJ99" s="253"/>
      <c r="DK99" s="253"/>
      <c r="DL99" s="253"/>
    </row>
    <row r="100" spans="1:116" x14ac:dyDescent="0.25">
      <c r="A100" s="254" t="s">
        <v>8518</v>
      </c>
      <c r="B100" s="255" t="s">
        <v>8519</v>
      </c>
      <c r="C100" s="258">
        <v>0.98551100019999993</v>
      </c>
      <c r="D100" s="259">
        <v>11</v>
      </c>
      <c r="E100" s="258">
        <v>0</v>
      </c>
      <c r="F100" s="258">
        <v>6.6</v>
      </c>
      <c r="G100" s="258">
        <v>0.65102151679999998</v>
      </c>
      <c r="H100" s="258">
        <v>35.299999999999997</v>
      </c>
      <c r="I100" s="259">
        <v>0</v>
      </c>
      <c r="J100" s="259" t="str">
        <f>IFERROR(VLOOKUP($B100,'Core Indicators'!$E$3:$EU$906,147,FALSE),"x")</f>
        <v>x</v>
      </c>
      <c r="K100" s="260">
        <v>-0.99521124360000002</v>
      </c>
      <c r="L100" s="258">
        <v>5.5</v>
      </c>
      <c r="M100" s="259">
        <v>60</v>
      </c>
      <c r="N100" s="259">
        <v>28</v>
      </c>
      <c r="O100" s="259" t="str">
        <f>IFERROR(VLOOKUP(B100,'Core Indicators'!$E$3:$G$9906,3,FALSE),"x")</f>
        <v>x</v>
      </c>
      <c r="P100" s="259">
        <v>96320</v>
      </c>
      <c r="Q100" s="253"/>
      <c r="R100" s="253"/>
      <c r="S100" s="253"/>
      <c r="T100" s="253"/>
      <c r="U100" s="253"/>
      <c r="V100" s="253"/>
      <c r="W100" s="253"/>
      <c r="X100" s="253"/>
      <c r="Y100" s="253"/>
      <c r="Z100" s="253"/>
      <c r="AA100" s="253"/>
      <c r="AB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c r="AX100" s="253"/>
      <c r="AY100" s="253"/>
      <c r="AZ100" s="253"/>
      <c r="BA100" s="253"/>
      <c r="BB100" s="253"/>
      <c r="BC100" s="253"/>
      <c r="BD100" s="253"/>
      <c r="BE100" s="253"/>
      <c r="BF100" s="253"/>
      <c r="BG100" s="253"/>
      <c r="BH100" s="253"/>
      <c r="BI100" s="253"/>
      <c r="BJ100" s="253"/>
      <c r="BK100" s="253"/>
      <c r="BL100" s="253"/>
      <c r="BM100" s="253"/>
      <c r="BN100" s="253"/>
      <c r="BO100" s="253"/>
      <c r="BP100" s="253"/>
      <c r="BQ100" s="253"/>
      <c r="BR100" s="253"/>
      <c r="BS100" s="253"/>
      <c r="BT100" s="253"/>
      <c r="BU100" s="253"/>
      <c r="BV100" s="253"/>
      <c r="BW100" s="253"/>
      <c r="BX100" s="253"/>
      <c r="BY100" s="253"/>
      <c r="BZ100" s="253"/>
      <c r="CA100" s="253"/>
      <c r="CB100" s="253"/>
      <c r="CC100" s="253"/>
      <c r="CD100" s="253"/>
      <c r="CE100" s="253"/>
      <c r="CF100" s="253"/>
      <c r="CG100" s="253"/>
      <c r="CH100" s="253"/>
      <c r="CI100" s="253"/>
      <c r="CJ100" s="253"/>
      <c r="CK100" s="253"/>
      <c r="CL100" s="253"/>
      <c r="CM100" s="253"/>
      <c r="CN100" s="253"/>
      <c r="CO100" s="253"/>
      <c r="CP100" s="253"/>
      <c r="CQ100" s="253"/>
      <c r="CR100" s="253"/>
      <c r="CS100" s="253"/>
      <c r="CT100" s="253"/>
      <c r="CU100" s="253"/>
      <c r="CV100" s="253"/>
      <c r="CW100" s="253"/>
      <c r="CX100" s="253"/>
      <c r="CY100" s="253"/>
      <c r="CZ100" s="253"/>
      <c r="DA100" s="253"/>
      <c r="DB100" s="253"/>
      <c r="DC100" s="253"/>
      <c r="DD100" s="253"/>
      <c r="DE100" s="253"/>
      <c r="DF100" s="253"/>
      <c r="DG100" s="253"/>
      <c r="DH100" s="253"/>
      <c r="DI100" s="253"/>
      <c r="DJ100" s="253"/>
      <c r="DK100" s="253"/>
      <c r="DL100" s="253"/>
    </row>
    <row r="101" spans="1:116" x14ac:dyDescent="0.25">
      <c r="A101" s="254" t="s">
        <v>133</v>
      </c>
      <c r="B101" s="255" t="s">
        <v>8520</v>
      </c>
      <c r="C101" s="258">
        <v>0.27512803019999998</v>
      </c>
      <c r="D101" s="259">
        <v>1</v>
      </c>
      <c r="E101" s="258">
        <v>0</v>
      </c>
      <c r="F101" s="258">
        <v>2.4500000000000002</v>
      </c>
      <c r="G101" s="258">
        <v>0.1717677189</v>
      </c>
      <c r="H101" s="258" t="s">
        <v>14</v>
      </c>
      <c r="I101" s="259">
        <v>3</v>
      </c>
      <c r="J101" s="259">
        <f>IFERROR(VLOOKUP($B101,'Core Indicators'!$E$3:$EU$906,147,FALSE),"x")</f>
        <v>688</v>
      </c>
      <c r="K101" s="260">
        <v>-1.8480540513999999</v>
      </c>
      <c r="L101" s="258">
        <v>2.75</v>
      </c>
      <c r="M101" s="259">
        <v>9</v>
      </c>
      <c r="N101" s="259">
        <v>18</v>
      </c>
      <c r="O101" s="259">
        <f>IFERROR(VLOOKUP(B101,'Core Indicators'!$E$3:$G$9906,3,FALSE),"x")</f>
        <v>6856000</v>
      </c>
      <c r="P101" s="259">
        <v>1759540</v>
      </c>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3"/>
      <c r="BB101" s="253"/>
      <c r="BC101" s="253"/>
      <c r="BD101" s="253"/>
      <c r="BE101" s="253"/>
      <c r="BF101" s="253"/>
      <c r="BG101" s="253"/>
      <c r="BH101" s="253"/>
      <c r="BI101" s="253"/>
      <c r="BJ101" s="253"/>
      <c r="BK101" s="253"/>
      <c r="BL101" s="253"/>
      <c r="BM101" s="253"/>
      <c r="BN101" s="253"/>
      <c r="BO101" s="253"/>
      <c r="BP101" s="253"/>
      <c r="BQ101" s="253"/>
      <c r="BR101" s="253"/>
      <c r="BS101" s="253"/>
      <c r="BT101" s="253"/>
      <c r="BU101" s="253"/>
      <c r="BV101" s="253"/>
      <c r="BW101" s="253"/>
      <c r="BX101" s="253"/>
      <c r="BY101" s="253"/>
      <c r="BZ101" s="253"/>
      <c r="CA101" s="253"/>
      <c r="CB101" s="253"/>
      <c r="CC101" s="253"/>
      <c r="CD101" s="253"/>
      <c r="CE101" s="253"/>
      <c r="CF101" s="253"/>
      <c r="CG101" s="253"/>
      <c r="CH101" s="253"/>
      <c r="CI101" s="253"/>
      <c r="CJ101" s="253"/>
      <c r="CK101" s="253"/>
      <c r="CL101" s="253"/>
      <c r="CM101" s="253"/>
      <c r="CN101" s="253"/>
      <c r="CO101" s="253"/>
      <c r="CP101" s="253"/>
      <c r="CQ101" s="253"/>
      <c r="CR101" s="253"/>
      <c r="CS101" s="253"/>
      <c r="CT101" s="253"/>
      <c r="CU101" s="253"/>
      <c r="CV101" s="253"/>
      <c r="CW101" s="253"/>
      <c r="CX101" s="253"/>
      <c r="CY101" s="253"/>
      <c r="CZ101" s="253"/>
      <c r="DA101" s="253"/>
      <c r="DB101" s="253"/>
      <c r="DC101" s="253"/>
      <c r="DD101" s="253"/>
      <c r="DE101" s="253"/>
      <c r="DF101" s="253"/>
      <c r="DG101" s="253"/>
      <c r="DH101" s="253"/>
      <c r="DI101" s="253"/>
      <c r="DJ101" s="253"/>
      <c r="DK101" s="253"/>
      <c r="DL101" s="253"/>
    </row>
    <row r="102" spans="1:116" x14ac:dyDescent="0.25">
      <c r="A102" s="254" t="s">
        <v>8521</v>
      </c>
      <c r="B102" s="255" t="s">
        <v>8522</v>
      </c>
      <c r="C102" s="258">
        <v>0</v>
      </c>
      <c r="D102" s="259">
        <v>12</v>
      </c>
      <c r="E102" s="258">
        <v>0</v>
      </c>
      <c r="F102" s="258" t="s">
        <v>14</v>
      </c>
      <c r="G102" s="258">
        <v>0.33299378600000001</v>
      </c>
      <c r="H102" s="258">
        <v>51.2</v>
      </c>
      <c r="I102" s="259">
        <v>0</v>
      </c>
      <c r="J102" s="259" t="str">
        <f>IFERROR(VLOOKUP($B102,'Core Indicators'!$E$3:$EU$906,147,FALSE),"x")</f>
        <v>x</v>
      </c>
      <c r="K102" s="260">
        <v>0.569129467</v>
      </c>
      <c r="L102" s="258" t="s">
        <v>14</v>
      </c>
      <c r="M102" s="259">
        <v>92</v>
      </c>
      <c r="N102" s="259">
        <v>55</v>
      </c>
      <c r="O102" s="259" t="str">
        <f>IFERROR(VLOOKUP(B102,'Core Indicators'!$E$3:$G$9906,3,FALSE),"x")</f>
        <v>x</v>
      </c>
      <c r="P102" s="259">
        <v>610</v>
      </c>
      <c r="Q102" s="253"/>
      <c r="R102" s="253"/>
      <c r="S102" s="253"/>
      <c r="T102" s="253"/>
      <c r="U102" s="253"/>
      <c r="V102" s="253"/>
      <c r="W102" s="253"/>
      <c r="X102" s="253"/>
      <c r="Y102" s="253"/>
      <c r="Z102" s="253"/>
      <c r="AA102" s="253"/>
      <c r="AB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c r="AX102" s="253"/>
      <c r="AY102" s="253"/>
      <c r="AZ102" s="253"/>
      <c r="BA102" s="253"/>
      <c r="BB102" s="253"/>
      <c r="BC102" s="253"/>
      <c r="BD102" s="253"/>
      <c r="BE102" s="253"/>
      <c r="BF102" s="253"/>
      <c r="BG102" s="253"/>
      <c r="BH102" s="253"/>
      <c r="BI102" s="253"/>
      <c r="BJ102" s="253"/>
      <c r="BK102" s="253"/>
      <c r="BL102" s="253"/>
      <c r="BM102" s="253"/>
      <c r="BN102" s="253"/>
      <c r="BO102" s="253"/>
      <c r="BP102" s="253"/>
      <c r="BQ102" s="253"/>
      <c r="BR102" s="253"/>
      <c r="BS102" s="253"/>
      <c r="BT102" s="253"/>
      <c r="BU102" s="253"/>
      <c r="BV102" s="253"/>
      <c r="BW102" s="253"/>
      <c r="BX102" s="253"/>
      <c r="BY102" s="253"/>
      <c r="BZ102" s="253"/>
      <c r="CA102" s="253"/>
      <c r="CB102" s="253"/>
      <c r="CC102" s="253"/>
      <c r="CD102" s="253"/>
      <c r="CE102" s="253"/>
      <c r="CF102" s="253"/>
      <c r="CG102" s="253"/>
      <c r="CH102" s="253"/>
      <c r="CI102" s="253"/>
      <c r="CJ102" s="253"/>
      <c r="CK102" s="253"/>
      <c r="CL102" s="253"/>
      <c r="CM102" s="253"/>
      <c r="CN102" s="253"/>
      <c r="CO102" s="253"/>
      <c r="CP102" s="253"/>
      <c r="CQ102" s="253"/>
      <c r="CR102" s="253"/>
      <c r="CS102" s="253"/>
      <c r="CT102" s="253"/>
      <c r="CU102" s="253"/>
      <c r="CV102" s="253"/>
      <c r="CW102" s="253"/>
      <c r="CX102" s="253"/>
      <c r="CY102" s="253"/>
      <c r="CZ102" s="253"/>
      <c r="DA102" s="253"/>
      <c r="DB102" s="253"/>
      <c r="DC102" s="253"/>
      <c r="DD102" s="253"/>
      <c r="DE102" s="253"/>
      <c r="DF102" s="253"/>
      <c r="DG102" s="253"/>
      <c r="DH102" s="253"/>
      <c r="DI102" s="253"/>
      <c r="DJ102" s="253"/>
      <c r="DK102" s="253"/>
      <c r="DL102" s="253"/>
    </row>
    <row r="103" spans="1:116" x14ac:dyDescent="0.25">
      <c r="A103" s="254" t="s">
        <v>8523</v>
      </c>
      <c r="B103" s="255" t="s">
        <v>8524</v>
      </c>
      <c r="C103" s="258">
        <v>0</v>
      </c>
      <c r="D103" s="259">
        <v>12</v>
      </c>
      <c r="E103" s="258">
        <v>0</v>
      </c>
      <c r="F103" s="258" t="s">
        <v>14</v>
      </c>
      <c r="G103" s="258" t="s">
        <v>14</v>
      </c>
      <c r="H103" s="258" t="s">
        <v>14</v>
      </c>
      <c r="I103" s="259">
        <v>0</v>
      </c>
      <c r="J103" s="259" t="str">
        <f>IFERROR(VLOOKUP($B103,'Core Indicators'!$E$3:$EU$906,147,FALSE),"x")</f>
        <v>x</v>
      </c>
      <c r="K103" s="260">
        <v>1.6793329716000001</v>
      </c>
      <c r="L103" s="258" t="s">
        <v>14</v>
      </c>
      <c r="M103" s="259">
        <v>90</v>
      </c>
      <c r="N103" s="259" t="s">
        <v>14</v>
      </c>
      <c r="O103" s="259" t="str">
        <f>IFERROR(VLOOKUP(B103,'Core Indicators'!$E$3:$G$9906,3,FALSE),"x")</f>
        <v>x</v>
      </c>
      <c r="P103" s="259">
        <v>160</v>
      </c>
      <c r="Q103" s="253"/>
      <c r="R103" s="253"/>
      <c r="S103" s="253"/>
      <c r="T103" s="253"/>
      <c r="U103" s="253"/>
      <c r="V103" s="253"/>
      <c r="W103" s="253"/>
      <c r="X103" s="253"/>
      <c r="Y103" s="253"/>
      <c r="Z103" s="253"/>
      <c r="AA103" s="253"/>
      <c r="AB103" s="253"/>
      <c r="AC103" s="253"/>
      <c r="AD103" s="253"/>
      <c r="AE103" s="253"/>
      <c r="AF103" s="253"/>
      <c r="AG103" s="253"/>
      <c r="AH103" s="253"/>
      <c r="AI103" s="253"/>
      <c r="AJ103" s="253"/>
      <c r="AK103" s="253"/>
      <c r="AL103" s="253"/>
      <c r="AM103" s="253"/>
      <c r="AN103" s="253"/>
      <c r="AO103" s="253"/>
      <c r="AP103" s="253"/>
      <c r="AQ103" s="253"/>
      <c r="AR103" s="253"/>
      <c r="AS103" s="253"/>
      <c r="AT103" s="253"/>
      <c r="AU103" s="253"/>
      <c r="AV103" s="253"/>
      <c r="AW103" s="253"/>
      <c r="AX103" s="253"/>
      <c r="AY103" s="253"/>
      <c r="AZ103" s="253"/>
      <c r="BA103" s="253"/>
      <c r="BB103" s="253"/>
      <c r="BC103" s="253"/>
      <c r="BD103" s="253"/>
      <c r="BE103" s="253"/>
      <c r="BF103" s="253"/>
      <c r="BG103" s="253"/>
      <c r="BH103" s="253"/>
      <c r="BI103" s="253"/>
      <c r="BJ103" s="253"/>
      <c r="BK103" s="253"/>
      <c r="BL103" s="253"/>
      <c r="BM103" s="253"/>
      <c r="BN103" s="253"/>
      <c r="BO103" s="253"/>
      <c r="BP103" s="253"/>
      <c r="BQ103" s="253"/>
      <c r="BR103" s="253"/>
      <c r="BS103" s="253"/>
      <c r="BT103" s="253"/>
      <c r="BU103" s="253"/>
      <c r="BV103" s="253"/>
      <c r="BW103" s="253"/>
      <c r="BX103" s="253"/>
      <c r="BY103" s="253"/>
      <c r="BZ103" s="253"/>
      <c r="CA103" s="253"/>
      <c r="CB103" s="253"/>
      <c r="CC103" s="253"/>
      <c r="CD103" s="253"/>
      <c r="CE103" s="253"/>
      <c r="CF103" s="253"/>
      <c r="CG103" s="253"/>
      <c r="CH103" s="253"/>
      <c r="CI103" s="253"/>
      <c r="CJ103" s="253"/>
      <c r="CK103" s="253"/>
      <c r="CL103" s="253"/>
      <c r="CM103" s="253"/>
      <c r="CN103" s="253"/>
      <c r="CO103" s="253"/>
      <c r="CP103" s="253"/>
      <c r="CQ103" s="253"/>
      <c r="CR103" s="253"/>
      <c r="CS103" s="253"/>
      <c r="CT103" s="253"/>
      <c r="CU103" s="253"/>
      <c r="CV103" s="253"/>
      <c r="CW103" s="253"/>
      <c r="CX103" s="253"/>
      <c r="CY103" s="253"/>
      <c r="CZ103" s="253"/>
      <c r="DA103" s="253"/>
      <c r="DB103" s="253"/>
      <c r="DC103" s="253"/>
      <c r="DD103" s="253"/>
      <c r="DE103" s="253"/>
      <c r="DF103" s="253"/>
      <c r="DG103" s="253"/>
      <c r="DH103" s="253"/>
      <c r="DI103" s="253"/>
      <c r="DJ103" s="253"/>
      <c r="DK103" s="253"/>
      <c r="DL103" s="253"/>
    </row>
    <row r="104" spans="1:116" x14ac:dyDescent="0.25">
      <c r="A104" s="254" t="s">
        <v>1851</v>
      </c>
      <c r="B104" s="255" t="s">
        <v>8525</v>
      </c>
      <c r="C104" s="258">
        <v>0.41569999959999998</v>
      </c>
      <c r="D104" s="259">
        <v>5</v>
      </c>
      <c r="E104" s="258">
        <v>0.11</v>
      </c>
      <c r="F104" s="258">
        <v>6.65</v>
      </c>
      <c r="G104" s="258">
        <v>0.37970115970000001</v>
      </c>
      <c r="H104" s="258">
        <v>39.299999999999997</v>
      </c>
      <c r="I104" s="259">
        <v>3</v>
      </c>
      <c r="J104" s="259">
        <f>IFERROR(VLOOKUP($B104,'Core Indicators'!$E$3:$EU$906,147,FALSE),"x")</f>
        <v>4</v>
      </c>
      <c r="K104" s="260">
        <v>-1.1983425400000001E-2</v>
      </c>
      <c r="L104" s="258">
        <v>6.5</v>
      </c>
      <c r="M104" s="259">
        <v>55</v>
      </c>
      <c r="N104" s="259">
        <v>38</v>
      </c>
      <c r="O104" s="259">
        <f>IFERROR(VLOOKUP(B104,'Core Indicators'!$E$3:$G$9906,3,FALSE),"x")</f>
        <v>22156000</v>
      </c>
      <c r="P104" s="259">
        <v>62710</v>
      </c>
      <c r="Q104" s="253"/>
      <c r="R104" s="253"/>
      <c r="S104" s="253"/>
      <c r="T104" s="253"/>
      <c r="U104" s="253"/>
      <c r="V104" s="253"/>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3"/>
      <c r="AU104" s="253"/>
      <c r="AV104" s="253"/>
      <c r="AW104" s="253"/>
      <c r="AX104" s="253"/>
      <c r="AY104" s="253"/>
      <c r="AZ104" s="253"/>
      <c r="BA104" s="253"/>
      <c r="BB104" s="253"/>
      <c r="BC104" s="253"/>
      <c r="BD104" s="253"/>
      <c r="BE104" s="253"/>
      <c r="BF104" s="253"/>
      <c r="BG104" s="253"/>
      <c r="BH104" s="253"/>
      <c r="BI104" s="253"/>
      <c r="BJ104" s="253"/>
      <c r="BK104" s="253"/>
      <c r="BL104" s="253"/>
      <c r="BM104" s="253"/>
      <c r="BN104" s="253"/>
      <c r="BO104" s="253"/>
      <c r="BP104" s="253"/>
      <c r="BQ104" s="253"/>
      <c r="BR104" s="253"/>
      <c r="BS104" s="253"/>
      <c r="BT104" s="253"/>
      <c r="BU104" s="253"/>
      <c r="BV104" s="253"/>
      <c r="BW104" s="253"/>
      <c r="BX104" s="253"/>
      <c r="BY104" s="253"/>
      <c r="BZ104" s="253"/>
      <c r="CA104" s="253"/>
      <c r="CB104" s="253"/>
      <c r="CC104" s="253"/>
      <c r="CD104" s="253"/>
      <c r="CE104" s="253"/>
      <c r="CF104" s="253"/>
      <c r="CG104" s="253"/>
      <c r="CH104" s="253"/>
      <c r="CI104" s="253"/>
      <c r="CJ104" s="253"/>
      <c r="CK104" s="253"/>
      <c r="CL104" s="253"/>
      <c r="CM104" s="253"/>
      <c r="CN104" s="253"/>
      <c r="CO104" s="253"/>
      <c r="CP104" s="253"/>
      <c r="CQ104" s="253"/>
      <c r="CR104" s="253"/>
      <c r="CS104" s="253"/>
      <c r="CT104" s="253"/>
      <c r="CU104" s="253"/>
      <c r="CV104" s="253"/>
      <c r="CW104" s="253"/>
      <c r="CX104" s="253"/>
      <c r="CY104" s="253"/>
      <c r="CZ104" s="253"/>
      <c r="DA104" s="253"/>
      <c r="DB104" s="253"/>
      <c r="DC104" s="253"/>
      <c r="DD104" s="253"/>
      <c r="DE104" s="253"/>
      <c r="DF104" s="253"/>
      <c r="DG104" s="253"/>
      <c r="DH104" s="253"/>
      <c r="DI104" s="253"/>
      <c r="DJ104" s="253"/>
      <c r="DK104" s="253"/>
      <c r="DL104" s="253"/>
    </row>
    <row r="105" spans="1:116" x14ac:dyDescent="0.25">
      <c r="A105" s="254" t="s">
        <v>3894</v>
      </c>
      <c r="B105" s="255" t="s">
        <v>8526</v>
      </c>
      <c r="C105" s="258">
        <v>0</v>
      </c>
      <c r="D105" s="259">
        <v>11</v>
      </c>
      <c r="E105" s="258">
        <v>0</v>
      </c>
      <c r="F105" s="258">
        <v>5.45</v>
      </c>
      <c r="G105" s="258">
        <v>0.54603114490000004</v>
      </c>
      <c r="H105" s="258">
        <v>44.9</v>
      </c>
      <c r="I105" s="259">
        <v>0</v>
      </c>
      <c r="J105" s="259" t="str">
        <f>IFERROR(VLOOKUP($B105,'Core Indicators'!$E$3:$EU$906,147,FALSE),"x")</f>
        <v>x</v>
      </c>
      <c r="K105" s="260">
        <v>-0.38059708479999999</v>
      </c>
      <c r="L105" s="258">
        <v>5</v>
      </c>
      <c r="M105" s="259">
        <v>63</v>
      </c>
      <c r="N105" s="259">
        <v>40</v>
      </c>
      <c r="O105" s="259">
        <f>IFERROR(VLOOKUP(B105,'Core Indicators'!$E$3:$G$9906,3,FALSE),"x")</f>
        <v>2315000</v>
      </c>
      <c r="P105" s="259">
        <v>30360</v>
      </c>
      <c r="Q105" s="253"/>
      <c r="R105" s="253"/>
      <c r="S105" s="253"/>
      <c r="T105" s="253"/>
      <c r="U105" s="253"/>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3"/>
      <c r="BP105" s="253"/>
      <c r="BQ105" s="253"/>
      <c r="BR105" s="253"/>
      <c r="BS105" s="253"/>
      <c r="BT105" s="253"/>
      <c r="BU105" s="253"/>
      <c r="BV105" s="253"/>
      <c r="BW105" s="253"/>
      <c r="BX105" s="253"/>
      <c r="BY105" s="253"/>
      <c r="BZ105" s="253"/>
      <c r="CA105" s="253"/>
      <c r="CB105" s="253"/>
      <c r="CC105" s="253"/>
      <c r="CD105" s="253"/>
      <c r="CE105" s="253"/>
      <c r="CF105" s="253"/>
      <c r="CG105" s="253"/>
      <c r="CH105" s="253"/>
      <c r="CI105" s="253"/>
      <c r="CJ105" s="253"/>
      <c r="CK105" s="253"/>
      <c r="CL105" s="253"/>
      <c r="CM105" s="253"/>
      <c r="CN105" s="253"/>
      <c r="CO105" s="253"/>
      <c r="CP105" s="253"/>
      <c r="CQ105" s="253"/>
      <c r="CR105" s="253"/>
      <c r="CS105" s="253"/>
      <c r="CT105" s="253"/>
      <c r="CU105" s="253"/>
      <c r="CV105" s="253"/>
      <c r="CW105" s="253"/>
      <c r="CX105" s="253"/>
      <c r="CY105" s="253"/>
      <c r="CZ105" s="253"/>
      <c r="DA105" s="253"/>
      <c r="DB105" s="253"/>
      <c r="DC105" s="253"/>
      <c r="DD105" s="253"/>
      <c r="DE105" s="253"/>
      <c r="DF105" s="253"/>
      <c r="DG105" s="253"/>
      <c r="DH105" s="253"/>
      <c r="DI105" s="253"/>
      <c r="DJ105" s="253"/>
      <c r="DK105" s="253"/>
      <c r="DL105" s="253"/>
    </row>
    <row r="106" spans="1:116" x14ac:dyDescent="0.25">
      <c r="A106" s="254" t="s">
        <v>8527</v>
      </c>
      <c r="B106" s="255" t="s">
        <v>8528</v>
      </c>
      <c r="C106" s="258">
        <v>0.28331598740000002</v>
      </c>
      <c r="D106" s="259">
        <v>9</v>
      </c>
      <c r="E106" s="258">
        <v>0.13</v>
      </c>
      <c r="F106" s="258">
        <v>9.5</v>
      </c>
      <c r="G106" s="258">
        <v>0.12419569599999999</v>
      </c>
      <c r="H106" s="258">
        <v>35.700000000000003</v>
      </c>
      <c r="I106" s="259">
        <v>0</v>
      </c>
      <c r="J106" s="259" t="str">
        <f>IFERROR(VLOOKUP($B106,'Core Indicators'!$E$3:$EU$906,147,FALSE),"x")</f>
        <v>x</v>
      </c>
      <c r="K106" s="260">
        <v>1.022870779</v>
      </c>
      <c r="L106" s="258">
        <v>9.75</v>
      </c>
      <c r="M106" s="259">
        <v>91</v>
      </c>
      <c r="N106" s="259">
        <v>60</v>
      </c>
      <c r="O106" s="259" t="str">
        <f>IFERROR(VLOOKUP(B106,'Core Indicators'!$E$3:$G$9906,3,FALSE),"x")</f>
        <v>x</v>
      </c>
      <c r="P106" s="259">
        <v>62650</v>
      </c>
      <c r="Q106" s="253"/>
      <c r="R106" s="253"/>
      <c r="S106" s="253"/>
      <c r="T106" s="253"/>
      <c r="U106" s="253"/>
      <c r="V106" s="253"/>
      <c r="W106" s="253"/>
      <c r="X106" s="253"/>
      <c r="Y106" s="253"/>
      <c r="Z106" s="253"/>
      <c r="AA106" s="253"/>
      <c r="AB106" s="253"/>
      <c r="AC106" s="253"/>
      <c r="AD106" s="253"/>
      <c r="AE106" s="253"/>
      <c r="AF106" s="253"/>
      <c r="AG106" s="253"/>
      <c r="AH106" s="253"/>
      <c r="AI106" s="253"/>
      <c r="AJ106" s="253"/>
      <c r="AK106" s="253"/>
      <c r="AL106" s="253"/>
      <c r="AM106" s="253"/>
      <c r="AN106" s="253"/>
      <c r="AO106" s="253"/>
      <c r="AP106" s="253"/>
      <c r="AQ106" s="253"/>
      <c r="AR106" s="253"/>
      <c r="AS106" s="253"/>
      <c r="AT106" s="253"/>
      <c r="AU106" s="253"/>
      <c r="AV106" s="253"/>
      <c r="AW106" s="253"/>
      <c r="AX106" s="253"/>
      <c r="AY106" s="253"/>
      <c r="AZ106" s="253"/>
      <c r="BA106" s="253"/>
      <c r="BB106" s="253"/>
      <c r="BC106" s="253"/>
      <c r="BD106" s="253"/>
      <c r="BE106" s="253"/>
      <c r="BF106" s="253"/>
      <c r="BG106" s="253"/>
      <c r="BH106" s="253"/>
      <c r="BI106" s="253"/>
      <c r="BJ106" s="253"/>
      <c r="BK106" s="253"/>
      <c r="BL106" s="253"/>
      <c r="BM106" s="253"/>
      <c r="BN106" s="253"/>
      <c r="BO106" s="253"/>
      <c r="BP106" s="253"/>
      <c r="BQ106" s="253"/>
      <c r="BR106" s="253"/>
      <c r="BS106" s="253"/>
      <c r="BT106" s="253"/>
      <c r="BU106" s="253"/>
      <c r="BV106" s="253"/>
      <c r="BW106" s="253"/>
      <c r="BX106" s="253"/>
      <c r="BY106" s="253"/>
      <c r="BZ106" s="253"/>
      <c r="CA106" s="253"/>
      <c r="CB106" s="253"/>
      <c r="CC106" s="253"/>
      <c r="CD106" s="253"/>
      <c r="CE106" s="253"/>
      <c r="CF106" s="253"/>
      <c r="CG106" s="253"/>
      <c r="CH106" s="253"/>
      <c r="CI106" s="253"/>
      <c r="CJ106" s="253"/>
      <c r="CK106" s="253"/>
      <c r="CL106" s="253"/>
      <c r="CM106" s="253"/>
      <c r="CN106" s="253"/>
      <c r="CO106" s="253"/>
      <c r="CP106" s="253"/>
      <c r="CQ106" s="253"/>
      <c r="CR106" s="253"/>
      <c r="CS106" s="253"/>
      <c r="CT106" s="253"/>
      <c r="CU106" s="253"/>
      <c r="CV106" s="253"/>
      <c r="CW106" s="253"/>
      <c r="CX106" s="253"/>
      <c r="CY106" s="253"/>
      <c r="CZ106" s="253"/>
      <c r="DA106" s="253"/>
      <c r="DB106" s="253"/>
      <c r="DC106" s="253"/>
      <c r="DD106" s="253"/>
      <c r="DE106" s="253"/>
      <c r="DF106" s="253"/>
      <c r="DG106" s="253"/>
      <c r="DH106" s="253"/>
      <c r="DI106" s="253"/>
      <c r="DJ106" s="253"/>
      <c r="DK106" s="253"/>
      <c r="DL106" s="253"/>
    </row>
    <row r="107" spans="1:116" x14ac:dyDescent="0.25">
      <c r="A107" s="254" t="s">
        <v>8529</v>
      </c>
      <c r="B107" s="255" t="s">
        <v>8530</v>
      </c>
      <c r="C107" s="258">
        <v>0</v>
      </c>
      <c r="D107" s="259">
        <v>14</v>
      </c>
      <c r="E107" s="258">
        <v>0</v>
      </c>
      <c r="F107" s="258" t="s">
        <v>14</v>
      </c>
      <c r="G107" s="258">
        <v>7.8352409200000001E-2</v>
      </c>
      <c r="H107" s="258">
        <v>35.4</v>
      </c>
      <c r="I107" s="259">
        <v>0</v>
      </c>
      <c r="J107" s="259" t="str">
        <f>IFERROR(VLOOKUP($B107,'Core Indicators'!$E$3:$EU$906,147,FALSE),"x")</f>
        <v>x</v>
      </c>
      <c r="K107" s="260">
        <v>1.7934256792000001</v>
      </c>
      <c r="L107" s="258" t="s">
        <v>14</v>
      </c>
      <c r="M107" s="259">
        <v>98</v>
      </c>
      <c r="N107" s="259">
        <v>80</v>
      </c>
      <c r="O107" s="259" t="str">
        <f>IFERROR(VLOOKUP(B107,'Core Indicators'!$E$3:$G$9906,3,FALSE),"x")</f>
        <v>x</v>
      </c>
      <c r="P107" s="259">
        <v>2590</v>
      </c>
      <c r="Q107" s="253"/>
      <c r="R107" s="253"/>
      <c r="S107" s="253"/>
      <c r="T107" s="253"/>
      <c r="U107" s="253"/>
      <c r="V107" s="253"/>
      <c r="W107" s="253"/>
      <c r="X107" s="253"/>
      <c r="Y107" s="253"/>
      <c r="Z107" s="253"/>
      <c r="AA107" s="253"/>
      <c r="AB107" s="253"/>
      <c r="AC107" s="253"/>
      <c r="AD107" s="253"/>
      <c r="AE107" s="253"/>
      <c r="AF107" s="253"/>
      <c r="AG107" s="253"/>
      <c r="AH107" s="253"/>
      <c r="AI107" s="253"/>
      <c r="AJ107" s="253"/>
      <c r="AK107" s="253"/>
      <c r="AL107" s="253"/>
      <c r="AM107" s="253"/>
      <c r="AN107" s="253"/>
      <c r="AO107" s="253"/>
      <c r="AP107" s="253"/>
      <c r="AQ107" s="253"/>
      <c r="AR107" s="253"/>
      <c r="AS107" s="253"/>
      <c r="AT107" s="253"/>
      <c r="AU107" s="253"/>
      <c r="AV107" s="253"/>
      <c r="AW107" s="253"/>
      <c r="AX107" s="253"/>
      <c r="AY107" s="253"/>
      <c r="AZ107" s="253"/>
      <c r="BA107" s="253"/>
      <c r="BB107" s="253"/>
      <c r="BC107" s="253"/>
      <c r="BD107" s="253"/>
      <c r="BE107" s="253"/>
      <c r="BF107" s="253"/>
      <c r="BG107" s="253"/>
      <c r="BH107" s="253"/>
      <c r="BI107" s="253"/>
      <c r="BJ107" s="253"/>
      <c r="BK107" s="253"/>
      <c r="BL107" s="253"/>
      <c r="BM107" s="253"/>
      <c r="BN107" s="253"/>
      <c r="BO107" s="253"/>
      <c r="BP107" s="253"/>
      <c r="BQ107" s="253"/>
      <c r="BR107" s="253"/>
      <c r="BS107" s="253"/>
      <c r="BT107" s="253"/>
      <c r="BU107" s="253"/>
      <c r="BV107" s="253"/>
      <c r="BW107" s="253"/>
      <c r="BX107" s="253"/>
      <c r="BY107" s="253"/>
      <c r="BZ107" s="253"/>
      <c r="CA107" s="253"/>
      <c r="CB107" s="253"/>
      <c r="CC107" s="253"/>
      <c r="CD107" s="253"/>
      <c r="CE107" s="253"/>
      <c r="CF107" s="253"/>
      <c r="CG107" s="253"/>
      <c r="CH107" s="253"/>
      <c r="CI107" s="253"/>
      <c r="CJ107" s="253"/>
      <c r="CK107" s="253"/>
      <c r="CL107" s="253"/>
      <c r="CM107" s="253"/>
      <c r="CN107" s="253"/>
      <c r="CO107" s="253"/>
      <c r="CP107" s="253"/>
      <c r="CQ107" s="253"/>
      <c r="CR107" s="253"/>
      <c r="CS107" s="253"/>
      <c r="CT107" s="253"/>
      <c r="CU107" s="253"/>
      <c r="CV107" s="253"/>
      <c r="CW107" s="253"/>
      <c r="CX107" s="253"/>
      <c r="CY107" s="253"/>
      <c r="CZ107" s="253"/>
      <c r="DA107" s="253"/>
      <c r="DB107" s="253"/>
      <c r="DC107" s="253"/>
      <c r="DD107" s="253"/>
      <c r="DE107" s="253"/>
      <c r="DF107" s="253"/>
      <c r="DG107" s="253"/>
      <c r="DH107" s="253"/>
      <c r="DI107" s="253"/>
      <c r="DJ107" s="253"/>
      <c r="DK107" s="253"/>
      <c r="DL107" s="253"/>
    </row>
    <row r="108" spans="1:116" x14ac:dyDescent="0.25">
      <c r="A108" s="254" t="s">
        <v>8531</v>
      </c>
      <c r="B108" s="255" t="s">
        <v>8532</v>
      </c>
      <c r="C108" s="258">
        <v>0.57146297740000007</v>
      </c>
      <c r="D108" s="259">
        <v>10</v>
      </c>
      <c r="E108" s="258">
        <v>0.35299999999999998</v>
      </c>
      <c r="F108" s="258">
        <v>8.9</v>
      </c>
      <c r="G108" s="258">
        <v>0.16942693950000001</v>
      </c>
      <c r="H108" s="258">
        <v>35.1</v>
      </c>
      <c r="I108" s="259">
        <v>0</v>
      </c>
      <c r="J108" s="259" t="str">
        <f>IFERROR(VLOOKUP($B108,'Core Indicators'!$E$3:$EU$906,147,FALSE),"x")</f>
        <v>x</v>
      </c>
      <c r="K108" s="260">
        <v>1.0139242411</v>
      </c>
      <c r="L108" s="258">
        <v>8.25</v>
      </c>
      <c r="M108" s="259">
        <v>89</v>
      </c>
      <c r="N108" s="259">
        <v>56</v>
      </c>
      <c r="O108" s="259" t="str">
        <f>IFERROR(VLOOKUP(B108,'Core Indicators'!$E$3:$G$9906,3,FALSE),"x")</f>
        <v>x</v>
      </c>
      <c r="P108" s="259">
        <v>62180</v>
      </c>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c r="AT108" s="253"/>
      <c r="AU108" s="253"/>
      <c r="AV108" s="253"/>
      <c r="AW108" s="253"/>
      <c r="AX108" s="253"/>
      <c r="AY108" s="253"/>
      <c r="AZ108" s="253"/>
      <c r="BA108" s="253"/>
      <c r="BB108" s="253"/>
      <c r="BC108" s="253"/>
      <c r="BD108" s="253"/>
      <c r="BE108" s="253"/>
      <c r="BF108" s="253"/>
      <c r="BG108" s="253"/>
      <c r="BH108" s="253"/>
      <c r="BI108" s="253"/>
      <c r="BJ108" s="253"/>
      <c r="BK108" s="253"/>
      <c r="BL108" s="253"/>
      <c r="BM108" s="253"/>
      <c r="BN108" s="253"/>
      <c r="BO108" s="253"/>
      <c r="BP108" s="253"/>
      <c r="BQ108" s="253"/>
      <c r="BR108" s="253"/>
      <c r="BS108" s="253"/>
      <c r="BT108" s="253"/>
      <c r="BU108" s="253"/>
      <c r="BV108" s="253"/>
      <c r="BW108" s="253"/>
      <c r="BX108" s="253"/>
      <c r="BY108" s="253"/>
      <c r="BZ108" s="253"/>
      <c r="CA108" s="253"/>
      <c r="CB108" s="253"/>
      <c r="CC108" s="253"/>
      <c r="CD108" s="253"/>
      <c r="CE108" s="253"/>
      <c r="CF108" s="253"/>
      <c r="CG108" s="253"/>
      <c r="CH108" s="253"/>
      <c r="CI108" s="253"/>
      <c r="CJ108" s="253"/>
      <c r="CK108" s="253"/>
      <c r="CL108" s="253"/>
      <c r="CM108" s="253"/>
      <c r="CN108" s="253"/>
      <c r="CO108" s="253"/>
      <c r="CP108" s="253"/>
      <c r="CQ108" s="253"/>
      <c r="CR108" s="253"/>
      <c r="CS108" s="253"/>
      <c r="CT108" s="253"/>
      <c r="CU108" s="253"/>
      <c r="CV108" s="253"/>
      <c r="CW108" s="253"/>
      <c r="CX108" s="253"/>
      <c r="CY108" s="253"/>
      <c r="CZ108" s="253"/>
      <c r="DA108" s="253"/>
      <c r="DB108" s="253"/>
      <c r="DC108" s="253"/>
      <c r="DD108" s="253"/>
      <c r="DE108" s="253"/>
      <c r="DF108" s="253"/>
      <c r="DG108" s="253"/>
      <c r="DH108" s="253"/>
      <c r="DI108" s="253"/>
      <c r="DJ108" s="253"/>
      <c r="DK108" s="253"/>
      <c r="DL108" s="253"/>
    </row>
    <row r="109" spans="1:116" x14ac:dyDescent="0.25">
      <c r="A109" s="254" t="s">
        <v>411</v>
      </c>
      <c r="B109" s="255" t="s">
        <v>8533</v>
      </c>
      <c r="C109" s="258">
        <v>0.49561599899999997</v>
      </c>
      <c r="D109" s="259">
        <v>5</v>
      </c>
      <c r="E109" s="258">
        <v>0.4</v>
      </c>
      <c r="F109" s="258">
        <v>3.6833333332999998</v>
      </c>
      <c r="G109" s="258">
        <v>0.4923099393</v>
      </c>
      <c r="H109" s="258">
        <v>39.5</v>
      </c>
      <c r="I109" s="259">
        <v>3</v>
      </c>
      <c r="J109" s="259">
        <f>IFERROR(VLOOKUP($B109,'Core Indicators'!$E$3:$EU$906,147,FALSE),"x")</f>
        <v>193</v>
      </c>
      <c r="K109" s="260">
        <v>-0.13564912970000001</v>
      </c>
      <c r="L109" s="258">
        <v>3.25</v>
      </c>
      <c r="M109" s="259">
        <v>37</v>
      </c>
      <c r="N109" s="259">
        <v>41</v>
      </c>
      <c r="O109" s="259">
        <f>IFERROR(VLOOKUP(B109,'Core Indicators'!$E$3:$G$9906,3,FALSE),"x")</f>
        <v>37660000</v>
      </c>
      <c r="P109" s="259">
        <v>446300</v>
      </c>
      <c r="Q109" s="253"/>
      <c r="R109" s="253"/>
      <c r="S109" s="253"/>
      <c r="T109" s="253"/>
      <c r="U109" s="253"/>
      <c r="V109" s="253"/>
      <c r="W109" s="253"/>
      <c r="X109" s="253"/>
      <c r="Y109" s="253"/>
      <c r="Z109" s="253"/>
      <c r="AA109" s="253"/>
      <c r="AB109" s="253"/>
      <c r="AC109" s="253"/>
      <c r="AD109" s="253"/>
      <c r="AE109" s="253"/>
      <c r="AF109" s="253"/>
      <c r="AG109" s="253"/>
      <c r="AH109" s="253"/>
      <c r="AI109" s="253"/>
      <c r="AJ109" s="253"/>
      <c r="AK109" s="253"/>
      <c r="AL109" s="253"/>
      <c r="AM109" s="253"/>
      <c r="AN109" s="253"/>
      <c r="AO109" s="253"/>
      <c r="AP109" s="253"/>
      <c r="AQ109" s="253"/>
      <c r="AR109" s="253"/>
      <c r="AS109" s="253"/>
      <c r="AT109" s="253"/>
      <c r="AU109" s="253"/>
      <c r="AV109" s="253"/>
      <c r="AW109" s="253"/>
      <c r="AX109" s="253"/>
      <c r="AY109" s="253"/>
      <c r="AZ109" s="253"/>
      <c r="BA109" s="253"/>
      <c r="BB109" s="253"/>
      <c r="BC109" s="253"/>
      <c r="BD109" s="253"/>
      <c r="BE109" s="253"/>
      <c r="BF109" s="253"/>
      <c r="BG109" s="253"/>
      <c r="BH109" s="253"/>
      <c r="BI109" s="253"/>
      <c r="BJ109" s="253"/>
      <c r="BK109" s="253"/>
      <c r="BL109" s="253"/>
      <c r="BM109" s="253"/>
      <c r="BN109" s="253"/>
      <c r="BO109" s="253"/>
      <c r="BP109" s="253"/>
      <c r="BQ109" s="253"/>
      <c r="BR109" s="253"/>
      <c r="BS109" s="253"/>
      <c r="BT109" s="253"/>
      <c r="BU109" s="253"/>
      <c r="BV109" s="253"/>
      <c r="BW109" s="253"/>
      <c r="BX109" s="253"/>
      <c r="BY109" s="253"/>
      <c r="BZ109" s="253"/>
      <c r="CA109" s="253"/>
      <c r="CB109" s="253"/>
      <c r="CC109" s="253"/>
      <c r="CD109" s="253"/>
      <c r="CE109" s="253"/>
      <c r="CF109" s="253"/>
      <c r="CG109" s="253"/>
      <c r="CH109" s="253"/>
      <c r="CI109" s="253"/>
      <c r="CJ109" s="253"/>
      <c r="CK109" s="253"/>
      <c r="CL109" s="253"/>
      <c r="CM109" s="253"/>
      <c r="CN109" s="253"/>
      <c r="CO109" s="253"/>
      <c r="CP109" s="253"/>
      <c r="CQ109" s="253"/>
      <c r="CR109" s="253"/>
      <c r="CS109" s="253"/>
      <c r="CT109" s="253"/>
      <c r="CU109" s="253"/>
      <c r="CV109" s="253"/>
      <c r="CW109" s="253"/>
      <c r="CX109" s="253"/>
      <c r="CY109" s="253"/>
      <c r="CZ109" s="253"/>
      <c r="DA109" s="253"/>
      <c r="DB109" s="253"/>
      <c r="DC109" s="253"/>
      <c r="DD109" s="253"/>
      <c r="DE109" s="253"/>
      <c r="DF109" s="253"/>
      <c r="DG109" s="253"/>
      <c r="DH109" s="253"/>
      <c r="DI109" s="253"/>
      <c r="DJ109" s="253"/>
      <c r="DK109" s="253"/>
      <c r="DL109" s="253"/>
    </row>
    <row r="110" spans="1:116" x14ac:dyDescent="0.25">
      <c r="A110" s="254" t="s">
        <v>2308</v>
      </c>
      <c r="B110" s="255" t="s">
        <v>8534</v>
      </c>
      <c r="C110" s="258">
        <v>0.42207301920000001</v>
      </c>
      <c r="D110" s="259">
        <v>7</v>
      </c>
      <c r="E110" s="258">
        <v>0.19400000000000001</v>
      </c>
      <c r="F110" s="258">
        <v>5.8</v>
      </c>
      <c r="G110" s="258">
        <v>0.2284775829</v>
      </c>
      <c r="H110" s="258">
        <v>25.7</v>
      </c>
      <c r="I110" s="259">
        <v>2</v>
      </c>
      <c r="J110" s="259">
        <f>IFERROR(VLOOKUP($B110,'Core Indicators'!$E$3:$EU$906,147,FALSE),"x")</f>
        <v>0</v>
      </c>
      <c r="K110" s="260">
        <v>-0.37302857639999998</v>
      </c>
      <c r="L110" s="258">
        <v>4.5</v>
      </c>
      <c r="M110" s="259">
        <v>60</v>
      </c>
      <c r="N110" s="259">
        <v>32</v>
      </c>
      <c r="O110" s="259">
        <f>IFERROR(VLOOKUP(B110,'Core Indicators'!$E$3:$G$9906,3,FALSE),"x")</f>
        <v>3495000</v>
      </c>
      <c r="P110" s="259">
        <v>32870</v>
      </c>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c r="AT110" s="253"/>
      <c r="AU110" s="253"/>
      <c r="AV110" s="253"/>
      <c r="AW110" s="253"/>
      <c r="AX110" s="253"/>
      <c r="AY110" s="253"/>
      <c r="AZ110" s="253"/>
      <c r="BA110" s="253"/>
      <c r="BB110" s="253"/>
      <c r="BC110" s="253"/>
      <c r="BD110" s="253"/>
      <c r="BE110" s="253"/>
      <c r="BF110" s="253"/>
      <c r="BG110" s="253"/>
      <c r="BH110" s="253"/>
      <c r="BI110" s="253"/>
      <c r="BJ110" s="253"/>
      <c r="BK110" s="253"/>
      <c r="BL110" s="253"/>
      <c r="BM110" s="253"/>
      <c r="BN110" s="253"/>
      <c r="BO110" s="253"/>
      <c r="BP110" s="253"/>
      <c r="BQ110" s="253"/>
      <c r="BR110" s="253"/>
      <c r="BS110" s="253"/>
      <c r="BT110" s="253"/>
      <c r="BU110" s="253"/>
      <c r="BV110" s="253"/>
      <c r="BW110" s="253"/>
      <c r="BX110" s="253"/>
      <c r="BY110" s="253"/>
      <c r="BZ110" s="253"/>
      <c r="CA110" s="253"/>
      <c r="CB110" s="253"/>
      <c r="CC110" s="253"/>
      <c r="CD110" s="253"/>
      <c r="CE110" s="253"/>
      <c r="CF110" s="253"/>
      <c r="CG110" s="253"/>
      <c r="CH110" s="253"/>
      <c r="CI110" s="253"/>
      <c r="CJ110" s="253"/>
      <c r="CK110" s="253"/>
      <c r="CL110" s="253"/>
      <c r="CM110" s="253"/>
      <c r="CN110" s="253"/>
      <c r="CO110" s="253"/>
      <c r="CP110" s="253"/>
      <c r="CQ110" s="253"/>
      <c r="CR110" s="253"/>
      <c r="CS110" s="253"/>
      <c r="CT110" s="253"/>
      <c r="CU110" s="253"/>
      <c r="CV110" s="253"/>
      <c r="CW110" s="253"/>
      <c r="CX110" s="253"/>
      <c r="CY110" s="253"/>
      <c r="CZ110" s="253"/>
      <c r="DA110" s="253"/>
      <c r="DB110" s="253"/>
      <c r="DC110" s="253"/>
      <c r="DD110" s="253"/>
      <c r="DE110" s="253"/>
      <c r="DF110" s="253"/>
      <c r="DG110" s="253"/>
      <c r="DH110" s="253"/>
      <c r="DI110" s="253"/>
      <c r="DJ110" s="253"/>
      <c r="DK110" s="253"/>
      <c r="DL110" s="253"/>
    </row>
    <row r="111" spans="1:116" x14ac:dyDescent="0.25">
      <c r="A111" s="254" t="s">
        <v>2809</v>
      </c>
      <c r="B111" s="255" t="s">
        <v>8535</v>
      </c>
      <c r="C111" s="258">
        <v>0.61453398950000004</v>
      </c>
      <c r="D111" s="259">
        <v>6</v>
      </c>
      <c r="E111" s="258">
        <v>0</v>
      </c>
      <c r="F111" s="258">
        <v>5.4</v>
      </c>
      <c r="G111" s="258" t="s">
        <v>14</v>
      </c>
      <c r="H111" s="258">
        <v>42.6</v>
      </c>
      <c r="I111" s="259">
        <v>0</v>
      </c>
      <c r="J111" s="259">
        <f>IFERROR(VLOOKUP($B111,'Core Indicators'!$E$3:$EU$906,147,FALSE),"x")</f>
        <v>244</v>
      </c>
      <c r="K111" s="260">
        <v>-1.0088132620000001</v>
      </c>
      <c r="L111" s="258">
        <v>4.25</v>
      </c>
      <c r="M111" s="259">
        <v>61</v>
      </c>
      <c r="N111" s="259">
        <v>24</v>
      </c>
      <c r="O111" s="259">
        <f>IFERROR(VLOOKUP(B111,'Core Indicators'!$E$3:$G$9906,3,FALSE),"x")</f>
        <v>29643000</v>
      </c>
      <c r="P111" s="259">
        <v>581800</v>
      </c>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c r="AT111" s="253"/>
      <c r="AU111" s="253"/>
      <c r="AV111" s="253"/>
      <c r="AW111" s="253"/>
      <c r="AX111" s="253"/>
      <c r="AY111" s="253"/>
      <c r="AZ111" s="253"/>
      <c r="BA111" s="253"/>
      <c r="BB111" s="253"/>
      <c r="BC111" s="253"/>
      <c r="BD111" s="253"/>
      <c r="BE111" s="253"/>
      <c r="BF111" s="253"/>
      <c r="BG111" s="253"/>
      <c r="BH111" s="253"/>
      <c r="BI111" s="253"/>
      <c r="BJ111" s="253"/>
      <c r="BK111" s="253"/>
      <c r="BL111" s="253"/>
      <c r="BM111" s="253"/>
      <c r="BN111" s="253"/>
      <c r="BO111" s="253"/>
      <c r="BP111" s="253"/>
      <c r="BQ111" s="253"/>
      <c r="BR111" s="253"/>
      <c r="BS111" s="253"/>
      <c r="BT111" s="253"/>
      <c r="BU111" s="253"/>
      <c r="BV111" s="253"/>
      <c r="BW111" s="253"/>
      <c r="BX111" s="253"/>
      <c r="BY111" s="253"/>
      <c r="BZ111" s="253"/>
      <c r="CA111" s="253"/>
      <c r="CB111" s="253"/>
      <c r="CC111" s="253"/>
      <c r="CD111" s="253"/>
      <c r="CE111" s="253"/>
      <c r="CF111" s="253"/>
      <c r="CG111" s="253"/>
      <c r="CH111" s="253"/>
      <c r="CI111" s="253"/>
      <c r="CJ111" s="253"/>
      <c r="CK111" s="253"/>
      <c r="CL111" s="253"/>
      <c r="CM111" s="253"/>
      <c r="CN111" s="253"/>
      <c r="CO111" s="253"/>
      <c r="CP111" s="253"/>
      <c r="CQ111" s="253"/>
      <c r="CR111" s="253"/>
      <c r="CS111" s="253"/>
      <c r="CT111" s="253"/>
      <c r="CU111" s="253"/>
      <c r="CV111" s="253"/>
      <c r="CW111" s="253"/>
      <c r="CX111" s="253"/>
      <c r="CY111" s="253"/>
      <c r="CZ111" s="253"/>
      <c r="DA111" s="253"/>
      <c r="DB111" s="253"/>
      <c r="DC111" s="253"/>
      <c r="DD111" s="253"/>
      <c r="DE111" s="253"/>
      <c r="DF111" s="253"/>
      <c r="DG111" s="253"/>
      <c r="DH111" s="253"/>
      <c r="DI111" s="253"/>
      <c r="DJ111" s="253"/>
      <c r="DK111" s="253"/>
      <c r="DL111" s="253"/>
    </row>
    <row r="112" spans="1:116" x14ac:dyDescent="0.25">
      <c r="A112" s="254" t="s">
        <v>8536</v>
      </c>
      <c r="B112" s="255" t="s">
        <v>8537</v>
      </c>
      <c r="C112" s="258">
        <v>1.9899981099999998E-2</v>
      </c>
      <c r="D112" s="259">
        <v>8</v>
      </c>
      <c r="E112" s="258">
        <v>0</v>
      </c>
      <c r="F112" s="258" t="s">
        <v>14</v>
      </c>
      <c r="G112" s="258">
        <v>0.36658249790000003</v>
      </c>
      <c r="H112" s="258">
        <v>31.3</v>
      </c>
      <c r="I112" s="259">
        <v>3</v>
      </c>
      <c r="J112" s="259" t="str">
        <f>IFERROR(VLOOKUP($B112,'Core Indicators'!$E$3:$EU$906,147,FALSE),"x")</f>
        <v>x</v>
      </c>
      <c r="K112" s="260">
        <v>-0.41108790039999998</v>
      </c>
      <c r="L112" s="258" t="s">
        <v>14</v>
      </c>
      <c r="M112" s="259">
        <v>40</v>
      </c>
      <c r="N112" s="259">
        <v>29</v>
      </c>
      <c r="O112" s="259" t="str">
        <f>IFERROR(VLOOKUP(B112,'Core Indicators'!$E$3:$G$9906,3,FALSE),"x")</f>
        <v>x</v>
      </c>
      <c r="P112" s="259">
        <v>300</v>
      </c>
      <c r="Q112" s="253"/>
      <c r="R112" s="253"/>
      <c r="S112" s="253"/>
      <c r="T112" s="253"/>
      <c r="U112" s="253"/>
      <c r="V112" s="253"/>
      <c r="W112" s="253"/>
      <c r="X112" s="253"/>
      <c r="Y112" s="253"/>
      <c r="Z112" s="253"/>
      <c r="AA112" s="253"/>
      <c r="AB112" s="253"/>
      <c r="AC112" s="253"/>
      <c r="AD112" s="253"/>
      <c r="AE112" s="253"/>
      <c r="AF112" s="253"/>
      <c r="AG112" s="253"/>
      <c r="AH112" s="253"/>
      <c r="AI112" s="253"/>
      <c r="AJ112" s="253"/>
      <c r="AK112" s="253"/>
      <c r="AL112" s="253"/>
      <c r="AM112" s="253"/>
      <c r="AN112" s="253"/>
      <c r="AO112" s="253"/>
      <c r="AP112" s="253"/>
      <c r="AQ112" s="253"/>
      <c r="AR112" s="253"/>
      <c r="AS112" s="253"/>
      <c r="AT112" s="253"/>
      <c r="AU112" s="253"/>
      <c r="AV112" s="253"/>
      <c r="AW112" s="253"/>
      <c r="AX112" s="253"/>
      <c r="AY112" s="253"/>
      <c r="AZ112" s="253"/>
      <c r="BA112" s="253"/>
      <c r="BB112" s="253"/>
      <c r="BC112" s="253"/>
      <c r="BD112" s="253"/>
      <c r="BE112" s="253"/>
      <c r="BF112" s="253"/>
      <c r="BG112" s="253"/>
      <c r="BH112" s="253"/>
      <c r="BI112" s="253"/>
      <c r="BJ112" s="253"/>
      <c r="BK112" s="253"/>
      <c r="BL112" s="253"/>
      <c r="BM112" s="253"/>
      <c r="BN112" s="253"/>
      <c r="BO112" s="253"/>
      <c r="BP112" s="253"/>
      <c r="BQ112" s="253"/>
      <c r="BR112" s="253"/>
      <c r="BS112" s="253"/>
      <c r="BT112" s="253"/>
      <c r="BU112" s="253"/>
      <c r="BV112" s="253"/>
      <c r="BW112" s="253"/>
      <c r="BX112" s="253"/>
      <c r="BY112" s="253"/>
      <c r="BZ112" s="253"/>
      <c r="CA112" s="253"/>
      <c r="CB112" s="253"/>
      <c r="CC112" s="253"/>
      <c r="CD112" s="253"/>
      <c r="CE112" s="253"/>
      <c r="CF112" s="253"/>
      <c r="CG112" s="253"/>
      <c r="CH112" s="253"/>
      <c r="CI112" s="253"/>
      <c r="CJ112" s="253"/>
      <c r="CK112" s="253"/>
      <c r="CL112" s="253"/>
      <c r="CM112" s="253"/>
      <c r="CN112" s="253"/>
      <c r="CO112" s="253"/>
      <c r="CP112" s="253"/>
      <c r="CQ112" s="253"/>
      <c r="CR112" s="253"/>
      <c r="CS112" s="253"/>
      <c r="CT112" s="253"/>
      <c r="CU112" s="253"/>
      <c r="CV112" s="253"/>
      <c r="CW112" s="253"/>
      <c r="CX112" s="253"/>
      <c r="CY112" s="253"/>
      <c r="CZ112" s="253"/>
      <c r="DA112" s="253"/>
      <c r="DB112" s="253"/>
      <c r="DC112" s="253"/>
      <c r="DD112" s="253"/>
      <c r="DE112" s="253"/>
      <c r="DF112" s="253"/>
      <c r="DG112" s="253"/>
      <c r="DH112" s="253"/>
      <c r="DI112" s="253"/>
      <c r="DJ112" s="253"/>
      <c r="DK112" s="253"/>
      <c r="DL112" s="253"/>
    </row>
    <row r="113" spans="1:116" x14ac:dyDescent="0.25">
      <c r="A113" s="254" t="s">
        <v>3595</v>
      </c>
      <c r="B113" s="255" t="s">
        <v>8538</v>
      </c>
      <c r="C113" s="258">
        <v>0.33568600009999999</v>
      </c>
      <c r="D113" s="259">
        <v>10</v>
      </c>
      <c r="E113" s="258">
        <v>0.11</v>
      </c>
      <c r="F113" s="258">
        <v>6.05</v>
      </c>
      <c r="G113" s="258">
        <v>0.334242492</v>
      </c>
      <c r="H113" s="258">
        <v>45.4</v>
      </c>
      <c r="I113" s="259">
        <v>4</v>
      </c>
      <c r="J113" s="259">
        <f>IFERROR(VLOOKUP($B113,'Core Indicators'!$E$3:$EU$906,147,FALSE),"x")</f>
        <v>8588</v>
      </c>
      <c r="K113" s="260">
        <v>-0.65810358520000001</v>
      </c>
      <c r="L113" s="258">
        <v>5</v>
      </c>
      <c r="M113" s="259">
        <v>62</v>
      </c>
      <c r="N113" s="259">
        <v>29</v>
      </c>
      <c r="O113" s="259">
        <f>IFERROR(VLOOKUP(B113,'Core Indicators'!$E$3:$G$9906,3,FALSE),"x")</f>
        <v>118414000</v>
      </c>
      <c r="P113" s="259">
        <v>1943950</v>
      </c>
      <c r="Q113" s="253"/>
      <c r="R113" s="253"/>
      <c r="S113" s="253"/>
      <c r="T113" s="253"/>
      <c r="U113" s="253"/>
      <c r="V113" s="253"/>
      <c r="W113" s="253"/>
      <c r="X113" s="253"/>
      <c r="Y113" s="253"/>
      <c r="Z113" s="253"/>
      <c r="AA113" s="253"/>
      <c r="AB113" s="253"/>
      <c r="AC113" s="253"/>
      <c r="AD113" s="253"/>
      <c r="AE113" s="253"/>
      <c r="AF113" s="253"/>
      <c r="AG113" s="253"/>
      <c r="AH113" s="253"/>
      <c r="AI113" s="253"/>
      <c r="AJ113" s="253"/>
      <c r="AK113" s="253"/>
      <c r="AL113" s="253"/>
      <c r="AM113" s="253"/>
      <c r="AN113" s="253"/>
      <c r="AO113" s="253"/>
      <c r="AP113" s="253"/>
      <c r="AQ113" s="253"/>
      <c r="AR113" s="253"/>
      <c r="AS113" s="253"/>
      <c r="AT113" s="253"/>
      <c r="AU113" s="253"/>
      <c r="AV113" s="253"/>
      <c r="AW113" s="253"/>
      <c r="AX113" s="253"/>
      <c r="AY113" s="253"/>
      <c r="AZ113" s="253"/>
      <c r="BA113" s="253"/>
      <c r="BB113" s="253"/>
      <c r="BC113" s="253"/>
      <c r="BD113" s="253"/>
      <c r="BE113" s="253"/>
      <c r="BF113" s="253"/>
      <c r="BG113" s="253"/>
      <c r="BH113" s="253"/>
      <c r="BI113" s="253"/>
      <c r="BJ113" s="253"/>
      <c r="BK113" s="253"/>
      <c r="BL113" s="253"/>
      <c r="BM113" s="253"/>
      <c r="BN113" s="253"/>
      <c r="BO113" s="253"/>
      <c r="BP113" s="253"/>
      <c r="BQ113" s="253"/>
      <c r="BR113" s="253"/>
      <c r="BS113" s="253"/>
      <c r="BT113" s="253"/>
      <c r="BU113" s="253"/>
      <c r="BV113" s="253"/>
      <c r="BW113" s="253"/>
      <c r="BX113" s="253"/>
      <c r="BY113" s="253"/>
      <c r="BZ113" s="253"/>
      <c r="CA113" s="253"/>
      <c r="CB113" s="253"/>
      <c r="CC113" s="253"/>
      <c r="CD113" s="253"/>
      <c r="CE113" s="253"/>
      <c r="CF113" s="253"/>
      <c r="CG113" s="253"/>
      <c r="CH113" s="253"/>
      <c r="CI113" s="253"/>
      <c r="CJ113" s="253"/>
      <c r="CK113" s="253"/>
      <c r="CL113" s="253"/>
      <c r="CM113" s="253"/>
      <c r="CN113" s="253"/>
      <c r="CO113" s="253"/>
      <c r="CP113" s="253"/>
      <c r="CQ113" s="253"/>
      <c r="CR113" s="253"/>
      <c r="CS113" s="253"/>
      <c r="CT113" s="253"/>
      <c r="CU113" s="253"/>
      <c r="CV113" s="253"/>
      <c r="CW113" s="253"/>
      <c r="CX113" s="253"/>
      <c r="CY113" s="253"/>
      <c r="CZ113" s="253"/>
      <c r="DA113" s="253"/>
      <c r="DB113" s="253"/>
      <c r="DC113" s="253"/>
      <c r="DD113" s="253"/>
      <c r="DE113" s="253"/>
      <c r="DF113" s="253"/>
      <c r="DG113" s="253"/>
      <c r="DH113" s="253"/>
      <c r="DI113" s="253"/>
      <c r="DJ113" s="253"/>
      <c r="DK113" s="253"/>
      <c r="DL113" s="253"/>
    </row>
    <row r="114" spans="1:116" x14ac:dyDescent="0.25">
      <c r="A114" s="254" t="s">
        <v>8539</v>
      </c>
      <c r="B114" s="255" t="s">
        <v>8540</v>
      </c>
      <c r="C114" s="258">
        <v>0</v>
      </c>
      <c r="D114" s="259">
        <v>12</v>
      </c>
      <c r="E114" s="258">
        <v>0</v>
      </c>
      <c r="F114" s="258" t="s">
        <v>14</v>
      </c>
      <c r="G114" s="258" t="s">
        <v>14</v>
      </c>
      <c r="H114" s="258" t="s">
        <v>14</v>
      </c>
      <c r="I114" s="259">
        <v>0</v>
      </c>
      <c r="J114" s="259" t="str">
        <f>IFERROR(VLOOKUP($B114,'Core Indicators'!$E$3:$EU$906,147,FALSE),"x")</f>
        <v>x</v>
      </c>
      <c r="K114" s="260">
        <v>-3.3094067099999999E-2</v>
      </c>
      <c r="L114" s="258" t="s">
        <v>14</v>
      </c>
      <c r="M114" s="259">
        <v>93</v>
      </c>
      <c r="N114" s="259" t="s">
        <v>14</v>
      </c>
      <c r="O114" s="259" t="str">
        <f>IFERROR(VLOOKUP(B114,'Core Indicators'!$E$3:$G$9906,3,FALSE),"x")</f>
        <v>x</v>
      </c>
      <c r="P114" s="259">
        <v>180</v>
      </c>
      <c r="Q114" s="253"/>
      <c r="R114" s="253"/>
      <c r="S114" s="253"/>
      <c r="T114" s="253"/>
      <c r="U114" s="253"/>
      <c r="V114" s="253"/>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c r="BB114" s="253"/>
      <c r="BC114" s="253"/>
      <c r="BD114" s="253"/>
      <c r="BE114" s="253"/>
      <c r="BF114" s="253"/>
      <c r="BG114" s="253"/>
      <c r="BH114" s="253"/>
      <c r="BI114" s="253"/>
      <c r="BJ114" s="253"/>
      <c r="BK114" s="253"/>
      <c r="BL114" s="253"/>
      <c r="BM114" s="253"/>
      <c r="BN114" s="253"/>
      <c r="BO114" s="253"/>
      <c r="BP114" s="253"/>
      <c r="BQ114" s="253"/>
      <c r="BR114" s="253"/>
      <c r="BS114" s="253"/>
      <c r="BT114" s="253"/>
      <c r="BU114" s="253"/>
      <c r="BV114" s="253"/>
      <c r="BW114" s="253"/>
      <c r="BX114" s="253"/>
      <c r="BY114" s="253"/>
      <c r="BZ114" s="253"/>
      <c r="CA114" s="253"/>
      <c r="CB114" s="253"/>
      <c r="CC114" s="253"/>
      <c r="CD114" s="253"/>
      <c r="CE114" s="253"/>
      <c r="CF114" s="253"/>
      <c r="CG114" s="253"/>
      <c r="CH114" s="253"/>
      <c r="CI114" s="253"/>
      <c r="CJ114" s="253"/>
      <c r="CK114" s="253"/>
      <c r="CL114" s="253"/>
      <c r="CM114" s="253"/>
      <c r="CN114" s="253"/>
      <c r="CO114" s="253"/>
      <c r="CP114" s="253"/>
      <c r="CQ114" s="253"/>
      <c r="CR114" s="253"/>
      <c r="CS114" s="253"/>
      <c r="CT114" s="253"/>
      <c r="CU114" s="253"/>
      <c r="CV114" s="253"/>
      <c r="CW114" s="253"/>
      <c r="CX114" s="253"/>
      <c r="CY114" s="253"/>
      <c r="CZ114" s="253"/>
      <c r="DA114" s="253"/>
      <c r="DB114" s="253"/>
      <c r="DC114" s="253"/>
      <c r="DD114" s="253"/>
      <c r="DE114" s="253"/>
      <c r="DF114" s="253"/>
      <c r="DG114" s="253"/>
      <c r="DH114" s="253"/>
      <c r="DI114" s="253"/>
      <c r="DJ114" s="253"/>
      <c r="DK114" s="253"/>
      <c r="DL114" s="253"/>
    </row>
    <row r="115" spans="1:116" x14ac:dyDescent="0.25">
      <c r="A115" s="254" t="s">
        <v>8541</v>
      </c>
      <c r="B115" s="255" t="s">
        <v>8542</v>
      </c>
      <c r="C115" s="258">
        <v>0.52166897280000002</v>
      </c>
      <c r="D115" s="259">
        <v>10</v>
      </c>
      <c r="E115" s="258">
        <v>0.06</v>
      </c>
      <c r="F115" s="258">
        <v>7.2</v>
      </c>
      <c r="G115" s="258">
        <v>0.1450303838</v>
      </c>
      <c r="H115" s="258">
        <v>33</v>
      </c>
      <c r="I115" s="259">
        <v>3</v>
      </c>
      <c r="J115" s="259" t="str">
        <f>IFERROR(VLOOKUP($B115,'Core Indicators'!$E$3:$EU$906,147,FALSE),"x")</f>
        <v>x</v>
      </c>
      <c r="K115" s="260">
        <v>-0.24343633649999999</v>
      </c>
      <c r="L115" s="258">
        <v>6.5</v>
      </c>
      <c r="M115" s="259">
        <v>63</v>
      </c>
      <c r="N115" s="259">
        <v>35</v>
      </c>
      <c r="O115" s="259" t="str">
        <f>IFERROR(VLOOKUP(B115,'Core Indicators'!$E$3:$G$9906,3,FALSE),"x")</f>
        <v>x</v>
      </c>
      <c r="P115" s="259">
        <v>25220</v>
      </c>
      <c r="Q115" s="253"/>
      <c r="R115" s="253"/>
      <c r="S115" s="253"/>
      <c r="T115" s="253"/>
      <c r="U115" s="253"/>
      <c r="V115" s="253"/>
      <c r="W115" s="253"/>
      <c r="X115" s="253"/>
      <c r="Y115" s="253"/>
      <c r="Z115" s="253"/>
      <c r="AA115" s="253"/>
      <c r="AB115" s="253"/>
      <c r="AC115" s="253"/>
      <c r="AD115" s="253"/>
      <c r="AE115" s="253"/>
      <c r="AF115" s="253"/>
      <c r="AG115" s="253"/>
      <c r="AH115" s="253"/>
      <c r="AI115" s="253"/>
      <c r="AJ115" s="253"/>
      <c r="AK115" s="253"/>
      <c r="AL115" s="253"/>
      <c r="AM115" s="253"/>
      <c r="AN115" s="253"/>
      <c r="AO115" s="253"/>
      <c r="AP115" s="253"/>
      <c r="AQ115" s="253"/>
      <c r="AR115" s="253"/>
      <c r="AS115" s="253"/>
      <c r="AT115" s="253"/>
      <c r="AU115" s="253"/>
      <c r="AV115" s="253"/>
      <c r="AW115" s="253"/>
      <c r="AX115" s="253"/>
      <c r="AY115" s="253"/>
      <c r="AZ115" s="253"/>
      <c r="BA115" s="253"/>
      <c r="BB115" s="253"/>
      <c r="BC115" s="253"/>
      <c r="BD115" s="253"/>
      <c r="BE115" s="253"/>
      <c r="BF115" s="253"/>
      <c r="BG115" s="253"/>
      <c r="BH115" s="253"/>
      <c r="BI115" s="253"/>
      <c r="BJ115" s="253"/>
      <c r="BK115" s="253"/>
      <c r="BL115" s="253"/>
      <c r="BM115" s="253"/>
      <c r="BN115" s="253"/>
      <c r="BO115" s="253"/>
      <c r="BP115" s="253"/>
      <c r="BQ115" s="253"/>
      <c r="BR115" s="253"/>
      <c r="BS115" s="253"/>
      <c r="BT115" s="253"/>
      <c r="BU115" s="253"/>
      <c r="BV115" s="253"/>
      <c r="BW115" s="253"/>
      <c r="BX115" s="253"/>
      <c r="BY115" s="253"/>
      <c r="BZ115" s="253"/>
      <c r="CA115" s="253"/>
      <c r="CB115" s="253"/>
      <c r="CC115" s="253"/>
      <c r="CD115" s="253"/>
      <c r="CE115" s="253"/>
      <c r="CF115" s="253"/>
      <c r="CG115" s="253"/>
      <c r="CH115" s="253"/>
      <c r="CI115" s="253"/>
      <c r="CJ115" s="253"/>
      <c r="CK115" s="253"/>
      <c r="CL115" s="253"/>
      <c r="CM115" s="253"/>
      <c r="CN115" s="253"/>
      <c r="CO115" s="253"/>
      <c r="CP115" s="253"/>
      <c r="CQ115" s="253"/>
      <c r="CR115" s="253"/>
      <c r="CS115" s="253"/>
      <c r="CT115" s="253"/>
      <c r="CU115" s="253"/>
      <c r="CV115" s="253"/>
      <c r="CW115" s="253"/>
      <c r="CX115" s="253"/>
      <c r="CY115" s="253"/>
      <c r="CZ115" s="253"/>
      <c r="DA115" s="253"/>
      <c r="DB115" s="253"/>
      <c r="DC115" s="253"/>
      <c r="DD115" s="253"/>
      <c r="DE115" s="253"/>
      <c r="DF115" s="253"/>
      <c r="DG115" s="253"/>
      <c r="DH115" s="253"/>
      <c r="DI115" s="253"/>
      <c r="DJ115" s="253"/>
      <c r="DK115" s="253"/>
      <c r="DL115" s="253"/>
    </row>
    <row r="116" spans="1:116" x14ac:dyDescent="0.25">
      <c r="A116" s="254" t="s">
        <v>12</v>
      </c>
      <c r="B116" s="255" t="s">
        <v>8543</v>
      </c>
      <c r="C116" s="258">
        <v>0.1842000429</v>
      </c>
      <c r="D116" s="259">
        <v>12</v>
      </c>
      <c r="E116" s="258">
        <v>0</v>
      </c>
      <c r="F116" s="258">
        <v>5.8</v>
      </c>
      <c r="G116" s="258">
        <v>0.67610385110000004</v>
      </c>
      <c r="H116" s="258">
        <v>33</v>
      </c>
      <c r="I116" s="259">
        <v>5</v>
      </c>
      <c r="J116" s="259">
        <f>IFERROR(VLOOKUP($B116,'Core Indicators'!$E$3:$EU$906,147,FALSE),"x")</f>
        <v>1896</v>
      </c>
      <c r="K116" s="260">
        <v>-0.83423358200000008</v>
      </c>
      <c r="L116" s="258">
        <v>4.5</v>
      </c>
      <c r="M116" s="259">
        <v>41</v>
      </c>
      <c r="N116" s="259">
        <v>29</v>
      </c>
      <c r="O116" s="259">
        <f>IFERROR(VLOOKUP(B116,'Core Indicators'!$E$3:$G$9906,3,FALSE),"x")</f>
        <v>21700000</v>
      </c>
      <c r="P116" s="259">
        <v>1220190</v>
      </c>
      <c r="Q116" s="253"/>
      <c r="R116" s="253"/>
      <c r="S116" s="253"/>
      <c r="T116" s="253"/>
      <c r="U116" s="253"/>
      <c r="V116" s="253"/>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3"/>
      <c r="AX116" s="253"/>
      <c r="AY116" s="253"/>
      <c r="AZ116" s="253"/>
      <c r="BA116" s="253"/>
      <c r="BB116" s="253"/>
      <c r="BC116" s="253"/>
      <c r="BD116" s="253"/>
      <c r="BE116" s="253"/>
      <c r="BF116" s="253"/>
      <c r="BG116" s="253"/>
      <c r="BH116" s="253"/>
      <c r="BI116" s="253"/>
      <c r="BJ116" s="253"/>
      <c r="BK116" s="253"/>
      <c r="BL116" s="253"/>
      <c r="BM116" s="253"/>
      <c r="BN116" s="253"/>
      <c r="BO116" s="253"/>
      <c r="BP116" s="253"/>
      <c r="BQ116" s="253"/>
      <c r="BR116" s="253"/>
      <c r="BS116" s="253"/>
      <c r="BT116" s="253"/>
      <c r="BU116" s="253"/>
      <c r="BV116" s="253"/>
      <c r="BW116" s="253"/>
      <c r="BX116" s="253"/>
      <c r="BY116" s="253"/>
      <c r="BZ116" s="253"/>
      <c r="CA116" s="253"/>
      <c r="CB116" s="253"/>
      <c r="CC116" s="253"/>
      <c r="CD116" s="253"/>
      <c r="CE116" s="253"/>
      <c r="CF116" s="253"/>
      <c r="CG116" s="253"/>
      <c r="CH116" s="253"/>
      <c r="CI116" s="253"/>
      <c r="CJ116" s="253"/>
      <c r="CK116" s="253"/>
      <c r="CL116" s="253"/>
      <c r="CM116" s="253"/>
      <c r="CN116" s="253"/>
      <c r="CO116" s="253"/>
      <c r="CP116" s="253"/>
      <c r="CQ116" s="253"/>
      <c r="CR116" s="253"/>
      <c r="CS116" s="253"/>
      <c r="CT116" s="253"/>
      <c r="CU116" s="253"/>
      <c r="CV116" s="253"/>
      <c r="CW116" s="253"/>
      <c r="CX116" s="253"/>
      <c r="CY116" s="253"/>
      <c r="CZ116" s="253"/>
      <c r="DA116" s="253"/>
      <c r="DB116" s="253"/>
      <c r="DC116" s="253"/>
      <c r="DD116" s="253"/>
      <c r="DE116" s="253"/>
      <c r="DF116" s="253"/>
      <c r="DG116" s="253"/>
      <c r="DH116" s="253"/>
      <c r="DI116" s="253"/>
      <c r="DJ116" s="253"/>
      <c r="DK116" s="253"/>
      <c r="DL116" s="253"/>
    </row>
    <row r="117" spans="1:116" x14ac:dyDescent="0.25">
      <c r="A117" s="254" t="s">
        <v>8544</v>
      </c>
      <c r="B117" s="255" t="s">
        <v>8545</v>
      </c>
      <c r="C117" s="258">
        <v>0</v>
      </c>
      <c r="D117" s="259">
        <v>12</v>
      </c>
      <c r="E117" s="258">
        <v>0</v>
      </c>
      <c r="F117" s="258" t="s">
        <v>14</v>
      </c>
      <c r="G117" s="258">
        <v>0.19499821959999999</v>
      </c>
      <c r="H117" s="258">
        <v>28.7</v>
      </c>
      <c r="I117" s="259">
        <v>0</v>
      </c>
      <c r="J117" s="259" t="str">
        <f>IFERROR(VLOOKUP($B117,'Core Indicators'!$E$3:$EU$906,147,FALSE),"x")</f>
        <v>x</v>
      </c>
      <c r="K117" s="260">
        <v>0.95223230120000002</v>
      </c>
      <c r="L117" s="258" t="s">
        <v>14</v>
      </c>
      <c r="M117" s="259">
        <v>90</v>
      </c>
      <c r="N117" s="259">
        <v>54</v>
      </c>
      <c r="O117" s="259" t="str">
        <f>IFERROR(VLOOKUP(B117,'Core Indicators'!$E$3:$G$9906,3,FALSE),"x")</f>
        <v>x</v>
      </c>
      <c r="P117" s="259">
        <v>320</v>
      </c>
      <c r="Q117" s="253"/>
      <c r="R117" s="253"/>
      <c r="S117" s="253"/>
      <c r="T117" s="253"/>
      <c r="U117" s="253"/>
      <c r="V117" s="253"/>
      <c r="W117" s="253"/>
      <c r="X117" s="253"/>
      <c r="Y117" s="253"/>
      <c r="Z117" s="253"/>
      <c r="AA117" s="253"/>
      <c r="AB117" s="253"/>
      <c r="AC117" s="253"/>
      <c r="AD117" s="253"/>
      <c r="AE117" s="253"/>
      <c r="AF117" s="253"/>
      <c r="AG117" s="253"/>
      <c r="AH117" s="253"/>
      <c r="AI117" s="253"/>
      <c r="AJ117" s="253"/>
      <c r="AK117" s="253"/>
      <c r="AL117" s="253"/>
      <c r="AM117" s="253"/>
      <c r="AN117" s="253"/>
      <c r="AO117" s="253"/>
      <c r="AP117" s="253"/>
      <c r="AQ117" s="253"/>
      <c r="AR117" s="253"/>
      <c r="AS117" s="253"/>
      <c r="AT117" s="253"/>
      <c r="AU117" s="253"/>
      <c r="AV117" s="253"/>
      <c r="AW117" s="253"/>
      <c r="AX117" s="253"/>
      <c r="AY117" s="253"/>
      <c r="AZ117" s="253"/>
      <c r="BA117" s="253"/>
      <c r="BB117" s="253"/>
      <c r="BC117" s="253"/>
      <c r="BD117" s="253"/>
      <c r="BE117" s="253"/>
      <c r="BF117" s="253"/>
      <c r="BG117" s="253"/>
      <c r="BH117" s="253"/>
      <c r="BI117" s="253"/>
      <c r="BJ117" s="253"/>
      <c r="BK117" s="253"/>
      <c r="BL117" s="253"/>
      <c r="BM117" s="253"/>
      <c r="BN117" s="253"/>
      <c r="BO117" s="253"/>
      <c r="BP117" s="253"/>
      <c r="BQ117" s="253"/>
      <c r="BR117" s="253"/>
      <c r="BS117" s="253"/>
      <c r="BT117" s="253"/>
      <c r="BU117" s="253"/>
      <c r="BV117" s="253"/>
      <c r="BW117" s="253"/>
      <c r="BX117" s="253"/>
      <c r="BY117" s="253"/>
      <c r="BZ117" s="253"/>
      <c r="CA117" s="253"/>
      <c r="CB117" s="253"/>
      <c r="CC117" s="253"/>
      <c r="CD117" s="253"/>
      <c r="CE117" s="253"/>
      <c r="CF117" s="253"/>
      <c r="CG117" s="253"/>
      <c r="CH117" s="253"/>
      <c r="CI117" s="253"/>
      <c r="CJ117" s="253"/>
      <c r="CK117" s="253"/>
      <c r="CL117" s="253"/>
      <c r="CM117" s="253"/>
      <c r="CN117" s="253"/>
      <c r="CO117" s="253"/>
      <c r="CP117" s="253"/>
      <c r="CQ117" s="253"/>
      <c r="CR117" s="253"/>
      <c r="CS117" s="253"/>
      <c r="CT117" s="253"/>
      <c r="CU117" s="253"/>
      <c r="CV117" s="253"/>
      <c r="CW117" s="253"/>
      <c r="CX117" s="253"/>
      <c r="CY117" s="253"/>
      <c r="CZ117" s="253"/>
      <c r="DA117" s="253"/>
      <c r="DB117" s="253"/>
      <c r="DC117" s="253"/>
      <c r="DD117" s="253"/>
      <c r="DE117" s="253"/>
      <c r="DF117" s="253"/>
      <c r="DG117" s="253"/>
      <c r="DH117" s="253"/>
      <c r="DI117" s="253"/>
      <c r="DJ117" s="253"/>
      <c r="DK117" s="253"/>
      <c r="DL117" s="253"/>
    </row>
    <row r="118" spans="1:116" x14ac:dyDescent="0.25">
      <c r="A118" s="254" t="s">
        <v>320</v>
      </c>
      <c r="B118" s="255" t="s">
        <v>8546</v>
      </c>
      <c r="C118" s="258">
        <v>0.52228899020000008</v>
      </c>
      <c r="D118" s="259">
        <v>0</v>
      </c>
      <c r="E118" s="258">
        <v>0.30299999999999999</v>
      </c>
      <c r="F118" s="258">
        <v>3.3</v>
      </c>
      <c r="G118" s="258">
        <v>0.45849855369999998</v>
      </c>
      <c r="H118" s="258">
        <v>30.7</v>
      </c>
      <c r="I118" s="259">
        <v>5</v>
      </c>
      <c r="J118" s="259">
        <f>IFERROR(VLOOKUP($B118,'Core Indicators'!$E$3:$EU$906,147,FALSE),"x")</f>
        <v>8238</v>
      </c>
      <c r="K118" s="260">
        <v>-1.0627838373</v>
      </c>
      <c r="L118" s="258">
        <v>2.75</v>
      </c>
      <c r="M118" s="259">
        <v>30</v>
      </c>
      <c r="N118" s="259">
        <v>29</v>
      </c>
      <c r="O118" s="259">
        <f>IFERROR(VLOOKUP(B118,'Core Indicators'!$E$3:$G$9906,3,FALSE),"x")</f>
        <v>55744000</v>
      </c>
      <c r="P118" s="259">
        <v>653080</v>
      </c>
      <c r="Q118" s="253"/>
      <c r="R118" s="253"/>
      <c r="S118" s="253"/>
      <c r="T118" s="253"/>
      <c r="U118" s="253"/>
      <c r="V118" s="253"/>
      <c r="W118" s="253"/>
      <c r="X118" s="253"/>
      <c r="Y118" s="253"/>
      <c r="Z118" s="253"/>
      <c r="AA118" s="253"/>
      <c r="AB118" s="253"/>
      <c r="AC118" s="253"/>
      <c r="AD118" s="253"/>
      <c r="AE118" s="253"/>
      <c r="AF118" s="253"/>
      <c r="AG118" s="253"/>
      <c r="AH118" s="253"/>
      <c r="AI118" s="253"/>
      <c r="AJ118" s="253"/>
      <c r="AK118" s="253"/>
      <c r="AL118" s="253"/>
      <c r="AM118" s="253"/>
      <c r="AN118" s="253"/>
      <c r="AO118" s="253"/>
      <c r="AP118" s="253"/>
      <c r="AQ118" s="253"/>
      <c r="AR118" s="253"/>
      <c r="AS118" s="253"/>
      <c r="AT118" s="253"/>
      <c r="AU118" s="253"/>
      <c r="AV118" s="253"/>
      <c r="AW118" s="253"/>
      <c r="AX118" s="253"/>
      <c r="AY118" s="253"/>
      <c r="AZ118" s="253"/>
      <c r="BA118" s="253"/>
      <c r="BB118" s="253"/>
      <c r="BC118" s="253"/>
      <c r="BD118" s="253"/>
      <c r="BE118" s="253"/>
      <c r="BF118" s="253"/>
      <c r="BG118" s="253"/>
      <c r="BH118" s="253"/>
      <c r="BI118" s="253"/>
      <c r="BJ118" s="253"/>
      <c r="BK118" s="253"/>
      <c r="BL118" s="253"/>
      <c r="BM118" s="253"/>
      <c r="BN118" s="253"/>
      <c r="BO118" s="253"/>
      <c r="BP118" s="253"/>
      <c r="BQ118" s="253"/>
      <c r="BR118" s="253"/>
      <c r="BS118" s="253"/>
      <c r="BT118" s="253"/>
      <c r="BU118" s="253"/>
      <c r="BV118" s="253"/>
      <c r="BW118" s="253"/>
      <c r="BX118" s="253"/>
      <c r="BY118" s="253"/>
      <c r="BZ118" s="253"/>
      <c r="CA118" s="253"/>
      <c r="CB118" s="253"/>
      <c r="CC118" s="253"/>
      <c r="CD118" s="253"/>
      <c r="CE118" s="253"/>
      <c r="CF118" s="253"/>
      <c r="CG118" s="253"/>
      <c r="CH118" s="253"/>
      <c r="CI118" s="253"/>
      <c r="CJ118" s="253"/>
      <c r="CK118" s="253"/>
      <c r="CL118" s="253"/>
      <c r="CM118" s="253"/>
      <c r="CN118" s="253"/>
      <c r="CO118" s="253"/>
      <c r="CP118" s="253"/>
      <c r="CQ118" s="253"/>
      <c r="CR118" s="253"/>
      <c r="CS118" s="253"/>
      <c r="CT118" s="253"/>
      <c r="CU118" s="253"/>
      <c r="CV118" s="253"/>
      <c r="CW118" s="253"/>
      <c r="CX118" s="253"/>
      <c r="CY118" s="253"/>
      <c r="CZ118" s="253"/>
      <c r="DA118" s="253"/>
      <c r="DB118" s="253"/>
      <c r="DC118" s="253"/>
      <c r="DD118" s="253"/>
      <c r="DE118" s="253"/>
      <c r="DF118" s="253"/>
      <c r="DG118" s="253"/>
      <c r="DH118" s="253"/>
      <c r="DI118" s="253"/>
      <c r="DJ118" s="253"/>
      <c r="DK118" s="253"/>
      <c r="DL118" s="253"/>
    </row>
    <row r="119" spans="1:116" x14ac:dyDescent="0.25">
      <c r="A119" s="254" t="s">
        <v>8547</v>
      </c>
      <c r="B119" s="255" t="s">
        <v>8548</v>
      </c>
      <c r="C119" s="258">
        <v>0.69836900989999995</v>
      </c>
      <c r="D119" s="259">
        <v>10</v>
      </c>
      <c r="E119" s="258">
        <v>5.4199999999999998E-2</v>
      </c>
      <c r="F119" s="258">
        <v>7.35</v>
      </c>
      <c r="G119" s="258">
        <v>0.1190679714</v>
      </c>
      <c r="H119" s="258">
        <v>38.5</v>
      </c>
      <c r="I119" s="259">
        <v>3</v>
      </c>
      <c r="J119" s="259" t="str">
        <f>IFERROR(VLOOKUP($B119,'Core Indicators'!$E$3:$EU$906,147,FALSE),"x")</f>
        <v>x</v>
      </c>
      <c r="K119" s="260">
        <v>9.5744796099999988E-2</v>
      </c>
      <c r="L119" s="258">
        <v>6.75</v>
      </c>
      <c r="M119" s="259">
        <v>62</v>
      </c>
      <c r="N119" s="259">
        <v>45</v>
      </c>
      <c r="O119" s="259" t="str">
        <f>IFERROR(VLOOKUP(B119,'Core Indicators'!$E$3:$G$9906,3,FALSE),"x")</f>
        <v>x</v>
      </c>
      <c r="P119" s="259">
        <v>13450</v>
      </c>
      <c r="Q119" s="253"/>
      <c r="R119" s="253"/>
      <c r="S119" s="253"/>
      <c r="T119" s="253"/>
      <c r="U119" s="253"/>
      <c r="V119" s="253"/>
      <c r="W119" s="253"/>
      <c r="X119" s="253"/>
      <c r="Y119" s="253"/>
      <c r="Z119" s="253"/>
      <c r="AA119" s="253"/>
      <c r="AB119" s="253"/>
      <c r="AC119" s="253"/>
      <c r="AD119" s="253"/>
      <c r="AE119" s="253"/>
      <c r="AF119" s="253"/>
      <c r="AG119" s="253"/>
      <c r="AH119" s="253"/>
      <c r="AI119" s="253"/>
      <c r="AJ119" s="253"/>
      <c r="AK119" s="253"/>
      <c r="AL119" s="253"/>
      <c r="AM119" s="253"/>
      <c r="AN119" s="253"/>
      <c r="AO119" s="253"/>
      <c r="AP119" s="253"/>
      <c r="AQ119" s="253"/>
      <c r="AR119" s="253"/>
      <c r="AS119" s="253"/>
      <c r="AT119" s="253"/>
      <c r="AU119" s="253"/>
      <c r="AV119" s="253"/>
      <c r="AW119" s="253"/>
      <c r="AX119" s="253"/>
      <c r="AY119" s="253"/>
      <c r="AZ119" s="253"/>
      <c r="BA119" s="253"/>
      <c r="BB119" s="253"/>
      <c r="BC119" s="253"/>
      <c r="BD119" s="253"/>
      <c r="BE119" s="253"/>
      <c r="BF119" s="253"/>
      <c r="BG119" s="253"/>
      <c r="BH119" s="253"/>
      <c r="BI119" s="253"/>
      <c r="BJ119" s="253"/>
      <c r="BK119" s="253"/>
      <c r="BL119" s="253"/>
      <c r="BM119" s="253"/>
      <c r="BN119" s="253"/>
      <c r="BO119" s="253"/>
      <c r="BP119" s="253"/>
      <c r="BQ119" s="253"/>
      <c r="BR119" s="253"/>
      <c r="BS119" s="253"/>
      <c r="BT119" s="253"/>
      <c r="BU119" s="253"/>
      <c r="BV119" s="253"/>
      <c r="BW119" s="253"/>
      <c r="BX119" s="253"/>
      <c r="BY119" s="253"/>
      <c r="BZ119" s="253"/>
      <c r="CA119" s="253"/>
      <c r="CB119" s="253"/>
      <c r="CC119" s="253"/>
      <c r="CD119" s="253"/>
      <c r="CE119" s="253"/>
      <c r="CF119" s="253"/>
      <c r="CG119" s="253"/>
      <c r="CH119" s="253"/>
      <c r="CI119" s="253"/>
      <c r="CJ119" s="253"/>
      <c r="CK119" s="253"/>
      <c r="CL119" s="253"/>
      <c r="CM119" s="253"/>
      <c r="CN119" s="253"/>
      <c r="CO119" s="253"/>
      <c r="CP119" s="253"/>
      <c r="CQ119" s="253"/>
      <c r="CR119" s="253"/>
      <c r="CS119" s="253"/>
      <c r="CT119" s="253"/>
      <c r="CU119" s="253"/>
      <c r="CV119" s="253"/>
      <c r="CW119" s="253"/>
      <c r="CX119" s="253"/>
      <c r="CY119" s="253"/>
      <c r="CZ119" s="253"/>
      <c r="DA119" s="253"/>
      <c r="DB119" s="253"/>
      <c r="DC119" s="253"/>
      <c r="DD119" s="253"/>
      <c r="DE119" s="253"/>
      <c r="DF119" s="253"/>
      <c r="DG119" s="253"/>
      <c r="DH119" s="253"/>
      <c r="DI119" s="253"/>
      <c r="DJ119" s="253"/>
      <c r="DK119" s="253"/>
      <c r="DL119" s="253"/>
    </row>
    <row r="120" spans="1:116" x14ac:dyDescent="0.25">
      <c r="A120" s="254" t="s">
        <v>8549</v>
      </c>
      <c r="B120" s="255" t="s">
        <v>8550</v>
      </c>
      <c r="C120" s="258">
        <v>0.18750004279999999</v>
      </c>
      <c r="D120" s="259">
        <v>11</v>
      </c>
      <c r="E120" s="258">
        <v>7.0000000000000007E-2</v>
      </c>
      <c r="F120" s="258">
        <v>7.3</v>
      </c>
      <c r="G120" s="258">
        <v>0.32160517550000001</v>
      </c>
      <c r="H120" s="258">
        <v>32.700000000000003</v>
      </c>
      <c r="I120" s="259">
        <v>0</v>
      </c>
      <c r="J120" s="259" t="str">
        <f>IFERROR(VLOOKUP($B120,'Core Indicators'!$E$3:$EU$906,147,FALSE),"x")</f>
        <v>x</v>
      </c>
      <c r="K120" s="260">
        <v>-0.2662930489</v>
      </c>
      <c r="L120" s="258">
        <v>6.25</v>
      </c>
      <c r="M120" s="259">
        <v>84</v>
      </c>
      <c r="N120" s="259">
        <v>35</v>
      </c>
      <c r="O120" s="259" t="str">
        <f>IFERROR(VLOOKUP(B120,'Core Indicators'!$E$3:$G$9906,3,FALSE),"x")</f>
        <v>x</v>
      </c>
      <c r="P120" s="259">
        <v>1553560</v>
      </c>
      <c r="Q120" s="253"/>
      <c r="R120" s="253"/>
      <c r="S120" s="253"/>
      <c r="T120" s="253"/>
      <c r="U120" s="253"/>
      <c r="V120" s="253"/>
      <c r="W120" s="253"/>
      <c r="X120" s="253"/>
      <c r="Y120" s="253"/>
      <c r="Z120" s="253"/>
      <c r="AA120" s="253"/>
      <c r="AB120" s="253"/>
      <c r="AC120" s="253"/>
      <c r="AD120" s="253"/>
      <c r="AE120" s="253"/>
      <c r="AF120" s="253"/>
      <c r="AG120" s="253"/>
      <c r="AH120" s="253"/>
      <c r="AI120" s="253"/>
      <c r="AJ120" s="253"/>
      <c r="AK120" s="253"/>
      <c r="AL120" s="253"/>
      <c r="AM120" s="253"/>
      <c r="AN120" s="253"/>
      <c r="AO120" s="253"/>
      <c r="AP120" s="253"/>
      <c r="AQ120" s="253"/>
      <c r="AR120" s="253"/>
      <c r="AS120" s="253"/>
      <c r="AT120" s="253"/>
      <c r="AU120" s="253"/>
      <c r="AV120" s="253"/>
      <c r="AW120" s="253"/>
      <c r="AX120" s="253"/>
      <c r="AY120" s="253"/>
      <c r="AZ120" s="253"/>
      <c r="BA120" s="253"/>
      <c r="BB120" s="253"/>
      <c r="BC120" s="253"/>
      <c r="BD120" s="253"/>
      <c r="BE120" s="253"/>
      <c r="BF120" s="253"/>
      <c r="BG120" s="253"/>
      <c r="BH120" s="253"/>
      <c r="BI120" s="253"/>
      <c r="BJ120" s="253"/>
      <c r="BK120" s="253"/>
      <c r="BL120" s="253"/>
      <c r="BM120" s="253"/>
      <c r="BN120" s="253"/>
      <c r="BO120" s="253"/>
      <c r="BP120" s="253"/>
      <c r="BQ120" s="253"/>
      <c r="BR120" s="253"/>
      <c r="BS120" s="253"/>
      <c r="BT120" s="253"/>
      <c r="BU120" s="253"/>
      <c r="BV120" s="253"/>
      <c r="BW120" s="253"/>
      <c r="BX120" s="253"/>
      <c r="BY120" s="253"/>
      <c r="BZ120" s="253"/>
      <c r="CA120" s="253"/>
      <c r="CB120" s="253"/>
      <c r="CC120" s="253"/>
      <c r="CD120" s="253"/>
      <c r="CE120" s="253"/>
      <c r="CF120" s="253"/>
      <c r="CG120" s="253"/>
      <c r="CH120" s="253"/>
      <c r="CI120" s="253"/>
      <c r="CJ120" s="253"/>
      <c r="CK120" s="253"/>
      <c r="CL120" s="253"/>
      <c r="CM120" s="253"/>
      <c r="CN120" s="253"/>
      <c r="CO120" s="253"/>
      <c r="CP120" s="253"/>
      <c r="CQ120" s="253"/>
      <c r="CR120" s="253"/>
      <c r="CS120" s="253"/>
      <c r="CT120" s="253"/>
      <c r="CU120" s="253"/>
      <c r="CV120" s="253"/>
      <c r="CW120" s="253"/>
      <c r="CX120" s="253"/>
      <c r="CY120" s="253"/>
      <c r="CZ120" s="253"/>
      <c r="DA120" s="253"/>
      <c r="DB120" s="253"/>
      <c r="DC120" s="253"/>
      <c r="DD120" s="253"/>
      <c r="DE120" s="253"/>
      <c r="DF120" s="253"/>
      <c r="DG120" s="253"/>
      <c r="DH120" s="253"/>
      <c r="DI120" s="253"/>
      <c r="DJ120" s="253"/>
      <c r="DK120" s="253"/>
      <c r="DL120" s="253"/>
    </row>
    <row r="121" spans="1:116" x14ac:dyDescent="0.25">
      <c r="A121" s="254" t="s">
        <v>641</v>
      </c>
      <c r="B121" s="255" t="s">
        <v>8551</v>
      </c>
      <c r="C121" s="258">
        <v>0.90353799999999995</v>
      </c>
      <c r="D121" s="259">
        <v>7</v>
      </c>
      <c r="E121" s="258">
        <v>0.16500000000000001</v>
      </c>
      <c r="F121" s="258">
        <v>4.4833333333000001</v>
      </c>
      <c r="G121" s="258">
        <v>0.56887839289999997</v>
      </c>
      <c r="H121" s="258">
        <v>54</v>
      </c>
      <c r="I121" s="259">
        <v>5</v>
      </c>
      <c r="J121" s="259">
        <f>IFERROR(VLOOKUP($B121,'Core Indicators'!$E$3:$EU$906,147,FALSE),"x")</f>
        <v>492</v>
      </c>
      <c r="K121" s="260">
        <v>-1.0201843977</v>
      </c>
      <c r="L121" s="258">
        <v>3</v>
      </c>
      <c r="M121" s="259">
        <v>45</v>
      </c>
      <c r="N121" s="259">
        <v>26</v>
      </c>
      <c r="O121" s="259">
        <f>IFERROR(VLOOKUP(B121,'Core Indicators'!$E$3:$G$9906,3,FALSE),"x")</f>
        <v>33474000</v>
      </c>
      <c r="P121" s="259">
        <v>786380</v>
      </c>
      <c r="Q121" s="253"/>
      <c r="R121" s="253"/>
      <c r="S121" s="253"/>
      <c r="T121" s="253"/>
      <c r="U121" s="253"/>
      <c r="V121" s="253"/>
      <c r="W121" s="253"/>
      <c r="X121" s="253"/>
      <c r="Y121" s="253"/>
      <c r="Z121" s="253"/>
      <c r="AA121" s="253"/>
      <c r="AB121" s="253"/>
      <c r="AC121" s="253"/>
      <c r="AD121" s="253"/>
      <c r="AE121" s="253"/>
      <c r="AF121" s="253"/>
      <c r="AG121" s="253"/>
      <c r="AH121" s="253"/>
      <c r="AI121" s="253"/>
      <c r="AJ121" s="253"/>
      <c r="AK121" s="253"/>
      <c r="AL121" s="253"/>
      <c r="AM121" s="253"/>
      <c r="AN121" s="253"/>
      <c r="AO121" s="253"/>
      <c r="AP121" s="253"/>
      <c r="AQ121" s="253"/>
      <c r="AR121" s="253"/>
      <c r="AS121" s="253"/>
      <c r="AT121" s="253"/>
      <c r="AU121" s="253"/>
      <c r="AV121" s="253"/>
      <c r="AW121" s="253"/>
      <c r="AX121" s="253"/>
      <c r="AY121" s="253"/>
      <c r="AZ121" s="253"/>
      <c r="BA121" s="253"/>
      <c r="BB121" s="253"/>
      <c r="BC121" s="253"/>
      <c r="BD121" s="253"/>
      <c r="BE121" s="253"/>
      <c r="BF121" s="253"/>
      <c r="BG121" s="253"/>
      <c r="BH121" s="253"/>
      <c r="BI121" s="253"/>
      <c r="BJ121" s="253"/>
      <c r="BK121" s="253"/>
      <c r="BL121" s="253"/>
      <c r="BM121" s="253"/>
      <c r="BN121" s="253"/>
      <c r="BO121" s="253"/>
      <c r="BP121" s="253"/>
      <c r="BQ121" s="253"/>
      <c r="BR121" s="253"/>
      <c r="BS121" s="253"/>
      <c r="BT121" s="253"/>
      <c r="BU121" s="253"/>
      <c r="BV121" s="253"/>
      <c r="BW121" s="253"/>
      <c r="BX121" s="253"/>
      <c r="BY121" s="253"/>
      <c r="BZ121" s="253"/>
      <c r="CA121" s="253"/>
      <c r="CB121" s="253"/>
      <c r="CC121" s="253"/>
      <c r="CD121" s="253"/>
      <c r="CE121" s="253"/>
      <c r="CF121" s="253"/>
      <c r="CG121" s="253"/>
      <c r="CH121" s="253"/>
      <c r="CI121" s="253"/>
      <c r="CJ121" s="253"/>
      <c r="CK121" s="253"/>
      <c r="CL121" s="253"/>
      <c r="CM121" s="253"/>
      <c r="CN121" s="253"/>
      <c r="CO121" s="253"/>
      <c r="CP121" s="253"/>
      <c r="CQ121" s="253"/>
      <c r="CR121" s="253"/>
      <c r="CS121" s="253"/>
      <c r="CT121" s="253"/>
      <c r="CU121" s="253"/>
      <c r="CV121" s="253"/>
      <c r="CW121" s="253"/>
      <c r="CX121" s="253"/>
      <c r="CY121" s="253"/>
      <c r="CZ121" s="253"/>
      <c r="DA121" s="253"/>
      <c r="DB121" s="253"/>
      <c r="DC121" s="253"/>
      <c r="DD121" s="253"/>
      <c r="DE121" s="253"/>
      <c r="DF121" s="253"/>
      <c r="DG121" s="253"/>
      <c r="DH121" s="253"/>
      <c r="DI121" s="253"/>
      <c r="DJ121" s="253"/>
      <c r="DK121" s="253"/>
      <c r="DL121" s="253"/>
    </row>
    <row r="122" spans="1:116" x14ac:dyDescent="0.25">
      <c r="A122" s="254" t="s">
        <v>337</v>
      </c>
      <c r="B122" s="255" t="s">
        <v>8552</v>
      </c>
      <c r="C122" s="258">
        <v>0.65999998090000001</v>
      </c>
      <c r="D122" s="259">
        <v>5</v>
      </c>
      <c r="E122" s="258">
        <v>0</v>
      </c>
      <c r="F122" s="258">
        <v>4.2666666666999999</v>
      </c>
      <c r="G122" s="258">
        <v>0.61993629360000002</v>
      </c>
      <c r="H122" s="258">
        <v>32.6</v>
      </c>
      <c r="I122" s="259">
        <v>2</v>
      </c>
      <c r="J122" s="259">
        <f>IFERROR(VLOOKUP($B122,'Core Indicators'!$E$3:$EU$906,147,FALSE),"x")</f>
        <v>0</v>
      </c>
      <c r="K122" s="260">
        <v>-0.58271789549999997</v>
      </c>
      <c r="L122" s="258">
        <v>4</v>
      </c>
      <c r="M122" s="259">
        <v>34</v>
      </c>
      <c r="N122" s="259">
        <v>28</v>
      </c>
      <c r="O122" s="259">
        <f>IFERROR(VLOOKUP(B122,'Core Indicators'!$E$3:$G$9906,3,FALSE),"x")</f>
        <v>4802000</v>
      </c>
      <c r="P122" s="259">
        <v>1030700</v>
      </c>
      <c r="Q122" s="253"/>
      <c r="R122" s="253"/>
      <c r="S122" s="253"/>
      <c r="T122" s="253"/>
      <c r="U122" s="253"/>
      <c r="V122" s="253"/>
      <c r="W122" s="253"/>
      <c r="X122" s="253"/>
      <c r="Y122" s="253"/>
      <c r="Z122" s="253"/>
      <c r="AA122" s="253"/>
      <c r="AB122" s="253"/>
      <c r="AC122" s="253"/>
      <c r="AD122" s="253"/>
      <c r="AE122" s="253"/>
      <c r="AF122" s="253"/>
      <c r="AG122" s="253"/>
      <c r="AH122" s="253"/>
      <c r="AI122" s="253"/>
      <c r="AJ122" s="253"/>
      <c r="AK122" s="253"/>
      <c r="AL122" s="253"/>
      <c r="AM122" s="253"/>
      <c r="AN122" s="253"/>
      <c r="AO122" s="253"/>
      <c r="AP122" s="253"/>
      <c r="AQ122" s="253"/>
      <c r="AR122" s="253"/>
      <c r="AS122" s="253"/>
      <c r="AT122" s="253"/>
      <c r="AU122" s="253"/>
      <c r="AV122" s="253"/>
      <c r="AW122" s="253"/>
      <c r="AX122" s="253"/>
      <c r="AY122" s="253"/>
      <c r="AZ122" s="253"/>
      <c r="BA122" s="253"/>
      <c r="BB122" s="253"/>
      <c r="BC122" s="253"/>
      <c r="BD122" s="253"/>
      <c r="BE122" s="253"/>
      <c r="BF122" s="253"/>
      <c r="BG122" s="253"/>
      <c r="BH122" s="253"/>
      <c r="BI122" s="253"/>
      <c r="BJ122" s="253"/>
      <c r="BK122" s="253"/>
      <c r="BL122" s="253"/>
      <c r="BM122" s="253"/>
      <c r="BN122" s="253"/>
      <c r="BO122" s="253"/>
      <c r="BP122" s="253"/>
      <c r="BQ122" s="253"/>
      <c r="BR122" s="253"/>
      <c r="BS122" s="253"/>
      <c r="BT122" s="253"/>
      <c r="BU122" s="253"/>
      <c r="BV122" s="253"/>
      <c r="BW122" s="253"/>
      <c r="BX122" s="253"/>
      <c r="BY122" s="253"/>
      <c r="BZ122" s="253"/>
      <c r="CA122" s="253"/>
      <c r="CB122" s="253"/>
      <c r="CC122" s="253"/>
      <c r="CD122" s="253"/>
      <c r="CE122" s="253"/>
      <c r="CF122" s="253"/>
      <c r="CG122" s="253"/>
      <c r="CH122" s="253"/>
      <c r="CI122" s="253"/>
      <c r="CJ122" s="253"/>
      <c r="CK122" s="253"/>
      <c r="CL122" s="253"/>
      <c r="CM122" s="253"/>
      <c r="CN122" s="253"/>
      <c r="CO122" s="253"/>
      <c r="CP122" s="253"/>
      <c r="CQ122" s="253"/>
      <c r="CR122" s="253"/>
      <c r="CS122" s="253"/>
      <c r="CT122" s="253"/>
      <c r="CU122" s="253"/>
      <c r="CV122" s="253"/>
      <c r="CW122" s="253"/>
      <c r="CX122" s="253"/>
      <c r="CY122" s="253"/>
      <c r="CZ122" s="253"/>
      <c r="DA122" s="253"/>
      <c r="DB122" s="253"/>
      <c r="DC122" s="253"/>
      <c r="DD122" s="253"/>
      <c r="DE122" s="253"/>
      <c r="DF122" s="253"/>
      <c r="DG122" s="253"/>
      <c r="DH122" s="253"/>
      <c r="DI122" s="253"/>
      <c r="DJ122" s="253"/>
      <c r="DK122" s="253"/>
      <c r="DL122" s="253"/>
    </row>
    <row r="123" spans="1:116" x14ac:dyDescent="0.25">
      <c r="A123" s="254" t="s">
        <v>8553</v>
      </c>
      <c r="B123" s="255" t="s">
        <v>8554</v>
      </c>
      <c r="C123" s="258">
        <v>0.73069999029999999</v>
      </c>
      <c r="D123" s="259">
        <v>11</v>
      </c>
      <c r="E123" s="258">
        <v>0</v>
      </c>
      <c r="F123" s="258">
        <v>8.6</v>
      </c>
      <c r="G123" s="258">
        <v>0.36946207279999999</v>
      </c>
      <c r="H123" s="258">
        <v>36.799999999999997</v>
      </c>
      <c r="I123" s="259">
        <v>0</v>
      </c>
      <c r="J123" s="259" t="str">
        <f>IFERROR(VLOOKUP($B123,'Core Indicators'!$E$3:$EU$906,147,FALSE),"x")</f>
        <v>x</v>
      </c>
      <c r="K123" s="260">
        <v>0.76357662680000005</v>
      </c>
      <c r="L123" s="258">
        <v>8.25</v>
      </c>
      <c r="M123" s="259">
        <v>89</v>
      </c>
      <c r="N123" s="259">
        <v>52</v>
      </c>
      <c r="O123" s="259" t="str">
        <f>IFERROR(VLOOKUP(B123,'Core Indicators'!$E$3:$G$9906,3,FALSE),"x")</f>
        <v>x</v>
      </c>
      <c r="P123" s="259">
        <v>2030</v>
      </c>
      <c r="Q123" s="253"/>
      <c r="R123" s="253"/>
      <c r="S123" s="253"/>
      <c r="T123" s="253"/>
      <c r="U123" s="253"/>
      <c r="V123" s="253"/>
      <c r="W123" s="253"/>
      <c r="X123" s="253"/>
      <c r="Y123" s="253"/>
      <c r="Z123" s="253"/>
      <c r="AA123" s="253"/>
      <c r="AB123" s="253"/>
      <c r="AC123" s="253"/>
      <c r="AD123" s="253"/>
      <c r="AE123" s="253"/>
      <c r="AF123" s="253"/>
      <c r="AG123" s="253"/>
      <c r="AH123" s="253"/>
      <c r="AI123" s="253"/>
      <c r="AJ123" s="253"/>
      <c r="AK123" s="253"/>
      <c r="AL123" s="253"/>
      <c r="AM123" s="253"/>
      <c r="AN123" s="253"/>
      <c r="AO123" s="253"/>
      <c r="AP123" s="253"/>
      <c r="AQ123" s="253"/>
      <c r="AR123" s="253"/>
      <c r="AS123" s="253"/>
      <c r="AT123" s="253"/>
      <c r="AU123" s="253"/>
      <c r="AV123" s="253"/>
      <c r="AW123" s="253"/>
      <c r="AX123" s="253"/>
      <c r="AY123" s="253"/>
      <c r="AZ123" s="253"/>
      <c r="BA123" s="253"/>
      <c r="BB123" s="253"/>
      <c r="BC123" s="253"/>
      <c r="BD123" s="253"/>
      <c r="BE123" s="253"/>
      <c r="BF123" s="253"/>
      <c r="BG123" s="253"/>
      <c r="BH123" s="253"/>
      <c r="BI123" s="253"/>
      <c r="BJ123" s="253"/>
      <c r="BK123" s="253"/>
      <c r="BL123" s="253"/>
      <c r="BM123" s="253"/>
      <c r="BN123" s="253"/>
      <c r="BO123" s="253"/>
      <c r="BP123" s="253"/>
      <c r="BQ123" s="253"/>
      <c r="BR123" s="253"/>
      <c r="BS123" s="253"/>
      <c r="BT123" s="253"/>
      <c r="BU123" s="253"/>
      <c r="BV123" s="253"/>
      <c r="BW123" s="253"/>
      <c r="BX123" s="253"/>
      <c r="BY123" s="253"/>
      <c r="BZ123" s="253"/>
      <c r="CA123" s="253"/>
      <c r="CB123" s="253"/>
      <c r="CC123" s="253"/>
      <c r="CD123" s="253"/>
      <c r="CE123" s="253"/>
      <c r="CF123" s="253"/>
      <c r="CG123" s="253"/>
      <c r="CH123" s="253"/>
      <c r="CI123" s="253"/>
      <c r="CJ123" s="253"/>
      <c r="CK123" s="253"/>
      <c r="CL123" s="253"/>
      <c r="CM123" s="253"/>
      <c r="CN123" s="253"/>
      <c r="CO123" s="253"/>
      <c r="CP123" s="253"/>
      <c r="CQ123" s="253"/>
      <c r="CR123" s="253"/>
      <c r="CS123" s="253"/>
      <c r="CT123" s="253"/>
      <c r="CU123" s="253"/>
      <c r="CV123" s="253"/>
      <c r="CW123" s="253"/>
      <c r="CX123" s="253"/>
      <c r="CY123" s="253"/>
      <c r="CZ123" s="253"/>
      <c r="DA123" s="253"/>
      <c r="DB123" s="253"/>
      <c r="DC123" s="253"/>
      <c r="DD123" s="253"/>
      <c r="DE123" s="253"/>
      <c r="DF123" s="253"/>
      <c r="DG123" s="253"/>
      <c r="DH123" s="253"/>
      <c r="DI123" s="253"/>
      <c r="DJ123" s="253"/>
      <c r="DK123" s="253"/>
      <c r="DL123" s="253"/>
    </row>
    <row r="124" spans="1:116" x14ac:dyDescent="0.25">
      <c r="A124" s="254" t="s">
        <v>422</v>
      </c>
      <c r="B124" s="255" t="s">
        <v>8555</v>
      </c>
      <c r="C124" s="258">
        <v>0.60879998740000008</v>
      </c>
      <c r="D124" s="259">
        <v>10</v>
      </c>
      <c r="E124" s="258">
        <v>0</v>
      </c>
      <c r="F124" s="258">
        <v>6.35</v>
      </c>
      <c r="G124" s="258">
        <v>0.61495508840000002</v>
      </c>
      <c r="H124" s="258">
        <v>44.7</v>
      </c>
      <c r="I124" s="259">
        <v>0</v>
      </c>
      <c r="J124" s="259">
        <f>IFERROR(VLOOKUP($B124,'Core Indicators'!$E$3:$EU$906,147,FALSE),"x")</f>
        <v>914</v>
      </c>
      <c r="K124" s="260">
        <v>-0.33112335209999999</v>
      </c>
      <c r="L124" s="258">
        <v>5.5</v>
      </c>
      <c r="M124" s="259">
        <v>62</v>
      </c>
      <c r="N124" s="259">
        <v>31</v>
      </c>
      <c r="O124" s="259">
        <f>IFERROR(VLOOKUP(B124,'Core Indicators'!$E$3:$G$9906,3,FALSE),"x")</f>
        <v>19900000</v>
      </c>
      <c r="P124" s="259">
        <v>94280</v>
      </c>
      <c r="Q124" s="253"/>
      <c r="R124" s="253"/>
      <c r="S124" s="253"/>
      <c r="T124" s="253"/>
      <c r="U124" s="253"/>
      <c r="V124" s="253"/>
      <c r="W124" s="253"/>
      <c r="X124" s="253"/>
      <c r="Y124" s="253"/>
      <c r="Z124" s="253"/>
      <c r="AA124" s="253"/>
      <c r="AB124" s="253"/>
      <c r="AC124" s="253"/>
      <c r="AD124" s="253"/>
      <c r="AE124" s="253"/>
      <c r="AF124" s="253"/>
      <c r="AG124" s="253"/>
      <c r="AH124" s="253"/>
      <c r="AI124" s="253"/>
      <c r="AJ124" s="253"/>
      <c r="AK124" s="253"/>
      <c r="AL124" s="253"/>
      <c r="AM124" s="253"/>
      <c r="AN124" s="253"/>
      <c r="AO124" s="253"/>
      <c r="AP124" s="253"/>
      <c r="AQ124" s="253"/>
      <c r="AR124" s="253"/>
      <c r="AS124" s="253"/>
      <c r="AT124" s="253"/>
      <c r="AU124" s="253"/>
      <c r="AV124" s="253"/>
      <c r="AW124" s="253"/>
      <c r="AX124" s="253"/>
      <c r="AY124" s="253"/>
      <c r="AZ124" s="253"/>
      <c r="BA124" s="253"/>
      <c r="BB124" s="253"/>
      <c r="BC124" s="253"/>
      <c r="BD124" s="253"/>
      <c r="BE124" s="253"/>
      <c r="BF124" s="253"/>
      <c r="BG124" s="253"/>
      <c r="BH124" s="253"/>
      <c r="BI124" s="253"/>
      <c r="BJ124" s="253"/>
      <c r="BK124" s="253"/>
      <c r="BL124" s="253"/>
      <c r="BM124" s="253"/>
      <c r="BN124" s="253"/>
      <c r="BO124" s="253"/>
      <c r="BP124" s="253"/>
      <c r="BQ124" s="253"/>
      <c r="BR124" s="253"/>
      <c r="BS124" s="253"/>
      <c r="BT124" s="253"/>
      <c r="BU124" s="253"/>
      <c r="BV124" s="253"/>
      <c r="BW124" s="253"/>
      <c r="BX124" s="253"/>
      <c r="BY124" s="253"/>
      <c r="BZ124" s="253"/>
      <c r="CA124" s="253"/>
      <c r="CB124" s="253"/>
      <c r="CC124" s="253"/>
      <c r="CD124" s="253"/>
      <c r="CE124" s="253"/>
      <c r="CF124" s="253"/>
      <c r="CG124" s="253"/>
      <c r="CH124" s="253"/>
      <c r="CI124" s="253"/>
      <c r="CJ124" s="253"/>
      <c r="CK124" s="253"/>
      <c r="CL124" s="253"/>
      <c r="CM124" s="253"/>
      <c r="CN124" s="253"/>
      <c r="CO124" s="253"/>
      <c r="CP124" s="253"/>
      <c r="CQ124" s="253"/>
      <c r="CR124" s="253"/>
      <c r="CS124" s="253"/>
      <c r="CT124" s="253"/>
      <c r="CU124" s="253"/>
      <c r="CV124" s="253"/>
      <c r="CW124" s="253"/>
      <c r="CX124" s="253"/>
      <c r="CY124" s="253"/>
      <c r="CZ124" s="253"/>
      <c r="DA124" s="253"/>
      <c r="DB124" s="253"/>
      <c r="DC124" s="253"/>
      <c r="DD124" s="253"/>
      <c r="DE124" s="253"/>
      <c r="DF124" s="253"/>
      <c r="DG124" s="253"/>
      <c r="DH124" s="253"/>
      <c r="DI124" s="253"/>
      <c r="DJ124" s="253"/>
      <c r="DK124" s="253"/>
      <c r="DL124" s="253"/>
    </row>
    <row r="125" spans="1:116" x14ac:dyDescent="0.25">
      <c r="A125" s="254" t="s">
        <v>1398</v>
      </c>
      <c r="B125" s="255" t="s">
        <v>8556</v>
      </c>
      <c r="C125" s="258">
        <v>0.59559397110000001</v>
      </c>
      <c r="D125" s="259">
        <v>3</v>
      </c>
      <c r="E125" s="258">
        <v>5.8999999999999997E-2</v>
      </c>
      <c r="F125" s="258">
        <v>5.85</v>
      </c>
      <c r="G125" s="258">
        <v>0.27437398190000001</v>
      </c>
      <c r="H125" s="258">
        <v>41.1</v>
      </c>
      <c r="I125" s="259">
        <v>1</v>
      </c>
      <c r="J125" s="259">
        <f>IFERROR(VLOOKUP($B125,'Core Indicators'!$E$3:$EU$906,147,FALSE),"x")</f>
        <v>0</v>
      </c>
      <c r="K125" s="260">
        <v>0.59094518419999997</v>
      </c>
      <c r="L125" s="258">
        <v>5.5</v>
      </c>
      <c r="M125" s="259">
        <v>52</v>
      </c>
      <c r="N125" s="259">
        <v>53</v>
      </c>
      <c r="O125" s="259">
        <f>IFERROR(VLOOKUP(B125,'Core Indicators'!$E$3:$G$9906,3,FALSE),"x")</f>
        <v>32694000</v>
      </c>
      <c r="P125" s="259">
        <v>328550</v>
      </c>
      <c r="Q125" s="253"/>
      <c r="R125" s="253"/>
      <c r="S125" s="253"/>
      <c r="T125" s="253"/>
      <c r="U125" s="253"/>
      <c r="V125" s="253"/>
      <c r="W125" s="253"/>
      <c r="X125" s="253"/>
      <c r="Y125" s="253"/>
      <c r="Z125" s="253"/>
      <c r="AA125" s="253"/>
      <c r="AB125" s="253"/>
      <c r="AC125" s="253"/>
      <c r="AD125" s="253"/>
      <c r="AE125" s="253"/>
      <c r="AF125" s="253"/>
      <c r="AG125" s="253"/>
      <c r="AH125" s="253"/>
      <c r="AI125" s="253"/>
      <c r="AJ125" s="253"/>
      <c r="AK125" s="253"/>
      <c r="AL125" s="253"/>
      <c r="AM125" s="253"/>
      <c r="AN125" s="253"/>
      <c r="AO125" s="253"/>
      <c r="AP125" s="253"/>
      <c r="AQ125" s="253"/>
      <c r="AR125" s="253"/>
      <c r="AS125" s="253"/>
      <c r="AT125" s="253"/>
      <c r="AU125" s="253"/>
      <c r="AV125" s="253"/>
      <c r="AW125" s="253"/>
      <c r="AX125" s="253"/>
      <c r="AY125" s="253"/>
      <c r="AZ125" s="253"/>
      <c r="BA125" s="253"/>
      <c r="BB125" s="253"/>
      <c r="BC125" s="253"/>
      <c r="BD125" s="253"/>
      <c r="BE125" s="253"/>
      <c r="BF125" s="253"/>
      <c r="BG125" s="253"/>
      <c r="BH125" s="253"/>
      <c r="BI125" s="253"/>
      <c r="BJ125" s="253"/>
      <c r="BK125" s="253"/>
      <c r="BL125" s="253"/>
      <c r="BM125" s="253"/>
      <c r="BN125" s="253"/>
      <c r="BO125" s="253"/>
      <c r="BP125" s="253"/>
      <c r="BQ125" s="253"/>
      <c r="BR125" s="253"/>
      <c r="BS125" s="253"/>
      <c r="BT125" s="253"/>
      <c r="BU125" s="253"/>
      <c r="BV125" s="253"/>
      <c r="BW125" s="253"/>
      <c r="BX125" s="253"/>
      <c r="BY125" s="253"/>
      <c r="BZ125" s="253"/>
      <c r="CA125" s="253"/>
      <c r="CB125" s="253"/>
      <c r="CC125" s="253"/>
      <c r="CD125" s="253"/>
      <c r="CE125" s="253"/>
      <c r="CF125" s="253"/>
      <c r="CG125" s="253"/>
      <c r="CH125" s="253"/>
      <c r="CI125" s="253"/>
      <c r="CJ125" s="253"/>
      <c r="CK125" s="253"/>
      <c r="CL125" s="253"/>
      <c r="CM125" s="253"/>
      <c r="CN125" s="253"/>
      <c r="CO125" s="253"/>
      <c r="CP125" s="253"/>
      <c r="CQ125" s="253"/>
      <c r="CR125" s="253"/>
      <c r="CS125" s="253"/>
      <c r="CT125" s="253"/>
      <c r="CU125" s="253"/>
      <c r="CV125" s="253"/>
      <c r="CW125" s="253"/>
      <c r="CX125" s="253"/>
      <c r="CY125" s="253"/>
      <c r="CZ125" s="253"/>
      <c r="DA125" s="253"/>
      <c r="DB125" s="253"/>
      <c r="DC125" s="253"/>
      <c r="DD125" s="253"/>
      <c r="DE125" s="253"/>
      <c r="DF125" s="253"/>
      <c r="DG125" s="253"/>
      <c r="DH125" s="253"/>
      <c r="DI125" s="253"/>
      <c r="DJ125" s="253"/>
      <c r="DK125" s="253"/>
      <c r="DL125" s="253"/>
    </row>
    <row r="126" spans="1:116" x14ac:dyDescent="0.25">
      <c r="A126" s="254" t="s">
        <v>976</v>
      </c>
      <c r="B126" s="255" t="s">
        <v>8557</v>
      </c>
      <c r="C126" s="258">
        <v>0.72633300469999995</v>
      </c>
      <c r="D126" s="259">
        <v>11</v>
      </c>
      <c r="E126" s="258">
        <v>0.161</v>
      </c>
      <c r="F126" s="258">
        <v>7.5</v>
      </c>
      <c r="G126" s="258">
        <v>0.46023062380000002</v>
      </c>
      <c r="H126" s="258">
        <v>59.1</v>
      </c>
      <c r="I126" s="259">
        <v>0</v>
      </c>
      <c r="J126" s="259">
        <f>IFERROR(VLOOKUP($B126,'Core Indicators'!$E$3:$EU$906,147,FALSE),"x")</f>
        <v>0</v>
      </c>
      <c r="K126" s="260">
        <v>0.30998012419999998</v>
      </c>
      <c r="L126" s="258">
        <v>6.75</v>
      </c>
      <c r="M126" s="259">
        <v>77</v>
      </c>
      <c r="N126" s="259">
        <v>52</v>
      </c>
      <c r="O126" s="259">
        <f>IFERROR(VLOOKUP(B126,'Core Indicators'!$E$3:$G$9906,3,FALSE),"x")</f>
        <v>2586000</v>
      </c>
      <c r="P126" s="259">
        <v>823290</v>
      </c>
      <c r="Q126" s="253"/>
      <c r="R126" s="253"/>
      <c r="S126" s="253"/>
      <c r="T126" s="253"/>
      <c r="U126" s="253"/>
      <c r="V126" s="253"/>
      <c r="W126" s="253"/>
      <c r="X126" s="253"/>
      <c r="Y126" s="253"/>
      <c r="Z126" s="253"/>
      <c r="AA126" s="253"/>
      <c r="AB126" s="253"/>
      <c r="AC126" s="253"/>
      <c r="AD126" s="253"/>
      <c r="AE126" s="253"/>
      <c r="AF126" s="253"/>
      <c r="AG126" s="253"/>
      <c r="AH126" s="253"/>
      <c r="AI126" s="253"/>
      <c r="AJ126" s="253"/>
      <c r="AK126" s="253"/>
      <c r="AL126" s="253"/>
      <c r="AM126" s="253"/>
      <c r="AN126" s="253"/>
      <c r="AO126" s="253"/>
      <c r="AP126" s="253"/>
      <c r="AQ126" s="253"/>
      <c r="AR126" s="253"/>
      <c r="AS126" s="253"/>
      <c r="AT126" s="253"/>
      <c r="AU126" s="253"/>
      <c r="AV126" s="253"/>
      <c r="AW126" s="253"/>
      <c r="AX126" s="253"/>
      <c r="AY126" s="253"/>
      <c r="AZ126" s="253"/>
      <c r="BA126" s="253"/>
      <c r="BB126" s="253"/>
      <c r="BC126" s="253"/>
      <c r="BD126" s="253"/>
      <c r="BE126" s="253"/>
      <c r="BF126" s="253"/>
      <c r="BG126" s="253"/>
      <c r="BH126" s="253"/>
      <c r="BI126" s="253"/>
      <c r="BJ126" s="253"/>
      <c r="BK126" s="253"/>
      <c r="BL126" s="253"/>
      <c r="BM126" s="253"/>
      <c r="BN126" s="253"/>
      <c r="BO126" s="253"/>
      <c r="BP126" s="253"/>
      <c r="BQ126" s="253"/>
      <c r="BR126" s="253"/>
      <c r="BS126" s="253"/>
      <c r="BT126" s="253"/>
      <c r="BU126" s="253"/>
      <c r="BV126" s="253"/>
      <c r="BW126" s="253"/>
      <c r="BX126" s="253"/>
      <c r="BY126" s="253"/>
      <c r="BZ126" s="253"/>
      <c r="CA126" s="253"/>
      <c r="CB126" s="253"/>
      <c r="CC126" s="253"/>
      <c r="CD126" s="253"/>
      <c r="CE126" s="253"/>
      <c r="CF126" s="253"/>
      <c r="CG126" s="253"/>
      <c r="CH126" s="253"/>
      <c r="CI126" s="253"/>
      <c r="CJ126" s="253"/>
      <c r="CK126" s="253"/>
      <c r="CL126" s="253"/>
      <c r="CM126" s="253"/>
      <c r="CN126" s="253"/>
      <c r="CO126" s="253"/>
      <c r="CP126" s="253"/>
      <c r="CQ126" s="253"/>
      <c r="CR126" s="253"/>
      <c r="CS126" s="253"/>
      <c r="CT126" s="253"/>
      <c r="CU126" s="253"/>
      <c r="CV126" s="253"/>
      <c r="CW126" s="253"/>
      <c r="CX126" s="253"/>
      <c r="CY126" s="253"/>
      <c r="CZ126" s="253"/>
      <c r="DA126" s="253"/>
      <c r="DB126" s="253"/>
      <c r="DC126" s="253"/>
      <c r="DD126" s="253"/>
      <c r="DE126" s="253"/>
      <c r="DF126" s="253"/>
      <c r="DG126" s="253"/>
      <c r="DH126" s="253"/>
      <c r="DI126" s="253"/>
      <c r="DJ126" s="253"/>
      <c r="DK126" s="253"/>
      <c r="DL126" s="253"/>
    </row>
    <row r="127" spans="1:116" x14ac:dyDescent="0.25">
      <c r="A127" s="254" t="s">
        <v>191</v>
      </c>
      <c r="B127" s="255" t="s">
        <v>8558</v>
      </c>
      <c r="C127" s="258">
        <v>0.629549998</v>
      </c>
      <c r="D127" s="259">
        <v>8</v>
      </c>
      <c r="E127" s="258">
        <v>8.5000000000000006E-2</v>
      </c>
      <c r="F127" s="258">
        <v>6.1</v>
      </c>
      <c r="G127" s="258">
        <v>0.64744784730000005</v>
      </c>
      <c r="H127" s="258">
        <v>34.299999999999997</v>
      </c>
      <c r="I127" s="259">
        <v>3</v>
      </c>
      <c r="J127" s="259">
        <f>IFERROR(VLOOKUP($B127,'Core Indicators'!$E$3:$EU$906,147,FALSE),"x")</f>
        <v>357</v>
      </c>
      <c r="K127" s="260">
        <v>-0.53293120859999998</v>
      </c>
      <c r="L127" s="258">
        <v>5.5</v>
      </c>
      <c r="M127" s="259">
        <v>48</v>
      </c>
      <c r="N127" s="259">
        <v>32</v>
      </c>
      <c r="O127" s="259">
        <f>IFERROR(VLOOKUP(B127,'Core Indicators'!$E$3:$G$9906,3,FALSE),"x")</f>
        <v>26000000</v>
      </c>
      <c r="P127" s="259">
        <v>1266700</v>
      </c>
      <c r="Q127" s="253"/>
      <c r="R127" s="253"/>
      <c r="S127" s="253"/>
      <c r="T127" s="253"/>
      <c r="U127" s="253"/>
      <c r="V127" s="253"/>
      <c r="W127" s="253"/>
      <c r="X127" s="253"/>
      <c r="Y127" s="253"/>
      <c r="Z127" s="253"/>
      <c r="AA127" s="253"/>
      <c r="AB127" s="253"/>
      <c r="AC127" s="253"/>
      <c r="AD127" s="253"/>
      <c r="AE127" s="253"/>
      <c r="AF127" s="253"/>
      <c r="AG127" s="253"/>
      <c r="AH127" s="253"/>
      <c r="AI127" s="253"/>
      <c r="AJ127" s="253"/>
      <c r="AK127" s="253"/>
      <c r="AL127" s="253"/>
      <c r="AM127" s="253"/>
      <c r="AN127" s="253"/>
      <c r="AO127" s="253"/>
      <c r="AP127" s="253"/>
      <c r="AQ127" s="253"/>
      <c r="AR127" s="253"/>
      <c r="AS127" s="253"/>
      <c r="AT127" s="253"/>
      <c r="AU127" s="253"/>
      <c r="AV127" s="253"/>
      <c r="AW127" s="253"/>
      <c r="AX127" s="253"/>
      <c r="AY127" s="253"/>
      <c r="AZ127" s="253"/>
      <c r="BA127" s="253"/>
      <c r="BB127" s="253"/>
      <c r="BC127" s="253"/>
      <c r="BD127" s="253"/>
      <c r="BE127" s="253"/>
      <c r="BF127" s="253"/>
      <c r="BG127" s="253"/>
      <c r="BH127" s="253"/>
      <c r="BI127" s="253"/>
      <c r="BJ127" s="253"/>
      <c r="BK127" s="253"/>
      <c r="BL127" s="253"/>
      <c r="BM127" s="253"/>
      <c r="BN127" s="253"/>
      <c r="BO127" s="253"/>
      <c r="BP127" s="253"/>
      <c r="BQ127" s="253"/>
      <c r="BR127" s="253"/>
      <c r="BS127" s="253"/>
      <c r="BT127" s="253"/>
      <c r="BU127" s="253"/>
      <c r="BV127" s="253"/>
      <c r="BW127" s="253"/>
      <c r="BX127" s="253"/>
      <c r="BY127" s="253"/>
      <c r="BZ127" s="253"/>
      <c r="CA127" s="253"/>
      <c r="CB127" s="253"/>
      <c r="CC127" s="253"/>
      <c r="CD127" s="253"/>
      <c r="CE127" s="253"/>
      <c r="CF127" s="253"/>
      <c r="CG127" s="253"/>
      <c r="CH127" s="253"/>
      <c r="CI127" s="253"/>
      <c r="CJ127" s="253"/>
      <c r="CK127" s="253"/>
      <c r="CL127" s="253"/>
      <c r="CM127" s="253"/>
      <c r="CN127" s="253"/>
      <c r="CO127" s="253"/>
      <c r="CP127" s="253"/>
      <c r="CQ127" s="253"/>
      <c r="CR127" s="253"/>
      <c r="CS127" s="253"/>
      <c r="CT127" s="253"/>
      <c r="CU127" s="253"/>
      <c r="CV127" s="253"/>
      <c r="CW127" s="253"/>
      <c r="CX127" s="253"/>
      <c r="CY127" s="253"/>
      <c r="CZ127" s="253"/>
      <c r="DA127" s="253"/>
      <c r="DB127" s="253"/>
      <c r="DC127" s="253"/>
      <c r="DD127" s="253"/>
      <c r="DE127" s="253"/>
      <c r="DF127" s="253"/>
      <c r="DG127" s="253"/>
      <c r="DH127" s="253"/>
      <c r="DI127" s="253"/>
      <c r="DJ127" s="253"/>
      <c r="DK127" s="253"/>
      <c r="DL127" s="253"/>
    </row>
    <row r="128" spans="1:116" x14ac:dyDescent="0.25">
      <c r="A128" s="254" t="s">
        <v>773</v>
      </c>
      <c r="B128" s="255" t="s">
        <v>8559</v>
      </c>
      <c r="C128" s="258">
        <v>0.82875000470000004</v>
      </c>
      <c r="D128" s="259">
        <v>3</v>
      </c>
      <c r="E128" s="258">
        <v>0.03</v>
      </c>
      <c r="F128" s="258">
        <v>5.45</v>
      </c>
      <c r="G128" s="258" t="s">
        <v>14</v>
      </c>
      <c r="H128" s="258">
        <v>35.1</v>
      </c>
      <c r="I128" s="259">
        <v>5</v>
      </c>
      <c r="J128" s="259">
        <f>IFERROR(VLOOKUP($B128,'Core Indicators'!$E$3:$EU$906,147,FALSE),"x")</f>
        <v>5297</v>
      </c>
      <c r="K128" s="260">
        <v>-0.89798212049999993</v>
      </c>
      <c r="L128" s="258">
        <v>5.25</v>
      </c>
      <c r="M128" s="259">
        <v>47</v>
      </c>
      <c r="N128" s="259">
        <v>26</v>
      </c>
      <c r="O128" s="259">
        <f>IFERROR(VLOOKUP(B128,'Core Indicators'!$E$3:$G$9906,3,FALSE),"x")</f>
        <v>220473000</v>
      </c>
      <c r="P128" s="259">
        <v>910770</v>
      </c>
      <c r="Q128" s="253"/>
      <c r="R128" s="253"/>
      <c r="S128" s="253"/>
      <c r="T128" s="253"/>
      <c r="U128" s="253"/>
      <c r="V128" s="253"/>
      <c r="W128" s="253"/>
      <c r="X128" s="253"/>
      <c r="Y128" s="253"/>
      <c r="Z128" s="253"/>
      <c r="AA128" s="253"/>
      <c r="AB128" s="253"/>
      <c r="AC128" s="253"/>
      <c r="AD128" s="253"/>
      <c r="AE128" s="253"/>
      <c r="AF128" s="253"/>
      <c r="AG128" s="253"/>
      <c r="AH128" s="253"/>
      <c r="AI128" s="253"/>
      <c r="AJ128" s="253"/>
      <c r="AK128" s="253"/>
      <c r="AL128" s="253"/>
      <c r="AM128" s="253"/>
      <c r="AN128" s="253"/>
      <c r="AO128" s="253"/>
      <c r="AP128" s="253"/>
      <c r="AQ128" s="253"/>
      <c r="AR128" s="253"/>
      <c r="AS128" s="253"/>
      <c r="AT128" s="253"/>
      <c r="AU128" s="253"/>
      <c r="AV128" s="253"/>
      <c r="AW128" s="253"/>
      <c r="AX128" s="253"/>
      <c r="AY128" s="253"/>
      <c r="AZ128" s="253"/>
      <c r="BA128" s="253"/>
      <c r="BB128" s="253"/>
      <c r="BC128" s="253"/>
      <c r="BD128" s="253"/>
      <c r="BE128" s="253"/>
      <c r="BF128" s="253"/>
      <c r="BG128" s="253"/>
      <c r="BH128" s="253"/>
      <c r="BI128" s="253"/>
      <c r="BJ128" s="253"/>
      <c r="BK128" s="253"/>
      <c r="BL128" s="253"/>
      <c r="BM128" s="253"/>
      <c r="BN128" s="253"/>
      <c r="BO128" s="253"/>
      <c r="BP128" s="253"/>
      <c r="BQ128" s="253"/>
      <c r="BR128" s="253"/>
      <c r="BS128" s="253"/>
      <c r="BT128" s="253"/>
      <c r="BU128" s="253"/>
      <c r="BV128" s="253"/>
      <c r="BW128" s="253"/>
      <c r="BX128" s="253"/>
      <c r="BY128" s="253"/>
      <c r="BZ128" s="253"/>
      <c r="CA128" s="253"/>
      <c r="CB128" s="253"/>
      <c r="CC128" s="253"/>
      <c r="CD128" s="253"/>
      <c r="CE128" s="253"/>
      <c r="CF128" s="253"/>
      <c r="CG128" s="253"/>
      <c r="CH128" s="253"/>
      <c r="CI128" s="253"/>
      <c r="CJ128" s="253"/>
      <c r="CK128" s="253"/>
      <c r="CL128" s="253"/>
      <c r="CM128" s="253"/>
      <c r="CN128" s="253"/>
      <c r="CO128" s="253"/>
      <c r="CP128" s="253"/>
      <c r="CQ128" s="253"/>
      <c r="CR128" s="253"/>
      <c r="CS128" s="253"/>
      <c r="CT128" s="253"/>
      <c r="CU128" s="253"/>
      <c r="CV128" s="253"/>
      <c r="CW128" s="253"/>
      <c r="CX128" s="253"/>
      <c r="CY128" s="253"/>
      <c r="CZ128" s="253"/>
      <c r="DA128" s="253"/>
      <c r="DB128" s="253"/>
      <c r="DC128" s="253"/>
      <c r="DD128" s="253"/>
      <c r="DE128" s="253"/>
      <c r="DF128" s="253"/>
      <c r="DG128" s="253"/>
      <c r="DH128" s="253"/>
      <c r="DI128" s="253"/>
      <c r="DJ128" s="253"/>
      <c r="DK128" s="253"/>
      <c r="DL128" s="253"/>
    </row>
    <row r="129" spans="1:116" x14ac:dyDescent="0.25">
      <c r="A129" s="254" t="s">
        <v>3674</v>
      </c>
      <c r="B129" s="255" t="s">
        <v>8560</v>
      </c>
      <c r="C129" s="258">
        <v>0.2510709747</v>
      </c>
      <c r="D129" s="259">
        <v>6</v>
      </c>
      <c r="E129" s="258">
        <v>0.13950000000000001</v>
      </c>
      <c r="F129" s="258">
        <v>4.0333333332999999</v>
      </c>
      <c r="G129" s="258">
        <v>0.45470245500000001</v>
      </c>
      <c r="H129" s="258">
        <v>46.2</v>
      </c>
      <c r="I129" s="259">
        <v>3</v>
      </c>
      <c r="J129" s="259">
        <f>IFERROR(VLOOKUP($B129,'Core Indicators'!$E$3:$EU$906,147,FALSE),"x")</f>
        <v>7</v>
      </c>
      <c r="K129" s="260">
        <v>-1.1756899356999999</v>
      </c>
      <c r="L129" s="258">
        <v>2.5</v>
      </c>
      <c r="M129" s="259">
        <v>31</v>
      </c>
      <c r="N129" s="259">
        <v>22</v>
      </c>
      <c r="O129" s="259">
        <f>IFERROR(VLOOKUP(B129,'Core Indicators'!$E$3:$G$9906,3,FALSE),"x")</f>
        <v>6201000</v>
      </c>
      <c r="P129" s="259">
        <v>120340</v>
      </c>
      <c r="Q129" s="253"/>
      <c r="R129" s="253"/>
      <c r="S129" s="253"/>
      <c r="T129" s="253"/>
      <c r="U129" s="253"/>
      <c r="V129" s="253"/>
      <c r="W129" s="253"/>
      <c r="X129" s="253"/>
      <c r="Y129" s="253"/>
      <c r="Z129" s="253"/>
      <c r="AA129" s="253"/>
      <c r="AB129" s="253"/>
      <c r="AC129" s="253"/>
      <c r="AD129" s="253"/>
      <c r="AE129" s="253"/>
      <c r="AF129" s="253"/>
      <c r="AG129" s="253"/>
      <c r="AH129" s="253"/>
      <c r="AI129" s="253"/>
      <c r="AJ129" s="253"/>
      <c r="AK129" s="253"/>
      <c r="AL129" s="253"/>
      <c r="AM129" s="253"/>
      <c r="AN129" s="253"/>
      <c r="AO129" s="253"/>
      <c r="AP129" s="253"/>
      <c r="AQ129" s="253"/>
      <c r="AR129" s="253"/>
      <c r="AS129" s="253"/>
      <c r="AT129" s="253"/>
      <c r="AU129" s="253"/>
      <c r="AV129" s="253"/>
      <c r="AW129" s="253"/>
      <c r="AX129" s="253"/>
      <c r="AY129" s="253"/>
      <c r="AZ129" s="253"/>
      <c r="BA129" s="253"/>
      <c r="BB129" s="253"/>
      <c r="BC129" s="253"/>
      <c r="BD129" s="253"/>
      <c r="BE129" s="253"/>
      <c r="BF129" s="253"/>
      <c r="BG129" s="253"/>
      <c r="BH129" s="253"/>
      <c r="BI129" s="253"/>
      <c r="BJ129" s="253"/>
      <c r="BK129" s="253"/>
      <c r="BL129" s="253"/>
      <c r="BM129" s="253"/>
      <c r="BN129" s="253"/>
      <c r="BO129" s="253"/>
      <c r="BP129" s="253"/>
      <c r="BQ129" s="253"/>
      <c r="BR129" s="253"/>
      <c r="BS129" s="253"/>
      <c r="BT129" s="253"/>
      <c r="BU129" s="253"/>
      <c r="BV129" s="253"/>
      <c r="BW129" s="253"/>
      <c r="BX129" s="253"/>
      <c r="BY129" s="253"/>
      <c r="BZ129" s="253"/>
      <c r="CA129" s="253"/>
      <c r="CB129" s="253"/>
      <c r="CC129" s="253"/>
      <c r="CD129" s="253"/>
      <c r="CE129" s="253"/>
      <c r="CF129" s="253"/>
      <c r="CG129" s="253"/>
      <c r="CH129" s="253"/>
      <c r="CI129" s="253"/>
      <c r="CJ129" s="253"/>
      <c r="CK129" s="253"/>
      <c r="CL129" s="253"/>
      <c r="CM129" s="253"/>
      <c r="CN129" s="253"/>
      <c r="CO129" s="253"/>
      <c r="CP129" s="253"/>
      <c r="CQ129" s="253"/>
      <c r="CR129" s="253"/>
      <c r="CS129" s="253"/>
      <c r="CT129" s="253"/>
      <c r="CU129" s="253"/>
      <c r="CV129" s="253"/>
      <c r="CW129" s="253"/>
      <c r="CX129" s="253"/>
      <c r="CY129" s="253"/>
      <c r="CZ129" s="253"/>
      <c r="DA129" s="253"/>
      <c r="DB129" s="253"/>
      <c r="DC129" s="253"/>
      <c r="DD129" s="253"/>
      <c r="DE129" s="253"/>
      <c r="DF129" s="253"/>
      <c r="DG129" s="253"/>
      <c r="DH129" s="253"/>
      <c r="DI129" s="253"/>
      <c r="DJ129" s="253"/>
      <c r="DK129" s="253"/>
      <c r="DL129" s="253"/>
    </row>
    <row r="130" spans="1:116" x14ac:dyDescent="0.25">
      <c r="A130" s="254" t="s">
        <v>8561</v>
      </c>
      <c r="B130" s="255" t="s">
        <v>8562</v>
      </c>
      <c r="C130" s="258">
        <v>0</v>
      </c>
      <c r="D130" s="259">
        <v>13</v>
      </c>
      <c r="E130" s="258">
        <v>0</v>
      </c>
      <c r="F130" s="258" t="s">
        <v>14</v>
      </c>
      <c r="G130" s="258">
        <v>4.1109984400000001E-2</v>
      </c>
      <c r="H130" s="258">
        <v>28.1</v>
      </c>
      <c r="I130" s="259">
        <v>0</v>
      </c>
      <c r="J130" s="259" t="str">
        <f>IFERROR(VLOOKUP($B130,'Core Indicators'!$E$3:$EU$906,147,FALSE),"x")</f>
        <v>x</v>
      </c>
      <c r="K130" s="260">
        <v>1.8084671497</v>
      </c>
      <c r="L130" s="258" t="s">
        <v>14</v>
      </c>
      <c r="M130" s="259">
        <v>99</v>
      </c>
      <c r="N130" s="259">
        <v>82</v>
      </c>
      <c r="O130" s="259" t="str">
        <f>IFERROR(VLOOKUP(B130,'Core Indicators'!$E$3:$G$9906,3,FALSE),"x")</f>
        <v>x</v>
      </c>
      <c r="P130" s="259">
        <v>33690</v>
      </c>
      <c r="Q130" s="253"/>
      <c r="R130" s="253"/>
      <c r="S130" s="253"/>
      <c r="T130" s="253"/>
      <c r="U130" s="253"/>
      <c r="V130" s="253"/>
      <c r="W130" s="253"/>
      <c r="X130" s="253"/>
      <c r="Y130" s="253"/>
      <c r="Z130" s="253"/>
      <c r="AA130" s="253"/>
      <c r="AB130" s="253"/>
      <c r="AC130" s="253"/>
      <c r="AD130" s="253"/>
      <c r="AE130" s="253"/>
      <c r="AF130" s="253"/>
      <c r="AG130" s="253"/>
      <c r="AH130" s="253"/>
      <c r="AI130" s="253"/>
      <c r="AJ130" s="253"/>
      <c r="AK130" s="253"/>
      <c r="AL130" s="253"/>
      <c r="AM130" s="253"/>
      <c r="AN130" s="253"/>
      <c r="AO130" s="253"/>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3"/>
      <c r="BM130" s="253"/>
      <c r="BN130" s="253"/>
      <c r="BO130" s="253"/>
      <c r="BP130" s="253"/>
      <c r="BQ130" s="253"/>
      <c r="BR130" s="253"/>
      <c r="BS130" s="253"/>
      <c r="BT130" s="253"/>
      <c r="BU130" s="253"/>
      <c r="BV130" s="253"/>
      <c r="BW130" s="253"/>
      <c r="BX130" s="253"/>
      <c r="BY130" s="253"/>
      <c r="BZ130" s="253"/>
      <c r="CA130" s="253"/>
      <c r="CB130" s="253"/>
      <c r="CC130" s="253"/>
      <c r="CD130" s="253"/>
      <c r="CE130" s="253"/>
      <c r="CF130" s="253"/>
      <c r="CG130" s="253"/>
      <c r="CH130" s="253"/>
      <c r="CI130" s="253"/>
      <c r="CJ130" s="253"/>
      <c r="CK130" s="253"/>
      <c r="CL130" s="253"/>
      <c r="CM130" s="253"/>
      <c r="CN130" s="253"/>
      <c r="CO130" s="253"/>
      <c r="CP130" s="253"/>
      <c r="CQ130" s="253"/>
      <c r="CR130" s="253"/>
      <c r="CS130" s="253"/>
      <c r="CT130" s="253"/>
      <c r="CU130" s="253"/>
      <c r="CV130" s="253"/>
      <c r="CW130" s="253"/>
      <c r="CX130" s="253"/>
      <c r="CY130" s="253"/>
      <c r="CZ130" s="253"/>
      <c r="DA130" s="253"/>
      <c r="DB130" s="253"/>
      <c r="DC130" s="253"/>
      <c r="DD130" s="253"/>
      <c r="DE130" s="253"/>
      <c r="DF130" s="253"/>
      <c r="DG130" s="253"/>
      <c r="DH130" s="253"/>
      <c r="DI130" s="253"/>
      <c r="DJ130" s="253"/>
      <c r="DK130" s="253"/>
      <c r="DL130" s="253"/>
    </row>
    <row r="131" spans="1:116" x14ac:dyDescent="0.25">
      <c r="A131" s="254" t="s">
        <v>8563</v>
      </c>
      <c r="B131" s="255" t="s">
        <v>8564</v>
      </c>
      <c r="C131" s="258">
        <v>0</v>
      </c>
      <c r="D131" s="259">
        <v>12</v>
      </c>
      <c r="E131" s="258">
        <v>0</v>
      </c>
      <c r="F131" s="258" t="s">
        <v>14</v>
      </c>
      <c r="G131" s="258">
        <v>4.4116419499999997E-2</v>
      </c>
      <c r="H131" s="258">
        <v>27.6</v>
      </c>
      <c r="I131" s="259">
        <v>0</v>
      </c>
      <c r="J131" s="259" t="str">
        <f>IFERROR(VLOOKUP($B131,'Core Indicators'!$E$3:$EU$906,147,FALSE),"x")</f>
        <v>x</v>
      </c>
      <c r="K131" s="260">
        <v>1.9849152564999999</v>
      </c>
      <c r="L131" s="258" t="s">
        <v>14</v>
      </c>
      <c r="M131" s="259">
        <v>100</v>
      </c>
      <c r="N131" s="259">
        <v>84</v>
      </c>
      <c r="O131" s="259" t="str">
        <f>IFERROR(VLOOKUP(B131,'Core Indicators'!$E$3:$G$9906,3,FALSE),"x")</f>
        <v>x</v>
      </c>
      <c r="P131" s="259">
        <v>365245</v>
      </c>
      <c r="Q131" s="253"/>
      <c r="R131" s="253"/>
      <c r="S131" s="253"/>
      <c r="T131" s="253"/>
      <c r="U131" s="253"/>
      <c r="V131" s="253"/>
      <c r="W131" s="253"/>
      <c r="X131" s="253"/>
      <c r="Y131" s="253"/>
      <c r="Z131" s="253"/>
      <c r="AA131" s="253"/>
      <c r="AB131" s="253"/>
      <c r="AC131" s="253"/>
      <c r="AD131" s="253"/>
      <c r="AE131" s="253"/>
      <c r="AF131" s="253"/>
      <c r="AG131" s="253"/>
      <c r="AH131" s="253"/>
      <c r="AI131" s="253"/>
      <c r="AJ131" s="253"/>
      <c r="AK131" s="253"/>
      <c r="AL131" s="253"/>
      <c r="AM131" s="253"/>
      <c r="AN131" s="253"/>
      <c r="AO131" s="253"/>
      <c r="AP131" s="253"/>
      <c r="AQ131" s="253"/>
      <c r="AR131" s="253"/>
      <c r="AS131" s="253"/>
      <c r="AT131" s="253"/>
      <c r="AU131" s="253"/>
      <c r="AV131" s="253"/>
      <c r="AW131" s="253"/>
      <c r="AX131" s="253"/>
      <c r="AY131" s="253"/>
      <c r="AZ131" s="253"/>
      <c r="BA131" s="253"/>
      <c r="BB131" s="253"/>
      <c r="BC131" s="253"/>
      <c r="BD131" s="253"/>
      <c r="BE131" s="253"/>
      <c r="BF131" s="253"/>
      <c r="BG131" s="253"/>
      <c r="BH131" s="253"/>
      <c r="BI131" s="253"/>
      <c r="BJ131" s="253"/>
      <c r="BK131" s="253"/>
      <c r="BL131" s="253"/>
      <c r="BM131" s="253"/>
      <c r="BN131" s="253"/>
      <c r="BO131" s="253"/>
      <c r="BP131" s="253"/>
      <c r="BQ131" s="253"/>
      <c r="BR131" s="253"/>
      <c r="BS131" s="253"/>
      <c r="BT131" s="253"/>
      <c r="BU131" s="253"/>
      <c r="BV131" s="253"/>
      <c r="BW131" s="253"/>
      <c r="BX131" s="253"/>
      <c r="BY131" s="253"/>
      <c r="BZ131" s="253"/>
      <c r="CA131" s="253"/>
      <c r="CB131" s="253"/>
      <c r="CC131" s="253"/>
      <c r="CD131" s="253"/>
      <c r="CE131" s="253"/>
      <c r="CF131" s="253"/>
      <c r="CG131" s="253"/>
      <c r="CH131" s="253"/>
      <c r="CI131" s="253"/>
      <c r="CJ131" s="253"/>
      <c r="CK131" s="253"/>
      <c r="CL131" s="253"/>
      <c r="CM131" s="253"/>
      <c r="CN131" s="253"/>
      <c r="CO131" s="253"/>
      <c r="CP131" s="253"/>
      <c r="CQ131" s="253"/>
      <c r="CR131" s="253"/>
      <c r="CS131" s="253"/>
      <c r="CT131" s="253"/>
      <c r="CU131" s="253"/>
      <c r="CV131" s="253"/>
      <c r="CW131" s="253"/>
      <c r="CX131" s="253"/>
      <c r="CY131" s="253"/>
      <c r="CZ131" s="253"/>
      <c r="DA131" s="253"/>
      <c r="DB131" s="253"/>
      <c r="DC131" s="253"/>
      <c r="DD131" s="253"/>
      <c r="DE131" s="253"/>
      <c r="DF131" s="253"/>
      <c r="DG131" s="253"/>
      <c r="DH131" s="253"/>
      <c r="DI131" s="253"/>
      <c r="DJ131" s="253"/>
      <c r="DK131" s="253"/>
      <c r="DL131" s="253"/>
    </row>
    <row r="132" spans="1:116" x14ac:dyDescent="0.25">
      <c r="A132" s="254" t="s">
        <v>8565</v>
      </c>
      <c r="B132" s="255" t="s">
        <v>8566</v>
      </c>
      <c r="C132" s="258">
        <v>0.76569999609999995</v>
      </c>
      <c r="D132" s="259">
        <v>8</v>
      </c>
      <c r="E132" s="258">
        <v>0.09</v>
      </c>
      <c r="F132" s="258">
        <v>5.85</v>
      </c>
      <c r="G132" s="258">
        <v>0.47573758710000003</v>
      </c>
      <c r="H132" s="258">
        <v>32.799999999999997</v>
      </c>
      <c r="I132" s="259">
        <v>3</v>
      </c>
      <c r="J132" s="259" t="str">
        <f>IFERROR(VLOOKUP($B132,'Core Indicators'!$E$3:$EU$906,147,FALSE),"x")</f>
        <v>x</v>
      </c>
      <c r="K132" s="260">
        <v>-0.53553414340000005</v>
      </c>
      <c r="L132" s="258">
        <v>5</v>
      </c>
      <c r="M132" s="259">
        <v>56</v>
      </c>
      <c r="N132" s="259">
        <v>34</v>
      </c>
      <c r="O132" s="259" t="str">
        <f>IFERROR(VLOOKUP(B132,'Core Indicators'!$E$3:$G$9906,3,FALSE),"x")</f>
        <v>x</v>
      </c>
      <c r="P132" s="259">
        <v>143350</v>
      </c>
      <c r="Q132" s="253"/>
      <c r="R132" s="253"/>
      <c r="S132" s="253"/>
      <c r="T132" s="253"/>
      <c r="U132" s="253"/>
      <c r="V132" s="253"/>
      <c r="W132" s="253"/>
      <c r="X132" s="253"/>
      <c r="Y132" s="253"/>
      <c r="Z132" s="253"/>
      <c r="AA132" s="253"/>
      <c r="AB132" s="253"/>
      <c r="AC132" s="253"/>
      <c r="AD132" s="253"/>
      <c r="AE132" s="253"/>
      <c r="AF132" s="253"/>
      <c r="AG132" s="253"/>
      <c r="AH132" s="253"/>
      <c r="AI132" s="253"/>
      <c r="AJ132" s="253"/>
      <c r="AK132" s="253"/>
      <c r="AL132" s="253"/>
      <c r="AM132" s="253"/>
      <c r="AN132" s="253"/>
      <c r="AO132" s="253"/>
      <c r="AP132" s="253"/>
      <c r="AQ132" s="253"/>
      <c r="AR132" s="253"/>
      <c r="AS132" s="253"/>
      <c r="AT132" s="253"/>
      <c r="AU132" s="253"/>
      <c r="AV132" s="253"/>
      <c r="AW132" s="253"/>
      <c r="AX132" s="253"/>
      <c r="AY132" s="253"/>
      <c r="AZ132" s="253"/>
      <c r="BA132" s="253"/>
      <c r="BB132" s="253"/>
      <c r="BC132" s="253"/>
      <c r="BD132" s="253"/>
      <c r="BE132" s="253"/>
      <c r="BF132" s="253"/>
      <c r="BG132" s="253"/>
      <c r="BH132" s="253"/>
      <c r="BI132" s="253"/>
      <c r="BJ132" s="253"/>
      <c r="BK132" s="253"/>
      <c r="BL132" s="253"/>
      <c r="BM132" s="253"/>
      <c r="BN132" s="253"/>
      <c r="BO132" s="253"/>
      <c r="BP132" s="253"/>
      <c r="BQ132" s="253"/>
      <c r="BR132" s="253"/>
      <c r="BS132" s="253"/>
      <c r="BT132" s="253"/>
      <c r="BU132" s="253"/>
      <c r="BV132" s="253"/>
      <c r="BW132" s="253"/>
      <c r="BX132" s="253"/>
      <c r="BY132" s="253"/>
      <c r="BZ132" s="253"/>
      <c r="CA132" s="253"/>
      <c r="CB132" s="253"/>
      <c r="CC132" s="253"/>
      <c r="CD132" s="253"/>
      <c r="CE132" s="253"/>
      <c r="CF132" s="253"/>
      <c r="CG132" s="253"/>
      <c r="CH132" s="253"/>
      <c r="CI132" s="253"/>
      <c r="CJ132" s="253"/>
      <c r="CK132" s="253"/>
      <c r="CL132" s="253"/>
      <c r="CM132" s="253"/>
      <c r="CN132" s="253"/>
      <c r="CO132" s="253"/>
      <c r="CP132" s="253"/>
      <c r="CQ132" s="253"/>
      <c r="CR132" s="253"/>
      <c r="CS132" s="253"/>
      <c r="CT132" s="253"/>
      <c r="CU132" s="253"/>
      <c r="CV132" s="253"/>
      <c r="CW132" s="253"/>
      <c r="CX132" s="253"/>
      <c r="CY132" s="253"/>
      <c r="CZ132" s="253"/>
      <c r="DA132" s="253"/>
      <c r="DB132" s="253"/>
      <c r="DC132" s="253"/>
      <c r="DD132" s="253"/>
      <c r="DE132" s="253"/>
      <c r="DF132" s="253"/>
      <c r="DG132" s="253"/>
      <c r="DH132" s="253"/>
      <c r="DI132" s="253"/>
      <c r="DJ132" s="253"/>
      <c r="DK132" s="253"/>
      <c r="DL132" s="253"/>
    </row>
    <row r="133" spans="1:116" x14ac:dyDescent="0.25">
      <c r="A133" s="254" t="s">
        <v>8567</v>
      </c>
      <c r="B133" s="255" t="s">
        <v>8568</v>
      </c>
      <c r="C133" s="258">
        <v>0</v>
      </c>
      <c r="D133" s="259">
        <v>12</v>
      </c>
      <c r="E133" s="258">
        <v>0</v>
      </c>
      <c r="F133" s="258" t="s">
        <v>14</v>
      </c>
      <c r="G133" s="258" t="s">
        <v>14</v>
      </c>
      <c r="H133" s="258">
        <v>34.799999999999997</v>
      </c>
      <c r="I133" s="259">
        <v>0</v>
      </c>
      <c r="J133" s="259" t="str">
        <f>IFERROR(VLOOKUP($B133,'Core Indicators'!$E$3:$EU$906,147,FALSE),"x")</f>
        <v>x</v>
      </c>
      <c r="K133" s="260">
        <v>-0.76369076969999994</v>
      </c>
      <c r="L133" s="258" t="s">
        <v>14</v>
      </c>
      <c r="M133" s="259">
        <v>77</v>
      </c>
      <c r="N133" s="259" t="s">
        <v>14</v>
      </c>
      <c r="O133" s="259" t="str">
        <f>IFERROR(VLOOKUP(B133,'Core Indicators'!$E$3:$G$9906,3,FALSE),"x")</f>
        <v>x</v>
      </c>
      <c r="P133" s="259">
        <v>20</v>
      </c>
      <c r="Q133" s="253"/>
      <c r="R133" s="253"/>
      <c r="S133" s="253"/>
      <c r="T133" s="253"/>
      <c r="U133" s="253"/>
      <c r="V133" s="253"/>
      <c r="W133" s="253"/>
      <c r="X133" s="253"/>
      <c r="Y133" s="253"/>
      <c r="Z133" s="253"/>
      <c r="AA133" s="253"/>
      <c r="AB133" s="253"/>
      <c r="AC133" s="253"/>
      <c r="AD133" s="253"/>
      <c r="AE133" s="253"/>
      <c r="AF133" s="253"/>
      <c r="AG133" s="253"/>
      <c r="AH133" s="253"/>
      <c r="AI133" s="253"/>
      <c r="AJ133" s="253"/>
      <c r="AK133" s="253"/>
      <c r="AL133" s="253"/>
      <c r="AM133" s="253"/>
      <c r="AN133" s="253"/>
      <c r="AO133" s="253"/>
      <c r="AP133" s="253"/>
      <c r="AQ133" s="253"/>
      <c r="AR133" s="253"/>
      <c r="AS133" s="253"/>
      <c r="AT133" s="253"/>
      <c r="AU133" s="253"/>
      <c r="AV133" s="253"/>
      <c r="AW133" s="253"/>
      <c r="AX133" s="253"/>
      <c r="AY133" s="253"/>
      <c r="AZ133" s="253"/>
      <c r="BA133" s="253"/>
      <c r="BB133" s="253"/>
      <c r="BC133" s="253"/>
      <c r="BD133" s="253"/>
      <c r="BE133" s="253"/>
      <c r="BF133" s="253"/>
      <c r="BG133" s="253"/>
      <c r="BH133" s="253"/>
      <c r="BI133" s="253"/>
      <c r="BJ133" s="253"/>
      <c r="BK133" s="253"/>
      <c r="BL133" s="253"/>
      <c r="BM133" s="253"/>
      <c r="BN133" s="253"/>
      <c r="BO133" s="253"/>
      <c r="BP133" s="253"/>
      <c r="BQ133" s="253"/>
      <c r="BR133" s="253"/>
      <c r="BS133" s="253"/>
      <c r="BT133" s="253"/>
      <c r="BU133" s="253"/>
      <c r="BV133" s="253"/>
      <c r="BW133" s="253"/>
      <c r="BX133" s="253"/>
      <c r="BY133" s="253"/>
      <c r="BZ133" s="253"/>
      <c r="CA133" s="253"/>
      <c r="CB133" s="253"/>
      <c r="CC133" s="253"/>
      <c r="CD133" s="253"/>
      <c r="CE133" s="253"/>
      <c r="CF133" s="253"/>
      <c r="CG133" s="253"/>
      <c r="CH133" s="253"/>
      <c r="CI133" s="253"/>
      <c r="CJ133" s="253"/>
      <c r="CK133" s="253"/>
      <c r="CL133" s="253"/>
      <c r="CM133" s="253"/>
      <c r="CN133" s="253"/>
      <c r="CO133" s="253"/>
      <c r="CP133" s="253"/>
      <c r="CQ133" s="253"/>
      <c r="CR133" s="253"/>
      <c r="CS133" s="253"/>
      <c r="CT133" s="253"/>
      <c r="CU133" s="253"/>
      <c r="CV133" s="253"/>
      <c r="CW133" s="253"/>
      <c r="CX133" s="253"/>
      <c r="CY133" s="253"/>
      <c r="CZ133" s="253"/>
      <c r="DA133" s="253"/>
      <c r="DB133" s="253"/>
      <c r="DC133" s="253"/>
      <c r="DD133" s="253"/>
      <c r="DE133" s="253"/>
      <c r="DF133" s="253"/>
      <c r="DG133" s="253"/>
      <c r="DH133" s="253"/>
      <c r="DI133" s="253"/>
      <c r="DJ133" s="253"/>
      <c r="DK133" s="253"/>
      <c r="DL133" s="253"/>
    </row>
    <row r="134" spans="1:116" x14ac:dyDescent="0.25">
      <c r="A134" s="254" t="s">
        <v>8569</v>
      </c>
      <c r="B134" s="255" t="s">
        <v>8570</v>
      </c>
      <c r="C134" s="258">
        <v>0.50848300209999997</v>
      </c>
      <c r="D134" s="259">
        <v>13</v>
      </c>
      <c r="E134" s="258">
        <v>0</v>
      </c>
      <c r="F134" s="258" t="s">
        <v>14</v>
      </c>
      <c r="G134" s="258">
        <v>0.13293942289999999</v>
      </c>
      <c r="H134" s="258" t="s">
        <v>14</v>
      </c>
      <c r="I134" s="259">
        <v>0</v>
      </c>
      <c r="J134" s="259" t="str">
        <f>IFERROR(VLOOKUP($B134,'Core Indicators'!$E$3:$EU$906,147,FALSE),"x")</f>
        <v>x</v>
      </c>
      <c r="K134" s="260">
        <v>1.8847389220999999</v>
      </c>
      <c r="L134" s="258" t="s">
        <v>14</v>
      </c>
      <c r="M134" s="259">
        <v>97</v>
      </c>
      <c r="N134" s="259">
        <v>87</v>
      </c>
      <c r="O134" s="259" t="str">
        <f>IFERROR(VLOOKUP(B134,'Core Indicators'!$E$3:$G$9906,3,FALSE),"x")</f>
        <v>x</v>
      </c>
      <c r="P134" s="259">
        <v>263310</v>
      </c>
      <c r="Q134" s="253"/>
      <c r="R134" s="253"/>
      <c r="S134" s="253"/>
      <c r="T134" s="253"/>
      <c r="U134" s="253"/>
      <c r="V134" s="253"/>
      <c r="W134" s="253"/>
      <c r="X134" s="253"/>
      <c r="Y134" s="253"/>
      <c r="Z134" s="253"/>
      <c r="AA134" s="253"/>
      <c r="AB134" s="253"/>
      <c r="AC134" s="253"/>
      <c r="AD134" s="253"/>
      <c r="AE134" s="253"/>
      <c r="AF134" s="253"/>
      <c r="AG134" s="253"/>
      <c r="AH134" s="253"/>
      <c r="AI134" s="253"/>
      <c r="AJ134" s="253"/>
      <c r="AK134" s="253"/>
      <c r="AL134" s="253"/>
      <c r="AM134" s="253"/>
      <c r="AN134" s="253"/>
      <c r="AO134" s="253"/>
      <c r="AP134" s="253"/>
      <c r="AQ134" s="253"/>
      <c r="AR134" s="253"/>
      <c r="AS134" s="253"/>
      <c r="AT134" s="253"/>
      <c r="AU134" s="253"/>
      <c r="AV134" s="253"/>
      <c r="AW134" s="253"/>
      <c r="AX134" s="253"/>
      <c r="AY134" s="253"/>
      <c r="AZ134" s="253"/>
      <c r="BA134" s="253"/>
      <c r="BB134" s="253"/>
      <c r="BC134" s="253"/>
      <c r="BD134" s="253"/>
      <c r="BE134" s="253"/>
      <c r="BF134" s="253"/>
      <c r="BG134" s="253"/>
      <c r="BH134" s="253"/>
      <c r="BI134" s="253"/>
      <c r="BJ134" s="253"/>
      <c r="BK134" s="253"/>
      <c r="BL134" s="253"/>
      <c r="BM134" s="253"/>
      <c r="BN134" s="253"/>
      <c r="BO134" s="253"/>
      <c r="BP134" s="253"/>
      <c r="BQ134" s="253"/>
      <c r="BR134" s="253"/>
      <c r="BS134" s="253"/>
      <c r="BT134" s="253"/>
      <c r="BU134" s="253"/>
      <c r="BV134" s="253"/>
      <c r="BW134" s="253"/>
      <c r="BX134" s="253"/>
      <c r="BY134" s="253"/>
      <c r="BZ134" s="253"/>
      <c r="CA134" s="253"/>
      <c r="CB134" s="253"/>
      <c r="CC134" s="253"/>
      <c r="CD134" s="253"/>
      <c r="CE134" s="253"/>
      <c r="CF134" s="253"/>
      <c r="CG134" s="253"/>
      <c r="CH134" s="253"/>
      <c r="CI134" s="253"/>
      <c r="CJ134" s="253"/>
      <c r="CK134" s="253"/>
      <c r="CL134" s="253"/>
      <c r="CM134" s="253"/>
      <c r="CN134" s="253"/>
      <c r="CO134" s="253"/>
      <c r="CP134" s="253"/>
      <c r="CQ134" s="253"/>
      <c r="CR134" s="253"/>
      <c r="CS134" s="253"/>
      <c r="CT134" s="253"/>
      <c r="CU134" s="253"/>
      <c r="CV134" s="253"/>
      <c r="CW134" s="253"/>
      <c r="CX134" s="253"/>
      <c r="CY134" s="253"/>
      <c r="CZ134" s="253"/>
      <c r="DA134" s="253"/>
      <c r="DB134" s="253"/>
      <c r="DC134" s="253"/>
      <c r="DD134" s="253"/>
      <c r="DE134" s="253"/>
      <c r="DF134" s="253"/>
      <c r="DG134" s="253"/>
      <c r="DH134" s="253"/>
      <c r="DI134" s="253"/>
      <c r="DJ134" s="253"/>
      <c r="DK134" s="253"/>
      <c r="DL134" s="253"/>
    </row>
    <row r="135" spans="1:116" x14ac:dyDescent="0.25">
      <c r="A135" s="254" t="s">
        <v>8571</v>
      </c>
      <c r="B135" s="255" t="s">
        <v>8572</v>
      </c>
      <c r="C135" s="258">
        <v>0.45239998590000002</v>
      </c>
      <c r="D135" s="259">
        <v>5</v>
      </c>
      <c r="E135" s="258">
        <v>0</v>
      </c>
      <c r="F135" s="258">
        <v>2.9</v>
      </c>
      <c r="G135" s="258">
        <v>0.30388778789999998</v>
      </c>
      <c r="H135" s="258" t="s">
        <v>14</v>
      </c>
      <c r="I135" s="259">
        <v>1</v>
      </c>
      <c r="J135" s="259" t="str">
        <f>IFERROR(VLOOKUP($B135,'Core Indicators'!$E$3:$EU$906,147,FALSE),"x")</f>
        <v>x</v>
      </c>
      <c r="K135" s="260">
        <v>0.55440390110000004</v>
      </c>
      <c r="L135" s="258">
        <v>1.75</v>
      </c>
      <c r="M135" s="259">
        <v>23</v>
      </c>
      <c r="N135" s="259">
        <v>52</v>
      </c>
      <c r="O135" s="259" t="str">
        <f>IFERROR(VLOOKUP(B135,'Core Indicators'!$E$3:$G$9906,3,FALSE),"x")</f>
        <v>x</v>
      </c>
      <c r="P135" s="259">
        <v>309500</v>
      </c>
      <c r="Q135" s="253"/>
      <c r="R135" s="253"/>
      <c r="S135" s="253"/>
      <c r="T135" s="253"/>
      <c r="U135" s="253"/>
      <c r="V135" s="253"/>
      <c r="W135" s="253"/>
      <c r="X135" s="253"/>
      <c r="Y135" s="253"/>
      <c r="Z135" s="253"/>
      <c r="AA135" s="253"/>
      <c r="AB135" s="253"/>
      <c r="AC135" s="253"/>
      <c r="AD135" s="253"/>
      <c r="AE135" s="253"/>
      <c r="AF135" s="253"/>
      <c r="AG135" s="253"/>
      <c r="AH135" s="253"/>
      <c r="AI135" s="253"/>
      <c r="AJ135" s="253"/>
      <c r="AK135" s="253"/>
      <c r="AL135" s="253"/>
      <c r="AM135" s="253"/>
      <c r="AN135" s="253"/>
      <c r="AO135" s="253"/>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3"/>
      <c r="BM135" s="253"/>
      <c r="BN135" s="253"/>
      <c r="BO135" s="253"/>
      <c r="BP135" s="253"/>
      <c r="BQ135" s="253"/>
      <c r="BR135" s="253"/>
      <c r="BS135" s="253"/>
      <c r="BT135" s="253"/>
      <c r="BU135" s="253"/>
      <c r="BV135" s="253"/>
      <c r="BW135" s="253"/>
      <c r="BX135" s="253"/>
      <c r="BY135" s="253"/>
      <c r="BZ135" s="253"/>
      <c r="CA135" s="253"/>
      <c r="CB135" s="253"/>
      <c r="CC135" s="253"/>
      <c r="CD135" s="253"/>
      <c r="CE135" s="253"/>
      <c r="CF135" s="253"/>
      <c r="CG135" s="253"/>
      <c r="CH135" s="253"/>
      <c r="CI135" s="253"/>
      <c r="CJ135" s="253"/>
      <c r="CK135" s="253"/>
      <c r="CL135" s="253"/>
      <c r="CM135" s="253"/>
      <c r="CN135" s="253"/>
      <c r="CO135" s="253"/>
      <c r="CP135" s="253"/>
      <c r="CQ135" s="253"/>
      <c r="CR135" s="253"/>
      <c r="CS135" s="253"/>
      <c r="CT135" s="253"/>
      <c r="CU135" s="253"/>
      <c r="CV135" s="253"/>
      <c r="CW135" s="253"/>
      <c r="CX135" s="253"/>
      <c r="CY135" s="253"/>
      <c r="CZ135" s="253"/>
      <c r="DA135" s="253"/>
      <c r="DB135" s="253"/>
      <c r="DC135" s="253"/>
      <c r="DD135" s="253"/>
      <c r="DE135" s="253"/>
      <c r="DF135" s="253"/>
      <c r="DG135" s="253"/>
      <c r="DH135" s="253"/>
      <c r="DI135" s="253"/>
      <c r="DJ135" s="253"/>
      <c r="DK135" s="253"/>
      <c r="DL135" s="253"/>
    </row>
    <row r="136" spans="1:116" x14ac:dyDescent="0.25">
      <c r="A136" s="254" t="s">
        <v>147</v>
      </c>
      <c r="B136" s="255" t="s">
        <v>8573</v>
      </c>
      <c r="C136" s="258">
        <v>0.63669099569999998</v>
      </c>
      <c r="D136" s="259">
        <v>3</v>
      </c>
      <c r="E136" s="258">
        <v>0.16</v>
      </c>
      <c r="F136" s="258">
        <v>3.75</v>
      </c>
      <c r="G136" s="258">
        <v>0.54718978070000002</v>
      </c>
      <c r="H136" s="258">
        <v>31.6</v>
      </c>
      <c r="I136" s="259">
        <v>3</v>
      </c>
      <c r="J136" s="259">
        <f>IFERROR(VLOOKUP($B136,'Core Indicators'!$E$3:$EU$906,147,FALSE),"x")</f>
        <v>2619</v>
      </c>
      <c r="K136" s="260">
        <v>-0.66757869719999996</v>
      </c>
      <c r="L136" s="258">
        <v>3.25</v>
      </c>
      <c r="M136" s="259">
        <v>38</v>
      </c>
      <c r="N136" s="259">
        <v>32</v>
      </c>
      <c r="O136" s="259">
        <f>IFERROR(VLOOKUP(B136,'Core Indicators'!$E$3:$G$9906,3,FALSE),"x")</f>
        <v>229489000</v>
      </c>
      <c r="P136" s="259">
        <v>770880</v>
      </c>
      <c r="Q136" s="253"/>
      <c r="R136" s="253"/>
      <c r="S136" s="253"/>
      <c r="T136" s="253"/>
      <c r="U136" s="253"/>
      <c r="V136" s="253"/>
      <c r="W136" s="253"/>
      <c r="X136" s="253"/>
      <c r="Y136" s="253"/>
      <c r="Z136" s="253"/>
      <c r="AA136" s="253"/>
      <c r="AB136" s="253"/>
      <c r="AC136" s="253"/>
      <c r="AD136" s="253"/>
      <c r="AE136" s="253"/>
      <c r="AF136" s="253"/>
      <c r="AG136" s="253"/>
      <c r="AH136" s="253"/>
      <c r="AI136" s="253"/>
      <c r="AJ136" s="253"/>
      <c r="AK136" s="253"/>
      <c r="AL136" s="253"/>
      <c r="AM136" s="253"/>
      <c r="AN136" s="253"/>
      <c r="AO136" s="253"/>
      <c r="AP136" s="253"/>
      <c r="AQ136" s="253"/>
      <c r="AR136" s="253"/>
      <c r="AS136" s="253"/>
      <c r="AT136" s="253"/>
      <c r="AU136" s="253"/>
      <c r="AV136" s="253"/>
      <c r="AW136" s="253"/>
      <c r="AX136" s="253"/>
      <c r="AY136" s="253"/>
      <c r="AZ136" s="253"/>
      <c r="BA136" s="253"/>
      <c r="BB136" s="253"/>
      <c r="BC136" s="253"/>
      <c r="BD136" s="253"/>
      <c r="BE136" s="253"/>
      <c r="BF136" s="253"/>
      <c r="BG136" s="253"/>
      <c r="BH136" s="253"/>
      <c r="BI136" s="253"/>
      <c r="BJ136" s="253"/>
      <c r="BK136" s="253"/>
      <c r="BL136" s="253"/>
      <c r="BM136" s="253"/>
      <c r="BN136" s="253"/>
      <c r="BO136" s="253"/>
      <c r="BP136" s="253"/>
      <c r="BQ136" s="253"/>
      <c r="BR136" s="253"/>
      <c r="BS136" s="253"/>
      <c r="BT136" s="253"/>
      <c r="BU136" s="253"/>
      <c r="BV136" s="253"/>
      <c r="BW136" s="253"/>
      <c r="BX136" s="253"/>
      <c r="BY136" s="253"/>
      <c r="BZ136" s="253"/>
      <c r="CA136" s="253"/>
      <c r="CB136" s="253"/>
      <c r="CC136" s="253"/>
      <c r="CD136" s="253"/>
      <c r="CE136" s="253"/>
      <c r="CF136" s="253"/>
      <c r="CG136" s="253"/>
      <c r="CH136" s="253"/>
      <c r="CI136" s="253"/>
      <c r="CJ136" s="253"/>
      <c r="CK136" s="253"/>
      <c r="CL136" s="253"/>
      <c r="CM136" s="253"/>
      <c r="CN136" s="253"/>
      <c r="CO136" s="253"/>
      <c r="CP136" s="253"/>
      <c r="CQ136" s="253"/>
      <c r="CR136" s="253"/>
      <c r="CS136" s="253"/>
      <c r="CT136" s="253"/>
      <c r="CU136" s="253"/>
      <c r="CV136" s="253"/>
      <c r="CW136" s="253"/>
      <c r="CX136" s="253"/>
      <c r="CY136" s="253"/>
      <c r="CZ136" s="253"/>
      <c r="DA136" s="253"/>
      <c r="DB136" s="253"/>
      <c r="DC136" s="253"/>
      <c r="DD136" s="253"/>
      <c r="DE136" s="253"/>
      <c r="DF136" s="253"/>
      <c r="DG136" s="253"/>
      <c r="DH136" s="253"/>
      <c r="DI136" s="253"/>
      <c r="DJ136" s="253"/>
      <c r="DK136" s="253"/>
      <c r="DL136" s="253"/>
    </row>
    <row r="137" spans="1:116" x14ac:dyDescent="0.25">
      <c r="A137" s="254" t="s">
        <v>3686</v>
      </c>
      <c r="B137" s="255" t="s">
        <v>8574</v>
      </c>
      <c r="C137" s="258">
        <v>0.3385659808</v>
      </c>
      <c r="D137" s="259">
        <v>12</v>
      </c>
      <c r="E137" s="258">
        <v>0.126</v>
      </c>
      <c r="F137" s="258">
        <v>7.05</v>
      </c>
      <c r="G137" s="258">
        <v>0.45966340729999999</v>
      </c>
      <c r="H137" s="258">
        <v>49.8</v>
      </c>
      <c r="I137" s="259">
        <v>0</v>
      </c>
      <c r="J137" s="259">
        <f>IFERROR(VLOOKUP($B137,'Core Indicators'!$E$3:$EU$906,147,FALSE),"x")</f>
        <v>61</v>
      </c>
      <c r="K137" s="260">
        <v>-0.1190349832</v>
      </c>
      <c r="L137" s="258">
        <v>6</v>
      </c>
      <c r="M137" s="259">
        <v>84</v>
      </c>
      <c r="N137" s="259">
        <v>36</v>
      </c>
      <c r="O137" s="259">
        <f>IFERROR(VLOOKUP(B137,'Core Indicators'!$E$3:$G$9906,3,FALSE),"x")</f>
        <v>4514000</v>
      </c>
      <c r="P137" s="259">
        <v>74340</v>
      </c>
      <c r="Q137" s="253"/>
      <c r="R137" s="253"/>
      <c r="S137" s="253"/>
      <c r="T137" s="253"/>
      <c r="U137" s="253"/>
      <c r="V137" s="253"/>
      <c r="W137" s="253"/>
      <c r="X137" s="253"/>
      <c r="Y137" s="253"/>
      <c r="Z137" s="253"/>
      <c r="AA137" s="253"/>
      <c r="AB137" s="253"/>
      <c r="AC137" s="253"/>
      <c r="AD137" s="253"/>
      <c r="AE137" s="253"/>
      <c r="AF137" s="253"/>
      <c r="AG137" s="253"/>
      <c r="AH137" s="253"/>
      <c r="AI137" s="253"/>
      <c r="AJ137" s="253"/>
      <c r="AK137" s="253"/>
      <c r="AL137" s="253"/>
      <c r="AM137" s="253"/>
      <c r="AN137" s="253"/>
      <c r="AO137" s="253"/>
      <c r="AP137" s="253"/>
      <c r="AQ137" s="253"/>
      <c r="AR137" s="253"/>
      <c r="AS137" s="253"/>
      <c r="AT137" s="253"/>
      <c r="AU137" s="253"/>
      <c r="AV137" s="253"/>
      <c r="AW137" s="253"/>
      <c r="AX137" s="253"/>
      <c r="AY137" s="253"/>
      <c r="AZ137" s="253"/>
      <c r="BA137" s="253"/>
      <c r="BB137" s="253"/>
      <c r="BC137" s="253"/>
      <c r="BD137" s="253"/>
      <c r="BE137" s="253"/>
      <c r="BF137" s="253"/>
      <c r="BG137" s="253"/>
      <c r="BH137" s="253"/>
      <c r="BI137" s="253"/>
      <c r="BJ137" s="253"/>
      <c r="BK137" s="253"/>
      <c r="BL137" s="253"/>
      <c r="BM137" s="253"/>
      <c r="BN137" s="253"/>
      <c r="BO137" s="253"/>
      <c r="BP137" s="253"/>
      <c r="BQ137" s="253"/>
      <c r="BR137" s="253"/>
      <c r="BS137" s="253"/>
      <c r="BT137" s="253"/>
      <c r="BU137" s="253"/>
      <c r="BV137" s="253"/>
      <c r="BW137" s="253"/>
      <c r="BX137" s="253"/>
      <c r="BY137" s="253"/>
      <c r="BZ137" s="253"/>
      <c r="CA137" s="253"/>
      <c r="CB137" s="253"/>
      <c r="CC137" s="253"/>
      <c r="CD137" s="253"/>
      <c r="CE137" s="253"/>
      <c r="CF137" s="253"/>
      <c r="CG137" s="253"/>
      <c r="CH137" s="253"/>
      <c r="CI137" s="253"/>
      <c r="CJ137" s="253"/>
      <c r="CK137" s="253"/>
      <c r="CL137" s="253"/>
      <c r="CM137" s="253"/>
      <c r="CN137" s="253"/>
      <c r="CO137" s="253"/>
      <c r="CP137" s="253"/>
      <c r="CQ137" s="253"/>
      <c r="CR137" s="253"/>
      <c r="CS137" s="253"/>
      <c r="CT137" s="253"/>
      <c r="CU137" s="253"/>
      <c r="CV137" s="253"/>
      <c r="CW137" s="253"/>
      <c r="CX137" s="253"/>
      <c r="CY137" s="253"/>
      <c r="CZ137" s="253"/>
      <c r="DA137" s="253"/>
      <c r="DB137" s="253"/>
      <c r="DC137" s="253"/>
      <c r="DD137" s="253"/>
      <c r="DE137" s="253"/>
      <c r="DF137" s="253"/>
      <c r="DG137" s="253"/>
      <c r="DH137" s="253"/>
      <c r="DI137" s="253"/>
      <c r="DJ137" s="253"/>
      <c r="DK137" s="253"/>
      <c r="DL137" s="253"/>
    </row>
    <row r="138" spans="1:116" x14ac:dyDescent="0.25">
      <c r="A138" s="254" t="s">
        <v>3698</v>
      </c>
      <c r="B138" s="255" t="s">
        <v>8575</v>
      </c>
      <c r="C138" s="258">
        <v>0.59663501870000002</v>
      </c>
      <c r="D138" s="259">
        <v>9</v>
      </c>
      <c r="E138" s="258">
        <v>0.45</v>
      </c>
      <c r="F138" s="258">
        <v>6.55</v>
      </c>
      <c r="G138" s="258">
        <v>0.38092470439999998</v>
      </c>
      <c r="H138" s="258">
        <v>41.5</v>
      </c>
      <c r="I138" s="259">
        <v>3</v>
      </c>
      <c r="J138" s="259">
        <f>IFERROR(VLOOKUP($B138,'Core Indicators'!$E$3:$EU$906,147,FALSE),"x")</f>
        <v>16</v>
      </c>
      <c r="K138" s="260">
        <v>-0.48720264429999999</v>
      </c>
      <c r="L138" s="258">
        <v>6.25</v>
      </c>
      <c r="M138" s="259">
        <v>72</v>
      </c>
      <c r="N138" s="259">
        <v>36</v>
      </c>
      <c r="O138" s="259">
        <f>IFERROR(VLOOKUP(B138,'Core Indicators'!$E$3:$G$9906,3,FALSE),"x")</f>
        <v>33359000</v>
      </c>
      <c r="P138" s="259">
        <v>1280000</v>
      </c>
      <c r="Q138" s="253"/>
      <c r="R138" s="253"/>
      <c r="S138" s="253"/>
      <c r="T138" s="253"/>
      <c r="U138" s="253"/>
      <c r="V138" s="253"/>
      <c r="W138" s="253"/>
      <c r="X138" s="253"/>
      <c r="Y138" s="253"/>
      <c r="Z138" s="253"/>
      <c r="AA138" s="253"/>
      <c r="AB138" s="253"/>
      <c r="AC138" s="253"/>
      <c r="AD138" s="253"/>
      <c r="AE138" s="253"/>
      <c r="AF138" s="253"/>
      <c r="AG138" s="253"/>
      <c r="AH138" s="253"/>
      <c r="AI138" s="253"/>
      <c r="AJ138" s="253"/>
      <c r="AK138" s="253"/>
      <c r="AL138" s="253"/>
      <c r="AM138" s="253"/>
      <c r="AN138" s="253"/>
      <c r="AO138" s="253"/>
      <c r="AP138" s="253"/>
      <c r="AQ138" s="253"/>
      <c r="AR138" s="253"/>
      <c r="AS138" s="253"/>
      <c r="AT138" s="253"/>
      <c r="AU138" s="253"/>
      <c r="AV138" s="253"/>
      <c r="AW138" s="253"/>
      <c r="AX138" s="253"/>
      <c r="AY138" s="253"/>
      <c r="AZ138" s="253"/>
      <c r="BA138" s="253"/>
      <c r="BB138" s="253"/>
      <c r="BC138" s="253"/>
      <c r="BD138" s="253"/>
      <c r="BE138" s="253"/>
      <c r="BF138" s="253"/>
      <c r="BG138" s="253"/>
      <c r="BH138" s="253"/>
      <c r="BI138" s="253"/>
      <c r="BJ138" s="253"/>
      <c r="BK138" s="253"/>
      <c r="BL138" s="253"/>
      <c r="BM138" s="253"/>
      <c r="BN138" s="253"/>
      <c r="BO138" s="253"/>
      <c r="BP138" s="253"/>
      <c r="BQ138" s="253"/>
      <c r="BR138" s="253"/>
      <c r="BS138" s="253"/>
      <c r="BT138" s="253"/>
      <c r="BU138" s="253"/>
      <c r="BV138" s="253"/>
      <c r="BW138" s="253"/>
      <c r="BX138" s="253"/>
      <c r="BY138" s="253"/>
      <c r="BZ138" s="253"/>
      <c r="CA138" s="253"/>
      <c r="CB138" s="253"/>
      <c r="CC138" s="253"/>
      <c r="CD138" s="253"/>
      <c r="CE138" s="253"/>
      <c r="CF138" s="253"/>
      <c r="CG138" s="253"/>
      <c r="CH138" s="253"/>
      <c r="CI138" s="253"/>
      <c r="CJ138" s="253"/>
      <c r="CK138" s="253"/>
      <c r="CL138" s="253"/>
      <c r="CM138" s="253"/>
      <c r="CN138" s="253"/>
      <c r="CO138" s="253"/>
      <c r="CP138" s="253"/>
      <c r="CQ138" s="253"/>
      <c r="CR138" s="253"/>
      <c r="CS138" s="253"/>
      <c r="CT138" s="253"/>
      <c r="CU138" s="253"/>
      <c r="CV138" s="253"/>
      <c r="CW138" s="253"/>
      <c r="CX138" s="253"/>
      <c r="CY138" s="253"/>
      <c r="CZ138" s="253"/>
      <c r="DA138" s="253"/>
      <c r="DB138" s="253"/>
      <c r="DC138" s="253"/>
      <c r="DD138" s="253"/>
      <c r="DE138" s="253"/>
      <c r="DF138" s="253"/>
      <c r="DG138" s="253"/>
      <c r="DH138" s="253"/>
      <c r="DI138" s="253"/>
      <c r="DJ138" s="253"/>
      <c r="DK138" s="253"/>
      <c r="DL138" s="253"/>
    </row>
    <row r="139" spans="1:116" x14ac:dyDescent="0.25">
      <c r="A139" s="254" t="s">
        <v>671</v>
      </c>
      <c r="B139" s="255" t="s">
        <v>8576</v>
      </c>
      <c r="C139" s="258">
        <v>0.253667953</v>
      </c>
      <c r="D139" s="259">
        <v>9</v>
      </c>
      <c r="E139" s="258">
        <v>0.14099999999999999</v>
      </c>
      <c r="F139" s="258">
        <v>5.75</v>
      </c>
      <c r="G139" s="258">
        <v>0.42524208769999999</v>
      </c>
      <c r="H139" s="258">
        <v>42.3</v>
      </c>
      <c r="I139" s="259">
        <v>4</v>
      </c>
      <c r="J139" s="259">
        <f>IFERROR(VLOOKUP($B139,'Core Indicators'!$E$3:$EU$906,147,FALSE),"x")</f>
        <v>384</v>
      </c>
      <c r="K139" s="260">
        <v>-0.47730070349999998</v>
      </c>
      <c r="L139" s="258">
        <v>4.75</v>
      </c>
      <c r="M139" s="259">
        <v>59</v>
      </c>
      <c r="N139" s="259">
        <v>34</v>
      </c>
      <c r="O139" s="259">
        <f>IFERROR(VLOOKUP(B139,'Core Indicators'!$E$3:$G$9906,3,FALSE),"x")</f>
        <v>109033000</v>
      </c>
      <c r="P139" s="259">
        <v>298170</v>
      </c>
      <c r="Q139" s="253"/>
      <c r="R139" s="253"/>
      <c r="S139" s="253"/>
      <c r="T139" s="253"/>
      <c r="U139" s="253"/>
      <c r="V139" s="253"/>
      <c r="W139" s="253"/>
      <c r="X139" s="253"/>
      <c r="Y139" s="253"/>
      <c r="Z139" s="253"/>
      <c r="AA139" s="253"/>
      <c r="AB139" s="253"/>
      <c r="AC139" s="253"/>
      <c r="AD139" s="253"/>
      <c r="AE139" s="253"/>
      <c r="AF139" s="253"/>
      <c r="AG139" s="253"/>
      <c r="AH139" s="253"/>
      <c r="AI139" s="253"/>
      <c r="AJ139" s="253"/>
      <c r="AK139" s="253"/>
      <c r="AL139" s="253"/>
      <c r="AM139" s="253"/>
      <c r="AN139" s="253"/>
      <c r="AO139" s="253"/>
      <c r="AP139" s="253"/>
      <c r="AQ139" s="253"/>
      <c r="AR139" s="253"/>
      <c r="AS139" s="253"/>
      <c r="AT139" s="253"/>
      <c r="AU139" s="253"/>
      <c r="AV139" s="253"/>
      <c r="AW139" s="253"/>
      <c r="AX139" s="253"/>
      <c r="AY139" s="253"/>
      <c r="AZ139" s="253"/>
      <c r="BA139" s="253"/>
      <c r="BB139" s="253"/>
      <c r="BC139" s="253"/>
      <c r="BD139" s="253"/>
      <c r="BE139" s="253"/>
      <c r="BF139" s="253"/>
      <c r="BG139" s="253"/>
      <c r="BH139" s="253"/>
      <c r="BI139" s="253"/>
      <c r="BJ139" s="253"/>
      <c r="BK139" s="253"/>
      <c r="BL139" s="253"/>
      <c r="BM139" s="253"/>
      <c r="BN139" s="253"/>
      <c r="BO139" s="253"/>
      <c r="BP139" s="253"/>
      <c r="BQ139" s="253"/>
      <c r="BR139" s="253"/>
      <c r="BS139" s="253"/>
      <c r="BT139" s="253"/>
      <c r="BU139" s="253"/>
      <c r="BV139" s="253"/>
      <c r="BW139" s="253"/>
      <c r="BX139" s="253"/>
      <c r="BY139" s="253"/>
      <c r="BZ139" s="253"/>
      <c r="CA139" s="253"/>
      <c r="CB139" s="253"/>
      <c r="CC139" s="253"/>
      <c r="CD139" s="253"/>
      <c r="CE139" s="253"/>
      <c r="CF139" s="253"/>
      <c r="CG139" s="253"/>
      <c r="CH139" s="253"/>
      <c r="CI139" s="253"/>
      <c r="CJ139" s="253"/>
      <c r="CK139" s="253"/>
      <c r="CL139" s="253"/>
      <c r="CM139" s="253"/>
      <c r="CN139" s="253"/>
      <c r="CO139" s="253"/>
      <c r="CP139" s="253"/>
      <c r="CQ139" s="253"/>
      <c r="CR139" s="253"/>
      <c r="CS139" s="253"/>
      <c r="CT139" s="253"/>
      <c r="CU139" s="253"/>
      <c r="CV139" s="253"/>
      <c r="CW139" s="253"/>
      <c r="CX139" s="253"/>
      <c r="CY139" s="253"/>
      <c r="CZ139" s="253"/>
      <c r="DA139" s="253"/>
      <c r="DB139" s="253"/>
      <c r="DC139" s="253"/>
      <c r="DD139" s="253"/>
      <c r="DE139" s="253"/>
      <c r="DF139" s="253"/>
      <c r="DG139" s="253"/>
      <c r="DH139" s="253"/>
      <c r="DI139" s="253"/>
      <c r="DJ139" s="253"/>
      <c r="DK139" s="253"/>
      <c r="DL139" s="253"/>
    </row>
    <row r="140" spans="1:116" x14ac:dyDescent="0.25">
      <c r="A140" s="254" t="s">
        <v>8577</v>
      </c>
      <c r="B140" s="255" t="s">
        <v>8578</v>
      </c>
      <c r="C140" s="258">
        <v>0</v>
      </c>
      <c r="D140" s="259">
        <v>12</v>
      </c>
      <c r="E140" s="258">
        <v>0</v>
      </c>
      <c r="F140" s="258" t="s">
        <v>14</v>
      </c>
      <c r="G140" s="258" t="s">
        <v>14</v>
      </c>
      <c r="H140" s="258" t="s">
        <v>14</v>
      </c>
      <c r="I140" s="259">
        <v>0</v>
      </c>
      <c r="J140" s="259" t="str">
        <f>IFERROR(VLOOKUP($B140,'Core Indicators'!$E$3:$EU$906,147,FALSE),"x")</f>
        <v>x</v>
      </c>
      <c r="K140" s="260">
        <v>0.31445762519999998</v>
      </c>
      <c r="L140" s="258" t="s">
        <v>14</v>
      </c>
      <c r="M140" s="259">
        <v>92</v>
      </c>
      <c r="N140" s="259" t="s">
        <v>14</v>
      </c>
      <c r="O140" s="259" t="str">
        <f>IFERROR(VLOOKUP(B140,'Core Indicators'!$E$3:$G$9906,3,FALSE),"x")</f>
        <v>x</v>
      </c>
      <c r="P140" s="259">
        <v>460</v>
      </c>
      <c r="Q140" s="253"/>
      <c r="R140" s="253"/>
      <c r="S140" s="253"/>
      <c r="T140" s="253"/>
      <c r="U140" s="253"/>
      <c r="V140" s="253"/>
      <c r="W140" s="253"/>
      <c r="X140" s="253"/>
      <c r="Y140" s="253"/>
      <c r="Z140" s="253"/>
      <c r="AA140" s="253"/>
      <c r="AB140" s="253"/>
      <c r="AC140" s="253"/>
      <c r="AD140" s="253"/>
      <c r="AE140" s="253"/>
      <c r="AF140" s="253"/>
      <c r="AG140" s="253"/>
      <c r="AH140" s="253"/>
      <c r="AI140" s="253"/>
      <c r="AJ140" s="253"/>
      <c r="AK140" s="253"/>
      <c r="AL140" s="253"/>
      <c r="AM140" s="253"/>
      <c r="AN140" s="253"/>
      <c r="AO140" s="253"/>
      <c r="AP140" s="253"/>
      <c r="AQ140" s="253"/>
      <c r="AR140" s="253"/>
      <c r="AS140" s="253"/>
      <c r="AT140" s="253"/>
      <c r="AU140" s="253"/>
      <c r="AV140" s="253"/>
      <c r="AW140" s="253"/>
      <c r="AX140" s="253"/>
      <c r="AY140" s="253"/>
      <c r="AZ140" s="253"/>
      <c r="BA140" s="253"/>
      <c r="BB140" s="253"/>
      <c r="BC140" s="253"/>
      <c r="BD140" s="253"/>
      <c r="BE140" s="253"/>
      <c r="BF140" s="253"/>
      <c r="BG140" s="253"/>
      <c r="BH140" s="253"/>
      <c r="BI140" s="253"/>
      <c r="BJ140" s="253"/>
      <c r="BK140" s="253"/>
      <c r="BL140" s="253"/>
      <c r="BM140" s="253"/>
      <c r="BN140" s="253"/>
      <c r="BO140" s="253"/>
      <c r="BP140" s="253"/>
      <c r="BQ140" s="253"/>
      <c r="BR140" s="253"/>
      <c r="BS140" s="253"/>
      <c r="BT140" s="253"/>
      <c r="BU140" s="253"/>
      <c r="BV140" s="253"/>
      <c r="BW140" s="253"/>
      <c r="BX140" s="253"/>
      <c r="BY140" s="253"/>
      <c r="BZ140" s="253"/>
      <c r="CA140" s="253"/>
      <c r="CB140" s="253"/>
      <c r="CC140" s="253"/>
      <c r="CD140" s="253"/>
      <c r="CE140" s="253"/>
      <c r="CF140" s="253"/>
      <c r="CG140" s="253"/>
      <c r="CH140" s="253"/>
      <c r="CI140" s="253"/>
      <c r="CJ140" s="253"/>
      <c r="CK140" s="253"/>
      <c r="CL140" s="253"/>
      <c r="CM140" s="253"/>
      <c r="CN140" s="253"/>
      <c r="CO140" s="253"/>
      <c r="CP140" s="253"/>
      <c r="CQ140" s="253"/>
      <c r="CR140" s="253"/>
      <c r="CS140" s="253"/>
      <c r="CT140" s="253"/>
      <c r="CU140" s="253"/>
      <c r="CV140" s="253"/>
      <c r="CW140" s="253"/>
      <c r="CX140" s="253"/>
      <c r="CY140" s="253"/>
      <c r="CZ140" s="253"/>
      <c r="DA140" s="253"/>
      <c r="DB140" s="253"/>
      <c r="DC140" s="253"/>
      <c r="DD140" s="253"/>
      <c r="DE140" s="253"/>
      <c r="DF140" s="253"/>
      <c r="DG140" s="253"/>
      <c r="DH140" s="253"/>
      <c r="DI140" s="253"/>
      <c r="DJ140" s="253"/>
      <c r="DK140" s="253"/>
      <c r="DL140" s="253"/>
    </row>
    <row r="141" spans="1:116" x14ac:dyDescent="0.25">
      <c r="A141" s="254" t="s">
        <v>2751</v>
      </c>
      <c r="B141" s="255" t="s">
        <v>8579</v>
      </c>
      <c r="C141" s="258">
        <v>6.5687960300000001E-2</v>
      </c>
      <c r="D141" s="259">
        <v>11</v>
      </c>
      <c r="E141" s="258">
        <v>0</v>
      </c>
      <c r="F141" s="258">
        <v>6</v>
      </c>
      <c r="G141" s="258">
        <v>0.74038999660000004</v>
      </c>
      <c r="H141" s="258">
        <v>41.9</v>
      </c>
      <c r="I141" s="259">
        <v>3</v>
      </c>
      <c r="J141" s="259">
        <f>IFERROR(VLOOKUP($B141,'Core Indicators'!$E$3:$EU$906,147,FALSE),"x")</f>
        <v>166</v>
      </c>
      <c r="K141" s="260">
        <v>-0.80097305769999994</v>
      </c>
      <c r="L141" s="258">
        <v>5.75</v>
      </c>
      <c r="M141" s="259">
        <v>62</v>
      </c>
      <c r="N141" s="259">
        <v>28</v>
      </c>
      <c r="O141" s="259">
        <f>IFERROR(VLOOKUP(B141,'Core Indicators'!$E$3:$G$9906,3,FALSE),"x")</f>
        <v>7275000</v>
      </c>
      <c r="P141" s="259">
        <v>452860</v>
      </c>
      <c r="Q141" s="253"/>
      <c r="R141" s="253"/>
      <c r="S141" s="253"/>
      <c r="T141" s="253"/>
      <c r="U141" s="253"/>
      <c r="V141" s="253"/>
      <c r="W141" s="253"/>
      <c r="X141" s="253"/>
      <c r="Y141" s="253"/>
      <c r="Z141" s="253"/>
      <c r="AA141" s="253"/>
      <c r="AB141" s="253"/>
      <c r="AC141" s="253"/>
      <c r="AD141" s="253"/>
      <c r="AE141" s="253"/>
      <c r="AF141" s="253"/>
      <c r="AG141" s="253"/>
      <c r="AH141" s="253"/>
      <c r="AI141" s="253"/>
      <c r="AJ141" s="253"/>
      <c r="AK141" s="253"/>
      <c r="AL141" s="253"/>
      <c r="AM141" s="253"/>
      <c r="AN141" s="253"/>
      <c r="AO141" s="253"/>
      <c r="AP141" s="253"/>
      <c r="AQ141" s="253"/>
      <c r="AR141" s="253"/>
      <c r="AS141" s="253"/>
      <c r="AT141" s="253"/>
      <c r="AU141" s="253"/>
      <c r="AV141" s="253"/>
      <c r="AW141" s="253"/>
      <c r="AX141" s="253"/>
      <c r="AY141" s="253"/>
      <c r="AZ141" s="253"/>
      <c r="BA141" s="253"/>
      <c r="BB141" s="253"/>
      <c r="BC141" s="253"/>
      <c r="BD141" s="253"/>
      <c r="BE141" s="253"/>
      <c r="BF141" s="253"/>
      <c r="BG141" s="253"/>
      <c r="BH141" s="253"/>
      <c r="BI141" s="253"/>
      <c r="BJ141" s="253"/>
      <c r="BK141" s="253"/>
      <c r="BL141" s="253"/>
      <c r="BM141" s="253"/>
      <c r="BN141" s="253"/>
      <c r="BO141" s="253"/>
      <c r="BP141" s="253"/>
      <c r="BQ141" s="253"/>
      <c r="BR141" s="253"/>
      <c r="BS141" s="253"/>
      <c r="BT141" s="253"/>
      <c r="BU141" s="253"/>
      <c r="BV141" s="253"/>
      <c r="BW141" s="253"/>
      <c r="BX141" s="253"/>
      <c r="BY141" s="253"/>
      <c r="BZ141" s="253"/>
      <c r="CA141" s="253"/>
      <c r="CB141" s="253"/>
      <c r="CC141" s="253"/>
      <c r="CD141" s="253"/>
      <c r="CE141" s="253"/>
      <c r="CF141" s="253"/>
      <c r="CG141" s="253"/>
      <c r="CH141" s="253"/>
      <c r="CI141" s="253"/>
      <c r="CJ141" s="253"/>
      <c r="CK141" s="253"/>
      <c r="CL141" s="253"/>
      <c r="CM141" s="253"/>
      <c r="CN141" s="253"/>
      <c r="CO141" s="253"/>
      <c r="CP141" s="253"/>
      <c r="CQ141" s="253"/>
      <c r="CR141" s="253"/>
      <c r="CS141" s="253"/>
      <c r="CT141" s="253"/>
      <c r="CU141" s="253"/>
      <c r="CV141" s="253"/>
      <c r="CW141" s="253"/>
      <c r="CX141" s="253"/>
      <c r="CY141" s="253"/>
      <c r="CZ141" s="253"/>
      <c r="DA141" s="253"/>
      <c r="DB141" s="253"/>
      <c r="DC141" s="253"/>
      <c r="DD141" s="253"/>
      <c r="DE141" s="253"/>
      <c r="DF141" s="253"/>
      <c r="DG141" s="253"/>
      <c r="DH141" s="253"/>
      <c r="DI141" s="253"/>
      <c r="DJ141" s="253"/>
      <c r="DK141" s="253"/>
      <c r="DL141" s="253"/>
    </row>
    <row r="142" spans="1:116" x14ac:dyDescent="0.25">
      <c r="A142" s="254" t="s">
        <v>2335</v>
      </c>
      <c r="B142" s="255" t="s">
        <v>8580</v>
      </c>
      <c r="C142" s="258">
        <v>7.8200951200000007E-2</v>
      </c>
      <c r="D142" s="259">
        <v>12</v>
      </c>
      <c r="E142" s="258">
        <v>1.15E-2</v>
      </c>
      <c r="F142" s="258">
        <v>7.95</v>
      </c>
      <c r="G142" s="258">
        <v>0.12005188899999999</v>
      </c>
      <c r="H142" s="258">
        <v>30.2</v>
      </c>
      <c r="I142" s="259">
        <v>0</v>
      </c>
      <c r="J142" s="259">
        <f>IFERROR(VLOOKUP($B142,'Core Indicators'!$E$3:$EU$906,147,FALSE),"x")</f>
        <v>2</v>
      </c>
      <c r="K142" s="260">
        <v>0.45209297539999999</v>
      </c>
      <c r="L142" s="258">
        <v>6.75</v>
      </c>
      <c r="M142" s="259">
        <v>84</v>
      </c>
      <c r="N142" s="259">
        <v>58</v>
      </c>
      <c r="O142" s="259">
        <f>IFERROR(VLOOKUP(B142,'Core Indicators'!$E$3:$G$9906,3,FALSE),"x")</f>
        <v>42973000</v>
      </c>
      <c r="P142" s="259">
        <v>306190</v>
      </c>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c r="AT142" s="253"/>
      <c r="AU142" s="253"/>
      <c r="AV142" s="253"/>
      <c r="AW142" s="253"/>
      <c r="AX142" s="253"/>
      <c r="AY142" s="253"/>
      <c r="AZ142" s="253"/>
      <c r="BA142" s="253"/>
      <c r="BB142" s="253"/>
      <c r="BC142" s="253"/>
      <c r="BD142" s="253"/>
      <c r="BE142" s="253"/>
      <c r="BF142" s="253"/>
      <c r="BG142" s="253"/>
      <c r="BH142" s="253"/>
      <c r="BI142" s="253"/>
      <c r="BJ142" s="253"/>
      <c r="BK142" s="253"/>
      <c r="BL142" s="253"/>
      <c r="BM142" s="253"/>
      <c r="BN142" s="253"/>
      <c r="BO142" s="253"/>
      <c r="BP142" s="253"/>
      <c r="BQ142" s="253"/>
      <c r="BR142" s="253"/>
      <c r="BS142" s="253"/>
      <c r="BT142" s="253"/>
      <c r="BU142" s="253"/>
      <c r="BV142" s="253"/>
      <c r="BW142" s="253"/>
      <c r="BX142" s="253"/>
      <c r="BY142" s="253"/>
      <c r="BZ142" s="253"/>
      <c r="CA142" s="253"/>
      <c r="CB142" s="253"/>
      <c r="CC142" s="253"/>
      <c r="CD142" s="253"/>
      <c r="CE142" s="253"/>
      <c r="CF142" s="253"/>
      <c r="CG142" s="253"/>
      <c r="CH142" s="253"/>
      <c r="CI142" s="253"/>
      <c r="CJ142" s="253"/>
      <c r="CK142" s="253"/>
      <c r="CL142" s="253"/>
      <c r="CM142" s="253"/>
      <c r="CN142" s="253"/>
      <c r="CO142" s="253"/>
      <c r="CP142" s="253"/>
      <c r="CQ142" s="253"/>
      <c r="CR142" s="253"/>
      <c r="CS142" s="253"/>
      <c r="CT142" s="253"/>
      <c r="CU142" s="253"/>
      <c r="CV142" s="253"/>
      <c r="CW142" s="253"/>
      <c r="CX142" s="253"/>
      <c r="CY142" s="253"/>
      <c r="CZ142" s="253"/>
      <c r="DA142" s="253"/>
      <c r="DB142" s="253"/>
      <c r="DC142" s="253"/>
      <c r="DD142" s="253"/>
      <c r="DE142" s="253"/>
      <c r="DF142" s="253"/>
      <c r="DG142" s="253"/>
      <c r="DH142" s="253"/>
      <c r="DI142" s="253"/>
      <c r="DJ142" s="253"/>
      <c r="DK142" s="253"/>
      <c r="DL142" s="253"/>
    </row>
    <row r="143" spans="1:116" x14ac:dyDescent="0.25">
      <c r="A143" s="254" t="s">
        <v>41</v>
      </c>
      <c r="B143" s="255" t="s">
        <v>8581</v>
      </c>
      <c r="C143" s="258">
        <v>0</v>
      </c>
      <c r="D143" s="259">
        <v>0</v>
      </c>
      <c r="E143" s="258">
        <v>0</v>
      </c>
      <c r="F143" s="258">
        <v>2.65</v>
      </c>
      <c r="G143" s="258" t="s">
        <v>14</v>
      </c>
      <c r="H143" s="258" t="s">
        <v>14</v>
      </c>
      <c r="I143" s="259">
        <v>1</v>
      </c>
      <c r="J143" s="259">
        <f>IFERROR(VLOOKUP($B143,'Core Indicators'!$E$3:$EU$906,147,FALSE),"x")</f>
        <v>13</v>
      </c>
      <c r="K143" s="260">
        <v>-1.6514610052000001</v>
      </c>
      <c r="L143" s="258">
        <v>1.25</v>
      </c>
      <c r="M143" s="259">
        <v>3</v>
      </c>
      <c r="N143" s="259">
        <v>17</v>
      </c>
      <c r="O143" s="259">
        <f>IFERROR(VLOOKUP(B143,'Core Indicators'!$E$3:$G$9906,3,FALSE),"x")</f>
        <v>25666000</v>
      </c>
      <c r="P143" s="259">
        <v>120410</v>
      </c>
      <c r="Q143" s="253"/>
      <c r="R143" s="253"/>
      <c r="S143" s="253"/>
      <c r="T143" s="253"/>
      <c r="U143" s="253"/>
      <c r="V143" s="253"/>
      <c r="W143" s="253"/>
      <c r="X143" s="253"/>
      <c r="Y143" s="253"/>
      <c r="Z143" s="253"/>
      <c r="AA143" s="253"/>
      <c r="AB143" s="253"/>
      <c r="AC143" s="253"/>
      <c r="AD143" s="253"/>
      <c r="AE143" s="253"/>
      <c r="AF143" s="253"/>
      <c r="AG143" s="253"/>
      <c r="AH143" s="253"/>
      <c r="AI143" s="253"/>
      <c r="AJ143" s="253"/>
      <c r="AK143" s="253"/>
      <c r="AL143" s="253"/>
      <c r="AM143" s="253"/>
      <c r="AN143" s="253"/>
      <c r="AO143" s="253"/>
      <c r="AP143" s="253"/>
      <c r="AQ143" s="253"/>
      <c r="AR143" s="253"/>
      <c r="AS143" s="253"/>
      <c r="AT143" s="253"/>
      <c r="AU143" s="253"/>
      <c r="AV143" s="253"/>
      <c r="AW143" s="253"/>
      <c r="AX143" s="253"/>
      <c r="AY143" s="253"/>
      <c r="AZ143" s="253"/>
      <c r="BA143" s="253"/>
      <c r="BB143" s="253"/>
      <c r="BC143" s="253"/>
      <c r="BD143" s="253"/>
      <c r="BE143" s="253"/>
      <c r="BF143" s="253"/>
      <c r="BG143" s="253"/>
      <c r="BH143" s="253"/>
      <c r="BI143" s="253"/>
      <c r="BJ143" s="253"/>
      <c r="BK143" s="253"/>
      <c r="BL143" s="253"/>
      <c r="BM143" s="253"/>
      <c r="BN143" s="253"/>
      <c r="BO143" s="253"/>
      <c r="BP143" s="253"/>
      <c r="BQ143" s="253"/>
      <c r="BR143" s="253"/>
      <c r="BS143" s="253"/>
      <c r="BT143" s="253"/>
      <c r="BU143" s="253"/>
      <c r="BV143" s="253"/>
      <c r="BW143" s="253"/>
      <c r="BX143" s="253"/>
      <c r="BY143" s="253"/>
      <c r="BZ143" s="253"/>
      <c r="CA143" s="253"/>
      <c r="CB143" s="253"/>
      <c r="CC143" s="253"/>
      <c r="CD143" s="253"/>
      <c r="CE143" s="253"/>
      <c r="CF143" s="253"/>
      <c r="CG143" s="253"/>
      <c r="CH143" s="253"/>
      <c r="CI143" s="253"/>
      <c r="CJ143" s="253"/>
      <c r="CK143" s="253"/>
      <c r="CL143" s="253"/>
      <c r="CM143" s="253"/>
      <c r="CN143" s="253"/>
      <c r="CO143" s="253"/>
      <c r="CP143" s="253"/>
      <c r="CQ143" s="253"/>
      <c r="CR143" s="253"/>
      <c r="CS143" s="253"/>
      <c r="CT143" s="253"/>
      <c r="CU143" s="253"/>
      <c r="CV143" s="253"/>
      <c r="CW143" s="253"/>
      <c r="CX143" s="253"/>
      <c r="CY143" s="253"/>
      <c r="CZ143" s="253"/>
      <c r="DA143" s="253"/>
      <c r="DB143" s="253"/>
      <c r="DC143" s="253"/>
      <c r="DD143" s="253"/>
      <c r="DE143" s="253"/>
      <c r="DF143" s="253"/>
      <c r="DG143" s="253"/>
      <c r="DH143" s="253"/>
      <c r="DI143" s="253"/>
      <c r="DJ143" s="253"/>
      <c r="DK143" s="253"/>
      <c r="DL143" s="253"/>
    </row>
    <row r="144" spans="1:116" x14ac:dyDescent="0.25">
      <c r="A144" s="254" t="s">
        <v>8582</v>
      </c>
      <c r="B144" s="255" t="s">
        <v>8583</v>
      </c>
      <c r="C144" s="258">
        <v>0</v>
      </c>
      <c r="D144" s="259">
        <v>13</v>
      </c>
      <c r="E144" s="258">
        <v>0</v>
      </c>
      <c r="F144" s="258" t="s">
        <v>14</v>
      </c>
      <c r="G144" s="258">
        <v>8.0794128899999998E-2</v>
      </c>
      <c r="H144" s="258">
        <v>33.5</v>
      </c>
      <c r="I144" s="259">
        <v>0</v>
      </c>
      <c r="J144" s="259" t="str">
        <f>IFERROR(VLOOKUP($B144,'Core Indicators'!$E$3:$EU$906,147,FALSE),"x")</f>
        <v>x</v>
      </c>
      <c r="K144" s="260">
        <v>1.1356768608000001</v>
      </c>
      <c r="L144" s="258" t="s">
        <v>14</v>
      </c>
      <c r="M144" s="259">
        <v>96</v>
      </c>
      <c r="N144" s="259">
        <v>62</v>
      </c>
      <c r="O144" s="259" t="str">
        <f>IFERROR(VLOOKUP(B144,'Core Indicators'!$E$3:$G$9906,3,FALSE),"x")</f>
        <v>x</v>
      </c>
      <c r="P144" s="259">
        <v>91605</v>
      </c>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c r="AT144" s="253"/>
      <c r="AU144" s="253"/>
      <c r="AV144" s="253"/>
      <c r="AW144" s="253"/>
      <c r="AX144" s="253"/>
      <c r="AY144" s="253"/>
      <c r="AZ144" s="253"/>
      <c r="BA144" s="253"/>
      <c r="BB144" s="253"/>
      <c r="BC144" s="253"/>
      <c r="BD144" s="253"/>
      <c r="BE144" s="253"/>
      <c r="BF144" s="253"/>
      <c r="BG144" s="253"/>
      <c r="BH144" s="253"/>
      <c r="BI144" s="253"/>
      <c r="BJ144" s="253"/>
      <c r="BK144" s="253"/>
      <c r="BL144" s="253"/>
      <c r="BM144" s="253"/>
      <c r="BN144" s="253"/>
      <c r="BO144" s="253"/>
      <c r="BP144" s="253"/>
      <c r="BQ144" s="253"/>
      <c r="BR144" s="253"/>
      <c r="BS144" s="253"/>
      <c r="BT144" s="253"/>
      <c r="BU144" s="253"/>
      <c r="BV144" s="253"/>
      <c r="BW144" s="253"/>
      <c r="BX144" s="253"/>
      <c r="BY144" s="253"/>
      <c r="BZ144" s="253"/>
      <c r="CA144" s="253"/>
      <c r="CB144" s="253"/>
      <c r="CC144" s="253"/>
      <c r="CD144" s="253"/>
      <c r="CE144" s="253"/>
      <c r="CF144" s="253"/>
      <c r="CG144" s="253"/>
      <c r="CH144" s="253"/>
      <c r="CI144" s="253"/>
      <c r="CJ144" s="253"/>
      <c r="CK144" s="253"/>
      <c r="CL144" s="253"/>
      <c r="CM144" s="253"/>
      <c r="CN144" s="253"/>
      <c r="CO144" s="253"/>
      <c r="CP144" s="253"/>
      <c r="CQ144" s="253"/>
      <c r="CR144" s="253"/>
      <c r="CS144" s="253"/>
      <c r="CT144" s="253"/>
      <c r="CU144" s="253"/>
      <c r="CV144" s="253"/>
      <c r="CW144" s="253"/>
      <c r="CX144" s="253"/>
      <c r="CY144" s="253"/>
      <c r="CZ144" s="253"/>
      <c r="DA144" s="253"/>
      <c r="DB144" s="253"/>
      <c r="DC144" s="253"/>
      <c r="DD144" s="253"/>
      <c r="DE144" s="253"/>
      <c r="DF144" s="253"/>
      <c r="DG144" s="253"/>
      <c r="DH144" s="253"/>
      <c r="DI144" s="253"/>
      <c r="DJ144" s="253"/>
      <c r="DK144" s="253"/>
      <c r="DL144" s="253"/>
    </row>
    <row r="145" spans="1:116" x14ac:dyDescent="0.25">
      <c r="A145" s="254" t="s">
        <v>8584</v>
      </c>
      <c r="B145" s="255" t="s">
        <v>8585</v>
      </c>
      <c r="C145" s="258">
        <v>0.1065750135</v>
      </c>
      <c r="D145" s="259">
        <v>12</v>
      </c>
      <c r="E145" s="258">
        <v>1.7999999999999999E-2</v>
      </c>
      <c r="F145" s="258">
        <v>6.6</v>
      </c>
      <c r="G145" s="258">
        <v>0.4823245162</v>
      </c>
      <c r="H145" s="258">
        <v>45.7</v>
      </c>
      <c r="I145" s="259">
        <v>3</v>
      </c>
      <c r="J145" s="259" t="str">
        <f>IFERROR(VLOOKUP($B145,'Core Indicators'!$E$3:$EU$906,147,FALSE),"x")</f>
        <v>x</v>
      </c>
      <c r="K145" s="260">
        <v>-0.55640339849999998</v>
      </c>
      <c r="L145" s="258">
        <v>5.75</v>
      </c>
      <c r="M145" s="259">
        <v>65</v>
      </c>
      <c r="N145" s="259">
        <v>28</v>
      </c>
      <c r="O145" s="259" t="str">
        <f>IFERROR(VLOOKUP(B145,'Core Indicators'!$E$3:$G$9906,3,FALSE),"x")</f>
        <v>x</v>
      </c>
      <c r="P145" s="259">
        <v>397300</v>
      </c>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c r="AT145" s="253"/>
      <c r="AU145" s="253"/>
      <c r="AV145" s="253"/>
      <c r="AW145" s="253"/>
      <c r="AX145" s="253"/>
      <c r="AY145" s="253"/>
      <c r="AZ145" s="253"/>
      <c r="BA145" s="253"/>
      <c r="BB145" s="253"/>
      <c r="BC145" s="253"/>
      <c r="BD145" s="253"/>
      <c r="BE145" s="253"/>
      <c r="BF145" s="253"/>
      <c r="BG145" s="253"/>
      <c r="BH145" s="253"/>
      <c r="BI145" s="253"/>
      <c r="BJ145" s="253"/>
      <c r="BK145" s="253"/>
      <c r="BL145" s="253"/>
      <c r="BM145" s="253"/>
      <c r="BN145" s="253"/>
      <c r="BO145" s="253"/>
      <c r="BP145" s="253"/>
      <c r="BQ145" s="253"/>
      <c r="BR145" s="253"/>
      <c r="BS145" s="253"/>
      <c r="BT145" s="253"/>
      <c r="BU145" s="253"/>
      <c r="BV145" s="253"/>
      <c r="BW145" s="253"/>
      <c r="BX145" s="253"/>
      <c r="BY145" s="253"/>
      <c r="BZ145" s="253"/>
      <c r="CA145" s="253"/>
      <c r="CB145" s="253"/>
      <c r="CC145" s="253"/>
      <c r="CD145" s="253"/>
      <c r="CE145" s="253"/>
      <c r="CF145" s="253"/>
      <c r="CG145" s="253"/>
      <c r="CH145" s="253"/>
      <c r="CI145" s="253"/>
      <c r="CJ145" s="253"/>
      <c r="CK145" s="253"/>
      <c r="CL145" s="253"/>
      <c r="CM145" s="253"/>
      <c r="CN145" s="253"/>
      <c r="CO145" s="253"/>
      <c r="CP145" s="253"/>
      <c r="CQ145" s="253"/>
      <c r="CR145" s="253"/>
      <c r="CS145" s="253"/>
      <c r="CT145" s="253"/>
      <c r="CU145" s="253"/>
      <c r="CV145" s="253"/>
      <c r="CW145" s="253"/>
      <c r="CX145" s="253"/>
      <c r="CY145" s="253"/>
      <c r="CZ145" s="253"/>
      <c r="DA145" s="253"/>
      <c r="DB145" s="253"/>
      <c r="DC145" s="253"/>
      <c r="DD145" s="253"/>
      <c r="DE145" s="253"/>
      <c r="DF145" s="253"/>
      <c r="DG145" s="253"/>
      <c r="DH145" s="253"/>
      <c r="DI145" s="253"/>
      <c r="DJ145" s="253"/>
      <c r="DK145" s="253"/>
      <c r="DL145" s="253"/>
    </row>
    <row r="146" spans="1:116" x14ac:dyDescent="0.25">
      <c r="A146" s="254" t="s">
        <v>157</v>
      </c>
      <c r="B146" s="255" t="s">
        <v>8586</v>
      </c>
      <c r="C146" s="258">
        <v>0</v>
      </c>
      <c r="D146" s="259" t="s">
        <v>14</v>
      </c>
      <c r="E146" s="258">
        <v>0</v>
      </c>
      <c r="F146" s="258" t="s">
        <v>14</v>
      </c>
      <c r="G146" s="258" t="s">
        <v>14</v>
      </c>
      <c r="H146" s="258">
        <v>33.700000000000003</v>
      </c>
      <c r="I146" s="259">
        <v>2</v>
      </c>
      <c r="J146" s="259">
        <f>IFERROR(VLOOKUP($B146,'Core Indicators'!$E$3:$EU$906,147,FALSE),"x")</f>
        <v>154</v>
      </c>
      <c r="K146" s="260">
        <v>-0.48548009990000002</v>
      </c>
      <c r="L146" s="258" t="s">
        <v>14</v>
      </c>
      <c r="M146" s="259">
        <v>11</v>
      </c>
      <c r="N146" s="259" t="s">
        <v>14</v>
      </c>
      <c r="O146" s="259">
        <f>IFERROR(VLOOKUP(B146,'Core Indicators'!$E$3:$G$9906,3,FALSE),"x")</f>
        <v>5355000</v>
      </c>
      <c r="P146" s="259">
        <v>6020</v>
      </c>
      <c r="Q146" s="253"/>
      <c r="R146" s="253"/>
      <c r="S146" s="253"/>
      <c r="T146" s="253"/>
      <c r="U146" s="253"/>
      <c r="V146" s="253"/>
      <c r="W146" s="253"/>
      <c r="X146" s="253"/>
      <c r="Y146" s="253"/>
      <c r="Z146" s="253"/>
      <c r="AA146" s="253"/>
      <c r="AB146" s="253"/>
      <c r="AC146" s="253"/>
      <c r="AD146" s="253"/>
      <c r="AE146" s="253"/>
      <c r="AF146" s="253"/>
      <c r="AG146" s="253"/>
      <c r="AH146" s="253"/>
      <c r="AI146" s="253"/>
      <c r="AJ146" s="253"/>
      <c r="AK146" s="253"/>
      <c r="AL146" s="253"/>
      <c r="AM146" s="253"/>
      <c r="AN146" s="253"/>
      <c r="AO146" s="253"/>
      <c r="AP146" s="253"/>
      <c r="AQ146" s="253"/>
      <c r="AR146" s="253"/>
      <c r="AS146" s="253"/>
      <c r="AT146" s="253"/>
      <c r="AU146" s="253"/>
      <c r="AV146" s="253"/>
      <c r="AW146" s="253"/>
      <c r="AX146" s="253"/>
      <c r="AY146" s="253"/>
      <c r="AZ146" s="253"/>
      <c r="BA146" s="253"/>
      <c r="BB146" s="253"/>
      <c r="BC146" s="253"/>
      <c r="BD146" s="253"/>
      <c r="BE146" s="253"/>
      <c r="BF146" s="253"/>
      <c r="BG146" s="253"/>
      <c r="BH146" s="253"/>
      <c r="BI146" s="253"/>
      <c r="BJ146" s="253"/>
      <c r="BK146" s="253"/>
      <c r="BL146" s="253"/>
      <c r="BM146" s="253"/>
      <c r="BN146" s="253"/>
      <c r="BO146" s="253"/>
      <c r="BP146" s="253"/>
      <c r="BQ146" s="253"/>
      <c r="BR146" s="253"/>
      <c r="BS146" s="253"/>
      <c r="BT146" s="253"/>
      <c r="BU146" s="253"/>
      <c r="BV146" s="253"/>
      <c r="BW146" s="253"/>
      <c r="BX146" s="253"/>
      <c r="BY146" s="253"/>
      <c r="BZ146" s="253"/>
      <c r="CA146" s="253"/>
      <c r="CB146" s="253"/>
      <c r="CC146" s="253"/>
      <c r="CD146" s="253"/>
      <c r="CE146" s="253"/>
      <c r="CF146" s="253"/>
      <c r="CG146" s="253"/>
      <c r="CH146" s="253"/>
      <c r="CI146" s="253"/>
      <c r="CJ146" s="253"/>
      <c r="CK146" s="253"/>
      <c r="CL146" s="253"/>
      <c r="CM146" s="253"/>
      <c r="CN146" s="253"/>
      <c r="CO146" s="253"/>
      <c r="CP146" s="253"/>
      <c r="CQ146" s="253"/>
      <c r="CR146" s="253"/>
      <c r="CS146" s="253"/>
      <c r="CT146" s="253"/>
      <c r="CU146" s="253"/>
      <c r="CV146" s="253"/>
      <c r="CW146" s="253"/>
      <c r="CX146" s="253"/>
      <c r="CY146" s="253"/>
      <c r="CZ146" s="253"/>
      <c r="DA146" s="253"/>
      <c r="DB146" s="253"/>
      <c r="DC146" s="253"/>
      <c r="DD146" s="253"/>
      <c r="DE146" s="253"/>
      <c r="DF146" s="253"/>
      <c r="DG146" s="253"/>
      <c r="DH146" s="253"/>
      <c r="DI146" s="253"/>
      <c r="DJ146" s="253"/>
      <c r="DK146" s="253"/>
      <c r="DL146" s="253"/>
    </row>
    <row r="147" spans="1:116" x14ac:dyDescent="0.25">
      <c r="A147" s="254" t="s">
        <v>8587</v>
      </c>
      <c r="B147" s="255" t="s">
        <v>8588</v>
      </c>
      <c r="C147" s="258">
        <v>0.98654400079999993</v>
      </c>
      <c r="D147" s="259">
        <v>2</v>
      </c>
      <c r="E147" s="258">
        <v>0</v>
      </c>
      <c r="F147" s="258">
        <v>3.9</v>
      </c>
      <c r="G147" s="258">
        <v>0.20243781869999999</v>
      </c>
      <c r="H147" s="258" t="s">
        <v>14</v>
      </c>
      <c r="I147" s="259">
        <v>0</v>
      </c>
      <c r="J147" s="259" t="str">
        <f>IFERROR(VLOOKUP($B147,'Core Indicators'!$E$3:$EU$906,147,FALSE),"x")</f>
        <v>x</v>
      </c>
      <c r="K147" s="260">
        <v>0.73431843519999995</v>
      </c>
      <c r="L147" s="258">
        <v>3.75</v>
      </c>
      <c r="M147" s="259">
        <v>25</v>
      </c>
      <c r="N147" s="259">
        <v>62</v>
      </c>
      <c r="O147" s="259" t="str">
        <f>IFERROR(VLOOKUP(B147,'Core Indicators'!$E$3:$G$9906,3,FALSE),"x")</f>
        <v>x</v>
      </c>
      <c r="P147" s="259">
        <v>11610</v>
      </c>
      <c r="Q147" s="253"/>
      <c r="R147" s="253"/>
      <c r="S147" s="253"/>
      <c r="T147" s="253"/>
      <c r="U147" s="253"/>
      <c r="V147" s="253"/>
      <c r="W147" s="253"/>
      <c r="X147" s="253"/>
      <c r="Y147" s="253"/>
      <c r="Z147" s="253"/>
      <c r="AA147" s="253"/>
      <c r="AB147" s="253"/>
      <c r="AC147" s="253"/>
      <c r="AD147" s="253"/>
      <c r="AE147" s="253"/>
      <c r="AF147" s="253"/>
      <c r="AG147" s="253"/>
      <c r="AH147" s="253"/>
      <c r="AI147" s="253"/>
      <c r="AJ147" s="253"/>
      <c r="AK147" s="253"/>
      <c r="AL147" s="253"/>
      <c r="AM147" s="253"/>
      <c r="AN147" s="253"/>
      <c r="AO147" s="253"/>
      <c r="AP147" s="253"/>
      <c r="AQ147" s="253"/>
      <c r="AR147" s="253"/>
      <c r="AS147" s="253"/>
      <c r="AT147" s="253"/>
      <c r="AU147" s="253"/>
      <c r="AV147" s="253"/>
      <c r="AW147" s="253"/>
      <c r="AX147" s="253"/>
      <c r="AY147" s="253"/>
      <c r="AZ147" s="253"/>
      <c r="BA147" s="253"/>
      <c r="BB147" s="253"/>
      <c r="BC147" s="253"/>
      <c r="BD147" s="253"/>
      <c r="BE147" s="253"/>
      <c r="BF147" s="253"/>
      <c r="BG147" s="253"/>
      <c r="BH147" s="253"/>
      <c r="BI147" s="253"/>
      <c r="BJ147" s="253"/>
      <c r="BK147" s="253"/>
      <c r="BL147" s="253"/>
      <c r="BM147" s="253"/>
      <c r="BN147" s="253"/>
      <c r="BO147" s="253"/>
      <c r="BP147" s="253"/>
      <c r="BQ147" s="253"/>
      <c r="BR147" s="253"/>
      <c r="BS147" s="253"/>
      <c r="BT147" s="253"/>
      <c r="BU147" s="253"/>
      <c r="BV147" s="253"/>
      <c r="BW147" s="253"/>
      <c r="BX147" s="253"/>
      <c r="BY147" s="253"/>
      <c r="BZ147" s="253"/>
      <c r="CA147" s="253"/>
      <c r="CB147" s="253"/>
      <c r="CC147" s="253"/>
      <c r="CD147" s="253"/>
      <c r="CE147" s="253"/>
      <c r="CF147" s="253"/>
      <c r="CG147" s="253"/>
      <c r="CH147" s="253"/>
      <c r="CI147" s="253"/>
      <c r="CJ147" s="253"/>
      <c r="CK147" s="253"/>
      <c r="CL147" s="253"/>
      <c r="CM147" s="253"/>
      <c r="CN147" s="253"/>
      <c r="CO147" s="253"/>
      <c r="CP147" s="253"/>
      <c r="CQ147" s="253"/>
      <c r="CR147" s="253"/>
      <c r="CS147" s="253"/>
      <c r="CT147" s="253"/>
      <c r="CU147" s="253"/>
      <c r="CV147" s="253"/>
      <c r="CW147" s="253"/>
      <c r="CX147" s="253"/>
      <c r="CY147" s="253"/>
      <c r="CZ147" s="253"/>
      <c r="DA147" s="253"/>
      <c r="DB147" s="253"/>
      <c r="DC147" s="253"/>
      <c r="DD147" s="253"/>
      <c r="DE147" s="253"/>
      <c r="DF147" s="253"/>
      <c r="DG147" s="253"/>
      <c r="DH147" s="253"/>
      <c r="DI147" s="253"/>
      <c r="DJ147" s="253"/>
      <c r="DK147" s="253"/>
      <c r="DL147" s="253"/>
    </row>
    <row r="148" spans="1:116" x14ac:dyDescent="0.25">
      <c r="A148" s="254" t="s">
        <v>8589</v>
      </c>
      <c r="B148" s="255" t="s">
        <v>8590</v>
      </c>
      <c r="C148" s="258" t="s">
        <v>14</v>
      </c>
      <c r="D148" s="259" t="s">
        <v>14</v>
      </c>
      <c r="E148" s="258" t="s">
        <v>14</v>
      </c>
      <c r="F148" s="258" t="s">
        <v>14</v>
      </c>
      <c r="G148" s="258" t="s">
        <v>14</v>
      </c>
      <c r="H148" s="258">
        <v>29</v>
      </c>
      <c r="I148" s="259" t="s">
        <v>14</v>
      </c>
      <c r="J148" s="259" t="str">
        <f>IFERROR(VLOOKUP($B148,'Core Indicators'!$E$3:$EU$906,147,FALSE),"x")</f>
        <v>x</v>
      </c>
      <c r="K148" s="260" t="s">
        <v>14</v>
      </c>
      <c r="L148" s="258" t="s">
        <v>14</v>
      </c>
      <c r="M148" s="259" t="s">
        <v>14</v>
      </c>
      <c r="N148" s="259" t="s">
        <v>14</v>
      </c>
      <c r="O148" s="259" t="str">
        <f>IFERROR(VLOOKUP(B148,'Core Indicators'!$E$3:$G$9906,3,FALSE),"x")</f>
        <v>x</v>
      </c>
      <c r="P148" s="259" t="s">
        <v>14</v>
      </c>
      <c r="Q148" s="253"/>
      <c r="R148" s="253"/>
      <c r="S148" s="253"/>
      <c r="T148" s="253"/>
      <c r="U148" s="253"/>
      <c r="V148" s="253"/>
      <c r="W148" s="253"/>
      <c r="X148" s="253"/>
      <c r="Y148" s="253"/>
      <c r="Z148" s="253"/>
      <c r="AA148" s="253"/>
      <c r="AB148" s="253"/>
      <c r="AC148" s="253"/>
      <c r="AD148" s="253"/>
      <c r="AE148" s="253"/>
      <c r="AF148" s="253"/>
      <c r="AG148" s="253"/>
      <c r="AH148" s="253"/>
      <c r="AI148" s="253"/>
      <c r="AJ148" s="253"/>
      <c r="AK148" s="253"/>
      <c r="AL148" s="253"/>
      <c r="AM148" s="253"/>
      <c r="AN148" s="253"/>
      <c r="AO148" s="253"/>
      <c r="AP148" s="253"/>
      <c r="AQ148" s="253"/>
      <c r="AR148" s="253"/>
      <c r="AS148" s="253"/>
      <c r="AT148" s="253"/>
      <c r="AU148" s="253"/>
      <c r="AV148" s="253"/>
      <c r="AW148" s="253"/>
      <c r="AX148" s="253"/>
      <c r="AY148" s="253"/>
      <c r="AZ148" s="253"/>
      <c r="BA148" s="253"/>
      <c r="BB148" s="253"/>
      <c r="BC148" s="253"/>
      <c r="BD148" s="253"/>
      <c r="BE148" s="253"/>
      <c r="BF148" s="253"/>
      <c r="BG148" s="253"/>
      <c r="BH148" s="253"/>
      <c r="BI148" s="253"/>
      <c r="BJ148" s="253"/>
      <c r="BK148" s="253"/>
      <c r="BL148" s="253"/>
      <c r="BM148" s="253"/>
      <c r="BN148" s="253"/>
      <c r="BO148" s="253"/>
      <c r="BP148" s="253"/>
      <c r="BQ148" s="253"/>
      <c r="BR148" s="253"/>
      <c r="BS148" s="253"/>
      <c r="BT148" s="253"/>
      <c r="BU148" s="253"/>
      <c r="BV148" s="253"/>
      <c r="BW148" s="253"/>
      <c r="BX148" s="253"/>
      <c r="BY148" s="253"/>
      <c r="BZ148" s="253"/>
      <c r="CA148" s="253"/>
      <c r="CB148" s="253"/>
      <c r="CC148" s="253"/>
      <c r="CD148" s="253"/>
      <c r="CE148" s="253"/>
      <c r="CF148" s="253"/>
      <c r="CG148" s="253"/>
      <c r="CH148" s="253"/>
      <c r="CI148" s="253"/>
      <c r="CJ148" s="253"/>
      <c r="CK148" s="253"/>
      <c r="CL148" s="253"/>
      <c r="CM148" s="253"/>
      <c r="CN148" s="253"/>
      <c r="CO148" s="253"/>
      <c r="CP148" s="253"/>
      <c r="CQ148" s="253"/>
      <c r="CR148" s="253"/>
      <c r="CS148" s="253"/>
      <c r="CT148" s="253"/>
      <c r="CU148" s="253"/>
      <c r="CV148" s="253"/>
      <c r="CW148" s="253"/>
      <c r="CX148" s="253"/>
      <c r="CY148" s="253"/>
      <c r="CZ148" s="253"/>
      <c r="DA148" s="253"/>
      <c r="DB148" s="253"/>
      <c r="DC148" s="253"/>
      <c r="DD148" s="253"/>
      <c r="DE148" s="253"/>
      <c r="DF148" s="253"/>
      <c r="DG148" s="253"/>
      <c r="DH148" s="253"/>
      <c r="DI148" s="253"/>
      <c r="DJ148" s="253"/>
      <c r="DK148" s="253"/>
      <c r="DL148" s="253"/>
    </row>
    <row r="149" spans="1:116" x14ac:dyDescent="0.25">
      <c r="A149" s="254" t="s">
        <v>2345</v>
      </c>
      <c r="B149" s="255" t="s">
        <v>8591</v>
      </c>
      <c r="C149" s="258">
        <v>0.29808903580000001</v>
      </c>
      <c r="D149" s="259">
        <v>8</v>
      </c>
      <c r="E149" s="258">
        <v>2.7E-2</v>
      </c>
      <c r="F149" s="258">
        <v>7.65</v>
      </c>
      <c r="G149" s="258">
        <v>0.31603010729999997</v>
      </c>
      <c r="H149" s="258">
        <v>35.799999999999997</v>
      </c>
      <c r="I149" s="259">
        <v>1</v>
      </c>
      <c r="J149" s="259">
        <f>IFERROR(VLOOKUP($B149,'Core Indicators'!$E$3:$EU$906,147,FALSE),"x")</f>
        <v>0</v>
      </c>
      <c r="K149" s="260">
        <v>0.36400461200000001</v>
      </c>
      <c r="L149" s="258">
        <v>6.75</v>
      </c>
      <c r="M149" s="259">
        <v>83</v>
      </c>
      <c r="N149" s="259">
        <v>44</v>
      </c>
      <c r="O149" s="259">
        <f>IFERROR(VLOOKUP(B149,'Core Indicators'!$E$3:$G$9906,3,FALSE),"x")</f>
        <v>20031000</v>
      </c>
      <c r="P149" s="259">
        <v>230080</v>
      </c>
      <c r="Q149" s="253"/>
      <c r="R149" s="253"/>
      <c r="S149" s="253"/>
      <c r="T149" s="253"/>
      <c r="U149" s="253"/>
      <c r="V149" s="253"/>
      <c r="W149" s="253"/>
      <c r="X149" s="253"/>
      <c r="Y149" s="253"/>
      <c r="Z149" s="253"/>
      <c r="AA149" s="253"/>
      <c r="AB149" s="253"/>
      <c r="AC149" s="253"/>
      <c r="AD149" s="253"/>
      <c r="AE149" s="253"/>
      <c r="AF149" s="253"/>
      <c r="AG149" s="253"/>
      <c r="AH149" s="253"/>
      <c r="AI149" s="253"/>
      <c r="AJ149" s="253"/>
      <c r="AK149" s="253"/>
      <c r="AL149" s="253"/>
      <c r="AM149" s="253"/>
      <c r="AN149" s="253"/>
      <c r="AO149" s="253"/>
      <c r="AP149" s="253"/>
      <c r="AQ149" s="253"/>
      <c r="AR149" s="253"/>
      <c r="AS149" s="253"/>
      <c r="AT149" s="253"/>
      <c r="AU149" s="253"/>
      <c r="AV149" s="253"/>
      <c r="AW149" s="253"/>
      <c r="AX149" s="253"/>
      <c r="AY149" s="253"/>
      <c r="AZ149" s="253"/>
      <c r="BA149" s="253"/>
      <c r="BB149" s="253"/>
      <c r="BC149" s="253"/>
      <c r="BD149" s="253"/>
      <c r="BE149" s="253"/>
      <c r="BF149" s="253"/>
      <c r="BG149" s="253"/>
      <c r="BH149" s="253"/>
      <c r="BI149" s="253"/>
      <c r="BJ149" s="253"/>
      <c r="BK149" s="253"/>
      <c r="BL149" s="253"/>
      <c r="BM149" s="253"/>
      <c r="BN149" s="253"/>
      <c r="BO149" s="253"/>
      <c r="BP149" s="253"/>
      <c r="BQ149" s="253"/>
      <c r="BR149" s="253"/>
      <c r="BS149" s="253"/>
      <c r="BT149" s="253"/>
      <c r="BU149" s="253"/>
      <c r="BV149" s="253"/>
      <c r="BW149" s="253"/>
      <c r="BX149" s="253"/>
      <c r="BY149" s="253"/>
      <c r="BZ149" s="253"/>
      <c r="CA149" s="253"/>
      <c r="CB149" s="253"/>
      <c r="CC149" s="253"/>
      <c r="CD149" s="253"/>
      <c r="CE149" s="253"/>
      <c r="CF149" s="253"/>
      <c r="CG149" s="253"/>
      <c r="CH149" s="253"/>
      <c r="CI149" s="253"/>
      <c r="CJ149" s="253"/>
      <c r="CK149" s="253"/>
      <c r="CL149" s="253"/>
      <c r="CM149" s="253"/>
      <c r="CN149" s="253"/>
      <c r="CO149" s="253"/>
      <c r="CP149" s="253"/>
      <c r="CQ149" s="253"/>
      <c r="CR149" s="253"/>
      <c r="CS149" s="253"/>
      <c r="CT149" s="253"/>
      <c r="CU149" s="253"/>
      <c r="CV149" s="253"/>
      <c r="CW149" s="253"/>
      <c r="CX149" s="253"/>
      <c r="CY149" s="253"/>
      <c r="CZ149" s="253"/>
      <c r="DA149" s="253"/>
      <c r="DB149" s="253"/>
      <c r="DC149" s="253"/>
      <c r="DD149" s="253"/>
      <c r="DE149" s="253"/>
      <c r="DF149" s="253"/>
      <c r="DG149" s="253"/>
      <c r="DH149" s="253"/>
      <c r="DI149" s="253"/>
      <c r="DJ149" s="253"/>
      <c r="DK149" s="253"/>
      <c r="DL149" s="253"/>
    </row>
    <row r="150" spans="1:116" x14ac:dyDescent="0.25">
      <c r="A150" s="254" t="s">
        <v>8592</v>
      </c>
      <c r="B150" s="255" t="s">
        <v>8593</v>
      </c>
      <c r="C150" s="258">
        <v>0.34628793000000002</v>
      </c>
      <c r="D150" s="259">
        <v>2</v>
      </c>
      <c r="E150" s="258">
        <v>0.16450000000000001</v>
      </c>
      <c r="F150" s="258">
        <v>4.5</v>
      </c>
      <c r="G150" s="258">
        <v>0.25525934649999998</v>
      </c>
      <c r="H150" s="258">
        <v>37.5</v>
      </c>
      <c r="I150" s="259">
        <v>3</v>
      </c>
      <c r="J150" s="259" t="str">
        <f>IFERROR(VLOOKUP($B150,'Core Indicators'!$E$3:$EU$906,147,FALSE),"x")</f>
        <v>x</v>
      </c>
      <c r="K150" s="260">
        <v>-0.72368854280000006</v>
      </c>
      <c r="L150" s="258">
        <v>4</v>
      </c>
      <c r="M150" s="259">
        <v>20</v>
      </c>
      <c r="N150" s="259">
        <v>28</v>
      </c>
      <c r="O150" s="259" t="str">
        <f>IFERROR(VLOOKUP(B150,'Core Indicators'!$E$3:$G$9906,3,FALSE),"x")</f>
        <v>x</v>
      </c>
      <c r="P150" s="259">
        <v>16376870</v>
      </c>
      <c r="Q150" s="253"/>
      <c r="R150" s="253"/>
      <c r="S150" s="253"/>
      <c r="T150" s="253"/>
      <c r="U150" s="253"/>
      <c r="V150" s="253"/>
      <c r="W150" s="253"/>
      <c r="X150" s="253"/>
      <c r="Y150" s="253"/>
      <c r="Z150" s="253"/>
      <c r="AA150" s="253"/>
      <c r="AB150" s="253"/>
      <c r="AC150" s="253"/>
      <c r="AD150" s="253"/>
      <c r="AE150" s="253"/>
      <c r="AF150" s="253"/>
      <c r="AG150" s="253"/>
      <c r="AH150" s="253"/>
      <c r="AI150" s="253"/>
      <c r="AJ150" s="253"/>
      <c r="AK150" s="253"/>
      <c r="AL150" s="253"/>
      <c r="AM150" s="253"/>
      <c r="AN150" s="253"/>
      <c r="AO150" s="253"/>
      <c r="AP150" s="253"/>
      <c r="AQ150" s="253"/>
      <c r="AR150" s="253"/>
      <c r="AS150" s="253"/>
      <c r="AT150" s="253"/>
      <c r="AU150" s="253"/>
      <c r="AV150" s="253"/>
      <c r="AW150" s="253"/>
      <c r="AX150" s="253"/>
      <c r="AY150" s="253"/>
      <c r="AZ150" s="253"/>
      <c r="BA150" s="253"/>
      <c r="BB150" s="253"/>
      <c r="BC150" s="253"/>
      <c r="BD150" s="253"/>
      <c r="BE150" s="253"/>
      <c r="BF150" s="253"/>
      <c r="BG150" s="253"/>
      <c r="BH150" s="253"/>
      <c r="BI150" s="253"/>
      <c r="BJ150" s="253"/>
      <c r="BK150" s="253"/>
      <c r="BL150" s="253"/>
      <c r="BM150" s="253"/>
      <c r="BN150" s="253"/>
      <c r="BO150" s="253"/>
      <c r="BP150" s="253"/>
      <c r="BQ150" s="253"/>
      <c r="BR150" s="253"/>
      <c r="BS150" s="253"/>
      <c r="BT150" s="253"/>
      <c r="BU150" s="253"/>
      <c r="BV150" s="253"/>
      <c r="BW150" s="253"/>
      <c r="BX150" s="253"/>
      <c r="BY150" s="253"/>
      <c r="BZ150" s="253"/>
      <c r="CA150" s="253"/>
      <c r="CB150" s="253"/>
      <c r="CC150" s="253"/>
      <c r="CD150" s="253"/>
      <c r="CE150" s="253"/>
      <c r="CF150" s="253"/>
      <c r="CG150" s="253"/>
      <c r="CH150" s="253"/>
      <c r="CI150" s="253"/>
      <c r="CJ150" s="253"/>
      <c r="CK150" s="253"/>
      <c r="CL150" s="253"/>
      <c r="CM150" s="253"/>
      <c r="CN150" s="253"/>
      <c r="CO150" s="253"/>
      <c r="CP150" s="253"/>
      <c r="CQ150" s="253"/>
      <c r="CR150" s="253"/>
      <c r="CS150" s="253"/>
      <c r="CT150" s="253"/>
      <c r="CU150" s="253"/>
      <c r="CV150" s="253"/>
      <c r="CW150" s="253"/>
      <c r="CX150" s="253"/>
      <c r="CY150" s="253"/>
      <c r="CZ150" s="253"/>
      <c r="DA150" s="253"/>
      <c r="DB150" s="253"/>
      <c r="DC150" s="253"/>
      <c r="DD150" s="253"/>
      <c r="DE150" s="253"/>
      <c r="DF150" s="253"/>
      <c r="DG150" s="253"/>
      <c r="DH150" s="253"/>
      <c r="DI150" s="253"/>
      <c r="DJ150" s="253"/>
      <c r="DK150" s="253"/>
      <c r="DL150" s="253"/>
    </row>
    <row r="151" spans="1:116" x14ac:dyDescent="0.25">
      <c r="A151" s="254" t="s">
        <v>426</v>
      </c>
      <c r="B151" s="255" t="s">
        <v>8594</v>
      </c>
      <c r="C151" s="258">
        <v>0.27190004229999998</v>
      </c>
      <c r="D151" s="259">
        <v>5</v>
      </c>
      <c r="E151" s="258">
        <v>0.84</v>
      </c>
      <c r="F151" s="258">
        <v>3.9833333333000001</v>
      </c>
      <c r="G151" s="258">
        <v>0.41238544770000002</v>
      </c>
      <c r="H151" s="258">
        <v>43.7</v>
      </c>
      <c r="I151" s="259">
        <v>3</v>
      </c>
      <c r="J151" s="259" t="str">
        <f>IFERROR(VLOOKUP($B151,'Core Indicators'!$E$3:$EU$906,147,FALSE),"x")</f>
        <v>x</v>
      </c>
      <c r="K151" s="260">
        <v>7.6188184300000003E-2</v>
      </c>
      <c r="L151" s="258">
        <v>3.75</v>
      </c>
      <c r="M151" s="259">
        <v>22</v>
      </c>
      <c r="N151" s="259">
        <v>53</v>
      </c>
      <c r="O151" s="259">
        <f>IFERROR(VLOOKUP(B151,'Core Indicators'!$E$3:$G$9906,3,FALSE),"x")</f>
        <v>13950000</v>
      </c>
      <c r="P151" s="259">
        <v>24670</v>
      </c>
      <c r="Q151" s="253"/>
      <c r="R151" s="253"/>
      <c r="S151" s="253"/>
      <c r="T151" s="253"/>
      <c r="U151" s="253"/>
      <c r="V151" s="253"/>
      <c r="W151" s="253"/>
      <c r="X151" s="253"/>
      <c r="Y151" s="253"/>
      <c r="Z151" s="253"/>
      <c r="AA151" s="253"/>
      <c r="AB151" s="253"/>
      <c r="AC151" s="253"/>
      <c r="AD151" s="253"/>
      <c r="AE151" s="253"/>
      <c r="AF151" s="253"/>
      <c r="AG151" s="253"/>
      <c r="AH151" s="253"/>
      <c r="AI151" s="253"/>
      <c r="AJ151" s="253"/>
      <c r="AK151" s="253"/>
      <c r="AL151" s="253"/>
      <c r="AM151" s="253"/>
      <c r="AN151" s="253"/>
      <c r="AO151" s="253"/>
      <c r="AP151" s="253"/>
      <c r="AQ151" s="253"/>
      <c r="AR151" s="253"/>
      <c r="AS151" s="253"/>
      <c r="AT151" s="253"/>
      <c r="AU151" s="253"/>
      <c r="AV151" s="253"/>
      <c r="AW151" s="253"/>
      <c r="AX151" s="253"/>
      <c r="AY151" s="253"/>
      <c r="AZ151" s="253"/>
      <c r="BA151" s="253"/>
      <c r="BB151" s="253"/>
      <c r="BC151" s="253"/>
      <c r="BD151" s="253"/>
      <c r="BE151" s="253"/>
      <c r="BF151" s="253"/>
      <c r="BG151" s="253"/>
      <c r="BH151" s="253"/>
      <c r="BI151" s="253"/>
      <c r="BJ151" s="253"/>
      <c r="BK151" s="253"/>
      <c r="BL151" s="253"/>
      <c r="BM151" s="253"/>
      <c r="BN151" s="253"/>
      <c r="BO151" s="253"/>
      <c r="BP151" s="253"/>
      <c r="BQ151" s="253"/>
      <c r="BR151" s="253"/>
      <c r="BS151" s="253"/>
      <c r="BT151" s="253"/>
      <c r="BU151" s="253"/>
      <c r="BV151" s="253"/>
      <c r="BW151" s="253"/>
      <c r="BX151" s="253"/>
      <c r="BY151" s="253"/>
      <c r="BZ151" s="253"/>
      <c r="CA151" s="253"/>
      <c r="CB151" s="253"/>
      <c r="CC151" s="253"/>
      <c r="CD151" s="253"/>
      <c r="CE151" s="253"/>
      <c r="CF151" s="253"/>
      <c r="CG151" s="253"/>
      <c r="CH151" s="253"/>
      <c r="CI151" s="253"/>
      <c r="CJ151" s="253"/>
      <c r="CK151" s="253"/>
      <c r="CL151" s="253"/>
      <c r="CM151" s="253"/>
      <c r="CN151" s="253"/>
      <c r="CO151" s="253"/>
      <c r="CP151" s="253"/>
      <c r="CQ151" s="253"/>
      <c r="CR151" s="253"/>
      <c r="CS151" s="253"/>
      <c r="CT151" s="253"/>
      <c r="CU151" s="253"/>
      <c r="CV151" s="253"/>
      <c r="CW151" s="253"/>
      <c r="CX151" s="253"/>
      <c r="CY151" s="253"/>
      <c r="CZ151" s="253"/>
      <c r="DA151" s="253"/>
      <c r="DB151" s="253"/>
      <c r="DC151" s="253"/>
      <c r="DD151" s="253"/>
      <c r="DE151" s="253"/>
      <c r="DF151" s="253"/>
      <c r="DG151" s="253"/>
      <c r="DH151" s="253"/>
      <c r="DI151" s="253"/>
      <c r="DJ151" s="253"/>
      <c r="DK151" s="253"/>
      <c r="DL151" s="253"/>
    </row>
    <row r="152" spans="1:116" x14ac:dyDescent="0.25">
      <c r="A152" s="254" t="s">
        <v>8595</v>
      </c>
      <c r="B152" s="255" t="s">
        <v>8596</v>
      </c>
      <c r="C152" s="258">
        <v>0.77989999290000012</v>
      </c>
      <c r="D152" s="259">
        <v>0</v>
      </c>
      <c r="E152" s="258">
        <v>0.17</v>
      </c>
      <c r="F152" s="258">
        <v>2.4500000000000002</v>
      </c>
      <c r="G152" s="258">
        <v>0.2235342192</v>
      </c>
      <c r="H152" s="258" t="s">
        <v>14</v>
      </c>
      <c r="I152" s="259">
        <v>5</v>
      </c>
      <c r="J152" s="259" t="str">
        <f>IFERROR(VLOOKUP($B152,'Core Indicators'!$E$3:$EU$906,147,FALSE),"x")</f>
        <v>x</v>
      </c>
      <c r="K152" s="260">
        <v>0.16855593029999999</v>
      </c>
      <c r="L152" s="258">
        <v>2.25</v>
      </c>
      <c r="M152" s="259">
        <v>7</v>
      </c>
      <c r="N152" s="259">
        <v>53</v>
      </c>
      <c r="O152" s="259" t="str">
        <f>IFERROR(VLOOKUP(B152,'Core Indicators'!$E$3:$G$9906,3,FALSE),"x")</f>
        <v>x</v>
      </c>
      <c r="P152" s="259">
        <v>2149690</v>
      </c>
      <c r="Q152" s="253"/>
      <c r="R152" s="253"/>
      <c r="S152" s="253"/>
      <c r="T152" s="253"/>
      <c r="U152" s="253"/>
      <c r="V152" s="253"/>
      <c r="W152" s="253"/>
      <c r="X152" s="253"/>
      <c r="Y152" s="253"/>
      <c r="Z152" s="253"/>
      <c r="AA152" s="253"/>
      <c r="AB152" s="253"/>
      <c r="AC152" s="253"/>
      <c r="AD152" s="253"/>
      <c r="AE152" s="253"/>
      <c r="AF152" s="253"/>
      <c r="AG152" s="253"/>
      <c r="AH152" s="253"/>
      <c r="AI152" s="253"/>
      <c r="AJ152" s="253"/>
      <c r="AK152" s="253"/>
      <c r="AL152" s="253"/>
      <c r="AM152" s="253"/>
      <c r="AN152" s="253"/>
      <c r="AO152" s="253"/>
      <c r="AP152" s="253"/>
      <c r="AQ152" s="253"/>
      <c r="AR152" s="253"/>
      <c r="AS152" s="253"/>
      <c r="AT152" s="253"/>
      <c r="AU152" s="253"/>
      <c r="AV152" s="253"/>
      <c r="AW152" s="253"/>
      <c r="AX152" s="253"/>
      <c r="AY152" s="253"/>
      <c r="AZ152" s="253"/>
      <c r="BA152" s="253"/>
      <c r="BB152" s="253"/>
      <c r="BC152" s="253"/>
      <c r="BD152" s="253"/>
      <c r="BE152" s="253"/>
      <c r="BF152" s="253"/>
      <c r="BG152" s="253"/>
      <c r="BH152" s="253"/>
      <c r="BI152" s="253"/>
      <c r="BJ152" s="253"/>
      <c r="BK152" s="253"/>
      <c r="BL152" s="253"/>
      <c r="BM152" s="253"/>
      <c r="BN152" s="253"/>
      <c r="BO152" s="253"/>
      <c r="BP152" s="253"/>
      <c r="BQ152" s="253"/>
      <c r="BR152" s="253"/>
      <c r="BS152" s="253"/>
      <c r="BT152" s="253"/>
      <c r="BU152" s="253"/>
      <c r="BV152" s="253"/>
      <c r="BW152" s="253"/>
      <c r="BX152" s="253"/>
      <c r="BY152" s="253"/>
      <c r="BZ152" s="253"/>
      <c r="CA152" s="253"/>
      <c r="CB152" s="253"/>
      <c r="CC152" s="253"/>
      <c r="CD152" s="253"/>
      <c r="CE152" s="253"/>
      <c r="CF152" s="253"/>
      <c r="CG152" s="253"/>
      <c r="CH152" s="253"/>
      <c r="CI152" s="253"/>
      <c r="CJ152" s="253"/>
      <c r="CK152" s="253"/>
      <c r="CL152" s="253"/>
      <c r="CM152" s="253"/>
      <c r="CN152" s="253"/>
      <c r="CO152" s="253"/>
      <c r="CP152" s="253"/>
      <c r="CQ152" s="253"/>
      <c r="CR152" s="253"/>
      <c r="CS152" s="253"/>
      <c r="CT152" s="253"/>
      <c r="CU152" s="253"/>
      <c r="CV152" s="253"/>
      <c r="CW152" s="253"/>
      <c r="CX152" s="253"/>
      <c r="CY152" s="253"/>
      <c r="CZ152" s="253"/>
      <c r="DA152" s="253"/>
      <c r="DB152" s="253"/>
      <c r="DC152" s="253"/>
      <c r="DD152" s="253"/>
      <c r="DE152" s="253"/>
      <c r="DF152" s="253"/>
      <c r="DG152" s="253"/>
      <c r="DH152" s="253"/>
      <c r="DI152" s="253"/>
      <c r="DJ152" s="253"/>
      <c r="DK152" s="253"/>
      <c r="DL152" s="253"/>
    </row>
    <row r="153" spans="1:116" x14ac:dyDescent="0.25">
      <c r="A153" s="254" t="s">
        <v>443</v>
      </c>
      <c r="B153" s="255" t="s">
        <v>8597</v>
      </c>
      <c r="C153" s="258">
        <v>0.79894100540000001</v>
      </c>
      <c r="D153" s="259">
        <v>4</v>
      </c>
      <c r="E153" s="258">
        <v>0.55000000000000004</v>
      </c>
      <c r="F153" s="258">
        <v>2.0166666666999999</v>
      </c>
      <c r="G153" s="258">
        <v>0.56036181190000001</v>
      </c>
      <c r="H153" s="258">
        <v>34.200000000000003</v>
      </c>
      <c r="I153" s="259">
        <v>5</v>
      </c>
      <c r="J153" s="259">
        <f>IFERROR(VLOOKUP($B153,'Core Indicators'!$E$3:$EU$906,147,FALSE),"x")</f>
        <v>1581</v>
      </c>
      <c r="K153" s="260">
        <v>-1.140473485</v>
      </c>
      <c r="L153" s="258">
        <v>1</v>
      </c>
      <c r="M153" s="259">
        <v>12</v>
      </c>
      <c r="N153" s="259">
        <v>16</v>
      </c>
      <c r="O153" s="259">
        <f>IFERROR(VLOOKUP(B153,'Core Indicators'!$E$3:$G$9906,3,FALSE),"x")</f>
        <v>49800000</v>
      </c>
      <c r="P153" s="259">
        <v>2376000</v>
      </c>
      <c r="Q153" s="253"/>
      <c r="R153" s="253"/>
      <c r="S153" s="253"/>
      <c r="T153" s="253"/>
      <c r="U153" s="253"/>
      <c r="V153" s="253"/>
      <c r="W153" s="253"/>
      <c r="X153" s="253"/>
      <c r="Y153" s="253"/>
      <c r="Z153" s="253"/>
      <c r="AA153" s="253"/>
      <c r="AB153" s="253"/>
      <c r="AC153" s="253"/>
      <c r="AD153" s="253"/>
      <c r="AE153" s="253"/>
      <c r="AF153" s="253"/>
      <c r="AG153" s="253"/>
      <c r="AH153" s="253"/>
      <c r="AI153" s="253"/>
      <c r="AJ153" s="253"/>
      <c r="AK153" s="253"/>
      <c r="AL153" s="253"/>
      <c r="AM153" s="253"/>
      <c r="AN153" s="253"/>
      <c r="AO153" s="253"/>
      <c r="AP153" s="253"/>
      <c r="AQ153" s="253"/>
      <c r="AR153" s="253"/>
      <c r="AS153" s="253"/>
      <c r="AT153" s="253"/>
      <c r="AU153" s="253"/>
      <c r="AV153" s="253"/>
      <c r="AW153" s="253"/>
      <c r="AX153" s="253"/>
      <c r="AY153" s="253"/>
      <c r="AZ153" s="253"/>
      <c r="BA153" s="253"/>
      <c r="BB153" s="253"/>
      <c r="BC153" s="253"/>
      <c r="BD153" s="253"/>
      <c r="BE153" s="253"/>
      <c r="BF153" s="253"/>
      <c r="BG153" s="253"/>
      <c r="BH153" s="253"/>
      <c r="BI153" s="253"/>
      <c r="BJ153" s="253"/>
      <c r="BK153" s="253"/>
      <c r="BL153" s="253"/>
      <c r="BM153" s="253"/>
      <c r="BN153" s="253"/>
      <c r="BO153" s="253"/>
      <c r="BP153" s="253"/>
      <c r="BQ153" s="253"/>
      <c r="BR153" s="253"/>
      <c r="BS153" s="253"/>
      <c r="BT153" s="253"/>
      <c r="BU153" s="253"/>
      <c r="BV153" s="253"/>
      <c r="BW153" s="253"/>
      <c r="BX153" s="253"/>
      <c r="BY153" s="253"/>
      <c r="BZ153" s="253"/>
      <c r="CA153" s="253"/>
      <c r="CB153" s="253"/>
      <c r="CC153" s="253"/>
      <c r="CD153" s="253"/>
      <c r="CE153" s="253"/>
      <c r="CF153" s="253"/>
      <c r="CG153" s="253"/>
      <c r="CH153" s="253"/>
      <c r="CI153" s="253"/>
      <c r="CJ153" s="253"/>
      <c r="CK153" s="253"/>
      <c r="CL153" s="253"/>
      <c r="CM153" s="253"/>
      <c r="CN153" s="253"/>
      <c r="CO153" s="253"/>
      <c r="CP153" s="253"/>
      <c r="CQ153" s="253"/>
      <c r="CR153" s="253"/>
      <c r="CS153" s="253"/>
      <c r="CT153" s="253"/>
      <c r="CU153" s="253"/>
      <c r="CV153" s="253"/>
      <c r="CW153" s="253"/>
      <c r="CX153" s="253"/>
      <c r="CY153" s="253"/>
      <c r="CZ153" s="253"/>
      <c r="DA153" s="253"/>
      <c r="DB153" s="253"/>
      <c r="DC153" s="253"/>
      <c r="DD153" s="253"/>
      <c r="DE153" s="253"/>
      <c r="DF153" s="253"/>
      <c r="DG153" s="253"/>
      <c r="DH153" s="253"/>
      <c r="DI153" s="253"/>
      <c r="DJ153" s="253"/>
      <c r="DK153" s="253"/>
      <c r="DL153" s="253"/>
    </row>
    <row r="154" spans="1:116" x14ac:dyDescent="0.25">
      <c r="A154" s="254" t="s">
        <v>29</v>
      </c>
      <c r="B154" s="255" t="s">
        <v>8598</v>
      </c>
      <c r="C154" s="258">
        <v>0.72594999450000008</v>
      </c>
      <c r="D154" s="259">
        <v>9</v>
      </c>
      <c r="E154" s="258">
        <v>0</v>
      </c>
      <c r="F154" s="258">
        <v>6.95</v>
      </c>
      <c r="G154" s="258">
        <v>0.52272520759999996</v>
      </c>
      <c r="H154" s="258">
        <v>40.299999999999997</v>
      </c>
      <c r="I154" s="259">
        <v>3</v>
      </c>
      <c r="J154" s="259">
        <f>IFERROR(VLOOKUP($B154,'Core Indicators'!$E$3:$EU$906,147,FALSE),"x")</f>
        <v>15</v>
      </c>
      <c r="K154" s="260">
        <v>-0.1907603145</v>
      </c>
      <c r="L154" s="258">
        <v>6</v>
      </c>
      <c r="M154" s="259">
        <v>71</v>
      </c>
      <c r="N154" s="259">
        <v>45</v>
      </c>
      <c r="O154" s="259">
        <f>IFERROR(VLOOKUP(B154,'Core Indicators'!$E$3:$G$9906,3,FALSE),"x")</f>
        <v>18276000</v>
      </c>
      <c r="P154" s="259">
        <v>192530</v>
      </c>
      <c r="Q154" s="253"/>
      <c r="R154" s="253"/>
      <c r="S154" s="253"/>
      <c r="T154" s="253"/>
      <c r="U154" s="253"/>
      <c r="V154" s="253"/>
      <c r="W154" s="253"/>
      <c r="X154" s="253"/>
      <c r="Y154" s="253"/>
      <c r="Z154" s="253"/>
      <c r="AA154" s="253"/>
      <c r="AB154" s="253"/>
      <c r="AC154" s="253"/>
      <c r="AD154" s="253"/>
      <c r="AE154" s="253"/>
      <c r="AF154" s="253"/>
      <c r="AG154" s="253"/>
      <c r="AH154" s="253"/>
      <c r="AI154" s="253"/>
      <c r="AJ154" s="253"/>
      <c r="AK154" s="253"/>
      <c r="AL154" s="253"/>
      <c r="AM154" s="253"/>
      <c r="AN154" s="253"/>
      <c r="AO154" s="253"/>
      <c r="AP154" s="253"/>
      <c r="AQ154" s="253"/>
      <c r="AR154" s="253"/>
      <c r="AS154" s="253"/>
      <c r="AT154" s="253"/>
      <c r="AU154" s="253"/>
      <c r="AV154" s="253"/>
      <c r="AW154" s="253"/>
      <c r="AX154" s="253"/>
      <c r="AY154" s="253"/>
      <c r="AZ154" s="253"/>
      <c r="BA154" s="253"/>
      <c r="BB154" s="253"/>
      <c r="BC154" s="253"/>
      <c r="BD154" s="253"/>
      <c r="BE154" s="253"/>
      <c r="BF154" s="253"/>
      <c r="BG154" s="253"/>
      <c r="BH154" s="253"/>
      <c r="BI154" s="253"/>
      <c r="BJ154" s="253"/>
      <c r="BK154" s="253"/>
      <c r="BL154" s="253"/>
      <c r="BM154" s="253"/>
      <c r="BN154" s="253"/>
      <c r="BO154" s="253"/>
      <c r="BP154" s="253"/>
      <c r="BQ154" s="253"/>
      <c r="BR154" s="253"/>
      <c r="BS154" s="253"/>
      <c r="BT154" s="253"/>
      <c r="BU154" s="253"/>
      <c r="BV154" s="253"/>
      <c r="BW154" s="253"/>
      <c r="BX154" s="253"/>
      <c r="BY154" s="253"/>
      <c r="BZ154" s="253"/>
      <c r="CA154" s="253"/>
      <c r="CB154" s="253"/>
      <c r="CC154" s="253"/>
      <c r="CD154" s="253"/>
      <c r="CE154" s="253"/>
      <c r="CF154" s="253"/>
      <c r="CG154" s="253"/>
      <c r="CH154" s="253"/>
      <c r="CI154" s="253"/>
      <c r="CJ154" s="253"/>
      <c r="CK154" s="253"/>
      <c r="CL154" s="253"/>
      <c r="CM154" s="253"/>
      <c r="CN154" s="253"/>
      <c r="CO154" s="253"/>
      <c r="CP154" s="253"/>
      <c r="CQ154" s="253"/>
      <c r="CR154" s="253"/>
      <c r="CS154" s="253"/>
      <c r="CT154" s="253"/>
      <c r="CU154" s="253"/>
      <c r="CV154" s="253"/>
      <c r="CW154" s="253"/>
      <c r="CX154" s="253"/>
      <c r="CY154" s="253"/>
      <c r="CZ154" s="253"/>
      <c r="DA154" s="253"/>
      <c r="DB154" s="253"/>
      <c r="DC154" s="253"/>
      <c r="DD154" s="253"/>
      <c r="DE154" s="253"/>
      <c r="DF154" s="253"/>
      <c r="DG154" s="253"/>
      <c r="DH154" s="253"/>
      <c r="DI154" s="253"/>
      <c r="DJ154" s="253"/>
      <c r="DK154" s="253"/>
      <c r="DL154" s="253"/>
    </row>
    <row r="155" spans="1:116" x14ac:dyDescent="0.25">
      <c r="A155" s="254" t="s">
        <v>8599</v>
      </c>
      <c r="B155" s="255" t="s">
        <v>8600</v>
      </c>
      <c r="C155" s="258">
        <v>0.42649998649999998</v>
      </c>
      <c r="D155" s="259">
        <v>6</v>
      </c>
      <c r="E155" s="258">
        <v>0</v>
      </c>
      <c r="F155" s="258">
        <v>5.3166666666999998</v>
      </c>
      <c r="G155" s="258">
        <v>6.4907686399999998E-2</v>
      </c>
      <c r="H155" s="258" t="s">
        <v>14</v>
      </c>
      <c r="I155" s="259">
        <v>0</v>
      </c>
      <c r="J155" s="259" t="str">
        <f>IFERROR(VLOOKUP($B155,'Core Indicators'!$E$3:$EU$906,147,FALSE),"x")</f>
        <v>x</v>
      </c>
      <c r="K155" s="260">
        <v>1.8785588741000001</v>
      </c>
      <c r="L155" s="258">
        <v>5.75</v>
      </c>
      <c r="M155" s="259">
        <v>50</v>
      </c>
      <c r="N155" s="259">
        <v>85</v>
      </c>
      <c r="O155" s="259" t="str">
        <f>IFERROR(VLOOKUP(B155,'Core Indicators'!$E$3:$G$9906,3,FALSE),"x")</f>
        <v>x</v>
      </c>
      <c r="P155" s="259">
        <v>709</v>
      </c>
      <c r="Q155" s="253"/>
      <c r="R155" s="253"/>
      <c r="S155" s="253"/>
      <c r="T155" s="253"/>
      <c r="U155" s="253"/>
      <c r="V155" s="253"/>
      <c r="W155" s="253"/>
      <c r="X155" s="253"/>
      <c r="Y155" s="253"/>
      <c r="Z155" s="253"/>
      <c r="AA155" s="253"/>
      <c r="AB155" s="253"/>
      <c r="AC155" s="253"/>
      <c r="AD155" s="253"/>
      <c r="AE155" s="253"/>
      <c r="AF155" s="253"/>
      <c r="AG155" s="253"/>
      <c r="AH155" s="253"/>
      <c r="AI155" s="253"/>
      <c r="AJ155" s="253"/>
      <c r="AK155" s="253"/>
      <c r="AL155" s="253"/>
      <c r="AM155" s="253"/>
      <c r="AN155" s="253"/>
      <c r="AO155" s="253"/>
      <c r="AP155" s="253"/>
      <c r="AQ155" s="253"/>
      <c r="AR155" s="253"/>
      <c r="AS155" s="253"/>
      <c r="AT155" s="253"/>
      <c r="AU155" s="253"/>
      <c r="AV155" s="253"/>
      <c r="AW155" s="253"/>
      <c r="AX155" s="253"/>
      <c r="AY155" s="253"/>
      <c r="AZ155" s="253"/>
      <c r="BA155" s="253"/>
      <c r="BB155" s="253"/>
      <c r="BC155" s="253"/>
      <c r="BD155" s="253"/>
      <c r="BE155" s="253"/>
      <c r="BF155" s="253"/>
      <c r="BG155" s="253"/>
      <c r="BH155" s="253"/>
      <c r="BI155" s="253"/>
      <c r="BJ155" s="253"/>
      <c r="BK155" s="253"/>
      <c r="BL155" s="253"/>
      <c r="BM155" s="253"/>
      <c r="BN155" s="253"/>
      <c r="BO155" s="253"/>
      <c r="BP155" s="253"/>
      <c r="BQ155" s="253"/>
      <c r="BR155" s="253"/>
      <c r="BS155" s="253"/>
      <c r="BT155" s="253"/>
      <c r="BU155" s="253"/>
      <c r="BV155" s="253"/>
      <c r="BW155" s="253"/>
      <c r="BX155" s="253"/>
      <c r="BY155" s="253"/>
      <c r="BZ155" s="253"/>
      <c r="CA155" s="253"/>
      <c r="CB155" s="253"/>
      <c r="CC155" s="253"/>
      <c r="CD155" s="253"/>
      <c r="CE155" s="253"/>
      <c r="CF155" s="253"/>
      <c r="CG155" s="253"/>
      <c r="CH155" s="253"/>
      <c r="CI155" s="253"/>
      <c r="CJ155" s="253"/>
      <c r="CK155" s="253"/>
      <c r="CL155" s="253"/>
      <c r="CM155" s="253"/>
      <c r="CN155" s="253"/>
      <c r="CO155" s="253"/>
      <c r="CP155" s="253"/>
      <c r="CQ155" s="253"/>
      <c r="CR155" s="253"/>
      <c r="CS155" s="253"/>
      <c r="CT155" s="253"/>
      <c r="CU155" s="253"/>
      <c r="CV155" s="253"/>
      <c r="CW155" s="253"/>
      <c r="CX155" s="253"/>
      <c r="CY155" s="253"/>
      <c r="CZ155" s="253"/>
      <c r="DA155" s="253"/>
      <c r="DB155" s="253"/>
      <c r="DC155" s="253"/>
      <c r="DD155" s="253"/>
      <c r="DE155" s="253"/>
      <c r="DF155" s="253"/>
      <c r="DG155" s="253"/>
      <c r="DH155" s="253"/>
      <c r="DI155" s="253"/>
      <c r="DJ155" s="253"/>
      <c r="DK155" s="253"/>
      <c r="DL155" s="253"/>
    </row>
    <row r="156" spans="1:116" x14ac:dyDescent="0.25">
      <c r="A156" s="254" t="s">
        <v>8601</v>
      </c>
      <c r="B156" s="255" t="s">
        <v>8602</v>
      </c>
      <c r="C156" s="258">
        <v>0</v>
      </c>
      <c r="D156" s="259">
        <v>12</v>
      </c>
      <c r="E156" s="258">
        <v>0</v>
      </c>
      <c r="F156" s="258" t="s">
        <v>14</v>
      </c>
      <c r="G156" s="258" t="s">
        <v>14</v>
      </c>
      <c r="H156" s="258">
        <v>37.1</v>
      </c>
      <c r="I156" s="259">
        <v>0</v>
      </c>
      <c r="J156" s="259" t="str">
        <f>IFERROR(VLOOKUP($B156,'Core Indicators'!$E$3:$EU$906,147,FALSE),"x")</f>
        <v>x</v>
      </c>
      <c r="K156" s="260">
        <v>-0.13986755910000001</v>
      </c>
      <c r="L156" s="258" t="s">
        <v>14</v>
      </c>
      <c r="M156" s="259">
        <v>79</v>
      </c>
      <c r="N156" s="259">
        <v>42</v>
      </c>
      <c r="O156" s="259" t="str">
        <f>IFERROR(VLOOKUP(B156,'Core Indicators'!$E$3:$G$9906,3,FALSE),"x")</f>
        <v>x</v>
      </c>
      <c r="P156" s="259">
        <v>27990</v>
      </c>
      <c r="Q156" s="253"/>
      <c r="R156" s="253"/>
      <c r="S156" s="253"/>
      <c r="T156" s="253"/>
      <c r="U156" s="253"/>
      <c r="V156" s="253"/>
      <c r="W156" s="253"/>
      <c r="X156" s="253"/>
      <c r="Y156" s="253"/>
      <c r="Z156" s="253"/>
      <c r="AA156" s="253"/>
      <c r="AB156" s="253"/>
      <c r="AC156" s="253"/>
      <c r="AD156" s="253"/>
      <c r="AE156" s="253"/>
      <c r="AF156" s="253"/>
      <c r="AG156" s="253"/>
      <c r="AH156" s="253"/>
      <c r="AI156" s="253"/>
      <c r="AJ156" s="253"/>
      <c r="AK156" s="253"/>
      <c r="AL156" s="253"/>
      <c r="AM156" s="253"/>
      <c r="AN156" s="253"/>
      <c r="AO156" s="253"/>
      <c r="AP156" s="253"/>
      <c r="AQ156" s="253"/>
      <c r="AR156" s="253"/>
      <c r="AS156" s="253"/>
      <c r="AT156" s="253"/>
      <c r="AU156" s="253"/>
      <c r="AV156" s="253"/>
      <c r="AW156" s="253"/>
      <c r="AX156" s="253"/>
      <c r="AY156" s="253"/>
      <c r="AZ156" s="253"/>
      <c r="BA156" s="253"/>
      <c r="BB156" s="253"/>
      <c r="BC156" s="253"/>
      <c r="BD156" s="253"/>
      <c r="BE156" s="253"/>
      <c r="BF156" s="253"/>
      <c r="BG156" s="253"/>
      <c r="BH156" s="253"/>
      <c r="BI156" s="253"/>
      <c r="BJ156" s="253"/>
      <c r="BK156" s="253"/>
      <c r="BL156" s="253"/>
      <c r="BM156" s="253"/>
      <c r="BN156" s="253"/>
      <c r="BO156" s="253"/>
      <c r="BP156" s="253"/>
      <c r="BQ156" s="253"/>
      <c r="BR156" s="253"/>
      <c r="BS156" s="253"/>
      <c r="BT156" s="253"/>
      <c r="BU156" s="253"/>
      <c r="BV156" s="253"/>
      <c r="BW156" s="253"/>
      <c r="BX156" s="253"/>
      <c r="BY156" s="253"/>
      <c r="BZ156" s="253"/>
      <c r="CA156" s="253"/>
      <c r="CB156" s="253"/>
      <c r="CC156" s="253"/>
      <c r="CD156" s="253"/>
      <c r="CE156" s="253"/>
      <c r="CF156" s="253"/>
      <c r="CG156" s="253"/>
      <c r="CH156" s="253"/>
      <c r="CI156" s="253"/>
      <c r="CJ156" s="253"/>
      <c r="CK156" s="253"/>
      <c r="CL156" s="253"/>
      <c r="CM156" s="253"/>
      <c r="CN156" s="253"/>
      <c r="CO156" s="253"/>
      <c r="CP156" s="253"/>
      <c r="CQ156" s="253"/>
      <c r="CR156" s="253"/>
      <c r="CS156" s="253"/>
      <c r="CT156" s="253"/>
      <c r="CU156" s="253"/>
      <c r="CV156" s="253"/>
      <c r="CW156" s="253"/>
      <c r="CX156" s="253"/>
      <c r="CY156" s="253"/>
      <c r="CZ156" s="253"/>
      <c r="DA156" s="253"/>
      <c r="DB156" s="253"/>
      <c r="DC156" s="253"/>
      <c r="DD156" s="253"/>
      <c r="DE156" s="253"/>
      <c r="DF156" s="253"/>
      <c r="DG156" s="253"/>
      <c r="DH156" s="253"/>
      <c r="DI156" s="253"/>
      <c r="DJ156" s="253"/>
      <c r="DK156" s="253"/>
      <c r="DL156" s="253"/>
    </row>
    <row r="157" spans="1:116" x14ac:dyDescent="0.25">
      <c r="A157" s="254" t="s">
        <v>8603</v>
      </c>
      <c r="B157" s="255" t="s">
        <v>8604</v>
      </c>
      <c r="C157" s="258">
        <v>0.8110999861</v>
      </c>
      <c r="D157" s="259">
        <v>7</v>
      </c>
      <c r="E157" s="258">
        <v>0.37</v>
      </c>
      <c r="F157" s="258">
        <v>6.25</v>
      </c>
      <c r="G157" s="258">
        <v>0.64374360080000004</v>
      </c>
      <c r="H157" s="258">
        <v>35.700000000000003</v>
      </c>
      <c r="I157" s="259">
        <v>3</v>
      </c>
      <c r="J157" s="259" t="str">
        <f>IFERROR(VLOOKUP($B157,'Core Indicators'!$E$3:$EU$906,147,FALSE),"x")</f>
        <v>x</v>
      </c>
      <c r="K157" s="260">
        <v>-0.76636308430000011</v>
      </c>
      <c r="L157" s="258">
        <v>4.75</v>
      </c>
      <c r="M157" s="259">
        <v>65</v>
      </c>
      <c r="N157" s="259">
        <v>33</v>
      </c>
      <c r="O157" s="259" t="str">
        <f>IFERROR(VLOOKUP(B157,'Core Indicators'!$E$3:$G$9906,3,FALSE),"x")</f>
        <v>x</v>
      </c>
      <c r="P157" s="259">
        <v>72180</v>
      </c>
      <c r="Q157" s="253"/>
      <c r="R157" s="253"/>
      <c r="S157" s="253"/>
      <c r="T157" s="253"/>
      <c r="U157" s="253"/>
      <c r="V157" s="253"/>
      <c r="W157" s="253"/>
      <c r="X157" s="253"/>
      <c r="Y157" s="253"/>
      <c r="Z157" s="253"/>
      <c r="AA157" s="253"/>
      <c r="AB157" s="253"/>
      <c r="AC157" s="253"/>
      <c r="AD157" s="253"/>
      <c r="AE157" s="253"/>
      <c r="AF157" s="253"/>
      <c r="AG157" s="253"/>
      <c r="AH157" s="253"/>
      <c r="AI157" s="253"/>
      <c r="AJ157" s="253"/>
      <c r="AK157" s="253"/>
      <c r="AL157" s="253"/>
      <c r="AM157" s="253"/>
      <c r="AN157" s="253"/>
      <c r="AO157" s="253"/>
      <c r="AP157" s="253"/>
      <c r="AQ157" s="253"/>
      <c r="AR157" s="253"/>
      <c r="AS157" s="253"/>
      <c r="AT157" s="253"/>
      <c r="AU157" s="253"/>
      <c r="AV157" s="253"/>
      <c r="AW157" s="253"/>
      <c r="AX157" s="253"/>
      <c r="AY157" s="253"/>
      <c r="AZ157" s="253"/>
      <c r="BA157" s="253"/>
      <c r="BB157" s="253"/>
      <c r="BC157" s="253"/>
      <c r="BD157" s="253"/>
      <c r="BE157" s="253"/>
      <c r="BF157" s="253"/>
      <c r="BG157" s="253"/>
      <c r="BH157" s="253"/>
      <c r="BI157" s="253"/>
      <c r="BJ157" s="253"/>
      <c r="BK157" s="253"/>
      <c r="BL157" s="253"/>
      <c r="BM157" s="253"/>
      <c r="BN157" s="253"/>
      <c r="BO157" s="253"/>
      <c r="BP157" s="253"/>
      <c r="BQ157" s="253"/>
      <c r="BR157" s="253"/>
      <c r="BS157" s="253"/>
      <c r="BT157" s="253"/>
      <c r="BU157" s="253"/>
      <c r="BV157" s="253"/>
      <c r="BW157" s="253"/>
      <c r="BX157" s="253"/>
      <c r="BY157" s="253"/>
      <c r="BZ157" s="253"/>
      <c r="CA157" s="253"/>
      <c r="CB157" s="253"/>
      <c r="CC157" s="253"/>
      <c r="CD157" s="253"/>
      <c r="CE157" s="253"/>
      <c r="CF157" s="253"/>
      <c r="CG157" s="253"/>
      <c r="CH157" s="253"/>
      <c r="CI157" s="253"/>
      <c r="CJ157" s="253"/>
      <c r="CK157" s="253"/>
      <c r="CL157" s="253"/>
      <c r="CM157" s="253"/>
      <c r="CN157" s="253"/>
      <c r="CO157" s="253"/>
      <c r="CP157" s="253"/>
      <c r="CQ157" s="253"/>
      <c r="CR157" s="253"/>
      <c r="CS157" s="253"/>
      <c r="CT157" s="253"/>
      <c r="CU157" s="253"/>
      <c r="CV157" s="253"/>
      <c r="CW157" s="253"/>
      <c r="CX157" s="253"/>
      <c r="CY157" s="253"/>
      <c r="CZ157" s="253"/>
      <c r="DA157" s="253"/>
      <c r="DB157" s="253"/>
      <c r="DC157" s="253"/>
      <c r="DD157" s="253"/>
      <c r="DE157" s="253"/>
      <c r="DF157" s="253"/>
      <c r="DG157" s="253"/>
      <c r="DH157" s="253"/>
      <c r="DI157" s="253"/>
      <c r="DJ157" s="253"/>
      <c r="DK157" s="253"/>
      <c r="DL157" s="253"/>
    </row>
    <row r="158" spans="1:116" x14ac:dyDescent="0.25">
      <c r="A158" s="254" t="s">
        <v>3728</v>
      </c>
      <c r="B158" s="255" t="s">
        <v>8605</v>
      </c>
      <c r="C158" s="258">
        <v>0.18000004259999999</v>
      </c>
      <c r="D158" s="259">
        <v>12</v>
      </c>
      <c r="E158" s="258">
        <v>0</v>
      </c>
      <c r="F158" s="258">
        <v>7.2</v>
      </c>
      <c r="G158" s="258">
        <v>0.3970940348</v>
      </c>
      <c r="H158" s="258">
        <v>38.799999999999997</v>
      </c>
      <c r="I158" s="259">
        <v>3</v>
      </c>
      <c r="J158" s="259">
        <f>IFERROR(VLOOKUP($B158,'Core Indicators'!$E$3:$EU$906,147,FALSE),"x")</f>
        <v>251</v>
      </c>
      <c r="K158" s="260">
        <v>-0.76245963569999997</v>
      </c>
      <c r="L158" s="258">
        <v>6</v>
      </c>
      <c r="M158" s="259">
        <v>66</v>
      </c>
      <c r="N158" s="259">
        <v>34</v>
      </c>
      <c r="O158" s="259">
        <f>IFERROR(VLOOKUP(B158,'Core Indicators'!$E$3:$G$9906,3,FALSE),"x")</f>
        <v>6700000</v>
      </c>
      <c r="P158" s="259">
        <v>20720</v>
      </c>
      <c r="Q158" s="253"/>
      <c r="R158" s="253"/>
      <c r="S158" s="253"/>
      <c r="T158" s="253"/>
      <c r="U158" s="253"/>
      <c r="V158" s="253"/>
      <c r="W158" s="253"/>
      <c r="X158" s="253"/>
      <c r="Y158" s="253"/>
      <c r="Z158" s="253"/>
      <c r="AA158" s="253"/>
      <c r="AB158" s="253"/>
      <c r="AC158" s="253"/>
      <c r="AD158" s="253"/>
      <c r="AE158" s="253"/>
      <c r="AF158" s="253"/>
      <c r="AG158" s="253"/>
      <c r="AH158" s="253"/>
      <c r="AI158" s="253"/>
      <c r="AJ158" s="253"/>
      <c r="AK158" s="253"/>
      <c r="AL158" s="253"/>
      <c r="AM158" s="253"/>
      <c r="AN158" s="253"/>
      <c r="AO158" s="253"/>
      <c r="AP158" s="253"/>
      <c r="AQ158" s="253"/>
      <c r="AR158" s="253"/>
      <c r="AS158" s="253"/>
      <c r="AT158" s="253"/>
      <c r="AU158" s="253"/>
      <c r="AV158" s="253"/>
      <c r="AW158" s="253"/>
      <c r="AX158" s="253"/>
      <c r="AY158" s="253"/>
      <c r="AZ158" s="253"/>
      <c r="BA158" s="253"/>
      <c r="BB158" s="253"/>
      <c r="BC158" s="253"/>
      <c r="BD158" s="253"/>
      <c r="BE158" s="253"/>
      <c r="BF158" s="253"/>
      <c r="BG158" s="253"/>
      <c r="BH158" s="253"/>
      <c r="BI158" s="253"/>
      <c r="BJ158" s="253"/>
      <c r="BK158" s="253"/>
      <c r="BL158" s="253"/>
      <c r="BM158" s="253"/>
      <c r="BN158" s="253"/>
      <c r="BO158" s="253"/>
      <c r="BP158" s="253"/>
      <c r="BQ158" s="253"/>
      <c r="BR158" s="253"/>
      <c r="BS158" s="253"/>
      <c r="BT158" s="253"/>
      <c r="BU158" s="253"/>
      <c r="BV158" s="253"/>
      <c r="BW158" s="253"/>
      <c r="BX158" s="253"/>
      <c r="BY158" s="253"/>
      <c r="BZ158" s="253"/>
      <c r="CA158" s="253"/>
      <c r="CB158" s="253"/>
      <c r="CC158" s="253"/>
      <c r="CD158" s="253"/>
      <c r="CE158" s="253"/>
      <c r="CF158" s="253"/>
      <c r="CG158" s="253"/>
      <c r="CH158" s="253"/>
      <c r="CI158" s="253"/>
      <c r="CJ158" s="253"/>
      <c r="CK158" s="253"/>
      <c r="CL158" s="253"/>
      <c r="CM158" s="253"/>
      <c r="CN158" s="253"/>
      <c r="CO158" s="253"/>
      <c r="CP158" s="253"/>
      <c r="CQ158" s="253"/>
      <c r="CR158" s="253"/>
      <c r="CS158" s="253"/>
      <c r="CT158" s="253"/>
      <c r="CU158" s="253"/>
      <c r="CV158" s="253"/>
      <c r="CW158" s="253"/>
      <c r="CX158" s="253"/>
      <c r="CY158" s="253"/>
      <c r="CZ158" s="253"/>
      <c r="DA158" s="253"/>
      <c r="DB158" s="253"/>
      <c r="DC158" s="253"/>
      <c r="DD158" s="253"/>
      <c r="DE158" s="253"/>
      <c r="DF158" s="253"/>
      <c r="DG158" s="253"/>
      <c r="DH158" s="253"/>
      <c r="DI158" s="253"/>
      <c r="DJ158" s="253"/>
      <c r="DK158" s="253"/>
      <c r="DL158" s="253"/>
    </row>
    <row r="159" spans="1:116" x14ac:dyDescent="0.25">
      <c r="A159" s="254" t="s">
        <v>95</v>
      </c>
      <c r="B159" s="255" t="s">
        <v>8606</v>
      </c>
      <c r="C159" s="258">
        <v>0</v>
      </c>
      <c r="D159" s="259" t="s">
        <v>14</v>
      </c>
      <c r="E159" s="258">
        <v>0</v>
      </c>
      <c r="F159" s="258">
        <v>1.4833333333000001</v>
      </c>
      <c r="G159" s="258" t="s">
        <v>14</v>
      </c>
      <c r="H159" s="258">
        <v>36.799999999999997</v>
      </c>
      <c r="I159" s="259">
        <v>5</v>
      </c>
      <c r="J159" s="259">
        <f>IFERROR(VLOOKUP($B159,'Core Indicators'!$E$3:$EU$906,147,FALSE),"x")</f>
        <v>4893</v>
      </c>
      <c r="K159" s="260">
        <v>-2.3503582478</v>
      </c>
      <c r="L159" s="258">
        <v>1</v>
      </c>
      <c r="M159" s="259">
        <v>7</v>
      </c>
      <c r="N159" s="259">
        <v>9</v>
      </c>
      <c r="O159" s="259">
        <f>IFERROR(VLOOKUP(B159,'Core Indicators'!$E$3:$G$9906,3,FALSE),"x")</f>
        <v>17803000</v>
      </c>
      <c r="P159" s="259">
        <v>627340</v>
      </c>
      <c r="Q159" s="253"/>
      <c r="R159" s="253"/>
      <c r="S159" s="253"/>
      <c r="T159" s="253"/>
      <c r="U159" s="253"/>
      <c r="V159" s="253"/>
      <c r="W159" s="253"/>
      <c r="X159" s="253"/>
      <c r="Y159" s="253"/>
      <c r="Z159" s="253"/>
      <c r="AA159" s="253"/>
      <c r="AB159" s="253"/>
      <c r="AC159" s="253"/>
      <c r="AD159" s="253"/>
      <c r="AE159" s="253"/>
      <c r="AF159" s="253"/>
      <c r="AG159" s="253"/>
      <c r="AH159" s="253"/>
      <c r="AI159" s="253"/>
      <c r="AJ159" s="253"/>
      <c r="AK159" s="253"/>
      <c r="AL159" s="253"/>
      <c r="AM159" s="253"/>
      <c r="AN159" s="253"/>
      <c r="AO159" s="253"/>
      <c r="AP159" s="253"/>
      <c r="AQ159" s="253"/>
      <c r="AR159" s="253"/>
      <c r="AS159" s="253"/>
      <c r="AT159" s="253"/>
      <c r="AU159" s="253"/>
      <c r="AV159" s="253"/>
      <c r="AW159" s="253"/>
      <c r="AX159" s="253"/>
      <c r="AY159" s="253"/>
      <c r="AZ159" s="253"/>
      <c r="BA159" s="253"/>
      <c r="BB159" s="253"/>
      <c r="BC159" s="253"/>
      <c r="BD159" s="253"/>
      <c r="BE159" s="253"/>
      <c r="BF159" s="253"/>
      <c r="BG159" s="253"/>
      <c r="BH159" s="253"/>
      <c r="BI159" s="253"/>
      <c r="BJ159" s="253"/>
      <c r="BK159" s="253"/>
      <c r="BL159" s="253"/>
      <c r="BM159" s="253"/>
      <c r="BN159" s="253"/>
      <c r="BO159" s="253"/>
      <c r="BP159" s="253"/>
      <c r="BQ159" s="253"/>
      <c r="BR159" s="253"/>
      <c r="BS159" s="253"/>
      <c r="BT159" s="253"/>
      <c r="BU159" s="253"/>
      <c r="BV159" s="253"/>
      <c r="BW159" s="253"/>
      <c r="BX159" s="253"/>
      <c r="BY159" s="253"/>
      <c r="BZ159" s="253"/>
      <c r="CA159" s="253"/>
      <c r="CB159" s="253"/>
      <c r="CC159" s="253"/>
      <c r="CD159" s="253"/>
      <c r="CE159" s="253"/>
      <c r="CF159" s="253"/>
      <c r="CG159" s="253"/>
      <c r="CH159" s="253"/>
      <c r="CI159" s="253"/>
      <c r="CJ159" s="253"/>
      <c r="CK159" s="253"/>
      <c r="CL159" s="253"/>
      <c r="CM159" s="253"/>
      <c r="CN159" s="253"/>
      <c r="CO159" s="253"/>
      <c r="CP159" s="253"/>
      <c r="CQ159" s="253"/>
      <c r="CR159" s="253"/>
      <c r="CS159" s="253"/>
      <c r="CT159" s="253"/>
      <c r="CU159" s="253"/>
      <c r="CV159" s="253"/>
      <c r="CW159" s="253"/>
      <c r="CX159" s="253"/>
      <c r="CY159" s="253"/>
      <c r="CZ159" s="253"/>
      <c r="DA159" s="253"/>
      <c r="DB159" s="253"/>
      <c r="DC159" s="253"/>
      <c r="DD159" s="253"/>
      <c r="DE159" s="253"/>
      <c r="DF159" s="253"/>
      <c r="DG159" s="253"/>
      <c r="DH159" s="253"/>
      <c r="DI159" s="253"/>
      <c r="DJ159" s="253"/>
      <c r="DK159" s="253"/>
      <c r="DL159" s="253"/>
    </row>
    <row r="160" spans="1:116" x14ac:dyDescent="0.25">
      <c r="A160" s="254" t="s">
        <v>8607</v>
      </c>
      <c r="B160" s="255" t="s">
        <v>8608</v>
      </c>
      <c r="C160" s="258">
        <v>0.29583300080000002</v>
      </c>
      <c r="D160" s="259">
        <v>8</v>
      </c>
      <c r="E160" s="258">
        <v>0</v>
      </c>
      <c r="F160" s="258">
        <v>6.95</v>
      </c>
      <c r="G160" s="258">
        <v>0.16149411559999999</v>
      </c>
      <c r="H160" s="258">
        <v>36.200000000000003</v>
      </c>
      <c r="I160" s="259">
        <v>1</v>
      </c>
      <c r="J160" s="259" t="str">
        <f>IFERROR(VLOOKUP($B160,'Core Indicators'!$E$3:$EU$906,147,FALSE),"x")</f>
        <v>x</v>
      </c>
      <c r="K160" s="260">
        <v>-0.11906975509999999</v>
      </c>
      <c r="L160" s="258">
        <v>6</v>
      </c>
      <c r="M160" s="259">
        <v>66</v>
      </c>
      <c r="N160" s="259">
        <v>39</v>
      </c>
      <c r="O160" s="259" t="str">
        <f>IFERROR(VLOOKUP(B160,'Core Indicators'!$E$3:$G$9906,3,FALSE),"x")</f>
        <v>x</v>
      </c>
      <c r="P160" s="259">
        <v>87460</v>
      </c>
      <c r="Q160" s="253"/>
      <c r="R160" s="253"/>
      <c r="S160" s="253"/>
      <c r="T160" s="253"/>
      <c r="U160" s="253"/>
      <c r="V160" s="253"/>
      <c r="W160" s="253"/>
      <c r="X160" s="253"/>
      <c r="Y160" s="253"/>
      <c r="Z160" s="253"/>
      <c r="AA160" s="253"/>
      <c r="AB160" s="253"/>
      <c r="AC160" s="253"/>
      <c r="AD160" s="253"/>
      <c r="AE160" s="253"/>
      <c r="AF160" s="253"/>
      <c r="AG160" s="253"/>
      <c r="AH160" s="253"/>
      <c r="AI160" s="253"/>
      <c r="AJ160" s="253"/>
      <c r="AK160" s="253"/>
      <c r="AL160" s="253"/>
      <c r="AM160" s="253"/>
      <c r="AN160" s="253"/>
      <c r="AO160" s="253"/>
      <c r="AP160" s="253"/>
      <c r="AQ160" s="253"/>
      <c r="AR160" s="253"/>
      <c r="AS160" s="253"/>
      <c r="AT160" s="253"/>
      <c r="AU160" s="253"/>
      <c r="AV160" s="253"/>
      <c r="AW160" s="253"/>
      <c r="AX160" s="253"/>
      <c r="AY160" s="253"/>
      <c r="AZ160" s="253"/>
      <c r="BA160" s="253"/>
      <c r="BB160" s="253"/>
      <c r="BC160" s="253"/>
      <c r="BD160" s="253"/>
      <c r="BE160" s="253"/>
      <c r="BF160" s="253"/>
      <c r="BG160" s="253"/>
      <c r="BH160" s="253"/>
      <c r="BI160" s="253"/>
      <c r="BJ160" s="253"/>
      <c r="BK160" s="253"/>
      <c r="BL160" s="253"/>
      <c r="BM160" s="253"/>
      <c r="BN160" s="253"/>
      <c r="BO160" s="253"/>
      <c r="BP160" s="253"/>
      <c r="BQ160" s="253"/>
      <c r="BR160" s="253"/>
      <c r="BS160" s="253"/>
      <c r="BT160" s="253"/>
      <c r="BU160" s="253"/>
      <c r="BV160" s="253"/>
      <c r="BW160" s="253"/>
      <c r="BX160" s="253"/>
      <c r="BY160" s="253"/>
      <c r="BZ160" s="253"/>
      <c r="CA160" s="253"/>
      <c r="CB160" s="253"/>
      <c r="CC160" s="253"/>
      <c r="CD160" s="253"/>
      <c r="CE160" s="253"/>
      <c r="CF160" s="253"/>
      <c r="CG160" s="253"/>
      <c r="CH160" s="253"/>
      <c r="CI160" s="253"/>
      <c r="CJ160" s="253"/>
      <c r="CK160" s="253"/>
      <c r="CL160" s="253"/>
      <c r="CM160" s="253"/>
      <c r="CN160" s="253"/>
      <c r="CO160" s="253"/>
      <c r="CP160" s="253"/>
      <c r="CQ160" s="253"/>
      <c r="CR160" s="253"/>
      <c r="CS160" s="253"/>
      <c r="CT160" s="253"/>
      <c r="CU160" s="253"/>
      <c r="CV160" s="253"/>
      <c r="CW160" s="253"/>
      <c r="CX160" s="253"/>
      <c r="CY160" s="253"/>
      <c r="CZ160" s="253"/>
      <c r="DA160" s="253"/>
      <c r="DB160" s="253"/>
      <c r="DC160" s="253"/>
      <c r="DD160" s="253"/>
      <c r="DE160" s="253"/>
      <c r="DF160" s="253"/>
      <c r="DG160" s="253"/>
      <c r="DH160" s="253"/>
      <c r="DI160" s="253"/>
      <c r="DJ160" s="253"/>
      <c r="DK160" s="253"/>
      <c r="DL160" s="253"/>
    </row>
    <row r="161" spans="1:116" x14ac:dyDescent="0.25">
      <c r="A161" s="254" t="s">
        <v>343</v>
      </c>
      <c r="B161" s="255" t="s">
        <v>8609</v>
      </c>
      <c r="C161" s="258">
        <v>0.77907274400000004</v>
      </c>
      <c r="D161" s="259">
        <v>10</v>
      </c>
      <c r="E161" s="258">
        <v>0</v>
      </c>
      <c r="F161" s="258">
        <v>2.6666666666999999</v>
      </c>
      <c r="G161" s="258" t="s">
        <v>14</v>
      </c>
      <c r="H161" s="258">
        <v>44.1</v>
      </c>
      <c r="I161" s="259">
        <v>5</v>
      </c>
      <c r="J161" s="259">
        <f>IFERROR(VLOOKUP($B161,'Core Indicators'!$E$3:$EU$906,147,FALSE),"x")</f>
        <v>807</v>
      </c>
      <c r="K161" s="260">
        <v>-1.9697244167000001</v>
      </c>
      <c r="L161" s="258">
        <v>2.25</v>
      </c>
      <c r="M161" s="259">
        <v>-2</v>
      </c>
      <c r="N161" s="259">
        <v>12</v>
      </c>
      <c r="O161" s="259">
        <f>IFERROR(VLOOKUP(B161,'Core Indicators'!$E$3:$G$9906,3,FALSE),"x")</f>
        <v>12777000</v>
      </c>
      <c r="P161" s="259">
        <v>644329</v>
      </c>
      <c r="Q161" s="253"/>
      <c r="R161" s="253"/>
      <c r="S161" s="253"/>
      <c r="T161" s="253"/>
      <c r="U161" s="253"/>
      <c r="V161" s="253"/>
      <c r="W161" s="253"/>
      <c r="X161" s="253"/>
      <c r="Y161" s="253"/>
      <c r="Z161" s="253"/>
      <c r="AA161" s="253"/>
      <c r="AB161" s="253"/>
      <c r="AC161" s="253"/>
      <c r="AD161" s="253"/>
      <c r="AE161" s="253"/>
      <c r="AF161" s="253"/>
      <c r="AG161" s="253"/>
      <c r="AH161" s="253"/>
      <c r="AI161" s="253"/>
      <c r="AJ161" s="253"/>
      <c r="AK161" s="253"/>
      <c r="AL161" s="253"/>
      <c r="AM161" s="253"/>
      <c r="AN161" s="253"/>
      <c r="AO161" s="253"/>
      <c r="AP161" s="253"/>
      <c r="AQ161" s="253"/>
      <c r="AR161" s="253"/>
      <c r="AS161" s="253"/>
      <c r="AT161" s="253"/>
      <c r="AU161" s="253"/>
      <c r="AV161" s="253"/>
      <c r="AW161" s="253"/>
      <c r="AX161" s="253"/>
      <c r="AY161" s="253"/>
      <c r="AZ161" s="253"/>
      <c r="BA161" s="253"/>
      <c r="BB161" s="253"/>
      <c r="BC161" s="253"/>
      <c r="BD161" s="253"/>
      <c r="BE161" s="253"/>
      <c r="BF161" s="253"/>
      <c r="BG161" s="253"/>
      <c r="BH161" s="253"/>
      <c r="BI161" s="253"/>
      <c r="BJ161" s="253"/>
      <c r="BK161" s="253"/>
      <c r="BL161" s="253"/>
      <c r="BM161" s="253"/>
      <c r="BN161" s="253"/>
      <c r="BO161" s="253"/>
      <c r="BP161" s="253"/>
      <c r="BQ161" s="253"/>
      <c r="BR161" s="253"/>
      <c r="BS161" s="253"/>
      <c r="BT161" s="253"/>
      <c r="BU161" s="253"/>
      <c r="BV161" s="253"/>
      <c r="BW161" s="253"/>
      <c r="BX161" s="253"/>
      <c r="BY161" s="253"/>
      <c r="BZ161" s="253"/>
      <c r="CA161" s="253"/>
      <c r="CB161" s="253"/>
      <c r="CC161" s="253"/>
      <c r="CD161" s="253"/>
      <c r="CE161" s="253"/>
      <c r="CF161" s="253"/>
      <c r="CG161" s="253"/>
      <c r="CH161" s="253"/>
      <c r="CI161" s="253"/>
      <c r="CJ161" s="253"/>
      <c r="CK161" s="253"/>
      <c r="CL161" s="253"/>
      <c r="CM161" s="253"/>
      <c r="CN161" s="253"/>
      <c r="CO161" s="253"/>
      <c r="CP161" s="253"/>
      <c r="CQ161" s="253"/>
      <c r="CR161" s="253"/>
      <c r="CS161" s="253"/>
      <c r="CT161" s="253"/>
      <c r="CU161" s="253"/>
      <c r="CV161" s="253"/>
      <c r="CW161" s="253"/>
      <c r="CX161" s="253"/>
      <c r="CY161" s="253"/>
      <c r="CZ161" s="253"/>
      <c r="DA161" s="253"/>
      <c r="DB161" s="253"/>
      <c r="DC161" s="253"/>
      <c r="DD161" s="253"/>
      <c r="DE161" s="253"/>
      <c r="DF161" s="253"/>
      <c r="DG161" s="253"/>
      <c r="DH161" s="253"/>
      <c r="DI161" s="253"/>
      <c r="DJ161" s="253"/>
      <c r="DK161" s="253"/>
      <c r="DL161" s="253"/>
    </row>
    <row r="162" spans="1:116" x14ac:dyDescent="0.25">
      <c r="A162" s="254" t="s">
        <v>8610</v>
      </c>
      <c r="B162" s="255" t="s">
        <v>8611</v>
      </c>
      <c r="C162" s="258">
        <v>0</v>
      </c>
      <c r="D162" s="259">
        <v>13</v>
      </c>
      <c r="E162" s="258">
        <v>0</v>
      </c>
      <c r="F162" s="258" t="s">
        <v>14</v>
      </c>
      <c r="G162" s="258">
        <v>0.54654479749999996</v>
      </c>
      <c r="H162" s="258">
        <v>56.3</v>
      </c>
      <c r="I162" s="259">
        <v>0</v>
      </c>
      <c r="J162" s="259" t="str">
        <f>IFERROR(VLOOKUP($B162,'Core Indicators'!$E$3:$EU$906,147,FALSE),"x")</f>
        <v>x</v>
      </c>
      <c r="K162" s="260">
        <v>-0.67970234159999998</v>
      </c>
      <c r="L162" s="258" t="s">
        <v>14</v>
      </c>
      <c r="M162" s="259">
        <v>84</v>
      </c>
      <c r="N162" s="259">
        <v>46</v>
      </c>
      <c r="O162" s="259" t="str">
        <f>IFERROR(VLOOKUP(B162,'Core Indicators'!$E$3:$G$9906,3,FALSE),"x")</f>
        <v>x</v>
      </c>
      <c r="P162" s="259">
        <v>960</v>
      </c>
      <c r="Q162" s="253"/>
      <c r="R162" s="253"/>
      <c r="S162" s="253"/>
      <c r="T162" s="253"/>
      <c r="U162" s="253"/>
      <c r="V162" s="253"/>
      <c r="W162" s="253"/>
      <c r="X162" s="253"/>
      <c r="Y162" s="253"/>
      <c r="Z162" s="253"/>
      <c r="AA162" s="253"/>
      <c r="AB162" s="253"/>
      <c r="AC162" s="253"/>
      <c r="AD162" s="253"/>
      <c r="AE162" s="253"/>
      <c r="AF162" s="253"/>
      <c r="AG162" s="253"/>
      <c r="AH162" s="253"/>
      <c r="AI162" s="253"/>
      <c r="AJ162" s="253"/>
      <c r="AK162" s="253"/>
      <c r="AL162" s="253"/>
      <c r="AM162" s="253"/>
      <c r="AN162" s="253"/>
      <c r="AO162" s="253"/>
      <c r="AP162" s="253"/>
      <c r="AQ162" s="253"/>
      <c r="AR162" s="253"/>
      <c r="AS162" s="253"/>
      <c r="AT162" s="253"/>
      <c r="AU162" s="253"/>
      <c r="AV162" s="253"/>
      <c r="AW162" s="253"/>
      <c r="AX162" s="253"/>
      <c r="AY162" s="253"/>
      <c r="AZ162" s="253"/>
      <c r="BA162" s="253"/>
      <c r="BB162" s="253"/>
      <c r="BC162" s="253"/>
      <c r="BD162" s="253"/>
      <c r="BE162" s="253"/>
      <c r="BF162" s="253"/>
      <c r="BG162" s="253"/>
      <c r="BH162" s="253"/>
      <c r="BI162" s="253"/>
      <c r="BJ162" s="253"/>
      <c r="BK162" s="253"/>
      <c r="BL162" s="253"/>
      <c r="BM162" s="253"/>
      <c r="BN162" s="253"/>
      <c r="BO162" s="253"/>
      <c r="BP162" s="253"/>
      <c r="BQ162" s="253"/>
      <c r="BR162" s="253"/>
      <c r="BS162" s="253"/>
      <c r="BT162" s="253"/>
      <c r="BU162" s="253"/>
      <c r="BV162" s="253"/>
      <c r="BW162" s="253"/>
      <c r="BX162" s="253"/>
      <c r="BY162" s="253"/>
      <c r="BZ162" s="253"/>
      <c r="CA162" s="253"/>
      <c r="CB162" s="253"/>
      <c r="CC162" s="253"/>
      <c r="CD162" s="253"/>
      <c r="CE162" s="253"/>
      <c r="CF162" s="253"/>
      <c r="CG162" s="253"/>
      <c r="CH162" s="253"/>
      <c r="CI162" s="253"/>
      <c r="CJ162" s="253"/>
      <c r="CK162" s="253"/>
      <c r="CL162" s="253"/>
      <c r="CM162" s="253"/>
      <c r="CN162" s="253"/>
      <c r="CO162" s="253"/>
      <c r="CP162" s="253"/>
      <c r="CQ162" s="253"/>
      <c r="CR162" s="253"/>
      <c r="CS162" s="253"/>
      <c r="CT162" s="253"/>
      <c r="CU162" s="253"/>
      <c r="CV162" s="253"/>
      <c r="CW162" s="253"/>
      <c r="CX162" s="253"/>
      <c r="CY162" s="253"/>
      <c r="CZ162" s="253"/>
      <c r="DA162" s="253"/>
      <c r="DB162" s="253"/>
      <c r="DC162" s="253"/>
      <c r="DD162" s="253"/>
      <c r="DE162" s="253"/>
      <c r="DF162" s="253"/>
      <c r="DG162" s="253"/>
      <c r="DH162" s="253"/>
      <c r="DI162" s="253"/>
      <c r="DJ162" s="253"/>
      <c r="DK162" s="253"/>
      <c r="DL162" s="253"/>
    </row>
    <row r="163" spans="1:116" x14ac:dyDescent="0.25">
      <c r="A163" s="254" t="s">
        <v>8612</v>
      </c>
      <c r="B163" s="255" t="s">
        <v>8613</v>
      </c>
      <c r="C163" s="258">
        <v>0.77306485170000006</v>
      </c>
      <c r="D163" s="259">
        <v>12</v>
      </c>
      <c r="E163" s="258">
        <v>0</v>
      </c>
      <c r="F163" s="258" t="s">
        <v>14</v>
      </c>
      <c r="G163" s="258">
        <v>0.46510644940000001</v>
      </c>
      <c r="H163" s="258">
        <v>57.9</v>
      </c>
      <c r="I163" s="259">
        <v>0</v>
      </c>
      <c r="J163" s="259" t="str">
        <f>IFERROR(VLOOKUP($B163,'Core Indicators'!$E$3:$EU$906,147,FALSE),"x")</f>
        <v>x</v>
      </c>
      <c r="K163" s="260">
        <v>-5.9651225799999999E-2</v>
      </c>
      <c r="L163" s="258" t="s">
        <v>14</v>
      </c>
      <c r="M163" s="259">
        <v>75</v>
      </c>
      <c r="N163" s="259">
        <v>44</v>
      </c>
      <c r="O163" s="259" t="str">
        <f>IFERROR(VLOOKUP(B163,'Core Indicators'!$E$3:$G$9906,3,FALSE),"x")</f>
        <v>x</v>
      </c>
      <c r="P163" s="259">
        <v>156000</v>
      </c>
      <c r="Q163" s="253"/>
      <c r="R163" s="253"/>
      <c r="S163" s="253"/>
      <c r="T163" s="253"/>
      <c r="U163" s="253"/>
      <c r="V163" s="253"/>
      <c r="W163" s="253"/>
      <c r="X163" s="253"/>
      <c r="Y163" s="253"/>
      <c r="Z163" s="253"/>
      <c r="AA163" s="253"/>
      <c r="AB163" s="253"/>
      <c r="AC163" s="253"/>
      <c r="AD163" s="253"/>
      <c r="AE163" s="253"/>
      <c r="AF163" s="253"/>
      <c r="AG163" s="253"/>
      <c r="AH163" s="253"/>
      <c r="AI163" s="253"/>
      <c r="AJ163" s="253"/>
      <c r="AK163" s="253"/>
      <c r="AL163" s="253"/>
      <c r="AM163" s="253"/>
      <c r="AN163" s="253"/>
      <c r="AO163" s="253"/>
      <c r="AP163" s="253"/>
      <c r="AQ163" s="253"/>
      <c r="AR163" s="253"/>
      <c r="AS163" s="253"/>
      <c r="AT163" s="253"/>
      <c r="AU163" s="253"/>
      <c r="AV163" s="253"/>
      <c r="AW163" s="253"/>
      <c r="AX163" s="253"/>
      <c r="AY163" s="253"/>
      <c r="AZ163" s="253"/>
      <c r="BA163" s="253"/>
      <c r="BB163" s="253"/>
      <c r="BC163" s="253"/>
      <c r="BD163" s="253"/>
      <c r="BE163" s="253"/>
      <c r="BF163" s="253"/>
      <c r="BG163" s="253"/>
      <c r="BH163" s="253"/>
      <c r="BI163" s="253"/>
      <c r="BJ163" s="253"/>
      <c r="BK163" s="253"/>
      <c r="BL163" s="253"/>
      <c r="BM163" s="253"/>
      <c r="BN163" s="253"/>
      <c r="BO163" s="253"/>
      <c r="BP163" s="253"/>
      <c r="BQ163" s="253"/>
      <c r="BR163" s="253"/>
      <c r="BS163" s="253"/>
      <c r="BT163" s="253"/>
      <c r="BU163" s="253"/>
      <c r="BV163" s="253"/>
      <c r="BW163" s="253"/>
      <c r="BX163" s="253"/>
      <c r="BY163" s="253"/>
      <c r="BZ163" s="253"/>
      <c r="CA163" s="253"/>
      <c r="CB163" s="253"/>
      <c r="CC163" s="253"/>
      <c r="CD163" s="253"/>
      <c r="CE163" s="253"/>
      <c r="CF163" s="253"/>
      <c r="CG163" s="253"/>
      <c r="CH163" s="253"/>
      <c r="CI163" s="253"/>
      <c r="CJ163" s="253"/>
      <c r="CK163" s="253"/>
      <c r="CL163" s="253"/>
      <c r="CM163" s="253"/>
      <c r="CN163" s="253"/>
      <c r="CO163" s="253"/>
      <c r="CP163" s="253"/>
      <c r="CQ163" s="253"/>
      <c r="CR163" s="253"/>
      <c r="CS163" s="253"/>
      <c r="CT163" s="253"/>
      <c r="CU163" s="253"/>
      <c r="CV163" s="253"/>
      <c r="CW163" s="253"/>
      <c r="CX163" s="253"/>
      <c r="CY163" s="253"/>
      <c r="CZ163" s="253"/>
      <c r="DA163" s="253"/>
      <c r="DB163" s="253"/>
      <c r="DC163" s="253"/>
      <c r="DD163" s="253"/>
      <c r="DE163" s="253"/>
      <c r="DF163" s="253"/>
      <c r="DG163" s="253"/>
      <c r="DH163" s="253"/>
      <c r="DI163" s="253"/>
      <c r="DJ163" s="253"/>
      <c r="DK163" s="253"/>
      <c r="DL163" s="253"/>
    </row>
    <row r="164" spans="1:116" x14ac:dyDescent="0.25">
      <c r="A164" s="254" t="s">
        <v>2355</v>
      </c>
      <c r="B164" s="255" t="s">
        <v>8614</v>
      </c>
      <c r="C164" s="258">
        <v>0.34016300849999997</v>
      </c>
      <c r="D164" s="259">
        <v>10</v>
      </c>
      <c r="E164" s="258">
        <v>0.19400000000000001</v>
      </c>
      <c r="F164" s="258">
        <v>8.65</v>
      </c>
      <c r="G164" s="258">
        <v>0.18995812400000001</v>
      </c>
      <c r="H164" s="258">
        <v>25</v>
      </c>
      <c r="I164" s="259">
        <v>1</v>
      </c>
      <c r="J164" s="259">
        <f>IFERROR(VLOOKUP($B164,'Core Indicators'!$E$3:$EU$906,147,FALSE),"x")</f>
        <v>0</v>
      </c>
      <c r="K164" s="260">
        <v>0.55673569439999993</v>
      </c>
      <c r="L164" s="258">
        <v>8</v>
      </c>
      <c r="M164" s="259">
        <v>88</v>
      </c>
      <c r="N164" s="259">
        <v>50</v>
      </c>
      <c r="O164" s="259">
        <f>IFERROR(VLOOKUP(B164,'Core Indicators'!$E$3:$G$9906,3,FALSE),"x")</f>
        <v>5845000</v>
      </c>
      <c r="P164" s="259">
        <v>48086</v>
      </c>
      <c r="Q164" s="253"/>
      <c r="R164" s="253"/>
      <c r="S164" s="253"/>
      <c r="T164" s="253"/>
      <c r="U164" s="253"/>
      <c r="V164" s="253"/>
      <c r="W164" s="253"/>
      <c r="X164" s="253"/>
      <c r="Y164" s="253"/>
      <c r="Z164" s="253"/>
      <c r="AA164" s="253"/>
      <c r="AB164" s="253"/>
      <c r="AC164" s="253"/>
      <c r="AD164" s="253"/>
      <c r="AE164" s="253"/>
      <c r="AF164" s="253"/>
      <c r="AG164" s="253"/>
      <c r="AH164" s="253"/>
      <c r="AI164" s="253"/>
      <c r="AJ164" s="253"/>
      <c r="AK164" s="253"/>
      <c r="AL164" s="253"/>
      <c r="AM164" s="253"/>
      <c r="AN164" s="253"/>
      <c r="AO164" s="253"/>
      <c r="AP164" s="253"/>
      <c r="AQ164" s="253"/>
      <c r="AR164" s="253"/>
      <c r="AS164" s="253"/>
      <c r="AT164" s="253"/>
      <c r="AU164" s="253"/>
      <c r="AV164" s="253"/>
      <c r="AW164" s="253"/>
      <c r="AX164" s="253"/>
      <c r="AY164" s="253"/>
      <c r="AZ164" s="253"/>
      <c r="BA164" s="253"/>
      <c r="BB164" s="253"/>
      <c r="BC164" s="253"/>
      <c r="BD164" s="253"/>
      <c r="BE164" s="253"/>
      <c r="BF164" s="253"/>
      <c r="BG164" s="253"/>
      <c r="BH164" s="253"/>
      <c r="BI164" s="253"/>
      <c r="BJ164" s="253"/>
      <c r="BK164" s="253"/>
      <c r="BL164" s="253"/>
      <c r="BM164" s="253"/>
      <c r="BN164" s="253"/>
      <c r="BO164" s="253"/>
      <c r="BP164" s="253"/>
      <c r="BQ164" s="253"/>
      <c r="BR164" s="253"/>
      <c r="BS164" s="253"/>
      <c r="BT164" s="253"/>
      <c r="BU164" s="253"/>
      <c r="BV164" s="253"/>
      <c r="BW164" s="253"/>
      <c r="BX164" s="253"/>
      <c r="BY164" s="253"/>
      <c r="BZ164" s="253"/>
      <c r="CA164" s="253"/>
      <c r="CB164" s="253"/>
      <c r="CC164" s="253"/>
      <c r="CD164" s="253"/>
      <c r="CE164" s="253"/>
      <c r="CF164" s="253"/>
      <c r="CG164" s="253"/>
      <c r="CH164" s="253"/>
      <c r="CI164" s="253"/>
      <c r="CJ164" s="253"/>
      <c r="CK164" s="253"/>
      <c r="CL164" s="253"/>
      <c r="CM164" s="253"/>
      <c r="CN164" s="253"/>
      <c r="CO164" s="253"/>
      <c r="CP164" s="253"/>
      <c r="CQ164" s="253"/>
      <c r="CR164" s="253"/>
      <c r="CS164" s="253"/>
      <c r="CT164" s="253"/>
      <c r="CU164" s="253"/>
      <c r="CV164" s="253"/>
      <c r="CW164" s="253"/>
      <c r="CX164" s="253"/>
      <c r="CY164" s="253"/>
      <c r="CZ164" s="253"/>
      <c r="DA164" s="253"/>
      <c r="DB164" s="253"/>
      <c r="DC164" s="253"/>
      <c r="DD164" s="253"/>
      <c r="DE164" s="253"/>
      <c r="DF164" s="253"/>
      <c r="DG164" s="253"/>
      <c r="DH164" s="253"/>
      <c r="DI164" s="253"/>
      <c r="DJ164" s="253"/>
      <c r="DK164" s="253"/>
      <c r="DL164" s="253"/>
    </row>
    <row r="165" spans="1:116" x14ac:dyDescent="0.25">
      <c r="A165" s="254" t="s">
        <v>8615</v>
      </c>
      <c r="B165" s="255" t="s">
        <v>8616</v>
      </c>
      <c r="C165" s="258">
        <v>0.30942659909999998</v>
      </c>
      <c r="D165" s="259">
        <v>13</v>
      </c>
      <c r="E165" s="258">
        <v>5.33E-2</v>
      </c>
      <c r="F165" s="258">
        <v>9.15</v>
      </c>
      <c r="G165" s="258">
        <v>6.8603414500000001E-2</v>
      </c>
      <c r="H165" s="258">
        <v>24.6</v>
      </c>
      <c r="I165" s="259">
        <v>0</v>
      </c>
      <c r="J165" s="259" t="str">
        <f>IFERROR(VLOOKUP($B165,'Core Indicators'!$E$3:$EU$906,147,FALSE),"x")</f>
        <v>x</v>
      </c>
      <c r="K165" s="260">
        <v>1.1184208392999999</v>
      </c>
      <c r="L165" s="258">
        <v>9</v>
      </c>
      <c r="M165" s="259">
        <v>94</v>
      </c>
      <c r="N165" s="259">
        <v>60</v>
      </c>
      <c r="O165" s="259" t="str">
        <f>IFERROR(VLOOKUP(B165,'Core Indicators'!$E$3:$G$9906,3,FALSE),"x")</f>
        <v>x</v>
      </c>
      <c r="P165" s="259">
        <v>20140</v>
      </c>
      <c r="Q165" s="253"/>
      <c r="R165" s="253"/>
      <c r="S165" s="253"/>
      <c r="T165" s="253"/>
      <c r="U165" s="253"/>
      <c r="V165" s="253"/>
      <c r="W165" s="253"/>
      <c r="X165" s="253"/>
      <c r="Y165" s="253"/>
      <c r="Z165" s="253"/>
      <c r="AA165" s="253"/>
      <c r="AB165" s="253"/>
      <c r="AC165" s="253"/>
      <c r="AD165" s="253"/>
      <c r="AE165" s="253"/>
      <c r="AF165" s="253"/>
      <c r="AG165" s="253"/>
      <c r="AH165" s="253"/>
      <c r="AI165" s="253"/>
      <c r="AJ165" s="253"/>
      <c r="AK165" s="253"/>
      <c r="AL165" s="253"/>
      <c r="AM165" s="253"/>
      <c r="AN165" s="253"/>
      <c r="AO165" s="253"/>
      <c r="AP165" s="253"/>
      <c r="AQ165" s="253"/>
      <c r="AR165" s="253"/>
      <c r="AS165" s="253"/>
      <c r="AT165" s="253"/>
      <c r="AU165" s="253"/>
      <c r="AV165" s="253"/>
      <c r="AW165" s="253"/>
      <c r="AX165" s="253"/>
      <c r="AY165" s="253"/>
      <c r="AZ165" s="253"/>
      <c r="BA165" s="253"/>
      <c r="BB165" s="253"/>
      <c r="BC165" s="253"/>
      <c r="BD165" s="253"/>
      <c r="BE165" s="253"/>
      <c r="BF165" s="253"/>
      <c r="BG165" s="253"/>
      <c r="BH165" s="253"/>
      <c r="BI165" s="253"/>
      <c r="BJ165" s="253"/>
      <c r="BK165" s="253"/>
      <c r="BL165" s="253"/>
      <c r="BM165" s="253"/>
      <c r="BN165" s="253"/>
      <c r="BO165" s="253"/>
      <c r="BP165" s="253"/>
      <c r="BQ165" s="253"/>
      <c r="BR165" s="253"/>
      <c r="BS165" s="253"/>
      <c r="BT165" s="253"/>
      <c r="BU165" s="253"/>
      <c r="BV165" s="253"/>
      <c r="BW165" s="253"/>
      <c r="BX165" s="253"/>
      <c r="BY165" s="253"/>
      <c r="BZ165" s="253"/>
      <c r="CA165" s="253"/>
      <c r="CB165" s="253"/>
      <c r="CC165" s="253"/>
      <c r="CD165" s="253"/>
      <c r="CE165" s="253"/>
      <c r="CF165" s="253"/>
      <c r="CG165" s="253"/>
      <c r="CH165" s="253"/>
      <c r="CI165" s="253"/>
      <c r="CJ165" s="253"/>
      <c r="CK165" s="253"/>
      <c r="CL165" s="253"/>
      <c r="CM165" s="253"/>
      <c r="CN165" s="253"/>
      <c r="CO165" s="253"/>
      <c r="CP165" s="253"/>
      <c r="CQ165" s="253"/>
      <c r="CR165" s="253"/>
      <c r="CS165" s="253"/>
      <c r="CT165" s="253"/>
      <c r="CU165" s="253"/>
      <c r="CV165" s="253"/>
      <c r="CW165" s="253"/>
      <c r="CX165" s="253"/>
      <c r="CY165" s="253"/>
      <c r="CZ165" s="253"/>
      <c r="DA165" s="253"/>
      <c r="DB165" s="253"/>
      <c r="DC165" s="253"/>
      <c r="DD165" s="253"/>
      <c r="DE165" s="253"/>
      <c r="DF165" s="253"/>
      <c r="DG165" s="253"/>
      <c r="DH165" s="253"/>
      <c r="DI165" s="253"/>
      <c r="DJ165" s="253"/>
      <c r="DK165" s="253"/>
      <c r="DL165" s="253"/>
    </row>
    <row r="166" spans="1:116" x14ac:dyDescent="0.25">
      <c r="A166" s="254" t="s">
        <v>8617</v>
      </c>
      <c r="B166" s="255" t="s">
        <v>8618</v>
      </c>
      <c r="C166" s="258">
        <v>0</v>
      </c>
      <c r="D166" s="259">
        <v>12</v>
      </c>
      <c r="E166" s="258">
        <v>0</v>
      </c>
      <c r="F166" s="258" t="s">
        <v>14</v>
      </c>
      <c r="G166" s="258">
        <v>4.0217716600000002E-2</v>
      </c>
      <c r="H166" s="258">
        <v>30</v>
      </c>
      <c r="I166" s="259">
        <v>3</v>
      </c>
      <c r="J166" s="259" t="str">
        <f>IFERROR(VLOOKUP($B166,'Core Indicators'!$E$3:$EU$906,147,FALSE),"x")</f>
        <v>x</v>
      </c>
      <c r="K166" s="260">
        <v>1.9065259695000001</v>
      </c>
      <c r="L166" s="258" t="s">
        <v>14</v>
      </c>
      <c r="M166" s="259">
        <v>100</v>
      </c>
      <c r="N166" s="259">
        <v>85</v>
      </c>
      <c r="O166" s="259" t="str">
        <f>IFERROR(VLOOKUP(B166,'Core Indicators'!$E$3:$G$9906,3,FALSE),"x")</f>
        <v>x</v>
      </c>
      <c r="P166" s="259">
        <v>407310</v>
      </c>
      <c r="Q166" s="253"/>
      <c r="R166" s="253"/>
      <c r="S166" s="253"/>
      <c r="T166" s="253"/>
      <c r="U166" s="253"/>
      <c r="V166" s="253"/>
      <c r="W166" s="253"/>
      <c r="X166" s="253"/>
      <c r="Y166" s="253"/>
      <c r="Z166" s="253"/>
      <c r="AA166" s="253"/>
      <c r="AB166" s="253"/>
      <c r="AC166" s="253"/>
      <c r="AD166" s="253"/>
      <c r="AE166" s="253"/>
      <c r="AF166" s="253"/>
      <c r="AG166" s="253"/>
      <c r="AH166" s="253"/>
      <c r="AI166" s="253"/>
      <c r="AJ166" s="253"/>
      <c r="AK166" s="253"/>
      <c r="AL166" s="253"/>
      <c r="AM166" s="253"/>
      <c r="AN166" s="253"/>
      <c r="AO166" s="253"/>
      <c r="AP166" s="253"/>
      <c r="AQ166" s="253"/>
      <c r="AR166" s="253"/>
      <c r="AS166" s="253"/>
      <c r="AT166" s="253"/>
      <c r="AU166" s="253"/>
      <c r="AV166" s="253"/>
      <c r="AW166" s="253"/>
      <c r="AX166" s="253"/>
      <c r="AY166" s="253"/>
      <c r="AZ166" s="253"/>
      <c r="BA166" s="253"/>
      <c r="BB166" s="253"/>
      <c r="BC166" s="253"/>
      <c r="BD166" s="253"/>
      <c r="BE166" s="253"/>
      <c r="BF166" s="253"/>
      <c r="BG166" s="253"/>
      <c r="BH166" s="253"/>
      <c r="BI166" s="253"/>
      <c r="BJ166" s="253"/>
      <c r="BK166" s="253"/>
      <c r="BL166" s="253"/>
      <c r="BM166" s="253"/>
      <c r="BN166" s="253"/>
      <c r="BO166" s="253"/>
      <c r="BP166" s="253"/>
      <c r="BQ166" s="253"/>
      <c r="BR166" s="253"/>
      <c r="BS166" s="253"/>
      <c r="BT166" s="253"/>
      <c r="BU166" s="253"/>
      <c r="BV166" s="253"/>
      <c r="BW166" s="253"/>
      <c r="BX166" s="253"/>
      <c r="BY166" s="253"/>
      <c r="BZ166" s="253"/>
      <c r="CA166" s="253"/>
      <c r="CB166" s="253"/>
      <c r="CC166" s="253"/>
      <c r="CD166" s="253"/>
      <c r="CE166" s="253"/>
      <c r="CF166" s="253"/>
      <c r="CG166" s="253"/>
      <c r="CH166" s="253"/>
      <c r="CI166" s="253"/>
      <c r="CJ166" s="253"/>
      <c r="CK166" s="253"/>
      <c r="CL166" s="253"/>
      <c r="CM166" s="253"/>
      <c r="CN166" s="253"/>
      <c r="CO166" s="253"/>
      <c r="CP166" s="253"/>
      <c r="CQ166" s="253"/>
      <c r="CR166" s="253"/>
      <c r="CS166" s="253"/>
      <c r="CT166" s="253"/>
      <c r="CU166" s="253"/>
      <c r="CV166" s="253"/>
      <c r="CW166" s="253"/>
      <c r="CX166" s="253"/>
      <c r="CY166" s="253"/>
      <c r="CZ166" s="253"/>
      <c r="DA166" s="253"/>
      <c r="DB166" s="253"/>
      <c r="DC166" s="253"/>
      <c r="DD166" s="253"/>
      <c r="DE166" s="253"/>
      <c r="DF166" s="253"/>
      <c r="DG166" s="253"/>
      <c r="DH166" s="253"/>
      <c r="DI166" s="253"/>
      <c r="DJ166" s="253"/>
      <c r="DK166" s="253"/>
      <c r="DL166" s="253"/>
    </row>
    <row r="167" spans="1:116" x14ac:dyDescent="0.25">
      <c r="A167" s="254" t="s">
        <v>990</v>
      </c>
      <c r="B167" s="255" t="s">
        <v>8619</v>
      </c>
      <c r="C167" s="258">
        <v>0</v>
      </c>
      <c r="D167" s="259">
        <v>5</v>
      </c>
      <c r="E167" s="258">
        <v>0</v>
      </c>
      <c r="F167" s="258">
        <v>3.5833333333000001</v>
      </c>
      <c r="G167" s="258">
        <v>0.57860936750000003</v>
      </c>
      <c r="H167" s="258">
        <v>54.6</v>
      </c>
      <c r="I167" s="259">
        <v>3</v>
      </c>
      <c r="J167" s="259">
        <f>IFERROR(VLOOKUP($B167,'Core Indicators'!$E$3:$EU$906,147,FALSE),"x")</f>
        <v>0</v>
      </c>
      <c r="K167" s="260">
        <v>-0.50188273189999999</v>
      </c>
      <c r="L167" s="258">
        <v>2.5</v>
      </c>
      <c r="M167" s="259">
        <v>19</v>
      </c>
      <c r="N167" s="259">
        <v>34</v>
      </c>
      <c r="O167" s="259">
        <f>IFERROR(VLOOKUP(B167,'Core Indicators'!$E$3:$G$9906,3,FALSE),"x")</f>
        <v>1206000</v>
      </c>
      <c r="P167" s="259">
        <v>17200</v>
      </c>
      <c r="Q167" s="253"/>
      <c r="R167" s="253"/>
      <c r="S167" s="253"/>
      <c r="T167" s="253"/>
      <c r="U167" s="253"/>
      <c r="V167" s="253"/>
      <c r="W167" s="253"/>
      <c r="X167" s="253"/>
      <c r="Y167" s="253"/>
      <c r="Z167" s="253"/>
      <c r="AA167" s="253"/>
      <c r="AB167" s="253"/>
      <c r="AC167" s="253"/>
      <c r="AD167" s="253"/>
      <c r="AE167" s="253"/>
      <c r="AF167" s="253"/>
      <c r="AG167" s="253"/>
      <c r="AH167" s="253"/>
      <c r="AI167" s="253"/>
      <c r="AJ167" s="253"/>
      <c r="AK167" s="253"/>
      <c r="AL167" s="253"/>
      <c r="AM167" s="253"/>
      <c r="AN167" s="253"/>
      <c r="AO167" s="253"/>
      <c r="AP167" s="253"/>
      <c r="AQ167" s="253"/>
      <c r="AR167" s="253"/>
      <c r="AS167" s="253"/>
      <c r="AT167" s="253"/>
      <c r="AU167" s="253"/>
      <c r="AV167" s="253"/>
      <c r="AW167" s="253"/>
      <c r="AX167" s="253"/>
      <c r="AY167" s="253"/>
      <c r="AZ167" s="253"/>
      <c r="BA167" s="253"/>
      <c r="BB167" s="253"/>
      <c r="BC167" s="253"/>
      <c r="BD167" s="253"/>
      <c r="BE167" s="253"/>
      <c r="BF167" s="253"/>
      <c r="BG167" s="253"/>
      <c r="BH167" s="253"/>
      <c r="BI167" s="253"/>
      <c r="BJ167" s="253"/>
      <c r="BK167" s="253"/>
      <c r="BL167" s="253"/>
      <c r="BM167" s="253"/>
      <c r="BN167" s="253"/>
      <c r="BO167" s="253"/>
      <c r="BP167" s="253"/>
      <c r="BQ167" s="253"/>
      <c r="BR167" s="253"/>
      <c r="BS167" s="253"/>
      <c r="BT167" s="253"/>
      <c r="BU167" s="253"/>
      <c r="BV167" s="253"/>
      <c r="BW167" s="253"/>
      <c r="BX167" s="253"/>
      <c r="BY167" s="253"/>
      <c r="BZ167" s="253"/>
      <c r="CA167" s="253"/>
      <c r="CB167" s="253"/>
      <c r="CC167" s="253"/>
      <c r="CD167" s="253"/>
      <c r="CE167" s="253"/>
      <c r="CF167" s="253"/>
      <c r="CG167" s="253"/>
      <c r="CH167" s="253"/>
      <c r="CI167" s="253"/>
      <c r="CJ167" s="253"/>
      <c r="CK167" s="253"/>
      <c r="CL167" s="253"/>
      <c r="CM167" s="253"/>
      <c r="CN167" s="253"/>
      <c r="CO167" s="253"/>
      <c r="CP167" s="253"/>
      <c r="CQ167" s="253"/>
      <c r="CR167" s="253"/>
      <c r="CS167" s="253"/>
      <c r="CT167" s="253"/>
      <c r="CU167" s="253"/>
      <c r="CV167" s="253"/>
      <c r="CW167" s="253"/>
      <c r="CX167" s="253"/>
      <c r="CY167" s="253"/>
      <c r="CZ167" s="253"/>
      <c r="DA167" s="253"/>
      <c r="DB167" s="253"/>
      <c r="DC167" s="253"/>
      <c r="DD167" s="253"/>
      <c r="DE167" s="253"/>
      <c r="DF167" s="253"/>
      <c r="DG167" s="253"/>
      <c r="DH167" s="253"/>
      <c r="DI167" s="253"/>
      <c r="DJ167" s="253"/>
      <c r="DK167" s="253"/>
      <c r="DL167" s="253"/>
    </row>
    <row r="168" spans="1:116" x14ac:dyDescent="0.25">
      <c r="A168" s="254" t="s">
        <v>8620</v>
      </c>
      <c r="B168" s="255" t="s">
        <v>8621</v>
      </c>
      <c r="C168" s="258">
        <v>0</v>
      </c>
      <c r="D168" s="259">
        <v>8</v>
      </c>
      <c r="E168" s="258">
        <v>0</v>
      </c>
      <c r="F168" s="258" t="s">
        <v>14</v>
      </c>
      <c r="G168" s="258" t="s">
        <v>14</v>
      </c>
      <c r="H168" s="258">
        <v>32.1</v>
      </c>
      <c r="I168" s="259">
        <v>0</v>
      </c>
      <c r="J168" s="259" t="str">
        <f>IFERROR(VLOOKUP($B168,'Core Indicators'!$E$3:$EU$906,147,FALSE),"x")</f>
        <v>x</v>
      </c>
      <c r="K168" s="260">
        <v>0.17143608630000001</v>
      </c>
      <c r="L168" s="258" t="s">
        <v>14</v>
      </c>
      <c r="M168" s="259">
        <v>72</v>
      </c>
      <c r="N168" s="259">
        <v>66</v>
      </c>
      <c r="O168" s="259" t="str">
        <f>IFERROR(VLOOKUP(B168,'Core Indicators'!$E$3:$G$9906,3,FALSE),"x")</f>
        <v>x</v>
      </c>
      <c r="P168" s="259">
        <v>460</v>
      </c>
      <c r="Q168" s="253"/>
      <c r="R168" s="253"/>
      <c r="S168" s="253"/>
      <c r="T168" s="253"/>
      <c r="U168" s="253"/>
      <c r="V168" s="253"/>
      <c r="W168" s="253"/>
      <c r="X168" s="253"/>
      <c r="Y168" s="253"/>
      <c r="Z168" s="253"/>
      <c r="AA168" s="253"/>
      <c r="AB168" s="253"/>
      <c r="AC168" s="253"/>
      <c r="AD168" s="253"/>
      <c r="AE168" s="253"/>
      <c r="AF168" s="253"/>
      <c r="AG168" s="253"/>
      <c r="AH168" s="253"/>
      <c r="AI168" s="253"/>
      <c r="AJ168" s="253"/>
      <c r="AK168" s="253"/>
      <c r="AL168" s="253"/>
      <c r="AM168" s="253"/>
      <c r="AN168" s="253"/>
      <c r="AO168" s="253"/>
      <c r="AP168" s="253"/>
      <c r="AQ168" s="253"/>
      <c r="AR168" s="253"/>
      <c r="AS168" s="253"/>
      <c r="AT168" s="253"/>
      <c r="AU168" s="253"/>
      <c r="AV168" s="253"/>
      <c r="AW168" s="253"/>
      <c r="AX168" s="253"/>
      <c r="AY168" s="253"/>
      <c r="AZ168" s="253"/>
      <c r="BA168" s="253"/>
      <c r="BB168" s="253"/>
      <c r="BC168" s="253"/>
      <c r="BD168" s="253"/>
      <c r="BE168" s="253"/>
      <c r="BF168" s="253"/>
      <c r="BG168" s="253"/>
      <c r="BH168" s="253"/>
      <c r="BI168" s="253"/>
      <c r="BJ168" s="253"/>
      <c r="BK168" s="253"/>
      <c r="BL168" s="253"/>
      <c r="BM168" s="253"/>
      <c r="BN168" s="253"/>
      <c r="BO168" s="253"/>
      <c r="BP168" s="253"/>
      <c r="BQ168" s="253"/>
      <c r="BR168" s="253"/>
      <c r="BS168" s="253"/>
      <c r="BT168" s="253"/>
      <c r="BU168" s="253"/>
      <c r="BV168" s="253"/>
      <c r="BW168" s="253"/>
      <c r="BX168" s="253"/>
      <c r="BY168" s="253"/>
      <c r="BZ168" s="253"/>
      <c r="CA168" s="253"/>
      <c r="CB168" s="253"/>
      <c r="CC168" s="253"/>
      <c r="CD168" s="253"/>
      <c r="CE168" s="253"/>
      <c r="CF168" s="253"/>
      <c r="CG168" s="253"/>
      <c r="CH168" s="253"/>
      <c r="CI168" s="253"/>
      <c r="CJ168" s="253"/>
      <c r="CK168" s="253"/>
      <c r="CL168" s="253"/>
      <c r="CM168" s="253"/>
      <c r="CN168" s="253"/>
      <c r="CO168" s="253"/>
      <c r="CP168" s="253"/>
      <c r="CQ168" s="253"/>
      <c r="CR168" s="253"/>
      <c r="CS168" s="253"/>
      <c r="CT168" s="253"/>
      <c r="CU168" s="253"/>
      <c r="CV168" s="253"/>
      <c r="CW168" s="253"/>
      <c r="CX168" s="253"/>
      <c r="CY168" s="253"/>
      <c r="CZ168" s="253"/>
      <c r="DA168" s="253"/>
      <c r="DB168" s="253"/>
      <c r="DC168" s="253"/>
      <c r="DD168" s="253"/>
      <c r="DE168" s="253"/>
      <c r="DF168" s="253"/>
      <c r="DG168" s="253"/>
      <c r="DH168" s="253"/>
      <c r="DI168" s="253"/>
      <c r="DJ168" s="253"/>
      <c r="DK168" s="253"/>
      <c r="DL168" s="253"/>
    </row>
    <row r="169" spans="1:116" x14ac:dyDescent="0.25">
      <c r="A169" s="254" t="s">
        <v>73</v>
      </c>
      <c r="B169" s="255" t="s">
        <v>8622</v>
      </c>
      <c r="C169" s="258">
        <v>0.54330003230000001</v>
      </c>
      <c r="D169" s="259">
        <v>1</v>
      </c>
      <c r="E169" s="258">
        <v>0.85</v>
      </c>
      <c r="F169" s="258">
        <v>1.8</v>
      </c>
      <c r="G169" s="258">
        <v>0.54677704069999999</v>
      </c>
      <c r="H169" s="258">
        <v>37.5</v>
      </c>
      <c r="I169" s="259">
        <v>5</v>
      </c>
      <c r="J169" s="259">
        <f>IFERROR(VLOOKUP($B169,'Core Indicators'!$E$3:$EU$906,147,FALSE),"x")</f>
        <v>2598</v>
      </c>
      <c r="K169" s="260">
        <v>-2.0760633945000002</v>
      </c>
      <c r="L169" s="258">
        <v>1.5</v>
      </c>
      <c r="M169" s="259">
        <v>0</v>
      </c>
      <c r="N169" s="259">
        <v>13</v>
      </c>
      <c r="O169" s="259">
        <f>IFERROR(VLOOKUP(B169,'Core Indicators'!$E$3:$G$9906,3,FALSE),"x")</f>
        <v>18523000</v>
      </c>
      <c r="P169" s="259">
        <v>183630</v>
      </c>
      <c r="Q169" s="253"/>
      <c r="R169" s="253"/>
      <c r="S169" s="253"/>
      <c r="T169" s="253"/>
      <c r="U169" s="253"/>
      <c r="V169" s="253"/>
      <c r="W169" s="253"/>
      <c r="X169" s="253"/>
      <c r="Y169" s="253"/>
      <c r="Z169" s="253"/>
      <c r="AA169" s="253"/>
      <c r="AB169" s="253"/>
      <c r="AC169" s="253"/>
      <c r="AD169" s="253"/>
      <c r="AE169" s="253"/>
      <c r="AF169" s="253"/>
      <c r="AG169" s="253"/>
      <c r="AH169" s="253"/>
      <c r="AI169" s="253"/>
      <c r="AJ169" s="253"/>
      <c r="AK169" s="253"/>
      <c r="AL169" s="253"/>
      <c r="AM169" s="253"/>
      <c r="AN169" s="253"/>
      <c r="AO169" s="253"/>
      <c r="AP169" s="253"/>
      <c r="AQ169" s="253"/>
      <c r="AR169" s="253"/>
      <c r="AS169" s="253"/>
      <c r="AT169" s="253"/>
      <c r="AU169" s="253"/>
      <c r="AV169" s="253"/>
      <c r="AW169" s="253"/>
      <c r="AX169" s="253"/>
      <c r="AY169" s="253"/>
      <c r="AZ169" s="253"/>
      <c r="BA169" s="253"/>
      <c r="BB169" s="253"/>
      <c r="BC169" s="253"/>
      <c r="BD169" s="253"/>
      <c r="BE169" s="253"/>
      <c r="BF169" s="253"/>
      <c r="BG169" s="253"/>
      <c r="BH169" s="253"/>
      <c r="BI169" s="253"/>
      <c r="BJ169" s="253"/>
      <c r="BK169" s="253"/>
      <c r="BL169" s="253"/>
      <c r="BM169" s="253"/>
      <c r="BN169" s="253"/>
      <c r="BO169" s="253"/>
      <c r="BP169" s="253"/>
      <c r="BQ169" s="253"/>
      <c r="BR169" s="253"/>
      <c r="BS169" s="253"/>
      <c r="BT169" s="253"/>
      <c r="BU169" s="253"/>
      <c r="BV169" s="253"/>
      <c r="BW169" s="253"/>
      <c r="BX169" s="253"/>
      <c r="BY169" s="253"/>
      <c r="BZ169" s="253"/>
      <c r="CA169" s="253"/>
      <c r="CB169" s="253"/>
      <c r="CC169" s="253"/>
      <c r="CD169" s="253"/>
      <c r="CE169" s="253"/>
      <c r="CF169" s="253"/>
      <c r="CG169" s="253"/>
      <c r="CH169" s="253"/>
      <c r="CI169" s="253"/>
      <c r="CJ169" s="253"/>
      <c r="CK169" s="253"/>
      <c r="CL169" s="253"/>
      <c r="CM169" s="253"/>
      <c r="CN169" s="253"/>
      <c r="CO169" s="253"/>
      <c r="CP169" s="253"/>
      <c r="CQ169" s="253"/>
      <c r="CR169" s="253"/>
      <c r="CS169" s="253"/>
      <c r="CT169" s="253"/>
      <c r="CU169" s="253"/>
      <c r="CV169" s="253"/>
      <c r="CW169" s="253"/>
      <c r="CX169" s="253"/>
      <c r="CY169" s="253"/>
      <c r="CZ169" s="253"/>
      <c r="DA169" s="253"/>
      <c r="DB169" s="253"/>
      <c r="DC169" s="253"/>
      <c r="DD169" s="253"/>
      <c r="DE169" s="253"/>
      <c r="DF169" s="253"/>
      <c r="DG169" s="253"/>
      <c r="DH169" s="253"/>
      <c r="DI169" s="253"/>
      <c r="DJ169" s="253"/>
      <c r="DK169" s="253"/>
      <c r="DL169" s="253"/>
    </row>
    <row r="170" spans="1:116" x14ac:dyDescent="0.25">
      <c r="A170" s="254" t="s">
        <v>448</v>
      </c>
      <c r="B170" s="255" t="s">
        <v>8623</v>
      </c>
      <c r="C170" s="258">
        <v>0.92045000249999998</v>
      </c>
      <c r="D170" s="259">
        <v>9</v>
      </c>
      <c r="E170" s="258">
        <v>0.185</v>
      </c>
      <c r="F170" s="258">
        <v>2.9333333332999998</v>
      </c>
      <c r="G170" s="258">
        <v>0.7006806672</v>
      </c>
      <c r="H170" s="258">
        <v>43.3</v>
      </c>
      <c r="I170" s="259">
        <v>5</v>
      </c>
      <c r="J170" s="259">
        <f>IFERROR(VLOOKUP($B170,'Core Indicators'!$E$3:$EU$906,147,FALSE),"x")</f>
        <v>206</v>
      </c>
      <c r="K170" s="260">
        <v>-1.2833583355</v>
      </c>
      <c r="L170" s="258">
        <v>1.75</v>
      </c>
      <c r="M170" s="259">
        <v>17</v>
      </c>
      <c r="N170" s="259">
        <v>20</v>
      </c>
      <c r="O170" s="259">
        <f>IFERROR(VLOOKUP(B170,'Core Indicators'!$E$3:$G$9906,3,FALSE),"x")</f>
        <v>18315000</v>
      </c>
      <c r="P170" s="259">
        <v>1259200</v>
      </c>
      <c r="Q170" s="253"/>
      <c r="R170" s="253"/>
      <c r="S170" s="253"/>
      <c r="T170" s="253"/>
      <c r="U170" s="253"/>
      <c r="V170" s="253"/>
      <c r="W170" s="253"/>
      <c r="X170" s="253"/>
      <c r="Y170" s="253"/>
      <c r="Z170" s="253"/>
      <c r="AA170" s="253"/>
      <c r="AB170" s="253"/>
      <c r="AC170" s="253"/>
      <c r="AD170" s="253"/>
      <c r="AE170" s="253"/>
      <c r="AF170" s="253"/>
      <c r="AG170" s="253"/>
      <c r="AH170" s="253"/>
      <c r="AI170" s="253"/>
      <c r="AJ170" s="253"/>
      <c r="AK170" s="253"/>
      <c r="AL170" s="253"/>
      <c r="AM170" s="253"/>
      <c r="AN170" s="253"/>
      <c r="AO170" s="253"/>
      <c r="AP170" s="253"/>
      <c r="AQ170" s="253"/>
      <c r="AR170" s="253"/>
      <c r="AS170" s="253"/>
      <c r="AT170" s="253"/>
      <c r="AU170" s="253"/>
      <c r="AV170" s="253"/>
      <c r="AW170" s="253"/>
      <c r="AX170" s="253"/>
      <c r="AY170" s="253"/>
      <c r="AZ170" s="253"/>
      <c r="BA170" s="253"/>
      <c r="BB170" s="253"/>
      <c r="BC170" s="253"/>
      <c r="BD170" s="253"/>
      <c r="BE170" s="253"/>
      <c r="BF170" s="253"/>
      <c r="BG170" s="253"/>
      <c r="BH170" s="253"/>
      <c r="BI170" s="253"/>
      <c r="BJ170" s="253"/>
      <c r="BK170" s="253"/>
      <c r="BL170" s="253"/>
      <c r="BM170" s="253"/>
      <c r="BN170" s="253"/>
      <c r="BO170" s="253"/>
      <c r="BP170" s="253"/>
      <c r="BQ170" s="253"/>
      <c r="BR170" s="253"/>
      <c r="BS170" s="253"/>
      <c r="BT170" s="253"/>
      <c r="BU170" s="253"/>
      <c r="BV170" s="253"/>
      <c r="BW170" s="253"/>
      <c r="BX170" s="253"/>
      <c r="BY170" s="253"/>
      <c r="BZ170" s="253"/>
      <c r="CA170" s="253"/>
      <c r="CB170" s="253"/>
      <c r="CC170" s="253"/>
      <c r="CD170" s="253"/>
      <c r="CE170" s="253"/>
      <c r="CF170" s="253"/>
      <c r="CG170" s="253"/>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3"/>
    </row>
    <row r="171" spans="1:116" x14ac:dyDescent="0.25">
      <c r="A171" s="254" t="s">
        <v>8624</v>
      </c>
      <c r="B171" s="255" t="s">
        <v>8625</v>
      </c>
      <c r="C171" s="258">
        <v>0.73349999629999996</v>
      </c>
      <c r="D171" s="259">
        <v>5</v>
      </c>
      <c r="E171" s="258">
        <v>0</v>
      </c>
      <c r="F171" s="258">
        <v>4.8666666666999996</v>
      </c>
      <c r="G171" s="258">
        <v>0.56568342780000003</v>
      </c>
      <c r="H171" s="258">
        <v>43.1</v>
      </c>
      <c r="I171" s="259">
        <v>2</v>
      </c>
      <c r="J171" s="259" t="str">
        <f>IFERROR(VLOOKUP($B171,'Core Indicators'!$E$3:$EU$906,147,FALSE),"x")</f>
        <v>x</v>
      </c>
      <c r="K171" s="260">
        <v>-0.58879667520000001</v>
      </c>
      <c r="L171" s="258">
        <v>4</v>
      </c>
      <c r="M171" s="259">
        <v>44</v>
      </c>
      <c r="N171" s="259">
        <v>29</v>
      </c>
      <c r="O171" s="259" t="str">
        <f>IFERROR(VLOOKUP(B171,'Core Indicators'!$E$3:$G$9906,3,FALSE),"x")</f>
        <v>x</v>
      </c>
      <c r="P171" s="259">
        <v>54390</v>
      </c>
      <c r="Q171" s="253"/>
      <c r="R171" s="253"/>
      <c r="S171" s="253"/>
      <c r="T171" s="253"/>
      <c r="U171" s="253"/>
      <c r="V171" s="253"/>
      <c r="W171" s="253"/>
      <c r="X171" s="253"/>
      <c r="Y171" s="253"/>
      <c r="Z171" s="253"/>
      <c r="AA171" s="253"/>
      <c r="AB171" s="253"/>
      <c r="AC171" s="253"/>
      <c r="AD171" s="253"/>
      <c r="AE171" s="253"/>
      <c r="AF171" s="253"/>
      <c r="AG171" s="253"/>
      <c r="AH171" s="253"/>
      <c r="AI171" s="253"/>
      <c r="AJ171" s="253"/>
      <c r="AK171" s="253"/>
      <c r="AL171" s="253"/>
      <c r="AM171" s="253"/>
      <c r="AN171" s="253"/>
      <c r="AO171" s="253"/>
      <c r="AP171" s="253"/>
      <c r="AQ171" s="253"/>
      <c r="AR171" s="253"/>
      <c r="AS171" s="253"/>
      <c r="AT171" s="253"/>
      <c r="AU171" s="253"/>
      <c r="AV171" s="253"/>
      <c r="AW171" s="253"/>
      <c r="AX171" s="253"/>
      <c r="AY171" s="253"/>
      <c r="AZ171" s="253"/>
      <c r="BA171" s="253"/>
      <c r="BB171" s="253"/>
      <c r="BC171" s="253"/>
      <c r="BD171" s="253"/>
      <c r="BE171" s="253"/>
      <c r="BF171" s="253"/>
      <c r="BG171" s="253"/>
      <c r="BH171" s="253"/>
      <c r="BI171" s="253"/>
      <c r="BJ171" s="253"/>
      <c r="BK171" s="253"/>
      <c r="BL171" s="253"/>
      <c r="BM171" s="253"/>
      <c r="BN171" s="253"/>
      <c r="BO171" s="253"/>
      <c r="BP171" s="253"/>
      <c r="BQ171" s="253"/>
      <c r="BR171" s="253"/>
      <c r="BS171" s="253"/>
      <c r="BT171" s="253"/>
      <c r="BU171" s="253"/>
      <c r="BV171" s="253"/>
      <c r="BW171" s="253"/>
      <c r="BX171" s="253"/>
      <c r="BY171" s="253"/>
      <c r="BZ171" s="253"/>
      <c r="CA171" s="253"/>
      <c r="CB171" s="253"/>
      <c r="CC171" s="253"/>
      <c r="CD171" s="253"/>
      <c r="CE171" s="253"/>
      <c r="CF171" s="253"/>
      <c r="CG171" s="253"/>
      <c r="CH171" s="253"/>
      <c r="CI171" s="253"/>
      <c r="CJ171" s="253"/>
      <c r="CK171" s="253"/>
      <c r="CL171" s="253"/>
      <c r="CM171" s="253"/>
      <c r="CN171" s="253"/>
      <c r="CO171" s="253"/>
      <c r="CP171" s="253"/>
      <c r="CQ171" s="253"/>
      <c r="CR171" s="253"/>
      <c r="CS171" s="253"/>
      <c r="CT171" s="253"/>
      <c r="CU171" s="253"/>
      <c r="CV171" s="253"/>
      <c r="CW171" s="253"/>
      <c r="CX171" s="253"/>
      <c r="CY171" s="253"/>
      <c r="CZ171" s="253"/>
      <c r="DA171" s="253"/>
      <c r="DB171" s="253"/>
      <c r="DC171" s="253"/>
      <c r="DD171" s="253"/>
      <c r="DE171" s="253"/>
      <c r="DF171" s="253"/>
      <c r="DG171" s="253"/>
      <c r="DH171" s="253"/>
      <c r="DI171" s="253"/>
      <c r="DJ171" s="253"/>
      <c r="DK171" s="253"/>
      <c r="DL171" s="253"/>
    </row>
    <row r="172" spans="1:116" x14ac:dyDescent="0.25">
      <c r="A172" s="254" t="s">
        <v>271</v>
      </c>
      <c r="B172" s="255" t="s">
        <v>8626</v>
      </c>
      <c r="C172" s="258">
        <v>0.31875000450000002</v>
      </c>
      <c r="D172" s="259">
        <v>8</v>
      </c>
      <c r="E172" s="258">
        <v>0.05</v>
      </c>
      <c r="F172" s="258">
        <v>3.3</v>
      </c>
      <c r="G172" s="258">
        <v>0.37672290009999998</v>
      </c>
      <c r="H172" s="258">
        <v>34.9</v>
      </c>
      <c r="I172" s="259">
        <v>3</v>
      </c>
      <c r="J172" s="259">
        <f>IFERROR(VLOOKUP($B172,'Core Indicators'!$E$3:$EU$906,147,FALSE),"x")</f>
        <v>27</v>
      </c>
      <c r="K172" s="260">
        <v>0.1028815731</v>
      </c>
      <c r="L172" s="258">
        <v>3.25</v>
      </c>
      <c r="M172" s="259">
        <v>32</v>
      </c>
      <c r="N172" s="259">
        <v>36</v>
      </c>
      <c r="O172" s="259">
        <f>IFERROR(VLOOKUP(B172,'Core Indicators'!$E$3:$G$9906,3,FALSE),"x")</f>
        <v>63878000</v>
      </c>
      <c r="P172" s="259">
        <v>510890</v>
      </c>
      <c r="Q172" s="253"/>
      <c r="R172" s="253"/>
      <c r="S172" s="253"/>
      <c r="T172" s="253"/>
      <c r="U172" s="253"/>
      <c r="V172" s="253"/>
      <c r="W172" s="253"/>
      <c r="X172" s="253"/>
      <c r="Y172" s="253"/>
      <c r="Z172" s="253"/>
      <c r="AA172" s="253"/>
      <c r="AB172" s="253"/>
      <c r="AC172" s="253"/>
      <c r="AD172" s="253"/>
      <c r="AE172" s="253"/>
      <c r="AF172" s="253"/>
      <c r="AG172" s="253"/>
      <c r="AH172" s="253"/>
      <c r="AI172" s="253"/>
      <c r="AJ172" s="253"/>
      <c r="AK172" s="253"/>
      <c r="AL172" s="253"/>
      <c r="AM172" s="253"/>
      <c r="AN172" s="253"/>
      <c r="AO172" s="253"/>
      <c r="AP172" s="253"/>
      <c r="AQ172" s="253"/>
      <c r="AR172" s="253"/>
      <c r="AS172" s="253"/>
      <c r="AT172" s="253"/>
      <c r="AU172" s="253"/>
      <c r="AV172" s="253"/>
      <c r="AW172" s="253"/>
      <c r="AX172" s="253"/>
      <c r="AY172" s="253"/>
      <c r="AZ172" s="253"/>
      <c r="BA172" s="253"/>
      <c r="BB172" s="253"/>
      <c r="BC172" s="253"/>
      <c r="BD172" s="253"/>
      <c r="BE172" s="253"/>
      <c r="BF172" s="253"/>
      <c r="BG172" s="253"/>
      <c r="BH172" s="253"/>
      <c r="BI172" s="253"/>
      <c r="BJ172" s="253"/>
      <c r="BK172" s="253"/>
      <c r="BL172" s="253"/>
      <c r="BM172" s="253"/>
      <c r="BN172" s="253"/>
      <c r="BO172" s="253"/>
      <c r="BP172" s="253"/>
      <c r="BQ172" s="253"/>
      <c r="BR172" s="253"/>
      <c r="BS172" s="253"/>
      <c r="BT172" s="253"/>
      <c r="BU172" s="253"/>
      <c r="BV172" s="253"/>
      <c r="BW172" s="253"/>
      <c r="BX172" s="253"/>
      <c r="BY172" s="253"/>
      <c r="BZ172" s="253"/>
      <c r="CA172" s="253"/>
      <c r="CB172" s="253"/>
      <c r="CC172" s="253"/>
      <c r="CD172" s="253"/>
      <c r="CE172" s="253"/>
      <c r="CF172" s="253"/>
      <c r="CG172" s="253"/>
      <c r="CH172" s="253"/>
      <c r="CI172" s="253"/>
      <c r="CJ172" s="253"/>
      <c r="CK172" s="253"/>
      <c r="CL172" s="253"/>
      <c r="CM172" s="253"/>
      <c r="CN172" s="253"/>
      <c r="CO172" s="253"/>
      <c r="CP172" s="253"/>
      <c r="CQ172" s="253"/>
      <c r="CR172" s="253"/>
      <c r="CS172" s="253"/>
      <c r="CT172" s="253"/>
      <c r="CU172" s="253"/>
      <c r="CV172" s="253"/>
      <c r="CW172" s="253"/>
      <c r="CX172" s="253"/>
      <c r="CY172" s="253"/>
      <c r="CZ172" s="253"/>
      <c r="DA172" s="253"/>
      <c r="DB172" s="253"/>
      <c r="DC172" s="253"/>
      <c r="DD172" s="253"/>
      <c r="DE172" s="253"/>
      <c r="DF172" s="253"/>
      <c r="DG172" s="253"/>
      <c r="DH172" s="253"/>
      <c r="DI172" s="253"/>
      <c r="DJ172" s="253"/>
      <c r="DK172" s="253"/>
      <c r="DL172" s="253"/>
    </row>
    <row r="173" spans="1:116" x14ac:dyDescent="0.25">
      <c r="A173" s="254" t="s">
        <v>8627</v>
      </c>
      <c r="B173" s="255" t="s">
        <v>8628</v>
      </c>
      <c r="C173" s="258">
        <v>0.3105010326</v>
      </c>
      <c r="D173" s="259">
        <v>5</v>
      </c>
      <c r="E173" s="258">
        <v>0.21299999999999999</v>
      </c>
      <c r="F173" s="258">
        <v>2.9166666666999999</v>
      </c>
      <c r="G173" s="258">
        <v>0.37746660949999999</v>
      </c>
      <c r="H173" s="258">
        <v>34</v>
      </c>
      <c r="I173" s="259">
        <v>1</v>
      </c>
      <c r="J173" s="259" t="str">
        <f>IFERROR(VLOOKUP($B173,'Core Indicators'!$E$3:$EU$906,147,FALSE),"x")</f>
        <v>x</v>
      </c>
      <c r="K173" s="260">
        <v>-1.2279412746</v>
      </c>
      <c r="L173" s="258">
        <v>2</v>
      </c>
      <c r="M173" s="259">
        <v>9</v>
      </c>
      <c r="N173" s="259">
        <v>25</v>
      </c>
      <c r="O173" s="259" t="str">
        <f>IFERROR(VLOOKUP(B173,'Core Indicators'!$E$3:$G$9906,3,FALSE),"x")</f>
        <v>x</v>
      </c>
      <c r="P173" s="259">
        <v>138786</v>
      </c>
      <c r="Q173" s="253"/>
      <c r="R173" s="253"/>
      <c r="S173" s="253"/>
      <c r="T173" s="253"/>
      <c r="U173" s="253"/>
      <c r="V173" s="253"/>
      <c r="W173" s="253"/>
      <c r="X173" s="253"/>
      <c r="Y173" s="253"/>
      <c r="Z173" s="253"/>
      <c r="AA173" s="253"/>
      <c r="AB173" s="253"/>
      <c r="AC173" s="253"/>
      <c r="AD173" s="253"/>
      <c r="AE173" s="253"/>
      <c r="AF173" s="253"/>
      <c r="AG173" s="253"/>
      <c r="AH173" s="253"/>
      <c r="AI173" s="253"/>
      <c r="AJ173" s="253"/>
      <c r="AK173" s="253"/>
      <c r="AL173" s="253"/>
      <c r="AM173" s="253"/>
      <c r="AN173" s="253"/>
      <c r="AO173" s="253"/>
      <c r="AP173" s="253"/>
      <c r="AQ173" s="253"/>
      <c r="AR173" s="253"/>
      <c r="AS173" s="253"/>
      <c r="AT173" s="253"/>
      <c r="AU173" s="253"/>
      <c r="AV173" s="253"/>
      <c r="AW173" s="253"/>
      <c r="AX173" s="253"/>
      <c r="AY173" s="253"/>
      <c r="AZ173" s="253"/>
      <c r="BA173" s="253"/>
      <c r="BB173" s="253"/>
      <c r="BC173" s="253"/>
      <c r="BD173" s="253"/>
      <c r="BE173" s="253"/>
      <c r="BF173" s="253"/>
      <c r="BG173" s="253"/>
      <c r="BH173" s="253"/>
      <c r="BI173" s="253"/>
      <c r="BJ173" s="253"/>
      <c r="BK173" s="253"/>
      <c r="BL173" s="253"/>
      <c r="BM173" s="253"/>
      <c r="BN173" s="253"/>
      <c r="BO173" s="253"/>
      <c r="BP173" s="253"/>
      <c r="BQ173" s="253"/>
      <c r="BR173" s="253"/>
      <c r="BS173" s="253"/>
      <c r="BT173" s="253"/>
      <c r="BU173" s="253"/>
      <c r="BV173" s="253"/>
      <c r="BW173" s="253"/>
      <c r="BX173" s="253"/>
      <c r="BY173" s="253"/>
      <c r="BZ173" s="253"/>
      <c r="CA173" s="253"/>
      <c r="CB173" s="253"/>
      <c r="CC173" s="253"/>
      <c r="CD173" s="253"/>
      <c r="CE173" s="253"/>
      <c r="CF173" s="253"/>
      <c r="CG173" s="253"/>
      <c r="CH173" s="253"/>
      <c r="CI173" s="253"/>
      <c r="CJ173" s="253"/>
      <c r="CK173" s="253"/>
      <c r="CL173" s="253"/>
      <c r="CM173" s="253"/>
      <c r="CN173" s="253"/>
      <c r="CO173" s="253"/>
      <c r="CP173" s="253"/>
      <c r="CQ173" s="253"/>
      <c r="CR173" s="253"/>
      <c r="CS173" s="253"/>
      <c r="CT173" s="253"/>
      <c r="CU173" s="253"/>
      <c r="CV173" s="253"/>
      <c r="CW173" s="253"/>
      <c r="CX173" s="253"/>
      <c r="CY173" s="253"/>
      <c r="CZ173" s="253"/>
      <c r="DA173" s="253"/>
      <c r="DB173" s="253"/>
      <c r="DC173" s="253"/>
      <c r="DD173" s="253"/>
      <c r="DE173" s="253"/>
      <c r="DF173" s="253"/>
      <c r="DG173" s="253"/>
      <c r="DH173" s="253"/>
      <c r="DI173" s="253"/>
      <c r="DJ173" s="253"/>
      <c r="DK173" s="253"/>
      <c r="DL173" s="253"/>
    </row>
    <row r="174" spans="1:116" x14ac:dyDescent="0.25">
      <c r="A174" s="254" t="s">
        <v>8629</v>
      </c>
      <c r="B174" s="255" t="s">
        <v>8630</v>
      </c>
      <c r="C174" s="258">
        <v>0.27369995949999998</v>
      </c>
      <c r="D174" s="259">
        <v>1</v>
      </c>
      <c r="E174" s="258">
        <v>0.1</v>
      </c>
      <c r="F174" s="258">
        <v>2.75</v>
      </c>
      <c r="G174" s="258" t="s">
        <v>14</v>
      </c>
      <c r="H174" s="258">
        <v>40.799999999999997</v>
      </c>
      <c r="I174" s="259">
        <v>0</v>
      </c>
      <c r="J174" s="259" t="str">
        <f>IFERROR(VLOOKUP($B174,'Core Indicators'!$E$3:$EU$906,147,FALSE),"x")</f>
        <v>x</v>
      </c>
      <c r="K174" s="260">
        <v>-1.4147845507000001</v>
      </c>
      <c r="L174" s="258">
        <v>1.75</v>
      </c>
      <c r="M174" s="259">
        <v>2</v>
      </c>
      <c r="N174" s="259">
        <v>19</v>
      </c>
      <c r="O174" s="259" t="str">
        <f>IFERROR(VLOOKUP(B174,'Core Indicators'!$E$3:$G$9906,3,FALSE),"x")</f>
        <v>x</v>
      </c>
      <c r="P174" s="259">
        <v>469930</v>
      </c>
      <c r="Q174" s="253"/>
      <c r="R174" s="253"/>
      <c r="S174" s="253"/>
      <c r="T174" s="253"/>
      <c r="U174" s="253"/>
      <c r="V174" s="253"/>
      <c r="W174" s="25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row>
    <row r="175" spans="1:116" x14ac:dyDescent="0.25">
      <c r="A175" s="254" t="s">
        <v>8631</v>
      </c>
      <c r="B175" s="255" t="s">
        <v>8632</v>
      </c>
      <c r="C175" s="258">
        <v>0</v>
      </c>
      <c r="D175" s="259">
        <v>13</v>
      </c>
      <c r="E175" s="258">
        <v>0</v>
      </c>
      <c r="F175" s="258">
        <v>7.55</v>
      </c>
      <c r="G175" s="258" t="s">
        <v>14</v>
      </c>
      <c r="H175" s="258">
        <v>28.7</v>
      </c>
      <c r="I175" s="259">
        <v>0</v>
      </c>
      <c r="J175" s="259" t="str">
        <f>IFERROR(VLOOKUP($B175,'Core Indicators'!$E$3:$EU$906,147,FALSE),"x")</f>
        <v>x</v>
      </c>
      <c r="K175" s="260">
        <v>-1.111014843</v>
      </c>
      <c r="L175" s="258">
        <v>7</v>
      </c>
      <c r="M175" s="259">
        <v>71</v>
      </c>
      <c r="N175" s="259">
        <v>38</v>
      </c>
      <c r="O175" s="259" t="str">
        <f>IFERROR(VLOOKUP(B175,'Core Indicators'!$E$3:$G$9906,3,FALSE),"x")</f>
        <v>x</v>
      </c>
      <c r="P175" s="259">
        <v>14870</v>
      </c>
      <c r="Q175" s="253"/>
      <c r="R175" s="253"/>
      <c r="S175" s="253"/>
      <c r="T175" s="253"/>
      <c r="U175" s="253"/>
      <c r="V175" s="253"/>
      <c r="W175" s="25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row>
    <row r="176" spans="1:116" x14ac:dyDescent="0.25">
      <c r="A176" s="254" t="s">
        <v>8633</v>
      </c>
      <c r="B176" s="255" t="s">
        <v>8634</v>
      </c>
      <c r="C176" s="258">
        <v>0</v>
      </c>
      <c r="D176" s="259">
        <v>11</v>
      </c>
      <c r="E176" s="258">
        <v>0</v>
      </c>
      <c r="F176" s="258" t="s">
        <v>14</v>
      </c>
      <c r="G176" s="258">
        <v>0.41808821130000001</v>
      </c>
      <c r="H176" s="258">
        <v>37.6</v>
      </c>
      <c r="I176" s="259">
        <v>0</v>
      </c>
      <c r="J176" s="259" t="str">
        <f>IFERROR(VLOOKUP($B176,'Core Indicators'!$E$3:$EU$906,147,FALSE),"x")</f>
        <v>x</v>
      </c>
      <c r="K176" s="260">
        <v>0.45866918559999997</v>
      </c>
      <c r="L176" s="258" t="s">
        <v>14</v>
      </c>
      <c r="M176" s="259">
        <v>79</v>
      </c>
      <c r="N176" s="259" t="s">
        <v>14</v>
      </c>
      <c r="O176" s="259" t="str">
        <f>IFERROR(VLOOKUP(B176,'Core Indicators'!$E$3:$G$9906,3,FALSE),"x")</f>
        <v>x</v>
      </c>
      <c r="P176" s="259">
        <v>720</v>
      </c>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row>
    <row r="177" spans="1:116" x14ac:dyDescent="0.25">
      <c r="A177" s="254" t="s">
        <v>3785</v>
      </c>
      <c r="B177" s="255" t="s">
        <v>8635</v>
      </c>
      <c r="C177" s="258">
        <v>0.75771999329999995</v>
      </c>
      <c r="D177" s="259">
        <v>12</v>
      </c>
      <c r="E177" s="258">
        <v>0.40300000000000002</v>
      </c>
      <c r="F177" s="258">
        <v>8.4499999999999993</v>
      </c>
      <c r="G177" s="258">
        <v>0.32349148620000001</v>
      </c>
      <c r="H177" s="258">
        <v>40.299999999999997</v>
      </c>
      <c r="I177" s="259">
        <v>0</v>
      </c>
      <c r="J177" s="259">
        <f>IFERROR(VLOOKUP($B177,'Core Indicators'!$E$3:$EU$906,147,FALSE),"x")</f>
        <v>168</v>
      </c>
      <c r="K177" s="260">
        <v>-0.1202659085</v>
      </c>
      <c r="L177" s="258">
        <v>7.25</v>
      </c>
      <c r="M177" s="259">
        <v>82</v>
      </c>
      <c r="N177" s="259">
        <v>40</v>
      </c>
      <c r="O177" s="259">
        <f>IFERROR(VLOOKUP(B177,'Core Indicators'!$E$3:$G$9906,3,FALSE),"x")</f>
        <v>1403000</v>
      </c>
      <c r="P177" s="259">
        <v>5130</v>
      </c>
      <c r="Q177" s="253"/>
      <c r="R177" s="253"/>
      <c r="S177" s="253"/>
      <c r="T177" s="253"/>
      <c r="U177" s="253"/>
      <c r="V177" s="253"/>
      <c r="W177" s="25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row>
    <row r="178" spans="1:116" x14ac:dyDescent="0.25">
      <c r="A178" s="254" t="s">
        <v>501</v>
      </c>
      <c r="B178" s="255" t="s">
        <v>8636</v>
      </c>
      <c r="C178" s="258">
        <v>3.9599962599999997E-2</v>
      </c>
      <c r="D178" s="259">
        <v>7</v>
      </c>
      <c r="E178" s="258">
        <v>0</v>
      </c>
      <c r="F178" s="258">
        <v>6.55</v>
      </c>
      <c r="G178" s="258">
        <v>0.30031952810000001</v>
      </c>
      <c r="H178" s="258">
        <v>32.799999999999997</v>
      </c>
      <c r="I178" s="259">
        <v>3</v>
      </c>
      <c r="J178" s="259">
        <f>IFERROR(VLOOKUP($B178,'Core Indicators'!$E$3:$EU$906,147,FALSE),"x")</f>
        <v>595</v>
      </c>
      <c r="K178" s="260">
        <v>6.22186884E-2</v>
      </c>
      <c r="L178" s="258">
        <v>5.5</v>
      </c>
      <c r="M178" s="259">
        <v>70</v>
      </c>
      <c r="N178" s="259">
        <v>43</v>
      </c>
      <c r="O178" s="259">
        <f>IFERROR(VLOOKUP(B178,'Core Indicators'!$E$3:$G$9906,3,FALSE),"x")</f>
        <v>12410000</v>
      </c>
      <c r="P178" s="259">
        <v>155360</v>
      </c>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c r="AT178" s="253"/>
      <c r="AU178" s="253"/>
      <c r="AV178" s="253"/>
      <c r="AW178" s="253"/>
      <c r="AX178" s="253"/>
      <c r="AY178" s="253"/>
      <c r="AZ178" s="253"/>
      <c r="BA178" s="253"/>
      <c r="BB178" s="253"/>
      <c r="BC178" s="253"/>
      <c r="BD178" s="253"/>
      <c r="BE178" s="253"/>
      <c r="BF178" s="253"/>
      <c r="BG178" s="253"/>
      <c r="BH178" s="253"/>
      <c r="BI178" s="253"/>
      <c r="BJ178" s="253"/>
      <c r="BK178" s="253"/>
      <c r="BL178" s="253"/>
      <c r="BM178" s="253"/>
      <c r="BN178" s="253"/>
      <c r="BO178" s="253"/>
      <c r="BP178" s="253"/>
      <c r="BQ178" s="253"/>
      <c r="BR178" s="253"/>
      <c r="BS178" s="253"/>
      <c r="BT178" s="253"/>
      <c r="BU178" s="253"/>
      <c r="BV178" s="253"/>
      <c r="BW178" s="253"/>
      <c r="BX178" s="253"/>
      <c r="BY178" s="253"/>
      <c r="BZ178" s="253"/>
      <c r="CA178" s="253"/>
      <c r="CB178" s="253"/>
      <c r="CC178" s="253"/>
      <c r="CD178" s="253"/>
      <c r="CE178" s="253"/>
      <c r="CF178" s="253"/>
      <c r="CG178" s="253"/>
      <c r="CH178" s="253"/>
      <c r="CI178" s="253"/>
      <c r="CJ178" s="253"/>
      <c r="CK178" s="253"/>
      <c r="CL178" s="253"/>
      <c r="CM178" s="253"/>
      <c r="CN178" s="253"/>
      <c r="CO178" s="253"/>
      <c r="CP178" s="253"/>
      <c r="CQ178" s="253"/>
      <c r="CR178" s="253"/>
      <c r="CS178" s="253"/>
      <c r="CT178" s="253"/>
      <c r="CU178" s="253"/>
      <c r="CV178" s="253"/>
      <c r="CW178" s="253"/>
      <c r="CX178" s="253"/>
      <c r="CY178" s="253"/>
      <c r="CZ178" s="253"/>
      <c r="DA178" s="253"/>
      <c r="DB178" s="253"/>
      <c r="DC178" s="253"/>
      <c r="DD178" s="253"/>
      <c r="DE178" s="253"/>
      <c r="DF178" s="253"/>
      <c r="DG178" s="253"/>
      <c r="DH178" s="253"/>
      <c r="DI178" s="253"/>
      <c r="DJ178" s="253"/>
      <c r="DK178" s="253"/>
      <c r="DL178" s="253"/>
    </row>
    <row r="179" spans="1:116" x14ac:dyDescent="0.25">
      <c r="A179" s="254" t="s">
        <v>511</v>
      </c>
      <c r="B179" s="255" t="s">
        <v>8637</v>
      </c>
      <c r="C179" s="258">
        <v>0.40505643740000002</v>
      </c>
      <c r="D179" s="259">
        <v>7</v>
      </c>
      <c r="E179" s="258">
        <v>0.34</v>
      </c>
      <c r="F179" s="258">
        <v>4.9166666667000003</v>
      </c>
      <c r="G179" s="258">
        <v>0.3050249216</v>
      </c>
      <c r="H179" s="258">
        <v>41.9</v>
      </c>
      <c r="I179" s="259">
        <v>4</v>
      </c>
      <c r="J179" s="259">
        <f>IFERROR(VLOOKUP($B179,'Core Indicators'!$E$3:$EU$906,147,FALSE),"x")</f>
        <v>125</v>
      </c>
      <c r="K179" s="260">
        <v>-0.28296324610000001</v>
      </c>
      <c r="L179" s="258">
        <v>3.5</v>
      </c>
      <c r="M179" s="259">
        <v>32</v>
      </c>
      <c r="N179" s="259">
        <v>39</v>
      </c>
      <c r="O179" s="259">
        <f>IFERROR(VLOOKUP(B179,'Core Indicators'!$E$3:$G$9906,3,FALSE),"x")</f>
        <v>85043000</v>
      </c>
      <c r="P179" s="259">
        <v>769630</v>
      </c>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c r="BL179" s="253"/>
      <c r="BM179" s="253"/>
      <c r="BN179" s="253"/>
      <c r="BO179" s="253"/>
      <c r="BP179" s="253"/>
      <c r="BQ179" s="253"/>
      <c r="BR179" s="253"/>
      <c r="BS179" s="253"/>
      <c r="BT179" s="253"/>
      <c r="BU179" s="253"/>
      <c r="BV179" s="253"/>
      <c r="BW179" s="253"/>
      <c r="BX179" s="253"/>
      <c r="BY179" s="253"/>
      <c r="BZ179" s="253"/>
      <c r="CA179" s="253"/>
      <c r="CB179" s="253"/>
      <c r="CC179" s="253"/>
      <c r="CD179" s="253"/>
      <c r="CE179" s="253"/>
      <c r="CF179" s="253"/>
      <c r="CG179" s="253"/>
      <c r="CH179" s="253"/>
      <c r="CI179" s="253"/>
      <c r="CJ179" s="253"/>
      <c r="CK179" s="253"/>
      <c r="CL179" s="253"/>
      <c r="CM179" s="253"/>
      <c r="CN179" s="253"/>
      <c r="CO179" s="253"/>
      <c r="CP179" s="253"/>
      <c r="CQ179" s="253"/>
      <c r="CR179" s="253"/>
      <c r="CS179" s="253"/>
      <c r="CT179" s="253"/>
      <c r="CU179" s="253"/>
      <c r="CV179" s="253"/>
      <c r="CW179" s="253"/>
      <c r="CX179" s="253"/>
      <c r="CY179" s="253"/>
      <c r="CZ179" s="253"/>
      <c r="DA179" s="253"/>
      <c r="DB179" s="253"/>
      <c r="DC179" s="253"/>
      <c r="DD179" s="253"/>
      <c r="DE179" s="253"/>
      <c r="DF179" s="253"/>
      <c r="DG179" s="253"/>
      <c r="DH179" s="253"/>
      <c r="DI179" s="253"/>
      <c r="DJ179" s="253"/>
      <c r="DK179" s="253"/>
      <c r="DL179" s="253"/>
    </row>
    <row r="180" spans="1:116" x14ac:dyDescent="0.25">
      <c r="A180" s="254" t="s">
        <v>8638</v>
      </c>
      <c r="B180" s="255" t="s">
        <v>8639</v>
      </c>
      <c r="C180" s="258">
        <v>0</v>
      </c>
      <c r="D180" s="259">
        <v>11</v>
      </c>
      <c r="E180" s="258">
        <v>0</v>
      </c>
      <c r="F180" s="258" t="s">
        <v>14</v>
      </c>
      <c r="G180" s="258" t="s">
        <v>14</v>
      </c>
      <c r="H180" s="258">
        <v>39.1</v>
      </c>
      <c r="I180" s="259">
        <v>0</v>
      </c>
      <c r="J180" s="259" t="str">
        <f>IFERROR(VLOOKUP($B180,'Core Indicators'!$E$3:$EU$906,147,FALSE),"x")</f>
        <v>x</v>
      </c>
      <c r="K180" s="260">
        <v>0.4812893271</v>
      </c>
      <c r="L180" s="258" t="s">
        <v>14</v>
      </c>
      <c r="M180" s="259">
        <v>93</v>
      </c>
      <c r="N180" s="259" t="s">
        <v>14</v>
      </c>
      <c r="O180" s="259" t="str">
        <f>IFERROR(VLOOKUP(B180,'Core Indicators'!$E$3:$G$9906,3,FALSE),"x")</f>
        <v>x</v>
      </c>
      <c r="P180" s="259">
        <v>30</v>
      </c>
      <c r="Q180" s="253"/>
      <c r="R180" s="253"/>
      <c r="S180" s="253"/>
      <c r="T180" s="253"/>
      <c r="U180" s="253"/>
      <c r="V180" s="253"/>
      <c r="W180" s="25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row>
    <row r="181" spans="1:116" x14ac:dyDescent="0.25">
      <c r="A181" s="254" t="s">
        <v>87</v>
      </c>
      <c r="B181" s="255" t="s">
        <v>8640</v>
      </c>
      <c r="C181" s="258">
        <v>0.50555201679999995</v>
      </c>
      <c r="D181" s="259">
        <v>7</v>
      </c>
      <c r="E181" s="258">
        <v>0</v>
      </c>
      <c r="F181" s="258">
        <v>6.05</v>
      </c>
      <c r="G181" s="258">
        <v>0.53851305940000005</v>
      </c>
      <c r="H181" s="258">
        <v>40.5</v>
      </c>
      <c r="I181" s="259">
        <v>1</v>
      </c>
      <c r="J181" s="259">
        <f>IFERROR(VLOOKUP($B181,'Core Indicators'!$E$3:$EU$906,147,FALSE),"x")</f>
        <v>12</v>
      </c>
      <c r="K181" s="260">
        <v>-0.57793134450000005</v>
      </c>
      <c r="L181" s="258">
        <v>5</v>
      </c>
      <c r="M181" s="259">
        <v>40</v>
      </c>
      <c r="N181" s="259">
        <v>37</v>
      </c>
      <c r="O181" s="259">
        <f>IFERROR(VLOOKUP(B181,'Core Indicators'!$E$3:$G$9906,3,FALSE),"x")</f>
        <v>66540000</v>
      </c>
      <c r="P181" s="259">
        <v>885800</v>
      </c>
      <c r="Q181" s="253"/>
      <c r="R181" s="253"/>
      <c r="S181" s="253"/>
      <c r="T181" s="253"/>
      <c r="U181" s="253"/>
      <c r="V181" s="253"/>
      <c r="W181" s="253"/>
      <c r="X181" s="253"/>
      <c r="Y181" s="253"/>
      <c r="Z181" s="253"/>
      <c r="AA181" s="253"/>
      <c r="AB181" s="253"/>
      <c r="AC181" s="253"/>
      <c r="AD181" s="253"/>
      <c r="AE181" s="253"/>
      <c r="AF181" s="253"/>
      <c r="AG181" s="253"/>
      <c r="AH181" s="253"/>
      <c r="AI181" s="253"/>
      <c r="AJ181" s="253"/>
      <c r="AK181" s="253"/>
      <c r="AL181" s="253"/>
      <c r="AM181" s="253"/>
      <c r="AN181" s="253"/>
      <c r="AO181" s="253"/>
      <c r="AP181" s="253"/>
      <c r="AQ181" s="253"/>
      <c r="AR181" s="253"/>
      <c r="AS181" s="253"/>
      <c r="AT181" s="253"/>
      <c r="AU181" s="253"/>
      <c r="AV181" s="253"/>
      <c r="AW181" s="253"/>
      <c r="AX181" s="253"/>
      <c r="AY181" s="253"/>
      <c r="AZ181" s="253"/>
      <c r="BA181" s="253"/>
      <c r="BB181" s="253"/>
      <c r="BC181" s="253"/>
      <c r="BD181" s="253"/>
      <c r="BE181" s="253"/>
      <c r="BF181" s="253"/>
      <c r="BG181" s="253"/>
      <c r="BH181" s="253"/>
      <c r="BI181" s="253"/>
      <c r="BJ181" s="253"/>
      <c r="BK181" s="253"/>
      <c r="BL181" s="253"/>
      <c r="BM181" s="253"/>
      <c r="BN181" s="253"/>
      <c r="BO181" s="253"/>
      <c r="BP181" s="253"/>
      <c r="BQ181" s="253"/>
      <c r="BR181" s="253"/>
      <c r="BS181" s="253"/>
      <c r="BT181" s="253"/>
      <c r="BU181" s="253"/>
      <c r="BV181" s="253"/>
      <c r="BW181" s="253"/>
      <c r="BX181" s="253"/>
      <c r="BY181" s="253"/>
      <c r="BZ181" s="253"/>
      <c r="CA181" s="253"/>
      <c r="CB181" s="253"/>
      <c r="CC181" s="253"/>
      <c r="CD181" s="253"/>
      <c r="CE181" s="253"/>
      <c r="CF181" s="253"/>
      <c r="CG181" s="253"/>
      <c r="CH181" s="253"/>
      <c r="CI181" s="253"/>
      <c r="CJ181" s="253"/>
      <c r="CK181" s="253"/>
      <c r="CL181" s="253"/>
      <c r="CM181" s="253"/>
      <c r="CN181" s="253"/>
      <c r="CO181" s="253"/>
      <c r="CP181" s="253"/>
      <c r="CQ181" s="253"/>
      <c r="CR181" s="253"/>
      <c r="CS181" s="253"/>
      <c r="CT181" s="253"/>
      <c r="CU181" s="253"/>
      <c r="CV181" s="253"/>
      <c r="CW181" s="253"/>
      <c r="CX181" s="253"/>
      <c r="CY181" s="253"/>
      <c r="CZ181" s="253"/>
      <c r="DA181" s="253"/>
      <c r="DB181" s="253"/>
      <c r="DC181" s="253"/>
      <c r="DD181" s="253"/>
      <c r="DE181" s="253"/>
      <c r="DF181" s="253"/>
      <c r="DG181" s="253"/>
      <c r="DH181" s="253"/>
      <c r="DI181" s="253"/>
      <c r="DJ181" s="253"/>
      <c r="DK181" s="253"/>
      <c r="DL181" s="253"/>
    </row>
    <row r="182" spans="1:116" x14ac:dyDescent="0.25">
      <c r="A182" s="254" t="s">
        <v>915</v>
      </c>
      <c r="B182" s="255" t="s">
        <v>8641</v>
      </c>
      <c r="C182" s="258">
        <v>0.92157200010000007</v>
      </c>
      <c r="D182" s="259">
        <v>7</v>
      </c>
      <c r="E182" s="258">
        <v>0.23899999999999999</v>
      </c>
      <c r="F182" s="258">
        <v>5.1666666667000003</v>
      </c>
      <c r="G182" s="258">
        <v>0.53064898670000005</v>
      </c>
      <c r="H182" s="258">
        <v>42.8</v>
      </c>
      <c r="I182" s="259">
        <v>5</v>
      </c>
      <c r="J182" s="259">
        <f>IFERROR(VLOOKUP($B182,'Core Indicators'!$E$3:$EU$906,147,FALSE),"x")</f>
        <v>2465</v>
      </c>
      <c r="K182" s="260">
        <v>-0.31461122629999999</v>
      </c>
      <c r="L182" s="258">
        <v>5.25</v>
      </c>
      <c r="M182" s="259">
        <v>34</v>
      </c>
      <c r="N182" s="259">
        <v>28</v>
      </c>
      <c r="O182" s="259">
        <f>IFERROR(VLOOKUP(B182,'Core Indicators'!$E$3:$G$9906,3,FALSE),"x")</f>
        <v>47760000</v>
      </c>
      <c r="P182" s="259">
        <v>200520</v>
      </c>
      <c r="Q182" s="253"/>
      <c r="R182" s="253"/>
      <c r="S182" s="253"/>
      <c r="T182" s="253"/>
      <c r="U182" s="253"/>
      <c r="V182" s="253"/>
      <c r="W182" s="253"/>
      <c r="X182" s="253"/>
      <c r="Y182" s="253"/>
      <c r="Z182" s="253"/>
      <c r="AA182" s="253"/>
      <c r="AB182" s="253"/>
      <c r="AC182" s="253"/>
      <c r="AD182" s="253"/>
      <c r="AE182" s="253"/>
      <c r="AF182" s="253"/>
      <c r="AG182" s="253"/>
      <c r="AH182" s="253"/>
      <c r="AI182" s="253"/>
      <c r="AJ182" s="253"/>
      <c r="AK182" s="253"/>
      <c r="AL182" s="253"/>
      <c r="AM182" s="253"/>
      <c r="AN182" s="253"/>
      <c r="AO182" s="253"/>
      <c r="AP182" s="253"/>
      <c r="AQ182" s="253"/>
      <c r="AR182" s="253"/>
      <c r="AS182" s="253"/>
      <c r="AT182" s="253"/>
      <c r="AU182" s="253"/>
      <c r="AV182" s="253"/>
      <c r="AW182" s="253"/>
      <c r="AX182" s="253"/>
      <c r="AY182" s="253"/>
      <c r="AZ182" s="253"/>
      <c r="BA182" s="253"/>
      <c r="BB182" s="253"/>
      <c r="BC182" s="253"/>
      <c r="BD182" s="253"/>
      <c r="BE182" s="253"/>
      <c r="BF182" s="253"/>
      <c r="BG182" s="253"/>
      <c r="BH182" s="253"/>
      <c r="BI182" s="253"/>
      <c r="BJ182" s="253"/>
      <c r="BK182" s="253"/>
      <c r="BL182" s="253"/>
      <c r="BM182" s="253"/>
      <c r="BN182" s="253"/>
      <c r="BO182" s="253"/>
      <c r="BP182" s="253"/>
      <c r="BQ182" s="253"/>
      <c r="BR182" s="253"/>
      <c r="BS182" s="253"/>
      <c r="BT182" s="253"/>
      <c r="BU182" s="253"/>
      <c r="BV182" s="253"/>
      <c r="BW182" s="253"/>
      <c r="BX182" s="253"/>
      <c r="BY182" s="253"/>
      <c r="BZ182" s="253"/>
      <c r="CA182" s="253"/>
      <c r="CB182" s="253"/>
      <c r="CC182" s="253"/>
      <c r="CD182" s="253"/>
      <c r="CE182" s="253"/>
      <c r="CF182" s="253"/>
      <c r="CG182" s="253"/>
      <c r="CH182" s="253"/>
      <c r="CI182" s="253"/>
      <c r="CJ182" s="253"/>
      <c r="CK182" s="253"/>
      <c r="CL182" s="253"/>
      <c r="CM182" s="253"/>
      <c r="CN182" s="253"/>
      <c r="CO182" s="253"/>
      <c r="CP182" s="253"/>
      <c r="CQ182" s="253"/>
      <c r="CR182" s="253"/>
      <c r="CS182" s="253"/>
      <c r="CT182" s="253"/>
      <c r="CU182" s="253"/>
      <c r="CV182" s="253"/>
      <c r="CW182" s="253"/>
      <c r="CX182" s="253"/>
      <c r="CY182" s="253"/>
      <c r="CZ182" s="253"/>
      <c r="DA182" s="253"/>
      <c r="DB182" s="253"/>
      <c r="DC182" s="253"/>
      <c r="DD182" s="253"/>
      <c r="DE182" s="253"/>
      <c r="DF182" s="253"/>
      <c r="DG182" s="253"/>
      <c r="DH182" s="253"/>
      <c r="DI182" s="253"/>
      <c r="DJ182" s="253"/>
      <c r="DK182" s="253"/>
      <c r="DL182" s="253"/>
    </row>
    <row r="183" spans="1:116" x14ac:dyDescent="0.25">
      <c r="A183" s="254" t="s">
        <v>585</v>
      </c>
      <c r="B183" s="255" t="s">
        <v>8642</v>
      </c>
      <c r="C183" s="258">
        <v>0.32836996870000001</v>
      </c>
      <c r="D183" s="259">
        <v>10</v>
      </c>
      <c r="E183" s="258">
        <v>1.6E-2</v>
      </c>
      <c r="F183" s="258">
        <v>6.9</v>
      </c>
      <c r="G183" s="258">
        <v>0.28448561900000002</v>
      </c>
      <c r="H183" s="258">
        <v>26.6</v>
      </c>
      <c r="I183" s="259">
        <v>3</v>
      </c>
      <c r="J183" s="259">
        <f>IFERROR(VLOOKUP($B183,'Core Indicators'!$E$3:$EU$906,147,FALSE),"x")</f>
        <v>7068</v>
      </c>
      <c r="K183" s="260">
        <v>-0.69835144280000006</v>
      </c>
      <c r="L183" s="258">
        <v>6.25</v>
      </c>
      <c r="M183" s="259">
        <v>62</v>
      </c>
      <c r="N183" s="259">
        <v>30</v>
      </c>
      <c r="O183" s="259">
        <f>IFERROR(VLOOKUP(B183,'Core Indicators'!$E$3:$G$9906,3,FALSE),"x")</f>
        <v>44322000</v>
      </c>
      <c r="P183" s="259">
        <v>579290</v>
      </c>
      <c r="Q183" s="253"/>
      <c r="R183" s="253"/>
      <c r="S183" s="253"/>
      <c r="T183" s="253"/>
      <c r="U183" s="253"/>
      <c r="V183" s="253"/>
      <c r="W183" s="253"/>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row>
    <row r="184" spans="1:116" x14ac:dyDescent="0.25">
      <c r="A184" s="254" t="s">
        <v>8643</v>
      </c>
      <c r="B184" s="255" t="s">
        <v>8644</v>
      </c>
      <c r="C184" s="258">
        <v>0.16945201360000001</v>
      </c>
      <c r="D184" s="259">
        <v>13</v>
      </c>
      <c r="E184" s="258">
        <v>0.08</v>
      </c>
      <c r="F184" s="258">
        <v>9.9</v>
      </c>
      <c r="G184" s="258">
        <v>0.27532989819999998</v>
      </c>
      <c r="H184" s="258">
        <v>39.700000000000003</v>
      </c>
      <c r="I184" s="259">
        <v>0</v>
      </c>
      <c r="J184" s="259" t="str">
        <f>IFERROR(VLOOKUP($B184,'Core Indicators'!$E$3:$EU$906,147,FALSE),"x")</f>
        <v>x</v>
      </c>
      <c r="K184" s="260">
        <v>0.62126314640000002</v>
      </c>
      <c r="L184" s="258">
        <v>10</v>
      </c>
      <c r="M184" s="259">
        <v>98</v>
      </c>
      <c r="N184" s="259">
        <v>71</v>
      </c>
      <c r="O184" s="259" t="str">
        <f>IFERROR(VLOOKUP(B184,'Core Indicators'!$E$3:$G$9906,3,FALSE),"x")</f>
        <v>x</v>
      </c>
      <c r="P184" s="259">
        <v>175020</v>
      </c>
      <c r="Q184" s="253"/>
      <c r="R184" s="253"/>
      <c r="S184" s="253"/>
      <c r="T184" s="253"/>
      <c r="U184" s="253"/>
      <c r="V184" s="253"/>
      <c r="W184" s="253"/>
      <c r="X184" s="253"/>
      <c r="Y184" s="253"/>
      <c r="Z184" s="253"/>
      <c r="AA184" s="253"/>
      <c r="AB184" s="253"/>
      <c r="AC184" s="253"/>
      <c r="AD184" s="253"/>
      <c r="AE184" s="253"/>
      <c r="AF184" s="253"/>
      <c r="AG184" s="253"/>
      <c r="AH184" s="253"/>
      <c r="AI184" s="253"/>
      <c r="AJ184" s="253"/>
      <c r="AK184" s="253"/>
      <c r="AL184" s="253"/>
      <c r="AM184" s="253"/>
      <c r="AN184" s="253"/>
      <c r="AO184" s="253"/>
      <c r="AP184" s="253"/>
      <c r="AQ184" s="253"/>
      <c r="AR184" s="253"/>
      <c r="AS184" s="253"/>
      <c r="AT184" s="253"/>
      <c r="AU184" s="253"/>
      <c r="AV184" s="253"/>
      <c r="AW184" s="253"/>
      <c r="AX184" s="253"/>
      <c r="AY184" s="253"/>
      <c r="AZ184" s="253"/>
      <c r="BA184" s="253"/>
      <c r="BB184" s="253"/>
      <c r="BC184" s="253"/>
      <c r="BD184" s="253"/>
      <c r="BE184" s="253"/>
      <c r="BF184" s="253"/>
      <c r="BG184" s="253"/>
      <c r="BH184" s="253"/>
      <c r="BI184" s="253"/>
      <c r="BJ184" s="253"/>
      <c r="BK184" s="253"/>
      <c r="BL184" s="253"/>
      <c r="BM184" s="253"/>
      <c r="BN184" s="253"/>
      <c r="BO184" s="253"/>
      <c r="BP184" s="253"/>
      <c r="BQ184" s="253"/>
      <c r="BR184" s="253"/>
      <c r="BS184" s="253"/>
      <c r="BT184" s="253"/>
      <c r="BU184" s="253"/>
      <c r="BV184" s="253"/>
      <c r="BW184" s="253"/>
      <c r="BX184" s="253"/>
      <c r="BY184" s="253"/>
      <c r="BZ184" s="253"/>
      <c r="CA184" s="253"/>
      <c r="CB184" s="253"/>
      <c r="CC184" s="253"/>
      <c r="CD184" s="253"/>
      <c r="CE184" s="253"/>
      <c r="CF184" s="253"/>
      <c r="CG184" s="253"/>
      <c r="CH184" s="253"/>
      <c r="CI184" s="253"/>
      <c r="CJ184" s="253"/>
      <c r="CK184" s="253"/>
      <c r="CL184" s="253"/>
      <c r="CM184" s="253"/>
      <c r="CN184" s="253"/>
      <c r="CO184" s="253"/>
      <c r="CP184" s="253"/>
      <c r="CQ184" s="253"/>
      <c r="CR184" s="253"/>
      <c r="CS184" s="253"/>
      <c r="CT184" s="253"/>
      <c r="CU184" s="253"/>
      <c r="CV184" s="253"/>
      <c r="CW184" s="253"/>
      <c r="CX184" s="253"/>
      <c r="CY184" s="253"/>
      <c r="CZ184" s="253"/>
      <c r="DA184" s="253"/>
      <c r="DB184" s="253"/>
      <c r="DC184" s="253"/>
      <c r="DD184" s="253"/>
      <c r="DE184" s="253"/>
      <c r="DF184" s="253"/>
      <c r="DG184" s="253"/>
      <c r="DH184" s="253"/>
      <c r="DI184" s="253"/>
      <c r="DJ184" s="253"/>
      <c r="DK184" s="253"/>
      <c r="DL184" s="253"/>
    </row>
    <row r="185" spans="1:116" x14ac:dyDescent="0.25">
      <c r="A185" s="254" t="s">
        <v>8645</v>
      </c>
      <c r="B185" s="255" t="s">
        <v>8646</v>
      </c>
      <c r="C185" s="258">
        <v>0.52450212409999997</v>
      </c>
      <c r="D185" s="259">
        <v>11</v>
      </c>
      <c r="E185" s="258">
        <v>0.17299999999999999</v>
      </c>
      <c r="F185" s="258" t="s">
        <v>14</v>
      </c>
      <c r="G185" s="258">
        <v>0.1816034607</v>
      </c>
      <c r="H185" s="258">
        <v>41.4</v>
      </c>
      <c r="I185" s="259">
        <v>3</v>
      </c>
      <c r="J185" s="259" t="str">
        <f>IFERROR(VLOOKUP($B185,'Core Indicators'!$E$3:$EU$906,147,FALSE),"x")</f>
        <v>x</v>
      </c>
      <c r="K185" s="260">
        <v>1.4610936642000001</v>
      </c>
      <c r="L185" s="258" t="s">
        <v>14</v>
      </c>
      <c r="M185" s="259">
        <v>86</v>
      </c>
      <c r="N185" s="259">
        <v>69</v>
      </c>
      <c r="O185" s="259" t="str">
        <f>IFERROR(VLOOKUP(B185,'Core Indicators'!$E$3:$G$9906,3,FALSE),"x")</f>
        <v>x</v>
      </c>
      <c r="P185" s="259">
        <v>9147420</v>
      </c>
      <c r="Q185" s="253"/>
      <c r="R185" s="253"/>
      <c r="S185" s="253"/>
      <c r="T185" s="253"/>
      <c r="U185" s="253"/>
      <c r="V185" s="253"/>
      <c r="W185" s="253"/>
      <c r="X185" s="253"/>
      <c r="Y185" s="253"/>
      <c r="Z185" s="253"/>
      <c r="AA185" s="253"/>
      <c r="AB185" s="253"/>
      <c r="AC185" s="253"/>
      <c r="AD185" s="253"/>
      <c r="AE185" s="253"/>
      <c r="AF185" s="253"/>
      <c r="AG185" s="253"/>
      <c r="AH185" s="253"/>
      <c r="AI185" s="253"/>
      <c r="AJ185" s="253"/>
      <c r="AK185" s="253"/>
      <c r="AL185" s="253"/>
      <c r="AM185" s="253"/>
      <c r="AN185" s="253"/>
      <c r="AO185" s="253"/>
      <c r="AP185" s="253"/>
      <c r="AQ185" s="253"/>
      <c r="AR185" s="253"/>
      <c r="AS185" s="253"/>
      <c r="AT185" s="253"/>
      <c r="AU185" s="253"/>
      <c r="AV185" s="253"/>
      <c r="AW185" s="253"/>
      <c r="AX185" s="253"/>
      <c r="AY185" s="253"/>
      <c r="AZ185" s="253"/>
      <c r="BA185" s="253"/>
      <c r="BB185" s="253"/>
      <c r="BC185" s="253"/>
      <c r="BD185" s="253"/>
      <c r="BE185" s="253"/>
      <c r="BF185" s="253"/>
      <c r="BG185" s="253"/>
      <c r="BH185" s="253"/>
      <c r="BI185" s="253"/>
      <c r="BJ185" s="253"/>
      <c r="BK185" s="253"/>
      <c r="BL185" s="253"/>
      <c r="BM185" s="253"/>
      <c r="BN185" s="253"/>
      <c r="BO185" s="253"/>
      <c r="BP185" s="253"/>
      <c r="BQ185" s="253"/>
      <c r="BR185" s="253"/>
      <c r="BS185" s="253"/>
      <c r="BT185" s="253"/>
      <c r="BU185" s="253"/>
      <c r="BV185" s="253"/>
      <c r="BW185" s="253"/>
      <c r="BX185" s="253"/>
      <c r="BY185" s="253"/>
      <c r="BZ185" s="253"/>
      <c r="CA185" s="253"/>
      <c r="CB185" s="253"/>
      <c r="CC185" s="253"/>
      <c r="CD185" s="253"/>
      <c r="CE185" s="253"/>
      <c r="CF185" s="253"/>
      <c r="CG185" s="253"/>
      <c r="CH185" s="253"/>
      <c r="CI185" s="253"/>
      <c r="CJ185" s="253"/>
      <c r="CK185" s="253"/>
      <c r="CL185" s="253"/>
      <c r="CM185" s="253"/>
      <c r="CN185" s="253"/>
      <c r="CO185" s="253"/>
      <c r="CP185" s="253"/>
      <c r="CQ185" s="253"/>
      <c r="CR185" s="253"/>
      <c r="CS185" s="253"/>
      <c r="CT185" s="253"/>
      <c r="CU185" s="253"/>
      <c r="CV185" s="253"/>
      <c r="CW185" s="253"/>
      <c r="CX185" s="253"/>
      <c r="CY185" s="253"/>
      <c r="CZ185" s="253"/>
      <c r="DA185" s="253"/>
      <c r="DB185" s="253"/>
      <c r="DC185" s="253"/>
      <c r="DD185" s="253"/>
      <c r="DE185" s="253"/>
      <c r="DF185" s="253"/>
      <c r="DG185" s="253"/>
      <c r="DH185" s="253"/>
      <c r="DI185" s="253"/>
      <c r="DJ185" s="253"/>
      <c r="DK185" s="253"/>
      <c r="DL185" s="253"/>
    </row>
    <row r="186" spans="1:116" x14ac:dyDescent="0.25">
      <c r="A186" s="254" t="s">
        <v>8647</v>
      </c>
      <c r="B186" s="255" t="s">
        <v>8648</v>
      </c>
      <c r="C186" s="258">
        <v>0.35384998090000003</v>
      </c>
      <c r="D186" s="259">
        <v>1</v>
      </c>
      <c r="E186" s="258">
        <v>0.16</v>
      </c>
      <c r="F186" s="258">
        <v>3.6333333333</v>
      </c>
      <c r="G186" s="258">
        <v>0.30309940320000001</v>
      </c>
      <c r="H186" s="258">
        <v>35.299999999999997</v>
      </c>
      <c r="I186" s="259">
        <v>0</v>
      </c>
      <c r="J186" s="259" t="str">
        <f>IFERROR(VLOOKUP($B186,'Core Indicators'!$E$3:$EU$906,147,FALSE),"x")</f>
        <v>x</v>
      </c>
      <c r="K186" s="260">
        <v>-1.0481816530000001</v>
      </c>
      <c r="L186" s="258">
        <v>3.25</v>
      </c>
      <c r="M186" s="259">
        <v>10</v>
      </c>
      <c r="N186" s="259">
        <v>25</v>
      </c>
      <c r="O186" s="259" t="str">
        <f>IFERROR(VLOOKUP(B186,'Core Indicators'!$E$3:$G$9906,3,FALSE),"x")</f>
        <v>x</v>
      </c>
      <c r="P186" s="259">
        <v>425400</v>
      </c>
      <c r="Q186" s="253"/>
      <c r="R186" s="253"/>
      <c r="S186" s="253"/>
      <c r="T186" s="253"/>
      <c r="U186" s="253"/>
      <c r="V186" s="253"/>
      <c r="W186" s="253"/>
      <c r="X186" s="253"/>
      <c r="Y186" s="253"/>
      <c r="Z186" s="253"/>
      <c r="AA186" s="253"/>
      <c r="AB186" s="253"/>
      <c r="AC186" s="253"/>
      <c r="AD186" s="253"/>
      <c r="AE186" s="253"/>
      <c r="AF186" s="253"/>
      <c r="AG186" s="253"/>
      <c r="AH186" s="253"/>
      <c r="AI186" s="253"/>
      <c r="AJ186" s="253"/>
      <c r="AK186" s="253"/>
      <c r="AL186" s="253"/>
      <c r="AM186" s="253"/>
      <c r="AN186" s="253"/>
      <c r="AO186" s="253"/>
      <c r="AP186" s="253"/>
      <c r="AQ186" s="253"/>
      <c r="AR186" s="253"/>
      <c r="AS186" s="253"/>
      <c r="AT186" s="253"/>
      <c r="AU186" s="253"/>
      <c r="AV186" s="253"/>
      <c r="AW186" s="253"/>
      <c r="AX186" s="253"/>
      <c r="AY186" s="253"/>
      <c r="AZ186" s="253"/>
      <c r="BA186" s="253"/>
      <c r="BB186" s="253"/>
      <c r="BC186" s="253"/>
      <c r="BD186" s="253"/>
      <c r="BE186" s="253"/>
      <c r="BF186" s="253"/>
      <c r="BG186" s="253"/>
      <c r="BH186" s="253"/>
      <c r="BI186" s="253"/>
      <c r="BJ186" s="253"/>
      <c r="BK186" s="253"/>
      <c r="BL186" s="253"/>
      <c r="BM186" s="253"/>
      <c r="BN186" s="253"/>
      <c r="BO186" s="253"/>
      <c r="BP186" s="253"/>
      <c r="BQ186" s="253"/>
      <c r="BR186" s="253"/>
      <c r="BS186" s="253"/>
      <c r="BT186" s="253"/>
      <c r="BU186" s="253"/>
      <c r="BV186" s="253"/>
      <c r="BW186" s="253"/>
      <c r="BX186" s="253"/>
      <c r="BY186" s="253"/>
      <c r="BZ186" s="253"/>
      <c r="CA186" s="253"/>
      <c r="CB186" s="253"/>
      <c r="CC186" s="253"/>
      <c r="CD186" s="253"/>
      <c r="CE186" s="253"/>
      <c r="CF186" s="253"/>
      <c r="CG186" s="253"/>
      <c r="CH186" s="253"/>
      <c r="CI186" s="253"/>
      <c r="CJ186" s="253"/>
      <c r="CK186" s="253"/>
      <c r="CL186" s="253"/>
      <c r="CM186" s="253"/>
      <c r="CN186" s="253"/>
      <c r="CO186" s="253"/>
      <c r="CP186" s="253"/>
      <c r="CQ186" s="253"/>
      <c r="CR186" s="253"/>
      <c r="CS186" s="253"/>
      <c r="CT186" s="253"/>
      <c r="CU186" s="253"/>
      <c r="CV186" s="253"/>
      <c r="CW186" s="253"/>
      <c r="CX186" s="253"/>
      <c r="CY186" s="253"/>
      <c r="CZ186" s="253"/>
      <c r="DA186" s="253"/>
      <c r="DB186" s="253"/>
      <c r="DC186" s="253"/>
      <c r="DD186" s="253"/>
      <c r="DE186" s="253"/>
      <c r="DF186" s="253"/>
      <c r="DG186" s="253"/>
      <c r="DH186" s="253"/>
      <c r="DI186" s="253"/>
      <c r="DJ186" s="253"/>
      <c r="DK186" s="253"/>
      <c r="DL186" s="253"/>
    </row>
    <row r="187" spans="1:116" x14ac:dyDescent="0.25">
      <c r="A187" s="254" t="s">
        <v>8649</v>
      </c>
      <c r="B187" s="255" t="s">
        <v>8650</v>
      </c>
      <c r="C187" s="258">
        <v>0</v>
      </c>
      <c r="D187" s="259">
        <v>12</v>
      </c>
      <c r="E187" s="258">
        <v>0</v>
      </c>
      <c r="F187" s="258" t="s">
        <v>14</v>
      </c>
      <c r="G187" s="258" t="s">
        <v>14</v>
      </c>
      <c r="H187" s="258" t="s">
        <v>14</v>
      </c>
      <c r="I187" s="259">
        <v>0</v>
      </c>
      <c r="J187" s="259" t="str">
        <f>IFERROR(VLOOKUP($B187,'Core Indicators'!$E$3:$EU$906,147,FALSE),"x")</f>
        <v>x</v>
      </c>
      <c r="K187" s="260">
        <v>0.44635623689999998</v>
      </c>
      <c r="L187" s="258" t="s">
        <v>14</v>
      </c>
      <c r="M187" s="259">
        <v>91</v>
      </c>
      <c r="N187" s="259">
        <v>59</v>
      </c>
      <c r="O187" s="259" t="str">
        <f>IFERROR(VLOOKUP(B187,'Core Indicators'!$E$3:$G$9906,3,FALSE),"x")</f>
        <v>x</v>
      </c>
      <c r="P187" s="259">
        <v>390</v>
      </c>
      <c r="Q187" s="253"/>
      <c r="R187" s="253"/>
      <c r="S187" s="253"/>
      <c r="T187" s="253"/>
      <c r="U187" s="253"/>
      <c r="V187" s="253"/>
      <c r="W187" s="253"/>
      <c r="X187" s="253"/>
      <c r="Y187" s="253"/>
      <c r="Z187" s="253"/>
      <c r="AA187" s="253"/>
      <c r="AB187" s="253"/>
      <c r="AC187" s="253"/>
      <c r="AD187" s="253"/>
      <c r="AE187" s="253"/>
      <c r="AF187" s="253"/>
      <c r="AG187" s="253"/>
      <c r="AH187" s="253"/>
      <c r="AI187" s="253"/>
      <c r="AJ187" s="253"/>
      <c r="AK187" s="253"/>
      <c r="AL187" s="253"/>
      <c r="AM187" s="253"/>
      <c r="AN187" s="253"/>
      <c r="AO187" s="253"/>
      <c r="AP187" s="253"/>
      <c r="AQ187" s="253"/>
      <c r="AR187" s="253"/>
      <c r="AS187" s="253"/>
      <c r="AT187" s="253"/>
      <c r="AU187" s="253"/>
      <c r="AV187" s="253"/>
      <c r="AW187" s="253"/>
      <c r="AX187" s="253"/>
      <c r="AY187" s="253"/>
      <c r="AZ187" s="253"/>
      <c r="BA187" s="253"/>
      <c r="BB187" s="253"/>
      <c r="BC187" s="253"/>
      <c r="BD187" s="253"/>
      <c r="BE187" s="253"/>
      <c r="BF187" s="253"/>
      <c r="BG187" s="253"/>
      <c r="BH187" s="253"/>
      <c r="BI187" s="253"/>
      <c r="BJ187" s="253"/>
      <c r="BK187" s="253"/>
      <c r="BL187" s="253"/>
      <c r="BM187" s="253"/>
      <c r="BN187" s="253"/>
      <c r="BO187" s="253"/>
      <c r="BP187" s="253"/>
      <c r="BQ187" s="253"/>
      <c r="BR187" s="253"/>
      <c r="BS187" s="253"/>
      <c r="BT187" s="253"/>
      <c r="BU187" s="253"/>
      <c r="BV187" s="253"/>
      <c r="BW187" s="253"/>
      <c r="BX187" s="253"/>
      <c r="BY187" s="253"/>
      <c r="BZ187" s="253"/>
      <c r="CA187" s="253"/>
      <c r="CB187" s="253"/>
      <c r="CC187" s="253"/>
      <c r="CD187" s="253"/>
      <c r="CE187" s="253"/>
      <c r="CF187" s="253"/>
      <c r="CG187" s="253"/>
      <c r="CH187" s="253"/>
      <c r="CI187" s="253"/>
      <c r="CJ187" s="253"/>
      <c r="CK187" s="253"/>
      <c r="CL187" s="253"/>
      <c r="CM187" s="253"/>
      <c r="CN187" s="253"/>
      <c r="CO187" s="253"/>
      <c r="CP187" s="253"/>
      <c r="CQ187" s="253"/>
      <c r="CR187" s="253"/>
      <c r="CS187" s="253"/>
      <c r="CT187" s="253"/>
      <c r="CU187" s="253"/>
      <c r="CV187" s="253"/>
      <c r="CW187" s="253"/>
      <c r="CX187" s="253"/>
      <c r="CY187" s="253"/>
      <c r="CZ187" s="253"/>
      <c r="DA187" s="253"/>
      <c r="DB187" s="253"/>
      <c r="DC187" s="253"/>
      <c r="DD187" s="253"/>
      <c r="DE187" s="253"/>
      <c r="DF187" s="253"/>
      <c r="DG187" s="253"/>
      <c r="DH187" s="253"/>
      <c r="DI187" s="253"/>
      <c r="DJ187" s="253"/>
      <c r="DK187" s="253"/>
      <c r="DL187" s="253"/>
    </row>
    <row r="188" spans="1:116" x14ac:dyDescent="0.25">
      <c r="A188" s="254" t="s">
        <v>3797</v>
      </c>
      <c r="B188" s="255" t="s">
        <v>8651</v>
      </c>
      <c r="C188" s="258">
        <v>0.26454201690000001</v>
      </c>
      <c r="D188" s="259">
        <v>7</v>
      </c>
      <c r="E188" s="258">
        <v>0.12</v>
      </c>
      <c r="F188" s="258">
        <v>3.0833333333000001</v>
      </c>
      <c r="G188" s="258">
        <v>0.45795582140000002</v>
      </c>
      <c r="H188" s="258">
        <v>44.8</v>
      </c>
      <c r="I188" s="259">
        <v>4</v>
      </c>
      <c r="J188" s="259">
        <f>IFERROR(VLOOKUP($B188,'Core Indicators'!$E$3:$EU$906,147,FALSE),"x")</f>
        <v>320</v>
      </c>
      <c r="K188" s="260">
        <v>-2.3200535774</v>
      </c>
      <c r="L188" s="258">
        <v>1.75</v>
      </c>
      <c r="M188" s="259">
        <v>16</v>
      </c>
      <c r="N188" s="259">
        <v>16</v>
      </c>
      <c r="O188" s="259">
        <f>IFERROR(VLOOKUP(B188,'Core Indicators'!$E$3:$G$9906,3,FALSE),"x")</f>
        <v>28400000</v>
      </c>
      <c r="P188" s="259">
        <v>882050</v>
      </c>
      <c r="Q188" s="253"/>
      <c r="R188" s="253"/>
      <c r="S188" s="253"/>
      <c r="T188" s="253"/>
      <c r="U188" s="253"/>
      <c r="V188" s="253"/>
      <c r="W188" s="253"/>
      <c r="X188" s="253"/>
      <c r="Y188" s="253"/>
      <c r="Z188" s="253"/>
      <c r="AA188" s="253"/>
      <c r="AB188" s="253"/>
      <c r="AC188" s="253"/>
      <c r="AD188" s="253"/>
      <c r="AE188" s="253"/>
      <c r="AF188" s="253"/>
      <c r="AG188" s="253"/>
      <c r="AH188" s="253"/>
      <c r="AI188" s="253"/>
      <c r="AJ188" s="253"/>
      <c r="AK188" s="253"/>
      <c r="AL188" s="253"/>
      <c r="AM188" s="253"/>
      <c r="AN188" s="253"/>
      <c r="AO188" s="253"/>
      <c r="AP188" s="253"/>
      <c r="AQ188" s="253"/>
      <c r="AR188" s="253"/>
      <c r="AS188" s="253"/>
      <c r="AT188" s="253"/>
      <c r="AU188" s="253"/>
      <c r="AV188" s="253"/>
      <c r="AW188" s="253"/>
      <c r="AX188" s="253"/>
      <c r="AY188" s="253"/>
      <c r="AZ188" s="253"/>
      <c r="BA188" s="253"/>
      <c r="BB188" s="253"/>
      <c r="BC188" s="253"/>
      <c r="BD188" s="253"/>
      <c r="BE188" s="253"/>
      <c r="BF188" s="253"/>
      <c r="BG188" s="253"/>
      <c r="BH188" s="253"/>
      <c r="BI188" s="253"/>
      <c r="BJ188" s="253"/>
      <c r="BK188" s="253"/>
      <c r="BL188" s="253"/>
      <c r="BM188" s="253"/>
      <c r="BN188" s="253"/>
      <c r="BO188" s="253"/>
      <c r="BP188" s="253"/>
      <c r="BQ188" s="253"/>
      <c r="BR188" s="253"/>
      <c r="BS188" s="253"/>
      <c r="BT188" s="253"/>
      <c r="BU188" s="253"/>
      <c r="BV188" s="253"/>
      <c r="BW188" s="253"/>
      <c r="BX188" s="253"/>
      <c r="BY188" s="253"/>
      <c r="BZ188" s="253"/>
      <c r="CA188" s="253"/>
      <c r="CB188" s="253"/>
      <c r="CC188" s="253"/>
      <c r="CD188" s="253"/>
      <c r="CE188" s="253"/>
      <c r="CF188" s="253"/>
      <c r="CG188" s="253"/>
      <c r="CH188" s="253"/>
      <c r="CI188" s="253"/>
      <c r="CJ188" s="253"/>
      <c r="CK188" s="253"/>
      <c r="CL188" s="253"/>
      <c r="CM188" s="253"/>
      <c r="CN188" s="253"/>
      <c r="CO188" s="253"/>
      <c r="CP188" s="253"/>
      <c r="CQ188" s="253"/>
      <c r="CR188" s="253"/>
      <c r="CS188" s="253"/>
      <c r="CT188" s="253"/>
      <c r="CU188" s="253"/>
      <c r="CV188" s="253"/>
      <c r="CW188" s="253"/>
      <c r="CX188" s="253"/>
      <c r="CY188" s="253"/>
      <c r="CZ188" s="253"/>
      <c r="DA188" s="253"/>
      <c r="DB188" s="253"/>
      <c r="DC188" s="253"/>
      <c r="DD188" s="253"/>
      <c r="DE188" s="253"/>
      <c r="DF188" s="253"/>
      <c r="DG188" s="253"/>
      <c r="DH188" s="253"/>
      <c r="DI188" s="253"/>
      <c r="DJ188" s="253"/>
      <c r="DK188" s="253"/>
      <c r="DL188" s="253"/>
    </row>
    <row r="189" spans="1:116" x14ac:dyDescent="0.25">
      <c r="A189" s="254" t="s">
        <v>8652</v>
      </c>
      <c r="B189" s="255" t="s">
        <v>8653</v>
      </c>
      <c r="C189" s="258">
        <v>0.27606595950000001</v>
      </c>
      <c r="D189" s="259">
        <v>1</v>
      </c>
      <c r="E189" s="258">
        <v>0.10100000000000001</v>
      </c>
      <c r="F189" s="258">
        <v>3.5666666667000002</v>
      </c>
      <c r="G189" s="258">
        <v>0.31384940030000003</v>
      </c>
      <c r="H189" s="258">
        <v>35.700000000000003</v>
      </c>
      <c r="I189" s="259">
        <v>2</v>
      </c>
      <c r="J189" s="259" t="str">
        <f>IFERROR(VLOOKUP($B189,'Core Indicators'!$E$3:$EU$906,147,FALSE),"x")</f>
        <v>x</v>
      </c>
      <c r="K189" s="260">
        <v>-1.68987531E-2</v>
      </c>
      <c r="L189" s="258">
        <v>3</v>
      </c>
      <c r="M189" s="259">
        <v>20</v>
      </c>
      <c r="N189" s="259">
        <v>37</v>
      </c>
      <c r="O189" s="259" t="str">
        <f>IFERROR(VLOOKUP(B189,'Core Indicators'!$E$3:$G$9906,3,FALSE),"x")</f>
        <v>x</v>
      </c>
      <c r="P189" s="259">
        <v>310070</v>
      </c>
      <c r="Q189" s="253"/>
      <c r="R189" s="253"/>
      <c r="S189" s="253"/>
      <c r="T189" s="253"/>
      <c r="U189" s="253"/>
      <c r="V189" s="253"/>
      <c r="W189" s="253"/>
      <c r="X189" s="253"/>
      <c r="Y189" s="253"/>
      <c r="Z189" s="253"/>
      <c r="AA189" s="253"/>
      <c r="AB189" s="253"/>
      <c r="AC189" s="253"/>
      <c r="AD189" s="253"/>
      <c r="AE189" s="253"/>
      <c r="AF189" s="253"/>
      <c r="AG189" s="253"/>
      <c r="AH189" s="253"/>
      <c r="AI189" s="253"/>
      <c r="AJ189" s="253"/>
      <c r="AK189" s="253"/>
      <c r="AL189" s="253"/>
      <c r="AM189" s="253"/>
      <c r="AN189" s="253"/>
      <c r="AO189" s="253"/>
      <c r="AP189" s="253"/>
      <c r="AQ189" s="253"/>
      <c r="AR189" s="253"/>
      <c r="AS189" s="253"/>
      <c r="AT189" s="253"/>
      <c r="AU189" s="253"/>
      <c r="AV189" s="253"/>
      <c r="AW189" s="253"/>
      <c r="AX189" s="253"/>
      <c r="AY189" s="253"/>
      <c r="AZ189" s="253"/>
      <c r="BA189" s="253"/>
      <c r="BB189" s="253"/>
      <c r="BC189" s="253"/>
      <c r="BD189" s="253"/>
      <c r="BE189" s="253"/>
      <c r="BF189" s="253"/>
      <c r="BG189" s="253"/>
      <c r="BH189" s="253"/>
      <c r="BI189" s="253"/>
      <c r="BJ189" s="253"/>
      <c r="BK189" s="253"/>
      <c r="BL189" s="253"/>
      <c r="BM189" s="253"/>
      <c r="BN189" s="253"/>
      <c r="BO189" s="253"/>
      <c r="BP189" s="253"/>
      <c r="BQ189" s="253"/>
      <c r="BR189" s="253"/>
      <c r="BS189" s="253"/>
      <c r="BT189" s="253"/>
      <c r="BU189" s="253"/>
      <c r="BV189" s="253"/>
      <c r="BW189" s="253"/>
      <c r="BX189" s="253"/>
      <c r="BY189" s="253"/>
      <c r="BZ189" s="253"/>
      <c r="CA189" s="253"/>
      <c r="CB189" s="253"/>
      <c r="CC189" s="253"/>
      <c r="CD189" s="253"/>
      <c r="CE189" s="253"/>
      <c r="CF189" s="253"/>
      <c r="CG189" s="253"/>
      <c r="CH189" s="253"/>
      <c r="CI189" s="253"/>
      <c r="CJ189" s="253"/>
      <c r="CK189" s="253"/>
      <c r="CL189" s="253"/>
      <c r="CM189" s="253"/>
      <c r="CN189" s="253"/>
      <c r="CO189" s="253"/>
      <c r="CP189" s="253"/>
      <c r="CQ189" s="253"/>
      <c r="CR189" s="253"/>
      <c r="CS189" s="253"/>
      <c r="CT189" s="253"/>
      <c r="CU189" s="253"/>
      <c r="CV189" s="253"/>
      <c r="CW189" s="253"/>
      <c r="CX189" s="253"/>
      <c r="CY189" s="253"/>
      <c r="CZ189" s="253"/>
      <c r="DA189" s="253"/>
      <c r="DB189" s="253"/>
      <c r="DC189" s="253"/>
      <c r="DD189" s="253"/>
      <c r="DE189" s="253"/>
      <c r="DF189" s="253"/>
      <c r="DG189" s="253"/>
      <c r="DH189" s="253"/>
      <c r="DI189" s="253"/>
      <c r="DJ189" s="253"/>
      <c r="DK189" s="253"/>
      <c r="DL189" s="253"/>
    </row>
    <row r="190" spans="1:116" x14ac:dyDescent="0.25">
      <c r="A190" s="254" t="s">
        <v>8654</v>
      </c>
      <c r="B190" s="255" t="s">
        <v>8655</v>
      </c>
      <c r="C190" s="258">
        <v>0</v>
      </c>
      <c r="D190" s="259">
        <v>12</v>
      </c>
      <c r="E190" s="258">
        <v>0</v>
      </c>
      <c r="F190" s="258" t="s">
        <v>14</v>
      </c>
      <c r="G190" s="258" t="s">
        <v>14</v>
      </c>
      <c r="H190" s="258">
        <v>37.6</v>
      </c>
      <c r="I190" s="259">
        <v>0</v>
      </c>
      <c r="J190" s="259" t="str">
        <f>IFERROR(VLOOKUP($B190,'Core Indicators'!$E$3:$EU$906,147,FALSE),"x")</f>
        <v>x</v>
      </c>
      <c r="K190" s="260">
        <v>0.17785331609999999</v>
      </c>
      <c r="L190" s="258" t="s">
        <v>14</v>
      </c>
      <c r="M190" s="259">
        <v>82</v>
      </c>
      <c r="N190" s="259">
        <v>46</v>
      </c>
      <c r="O190" s="259" t="str">
        <f>IFERROR(VLOOKUP(B190,'Core Indicators'!$E$3:$G$9906,3,FALSE),"x")</f>
        <v>x</v>
      </c>
      <c r="P190" s="259">
        <v>12190</v>
      </c>
      <c r="Q190" s="253"/>
      <c r="R190" s="253"/>
      <c r="S190" s="253"/>
      <c r="T190" s="253"/>
      <c r="U190" s="253"/>
      <c r="V190" s="253"/>
      <c r="W190" s="253"/>
      <c r="X190" s="253"/>
      <c r="Y190" s="253"/>
      <c r="Z190" s="253"/>
      <c r="AA190" s="253"/>
      <c r="AB190" s="253"/>
      <c r="AC190" s="253"/>
      <c r="AD190" s="253"/>
      <c r="AE190" s="253"/>
      <c r="AF190" s="253"/>
      <c r="AG190" s="253"/>
      <c r="AH190" s="253"/>
      <c r="AI190" s="253"/>
      <c r="AJ190" s="253"/>
      <c r="AK190" s="253"/>
      <c r="AL190" s="253"/>
      <c r="AM190" s="253"/>
      <c r="AN190" s="253"/>
      <c r="AO190" s="253"/>
      <c r="AP190" s="253"/>
      <c r="AQ190" s="253"/>
      <c r="AR190" s="253"/>
      <c r="AS190" s="253"/>
      <c r="AT190" s="253"/>
      <c r="AU190" s="253"/>
      <c r="AV190" s="253"/>
      <c r="AW190" s="253"/>
      <c r="AX190" s="253"/>
      <c r="AY190" s="253"/>
      <c r="AZ190" s="253"/>
      <c r="BA190" s="253"/>
      <c r="BB190" s="253"/>
      <c r="BC190" s="253"/>
      <c r="BD190" s="253"/>
      <c r="BE190" s="253"/>
      <c r="BF190" s="253"/>
      <c r="BG190" s="253"/>
      <c r="BH190" s="253"/>
      <c r="BI190" s="253"/>
      <c r="BJ190" s="253"/>
      <c r="BK190" s="253"/>
      <c r="BL190" s="253"/>
      <c r="BM190" s="253"/>
      <c r="BN190" s="253"/>
      <c r="BO190" s="253"/>
      <c r="BP190" s="253"/>
      <c r="BQ190" s="253"/>
      <c r="BR190" s="253"/>
      <c r="BS190" s="253"/>
      <c r="BT190" s="253"/>
      <c r="BU190" s="253"/>
      <c r="BV190" s="253"/>
      <c r="BW190" s="253"/>
      <c r="BX190" s="253"/>
      <c r="BY190" s="253"/>
      <c r="BZ190" s="253"/>
      <c r="CA190" s="253"/>
      <c r="CB190" s="253"/>
      <c r="CC190" s="253"/>
      <c r="CD190" s="253"/>
      <c r="CE190" s="253"/>
      <c r="CF190" s="253"/>
      <c r="CG190" s="253"/>
      <c r="CH190" s="253"/>
      <c r="CI190" s="253"/>
      <c r="CJ190" s="253"/>
      <c r="CK190" s="253"/>
      <c r="CL190" s="253"/>
      <c r="CM190" s="253"/>
      <c r="CN190" s="253"/>
      <c r="CO190" s="253"/>
      <c r="CP190" s="253"/>
      <c r="CQ190" s="253"/>
      <c r="CR190" s="253"/>
      <c r="CS190" s="253"/>
      <c r="CT190" s="253"/>
      <c r="CU190" s="253"/>
      <c r="CV190" s="253"/>
      <c r="CW190" s="253"/>
      <c r="CX190" s="253"/>
      <c r="CY190" s="253"/>
      <c r="CZ190" s="253"/>
      <c r="DA190" s="253"/>
      <c r="DB190" s="253"/>
      <c r="DC190" s="253"/>
      <c r="DD190" s="253"/>
      <c r="DE190" s="253"/>
      <c r="DF190" s="253"/>
      <c r="DG190" s="253"/>
      <c r="DH190" s="253"/>
      <c r="DI190" s="253"/>
      <c r="DJ190" s="253"/>
      <c r="DK190" s="253"/>
      <c r="DL190" s="253"/>
    </row>
    <row r="191" spans="1:116" x14ac:dyDescent="0.25">
      <c r="A191" s="254" t="s">
        <v>8656</v>
      </c>
      <c r="B191" s="255" t="s">
        <v>8657</v>
      </c>
      <c r="C191" s="258">
        <v>0</v>
      </c>
      <c r="D191" s="259">
        <v>11</v>
      </c>
      <c r="E191" s="258">
        <v>0</v>
      </c>
      <c r="F191" s="258" t="s">
        <v>14</v>
      </c>
      <c r="G191" s="258">
        <v>0.3644043293</v>
      </c>
      <c r="H191" s="258">
        <v>38.700000000000003</v>
      </c>
      <c r="I191" s="259">
        <v>0</v>
      </c>
      <c r="J191" s="259" t="str">
        <f>IFERROR(VLOOKUP($B191,'Core Indicators'!$E$3:$EU$906,147,FALSE),"x")</f>
        <v>x</v>
      </c>
      <c r="K191" s="260">
        <v>1.0770641565000001</v>
      </c>
      <c r="L191" s="258" t="s">
        <v>14</v>
      </c>
      <c r="M191" s="259">
        <v>81</v>
      </c>
      <c r="N191" s="259" t="s">
        <v>14</v>
      </c>
      <c r="O191" s="259" t="str">
        <f>IFERROR(VLOOKUP(B191,'Core Indicators'!$E$3:$G$9906,3,FALSE),"x")</f>
        <v>x</v>
      </c>
      <c r="P191" s="259">
        <v>2830</v>
      </c>
      <c r="Q191" s="253"/>
      <c r="R191" s="253"/>
      <c r="S191" s="253"/>
      <c r="T191" s="253"/>
      <c r="U191" s="253"/>
      <c r="V191" s="253"/>
      <c r="W191" s="253"/>
      <c r="X191" s="253"/>
      <c r="Y191" s="253"/>
      <c r="Z191" s="253"/>
      <c r="AA191" s="253"/>
      <c r="AB191" s="253"/>
      <c r="AC191" s="253"/>
      <c r="AD191" s="253"/>
      <c r="AE191" s="253"/>
      <c r="AF191" s="253"/>
      <c r="AG191" s="253"/>
      <c r="AH191" s="253"/>
      <c r="AI191" s="253"/>
      <c r="AJ191" s="253"/>
      <c r="AK191" s="253"/>
      <c r="AL191" s="253"/>
      <c r="AM191" s="253"/>
      <c r="AN191" s="253"/>
      <c r="AO191" s="253"/>
      <c r="AP191" s="253"/>
      <c r="AQ191" s="253"/>
      <c r="AR191" s="253"/>
      <c r="AS191" s="253"/>
      <c r="AT191" s="253"/>
      <c r="AU191" s="253"/>
      <c r="AV191" s="253"/>
      <c r="AW191" s="253"/>
      <c r="AX191" s="253"/>
      <c r="AY191" s="253"/>
      <c r="AZ191" s="253"/>
      <c r="BA191" s="253"/>
      <c r="BB191" s="253"/>
      <c r="BC191" s="253"/>
      <c r="BD191" s="253"/>
      <c r="BE191" s="253"/>
      <c r="BF191" s="253"/>
      <c r="BG191" s="253"/>
      <c r="BH191" s="253"/>
      <c r="BI191" s="253"/>
      <c r="BJ191" s="253"/>
      <c r="BK191" s="253"/>
      <c r="BL191" s="253"/>
      <c r="BM191" s="253"/>
      <c r="BN191" s="253"/>
      <c r="BO191" s="253"/>
      <c r="BP191" s="253"/>
      <c r="BQ191" s="253"/>
      <c r="BR191" s="253"/>
      <c r="BS191" s="253"/>
      <c r="BT191" s="253"/>
      <c r="BU191" s="253"/>
      <c r="BV191" s="253"/>
      <c r="BW191" s="253"/>
      <c r="BX191" s="253"/>
      <c r="BY191" s="253"/>
      <c r="BZ191" s="253"/>
      <c r="CA191" s="253"/>
      <c r="CB191" s="253"/>
      <c r="CC191" s="253"/>
      <c r="CD191" s="253"/>
      <c r="CE191" s="253"/>
      <c r="CF191" s="253"/>
      <c r="CG191" s="253"/>
      <c r="CH191" s="253"/>
      <c r="CI191" s="253"/>
      <c r="CJ191" s="253"/>
      <c r="CK191" s="253"/>
      <c r="CL191" s="253"/>
      <c r="CM191" s="253"/>
      <c r="CN191" s="253"/>
      <c r="CO191" s="253"/>
      <c r="CP191" s="253"/>
      <c r="CQ191" s="253"/>
      <c r="CR191" s="253"/>
      <c r="CS191" s="253"/>
      <c r="CT191" s="253"/>
      <c r="CU191" s="253"/>
      <c r="CV191" s="253"/>
      <c r="CW191" s="253"/>
      <c r="CX191" s="253"/>
      <c r="CY191" s="253"/>
      <c r="CZ191" s="253"/>
      <c r="DA191" s="253"/>
      <c r="DB191" s="253"/>
      <c r="DC191" s="253"/>
      <c r="DD191" s="253"/>
      <c r="DE191" s="253"/>
      <c r="DF191" s="253"/>
      <c r="DG191" s="253"/>
      <c r="DH191" s="253"/>
      <c r="DI191" s="253"/>
      <c r="DJ191" s="253"/>
      <c r="DK191" s="253"/>
      <c r="DL191" s="253"/>
    </row>
    <row r="192" spans="1:116" x14ac:dyDescent="0.25">
      <c r="A192" s="254" t="s">
        <v>54</v>
      </c>
      <c r="B192" s="255" t="s">
        <v>8658</v>
      </c>
      <c r="C192" s="258">
        <v>0.62499999270000006</v>
      </c>
      <c r="D192" s="259">
        <v>2</v>
      </c>
      <c r="E192" s="258">
        <v>0</v>
      </c>
      <c r="F192" s="258">
        <v>1.5</v>
      </c>
      <c r="G192" s="258">
        <v>0.83417374249999998</v>
      </c>
      <c r="H192" s="258">
        <v>36.700000000000003</v>
      </c>
      <c r="I192" s="259">
        <v>5</v>
      </c>
      <c r="J192" s="259">
        <f>IFERROR(VLOOKUP($B192,'Core Indicators'!$E$3:$EU$906,147,FALSE),"x")</f>
        <v>312</v>
      </c>
      <c r="K192" s="260">
        <v>-1.7733464241000001</v>
      </c>
      <c r="L192" s="258">
        <v>1.25</v>
      </c>
      <c r="M192" s="259">
        <v>11</v>
      </c>
      <c r="N192" s="259">
        <v>15</v>
      </c>
      <c r="O192" s="259">
        <f>IFERROR(VLOOKUP(B192,'Core Indicators'!$E$3:$G$9906,3,FALSE),"x")</f>
        <v>34000000</v>
      </c>
      <c r="P192" s="259">
        <v>527970</v>
      </c>
      <c r="Q192" s="253"/>
      <c r="R192" s="253"/>
      <c r="S192" s="253"/>
      <c r="T192" s="253"/>
      <c r="U192" s="253"/>
      <c r="V192" s="253"/>
      <c r="W192" s="253"/>
      <c r="X192" s="253"/>
      <c r="Y192" s="253"/>
      <c r="Z192" s="253"/>
      <c r="AA192" s="253"/>
      <c r="AB192" s="253"/>
      <c r="AC192" s="253"/>
      <c r="AD192" s="253"/>
      <c r="AE192" s="253"/>
      <c r="AF192" s="253"/>
      <c r="AG192" s="253"/>
      <c r="AH192" s="253"/>
      <c r="AI192" s="253"/>
      <c r="AJ192" s="253"/>
      <c r="AK192" s="253"/>
      <c r="AL192" s="253"/>
      <c r="AM192" s="253"/>
      <c r="AN192" s="253"/>
      <c r="AO192" s="253"/>
      <c r="AP192" s="253"/>
      <c r="AQ192" s="253"/>
      <c r="AR192" s="253"/>
      <c r="AS192" s="253"/>
      <c r="AT192" s="253"/>
      <c r="AU192" s="253"/>
      <c r="AV192" s="253"/>
      <c r="AW192" s="253"/>
      <c r="AX192" s="253"/>
      <c r="AY192" s="253"/>
      <c r="AZ192" s="253"/>
      <c r="BA192" s="253"/>
      <c r="BB192" s="253"/>
      <c r="BC192" s="253"/>
      <c r="BD192" s="253"/>
      <c r="BE192" s="253"/>
      <c r="BF192" s="253"/>
      <c r="BG192" s="253"/>
      <c r="BH192" s="253"/>
      <c r="BI192" s="253"/>
      <c r="BJ192" s="253"/>
      <c r="BK192" s="253"/>
      <c r="BL192" s="253"/>
      <c r="BM192" s="253"/>
      <c r="BN192" s="253"/>
      <c r="BO192" s="253"/>
      <c r="BP192" s="253"/>
      <c r="BQ192" s="253"/>
      <c r="BR192" s="253"/>
      <c r="BS192" s="253"/>
      <c r="BT192" s="253"/>
      <c r="BU192" s="253"/>
      <c r="BV192" s="253"/>
      <c r="BW192" s="253"/>
      <c r="BX192" s="253"/>
      <c r="BY192" s="253"/>
      <c r="BZ192" s="253"/>
      <c r="CA192" s="253"/>
      <c r="CB192" s="253"/>
      <c r="CC192" s="253"/>
      <c r="CD192" s="253"/>
      <c r="CE192" s="253"/>
      <c r="CF192" s="253"/>
      <c r="CG192" s="253"/>
      <c r="CH192" s="253"/>
      <c r="CI192" s="253"/>
      <c r="CJ192" s="253"/>
      <c r="CK192" s="253"/>
      <c r="CL192" s="253"/>
      <c r="CM192" s="253"/>
      <c r="CN192" s="253"/>
      <c r="CO192" s="253"/>
      <c r="CP192" s="253"/>
      <c r="CQ192" s="253"/>
      <c r="CR192" s="253"/>
      <c r="CS192" s="253"/>
      <c r="CT192" s="253"/>
      <c r="CU192" s="253"/>
      <c r="CV192" s="253"/>
      <c r="CW192" s="253"/>
      <c r="CX192" s="253"/>
      <c r="CY192" s="253"/>
      <c r="CZ192" s="253"/>
      <c r="DA192" s="253"/>
      <c r="DB192" s="253"/>
      <c r="DC192" s="253"/>
      <c r="DD192" s="253"/>
      <c r="DE192" s="253"/>
      <c r="DF192" s="253"/>
      <c r="DG192" s="253"/>
      <c r="DH192" s="253"/>
      <c r="DI192" s="253"/>
      <c r="DJ192" s="253"/>
      <c r="DK192" s="253"/>
      <c r="DL192" s="253"/>
    </row>
    <row r="193" spans="1:116" x14ac:dyDescent="0.25">
      <c r="A193" s="254" t="s">
        <v>8659</v>
      </c>
      <c r="B193" s="255" t="s">
        <v>8660</v>
      </c>
      <c r="C193" s="258">
        <v>0.87572495589999999</v>
      </c>
      <c r="D193" s="259">
        <v>11</v>
      </c>
      <c r="E193" s="258">
        <v>0</v>
      </c>
      <c r="F193" s="258">
        <v>7.45</v>
      </c>
      <c r="G193" s="258">
        <v>0.42154731290000003</v>
      </c>
      <c r="H193" s="258">
        <v>63</v>
      </c>
      <c r="I193" s="259">
        <v>4</v>
      </c>
      <c r="J193" s="259" t="str">
        <f>IFERROR(VLOOKUP($B193,'Core Indicators'!$E$3:$EU$906,147,FALSE),"x")</f>
        <v>x</v>
      </c>
      <c r="K193" s="260">
        <v>-7.6407678399999998E-2</v>
      </c>
      <c r="L193" s="258">
        <v>7.25</v>
      </c>
      <c r="M193" s="259">
        <v>79</v>
      </c>
      <c r="N193" s="259">
        <v>44</v>
      </c>
      <c r="O193" s="259" t="str">
        <f>IFERROR(VLOOKUP(B193,'Core Indicators'!$E$3:$G$9906,3,FALSE),"x")</f>
        <v>x</v>
      </c>
      <c r="P193" s="259">
        <v>1213090</v>
      </c>
      <c r="Q193" s="253"/>
      <c r="R193" s="253"/>
      <c r="S193" s="253"/>
      <c r="T193" s="253"/>
      <c r="U193" s="253"/>
      <c r="V193" s="253"/>
      <c r="W193" s="253"/>
      <c r="X193" s="253"/>
      <c r="Y193" s="253"/>
      <c r="Z193" s="253"/>
      <c r="AA193" s="253"/>
      <c r="AB193" s="253"/>
      <c r="AC193" s="253"/>
      <c r="AD193" s="253"/>
      <c r="AE193" s="253"/>
      <c r="AF193" s="253"/>
      <c r="AG193" s="253"/>
      <c r="AH193" s="253"/>
      <c r="AI193" s="253"/>
      <c r="AJ193" s="253"/>
      <c r="AK193" s="253"/>
      <c r="AL193" s="253"/>
      <c r="AM193" s="253"/>
      <c r="AN193" s="253"/>
      <c r="AO193" s="253"/>
      <c r="AP193" s="253"/>
      <c r="AQ193" s="253"/>
      <c r="AR193" s="253"/>
      <c r="AS193" s="253"/>
      <c r="AT193" s="253"/>
      <c r="AU193" s="253"/>
      <c r="AV193" s="253"/>
      <c r="AW193" s="253"/>
      <c r="AX193" s="253"/>
      <c r="AY193" s="253"/>
      <c r="AZ193" s="253"/>
      <c r="BA193" s="253"/>
      <c r="BB193" s="253"/>
      <c r="BC193" s="253"/>
      <c r="BD193" s="253"/>
      <c r="BE193" s="253"/>
      <c r="BF193" s="253"/>
      <c r="BG193" s="253"/>
      <c r="BH193" s="253"/>
      <c r="BI193" s="253"/>
      <c r="BJ193" s="253"/>
      <c r="BK193" s="253"/>
      <c r="BL193" s="253"/>
      <c r="BM193" s="253"/>
      <c r="BN193" s="253"/>
      <c r="BO193" s="253"/>
      <c r="BP193" s="253"/>
      <c r="BQ193" s="253"/>
      <c r="BR193" s="253"/>
      <c r="BS193" s="253"/>
      <c r="BT193" s="253"/>
      <c r="BU193" s="253"/>
      <c r="BV193" s="253"/>
      <c r="BW193" s="253"/>
      <c r="BX193" s="253"/>
      <c r="BY193" s="253"/>
      <c r="BZ193" s="253"/>
      <c r="CA193" s="253"/>
      <c r="CB193" s="253"/>
      <c r="CC193" s="253"/>
      <c r="CD193" s="253"/>
      <c r="CE193" s="253"/>
      <c r="CF193" s="253"/>
      <c r="CG193" s="253"/>
      <c r="CH193" s="253"/>
      <c r="CI193" s="253"/>
      <c r="CJ193" s="253"/>
      <c r="CK193" s="253"/>
      <c r="CL193" s="253"/>
      <c r="CM193" s="253"/>
      <c r="CN193" s="253"/>
      <c r="CO193" s="253"/>
      <c r="CP193" s="253"/>
      <c r="CQ193" s="253"/>
      <c r="CR193" s="253"/>
      <c r="CS193" s="253"/>
      <c r="CT193" s="253"/>
      <c r="CU193" s="253"/>
      <c r="CV193" s="253"/>
      <c r="CW193" s="253"/>
      <c r="CX193" s="253"/>
      <c r="CY193" s="253"/>
      <c r="CZ193" s="253"/>
      <c r="DA193" s="253"/>
      <c r="DB193" s="253"/>
      <c r="DC193" s="253"/>
      <c r="DD193" s="253"/>
      <c r="DE193" s="253"/>
      <c r="DF193" s="253"/>
      <c r="DG193" s="253"/>
      <c r="DH193" s="253"/>
      <c r="DI193" s="253"/>
      <c r="DJ193" s="253"/>
      <c r="DK193" s="253"/>
      <c r="DL193" s="253"/>
    </row>
    <row r="194" spans="1:116" x14ac:dyDescent="0.25">
      <c r="A194" s="254" t="s">
        <v>304</v>
      </c>
      <c r="B194" s="255" t="s">
        <v>8661</v>
      </c>
      <c r="C194" s="258">
        <v>0.70259998769999998</v>
      </c>
      <c r="D194" s="259">
        <v>8</v>
      </c>
      <c r="E194" s="258">
        <v>0</v>
      </c>
      <c r="F194" s="258">
        <v>5.75</v>
      </c>
      <c r="G194" s="258">
        <v>0.54032529939999996</v>
      </c>
      <c r="H194" s="258">
        <v>57.1</v>
      </c>
      <c r="I194" s="259">
        <v>0</v>
      </c>
      <c r="J194" s="259">
        <f>IFERROR(VLOOKUP($B194,'Core Indicators'!$E$3:$EU$906,147,FALSE),"x")</f>
        <v>0</v>
      </c>
      <c r="K194" s="260">
        <v>-0.46206927299999989</v>
      </c>
      <c r="L194" s="258">
        <v>4.25</v>
      </c>
      <c r="M194" s="259">
        <v>54</v>
      </c>
      <c r="N194" s="259">
        <v>34</v>
      </c>
      <c r="O194" s="259">
        <f>IFERROR(VLOOKUP(B194,'Core Indicators'!$E$3:$G$9906,3,FALSE),"x")</f>
        <v>20314000</v>
      </c>
      <c r="P194" s="259">
        <v>743390</v>
      </c>
      <c r="Q194" s="253"/>
      <c r="R194" s="253"/>
      <c r="S194" s="253"/>
      <c r="T194" s="253"/>
      <c r="U194" s="253"/>
      <c r="V194" s="253"/>
      <c r="W194" s="253"/>
      <c r="X194" s="253"/>
      <c r="Y194" s="253"/>
      <c r="Z194" s="253"/>
      <c r="AA194" s="253"/>
      <c r="AB194" s="253"/>
      <c r="AC194" s="253"/>
      <c r="AD194" s="253"/>
      <c r="AE194" s="253"/>
      <c r="AF194" s="253"/>
      <c r="AG194" s="253"/>
      <c r="AH194" s="253"/>
      <c r="AI194" s="253"/>
      <c r="AJ194" s="253"/>
      <c r="AK194" s="253"/>
      <c r="AL194" s="253"/>
      <c r="AM194" s="253"/>
      <c r="AN194" s="253"/>
      <c r="AO194" s="253"/>
      <c r="AP194" s="253"/>
      <c r="AQ194" s="253"/>
      <c r="AR194" s="253"/>
      <c r="AS194" s="253"/>
      <c r="AT194" s="253"/>
      <c r="AU194" s="253"/>
      <c r="AV194" s="253"/>
      <c r="AW194" s="253"/>
      <c r="AX194" s="253"/>
      <c r="AY194" s="253"/>
      <c r="AZ194" s="253"/>
      <c r="BA194" s="253"/>
      <c r="BB194" s="253"/>
      <c r="BC194" s="253"/>
      <c r="BD194" s="253"/>
      <c r="BE194" s="253"/>
      <c r="BF194" s="253"/>
      <c r="BG194" s="253"/>
      <c r="BH194" s="253"/>
      <c r="BI194" s="253"/>
      <c r="BJ194" s="253"/>
      <c r="BK194" s="253"/>
      <c r="BL194" s="253"/>
      <c r="BM194" s="253"/>
      <c r="BN194" s="253"/>
      <c r="BO194" s="253"/>
      <c r="BP194" s="253"/>
      <c r="BQ194" s="253"/>
      <c r="BR194" s="253"/>
      <c r="BS194" s="253"/>
      <c r="BT194" s="253"/>
      <c r="BU194" s="253"/>
      <c r="BV194" s="253"/>
      <c r="BW194" s="253"/>
      <c r="BX194" s="253"/>
      <c r="BY194" s="253"/>
      <c r="BZ194" s="253"/>
      <c r="CA194" s="253"/>
      <c r="CB194" s="253"/>
      <c r="CC194" s="253"/>
      <c r="CD194" s="253"/>
      <c r="CE194" s="253"/>
      <c r="CF194" s="253"/>
      <c r="CG194" s="253"/>
      <c r="CH194" s="253"/>
      <c r="CI194" s="253"/>
      <c r="CJ194" s="253"/>
      <c r="CK194" s="253"/>
      <c r="CL194" s="253"/>
      <c r="CM194" s="253"/>
      <c r="CN194" s="253"/>
      <c r="CO194" s="253"/>
      <c r="CP194" s="253"/>
      <c r="CQ194" s="253"/>
      <c r="CR194" s="253"/>
      <c r="CS194" s="253"/>
      <c r="CT194" s="253"/>
      <c r="CU194" s="253"/>
      <c r="CV194" s="253"/>
      <c r="CW194" s="253"/>
      <c r="CX194" s="253"/>
      <c r="CY194" s="253"/>
      <c r="CZ194" s="253"/>
      <c r="DA194" s="253"/>
      <c r="DB194" s="253"/>
      <c r="DC194" s="253"/>
      <c r="DD194" s="253"/>
      <c r="DE194" s="253"/>
      <c r="DF194" s="253"/>
      <c r="DG194" s="253"/>
      <c r="DH194" s="253"/>
      <c r="DI194" s="253"/>
      <c r="DJ194" s="253"/>
      <c r="DK194" s="253"/>
      <c r="DL194" s="253"/>
    </row>
    <row r="195" spans="1:116" x14ac:dyDescent="0.25">
      <c r="A195" s="254" t="s">
        <v>114</v>
      </c>
      <c r="B195" s="255" t="s">
        <v>8662</v>
      </c>
      <c r="C195" s="258">
        <v>0.30790001160000002</v>
      </c>
      <c r="D195" s="259">
        <v>0</v>
      </c>
      <c r="E195" s="258">
        <v>0.03</v>
      </c>
      <c r="F195" s="258">
        <v>4.3666666666999996</v>
      </c>
      <c r="G195" s="258">
        <v>0.52499423270000001</v>
      </c>
      <c r="H195" s="258">
        <v>50.3</v>
      </c>
      <c r="I195" s="259">
        <v>3</v>
      </c>
      <c r="J195" s="259">
        <f>IFERROR(VLOOKUP($B195,'Core Indicators'!$E$3:$EU$906,147,FALSE),"x")</f>
        <v>772</v>
      </c>
      <c r="K195" s="260">
        <v>-1.2570089101999999</v>
      </c>
      <c r="L195" s="258">
        <v>3.25</v>
      </c>
      <c r="M195" s="259">
        <v>29</v>
      </c>
      <c r="N195" s="259">
        <v>24</v>
      </c>
      <c r="O195" s="259">
        <f>IFERROR(VLOOKUP(B195,'Core Indicators'!$E$3:$G$9906,3,FALSE),"x")</f>
        <v>16497000</v>
      </c>
      <c r="P195" s="259">
        <v>386850</v>
      </c>
      <c r="Q195" s="253"/>
      <c r="R195" s="253"/>
      <c r="S195" s="253"/>
      <c r="T195" s="253"/>
      <c r="U195" s="253"/>
      <c r="V195" s="253"/>
      <c r="W195" s="253"/>
      <c r="X195" s="253"/>
      <c r="Y195" s="253"/>
      <c r="Z195" s="253"/>
      <c r="AA195" s="253"/>
      <c r="AB195" s="253"/>
      <c r="AC195" s="253"/>
      <c r="AD195" s="253"/>
      <c r="AE195" s="253"/>
      <c r="AF195" s="253"/>
      <c r="AG195" s="253"/>
      <c r="AH195" s="253"/>
      <c r="AI195" s="253"/>
      <c r="AJ195" s="253"/>
      <c r="AK195" s="253"/>
      <c r="AL195" s="253"/>
      <c r="AM195" s="253"/>
      <c r="AN195" s="253"/>
      <c r="AO195" s="253"/>
      <c r="AP195" s="253"/>
      <c r="AQ195" s="253"/>
      <c r="AR195" s="253"/>
      <c r="AS195" s="253"/>
      <c r="AT195" s="253"/>
      <c r="AU195" s="253"/>
      <c r="AV195" s="253"/>
      <c r="AW195" s="253"/>
      <c r="AX195" s="253"/>
      <c r="AY195" s="253"/>
      <c r="AZ195" s="253"/>
      <c r="BA195" s="253"/>
      <c r="BB195" s="253"/>
      <c r="BC195" s="253"/>
      <c r="BD195" s="253"/>
      <c r="BE195" s="253"/>
      <c r="BF195" s="253"/>
      <c r="BG195" s="253"/>
      <c r="BH195" s="253"/>
      <c r="BI195" s="253"/>
      <c r="BJ195" s="253"/>
      <c r="BK195" s="253"/>
      <c r="BL195" s="253"/>
      <c r="BM195" s="253"/>
      <c r="BN195" s="253"/>
      <c r="BO195" s="253"/>
      <c r="BP195" s="253"/>
      <c r="BQ195" s="253"/>
      <c r="BR195" s="253"/>
      <c r="BS195" s="253"/>
      <c r="BT195" s="253"/>
      <c r="BU195" s="253"/>
      <c r="BV195" s="253"/>
      <c r="BW195" s="253"/>
      <c r="BX195" s="253"/>
      <c r="BY195" s="253"/>
      <c r="BZ195" s="253"/>
      <c r="CA195" s="253"/>
      <c r="CB195" s="253"/>
      <c r="CC195" s="253"/>
      <c r="CD195" s="253"/>
      <c r="CE195" s="253"/>
      <c r="CF195" s="253"/>
      <c r="CG195" s="253"/>
      <c r="CH195" s="253"/>
      <c r="CI195" s="253"/>
      <c r="CJ195" s="253"/>
      <c r="CK195" s="253"/>
      <c r="CL195" s="253"/>
      <c r="CM195" s="253"/>
      <c r="CN195" s="253"/>
      <c r="CO195" s="253"/>
      <c r="CP195" s="253"/>
      <c r="CQ195" s="253"/>
      <c r="CR195" s="253"/>
      <c r="CS195" s="253"/>
      <c r="CT195" s="253"/>
      <c r="CU195" s="253"/>
      <c r="CV195" s="253"/>
      <c r="CW195" s="253"/>
      <c r="CX195" s="253"/>
      <c r="CY195" s="253"/>
      <c r="CZ195" s="253"/>
      <c r="DA195" s="253"/>
      <c r="DB195" s="253"/>
      <c r="DC195" s="253"/>
      <c r="DD195" s="253"/>
      <c r="DE195" s="253"/>
      <c r="DF195" s="253"/>
      <c r="DG195" s="253"/>
      <c r="DH195" s="253"/>
      <c r="DI195" s="253"/>
      <c r="DJ195" s="253"/>
      <c r="DK195" s="253"/>
      <c r="DL195" s="253"/>
    </row>
    <row r="196" spans="1:116" x14ac:dyDescent="0.25">
      <c r="A196" s="253"/>
      <c r="B196" s="253"/>
      <c r="C196" s="253"/>
      <c r="D196" s="253"/>
      <c r="E196" s="253"/>
      <c r="F196" s="253"/>
      <c r="G196" s="253"/>
      <c r="H196" s="253"/>
      <c r="I196" s="253"/>
      <c r="J196" s="253"/>
      <c r="K196" s="253"/>
      <c r="L196" s="253"/>
      <c r="M196" s="253"/>
      <c r="N196" s="253"/>
      <c r="O196" s="253"/>
      <c r="P196" s="253"/>
      <c r="Q196" s="253"/>
      <c r="R196" s="253"/>
      <c r="S196" s="253"/>
      <c r="T196" s="253"/>
      <c r="U196" s="253"/>
      <c r="V196" s="253"/>
      <c r="W196" s="253"/>
      <c r="X196" s="253"/>
      <c r="Y196" s="253"/>
      <c r="Z196" s="253"/>
      <c r="AA196" s="253"/>
      <c r="AB196" s="253"/>
      <c r="AC196" s="253"/>
      <c r="AD196" s="253"/>
      <c r="AE196" s="253"/>
      <c r="AF196" s="253"/>
      <c r="AG196" s="253"/>
      <c r="AH196" s="253"/>
      <c r="AI196" s="253"/>
      <c r="AJ196" s="253"/>
      <c r="AK196" s="253"/>
      <c r="AL196" s="253"/>
      <c r="AM196" s="253"/>
      <c r="AN196" s="253"/>
      <c r="AO196" s="253"/>
      <c r="AP196" s="253"/>
      <c r="AQ196" s="253"/>
      <c r="AR196" s="253"/>
      <c r="AS196" s="253"/>
      <c r="AT196" s="253"/>
      <c r="AU196" s="253"/>
      <c r="AV196" s="253"/>
      <c r="AW196" s="253"/>
      <c r="AX196" s="253"/>
      <c r="AY196" s="253"/>
      <c r="AZ196" s="253"/>
      <c r="BA196" s="253"/>
      <c r="BB196" s="253"/>
      <c r="BC196" s="253"/>
      <c r="BD196" s="253"/>
      <c r="BE196" s="253"/>
      <c r="BF196" s="253"/>
      <c r="BG196" s="253"/>
      <c r="BH196" s="253"/>
      <c r="BI196" s="253"/>
      <c r="BJ196" s="253"/>
      <c r="BK196" s="253"/>
      <c r="BL196" s="253"/>
      <c r="BM196" s="253"/>
      <c r="BN196" s="253"/>
      <c r="BO196" s="253"/>
      <c r="BP196" s="253"/>
      <c r="BQ196" s="253"/>
      <c r="BR196" s="253"/>
      <c r="BS196" s="253"/>
      <c r="BT196" s="253"/>
      <c r="BU196" s="253"/>
      <c r="BV196" s="253"/>
      <c r="BW196" s="253"/>
      <c r="BX196" s="253"/>
      <c r="BY196" s="253"/>
      <c r="BZ196" s="253"/>
      <c r="CA196" s="253"/>
      <c r="CB196" s="253"/>
      <c r="CC196" s="253"/>
      <c r="CD196" s="253"/>
      <c r="CE196" s="253"/>
      <c r="CF196" s="253"/>
      <c r="CG196" s="253"/>
      <c r="CH196" s="253"/>
      <c r="CI196" s="253"/>
      <c r="CJ196" s="253"/>
      <c r="CK196" s="253"/>
      <c r="CL196" s="253"/>
      <c r="CM196" s="253"/>
      <c r="CN196" s="253"/>
      <c r="CO196" s="253"/>
      <c r="CP196" s="253"/>
      <c r="CQ196" s="253"/>
      <c r="CR196" s="253"/>
      <c r="CS196" s="253"/>
      <c r="CT196" s="253"/>
      <c r="CU196" s="253"/>
      <c r="CV196" s="253"/>
      <c r="CW196" s="253"/>
      <c r="CX196" s="253"/>
      <c r="CY196" s="253"/>
      <c r="CZ196" s="253"/>
      <c r="DA196" s="253"/>
      <c r="DB196" s="253"/>
      <c r="DC196" s="253"/>
      <c r="DD196" s="253"/>
      <c r="DE196" s="253"/>
      <c r="DF196" s="253"/>
      <c r="DG196" s="253"/>
      <c r="DH196" s="253"/>
      <c r="DI196" s="253"/>
      <c r="DJ196" s="253"/>
      <c r="DK196" s="253"/>
      <c r="DL196" s="253"/>
    </row>
    <row r="197" spans="1:116" x14ac:dyDescent="0.25">
      <c r="A197" s="253"/>
      <c r="B197" s="253"/>
      <c r="C197" s="253"/>
      <c r="D197" s="253"/>
      <c r="E197" s="253"/>
      <c r="F197" s="253"/>
      <c r="G197" s="253"/>
      <c r="H197" s="253"/>
      <c r="I197" s="253"/>
      <c r="J197" s="253"/>
      <c r="K197" s="253"/>
      <c r="L197" s="253"/>
      <c r="M197" s="253"/>
      <c r="N197" s="253"/>
      <c r="O197" s="253"/>
      <c r="P197" s="253"/>
      <c r="Q197" s="253"/>
      <c r="R197" s="253"/>
      <c r="S197" s="253"/>
      <c r="T197" s="253"/>
      <c r="U197" s="253"/>
      <c r="V197" s="253"/>
      <c r="W197" s="253"/>
      <c r="X197" s="253"/>
      <c r="Y197" s="253"/>
      <c r="Z197" s="253"/>
      <c r="AA197" s="253"/>
      <c r="AB197" s="253"/>
      <c r="AC197" s="253"/>
      <c r="AD197" s="253"/>
      <c r="AE197" s="253"/>
      <c r="AF197" s="253"/>
      <c r="AG197" s="253"/>
      <c r="AH197" s="253"/>
      <c r="AI197" s="253"/>
      <c r="AJ197" s="253"/>
      <c r="AK197" s="253"/>
      <c r="AL197" s="253"/>
      <c r="AM197" s="253"/>
      <c r="AN197" s="253"/>
      <c r="AO197" s="253"/>
      <c r="AP197" s="253"/>
      <c r="AQ197" s="253"/>
      <c r="AR197" s="253"/>
      <c r="AS197" s="253"/>
      <c r="AT197" s="253"/>
      <c r="AU197" s="253"/>
      <c r="AV197" s="253"/>
      <c r="AW197" s="253"/>
      <c r="AX197" s="253"/>
      <c r="AY197" s="253"/>
      <c r="AZ197" s="253"/>
      <c r="BA197" s="253"/>
      <c r="BB197" s="253"/>
      <c r="BC197" s="253"/>
      <c r="BD197" s="253"/>
      <c r="BE197" s="253"/>
      <c r="BF197" s="253"/>
      <c r="BG197" s="253"/>
      <c r="BH197" s="253"/>
      <c r="BI197" s="253"/>
      <c r="BJ197" s="253"/>
      <c r="BK197" s="253"/>
      <c r="BL197" s="253"/>
      <c r="BM197" s="253"/>
      <c r="BN197" s="253"/>
      <c r="BO197" s="253"/>
      <c r="BP197" s="253"/>
      <c r="BQ197" s="253"/>
      <c r="BR197" s="253"/>
      <c r="BS197" s="253"/>
      <c r="BT197" s="253"/>
      <c r="BU197" s="253"/>
      <c r="BV197" s="253"/>
      <c r="BW197" s="253"/>
      <c r="BX197" s="253"/>
      <c r="BY197" s="253"/>
      <c r="BZ197" s="253"/>
      <c r="CA197" s="253"/>
      <c r="CB197" s="253"/>
      <c r="CC197" s="253"/>
      <c r="CD197" s="253"/>
      <c r="CE197" s="253"/>
      <c r="CF197" s="253"/>
      <c r="CG197" s="253"/>
      <c r="CH197" s="253"/>
      <c r="CI197" s="253"/>
      <c r="CJ197" s="253"/>
      <c r="CK197" s="253"/>
      <c r="CL197" s="253"/>
      <c r="CM197" s="253"/>
      <c r="CN197" s="253"/>
      <c r="CO197" s="253"/>
      <c r="CP197" s="253"/>
      <c r="CQ197" s="253"/>
      <c r="CR197" s="253"/>
      <c r="CS197" s="253"/>
      <c r="CT197" s="253"/>
      <c r="CU197" s="253"/>
      <c r="CV197" s="253"/>
      <c r="CW197" s="253"/>
      <c r="CX197" s="253"/>
      <c r="CY197" s="253"/>
      <c r="CZ197" s="253"/>
      <c r="DA197" s="253"/>
      <c r="DB197" s="253"/>
      <c r="DC197" s="253"/>
      <c r="DD197" s="253"/>
      <c r="DE197" s="253"/>
      <c r="DF197" s="253"/>
      <c r="DG197" s="253"/>
      <c r="DH197" s="253"/>
      <c r="DI197" s="253"/>
      <c r="DJ197" s="253"/>
      <c r="DK197" s="253"/>
      <c r="DL197" s="253"/>
    </row>
    <row r="198" spans="1:116" x14ac:dyDescent="0.25">
      <c r="A198" s="253"/>
      <c r="B198" s="253"/>
      <c r="C198" s="253"/>
      <c r="D198" s="253"/>
      <c r="E198" s="253"/>
      <c r="F198" s="253"/>
      <c r="G198" s="253"/>
      <c r="H198" s="253"/>
      <c r="I198" s="253"/>
      <c r="J198" s="253"/>
      <c r="K198" s="253"/>
      <c r="L198" s="253"/>
      <c r="M198" s="253"/>
      <c r="N198" s="253"/>
      <c r="O198" s="253"/>
      <c r="P198" s="253"/>
      <c r="Q198" s="253"/>
      <c r="R198" s="253"/>
      <c r="S198" s="253"/>
      <c r="T198" s="253"/>
      <c r="U198" s="253"/>
      <c r="V198" s="253"/>
      <c r="W198" s="253"/>
      <c r="X198" s="253"/>
      <c r="Y198" s="253"/>
      <c r="Z198" s="253"/>
      <c r="AA198" s="253"/>
      <c r="AB198" s="253"/>
      <c r="AC198" s="253"/>
      <c r="AD198" s="253"/>
      <c r="AE198" s="253"/>
      <c r="AF198" s="253"/>
      <c r="AG198" s="253"/>
      <c r="AH198" s="253"/>
      <c r="AI198" s="253"/>
      <c r="AJ198" s="253"/>
      <c r="AK198" s="253"/>
      <c r="AL198" s="253"/>
      <c r="AM198" s="253"/>
      <c r="AN198" s="253"/>
      <c r="AO198" s="253"/>
      <c r="AP198" s="253"/>
      <c r="AQ198" s="253"/>
      <c r="AR198" s="253"/>
      <c r="AS198" s="253"/>
      <c r="AT198" s="253"/>
      <c r="AU198" s="253"/>
      <c r="AV198" s="253"/>
      <c r="AW198" s="253"/>
      <c r="AX198" s="253"/>
      <c r="AY198" s="253"/>
      <c r="AZ198" s="253"/>
      <c r="BA198" s="253"/>
      <c r="BB198" s="253"/>
      <c r="BC198" s="253"/>
      <c r="BD198" s="253"/>
      <c r="BE198" s="253"/>
      <c r="BF198" s="253"/>
      <c r="BG198" s="253"/>
      <c r="BH198" s="253"/>
      <c r="BI198" s="253"/>
      <c r="BJ198" s="253"/>
      <c r="BK198" s="253"/>
      <c r="BL198" s="253"/>
      <c r="BM198" s="253"/>
      <c r="BN198" s="253"/>
      <c r="BO198" s="253"/>
      <c r="BP198" s="253"/>
      <c r="BQ198" s="253"/>
      <c r="BR198" s="253"/>
      <c r="BS198" s="253"/>
      <c r="BT198" s="253"/>
      <c r="BU198" s="253"/>
      <c r="BV198" s="253"/>
      <c r="BW198" s="253"/>
      <c r="BX198" s="253"/>
      <c r="BY198" s="253"/>
      <c r="BZ198" s="253"/>
      <c r="CA198" s="253"/>
      <c r="CB198" s="253"/>
      <c r="CC198" s="253"/>
      <c r="CD198" s="253"/>
      <c r="CE198" s="253"/>
      <c r="CF198" s="253"/>
      <c r="CG198" s="253"/>
      <c r="CH198" s="253"/>
      <c r="CI198" s="253"/>
      <c r="CJ198" s="253"/>
      <c r="CK198" s="253"/>
      <c r="CL198" s="253"/>
      <c r="CM198" s="253"/>
      <c r="CN198" s="253"/>
      <c r="CO198" s="253"/>
      <c r="CP198" s="253"/>
      <c r="CQ198" s="253"/>
      <c r="CR198" s="253"/>
      <c r="CS198" s="253"/>
      <c r="CT198" s="253"/>
      <c r="CU198" s="253"/>
      <c r="CV198" s="253"/>
      <c r="CW198" s="253"/>
      <c r="CX198" s="253"/>
      <c r="CY198" s="253"/>
      <c r="CZ198" s="253"/>
      <c r="DA198" s="253"/>
      <c r="DB198" s="253"/>
      <c r="DC198" s="253"/>
      <c r="DD198" s="253"/>
      <c r="DE198" s="253"/>
      <c r="DF198" s="253"/>
      <c r="DG198" s="253"/>
      <c r="DH198" s="253"/>
      <c r="DI198" s="253"/>
      <c r="DJ198" s="253"/>
      <c r="DK198" s="253"/>
      <c r="DL198" s="253"/>
    </row>
    <row r="199" spans="1:116" x14ac:dyDescent="0.25">
      <c r="A199" s="253"/>
      <c r="B199" s="253"/>
      <c r="C199" s="253"/>
      <c r="D199" s="253"/>
      <c r="E199" s="253"/>
      <c r="F199" s="253"/>
      <c r="G199" s="253"/>
      <c r="H199" s="253"/>
      <c r="I199" s="253"/>
      <c r="J199" s="253"/>
      <c r="K199" s="253"/>
      <c r="L199" s="253"/>
      <c r="M199" s="253"/>
      <c r="N199" s="253"/>
      <c r="O199" s="253"/>
      <c r="P199" s="253"/>
      <c r="Q199" s="253"/>
      <c r="R199" s="253"/>
      <c r="S199" s="253"/>
      <c r="T199" s="253"/>
      <c r="U199" s="253"/>
      <c r="V199" s="253"/>
      <c r="W199" s="253"/>
      <c r="X199" s="253"/>
      <c r="Y199" s="253"/>
      <c r="Z199" s="253"/>
      <c r="AA199" s="253"/>
      <c r="AB199" s="253"/>
      <c r="AC199" s="253"/>
      <c r="AD199" s="253"/>
      <c r="AE199" s="253"/>
      <c r="AF199" s="253"/>
      <c r="AG199" s="253"/>
      <c r="AH199" s="253"/>
      <c r="AI199" s="253"/>
      <c r="AJ199" s="253"/>
      <c r="AK199" s="253"/>
      <c r="AL199" s="253"/>
      <c r="AM199" s="253"/>
      <c r="AN199" s="253"/>
      <c r="AO199" s="253"/>
      <c r="AP199" s="253"/>
      <c r="AQ199" s="253"/>
      <c r="AR199" s="253"/>
      <c r="AS199" s="253"/>
      <c r="AT199" s="253"/>
      <c r="AU199" s="253"/>
      <c r="AV199" s="253"/>
      <c r="AW199" s="253"/>
      <c r="AX199" s="253"/>
      <c r="AY199" s="253"/>
      <c r="AZ199" s="253"/>
      <c r="BA199" s="253"/>
      <c r="BB199" s="253"/>
      <c r="BC199" s="253"/>
      <c r="BD199" s="253"/>
      <c r="BE199" s="253"/>
      <c r="BF199" s="253"/>
      <c r="BG199" s="253"/>
      <c r="BH199" s="253"/>
      <c r="BI199" s="253"/>
      <c r="BJ199" s="253"/>
      <c r="BK199" s="253"/>
      <c r="BL199" s="253"/>
      <c r="BM199" s="253"/>
      <c r="BN199" s="253"/>
      <c r="BO199" s="253"/>
      <c r="BP199" s="253"/>
      <c r="BQ199" s="253"/>
      <c r="BR199" s="253"/>
      <c r="BS199" s="253"/>
      <c r="BT199" s="253"/>
      <c r="BU199" s="253"/>
      <c r="BV199" s="253"/>
      <c r="BW199" s="253"/>
      <c r="BX199" s="253"/>
      <c r="BY199" s="253"/>
      <c r="BZ199" s="253"/>
      <c r="CA199" s="253"/>
      <c r="CB199" s="253"/>
      <c r="CC199" s="253"/>
      <c r="CD199" s="253"/>
      <c r="CE199" s="253"/>
      <c r="CF199" s="253"/>
      <c r="CG199" s="253"/>
      <c r="CH199" s="253"/>
      <c r="CI199" s="253"/>
      <c r="CJ199" s="253"/>
      <c r="CK199" s="253"/>
      <c r="CL199" s="253"/>
      <c r="CM199" s="253"/>
      <c r="CN199" s="253"/>
      <c r="CO199" s="253"/>
      <c r="CP199" s="253"/>
      <c r="CQ199" s="253"/>
      <c r="CR199" s="253"/>
      <c r="CS199" s="253"/>
      <c r="CT199" s="253"/>
      <c r="CU199" s="253"/>
      <c r="CV199" s="253"/>
      <c r="CW199" s="253"/>
      <c r="CX199" s="253"/>
      <c r="CY199" s="253"/>
      <c r="CZ199" s="253"/>
      <c r="DA199" s="253"/>
      <c r="DB199" s="253"/>
      <c r="DC199" s="253"/>
      <c r="DD199" s="253"/>
      <c r="DE199" s="253"/>
      <c r="DF199" s="253"/>
      <c r="DG199" s="253"/>
      <c r="DH199" s="253"/>
      <c r="DI199" s="253"/>
      <c r="DJ199" s="253"/>
      <c r="DK199" s="253"/>
      <c r="DL199" s="253"/>
    </row>
    <row r="200" spans="1:116" x14ac:dyDescent="0.25">
      <c r="A200" s="253"/>
      <c r="B200" s="253"/>
      <c r="C200" s="253"/>
      <c r="D200" s="253"/>
      <c r="E200" s="253"/>
      <c r="F200" s="253"/>
      <c r="G200" s="253"/>
      <c r="H200" s="253"/>
      <c r="I200" s="253"/>
      <c r="J200" s="253"/>
      <c r="K200" s="253"/>
      <c r="L200" s="253"/>
      <c r="M200" s="253"/>
      <c r="N200" s="253"/>
      <c r="O200" s="253"/>
      <c r="P200" s="253"/>
      <c r="Q200" s="253"/>
      <c r="R200" s="253"/>
      <c r="S200" s="253"/>
      <c r="T200" s="253"/>
      <c r="U200" s="253"/>
      <c r="V200" s="253"/>
      <c r="W200" s="253"/>
      <c r="X200" s="253"/>
      <c r="Y200" s="253"/>
      <c r="Z200" s="253"/>
      <c r="AA200" s="253"/>
      <c r="AB200" s="253"/>
      <c r="AC200" s="253"/>
      <c r="AD200" s="253"/>
      <c r="AE200" s="253"/>
      <c r="AF200" s="253"/>
      <c r="AG200" s="253"/>
      <c r="AH200" s="253"/>
      <c r="AI200" s="253"/>
      <c r="AJ200" s="253"/>
      <c r="AK200" s="253"/>
      <c r="AL200" s="253"/>
      <c r="AM200" s="253"/>
      <c r="AN200" s="253"/>
      <c r="AO200" s="253"/>
      <c r="AP200" s="253"/>
      <c r="AQ200" s="253"/>
      <c r="AR200" s="253"/>
      <c r="AS200" s="253"/>
      <c r="AT200" s="253"/>
      <c r="AU200" s="253"/>
      <c r="AV200" s="253"/>
      <c r="AW200" s="253"/>
      <c r="AX200" s="253"/>
      <c r="AY200" s="253"/>
      <c r="AZ200" s="253"/>
      <c r="BA200" s="253"/>
      <c r="BB200" s="253"/>
      <c r="BC200" s="253"/>
      <c r="BD200" s="253"/>
      <c r="BE200" s="253"/>
      <c r="BF200" s="253"/>
      <c r="BG200" s="253"/>
      <c r="BH200" s="253"/>
      <c r="BI200" s="253"/>
      <c r="BJ200" s="253"/>
      <c r="BK200" s="253"/>
      <c r="BL200" s="253"/>
      <c r="BM200" s="253"/>
      <c r="BN200" s="253"/>
      <c r="BO200" s="253"/>
      <c r="BP200" s="253"/>
      <c r="BQ200" s="253"/>
      <c r="BR200" s="253"/>
      <c r="BS200" s="253"/>
      <c r="BT200" s="253"/>
      <c r="BU200" s="253"/>
      <c r="BV200" s="253"/>
      <c r="BW200" s="253"/>
      <c r="BX200" s="253"/>
      <c r="BY200" s="253"/>
      <c r="BZ200" s="253"/>
      <c r="CA200" s="253"/>
      <c r="CB200" s="253"/>
      <c r="CC200" s="253"/>
      <c r="CD200" s="253"/>
      <c r="CE200" s="253"/>
      <c r="CF200" s="253"/>
      <c r="CG200" s="253"/>
      <c r="CH200" s="253"/>
      <c r="CI200" s="253"/>
      <c r="CJ200" s="253"/>
      <c r="CK200" s="253"/>
      <c r="CL200" s="253"/>
      <c r="CM200" s="253"/>
      <c r="CN200" s="253"/>
      <c r="CO200" s="253"/>
      <c r="CP200" s="253"/>
      <c r="CQ200" s="253"/>
      <c r="CR200" s="253"/>
      <c r="CS200" s="253"/>
      <c r="CT200" s="253"/>
      <c r="CU200" s="253"/>
      <c r="CV200" s="253"/>
      <c r="CW200" s="253"/>
      <c r="CX200" s="253"/>
      <c r="CY200" s="253"/>
      <c r="CZ200" s="253"/>
      <c r="DA200" s="253"/>
      <c r="DB200" s="253"/>
      <c r="DC200" s="253"/>
      <c r="DD200" s="253"/>
      <c r="DE200" s="253"/>
      <c r="DF200" s="253"/>
      <c r="DG200" s="253"/>
      <c r="DH200" s="253"/>
      <c r="DI200" s="253"/>
      <c r="DJ200" s="253"/>
      <c r="DK200" s="253"/>
      <c r="DL200" s="253"/>
    </row>
    <row r="201" spans="1:116" x14ac:dyDescent="0.25">
      <c r="A201" s="253"/>
      <c r="B201" s="253"/>
      <c r="C201" s="253"/>
      <c r="D201" s="253"/>
      <c r="E201" s="253"/>
      <c r="F201" s="253"/>
      <c r="G201" s="253"/>
      <c r="H201" s="253"/>
      <c r="I201" s="253"/>
      <c r="J201" s="253"/>
      <c r="K201" s="253"/>
      <c r="L201" s="253"/>
      <c r="M201" s="253"/>
      <c r="N201" s="253"/>
      <c r="O201" s="253"/>
      <c r="P201" s="253"/>
      <c r="Q201" s="253"/>
      <c r="R201" s="253"/>
      <c r="S201" s="253"/>
      <c r="T201" s="253"/>
      <c r="U201" s="253"/>
      <c r="V201" s="253"/>
      <c r="W201" s="253"/>
      <c r="X201" s="253"/>
      <c r="Y201" s="253"/>
      <c r="Z201" s="253"/>
      <c r="AA201" s="253"/>
      <c r="AB201" s="253"/>
      <c r="AC201" s="253"/>
      <c r="AD201" s="253"/>
      <c r="AE201" s="253"/>
      <c r="AF201" s="253"/>
      <c r="AG201" s="253"/>
      <c r="AH201" s="253"/>
      <c r="AI201" s="253"/>
      <c r="AJ201" s="253"/>
      <c r="AK201" s="253"/>
      <c r="AL201" s="253"/>
      <c r="AM201" s="253"/>
      <c r="AN201" s="253"/>
      <c r="AO201" s="253"/>
      <c r="AP201" s="253"/>
      <c r="AQ201" s="253"/>
      <c r="AR201" s="253"/>
      <c r="AS201" s="253"/>
      <c r="AT201" s="253"/>
      <c r="AU201" s="253"/>
      <c r="AV201" s="253"/>
      <c r="AW201" s="253"/>
      <c r="AX201" s="253"/>
      <c r="AY201" s="253"/>
      <c r="AZ201" s="253"/>
      <c r="BA201" s="253"/>
      <c r="BB201" s="253"/>
      <c r="BC201" s="253"/>
      <c r="BD201" s="253"/>
      <c r="BE201" s="253"/>
      <c r="BF201" s="253"/>
      <c r="BG201" s="253"/>
      <c r="BH201" s="253"/>
      <c r="BI201" s="253"/>
      <c r="BJ201" s="253"/>
      <c r="BK201" s="253"/>
      <c r="BL201" s="253"/>
      <c r="BM201" s="253"/>
      <c r="BN201" s="253"/>
      <c r="BO201" s="253"/>
      <c r="BP201" s="253"/>
      <c r="BQ201" s="253"/>
      <c r="BR201" s="253"/>
      <c r="BS201" s="253"/>
      <c r="BT201" s="253"/>
      <c r="BU201" s="253"/>
      <c r="BV201" s="253"/>
      <c r="BW201" s="253"/>
      <c r="BX201" s="253"/>
      <c r="BY201" s="253"/>
      <c r="BZ201" s="253"/>
      <c r="CA201" s="253"/>
      <c r="CB201" s="253"/>
      <c r="CC201" s="253"/>
      <c r="CD201" s="253"/>
      <c r="CE201" s="253"/>
      <c r="CF201" s="253"/>
      <c r="CG201" s="253"/>
      <c r="CH201" s="253"/>
      <c r="CI201" s="253"/>
      <c r="CJ201" s="253"/>
      <c r="CK201" s="253"/>
      <c r="CL201" s="253"/>
      <c r="CM201" s="253"/>
      <c r="CN201" s="253"/>
      <c r="CO201" s="253"/>
      <c r="CP201" s="253"/>
      <c r="CQ201" s="253"/>
      <c r="CR201" s="253"/>
      <c r="CS201" s="253"/>
      <c r="CT201" s="253"/>
      <c r="CU201" s="253"/>
      <c r="CV201" s="253"/>
      <c r="CW201" s="253"/>
      <c r="CX201" s="253"/>
      <c r="CY201" s="253"/>
      <c r="CZ201" s="253"/>
      <c r="DA201" s="253"/>
      <c r="DB201" s="253"/>
      <c r="DC201" s="253"/>
      <c r="DD201" s="253"/>
      <c r="DE201" s="253"/>
      <c r="DF201" s="253"/>
      <c r="DG201" s="253"/>
      <c r="DH201" s="253"/>
      <c r="DI201" s="253"/>
      <c r="DJ201" s="253"/>
      <c r="DK201" s="253"/>
      <c r="DL201" s="253"/>
    </row>
    <row r="202" spans="1:116" x14ac:dyDescent="0.25">
      <c r="A202" s="253"/>
      <c r="B202" s="253"/>
      <c r="C202" s="253"/>
      <c r="D202" s="253"/>
      <c r="E202" s="253"/>
      <c r="F202" s="253"/>
      <c r="G202" s="253"/>
      <c r="H202" s="253"/>
      <c r="I202" s="253"/>
      <c r="J202" s="253"/>
      <c r="K202" s="253"/>
      <c r="L202" s="253"/>
      <c r="M202" s="253"/>
      <c r="N202" s="253"/>
      <c r="O202" s="253"/>
      <c r="P202" s="253"/>
      <c r="Q202" s="253"/>
      <c r="R202" s="253"/>
      <c r="S202" s="253"/>
      <c r="T202" s="253"/>
      <c r="U202" s="253"/>
      <c r="V202" s="253"/>
      <c r="W202" s="253"/>
      <c r="X202" s="253"/>
      <c r="Y202" s="253"/>
      <c r="Z202" s="253"/>
      <c r="AA202" s="253"/>
      <c r="AB202" s="253"/>
      <c r="AC202" s="253"/>
      <c r="AD202" s="253"/>
      <c r="AE202" s="253"/>
      <c r="AF202" s="253"/>
      <c r="AG202" s="253"/>
      <c r="AH202" s="253"/>
      <c r="AI202" s="253"/>
      <c r="AJ202" s="253"/>
      <c r="AK202" s="253"/>
      <c r="AL202" s="253"/>
      <c r="AM202" s="253"/>
      <c r="AN202" s="253"/>
      <c r="AO202" s="253"/>
      <c r="AP202" s="253"/>
      <c r="AQ202" s="253"/>
      <c r="AR202" s="253"/>
      <c r="AS202" s="253"/>
      <c r="AT202" s="253"/>
      <c r="AU202" s="253"/>
      <c r="AV202" s="253"/>
      <c r="AW202" s="253"/>
      <c r="AX202" s="253"/>
      <c r="AY202" s="253"/>
      <c r="AZ202" s="253"/>
      <c r="BA202" s="253"/>
      <c r="BB202" s="253"/>
      <c r="BC202" s="253"/>
      <c r="BD202" s="253"/>
      <c r="BE202" s="253"/>
      <c r="BF202" s="253"/>
      <c r="BG202" s="253"/>
      <c r="BH202" s="253"/>
      <c r="BI202" s="253"/>
      <c r="BJ202" s="253"/>
      <c r="BK202" s="253"/>
      <c r="BL202" s="253"/>
      <c r="BM202" s="253"/>
      <c r="BN202" s="253"/>
      <c r="BO202" s="253"/>
      <c r="BP202" s="253"/>
      <c r="BQ202" s="253"/>
      <c r="BR202" s="253"/>
      <c r="BS202" s="253"/>
      <c r="BT202" s="253"/>
      <c r="BU202" s="253"/>
      <c r="BV202" s="253"/>
      <c r="BW202" s="253"/>
      <c r="BX202" s="253"/>
      <c r="BY202" s="253"/>
      <c r="BZ202" s="253"/>
      <c r="CA202" s="253"/>
      <c r="CB202" s="253"/>
      <c r="CC202" s="253"/>
      <c r="CD202" s="253"/>
      <c r="CE202" s="253"/>
      <c r="CF202" s="253"/>
      <c r="CG202" s="253"/>
      <c r="CH202" s="253"/>
      <c r="CI202" s="253"/>
      <c r="CJ202" s="253"/>
      <c r="CK202" s="253"/>
      <c r="CL202" s="253"/>
      <c r="CM202" s="253"/>
      <c r="CN202" s="253"/>
      <c r="CO202" s="253"/>
      <c r="CP202" s="253"/>
      <c r="CQ202" s="253"/>
      <c r="CR202" s="253"/>
      <c r="CS202" s="253"/>
      <c r="CT202" s="253"/>
      <c r="CU202" s="253"/>
      <c r="CV202" s="253"/>
      <c r="CW202" s="253"/>
      <c r="CX202" s="253"/>
      <c r="CY202" s="253"/>
      <c r="CZ202" s="253"/>
      <c r="DA202" s="253"/>
      <c r="DB202" s="253"/>
      <c r="DC202" s="253"/>
      <c r="DD202" s="253"/>
      <c r="DE202" s="253"/>
      <c r="DF202" s="253"/>
      <c r="DG202" s="253"/>
      <c r="DH202" s="253"/>
      <c r="DI202" s="253"/>
      <c r="DJ202" s="253"/>
      <c r="DK202" s="253"/>
      <c r="DL202" s="253"/>
    </row>
    <row r="203" spans="1:116" x14ac:dyDescent="0.25">
      <c r="A203" s="253"/>
      <c r="B203" s="253"/>
      <c r="C203" s="253"/>
      <c r="D203" s="253"/>
      <c r="E203" s="253"/>
      <c r="F203" s="253"/>
      <c r="G203" s="253"/>
      <c r="H203" s="253"/>
      <c r="I203" s="253"/>
      <c r="J203" s="253"/>
      <c r="K203" s="253"/>
      <c r="L203" s="253"/>
      <c r="M203" s="253"/>
      <c r="N203" s="253"/>
      <c r="O203" s="253"/>
      <c r="P203" s="253"/>
      <c r="Q203" s="253"/>
      <c r="R203" s="253"/>
      <c r="S203" s="253"/>
      <c r="T203" s="253"/>
      <c r="U203" s="253"/>
      <c r="V203" s="253"/>
      <c r="W203" s="253"/>
      <c r="X203" s="253"/>
      <c r="Y203" s="253"/>
      <c r="Z203" s="253"/>
      <c r="AA203" s="253"/>
      <c r="AB203" s="253"/>
      <c r="AC203" s="253"/>
      <c r="AD203" s="253"/>
      <c r="AE203" s="253"/>
      <c r="AF203" s="253"/>
      <c r="AG203" s="253"/>
      <c r="AH203" s="253"/>
      <c r="AI203" s="253"/>
      <c r="AJ203" s="253"/>
      <c r="AK203" s="253"/>
      <c r="AL203" s="253"/>
      <c r="AM203" s="253"/>
      <c r="AN203" s="253"/>
      <c r="AO203" s="253"/>
      <c r="AP203" s="253"/>
      <c r="AQ203" s="253"/>
      <c r="AR203" s="253"/>
      <c r="AS203" s="253"/>
      <c r="AT203" s="253"/>
      <c r="AU203" s="253"/>
      <c r="AV203" s="253"/>
      <c r="AW203" s="253"/>
      <c r="AX203" s="253"/>
      <c r="AY203" s="253"/>
      <c r="AZ203" s="253"/>
      <c r="BA203" s="253"/>
      <c r="BB203" s="253"/>
      <c r="BC203" s="253"/>
      <c r="BD203" s="253"/>
      <c r="BE203" s="253"/>
      <c r="BF203" s="253"/>
      <c r="BG203" s="253"/>
      <c r="BH203" s="253"/>
      <c r="BI203" s="253"/>
      <c r="BJ203" s="253"/>
      <c r="BK203" s="253"/>
      <c r="BL203" s="253"/>
      <c r="BM203" s="253"/>
      <c r="BN203" s="253"/>
      <c r="BO203" s="253"/>
      <c r="BP203" s="253"/>
      <c r="BQ203" s="253"/>
      <c r="BR203" s="253"/>
      <c r="BS203" s="253"/>
      <c r="BT203" s="253"/>
      <c r="BU203" s="253"/>
      <c r="BV203" s="253"/>
      <c r="BW203" s="253"/>
      <c r="BX203" s="253"/>
      <c r="BY203" s="253"/>
      <c r="BZ203" s="253"/>
      <c r="CA203" s="253"/>
      <c r="CB203" s="253"/>
      <c r="CC203" s="253"/>
      <c r="CD203" s="253"/>
      <c r="CE203" s="253"/>
      <c r="CF203" s="253"/>
      <c r="CG203" s="253"/>
      <c r="CH203" s="253"/>
      <c r="CI203" s="253"/>
      <c r="CJ203" s="253"/>
      <c r="CK203" s="253"/>
      <c r="CL203" s="253"/>
      <c r="CM203" s="253"/>
      <c r="CN203" s="253"/>
      <c r="CO203" s="253"/>
      <c r="CP203" s="253"/>
      <c r="CQ203" s="253"/>
      <c r="CR203" s="253"/>
      <c r="CS203" s="253"/>
      <c r="CT203" s="253"/>
      <c r="CU203" s="253"/>
      <c r="CV203" s="253"/>
      <c r="CW203" s="253"/>
      <c r="CX203" s="253"/>
      <c r="CY203" s="253"/>
      <c r="CZ203" s="253"/>
      <c r="DA203" s="253"/>
      <c r="DB203" s="253"/>
      <c r="DC203" s="253"/>
      <c r="DD203" s="253"/>
      <c r="DE203" s="253"/>
      <c r="DF203" s="253"/>
      <c r="DG203" s="253"/>
      <c r="DH203" s="253"/>
      <c r="DI203" s="253"/>
      <c r="DJ203" s="253"/>
      <c r="DK203" s="253"/>
      <c r="DL203" s="253"/>
    </row>
    <row r="204" spans="1:116" x14ac:dyDescent="0.25">
      <c r="A204" s="253"/>
      <c r="B204" s="253"/>
      <c r="C204" s="253"/>
      <c r="D204" s="253"/>
      <c r="E204" s="253"/>
      <c r="F204" s="253"/>
      <c r="G204" s="253"/>
      <c r="H204" s="253"/>
      <c r="I204" s="253"/>
      <c r="J204" s="253"/>
      <c r="K204" s="253"/>
      <c r="L204" s="253"/>
      <c r="M204" s="253"/>
      <c r="N204" s="253"/>
      <c r="O204" s="253"/>
      <c r="P204" s="253"/>
      <c r="Q204" s="253"/>
      <c r="R204" s="253"/>
      <c r="S204" s="253"/>
      <c r="T204" s="253"/>
      <c r="U204" s="253"/>
      <c r="V204" s="253"/>
      <c r="W204" s="253"/>
      <c r="X204" s="253"/>
      <c r="Y204" s="253"/>
      <c r="Z204" s="253"/>
      <c r="AA204" s="253"/>
      <c r="AB204" s="253"/>
      <c r="AC204" s="253"/>
      <c r="AD204" s="253"/>
      <c r="AE204" s="253"/>
      <c r="AF204" s="253"/>
      <c r="AG204" s="253"/>
      <c r="AH204" s="253"/>
      <c r="AI204" s="253"/>
      <c r="AJ204" s="253"/>
      <c r="AK204" s="253"/>
      <c r="AL204" s="253"/>
      <c r="AM204" s="253"/>
      <c r="AN204" s="253"/>
      <c r="AO204" s="253"/>
      <c r="AP204" s="253"/>
      <c r="AQ204" s="253"/>
      <c r="AR204" s="253"/>
      <c r="AS204" s="253"/>
      <c r="AT204" s="253"/>
      <c r="AU204" s="253"/>
      <c r="AV204" s="253"/>
      <c r="AW204" s="253"/>
      <c r="AX204" s="253"/>
      <c r="AY204" s="253"/>
      <c r="AZ204" s="253"/>
      <c r="BA204" s="253"/>
      <c r="BB204" s="253"/>
      <c r="BC204" s="253"/>
      <c r="BD204" s="253"/>
      <c r="BE204" s="253"/>
      <c r="BF204" s="253"/>
      <c r="BG204" s="253"/>
      <c r="BH204" s="253"/>
      <c r="BI204" s="253"/>
      <c r="BJ204" s="253"/>
      <c r="BK204" s="253"/>
      <c r="BL204" s="253"/>
      <c r="BM204" s="253"/>
      <c r="BN204" s="253"/>
      <c r="BO204" s="253"/>
      <c r="BP204" s="253"/>
      <c r="BQ204" s="253"/>
      <c r="BR204" s="253"/>
      <c r="BS204" s="253"/>
      <c r="BT204" s="253"/>
      <c r="BU204" s="253"/>
      <c r="BV204" s="253"/>
      <c r="BW204" s="253"/>
      <c r="BX204" s="253"/>
      <c r="BY204" s="253"/>
      <c r="BZ204" s="253"/>
      <c r="CA204" s="253"/>
      <c r="CB204" s="253"/>
      <c r="CC204" s="253"/>
      <c r="CD204" s="253"/>
      <c r="CE204" s="253"/>
      <c r="CF204" s="253"/>
      <c r="CG204" s="253"/>
      <c r="CH204" s="253"/>
      <c r="CI204" s="253"/>
      <c r="CJ204" s="253"/>
      <c r="CK204" s="253"/>
      <c r="CL204" s="253"/>
      <c r="CM204" s="253"/>
      <c r="CN204" s="253"/>
      <c r="CO204" s="253"/>
      <c r="CP204" s="253"/>
      <c r="CQ204" s="253"/>
      <c r="CR204" s="253"/>
      <c r="CS204" s="253"/>
      <c r="CT204" s="253"/>
      <c r="CU204" s="253"/>
      <c r="CV204" s="253"/>
      <c r="CW204" s="253"/>
      <c r="CX204" s="253"/>
      <c r="CY204" s="253"/>
      <c r="CZ204" s="253"/>
      <c r="DA204" s="253"/>
      <c r="DB204" s="253"/>
      <c r="DC204" s="253"/>
      <c r="DD204" s="253"/>
      <c r="DE204" s="253"/>
      <c r="DF204" s="253"/>
      <c r="DG204" s="253"/>
      <c r="DH204" s="253"/>
      <c r="DI204" s="253"/>
      <c r="DJ204" s="253"/>
      <c r="DK204" s="253"/>
      <c r="DL204" s="253"/>
    </row>
    <row r="205" spans="1:116" x14ac:dyDescent="0.25">
      <c r="A205" s="253"/>
      <c r="B205" s="253"/>
      <c r="C205" s="253"/>
      <c r="D205" s="253"/>
      <c r="E205" s="253"/>
      <c r="F205" s="253"/>
      <c r="G205" s="253"/>
      <c r="H205" s="253"/>
      <c r="I205" s="253"/>
      <c r="J205" s="253"/>
      <c r="K205" s="253"/>
      <c r="L205" s="253"/>
      <c r="M205" s="253"/>
      <c r="N205" s="253"/>
      <c r="O205" s="253"/>
      <c r="P205" s="253"/>
      <c r="Q205" s="253"/>
      <c r="R205" s="253"/>
      <c r="S205" s="253"/>
      <c r="T205" s="253"/>
      <c r="U205" s="253"/>
      <c r="V205" s="253"/>
      <c r="W205" s="253"/>
      <c r="X205" s="253"/>
      <c r="Y205" s="253"/>
      <c r="Z205" s="253"/>
      <c r="AA205" s="253"/>
      <c r="AB205" s="253"/>
      <c r="AC205" s="253"/>
      <c r="AD205" s="253"/>
      <c r="AE205" s="253"/>
      <c r="AF205" s="253"/>
      <c r="AG205" s="253"/>
      <c r="AH205" s="253"/>
      <c r="AI205" s="253"/>
      <c r="AJ205" s="253"/>
      <c r="AK205" s="253"/>
      <c r="AL205" s="253"/>
      <c r="AM205" s="253"/>
      <c r="AN205" s="253"/>
      <c r="AO205" s="253"/>
      <c r="AP205" s="253"/>
      <c r="AQ205" s="253"/>
      <c r="AR205" s="253"/>
      <c r="AS205" s="253"/>
      <c r="AT205" s="253"/>
      <c r="AU205" s="253"/>
      <c r="AV205" s="253"/>
      <c r="AW205" s="253"/>
      <c r="AX205" s="253"/>
      <c r="AY205" s="253"/>
      <c r="AZ205" s="253"/>
      <c r="BA205" s="253"/>
      <c r="BB205" s="253"/>
      <c r="BC205" s="253"/>
      <c r="BD205" s="253"/>
      <c r="BE205" s="253"/>
      <c r="BF205" s="253"/>
      <c r="BG205" s="253"/>
      <c r="BH205" s="253"/>
      <c r="BI205" s="253"/>
      <c r="BJ205" s="253"/>
      <c r="BK205" s="253"/>
      <c r="BL205" s="253"/>
      <c r="BM205" s="253"/>
      <c r="BN205" s="253"/>
      <c r="BO205" s="253"/>
      <c r="BP205" s="253"/>
      <c r="BQ205" s="253"/>
      <c r="BR205" s="253"/>
      <c r="BS205" s="253"/>
      <c r="BT205" s="253"/>
      <c r="BU205" s="253"/>
      <c r="BV205" s="253"/>
      <c r="BW205" s="253"/>
      <c r="BX205" s="253"/>
      <c r="BY205" s="253"/>
      <c r="BZ205" s="253"/>
      <c r="CA205" s="253"/>
      <c r="CB205" s="253"/>
      <c r="CC205" s="253"/>
      <c r="CD205" s="253"/>
      <c r="CE205" s="253"/>
      <c r="CF205" s="253"/>
      <c r="CG205" s="253"/>
      <c r="CH205" s="253"/>
      <c r="CI205" s="253"/>
      <c r="CJ205" s="253"/>
      <c r="CK205" s="253"/>
      <c r="CL205" s="253"/>
      <c r="CM205" s="253"/>
      <c r="CN205" s="253"/>
      <c r="CO205" s="253"/>
      <c r="CP205" s="253"/>
      <c r="CQ205" s="253"/>
      <c r="CR205" s="253"/>
      <c r="CS205" s="253"/>
      <c r="CT205" s="253"/>
      <c r="CU205" s="253"/>
      <c r="CV205" s="253"/>
      <c r="CW205" s="253"/>
      <c r="CX205" s="253"/>
      <c r="CY205" s="253"/>
      <c r="CZ205" s="253"/>
      <c r="DA205" s="253"/>
      <c r="DB205" s="253"/>
      <c r="DC205" s="253"/>
      <c r="DD205" s="253"/>
      <c r="DE205" s="253"/>
      <c r="DF205" s="253"/>
      <c r="DG205" s="253"/>
      <c r="DH205" s="253"/>
      <c r="DI205" s="253"/>
      <c r="DJ205" s="253"/>
      <c r="DK205" s="253"/>
      <c r="DL205" s="253"/>
    </row>
    <row r="206" spans="1:116" x14ac:dyDescent="0.25">
      <c r="A206" s="253"/>
      <c r="B206" s="253"/>
      <c r="C206" s="253"/>
      <c r="D206" s="253"/>
      <c r="E206" s="253"/>
      <c r="F206" s="253"/>
      <c r="G206" s="253"/>
      <c r="H206" s="253"/>
      <c r="I206" s="253"/>
      <c r="J206" s="253"/>
      <c r="K206" s="253"/>
      <c r="L206" s="253"/>
      <c r="M206" s="253"/>
      <c r="N206" s="253"/>
      <c r="O206" s="253"/>
      <c r="P206" s="253"/>
      <c r="Q206" s="253"/>
      <c r="R206" s="253"/>
      <c r="S206" s="253"/>
      <c r="T206" s="253"/>
      <c r="U206" s="253"/>
      <c r="V206" s="253"/>
      <c r="W206" s="253"/>
      <c r="X206" s="253"/>
      <c r="Y206" s="253"/>
      <c r="Z206" s="253"/>
      <c r="AA206" s="253"/>
      <c r="AB206" s="253"/>
      <c r="AC206" s="253"/>
      <c r="AD206" s="253"/>
      <c r="AE206" s="253"/>
      <c r="AF206" s="253"/>
      <c r="AG206" s="253"/>
      <c r="AH206" s="253"/>
      <c r="AI206" s="253"/>
      <c r="AJ206" s="253"/>
      <c r="AK206" s="253"/>
      <c r="AL206" s="253"/>
      <c r="AM206" s="253"/>
      <c r="AN206" s="253"/>
      <c r="AO206" s="253"/>
      <c r="AP206" s="253"/>
      <c r="AQ206" s="253"/>
      <c r="AR206" s="253"/>
      <c r="AS206" s="253"/>
      <c r="AT206" s="253"/>
      <c r="AU206" s="253"/>
      <c r="AV206" s="253"/>
      <c r="AW206" s="253"/>
      <c r="AX206" s="253"/>
      <c r="AY206" s="253"/>
      <c r="AZ206" s="253"/>
      <c r="BA206" s="253"/>
      <c r="BB206" s="253"/>
      <c r="BC206" s="253"/>
      <c r="BD206" s="253"/>
      <c r="BE206" s="253"/>
      <c r="BF206" s="253"/>
      <c r="BG206" s="253"/>
      <c r="BH206" s="253"/>
      <c r="BI206" s="253"/>
      <c r="BJ206" s="253"/>
      <c r="BK206" s="253"/>
      <c r="BL206" s="253"/>
      <c r="BM206" s="253"/>
      <c r="BN206" s="253"/>
      <c r="BO206" s="253"/>
      <c r="BP206" s="253"/>
      <c r="BQ206" s="253"/>
      <c r="BR206" s="253"/>
      <c r="BS206" s="253"/>
      <c r="BT206" s="253"/>
      <c r="BU206" s="253"/>
      <c r="BV206" s="253"/>
      <c r="BW206" s="253"/>
      <c r="BX206" s="253"/>
      <c r="BY206" s="253"/>
      <c r="BZ206" s="253"/>
      <c r="CA206" s="253"/>
      <c r="CB206" s="253"/>
      <c r="CC206" s="253"/>
      <c r="CD206" s="253"/>
      <c r="CE206" s="253"/>
      <c r="CF206" s="253"/>
      <c r="CG206" s="253"/>
      <c r="CH206" s="253"/>
      <c r="CI206" s="253"/>
      <c r="CJ206" s="253"/>
      <c r="CK206" s="253"/>
      <c r="CL206" s="253"/>
      <c r="CM206" s="253"/>
      <c r="CN206" s="253"/>
      <c r="CO206" s="253"/>
      <c r="CP206" s="253"/>
      <c r="CQ206" s="253"/>
      <c r="CR206" s="253"/>
      <c r="CS206" s="253"/>
      <c r="CT206" s="253"/>
      <c r="CU206" s="253"/>
      <c r="CV206" s="253"/>
      <c r="CW206" s="253"/>
      <c r="CX206" s="253"/>
      <c r="CY206" s="253"/>
      <c r="CZ206" s="253"/>
      <c r="DA206" s="253"/>
      <c r="DB206" s="253"/>
      <c r="DC206" s="253"/>
      <c r="DD206" s="253"/>
      <c r="DE206" s="253"/>
      <c r="DF206" s="253"/>
      <c r="DG206" s="253"/>
      <c r="DH206" s="253"/>
      <c r="DI206" s="253"/>
      <c r="DJ206" s="253"/>
      <c r="DK206" s="253"/>
      <c r="DL206" s="253"/>
    </row>
    <row r="207" spans="1:116" x14ac:dyDescent="0.25">
      <c r="A207" s="253"/>
      <c r="B207" s="253"/>
      <c r="C207" s="253"/>
      <c r="D207" s="253"/>
      <c r="E207" s="253"/>
      <c r="F207" s="253"/>
      <c r="G207" s="253"/>
      <c r="H207" s="253"/>
      <c r="I207" s="253"/>
      <c r="J207" s="253"/>
      <c r="K207" s="253"/>
      <c r="L207" s="253"/>
      <c r="M207" s="253"/>
      <c r="N207" s="253"/>
      <c r="O207" s="253"/>
      <c r="P207" s="253"/>
      <c r="Q207" s="253"/>
      <c r="R207" s="253"/>
      <c r="S207" s="253"/>
      <c r="T207" s="253"/>
      <c r="U207" s="253"/>
      <c r="V207" s="253"/>
      <c r="W207" s="253"/>
      <c r="X207" s="253"/>
      <c r="Y207" s="253"/>
      <c r="Z207" s="253"/>
      <c r="AA207" s="253"/>
      <c r="AB207" s="253"/>
      <c r="AC207" s="253"/>
      <c r="AD207" s="253"/>
      <c r="AE207" s="253"/>
      <c r="AF207" s="253"/>
      <c r="AG207" s="253"/>
      <c r="AH207" s="253"/>
      <c r="AI207" s="253"/>
      <c r="AJ207" s="253"/>
      <c r="AK207" s="253"/>
      <c r="AL207" s="253"/>
      <c r="AM207" s="253"/>
      <c r="AN207" s="253"/>
      <c r="AO207" s="253"/>
      <c r="AP207" s="253"/>
      <c r="AQ207" s="253"/>
      <c r="AR207" s="253"/>
      <c r="AS207" s="253"/>
      <c r="AT207" s="253"/>
      <c r="AU207" s="253"/>
      <c r="AV207" s="253"/>
      <c r="AW207" s="253"/>
      <c r="AX207" s="253"/>
      <c r="AY207" s="253"/>
      <c r="AZ207" s="253"/>
      <c r="BA207" s="253"/>
      <c r="BB207" s="253"/>
      <c r="BC207" s="253"/>
      <c r="BD207" s="253"/>
      <c r="BE207" s="253"/>
      <c r="BF207" s="253"/>
      <c r="BG207" s="253"/>
      <c r="BH207" s="253"/>
      <c r="BI207" s="253"/>
      <c r="BJ207" s="253"/>
      <c r="BK207" s="253"/>
      <c r="BL207" s="253"/>
      <c r="BM207" s="253"/>
      <c r="BN207" s="253"/>
      <c r="BO207" s="253"/>
      <c r="BP207" s="253"/>
      <c r="BQ207" s="253"/>
      <c r="BR207" s="253"/>
      <c r="BS207" s="253"/>
      <c r="BT207" s="253"/>
      <c r="BU207" s="253"/>
      <c r="BV207" s="253"/>
      <c r="BW207" s="253"/>
      <c r="BX207" s="253"/>
      <c r="BY207" s="253"/>
      <c r="BZ207" s="253"/>
      <c r="CA207" s="253"/>
      <c r="CB207" s="253"/>
      <c r="CC207" s="253"/>
      <c r="CD207" s="253"/>
      <c r="CE207" s="253"/>
      <c r="CF207" s="253"/>
      <c r="CG207" s="253"/>
      <c r="CH207" s="253"/>
      <c r="CI207" s="253"/>
      <c r="CJ207" s="253"/>
      <c r="CK207" s="253"/>
      <c r="CL207" s="253"/>
      <c r="CM207" s="253"/>
      <c r="CN207" s="253"/>
      <c r="CO207" s="253"/>
      <c r="CP207" s="253"/>
      <c r="CQ207" s="253"/>
      <c r="CR207" s="253"/>
      <c r="CS207" s="253"/>
      <c r="CT207" s="253"/>
      <c r="CU207" s="253"/>
      <c r="CV207" s="253"/>
      <c r="CW207" s="253"/>
      <c r="CX207" s="253"/>
      <c r="CY207" s="253"/>
      <c r="CZ207" s="253"/>
      <c r="DA207" s="253"/>
      <c r="DB207" s="253"/>
      <c r="DC207" s="253"/>
      <c r="DD207" s="253"/>
      <c r="DE207" s="253"/>
      <c r="DF207" s="253"/>
      <c r="DG207" s="253"/>
      <c r="DH207" s="253"/>
      <c r="DI207" s="253"/>
      <c r="DJ207" s="253"/>
      <c r="DK207" s="253"/>
      <c r="DL207" s="253"/>
    </row>
    <row r="208" spans="1:116" x14ac:dyDescent="0.25">
      <c r="A208" s="253"/>
      <c r="B208" s="253"/>
      <c r="C208" s="253"/>
      <c r="D208" s="253"/>
      <c r="E208" s="253"/>
      <c r="F208" s="253"/>
      <c r="G208" s="253"/>
      <c r="H208" s="253"/>
      <c r="I208" s="253"/>
      <c r="J208" s="253"/>
      <c r="K208" s="253"/>
      <c r="L208" s="253"/>
      <c r="M208" s="253"/>
      <c r="N208" s="253"/>
      <c r="O208" s="253"/>
      <c r="P208" s="253"/>
      <c r="Q208" s="253"/>
      <c r="R208" s="253"/>
      <c r="S208" s="253"/>
      <c r="T208" s="253"/>
      <c r="U208" s="253"/>
      <c r="V208" s="253"/>
      <c r="W208" s="253"/>
      <c r="X208" s="253"/>
      <c r="Y208" s="253"/>
      <c r="Z208" s="253"/>
      <c r="AA208" s="253"/>
      <c r="AB208" s="253"/>
      <c r="AC208" s="253"/>
      <c r="AD208" s="253"/>
      <c r="AE208" s="253"/>
      <c r="AF208" s="253"/>
      <c r="AG208" s="253"/>
      <c r="AH208" s="253"/>
      <c r="AI208" s="253"/>
      <c r="AJ208" s="253"/>
      <c r="AK208" s="253"/>
      <c r="AL208" s="253"/>
      <c r="AM208" s="253"/>
      <c r="AN208" s="253"/>
      <c r="AO208" s="253"/>
      <c r="AP208" s="253"/>
      <c r="AQ208" s="253"/>
      <c r="AR208" s="253"/>
      <c r="AS208" s="253"/>
      <c r="AT208" s="253"/>
      <c r="AU208" s="253"/>
      <c r="AV208" s="253"/>
      <c r="AW208" s="253"/>
      <c r="AX208" s="253"/>
      <c r="AY208" s="253"/>
      <c r="AZ208" s="253"/>
      <c r="BA208" s="253"/>
      <c r="BB208" s="253"/>
      <c r="BC208" s="253"/>
      <c r="BD208" s="253"/>
      <c r="BE208" s="253"/>
      <c r="BF208" s="253"/>
      <c r="BG208" s="253"/>
      <c r="BH208" s="253"/>
      <c r="BI208" s="253"/>
      <c r="BJ208" s="253"/>
      <c r="BK208" s="253"/>
      <c r="BL208" s="253"/>
      <c r="BM208" s="253"/>
      <c r="BN208" s="253"/>
      <c r="BO208" s="253"/>
      <c r="BP208" s="253"/>
      <c r="BQ208" s="253"/>
      <c r="BR208" s="253"/>
      <c r="BS208" s="253"/>
      <c r="BT208" s="253"/>
      <c r="BU208" s="253"/>
      <c r="BV208" s="253"/>
      <c r="BW208" s="253"/>
      <c r="BX208" s="253"/>
      <c r="BY208" s="253"/>
      <c r="BZ208" s="253"/>
      <c r="CA208" s="253"/>
      <c r="CB208" s="253"/>
      <c r="CC208" s="253"/>
      <c r="CD208" s="253"/>
      <c r="CE208" s="253"/>
      <c r="CF208" s="253"/>
      <c r="CG208" s="253"/>
      <c r="CH208" s="253"/>
      <c r="CI208" s="253"/>
      <c r="CJ208" s="253"/>
      <c r="CK208" s="253"/>
      <c r="CL208" s="253"/>
      <c r="CM208" s="253"/>
      <c r="CN208" s="253"/>
      <c r="CO208" s="253"/>
      <c r="CP208" s="253"/>
      <c r="CQ208" s="253"/>
      <c r="CR208" s="253"/>
      <c r="CS208" s="253"/>
      <c r="CT208" s="253"/>
      <c r="CU208" s="253"/>
      <c r="CV208" s="253"/>
      <c r="CW208" s="253"/>
      <c r="CX208" s="253"/>
      <c r="CY208" s="253"/>
      <c r="CZ208" s="253"/>
      <c r="DA208" s="253"/>
      <c r="DB208" s="253"/>
      <c r="DC208" s="253"/>
      <c r="DD208" s="253"/>
      <c r="DE208" s="253"/>
      <c r="DF208" s="253"/>
      <c r="DG208" s="253"/>
      <c r="DH208" s="253"/>
      <c r="DI208" s="253"/>
      <c r="DJ208" s="253"/>
      <c r="DK208" s="253"/>
      <c r="DL208" s="253"/>
    </row>
    <row r="209" spans="1:116" x14ac:dyDescent="0.25">
      <c r="A209" s="253"/>
      <c r="B209" s="253"/>
      <c r="C209" s="253"/>
      <c r="D209" s="253"/>
      <c r="E209" s="253"/>
      <c r="F209" s="253"/>
      <c r="G209" s="253"/>
      <c r="H209" s="253"/>
      <c r="I209" s="253"/>
      <c r="J209" s="253"/>
      <c r="K209" s="253"/>
      <c r="L209" s="253"/>
      <c r="M209" s="253"/>
      <c r="N209" s="253"/>
      <c r="O209" s="253"/>
      <c r="P209" s="253"/>
      <c r="Q209" s="253"/>
      <c r="R209" s="253"/>
      <c r="S209" s="253"/>
      <c r="T209" s="253"/>
      <c r="U209" s="253"/>
      <c r="V209" s="253"/>
      <c r="W209" s="253"/>
      <c r="X209" s="253"/>
      <c r="Y209" s="253"/>
      <c r="Z209" s="253"/>
      <c r="AA209" s="253"/>
      <c r="AB209" s="253"/>
      <c r="AC209" s="253"/>
      <c r="AD209" s="253"/>
      <c r="AE209" s="253"/>
      <c r="AF209" s="253"/>
      <c r="AG209" s="253"/>
      <c r="AH209" s="253"/>
      <c r="AI209" s="253"/>
      <c r="AJ209" s="253"/>
      <c r="AK209" s="253"/>
      <c r="AL209" s="253"/>
      <c r="AM209" s="253"/>
      <c r="AN209" s="253"/>
      <c r="AO209" s="253"/>
      <c r="AP209" s="253"/>
      <c r="AQ209" s="253"/>
      <c r="AR209" s="253"/>
      <c r="AS209" s="253"/>
      <c r="AT209" s="253"/>
      <c r="AU209" s="253"/>
      <c r="AV209" s="253"/>
      <c r="AW209" s="253"/>
      <c r="AX209" s="253"/>
      <c r="AY209" s="253"/>
      <c r="AZ209" s="253"/>
      <c r="BA209" s="253"/>
      <c r="BB209" s="253"/>
      <c r="BC209" s="253"/>
      <c r="BD209" s="253"/>
      <c r="BE209" s="253"/>
      <c r="BF209" s="253"/>
      <c r="BG209" s="253"/>
      <c r="BH209" s="253"/>
      <c r="BI209" s="253"/>
      <c r="BJ209" s="253"/>
      <c r="BK209" s="253"/>
      <c r="BL209" s="253"/>
      <c r="BM209" s="253"/>
      <c r="BN209" s="253"/>
      <c r="BO209" s="253"/>
      <c r="BP209" s="253"/>
      <c r="BQ209" s="253"/>
      <c r="BR209" s="253"/>
      <c r="BS209" s="253"/>
      <c r="BT209" s="253"/>
      <c r="BU209" s="253"/>
      <c r="BV209" s="253"/>
      <c r="BW209" s="253"/>
      <c r="BX209" s="253"/>
      <c r="BY209" s="253"/>
      <c r="BZ209" s="253"/>
      <c r="CA209" s="253"/>
      <c r="CB209" s="253"/>
      <c r="CC209" s="253"/>
      <c r="CD209" s="253"/>
      <c r="CE209" s="253"/>
      <c r="CF209" s="253"/>
      <c r="CG209" s="253"/>
      <c r="CH209" s="253"/>
      <c r="CI209" s="253"/>
      <c r="CJ209" s="253"/>
      <c r="CK209" s="253"/>
      <c r="CL209" s="253"/>
      <c r="CM209" s="253"/>
      <c r="CN209" s="253"/>
      <c r="CO209" s="253"/>
      <c r="CP209" s="253"/>
      <c r="CQ209" s="253"/>
      <c r="CR209" s="253"/>
      <c r="CS209" s="253"/>
      <c r="CT209" s="253"/>
      <c r="CU209" s="253"/>
      <c r="CV209" s="253"/>
      <c r="CW209" s="253"/>
      <c r="CX209" s="253"/>
      <c r="CY209" s="253"/>
      <c r="CZ209" s="253"/>
      <c r="DA209" s="253"/>
      <c r="DB209" s="253"/>
      <c r="DC209" s="253"/>
      <c r="DD209" s="253"/>
      <c r="DE209" s="253"/>
      <c r="DF209" s="253"/>
      <c r="DG209" s="253"/>
      <c r="DH209" s="253"/>
      <c r="DI209" s="253"/>
      <c r="DJ209" s="253"/>
      <c r="DK209" s="253"/>
      <c r="DL209" s="253"/>
    </row>
    <row r="210" spans="1:116" x14ac:dyDescent="0.25">
      <c r="A210" s="253"/>
      <c r="B210" s="253"/>
      <c r="C210" s="253"/>
      <c r="D210" s="253"/>
      <c r="E210" s="253"/>
      <c r="F210" s="253"/>
      <c r="G210" s="253"/>
      <c r="H210" s="253"/>
      <c r="I210" s="253"/>
      <c r="J210" s="253"/>
      <c r="K210" s="253"/>
      <c r="L210" s="253"/>
      <c r="M210" s="253"/>
      <c r="N210" s="253"/>
      <c r="O210" s="253"/>
      <c r="P210" s="253"/>
      <c r="Q210" s="253"/>
      <c r="R210" s="253"/>
      <c r="S210" s="253"/>
      <c r="T210" s="253"/>
      <c r="U210" s="253"/>
      <c r="V210" s="253"/>
      <c r="W210" s="253"/>
      <c r="X210" s="253"/>
      <c r="Y210" s="253"/>
      <c r="Z210" s="253"/>
      <c r="AA210" s="253"/>
      <c r="AB210" s="253"/>
      <c r="AC210" s="253"/>
      <c r="AD210" s="253"/>
      <c r="AE210" s="253"/>
      <c r="AF210" s="253"/>
      <c r="AG210" s="253"/>
      <c r="AH210" s="253"/>
      <c r="AI210" s="253"/>
      <c r="AJ210" s="253"/>
      <c r="AK210" s="253"/>
      <c r="AL210" s="253"/>
      <c r="AM210" s="253"/>
      <c r="AN210" s="253"/>
      <c r="AO210" s="253"/>
      <c r="AP210" s="253"/>
      <c r="AQ210" s="253"/>
      <c r="AR210" s="253"/>
      <c r="AS210" s="253"/>
      <c r="AT210" s="253"/>
      <c r="AU210" s="253"/>
      <c r="AV210" s="253"/>
      <c r="AW210" s="253"/>
      <c r="AX210" s="253"/>
      <c r="AY210" s="253"/>
      <c r="AZ210" s="253"/>
      <c r="BA210" s="253"/>
      <c r="BB210" s="253"/>
      <c r="BC210" s="253"/>
      <c r="BD210" s="253"/>
      <c r="BE210" s="253"/>
      <c r="BF210" s="253"/>
      <c r="BG210" s="253"/>
      <c r="BH210" s="253"/>
      <c r="BI210" s="253"/>
      <c r="BJ210" s="253"/>
      <c r="BK210" s="253"/>
      <c r="BL210" s="253"/>
      <c r="BM210" s="253"/>
      <c r="BN210" s="253"/>
      <c r="BO210" s="253"/>
      <c r="BP210" s="253"/>
      <c r="BQ210" s="253"/>
      <c r="BR210" s="253"/>
      <c r="BS210" s="253"/>
      <c r="BT210" s="253"/>
      <c r="BU210" s="253"/>
      <c r="BV210" s="253"/>
      <c r="BW210" s="253"/>
      <c r="BX210" s="253"/>
      <c r="BY210" s="253"/>
      <c r="BZ210" s="253"/>
      <c r="CA210" s="253"/>
      <c r="CB210" s="253"/>
      <c r="CC210" s="253"/>
      <c r="CD210" s="253"/>
      <c r="CE210" s="253"/>
      <c r="CF210" s="253"/>
      <c r="CG210" s="253"/>
      <c r="CH210" s="253"/>
      <c r="CI210" s="253"/>
      <c r="CJ210" s="253"/>
      <c r="CK210" s="253"/>
      <c r="CL210" s="253"/>
      <c r="CM210" s="253"/>
      <c r="CN210" s="253"/>
      <c r="CO210" s="253"/>
      <c r="CP210" s="253"/>
      <c r="CQ210" s="253"/>
      <c r="CR210" s="253"/>
      <c r="CS210" s="253"/>
      <c r="CT210" s="253"/>
      <c r="CU210" s="253"/>
      <c r="CV210" s="253"/>
      <c r="CW210" s="253"/>
      <c r="CX210" s="253"/>
      <c r="CY210" s="253"/>
      <c r="CZ210" s="253"/>
      <c r="DA210" s="253"/>
      <c r="DB210" s="253"/>
      <c r="DC210" s="253"/>
      <c r="DD210" s="253"/>
      <c r="DE210" s="253"/>
      <c r="DF210" s="253"/>
      <c r="DG210" s="253"/>
      <c r="DH210" s="253"/>
      <c r="DI210" s="253"/>
      <c r="DJ210" s="253"/>
      <c r="DK210" s="253"/>
      <c r="DL210" s="253"/>
    </row>
    <row r="211" spans="1:116" x14ac:dyDescent="0.25">
      <c r="A211" s="253"/>
      <c r="B211" s="253"/>
      <c r="C211" s="253"/>
      <c r="D211" s="253"/>
      <c r="E211" s="253"/>
      <c r="F211" s="253"/>
      <c r="G211" s="253"/>
      <c r="H211" s="253"/>
      <c r="I211" s="253"/>
      <c r="J211" s="253"/>
      <c r="K211" s="253"/>
      <c r="L211" s="253"/>
      <c r="M211" s="253"/>
      <c r="N211" s="253"/>
      <c r="O211" s="253"/>
      <c r="P211" s="253"/>
      <c r="Q211" s="253"/>
      <c r="R211" s="253"/>
      <c r="S211" s="253"/>
      <c r="T211" s="253"/>
      <c r="U211" s="253"/>
      <c r="V211" s="253"/>
      <c r="W211" s="253"/>
      <c r="X211" s="253"/>
      <c r="Y211" s="253"/>
      <c r="Z211" s="253"/>
      <c r="AA211" s="253"/>
      <c r="AB211" s="253"/>
      <c r="AC211" s="253"/>
      <c r="AD211" s="253"/>
      <c r="AE211" s="253"/>
      <c r="AF211" s="253"/>
      <c r="AG211" s="253"/>
      <c r="AH211" s="253"/>
      <c r="AI211" s="253"/>
      <c r="AJ211" s="253"/>
      <c r="AK211" s="253"/>
      <c r="AL211" s="253"/>
      <c r="AM211" s="253"/>
      <c r="AN211" s="253"/>
      <c r="AO211" s="253"/>
      <c r="AP211" s="253"/>
      <c r="AQ211" s="253"/>
      <c r="AR211" s="253"/>
      <c r="AS211" s="253"/>
      <c r="AT211" s="253"/>
      <c r="AU211" s="253"/>
      <c r="AV211" s="253"/>
      <c r="AW211" s="253"/>
      <c r="AX211" s="253"/>
      <c r="AY211" s="253"/>
      <c r="AZ211" s="253"/>
      <c r="BA211" s="253"/>
      <c r="BB211" s="253"/>
      <c r="BC211" s="253"/>
      <c r="BD211" s="253"/>
      <c r="BE211" s="253"/>
      <c r="BF211" s="253"/>
      <c r="BG211" s="253"/>
      <c r="BH211" s="253"/>
      <c r="BI211" s="253"/>
      <c r="BJ211" s="253"/>
      <c r="BK211" s="253"/>
      <c r="BL211" s="253"/>
      <c r="BM211" s="253"/>
      <c r="BN211" s="253"/>
      <c r="BO211" s="253"/>
      <c r="BP211" s="253"/>
      <c r="BQ211" s="253"/>
      <c r="BR211" s="253"/>
      <c r="BS211" s="253"/>
      <c r="BT211" s="253"/>
      <c r="BU211" s="253"/>
      <c r="BV211" s="253"/>
      <c r="BW211" s="253"/>
      <c r="BX211" s="253"/>
      <c r="BY211" s="253"/>
      <c r="BZ211" s="253"/>
      <c r="CA211" s="253"/>
      <c r="CB211" s="253"/>
      <c r="CC211" s="253"/>
      <c r="CD211" s="253"/>
      <c r="CE211" s="253"/>
      <c r="CF211" s="253"/>
      <c r="CG211" s="253"/>
      <c r="CH211" s="253"/>
      <c r="CI211" s="253"/>
      <c r="CJ211" s="253"/>
      <c r="CK211" s="253"/>
      <c r="CL211" s="253"/>
      <c r="CM211" s="253"/>
      <c r="CN211" s="253"/>
      <c r="CO211" s="253"/>
      <c r="CP211" s="253"/>
      <c r="CQ211" s="253"/>
      <c r="CR211" s="253"/>
      <c r="CS211" s="253"/>
      <c r="CT211" s="253"/>
      <c r="CU211" s="253"/>
      <c r="CV211" s="253"/>
      <c r="CW211" s="253"/>
      <c r="CX211" s="253"/>
      <c r="CY211" s="253"/>
      <c r="CZ211" s="253"/>
      <c r="DA211" s="253"/>
      <c r="DB211" s="253"/>
      <c r="DC211" s="253"/>
      <c r="DD211" s="253"/>
      <c r="DE211" s="253"/>
      <c r="DF211" s="253"/>
      <c r="DG211" s="253"/>
      <c r="DH211" s="253"/>
      <c r="DI211" s="253"/>
      <c r="DJ211" s="253"/>
      <c r="DK211" s="253"/>
      <c r="DL211" s="253"/>
    </row>
    <row r="212" spans="1:116" x14ac:dyDescent="0.25">
      <c r="A212" s="253"/>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c r="X212" s="253"/>
      <c r="Y212" s="253"/>
      <c r="Z212" s="253"/>
      <c r="AA212" s="253"/>
      <c r="AB212" s="253"/>
      <c r="AC212" s="253"/>
      <c r="AD212" s="253"/>
      <c r="AE212" s="253"/>
      <c r="AF212" s="253"/>
      <c r="AG212" s="253"/>
      <c r="AH212" s="253"/>
      <c r="AI212" s="253"/>
      <c r="AJ212" s="253"/>
      <c r="AK212" s="253"/>
      <c r="AL212" s="253"/>
      <c r="AM212" s="253"/>
      <c r="AN212" s="253"/>
      <c r="AO212" s="253"/>
      <c r="AP212" s="253"/>
      <c r="AQ212" s="253"/>
      <c r="AR212" s="253"/>
      <c r="AS212" s="253"/>
      <c r="AT212" s="253"/>
      <c r="AU212" s="253"/>
      <c r="AV212" s="253"/>
      <c r="AW212" s="253"/>
      <c r="AX212" s="253"/>
      <c r="AY212" s="253"/>
      <c r="AZ212" s="253"/>
      <c r="BA212" s="253"/>
      <c r="BB212" s="253"/>
      <c r="BC212" s="253"/>
      <c r="BD212" s="253"/>
      <c r="BE212" s="253"/>
      <c r="BF212" s="253"/>
      <c r="BG212" s="253"/>
      <c r="BH212" s="253"/>
      <c r="BI212" s="253"/>
      <c r="BJ212" s="253"/>
      <c r="BK212" s="253"/>
      <c r="BL212" s="253"/>
      <c r="BM212" s="253"/>
      <c r="BN212" s="253"/>
      <c r="BO212" s="253"/>
      <c r="BP212" s="253"/>
      <c r="BQ212" s="253"/>
      <c r="BR212" s="253"/>
      <c r="BS212" s="253"/>
      <c r="BT212" s="253"/>
      <c r="BU212" s="253"/>
      <c r="BV212" s="253"/>
      <c r="BW212" s="253"/>
      <c r="BX212" s="253"/>
      <c r="BY212" s="253"/>
      <c r="BZ212" s="253"/>
      <c r="CA212" s="253"/>
      <c r="CB212" s="253"/>
      <c r="CC212" s="253"/>
      <c r="CD212" s="253"/>
      <c r="CE212" s="253"/>
      <c r="CF212" s="253"/>
      <c r="CG212" s="253"/>
      <c r="CH212" s="253"/>
      <c r="CI212" s="253"/>
      <c r="CJ212" s="253"/>
      <c r="CK212" s="253"/>
      <c r="CL212" s="253"/>
      <c r="CM212" s="253"/>
      <c r="CN212" s="253"/>
      <c r="CO212" s="253"/>
      <c r="CP212" s="253"/>
      <c r="CQ212" s="253"/>
      <c r="CR212" s="253"/>
      <c r="CS212" s="253"/>
      <c r="CT212" s="253"/>
      <c r="CU212" s="253"/>
      <c r="CV212" s="253"/>
      <c r="CW212" s="253"/>
      <c r="CX212" s="253"/>
      <c r="CY212" s="253"/>
      <c r="CZ212" s="253"/>
      <c r="DA212" s="253"/>
      <c r="DB212" s="253"/>
      <c r="DC212" s="253"/>
      <c r="DD212" s="253"/>
      <c r="DE212" s="253"/>
      <c r="DF212" s="253"/>
      <c r="DG212" s="253"/>
      <c r="DH212" s="253"/>
      <c r="DI212" s="253"/>
      <c r="DJ212" s="253"/>
      <c r="DK212" s="253"/>
      <c r="DL212" s="253"/>
    </row>
    <row r="213" spans="1:116" x14ac:dyDescent="0.25">
      <c r="A213" s="253"/>
      <c r="B213" s="253"/>
      <c r="C213" s="253"/>
      <c r="D213" s="253"/>
      <c r="E213" s="253"/>
      <c r="F213" s="253"/>
      <c r="G213" s="253"/>
      <c r="H213" s="253"/>
      <c r="I213" s="253"/>
      <c r="J213" s="253"/>
      <c r="K213" s="253"/>
      <c r="L213" s="253"/>
      <c r="M213" s="253"/>
      <c r="N213" s="253"/>
      <c r="O213" s="253"/>
      <c r="P213" s="253"/>
      <c r="Q213" s="253"/>
      <c r="R213" s="253"/>
      <c r="S213" s="253"/>
      <c r="T213" s="253"/>
      <c r="U213" s="253"/>
      <c r="V213" s="253"/>
      <c r="W213" s="253"/>
      <c r="X213" s="253"/>
      <c r="Y213" s="253"/>
      <c r="Z213" s="253"/>
      <c r="AA213" s="253"/>
      <c r="AB213" s="253"/>
      <c r="AC213" s="253"/>
      <c r="AD213" s="253"/>
      <c r="AE213" s="253"/>
      <c r="AF213" s="253"/>
      <c r="AG213" s="253"/>
      <c r="AH213" s="253"/>
      <c r="AI213" s="253"/>
      <c r="AJ213" s="253"/>
      <c r="AK213" s="253"/>
      <c r="AL213" s="253"/>
      <c r="AM213" s="253"/>
      <c r="AN213" s="253"/>
      <c r="AO213" s="253"/>
      <c r="AP213" s="253"/>
      <c r="AQ213" s="253"/>
      <c r="AR213" s="253"/>
      <c r="AS213" s="253"/>
      <c r="AT213" s="253"/>
      <c r="AU213" s="253"/>
      <c r="AV213" s="253"/>
      <c r="AW213" s="253"/>
      <c r="AX213" s="253"/>
      <c r="AY213" s="253"/>
      <c r="AZ213" s="253"/>
      <c r="BA213" s="253"/>
      <c r="BB213" s="253"/>
      <c r="BC213" s="253"/>
      <c r="BD213" s="253"/>
      <c r="BE213" s="253"/>
      <c r="BF213" s="253"/>
      <c r="BG213" s="253"/>
      <c r="BH213" s="253"/>
      <c r="BI213" s="253"/>
      <c r="BJ213" s="253"/>
      <c r="BK213" s="253"/>
      <c r="BL213" s="253"/>
      <c r="BM213" s="253"/>
      <c r="BN213" s="253"/>
      <c r="BO213" s="253"/>
      <c r="BP213" s="253"/>
      <c r="BQ213" s="253"/>
      <c r="BR213" s="253"/>
      <c r="BS213" s="253"/>
      <c r="BT213" s="253"/>
      <c r="BU213" s="253"/>
      <c r="BV213" s="253"/>
      <c r="BW213" s="253"/>
      <c r="BX213" s="253"/>
      <c r="BY213" s="253"/>
      <c r="BZ213" s="253"/>
      <c r="CA213" s="253"/>
      <c r="CB213" s="253"/>
      <c r="CC213" s="253"/>
      <c r="CD213" s="253"/>
      <c r="CE213" s="253"/>
      <c r="CF213" s="253"/>
      <c r="CG213" s="253"/>
      <c r="CH213" s="253"/>
      <c r="CI213" s="253"/>
      <c r="CJ213" s="253"/>
      <c r="CK213" s="253"/>
      <c r="CL213" s="253"/>
      <c r="CM213" s="253"/>
      <c r="CN213" s="253"/>
      <c r="CO213" s="253"/>
      <c r="CP213" s="253"/>
      <c r="CQ213" s="253"/>
      <c r="CR213" s="253"/>
      <c r="CS213" s="253"/>
      <c r="CT213" s="253"/>
      <c r="CU213" s="253"/>
      <c r="CV213" s="253"/>
      <c r="CW213" s="253"/>
      <c r="CX213" s="253"/>
      <c r="CY213" s="253"/>
      <c r="CZ213" s="253"/>
      <c r="DA213" s="253"/>
      <c r="DB213" s="253"/>
      <c r="DC213" s="253"/>
      <c r="DD213" s="253"/>
      <c r="DE213" s="253"/>
      <c r="DF213" s="253"/>
      <c r="DG213" s="253"/>
      <c r="DH213" s="253"/>
      <c r="DI213" s="253"/>
      <c r="DJ213" s="253"/>
      <c r="DK213" s="253"/>
      <c r="DL213" s="253"/>
    </row>
    <row r="214" spans="1:116" x14ac:dyDescent="0.25">
      <c r="A214" s="253"/>
      <c r="B214" s="253"/>
      <c r="C214" s="253"/>
      <c r="D214" s="253"/>
      <c r="E214" s="253"/>
      <c r="F214" s="253"/>
      <c r="G214" s="253"/>
      <c r="H214" s="253"/>
      <c r="I214" s="253"/>
      <c r="J214" s="253"/>
      <c r="K214" s="253"/>
      <c r="L214" s="253"/>
      <c r="M214" s="253"/>
      <c r="N214" s="253"/>
      <c r="O214" s="253"/>
      <c r="P214" s="253"/>
      <c r="Q214" s="253"/>
      <c r="R214" s="253"/>
      <c r="S214" s="253"/>
      <c r="T214" s="253"/>
      <c r="U214" s="253"/>
      <c r="V214" s="253"/>
      <c r="W214" s="253"/>
      <c r="X214" s="253"/>
      <c r="Y214" s="253"/>
      <c r="Z214" s="253"/>
      <c r="AA214" s="253"/>
      <c r="AB214" s="253"/>
      <c r="AC214" s="253"/>
      <c r="AD214" s="253"/>
      <c r="AE214" s="253"/>
      <c r="AF214" s="253"/>
      <c r="AG214" s="253"/>
      <c r="AH214" s="253"/>
      <c r="AI214" s="253"/>
      <c r="AJ214" s="253"/>
      <c r="AK214" s="253"/>
      <c r="AL214" s="253"/>
      <c r="AM214" s="253"/>
      <c r="AN214" s="253"/>
      <c r="AO214" s="253"/>
      <c r="AP214" s="253"/>
      <c r="AQ214" s="253"/>
      <c r="AR214" s="253"/>
      <c r="AS214" s="253"/>
      <c r="AT214" s="253"/>
      <c r="AU214" s="253"/>
      <c r="AV214" s="253"/>
      <c r="AW214" s="253"/>
      <c r="AX214" s="253"/>
      <c r="AY214" s="253"/>
      <c r="AZ214" s="253"/>
      <c r="BA214" s="253"/>
      <c r="BB214" s="253"/>
      <c r="BC214" s="253"/>
      <c r="BD214" s="253"/>
      <c r="BE214" s="253"/>
      <c r="BF214" s="253"/>
      <c r="BG214" s="253"/>
      <c r="BH214" s="253"/>
      <c r="BI214" s="253"/>
      <c r="BJ214" s="253"/>
      <c r="BK214" s="253"/>
      <c r="BL214" s="253"/>
      <c r="BM214" s="253"/>
      <c r="BN214" s="253"/>
      <c r="BO214" s="253"/>
      <c r="BP214" s="253"/>
      <c r="BQ214" s="253"/>
      <c r="BR214" s="253"/>
      <c r="BS214" s="253"/>
      <c r="BT214" s="253"/>
      <c r="BU214" s="253"/>
      <c r="BV214" s="253"/>
      <c r="BW214" s="253"/>
      <c r="BX214" s="253"/>
      <c r="BY214" s="253"/>
      <c r="BZ214" s="253"/>
      <c r="CA214" s="253"/>
      <c r="CB214" s="253"/>
      <c r="CC214" s="253"/>
      <c r="CD214" s="253"/>
      <c r="CE214" s="253"/>
      <c r="CF214" s="253"/>
      <c r="CG214" s="253"/>
      <c r="CH214" s="253"/>
      <c r="CI214" s="253"/>
      <c r="CJ214" s="253"/>
      <c r="CK214" s="253"/>
      <c r="CL214" s="253"/>
      <c r="CM214" s="253"/>
      <c r="CN214" s="253"/>
      <c r="CO214" s="253"/>
      <c r="CP214" s="253"/>
      <c r="CQ214" s="253"/>
      <c r="CR214" s="253"/>
      <c r="CS214" s="253"/>
      <c r="CT214" s="253"/>
      <c r="CU214" s="253"/>
      <c r="CV214" s="253"/>
      <c r="CW214" s="253"/>
      <c r="CX214" s="253"/>
      <c r="CY214" s="253"/>
      <c r="CZ214" s="253"/>
      <c r="DA214" s="253"/>
      <c r="DB214" s="253"/>
      <c r="DC214" s="253"/>
      <c r="DD214" s="253"/>
      <c r="DE214" s="253"/>
      <c r="DF214" s="253"/>
      <c r="DG214" s="253"/>
      <c r="DH214" s="253"/>
      <c r="DI214" s="253"/>
      <c r="DJ214" s="253"/>
      <c r="DK214" s="253"/>
      <c r="DL214" s="253"/>
    </row>
    <row r="215" spans="1:116" x14ac:dyDescent="0.25">
      <c r="A215" s="253"/>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253"/>
      <c r="AF215" s="253"/>
      <c r="AG215" s="253"/>
      <c r="AH215" s="253"/>
      <c r="AI215" s="253"/>
      <c r="AJ215" s="253"/>
      <c r="AK215" s="253"/>
      <c r="AL215" s="253"/>
      <c r="AM215" s="253"/>
      <c r="AN215" s="253"/>
      <c r="AO215" s="253"/>
      <c r="AP215" s="253"/>
      <c r="AQ215" s="253"/>
      <c r="AR215" s="253"/>
      <c r="AS215" s="253"/>
      <c r="AT215" s="253"/>
      <c r="AU215" s="253"/>
      <c r="AV215" s="253"/>
      <c r="AW215" s="253"/>
      <c r="AX215" s="253"/>
      <c r="AY215" s="253"/>
      <c r="AZ215" s="253"/>
      <c r="BA215" s="253"/>
      <c r="BB215" s="253"/>
      <c r="BC215" s="253"/>
      <c r="BD215" s="253"/>
      <c r="BE215" s="253"/>
      <c r="BF215" s="253"/>
      <c r="BG215" s="253"/>
      <c r="BH215" s="253"/>
      <c r="BI215" s="253"/>
      <c r="BJ215" s="253"/>
      <c r="BK215" s="253"/>
      <c r="BL215" s="253"/>
      <c r="BM215" s="253"/>
      <c r="BN215" s="253"/>
      <c r="BO215" s="253"/>
      <c r="BP215" s="253"/>
      <c r="BQ215" s="253"/>
      <c r="BR215" s="253"/>
      <c r="BS215" s="253"/>
      <c r="BT215" s="253"/>
      <c r="BU215" s="253"/>
      <c r="BV215" s="253"/>
      <c r="BW215" s="253"/>
      <c r="BX215" s="253"/>
      <c r="BY215" s="253"/>
      <c r="BZ215" s="253"/>
      <c r="CA215" s="253"/>
      <c r="CB215" s="253"/>
      <c r="CC215" s="253"/>
      <c r="CD215" s="253"/>
      <c r="CE215" s="253"/>
      <c r="CF215" s="253"/>
      <c r="CG215" s="253"/>
      <c r="CH215" s="253"/>
      <c r="CI215" s="253"/>
      <c r="CJ215" s="253"/>
      <c r="CK215" s="253"/>
      <c r="CL215" s="253"/>
      <c r="CM215" s="253"/>
      <c r="CN215" s="253"/>
      <c r="CO215" s="253"/>
      <c r="CP215" s="253"/>
      <c r="CQ215" s="253"/>
      <c r="CR215" s="253"/>
      <c r="CS215" s="253"/>
      <c r="CT215" s="253"/>
      <c r="CU215" s="253"/>
      <c r="CV215" s="253"/>
      <c r="CW215" s="253"/>
      <c r="CX215" s="253"/>
      <c r="CY215" s="253"/>
      <c r="CZ215" s="253"/>
      <c r="DA215" s="253"/>
      <c r="DB215" s="253"/>
      <c r="DC215" s="253"/>
      <c r="DD215" s="253"/>
      <c r="DE215" s="253"/>
      <c r="DF215" s="253"/>
      <c r="DG215" s="253"/>
      <c r="DH215" s="253"/>
      <c r="DI215" s="253"/>
      <c r="DJ215" s="253"/>
      <c r="DK215" s="253"/>
      <c r="DL215" s="253"/>
    </row>
    <row r="216" spans="1:116" x14ac:dyDescent="0.25">
      <c r="A216" s="253"/>
      <c r="B216" s="253"/>
      <c r="C216" s="253"/>
      <c r="D216" s="253"/>
      <c r="E216" s="253"/>
      <c r="F216" s="253"/>
      <c r="G216" s="253"/>
      <c r="H216" s="253"/>
      <c r="I216" s="253"/>
      <c r="J216" s="253"/>
      <c r="K216" s="253"/>
      <c r="L216" s="253"/>
      <c r="M216" s="253"/>
      <c r="N216" s="253"/>
      <c r="O216" s="253"/>
      <c r="P216" s="253"/>
      <c r="Q216" s="253"/>
      <c r="R216" s="253"/>
      <c r="S216" s="253"/>
      <c r="T216" s="253"/>
      <c r="U216" s="253"/>
      <c r="V216" s="253"/>
      <c r="W216" s="253"/>
      <c r="X216" s="253"/>
      <c r="Y216" s="253"/>
      <c r="Z216" s="253"/>
      <c r="AA216" s="253"/>
      <c r="AB216" s="253"/>
      <c r="AC216" s="253"/>
      <c r="AD216" s="253"/>
      <c r="AE216" s="253"/>
      <c r="AF216" s="253"/>
      <c r="AG216" s="253"/>
      <c r="AH216" s="253"/>
      <c r="AI216" s="253"/>
      <c r="AJ216" s="253"/>
      <c r="AK216" s="253"/>
      <c r="AL216" s="253"/>
      <c r="AM216" s="253"/>
      <c r="AN216" s="253"/>
      <c r="AO216" s="253"/>
      <c r="AP216" s="253"/>
      <c r="AQ216" s="253"/>
      <c r="AR216" s="253"/>
      <c r="AS216" s="253"/>
      <c r="AT216" s="253"/>
      <c r="AU216" s="253"/>
      <c r="AV216" s="253"/>
      <c r="AW216" s="253"/>
      <c r="AX216" s="253"/>
      <c r="AY216" s="253"/>
      <c r="AZ216" s="253"/>
      <c r="BA216" s="253"/>
      <c r="BB216" s="253"/>
      <c r="BC216" s="253"/>
      <c r="BD216" s="253"/>
      <c r="BE216" s="253"/>
      <c r="BF216" s="253"/>
      <c r="BG216" s="253"/>
      <c r="BH216" s="253"/>
      <c r="BI216" s="253"/>
      <c r="BJ216" s="253"/>
      <c r="BK216" s="253"/>
      <c r="BL216" s="253"/>
      <c r="BM216" s="253"/>
      <c r="BN216" s="253"/>
      <c r="BO216" s="253"/>
      <c r="BP216" s="253"/>
      <c r="BQ216" s="253"/>
      <c r="BR216" s="253"/>
      <c r="BS216" s="253"/>
      <c r="BT216" s="253"/>
      <c r="BU216" s="253"/>
      <c r="BV216" s="253"/>
      <c r="BW216" s="253"/>
      <c r="BX216" s="253"/>
      <c r="BY216" s="253"/>
      <c r="BZ216" s="253"/>
      <c r="CA216" s="253"/>
      <c r="CB216" s="253"/>
      <c r="CC216" s="253"/>
      <c r="CD216" s="253"/>
      <c r="CE216" s="253"/>
      <c r="CF216" s="253"/>
      <c r="CG216" s="253"/>
      <c r="CH216" s="253"/>
      <c r="CI216" s="253"/>
      <c r="CJ216" s="253"/>
      <c r="CK216" s="253"/>
      <c r="CL216" s="253"/>
      <c r="CM216" s="253"/>
      <c r="CN216" s="253"/>
      <c r="CO216" s="253"/>
      <c r="CP216" s="253"/>
      <c r="CQ216" s="253"/>
      <c r="CR216" s="253"/>
      <c r="CS216" s="253"/>
      <c r="CT216" s="253"/>
      <c r="CU216" s="253"/>
      <c r="CV216" s="253"/>
      <c r="CW216" s="253"/>
      <c r="CX216" s="253"/>
      <c r="CY216" s="253"/>
      <c r="CZ216" s="253"/>
      <c r="DA216" s="253"/>
      <c r="DB216" s="253"/>
      <c r="DC216" s="253"/>
      <c r="DD216" s="253"/>
      <c r="DE216" s="253"/>
      <c r="DF216" s="253"/>
      <c r="DG216" s="253"/>
      <c r="DH216" s="253"/>
      <c r="DI216" s="253"/>
      <c r="DJ216" s="253"/>
      <c r="DK216" s="253"/>
      <c r="DL216" s="253"/>
    </row>
    <row r="217" spans="1:116" x14ac:dyDescent="0.25">
      <c r="A217" s="253"/>
      <c r="B217" s="253"/>
      <c r="C217" s="253"/>
      <c r="D217" s="253"/>
      <c r="E217" s="253"/>
      <c r="F217" s="253"/>
      <c r="G217" s="253"/>
      <c r="H217" s="253"/>
      <c r="I217" s="253"/>
      <c r="J217" s="253"/>
      <c r="K217" s="253"/>
      <c r="L217" s="253"/>
      <c r="M217" s="253"/>
      <c r="N217" s="253"/>
      <c r="O217" s="253"/>
      <c r="P217" s="253"/>
      <c r="Q217" s="253"/>
      <c r="R217" s="253"/>
      <c r="S217" s="253"/>
      <c r="T217" s="253"/>
      <c r="U217" s="253"/>
      <c r="V217" s="253"/>
      <c r="W217" s="253"/>
      <c r="X217" s="253"/>
      <c r="Y217" s="253"/>
      <c r="Z217" s="253"/>
      <c r="AA217" s="253"/>
      <c r="AB217" s="253"/>
      <c r="AC217" s="253"/>
      <c r="AD217" s="253"/>
      <c r="AE217" s="253"/>
      <c r="AF217" s="253"/>
      <c r="AG217" s="253"/>
      <c r="AH217" s="253"/>
      <c r="AI217" s="253"/>
      <c r="AJ217" s="253"/>
      <c r="AK217" s="253"/>
      <c r="AL217" s="253"/>
      <c r="AM217" s="253"/>
      <c r="AN217" s="253"/>
      <c r="AO217" s="253"/>
      <c r="AP217" s="253"/>
      <c r="AQ217" s="253"/>
      <c r="AR217" s="253"/>
      <c r="AS217" s="253"/>
      <c r="AT217" s="253"/>
      <c r="AU217" s="253"/>
      <c r="AV217" s="253"/>
      <c r="AW217" s="253"/>
      <c r="AX217" s="253"/>
      <c r="AY217" s="253"/>
      <c r="AZ217" s="253"/>
      <c r="BA217" s="253"/>
      <c r="BB217" s="253"/>
      <c r="BC217" s="253"/>
      <c r="BD217" s="253"/>
      <c r="BE217" s="253"/>
      <c r="BF217" s="253"/>
      <c r="BG217" s="253"/>
      <c r="BH217" s="253"/>
      <c r="BI217" s="253"/>
      <c r="BJ217" s="253"/>
      <c r="BK217" s="253"/>
      <c r="BL217" s="253"/>
      <c r="BM217" s="253"/>
      <c r="BN217" s="253"/>
      <c r="BO217" s="253"/>
      <c r="BP217" s="253"/>
      <c r="BQ217" s="253"/>
      <c r="BR217" s="253"/>
      <c r="BS217" s="253"/>
      <c r="BT217" s="253"/>
      <c r="BU217" s="253"/>
      <c r="BV217" s="253"/>
      <c r="BW217" s="253"/>
      <c r="BX217" s="253"/>
      <c r="BY217" s="253"/>
      <c r="BZ217" s="253"/>
      <c r="CA217" s="253"/>
      <c r="CB217" s="253"/>
      <c r="CC217" s="253"/>
      <c r="CD217" s="253"/>
      <c r="CE217" s="253"/>
      <c r="CF217" s="253"/>
      <c r="CG217" s="253"/>
      <c r="CH217" s="253"/>
      <c r="CI217" s="253"/>
      <c r="CJ217" s="253"/>
      <c r="CK217" s="253"/>
      <c r="CL217" s="253"/>
      <c r="CM217" s="253"/>
      <c r="CN217" s="253"/>
      <c r="CO217" s="253"/>
      <c r="CP217" s="253"/>
      <c r="CQ217" s="253"/>
      <c r="CR217" s="253"/>
      <c r="CS217" s="253"/>
      <c r="CT217" s="253"/>
      <c r="CU217" s="253"/>
      <c r="CV217" s="253"/>
      <c r="CW217" s="253"/>
      <c r="CX217" s="253"/>
      <c r="CY217" s="253"/>
      <c r="CZ217" s="253"/>
      <c r="DA217" s="253"/>
      <c r="DB217" s="253"/>
      <c r="DC217" s="253"/>
      <c r="DD217" s="253"/>
      <c r="DE217" s="253"/>
      <c r="DF217" s="253"/>
      <c r="DG217" s="253"/>
      <c r="DH217" s="253"/>
      <c r="DI217" s="253"/>
      <c r="DJ217" s="253"/>
      <c r="DK217" s="253"/>
      <c r="DL217" s="253"/>
    </row>
    <row r="218" spans="1:116" x14ac:dyDescent="0.25">
      <c r="A218" s="253"/>
      <c r="B218" s="253"/>
      <c r="C218" s="253"/>
      <c r="D218" s="253"/>
      <c r="E218" s="253"/>
      <c r="F218" s="253"/>
      <c r="G218" s="253"/>
      <c r="H218" s="253"/>
      <c r="I218" s="253"/>
      <c r="J218" s="253"/>
      <c r="K218" s="253"/>
      <c r="L218" s="253"/>
      <c r="M218" s="253"/>
      <c r="N218" s="253"/>
      <c r="O218" s="253"/>
      <c r="P218" s="253"/>
      <c r="Q218" s="253"/>
      <c r="R218" s="253"/>
      <c r="S218" s="253"/>
      <c r="T218" s="253"/>
      <c r="U218" s="253"/>
      <c r="V218" s="253"/>
      <c r="W218" s="253"/>
      <c r="X218" s="253"/>
      <c r="Y218" s="253"/>
      <c r="Z218" s="253"/>
      <c r="AA218" s="253"/>
      <c r="AB218" s="253"/>
      <c r="AC218" s="253"/>
      <c r="AD218" s="253"/>
      <c r="AE218" s="253"/>
      <c r="AF218" s="253"/>
      <c r="AG218" s="253"/>
      <c r="AH218" s="253"/>
      <c r="AI218" s="253"/>
      <c r="AJ218" s="253"/>
      <c r="AK218" s="253"/>
      <c r="AL218" s="253"/>
      <c r="AM218" s="253"/>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c r="BT218" s="253"/>
      <c r="BU218" s="253"/>
      <c r="BV218" s="253"/>
      <c r="BW218" s="253"/>
      <c r="BX218" s="253"/>
      <c r="BY218" s="253"/>
      <c r="BZ218" s="253"/>
      <c r="CA218" s="253"/>
      <c r="CB218" s="253"/>
      <c r="CC218" s="253"/>
      <c r="CD218" s="253"/>
      <c r="CE218" s="253"/>
      <c r="CF218" s="253"/>
      <c r="CG218" s="253"/>
      <c r="CH218" s="253"/>
      <c r="CI218" s="253"/>
      <c r="CJ218" s="253"/>
      <c r="CK218" s="253"/>
      <c r="CL218" s="253"/>
      <c r="CM218" s="253"/>
      <c r="CN218" s="253"/>
      <c r="CO218" s="253"/>
      <c r="CP218" s="253"/>
      <c r="CQ218" s="253"/>
      <c r="CR218" s="253"/>
      <c r="CS218" s="253"/>
      <c r="CT218" s="253"/>
      <c r="CU218" s="253"/>
      <c r="CV218" s="253"/>
      <c r="CW218" s="253"/>
      <c r="CX218" s="253"/>
      <c r="CY218" s="253"/>
      <c r="CZ218" s="253"/>
      <c r="DA218" s="253"/>
      <c r="DB218" s="253"/>
      <c r="DC218" s="253"/>
      <c r="DD218" s="253"/>
      <c r="DE218" s="253"/>
      <c r="DF218" s="253"/>
      <c r="DG218" s="253"/>
      <c r="DH218" s="253"/>
      <c r="DI218" s="253"/>
      <c r="DJ218" s="253"/>
      <c r="DK218" s="253"/>
      <c r="DL218" s="253"/>
    </row>
    <row r="219" spans="1:116" x14ac:dyDescent="0.25">
      <c r="A219" s="253"/>
      <c r="B219" s="253"/>
      <c r="C219" s="253"/>
      <c r="D219" s="253"/>
      <c r="E219" s="253"/>
      <c r="F219" s="253"/>
      <c r="G219" s="253"/>
      <c r="H219" s="253"/>
      <c r="I219" s="253"/>
      <c r="J219" s="253"/>
      <c r="K219" s="253"/>
      <c r="L219" s="253"/>
      <c r="M219" s="253"/>
      <c r="N219" s="253"/>
      <c r="O219" s="253"/>
      <c r="P219" s="253"/>
      <c r="Q219" s="253"/>
      <c r="R219" s="253"/>
      <c r="S219" s="253"/>
      <c r="T219" s="253"/>
      <c r="U219" s="253"/>
      <c r="V219" s="253"/>
      <c r="W219" s="253"/>
      <c r="X219" s="253"/>
      <c r="Y219" s="253"/>
      <c r="Z219" s="253"/>
      <c r="AA219" s="253"/>
      <c r="AB219" s="253"/>
      <c r="AC219" s="253"/>
      <c r="AD219" s="253"/>
      <c r="AE219" s="253"/>
      <c r="AF219" s="253"/>
      <c r="AG219" s="253"/>
      <c r="AH219" s="253"/>
      <c r="AI219" s="253"/>
      <c r="AJ219" s="253"/>
      <c r="AK219" s="253"/>
      <c r="AL219" s="253"/>
      <c r="AM219" s="253"/>
      <c r="AN219" s="253"/>
      <c r="AO219" s="253"/>
      <c r="AP219" s="253"/>
      <c r="AQ219" s="253"/>
      <c r="AR219" s="253"/>
      <c r="AS219" s="253"/>
      <c r="AT219" s="253"/>
      <c r="AU219" s="253"/>
      <c r="AV219" s="253"/>
      <c r="AW219" s="253"/>
      <c r="AX219" s="253"/>
      <c r="AY219" s="253"/>
      <c r="AZ219" s="253"/>
      <c r="BA219" s="253"/>
      <c r="BB219" s="253"/>
      <c r="BC219" s="253"/>
      <c r="BD219" s="253"/>
      <c r="BE219" s="253"/>
      <c r="BF219" s="253"/>
      <c r="BG219" s="253"/>
      <c r="BH219" s="253"/>
      <c r="BI219" s="253"/>
      <c r="BJ219" s="253"/>
      <c r="BK219" s="253"/>
      <c r="BL219" s="253"/>
      <c r="BM219" s="253"/>
      <c r="BN219" s="253"/>
      <c r="BO219" s="253"/>
      <c r="BP219" s="253"/>
      <c r="BQ219" s="253"/>
      <c r="BR219" s="253"/>
      <c r="BS219" s="253"/>
      <c r="BT219" s="253"/>
      <c r="BU219" s="253"/>
      <c r="BV219" s="253"/>
      <c r="BW219" s="253"/>
      <c r="BX219" s="253"/>
      <c r="BY219" s="253"/>
      <c r="BZ219" s="253"/>
      <c r="CA219" s="253"/>
      <c r="CB219" s="253"/>
      <c r="CC219" s="253"/>
      <c r="CD219" s="253"/>
      <c r="CE219" s="253"/>
      <c r="CF219" s="253"/>
      <c r="CG219" s="253"/>
      <c r="CH219" s="253"/>
      <c r="CI219" s="253"/>
      <c r="CJ219" s="253"/>
      <c r="CK219" s="253"/>
      <c r="CL219" s="253"/>
      <c r="CM219" s="253"/>
      <c r="CN219" s="253"/>
      <c r="CO219" s="253"/>
      <c r="CP219" s="253"/>
      <c r="CQ219" s="253"/>
      <c r="CR219" s="253"/>
      <c r="CS219" s="253"/>
      <c r="CT219" s="253"/>
      <c r="CU219" s="253"/>
      <c r="CV219" s="253"/>
      <c r="CW219" s="253"/>
      <c r="CX219" s="253"/>
      <c r="CY219" s="253"/>
      <c r="CZ219" s="253"/>
      <c r="DA219" s="253"/>
      <c r="DB219" s="253"/>
      <c r="DC219" s="253"/>
      <c r="DD219" s="253"/>
      <c r="DE219" s="253"/>
      <c r="DF219" s="253"/>
      <c r="DG219" s="253"/>
      <c r="DH219" s="253"/>
      <c r="DI219" s="253"/>
      <c r="DJ219" s="253"/>
      <c r="DK219" s="253"/>
      <c r="DL219" s="253"/>
    </row>
    <row r="220" spans="1:116" x14ac:dyDescent="0.25">
      <c r="A220" s="253"/>
      <c r="B220" s="253"/>
      <c r="C220" s="253"/>
      <c r="D220" s="253"/>
      <c r="E220" s="253"/>
      <c r="F220" s="253"/>
      <c r="G220" s="253"/>
      <c r="H220" s="253"/>
      <c r="I220" s="253"/>
      <c r="J220" s="253"/>
      <c r="K220" s="253"/>
      <c r="L220" s="253"/>
      <c r="M220" s="253"/>
      <c r="N220" s="253"/>
      <c r="O220" s="253"/>
      <c r="P220" s="253"/>
      <c r="Q220" s="253"/>
      <c r="R220" s="253"/>
      <c r="S220" s="253"/>
      <c r="T220" s="253"/>
      <c r="U220" s="253"/>
      <c r="V220" s="253"/>
      <c r="W220" s="253"/>
      <c r="X220" s="253"/>
      <c r="Y220" s="253"/>
      <c r="Z220" s="253"/>
      <c r="AA220" s="253"/>
      <c r="AB220" s="253"/>
      <c r="AC220" s="253"/>
      <c r="AD220" s="253"/>
      <c r="AE220" s="253"/>
      <c r="AF220" s="253"/>
      <c r="AG220" s="253"/>
      <c r="AH220" s="253"/>
      <c r="AI220" s="253"/>
      <c r="AJ220" s="253"/>
      <c r="AK220" s="253"/>
      <c r="AL220" s="253"/>
      <c r="AM220" s="253"/>
      <c r="AN220" s="253"/>
      <c r="AO220" s="253"/>
      <c r="AP220" s="253"/>
      <c r="AQ220" s="253"/>
      <c r="AR220" s="253"/>
      <c r="AS220" s="253"/>
      <c r="AT220" s="253"/>
      <c r="AU220" s="253"/>
      <c r="AV220" s="253"/>
      <c r="AW220" s="253"/>
      <c r="AX220" s="253"/>
      <c r="AY220" s="253"/>
      <c r="AZ220" s="253"/>
      <c r="BA220" s="253"/>
      <c r="BB220" s="253"/>
      <c r="BC220" s="253"/>
      <c r="BD220" s="253"/>
      <c r="BE220" s="253"/>
      <c r="BF220" s="253"/>
      <c r="BG220" s="253"/>
      <c r="BH220" s="253"/>
      <c r="BI220" s="253"/>
      <c r="BJ220" s="253"/>
      <c r="BK220" s="253"/>
      <c r="BL220" s="253"/>
      <c r="BM220" s="253"/>
      <c r="BN220" s="253"/>
      <c r="BO220" s="253"/>
      <c r="BP220" s="253"/>
      <c r="BQ220" s="253"/>
      <c r="BR220" s="253"/>
      <c r="BS220" s="253"/>
      <c r="BT220" s="253"/>
      <c r="BU220" s="253"/>
      <c r="BV220" s="253"/>
      <c r="BW220" s="253"/>
      <c r="BX220" s="253"/>
      <c r="BY220" s="253"/>
      <c r="BZ220" s="253"/>
      <c r="CA220" s="253"/>
      <c r="CB220" s="253"/>
      <c r="CC220" s="253"/>
      <c r="CD220" s="253"/>
      <c r="CE220" s="253"/>
      <c r="CF220" s="253"/>
      <c r="CG220" s="253"/>
      <c r="CH220" s="253"/>
      <c r="CI220" s="253"/>
      <c r="CJ220" s="253"/>
      <c r="CK220" s="253"/>
      <c r="CL220" s="253"/>
      <c r="CM220" s="253"/>
      <c r="CN220" s="253"/>
      <c r="CO220" s="253"/>
      <c r="CP220" s="253"/>
      <c r="CQ220" s="253"/>
      <c r="CR220" s="253"/>
      <c r="CS220" s="253"/>
      <c r="CT220" s="253"/>
      <c r="CU220" s="253"/>
      <c r="CV220" s="253"/>
      <c r="CW220" s="253"/>
      <c r="CX220" s="253"/>
      <c r="CY220" s="253"/>
      <c r="CZ220" s="253"/>
      <c r="DA220" s="253"/>
      <c r="DB220" s="253"/>
      <c r="DC220" s="253"/>
      <c r="DD220" s="253"/>
      <c r="DE220" s="253"/>
      <c r="DF220" s="253"/>
      <c r="DG220" s="253"/>
      <c r="DH220" s="253"/>
      <c r="DI220" s="253"/>
      <c r="DJ220" s="253"/>
      <c r="DK220" s="253"/>
      <c r="DL220" s="253"/>
    </row>
    <row r="221" spans="1:116" x14ac:dyDescent="0.25">
      <c r="A221" s="253"/>
      <c r="B221" s="253"/>
      <c r="C221" s="253"/>
      <c r="D221" s="253"/>
      <c r="E221" s="253"/>
      <c r="F221" s="253"/>
      <c r="G221" s="253"/>
      <c r="H221" s="253"/>
      <c r="I221" s="253"/>
      <c r="J221" s="253"/>
      <c r="K221" s="253"/>
      <c r="L221" s="253"/>
      <c r="M221" s="253"/>
      <c r="N221" s="253"/>
      <c r="O221" s="253"/>
      <c r="P221" s="253"/>
      <c r="Q221" s="253"/>
      <c r="R221" s="253"/>
      <c r="S221" s="253"/>
      <c r="T221" s="253"/>
      <c r="U221" s="253"/>
      <c r="V221" s="253"/>
      <c r="W221" s="253"/>
      <c r="X221" s="253"/>
      <c r="Y221" s="253"/>
      <c r="Z221" s="253"/>
      <c r="AA221" s="253"/>
      <c r="AB221" s="253"/>
      <c r="AC221" s="253"/>
      <c r="AD221" s="253"/>
      <c r="AE221" s="253"/>
      <c r="AF221" s="253"/>
      <c r="AG221" s="253"/>
      <c r="AH221" s="253"/>
      <c r="AI221" s="253"/>
      <c r="AJ221" s="253"/>
      <c r="AK221" s="253"/>
      <c r="AL221" s="253"/>
      <c r="AM221" s="253"/>
      <c r="AN221" s="253"/>
      <c r="AO221" s="253"/>
      <c r="AP221" s="253"/>
      <c r="AQ221" s="253"/>
      <c r="AR221" s="253"/>
      <c r="AS221" s="253"/>
      <c r="AT221" s="253"/>
      <c r="AU221" s="253"/>
      <c r="AV221" s="253"/>
      <c r="AW221" s="253"/>
      <c r="AX221" s="253"/>
      <c r="AY221" s="253"/>
      <c r="AZ221" s="253"/>
      <c r="BA221" s="253"/>
      <c r="BB221" s="253"/>
      <c r="BC221" s="253"/>
      <c r="BD221" s="253"/>
      <c r="BE221" s="253"/>
      <c r="BF221" s="253"/>
      <c r="BG221" s="253"/>
      <c r="BH221" s="253"/>
      <c r="BI221" s="253"/>
      <c r="BJ221" s="253"/>
      <c r="BK221" s="253"/>
      <c r="BL221" s="253"/>
      <c r="BM221" s="253"/>
      <c r="BN221" s="253"/>
      <c r="BO221" s="253"/>
      <c r="BP221" s="253"/>
      <c r="BQ221" s="253"/>
      <c r="BR221" s="253"/>
      <c r="BS221" s="253"/>
      <c r="BT221" s="253"/>
      <c r="BU221" s="253"/>
      <c r="BV221" s="253"/>
      <c r="BW221" s="253"/>
      <c r="BX221" s="253"/>
      <c r="BY221" s="253"/>
      <c r="BZ221" s="253"/>
      <c r="CA221" s="253"/>
      <c r="CB221" s="253"/>
      <c r="CC221" s="253"/>
      <c r="CD221" s="253"/>
      <c r="CE221" s="253"/>
      <c r="CF221" s="253"/>
      <c r="CG221" s="253"/>
      <c r="CH221" s="253"/>
      <c r="CI221" s="253"/>
      <c r="CJ221" s="253"/>
      <c r="CK221" s="253"/>
      <c r="CL221" s="253"/>
      <c r="CM221" s="253"/>
      <c r="CN221" s="253"/>
      <c r="CO221" s="253"/>
      <c r="CP221" s="253"/>
      <c r="CQ221" s="253"/>
      <c r="CR221" s="253"/>
      <c r="CS221" s="253"/>
      <c r="CT221" s="253"/>
      <c r="CU221" s="253"/>
      <c r="CV221" s="253"/>
      <c r="CW221" s="253"/>
      <c r="CX221" s="253"/>
      <c r="CY221" s="253"/>
      <c r="CZ221" s="253"/>
      <c r="DA221" s="253"/>
      <c r="DB221" s="253"/>
      <c r="DC221" s="253"/>
      <c r="DD221" s="253"/>
      <c r="DE221" s="253"/>
      <c r="DF221" s="253"/>
      <c r="DG221" s="253"/>
      <c r="DH221" s="253"/>
      <c r="DI221" s="253"/>
      <c r="DJ221" s="253"/>
      <c r="DK221" s="253"/>
      <c r="DL221" s="253"/>
    </row>
    <row r="222" spans="1:116" x14ac:dyDescent="0.25">
      <c r="A222" s="253"/>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F222" s="253"/>
      <c r="AG222" s="253"/>
      <c r="AH222" s="253"/>
      <c r="AI222" s="253"/>
      <c r="AJ222" s="253"/>
      <c r="AK222" s="253"/>
      <c r="AL222" s="253"/>
      <c r="AM222" s="253"/>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row>
    <row r="223" spans="1:116" x14ac:dyDescent="0.25">
      <c r="A223" s="253"/>
      <c r="B223" s="253"/>
      <c r="C223" s="253"/>
      <c r="D223" s="253"/>
      <c r="E223" s="253"/>
      <c r="F223" s="253"/>
      <c r="G223" s="253"/>
      <c r="H223" s="253"/>
      <c r="I223" s="253"/>
      <c r="J223" s="253"/>
      <c r="K223" s="253"/>
      <c r="L223" s="253"/>
      <c r="M223" s="253"/>
      <c r="N223" s="253"/>
      <c r="O223" s="253"/>
      <c r="P223" s="253"/>
      <c r="Q223" s="253"/>
      <c r="R223" s="253"/>
      <c r="S223" s="253"/>
      <c r="T223" s="253"/>
      <c r="U223" s="253"/>
      <c r="V223" s="253"/>
      <c r="W223" s="253"/>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row>
    <row r="224" spans="1:116" x14ac:dyDescent="0.25">
      <c r="A224" s="253"/>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row>
    <row r="225" spans="1:116" x14ac:dyDescent="0.25">
      <c r="A225" s="253"/>
      <c r="B225" s="253"/>
      <c r="C225" s="253"/>
      <c r="D225" s="253"/>
      <c r="E225" s="253"/>
      <c r="F225" s="253"/>
      <c r="G225" s="253"/>
      <c r="H225" s="253"/>
      <c r="I225" s="253"/>
      <c r="J225" s="253"/>
      <c r="K225" s="253"/>
      <c r="L225" s="253"/>
      <c r="M225" s="253"/>
      <c r="N225" s="253"/>
      <c r="O225" s="253"/>
      <c r="P225" s="253"/>
      <c r="Q225" s="253"/>
      <c r="R225" s="253"/>
      <c r="S225" s="253"/>
      <c r="T225" s="253"/>
      <c r="U225" s="253"/>
      <c r="V225" s="253"/>
      <c r="W225" s="253"/>
      <c r="X225" s="253"/>
      <c r="Y225" s="253"/>
      <c r="Z225" s="253"/>
      <c r="AA225" s="253"/>
      <c r="AB225" s="253"/>
      <c r="AC225" s="253"/>
      <c r="AD225" s="253"/>
      <c r="AE225" s="253"/>
      <c r="AF225" s="253"/>
      <c r="AG225" s="253"/>
      <c r="AH225" s="253"/>
      <c r="AI225" s="253"/>
      <c r="AJ225" s="253"/>
      <c r="AK225" s="253"/>
      <c r="AL225" s="253"/>
      <c r="AM225" s="253"/>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row>
    <row r="226" spans="1:116" x14ac:dyDescent="0.25">
      <c r="A226" s="253"/>
      <c r="B226" s="253"/>
      <c r="C226" s="253"/>
      <c r="D226" s="253"/>
      <c r="E226" s="253"/>
      <c r="F226" s="253"/>
      <c r="G226" s="253"/>
      <c r="H226" s="253"/>
      <c r="I226" s="253"/>
      <c r="J226" s="253"/>
      <c r="K226" s="253"/>
      <c r="L226" s="253"/>
      <c r="M226" s="253"/>
      <c r="N226" s="253"/>
      <c r="O226" s="253"/>
      <c r="P226" s="253"/>
      <c r="Q226" s="253"/>
      <c r="R226" s="253"/>
      <c r="S226" s="253"/>
      <c r="T226" s="253"/>
      <c r="U226" s="253"/>
      <c r="V226" s="253"/>
      <c r="W226" s="253"/>
      <c r="X226" s="253"/>
      <c r="Y226" s="253"/>
      <c r="Z226" s="253"/>
      <c r="AA226" s="253"/>
      <c r="AB226" s="253"/>
      <c r="AC226" s="253"/>
      <c r="AD226" s="253"/>
      <c r="AE226" s="253"/>
      <c r="AF226" s="253"/>
      <c r="AG226" s="253"/>
      <c r="AH226" s="253"/>
      <c r="AI226" s="253"/>
      <c r="AJ226" s="253"/>
      <c r="AK226" s="253"/>
      <c r="AL226" s="253"/>
      <c r="AM226" s="253"/>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row>
    <row r="227" spans="1:116" x14ac:dyDescent="0.25">
      <c r="A227" s="253"/>
      <c r="B227" s="253"/>
      <c r="C227" s="253"/>
      <c r="D227" s="253"/>
      <c r="E227" s="253"/>
      <c r="F227" s="253"/>
      <c r="G227" s="253"/>
      <c r="H227" s="253"/>
      <c r="I227" s="253"/>
      <c r="J227" s="253"/>
      <c r="K227" s="253"/>
      <c r="L227" s="253"/>
      <c r="M227" s="253"/>
      <c r="N227" s="253"/>
      <c r="O227" s="253"/>
      <c r="P227" s="253"/>
      <c r="Q227" s="253"/>
      <c r="R227" s="253"/>
      <c r="S227" s="253"/>
      <c r="T227" s="253"/>
      <c r="U227" s="253"/>
      <c r="V227" s="253"/>
      <c r="W227" s="253"/>
      <c r="X227" s="253"/>
      <c r="Y227" s="253"/>
      <c r="Z227" s="253"/>
      <c r="AA227" s="253"/>
      <c r="AB227" s="253"/>
      <c r="AC227" s="253"/>
      <c r="AD227" s="253"/>
      <c r="AE227" s="253"/>
      <c r="AF227" s="253"/>
      <c r="AG227" s="253"/>
      <c r="AH227" s="253"/>
      <c r="AI227" s="253"/>
      <c r="AJ227" s="253"/>
      <c r="AK227" s="253"/>
      <c r="AL227" s="253"/>
      <c r="AM227" s="253"/>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row>
    <row r="228" spans="1:116" x14ac:dyDescent="0.25">
      <c r="A228" s="253"/>
      <c r="B228" s="253"/>
      <c r="C228" s="253"/>
      <c r="D228" s="253"/>
      <c r="E228" s="253"/>
      <c r="F228" s="253"/>
      <c r="G228" s="253"/>
      <c r="H228" s="253"/>
      <c r="I228" s="253"/>
      <c r="J228" s="253"/>
      <c r="K228" s="253"/>
      <c r="L228" s="253"/>
      <c r="M228" s="253"/>
      <c r="N228" s="253"/>
      <c r="O228" s="253"/>
      <c r="P228" s="253"/>
      <c r="Q228" s="253"/>
      <c r="R228" s="253"/>
      <c r="S228" s="253"/>
      <c r="T228" s="253"/>
      <c r="U228" s="253"/>
      <c r="V228" s="253"/>
      <c r="W228" s="253"/>
      <c r="X228" s="253"/>
      <c r="Y228" s="253"/>
      <c r="Z228" s="253"/>
      <c r="AA228" s="253"/>
      <c r="AB228" s="253"/>
      <c r="AC228" s="253"/>
      <c r="AD228" s="253"/>
      <c r="AE228" s="253"/>
      <c r="AF228" s="253"/>
      <c r="AG228" s="253"/>
      <c r="AH228" s="253"/>
      <c r="AI228" s="253"/>
      <c r="AJ228" s="253"/>
      <c r="AK228" s="253"/>
      <c r="AL228" s="253"/>
      <c r="AM228" s="253"/>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row>
    <row r="229" spans="1:116" x14ac:dyDescent="0.25">
      <c r="A229" s="253"/>
      <c r="B229" s="253"/>
      <c r="C229" s="253"/>
      <c r="D229" s="253"/>
      <c r="E229" s="253"/>
      <c r="F229" s="253"/>
      <c r="G229" s="253"/>
      <c r="H229" s="253"/>
      <c r="I229" s="253"/>
      <c r="J229" s="253"/>
      <c r="K229" s="253"/>
      <c r="L229" s="253"/>
      <c r="M229" s="253"/>
      <c r="N229" s="253"/>
      <c r="O229" s="253"/>
      <c r="P229" s="253"/>
      <c r="Q229" s="253"/>
      <c r="R229" s="253"/>
      <c r="S229" s="253"/>
      <c r="T229" s="253"/>
      <c r="U229" s="253"/>
      <c r="V229" s="253"/>
      <c r="W229" s="253"/>
      <c r="X229" s="253"/>
      <c r="Y229" s="253"/>
      <c r="Z229" s="253"/>
      <c r="AA229" s="253"/>
      <c r="AB229" s="253"/>
      <c r="AC229" s="253"/>
      <c r="AD229" s="253"/>
      <c r="AE229" s="253"/>
      <c r="AF229" s="253"/>
      <c r="AG229" s="253"/>
      <c r="AH229" s="253"/>
      <c r="AI229" s="253"/>
      <c r="AJ229" s="253"/>
      <c r="AK229" s="253"/>
      <c r="AL229" s="253"/>
      <c r="AM229" s="253"/>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row>
    <row r="230" spans="1:116" x14ac:dyDescent="0.25">
      <c r="A230" s="253"/>
      <c r="B230" s="253"/>
      <c r="C230" s="253"/>
      <c r="D230" s="253"/>
      <c r="E230" s="253"/>
      <c r="F230" s="253"/>
      <c r="G230" s="253"/>
      <c r="H230" s="253"/>
      <c r="I230" s="253"/>
      <c r="J230" s="253"/>
      <c r="K230" s="253"/>
      <c r="L230" s="253"/>
      <c r="M230" s="253"/>
      <c r="N230" s="253"/>
      <c r="O230" s="253"/>
      <c r="P230" s="253"/>
      <c r="Q230" s="253"/>
      <c r="R230" s="253"/>
      <c r="S230" s="253"/>
      <c r="T230" s="253"/>
      <c r="U230" s="253"/>
      <c r="V230" s="253"/>
      <c r="W230" s="253"/>
      <c r="X230" s="253"/>
      <c r="Y230" s="253"/>
      <c r="Z230" s="253"/>
      <c r="AA230" s="253"/>
      <c r="AB230" s="253"/>
      <c r="AC230" s="253"/>
      <c r="AD230" s="253"/>
      <c r="AE230" s="253"/>
      <c r="AF230" s="253"/>
      <c r="AG230" s="253"/>
      <c r="AH230" s="253"/>
      <c r="AI230" s="253"/>
      <c r="AJ230" s="253"/>
      <c r="AK230" s="253"/>
      <c r="AL230" s="253"/>
      <c r="AM230" s="253"/>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row>
    <row r="231" spans="1:116" x14ac:dyDescent="0.25">
      <c r="A231" s="253"/>
      <c r="B231" s="253"/>
      <c r="C231" s="253"/>
      <c r="D231" s="253"/>
      <c r="E231" s="253"/>
      <c r="F231" s="253"/>
      <c r="G231" s="253"/>
      <c r="H231" s="253"/>
      <c r="I231" s="253"/>
      <c r="J231" s="253"/>
      <c r="K231" s="253"/>
      <c r="L231" s="253"/>
      <c r="M231" s="253"/>
      <c r="N231" s="253"/>
      <c r="O231" s="253"/>
      <c r="P231" s="253"/>
      <c r="Q231" s="253"/>
      <c r="R231" s="253"/>
      <c r="S231" s="253"/>
      <c r="T231" s="253"/>
      <c r="U231" s="253"/>
      <c r="V231" s="253"/>
      <c r="W231" s="253"/>
      <c r="X231" s="253"/>
      <c r="Y231" s="253"/>
      <c r="Z231" s="253"/>
      <c r="AA231" s="253"/>
      <c r="AB231" s="253"/>
      <c r="AC231" s="253"/>
      <c r="AD231" s="253"/>
      <c r="AE231" s="253"/>
      <c r="AF231" s="253"/>
      <c r="AG231" s="253"/>
      <c r="AH231" s="253"/>
      <c r="AI231" s="253"/>
      <c r="AJ231" s="253"/>
      <c r="AK231" s="253"/>
      <c r="AL231" s="253"/>
      <c r="AM231" s="253"/>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row>
    <row r="232" spans="1:116" x14ac:dyDescent="0.25">
      <c r="A232" s="253"/>
      <c r="B232" s="253"/>
      <c r="C232" s="253"/>
      <c r="D232" s="253"/>
      <c r="E232" s="253"/>
      <c r="F232" s="253"/>
      <c r="G232" s="253"/>
      <c r="H232" s="253"/>
      <c r="I232" s="253"/>
      <c r="J232" s="253"/>
      <c r="K232" s="253"/>
      <c r="L232" s="253"/>
      <c r="M232" s="253"/>
      <c r="N232" s="253"/>
      <c r="O232" s="253"/>
      <c r="P232" s="253"/>
      <c r="Q232" s="253"/>
      <c r="R232" s="253"/>
      <c r="S232" s="253"/>
      <c r="T232" s="253"/>
      <c r="U232" s="253"/>
      <c r="V232" s="253"/>
      <c r="W232" s="253"/>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row>
    <row r="233" spans="1:116" x14ac:dyDescent="0.25">
      <c r="A233" s="253"/>
      <c r="B233" s="253"/>
      <c r="C233" s="253"/>
      <c r="D233" s="253"/>
      <c r="E233" s="253"/>
      <c r="F233" s="253"/>
      <c r="G233" s="253"/>
      <c r="H233" s="253"/>
      <c r="I233" s="253"/>
      <c r="J233" s="253"/>
      <c r="K233" s="253"/>
      <c r="L233" s="253"/>
      <c r="M233" s="253"/>
      <c r="N233" s="253"/>
      <c r="O233" s="253"/>
      <c r="P233" s="253"/>
      <c r="Q233" s="253"/>
      <c r="R233" s="253"/>
      <c r="S233" s="253"/>
      <c r="T233" s="253"/>
      <c r="U233" s="253"/>
      <c r="V233" s="253"/>
      <c r="W233" s="253"/>
      <c r="X233" s="253"/>
      <c r="Y233" s="253"/>
      <c r="Z233" s="253"/>
      <c r="AA233" s="253"/>
      <c r="AB233" s="253"/>
      <c r="AC233" s="253"/>
      <c r="AD233" s="253"/>
      <c r="AE233" s="253"/>
      <c r="AF233" s="253"/>
      <c r="AG233" s="253"/>
      <c r="AH233" s="253"/>
      <c r="AI233" s="253"/>
      <c r="AJ233" s="253"/>
      <c r="AK233" s="253"/>
      <c r="AL233" s="253"/>
      <c r="AM233" s="253"/>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row>
    <row r="234" spans="1:116" x14ac:dyDescent="0.25">
      <c r="A234" s="253"/>
      <c r="B234" s="253"/>
      <c r="C234" s="253"/>
      <c r="D234" s="253"/>
      <c r="E234" s="253"/>
      <c r="F234" s="253"/>
      <c r="G234" s="253"/>
      <c r="H234" s="253"/>
      <c r="I234" s="253"/>
      <c r="J234" s="253"/>
      <c r="K234" s="253"/>
      <c r="L234" s="253"/>
      <c r="M234" s="253"/>
      <c r="N234" s="253"/>
      <c r="O234" s="253"/>
      <c r="P234" s="253"/>
      <c r="Q234" s="253"/>
      <c r="R234" s="253"/>
      <c r="S234" s="253"/>
      <c r="T234" s="253"/>
      <c r="U234" s="253"/>
      <c r="V234" s="253"/>
      <c r="W234" s="253"/>
      <c r="X234" s="253"/>
      <c r="Y234" s="253"/>
      <c r="Z234" s="253"/>
      <c r="AA234" s="253"/>
      <c r="AB234" s="253"/>
      <c r="AC234" s="253"/>
      <c r="AD234" s="253"/>
      <c r="AE234" s="253"/>
      <c r="AF234" s="253"/>
      <c r="AG234" s="253"/>
      <c r="AH234" s="253"/>
      <c r="AI234" s="253"/>
      <c r="AJ234" s="253"/>
      <c r="AK234" s="253"/>
      <c r="AL234" s="253"/>
      <c r="AM234" s="253"/>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row>
    <row r="235" spans="1:116" x14ac:dyDescent="0.25">
      <c r="A235" s="253"/>
      <c r="B235" s="253"/>
      <c r="C235" s="253"/>
      <c r="D235" s="253"/>
      <c r="E235" s="253"/>
      <c r="F235" s="253"/>
      <c r="G235" s="253"/>
      <c r="H235" s="253"/>
      <c r="I235" s="253"/>
      <c r="J235" s="253"/>
      <c r="K235" s="253"/>
      <c r="L235" s="253"/>
      <c r="M235" s="253"/>
      <c r="N235" s="253"/>
      <c r="O235" s="253"/>
      <c r="P235" s="253"/>
      <c r="Q235" s="253"/>
      <c r="R235" s="253"/>
      <c r="S235" s="253"/>
      <c r="T235" s="253"/>
      <c r="U235" s="253"/>
      <c r="V235" s="253"/>
      <c r="W235" s="253"/>
      <c r="X235" s="253"/>
      <c r="Y235" s="253"/>
      <c r="Z235" s="253"/>
      <c r="AA235" s="253"/>
      <c r="AB235" s="253"/>
      <c r="AC235" s="253"/>
      <c r="AD235" s="253"/>
      <c r="AE235" s="253"/>
      <c r="AF235" s="253"/>
      <c r="AG235" s="253"/>
      <c r="AH235" s="253"/>
      <c r="AI235" s="253"/>
      <c r="AJ235" s="253"/>
      <c r="AK235" s="253"/>
      <c r="AL235" s="253"/>
      <c r="AM235" s="253"/>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row>
    <row r="236" spans="1:116" x14ac:dyDescent="0.25">
      <c r="A236" s="253"/>
      <c r="B236" s="253"/>
      <c r="C236" s="253"/>
      <c r="D236" s="253"/>
      <c r="E236" s="253"/>
      <c r="F236" s="253"/>
      <c r="G236" s="253"/>
      <c r="H236" s="253"/>
      <c r="I236" s="253"/>
      <c r="J236" s="253"/>
      <c r="K236" s="253"/>
      <c r="L236" s="253"/>
      <c r="M236" s="253"/>
      <c r="N236" s="253"/>
      <c r="O236" s="253"/>
      <c r="P236" s="253"/>
      <c r="Q236" s="253"/>
      <c r="R236" s="253"/>
      <c r="S236" s="253"/>
      <c r="T236" s="253"/>
      <c r="U236" s="253"/>
      <c r="V236" s="253"/>
      <c r="W236" s="253"/>
      <c r="X236" s="253"/>
      <c r="Y236" s="253"/>
      <c r="Z236" s="253"/>
      <c r="AA236" s="253"/>
      <c r="AB236" s="253"/>
      <c r="AC236" s="253"/>
      <c r="AD236" s="253"/>
      <c r="AE236" s="253"/>
      <c r="AF236" s="253"/>
      <c r="AG236" s="253"/>
      <c r="AH236" s="253"/>
      <c r="AI236" s="253"/>
      <c r="AJ236" s="253"/>
      <c r="AK236" s="253"/>
      <c r="AL236" s="253"/>
      <c r="AM236" s="253"/>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row>
    <row r="237" spans="1:116" x14ac:dyDescent="0.25">
      <c r="A237" s="253"/>
      <c r="B237" s="253"/>
      <c r="C237" s="253"/>
      <c r="D237" s="253"/>
      <c r="E237" s="253"/>
      <c r="F237" s="253"/>
      <c r="G237" s="253"/>
      <c r="H237" s="253"/>
      <c r="I237" s="253"/>
      <c r="J237" s="253"/>
      <c r="K237" s="253"/>
      <c r="L237" s="253"/>
      <c r="M237" s="253"/>
      <c r="N237" s="253"/>
      <c r="O237" s="253"/>
      <c r="P237" s="253"/>
      <c r="Q237" s="253"/>
      <c r="R237" s="253"/>
      <c r="S237" s="253"/>
      <c r="T237" s="253"/>
      <c r="U237" s="253"/>
      <c r="V237" s="253"/>
      <c r="W237" s="253"/>
      <c r="X237" s="253"/>
      <c r="Y237" s="253"/>
      <c r="Z237" s="253"/>
      <c r="AA237" s="253"/>
      <c r="AB237" s="253"/>
      <c r="AC237" s="253"/>
      <c r="AD237" s="253"/>
      <c r="AE237" s="253"/>
      <c r="AF237" s="253"/>
      <c r="AG237" s="253"/>
      <c r="AH237" s="253"/>
      <c r="AI237" s="253"/>
      <c r="AJ237" s="253"/>
      <c r="AK237" s="253"/>
      <c r="AL237" s="253"/>
      <c r="AM237" s="253"/>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row>
    <row r="238" spans="1:116" x14ac:dyDescent="0.25">
      <c r="A238" s="253"/>
      <c r="B238" s="253"/>
      <c r="C238" s="253"/>
      <c r="D238" s="253"/>
      <c r="E238" s="253"/>
      <c r="F238" s="253"/>
      <c r="G238" s="253"/>
      <c r="H238" s="253"/>
      <c r="I238" s="253"/>
      <c r="J238" s="253"/>
      <c r="K238" s="253"/>
      <c r="L238" s="253"/>
      <c r="M238" s="253"/>
      <c r="N238" s="253"/>
      <c r="O238" s="253"/>
      <c r="P238" s="253"/>
      <c r="Q238" s="253"/>
      <c r="R238" s="253"/>
      <c r="S238" s="253"/>
      <c r="T238" s="253"/>
      <c r="U238" s="253"/>
      <c r="V238" s="253"/>
      <c r="W238" s="253"/>
      <c r="X238" s="253"/>
      <c r="Y238" s="253"/>
      <c r="Z238" s="253"/>
      <c r="AA238" s="253"/>
      <c r="AB238" s="253"/>
      <c r="AC238" s="253"/>
      <c r="AD238" s="253"/>
      <c r="AE238" s="253"/>
      <c r="AF238" s="253"/>
      <c r="AG238" s="253"/>
      <c r="AH238" s="253"/>
      <c r="AI238" s="253"/>
      <c r="AJ238" s="253"/>
      <c r="AK238" s="253"/>
      <c r="AL238" s="253"/>
      <c r="AM238" s="253"/>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row>
    <row r="239" spans="1:116" x14ac:dyDescent="0.25">
      <c r="A239" s="253"/>
      <c r="B239" s="253"/>
      <c r="C239" s="253"/>
      <c r="D239" s="253"/>
      <c r="E239" s="253"/>
      <c r="F239" s="253"/>
      <c r="G239" s="253"/>
      <c r="H239" s="253"/>
      <c r="I239" s="253"/>
      <c r="J239" s="253"/>
      <c r="K239" s="253"/>
      <c r="L239" s="253"/>
      <c r="M239" s="253"/>
      <c r="N239" s="253"/>
      <c r="O239" s="253"/>
      <c r="P239" s="253"/>
      <c r="Q239" s="253"/>
      <c r="R239" s="253"/>
      <c r="S239" s="253"/>
      <c r="T239" s="253"/>
      <c r="U239" s="253"/>
      <c r="V239" s="253"/>
      <c r="W239" s="253"/>
      <c r="X239" s="253"/>
      <c r="Y239" s="253"/>
      <c r="Z239" s="253"/>
      <c r="AA239" s="253"/>
      <c r="AB239" s="253"/>
      <c r="AC239" s="253"/>
      <c r="AD239" s="253"/>
      <c r="AE239" s="253"/>
      <c r="AF239" s="253"/>
      <c r="AG239" s="253"/>
      <c r="AH239" s="253"/>
      <c r="AI239" s="253"/>
      <c r="AJ239" s="253"/>
      <c r="AK239" s="253"/>
      <c r="AL239" s="253"/>
      <c r="AM239" s="253"/>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row>
    <row r="240" spans="1:116" x14ac:dyDescent="0.25">
      <c r="A240" s="253"/>
      <c r="B240" s="253"/>
      <c r="C240" s="253"/>
      <c r="D240" s="253"/>
      <c r="E240" s="253"/>
      <c r="F240" s="253"/>
      <c r="G240" s="253"/>
      <c r="H240" s="253"/>
      <c r="I240" s="253"/>
      <c r="J240" s="253"/>
      <c r="K240" s="253"/>
      <c r="L240" s="253"/>
      <c r="M240" s="253"/>
      <c r="N240" s="253"/>
      <c r="O240" s="253"/>
      <c r="P240" s="253"/>
      <c r="Q240" s="253"/>
      <c r="R240" s="253"/>
      <c r="S240" s="253"/>
      <c r="T240" s="253"/>
      <c r="U240" s="253"/>
      <c r="V240" s="253"/>
      <c r="W240" s="253"/>
      <c r="X240" s="253"/>
      <c r="Y240" s="253"/>
      <c r="Z240" s="253"/>
      <c r="AA240" s="253"/>
      <c r="AB240" s="253"/>
      <c r="AC240" s="253"/>
      <c r="AD240" s="253"/>
      <c r="AE240" s="253"/>
      <c r="AF240" s="253"/>
      <c r="AG240" s="253"/>
      <c r="AH240" s="253"/>
      <c r="AI240" s="253"/>
      <c r="AJ240" s="253"/>
      <c r="AK240" s="253"/>
      <c r="AL240" s="253"/>
      <c r="AM240" s="253"/>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row>
    <row r="241" spans="1:116" x14ac:dyDescent="0.25">
      <c r="A241" s="253"/>
      <c r="B241" s="253"/>
      <c r="C241" s="253"/>
      <c r="D241" s="253"/>
      <c r="E241" s="253"/>
      <c r="F241" s="253"/>
      <c r="G241" s="253"/>
      <c r="H241" s="253"/>
      <c r="I241" s="253"/>
      <c r="J241" s="253"/>
      <c r="K241" s="253"/>
      <c r="L241" s="253"/>
      <c r="M241" s="253"/>
      <c r="N241" s="253"/>
      <c r="O241" s="253"/>
      <c r="P241" s="253"/>
      <c r="Q241" s="253"/>
      <c r="R241" s="253"/>
      <c r="S241" s="253"/>
      <c r="T241" s="253"/>
      <c r="U241" s="253"/>
      <c r="V241" s="253"/>
      <c r="W241" s="253"/>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row>
    <row r="242" spans="1:116" x14ac:dyDescent="0.25">
      <c r="A242" s="253"/>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c r="AA242" s="253"/>
      <c r="AB242" s="253"/>
      <c r="AC242" s="253"/>
      <c r="AD242" s="253"/>
      <c r="AE242" s="253"/>
      <c r="AF242" s="253"/>
      <c r="AG242" s="253"/>
      <c r="AH242" s="253"/>
      <c r="AI242" s="253"/>
      <c r="AJ242" s="253"/>
      <c r="AK242" s="253"/>
      <c r="AL242" s="253"/>
      <c r="AM242" s="253"/>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row>
    <row r="243" spans="1:116" x14ac:dyDescent="0.25">
      <c r="A243" s="253"/>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c r="X243" s="253"/>
      <c r="Y243" s="253"/>
      <c r="Z243" s="253"/>
      <c r="AA243" s="253"/>
      <c r="AB243" s="253"/>
      <c r="AC243" s="253"/>
      <c r="AD243" s="253"/>
      <c r="AE243" s="253"/>
      <c r="AF243" s="253"/>
      <c r="AG243" s="253"/>
      <c r="AH243" s="253"/>
      <c r="AI243" s="253"/>
      <c r="AJ243" s="253"/>
      <c r="AK243" s="253"/>
      <c r="AL243" s="253"/>
      <c r="AM243" s="253"/>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row>
    <row r="244" spans="1:116" x14ac:dyDescent="0.25">
      <c r="A244" s="253"/>
      <c r="B244" s="253"/>
      <c r="C244" s="253"/>
      <c r="D244" s="253"/>
      <c r="E244" s="253"/>
      <c r="F244" s="253"/>
      <c r="G244" s="253"/>
      <c r="H244" s="253"/>
      <c r="I244" s="253"/>
      <c r="J244" s="253"/>
      <c r="K244" s="253"/>
      <c r="L244" s="253"/>
      <c r="M244" s="253"/>
      <c r="N244" s="253"/>
      <c r="O244" s="253"/>
      <c r="P244" s="253"/>
      <c r="Q244" s="253"/>
      <c r="R244" s="253"/>
      <c r="S244" s="253"/>
      <c r="T244" s="253"/>
      <c r="U244" s="253"/>
      <c r="V244" s="253"/>
      <c r="W244" s="253"/>
      <c r="X244" s="253"/>
      <c r="Y244" s="253"/>
      <c r="Z244" s="253"/>
      <c r="AA244" s="253"/>
      <c r="AB244" s="253"/>
      <c r="AC244" s="253"/>
      <c r="AD244" s="253"/>
      <c r="AE244" s="253"/>
      <c r="AF244" s="253"/>
      <c r="AG244" s="253"/>
      <c r="AH244" s="253"/>
      <c r="AI244" s="253"/>
      <c r="AJ244" s="253"/>
      <c r="AK244" s="253"/>
      <c r="AL244" s="253"/>
      <c r="AM244" s="253"/>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row>
    <row r="245" spans="1:116" x14ac:dyDescent="0.25">
      <c r="A245" s="253"/>
      <c r="B245" s="253"/>
      <c r="C245" s="253"/>
      <c r="D245" s="253"/>
      <c r="E245" s="253"/>
      <c r="F245" s="253"/>
      <c r="G245" s="253"/>
      <c r="H245" s="253"/>
      <c r="I245" s="253"/>
      <c r="J245" s="253"/>
      <c r="K245" s="253"/>
      <c r="L245" s="253"/>
      <c r="M245" s="253"/>
      <c r="N245" s="253"/>
      <c r="O245" s="253"/>
      <c r="P245" s="253"/>
      <c r="Q245" s="253"/>
      <c r="R245" s="253"/>
      <c r="S245" s="253"/>
      <c r="T245" s="253"/>
      <c r="U245" s="253"/>
      <c r="V245" s="253"/>
      <c r="W245" s="253"/>
      <c r="X245" s="253"/>
      <c r="Y245" s="253"/>
      <c r="Z245" s="253"/>
      <c r="AA245" s="253"/>
      <c r="AB245" s="253"/>
      <c r="AC245" s="253"/>
      <c r="AD245" s="253"/>
      <c r="AE245" s="253"/>
      <c r="AF245" s="253"/>
      <c r="AG245" s="253"/>
      <c r="AH245" s="253"/>
      <c r="AI245" s="253"/>
      <c r="AJ245" s="253"/>
      <c r="AK245" s="253"/>
      <c r="AL245" s="253"/>
      <c r="AM245" s="253"/>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row>
    <row r="246" spans="1:116" x14ac:dyDescent="0.25">
      <c r="A246" s="253"/>
      <c r="B246" s="253"/>
      <c r="C246" s="253"/>
      <c r="D246" s="253"/>
      <c r="E246" s="253"/>
      <c r="F246" s="253"/>
      <c r="G246" s="253"/>
      <c r="H246" s="253"/>
      <c r="I246" s="253"/>
      <c r="J246" s="253"/>
      <c r="K246" s="253"/>
      <c r="L246" s="253"/>
      <c r="M246" s="253"/>
      <c r="N246" s="253"/>
      <c r="O246" s="253"/>
      <c r="P246" s="253"/>
      <c r="Q246" s="253"/>
      <c r="R246" s="253"/>
      <c r="S246" s="253"/>
      <c r="T246" s="253"/>
      <c r="U246" s="253"/>
      <c r="V246" s="253"/>
      <c r="W246" s="253"/>
      <c r="X246" s="253"/>
      <c r="Y246" s="253"/>
      <c r="Z246" s="253"/>
      <c r="AA246" s="253"/>
      <c r="AB246" s="253"/>
      <c r="AC246" s="253"/>
      <c r="AD246" s="253"/>
      <c r="AE246" s="253"/>
      <c r="AF246" s="253"/>
      <c r="AG246" s="253"/>
      <c r="AH246" s="253"/>
      <c r="AI246" s="253"/>
      <c r="AJ246" s="253"/>
      <c r="AK246" s="253"/>
      <c r="AL246" s="253"/>
      <c r="AM246" s="253"/>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row>
    <row r="247" spans="1:116" x14ac:dyDescent="0.25">
      <c r="A247" s="253"/>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c r="X247" s="253"/>
      <c r="Y247" s="253"/>
      <c r="Z247" s="253"/>
      <c r="AA247" s="253"/>
      <c r="AB247" s="253"/>
      <c r="AC247" s="253"/>
      <c r="AD247" s="253"/>
      <c r="AE247" s="253"/>
      <c r="AF247" s="253"/>
      <c r="AG247" s="253"/>
      <c r="AH247" s="253"/>
      <c r="AI247" s="253"/>
      <c r="AJ247" s="253"/>
      <c r="AK247" s="253"/>
      <c r="AL247" s="253"/>
      <c r="AM247" s="253"/>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row>
    <row r="248" spans="1:116" x14ac:dyDescent="0.25">
      <c r="A248" s="253"/>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F248" s="253"/>
      <c r="AG248" s="253"/>
      <c r="AH248" s="253"/>
      <c r="AI248" s="253"/>
      <c r="AJ248" s="253"/>
      <c r="AK248" s="253"/>
      <c r="AL248" s="253"/>
      <c r="AM248" s="253"/>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row>
    <row r="249" spans="1:116" x14ac:dyDescent="0.25">
      <c r="A249" s="253"/>
      <c r="B249" s="253"/>
      <c r="C249" s="253"/>
      <c r="D249" s="253"/>
      <c r="E249" s="253"/>
      <c r="F249" s="253"/>
      <c r="G249" s="253"/>
      <c r="H249" s="253"/>
      <c r="I249" s="253"/>
      <c r="J249" s="253"/>
      <c r="K249" s="253"/>
      <c r="L249" s="253"/>
      <c r="M249" s="253"/>
      <c r="N249" s="253"/>
      <c r="O249" s="253"/>
      <c r="P249" s="253"/>
      <c r="Q249" s="253"/>
      <c r="R249" s="253"/>
      <c r="S249" s="253"/>
      <c r="T249" s="253"/>
      <c r="U249" s="253"/>
      <c r="V249" s="253"/>
      <c r="W249" s="253"/>
      <c r="X249" s="253"/>
      <c r="Y249" s="253"/>
      <c r="Z249" s="253"/>
      <c r="AA249" s="253"/>
      <c r="AB249" s="253"/>
      <c r="AC249" s="253"/>
      <c r="AD249" s="253"/>
      <c r="AE249" s="253"/>
      <c r="AF249" s="253"/>
      <c r="AG249" s="253"/>
      <c r="AH249" s="253"/>
      <c r="AI249" s="253"/>
      <c r="AJ249" s="253"/>
      <c r="AK249" s="253"/>
      <c r="AL249" s="253"/>
      <c r="AM249" s="253"/>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row>
    <row r="250" spans="1:116" x14ac:dyDescent="0.25">
      <c r="A250" s="253"/>
      <c r="B250" s="253"/>
      <c r="C250" s="253"/>
      <c r="D250" s="253"/>
      <c r="E250" s="253"/>
      <c r="F250" s="253"/>
      <c r="G250" s="253"/>
      <c r="H250" s="253"/>
      <c r="I250" s="253"/>
      <c r="J250" s="253"/>
      <c r="K250" s="253"/>
      <c r="L250" s="253"/>
      <c r="M250" s="253"/>
      <c r="N250" s="253"/>
      <c r="O250" s="253"/>
      <c r="P250" s="253"/>
      <c r="Q250" s="253"/>
      <c r="R250" s="253"/>
      <c r="S250" s="253"/>
      <c r="T250" s="253"/>
      <c r="U250" s="253"/>
      <c r="V250" s="253"/>
      <c r="W250" s="253"/>
      <c r="X250" s="253"/>
      <c r="Y250" s="253"/>
      <c r="Z250" s="253"/>
      <c r="AA250" s="253"/>
      <c r="AB250" s="253"/>
      <c r="AC250" s="253"/>
      <c r="AD250" s="253"/>
      <c r="AE250" s="253"/>
      <c r="AF250" s="253"/>
      <c r="AG250" s="253"/>
      <c r="AH250" s="253"/>
      <c r="AI250" s="253"/>
      <c r="AJ250" s="253"/>
      <c r="AK250" s="253"/>
      <c r="AL250" s="253"/>
      <c r="AM250" s="253"/>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row>
    <row r="251" spans="1:116" x14ac:dyDescent="0.25">
      <c r="A251" s="253"/>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c r="X251" s="253"/>
      <c r="Y251" s="253"/>
      <c r="Z251" s="253"/>
      <c r="AA251" s="253"/>
      <c r="AB251" s="253"/>
      <c r="AC251" s="253"/>
      <c r="AD251" s="253"/>
      <c r="AE251" s="253"/>
      <c r="AF251" s="253"/>
      <c r="AG251" s="253"/>
      <c r="AH251" s="253"/>
      <c r="AI251" s="253"/>
      <c r="AJ251" s="253"/>
      <c r="AK251" s="253"/>
      <c r="AL251" s="253"/>
      <c r="AM251" s="253"/>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row>
    <row r="252" spans="1:116" x14ac:dyDescent="0.25">
      <c r="A252" s="253"/>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c r="X252" s="253"/>
      <c r="Y252" s="253"/>
      <c r="Z252" s="253"/>
      <c r="AA252" s="253"/>
      <c r="AB252" s="253"/>
      <c r="AC252" s="253"/>
      <c r="AD252" s="253"/>
      <c r="AE252" s="253"/>
      <c r="AF252" s="253"/>
      <c r="AG252" s="253"/>
      <c r="AH252" s="253"/>
      <c r="AI252" s="253"/>
      <c r="AJ252" s="253"/>
      <c r="AK252" s="253"/>
      <c r="AL252" s="253"/>
      <c r="AM252" s="253"/>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row>
    <row r="253" spans="1:116" x14ac:dyDescent="0.25">
      <c r="A253" s="253"/>
      <c r="B253" s="253"/>
      <c r="C253" s="253"/>
      <c r="D253" s="253"/>
      <c r="E253" s="253"/>
      <c r="F253" s="253"/>
      <c r="G253" s="253"/>
      <c r="H253" s="253"/>
      <c r="I253" s="253"/>
      <c r="J253" s="253"/>
      <c r="K253" s="253"/>
      <c r="L253" s="253"/>
      <c r="M253" s="253"/>
      <c r="N253" s="253"/>
      <c r="O253" s="253"/>
      <c r="P253" s="253"/>
      <c r="Q253" s="253"/>
      <c r="R253" s="253"/>
      <c r="S253" s="253"/>
      <c r="T253" s="253"/>
      <c r="U253" s="253"/>
      <c r="V253" s="253"/>
      <c r="W253" s="253"/>
      <c r="X253" s="253"/>
      <c r="Y253" s="253"/>
      <c r="Z253" s="253"/>
      <c r="AA253" s="253"/>
      <c r="AB253" s="253"/>
      <c r="AC253" s="253"/>
      <c r="AD253" s="253"/>
      <c r="AE253" s="253"/>
      <c r="AF253" s="253"/>
      <c r="AG253" s="253"/>
      <c r="AH253" s="253"/>
      <c r="AI253" s="253"/>
      <c r="AJ253" s="253"/>
      <c r="AK253" s="253"/>
      <c r="AL253" s="253"/>
      <c r="AM253" s="253"/>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row>
    <row r="254" spans="1:116" x14ac:dyDescent="0.25">
      <c r="A254" s="253"/>
      <c r="B254" s="253"/>
      <c r="C254" s="253"/>
      <c r="D254" s="253"/>
      <c r="E254" s="253"/>
      <c r="F254" s="253"/>
      <c r="G254" s="253"/>
      <c r="H254" s="253"/>
      <c r="I254" s="253"/>
      <c r="J254" s="253"/>
      <c r="K254" s="253"/>
      <c r="L254" s="253"/>
      <c r="M254" s="253"/>
      <c r="N254" s="253"/>
      <c r="O254" s="253"/>
      <c r="P254" s="253"/>
      <c r="Q254" s="253"/>
      <c r="R254" s="253"/>
      <c r="S254" s="253"/>
      <c r="T254" s="253"/>
      <c r="U254" s="253"/>
      <c r="V254" s="253"/>
      <c r="W254" s="253"/>
      <c r="X254" s="253"/>
      <c r="Y254" s="253"/>
      <c r="Z254" s="253"/>
      <c r="AA254" s="253"/>
      <c r="AB254" s="253"/>
      <c r="AC254" s="253"/>
      <c r="AD254" s="253"/>
      <c r="AE254" s="253"/>
      <c r="AF254" s="253"/>
      <c r="AG254" s="253"/>
      <c r="AH254" s="253"/>
      <c r="AI254" s="253"/>
      <c r="AJ254" s="253"/>
      <c r="AK254" s="253"/>
      <c r="AL254" s="253"/>
      <c r="AM254" s="253"/>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row>
    <row r="255" spans="1:116" x14ac:dyDescent="0.25">
      <c r="A255" s="253"/>
      <c r="B255" s="253"/>
      <c r="C255" s="253"/>
      <c r="D255" s="253"/>
      <c r="E255" s="253"/>
      <c r="F255" s="253"/>
      <c r="G255" s="253"/>
      <c r="H255" s="253"/>
      <c r="I255" s="253"/>
      <c r="J255" s="253"/>
      <c r="K255" s="253"/>
      <c r="L255" s="253"/>
      <c r="M255" s="253"/>
      <c r="N255" s="253"/>
      <c r="O255" s="253"/>
      <c r="P255" s="253"/>
      <c r="Q255" s="253"/>
      <c r="R255" s="253"/>
      <c r="S255" s="253"/>
      <c r="T255" s="253"/>
      <c r="U255" s="253"/>
      <c r="V255" s="253"/>
      <c r="W255" s="253"/>
      <c r="X255" s="253"/>
      <c r="Y255" s="253"/>
      <c r="Z255" s="253"/>
      <c r="AA255" s="253"/>
      <c r="AB255" s="253"/>
      <c r="AC255" s="253"/>
      <c r="AD255" s="253"/>
      <c r="AE255" s="253"/>
      <c r="AF255" s="253"/>
      <c r="AG255" s="253"/>
      <c r="AH255" s="253"/>
      <c r="AI255" s="253"/>
      <c r="AJ255" s="253"/>
      <c r="AK255" s="253"/>
      <c r="AL255" s="253"/>
      <c r="AM255" s="253"/>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row>
    <row r="256" spans="1:116" x14ac:dyDescent="0.25">
      <c r="A256" s="253"/>
      <c r="B256" s="253"/>
      <c r="C256" s="253"/>
      <c r="D256" s="253"/>
      <c r="E256" s="253"/>
      <c r="F256" s="253"/>
      <c r="G256" s="253"/>
      <c r="H256" s="253"/>
      <c r="I256" s="253"/>
      <c r="J256" s="253"/>
      <c r="K256" s="253"/>
      <c r="L256" s="253"/>
      <c r="M256" s="253"/>
      <c r="N256" s="253"/>
      <c r="O256" s="253"/>
      <c r="P256" s="253"/>
      <c r="Q256" s="253"/>
      <c r="R256" s="253"/>
      <c r="S256" s="253"/>
      <c r="T256" s="253"/>
      <c r="U256" s="253"/>
      <c r="V256" s="253"/>
      <c r="W256" s="253"/>
      <c r="X256" s="253"/>
      <c r="Y256" s="253"/>
      <c r="Z256" s="253"/>
      <c r="AA256" s="253"/>
      <c r="AB256" s="253"/>
      <c r="AC256" s="253"/>
      <c r="AD256" s="253"/>
      <c r="AE256" s="253"/>
      <c r="AF256" s="253"/>
      <c r="AG256" s="253"/>
      <c r="AH256" s="253"/>
      <c r="AI256" s="253"/>
      <c r="AJ256" s="253"/>
      <c r="AK256" s="253"/>
      <c r="AL256" s="253"/>
      <c r="AM256" s="253"/>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row>
    <row r="257" spans="1:116" x14ac:dyDescent="0.25">
      <c r="A257" s="253"/>
      <c r="B257" s="253"/>
      <c r="C257" s="253"/>
      <c r="D257" s="253"/>
      <c r="E257" s="253"/>
      <c r="F257" s="253"/>
      <c r="G257" s="253"/>
      <c r="H257" s="253"/>
      <c r="I257" s="253"/>
      <c r="J257" s="253"/>
      <c r="K257" s="253"/>
      <c r="L257" s="253"/>
      <c r="M257" s="253"/>
      <c r="N257" s="253"/>
      <c r="O257" s="253"/>
      <c r="P257" s="253"/>
      <c r="Q257" s="253"/>
      <c r="R257" s="253"/>
      <c r="S257" s="253"/>
      <c r="T257" s="253"/>
      <c r="U257" s="253"/>
      <c r="V257" s="253"/>
      <c r="W257" s="253"/>
      <c r="X257" s="253"/>
      <c r="Y257" s="253"/>
      <c r="Z257" s="253"/>
      <c r="AA257" s="253"/>
      <c r="AB257" s="253"/>
      <c r="AC257" s="253"/>
      <c r="AD257" s="253"/>
      <c r="AE257" s="253"/>
      <c r="AF257" s="253"/>
      <c r="AG257" s="253"/>
      <c r="AH257" s="253"/>
      <c r="AI257" s="253"/>
      <c r="AJ257" s="253"/>
      <c r="AK257" s="253"/>
      <c r="AL257" s="253"/>
      <c r="AM257" s="253"/>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row>
    <row r="258" spans="1:116" x14ac:dyDescent="0.25">
      <c r="A258" s="253"/>
      <c r="B258" s="253"/>
      <c r="C258" s="253"/>
      <c r="D258" s="253"/>
      <c r="E258" s="253"/>
      <c r="F258" s="253"/>
      <c r="G258" s="253"/>
      <c r="H258" s="253"/>
      <c r="I258" s="253"/>
      <c r="J258" s="253"/>
      <c r="K258" s="253"/>
      <c r="L258" s="253"/>
      <c r="M258" s="253"/>
      <c r="N258" s="253"/>
      <c r="O258" s="253"/>
      <c r="P258" s="253"/>
      <c r="Q258" s="253"/>
      <c r="R258" s="253"/>
      <c r="S258" s="253"/>
      <c r="T258" s="253"/>
      <c r="U258" s="253"/>
      <c r="V258" s="253"/>
      <c r="W258" s="253"/>
      <c r="X258" s="253"/>
      <c r="Y258" s="253"/>
      <c r="Z258" s="253"/>
      <c r="AA258" s="253"/>
      <c r="AB258" s="253"/>
      <c r="AC258" s="253"/>
      <c r="AD258" s="253"/>
      <c r="AE258" s="253"/>
      <c r="AF258" s="253"/>
      <c r="AG258" s="253"/>
      <c r="AH258" s="253"/>
      <c r="AI258" s="253"/>
      <c r="AJ258" s="253"/>
      <c r="AK258" s="253"/>
      <c r="AL258" s="253"/>
      <c r="AM258" s="253"/>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row>
    <row r="259" spans="1:116" x14ac:dyDescent="0.25">
      <c r="A259" s="253"/>
      <c r="B259" s="253"/>
      <c r="C259" s="253"/>
      <c r="D259" s="253"/>
      <c r="E259" s="253"/>
      <c r="F259" s="253"/>
      <c r="G259" s="253"/>
      <c r="H259" s="253"/>
      <c r="I259" s="253"/>
      <c r="J259" s="253"/>
      <c r="K259" s="253"/>
      <c r="L259" s="253"/>
      <c r="M259" s="253"/>
      <c r="N259" s="253"/>
      <c r="O259" s="253"/>
      <c r="P259" s="253"/>
      <c r="Q259" s="253"/>
      <c r="R259" s="253"/>
      <c r="S259" s="253"/>
      <c r="T259" s="253"/>
      <c r="U259" s="253"/>
      <c r="V259" s="253"/>
      <c r="W259" s="253"/>
      <c r="X259" s="253"/>
      <c r="Y259" s="253"/>
      <c r="Z259" s="253"/>
      <c r="AA259" s="253"/>
      <c r="AB259" s="253"/>
      <c r="AC259" s="253"/>
      <c r="AD259" s="253"/>
      <c r="AE259" s="253"/>
      <c r="AF259" s="253"/>
      <c r="AG259" s="253"/>
      <c r="AH259" s="253"/>
      <c r="AI259" s="253"/>
      <c r="AJ259" s="253"/>
      <c r="AK259" s="253"/>
      <c r="AL259" s="253"/>
      <c r="AM259" s="253"/>
      <c r="AN259" s="253"/>
      <c r="AO259" s="253"/>
      <c r="AP259" s="253"/>
      <c r="AQ259" s="253"/>
      <c r="AR259" s="253"/>
      <c r="AS259" s="253"/>
      <c r="AT259" s="253"/>
      <c r="AU259" s="253"/>
      <c r="AV259" s="253"/>
      <c r="AW259" s="253"/>
      <c r="AX259" s="253"/>
      <c r="AY259" s="253"/>
      <c r="AZ259" s="253"/>
      <c r="BA259" s="253"/>
      <c r="BB259" s="253"/>
      <c r="BC259" s="253"/>
      <c r="BD259" s="253"/>
      <c r="BE259" s="253"/>
      <c r="BF259" s="253"/>
      <c r="BG259" s="253"/>
      <c r="BH259" s="253"/>
      <c r="BI259" s="253"/>
      <c r="BJ259" s="253"/>
      <c r="BK259" s="253"/>
      <c r="BL259" s="253"/>
      <c r="BM259" s="253"/>
      <c r="BN259" s="253"/>
      <c r="BO259" s="253"/>
      <c r="BP259" s="253"/>
      <c r="BQ259" s="253"/>
      <c r="BR259" s="253"/>
      <c r="BS259" s="253"/>
      <c r="BT259" s="253"/>
      <c r="BU259" s="253"/>
      <c r="BV259" s="253"/>
      <c r="BW259" s="253"/>
      <c r="BX259" s="253"/>
      <c r="BY259" s="253"/>
      <c r="BZ259" s="253"/>
      <c r="CA259" s="253"/>
      <c r="CB259" s="253"/>
      <c r="CC259" s="253"/>
      <c r="CD259" s="253"/>
      <c r="CE259" s="253"/>
      <c r="CF259" s="253"/>
      <c r="CG259" s="253"/>
      <c r="CH259" s="253"/>
      <c r="CI259" s="253"/>
      <c r="CJ259" s="253"/>
      <c r="CK259" s="253"/>
      <c r="CL259" s="253"/>
      <c r="CM259" s="253"/>
      <c r="CN259" s="253"/>
      <c r="CO259" s="253"/>
      <c r="CP259" s="253"/>
      <c r="CQ259" s="253"/>
      <c r="CR259" s="253"/>
      <c r="CS259" s="253"/>
      <c r="CT259" s="253"/>
      <c r="CU259" s="253"/>
      <c r="CV259" s="253"/>
      <c r="CW259" s="253"/>
      <c r="CX259" s="253"/>
      <c r="CY259" s="253"/>
      <c r="CZ259" s="253"/>
      <c r="DA259" s="253"/>
      <c r="DB259" s="253"/>
      <c r="DC259" s="253"/>
      <c r="DD259" s="253"/>
      <c r="DE259" s="253"/>
      <c r="DF259" s="253"/>
      <c r="DG259" s="253"/>
      <c r="DH259" s="253"/>
      <c r="DI259" s="253"/>
      <c r="DJ259" s="253"/>
      <c r="DK259" s="253"/>
      <c r="DL259" s="253"/>
    </row>
    <row r="260" spans="1:116" x14ac:dyDescent="0.25">
      <c r="A260" s="253"/>
      <c r="B260" s="253"/>
      <c r="C260" s="253"/>
      <c r="D260" s="253"/>
      <c r="E260" s="253"/>
      <c r="F260" s="253"/>
      <c r="G260" s="253"/>
      <c r="H260" s="253"/>
      <c r="I260" s="253"/>
      <c r="J260" s="253"/>
      <c r="K260" s="253"/>
      <c r="L260" s="253"/>
      <c r="M260" s="253"/>
      <c r="N260" s="253"/>
      <c r="O260" s="253"/>
      <c r="P260" s="253"/>
      <c r="Q260" s="253"/>
      <c r="R260" s="253"/>
      <c r="S260" s="253"/>
      <c r="T260" s="253"/>
      <c r="U260" s="253"/>
      <c r="V260" s="253"/>
      <c r="W260" s="253"/>
      <c r="X260" s="253"/>
      <c r="Y260" s="253"/>
      <c r="Z260" s="253"/>
      <c r="AA260" s="253"/>
      <c r="AB260" s="253"/>
      <c r="AC260" s="253"/>
      <c r="AD260" s="253"/>
      <c r="AE260" s="253"/>
      <c r="AF260" s="253"/>
      <c r="AG260" s="253"/>
      <c r="AH260" s="253"/>
      <c r="AI260" s="253"/>
      <c r="AJ260" s="253"/>
      <c r="AK260" s="253"/>
      <c r="AL260" s="253"/>
      <c r="AM260" s="253"/>
      <c r="AN260" s="253"/>
      <c r="AO260" s="253"/>
      <c r="AP260" s="253"/>
      <c r="AQ260" s="253"/>
      <c r="AR260" s="253"/>
      <c r="AS260" s="253"/>
      <c r="AT260" s="253"/>
      <c r="AU260" s="253"/>
      <c r="AV260" s="253"/>
      <c r="AW260" s="253"/>
      <c r="AX260" s="253"/>
      <c r="AY260" s="253"/>
      <c r="AZ260" s="253"/>
      <c r="BA260" s="253"/>
      <c r="BB260" s="253"/>
      <c r="BC260" s="253"/>
      <c r="BD260" s="253"/>
      <c r="BE260" s="253"/>
      <c r="BF260" s="253"/>
      <c r="BG260" s="253"/>
      <c r="BH260" s="253"/>
      <c r="BI260" s="253"/>
      <c r="BJ260" s="253"/>
      <c r="BK260" s="253"/>
      <c r="BL260" s="253"/>
      <c r="BM260" s="253"/>
      <c r="BN260" s="253"/>
      <c r="BO260" s="253"/>
      <c r="BP260" s="253"/>
      <c r="BQ260" s="253"/>
      <c r="BR260" s="253"/>
      <c r="BS260" s="253"/>
      <c r="BT260" s="253"/>
      <c r="BU260" s="253"/>
      <c r="BV260" s="253"/>
      <c r="BW260" s="253"/>
      <c r="BX260" s="253"/>
      <c r="BY260" s="253"/>
      <c r="BZ260" s="253"/>
      <c r="CA260" s="253"/>
      <c r="CB260" s="253"/>
      <c r="CC260" s="253"/>
      <c r="CD260" s="253"/>
      <c r="CE260" s="253"/>
      <c r="CF260" s="253"/>
      <c r="CG260" s="253"/>
      <c r="CH260" s="253"/>
      <c r="CI260" s="253"/>
      <c r="CJ260" s="253"/>
      <c r="CK260" s="253"/>
      <c r="CL260" s="253"/>
      <c r="CM260" s="253"/>
      <c r="CN260" s="253"/>
      <c r="CO260" s="253"/>
      <c r="CP260" s="253"/>
      <c r="CQ260" s="253"/>
      <c r="CR260" s="253"/>
      <c r="CS260" s="253"/>
      <c r="CT260" s="253"/>
      <c r="CU260" s="253"/>
      <c r="CV260" s="253"/>
      <c r="CW260" s="253"/>
      <c r="CX260" s="253"/>
      <c r="CY260" s="253"/>
      <c r="CZ260" s="253"/>
      <c r="DA260" s="253"/>
      <c r="DB260" s="253"/>
      <c r="DC260" s="253"/>
      <c r="DD260" s="253"/>
      <c r="DE260" s="253"/>
      <c r="DF260" s="253"/>
      <c r="DG260" s="253"/>
      <c r="DH260" s="253"/>
      <c r="DI260" s="253"/>
      <c r="DJ260" s="253"/>
      <c r="DK260" s="253"/>
      <c r="DL260" s="253"/>
    </row>
    <row r="261" spans="1:116" x14ac:dyDescent="0.25">
      <c r="A261" s="253"/>
      <c r="B261" s="253"/>
      <c r="C261" s="253"/>
      <c r="D261" s="253"/>
      <c r="E261" s="253"/>
      <c r="F261" s="253"/>
      <c r="G261" s="253"/>
      <c r="H261" s="253"/>
      <c r="I261" s="253"/>
      <c r="J261" s="253"/>
      <c r="K261" s="253"/>
      <c r="L261" s="253"/>
      <c r="M261" s="253"/>
      <c r="N261" s="253"/>
      <c r="O261" s="253"/>
      <c r="P261" s="253"/>
      <c r="Q261" s="253"/>
      <c r="R261" s="253"/>
      <c r="S261" s="253"/>
      <c r="T261" s="253"/>
      <c r="U261" s="253"/>
      <c r="V261" s="253"/>
      <c r="W261" s="253"/>
      <c r="X261" s="253"/>
      <c r="Y261" s="253"/>
      <c r="Z261" s="253"/>
      <c r="AA261" s="253"/>
      <c r="AB261" s="253"/>
      <c r="AC261" s="253"/>
      <c r="AD261" s="253"/>
      <c r="AE261" s="253"/>
      <c r="AF261" s="253"/>
      <c r="AG261" s="253"/>
      <c r="AH261" s="253"/>
      <c r="AI261" s="253"/>
      <c r="AJ261" s="253"/>
      <c r="AK261" s="253"/>
      <c r="AL261" s="253"/>
      <c r="AM261" s="253"/>
      <c r="AN261" s="253"/>
      <c r="AO261" s="253"/>
      <c r="AP261" s="253"/>
      <c r="AQ261" s="253"/>
      <c r="AR261" s="253"/>
      <c r="AS261" s="253"/>
      <c r="AT261" s="253"/>
      <c r="AU261" s="253"/>
      <c r="AV261" s="253"/>
      <c r="AW261" s="253"/>
      <c r="AX261" s="253"/>
      <c r="AY261" s="253"/>
      <c r="AZ261" s="253"/>
      <c r="BA261" s="253"/>
      <c r="BB261" s="253"/>
      <c r="BC261" s="253"/>
      <c r="BD261" s="253"/>
      <c r="BE261" s="253"/>
      <c r="BF261" s="253"/>
      <c r="BG261" s="253"/>
      <c r="BH261" s="253"/>
      <c r="BI261" s="253"/>
      <c r="BJ261" s="253"/>
      <c r="BK261" s="253"/>
      <c r="BL261" s="253"/>
      <c r="BM261" s="253"/>
      <c r="BN261" s="253"/>
      <c r="BO261" s="253"/>
      <c r="BP261" s="253"/>
      <c r="BQ261" s="253"/>
      <c r="BR261" s="253"/>
      <c r="BS261" s="253"/>
      <c r="BT261" s="253"/>
      <c r="BU261" s="253"/>
      <c r="BV261" s="253"/>
      <c r="BW261" s="253"/>
      <c r="BX261" s="253"/>
      <c r="BY261" s="253"/>
      <c r="BZ261" s="253"/>
      <c r="CA261" s="253"/>
      <c r="CB261" s="253"/>
      <c r="CC261" s="253"/>
      <c r="CD261" s="253"/>
      <c r="CE261" s="253"/>
      <c r="CF261" s="253"/>
      <c r="CG261" s="253"/>
      <c r="CH261" s="253"/>
      <c r="CI261" s="253"/>
      <c r="CJ261" s="253"/>
      <c r="CK261" s="253"/>
      <c r="CL261" s="253"/>
      <c r="CM261" s="253"/>
      <c r="CN261" s="253"/>
      <c r="CO261" s="253"/>
      <c r="CP261" s="253"/>
      <c r="CQ261" s="253"/>
      <c r="CR261" s="253"/>
      <c r="CS261" s="253"/>
      <c r="CT261" s="253"/>
      <c r="CU261" s="253"/>
      <c r="CV261" s="253"/>
      <c r="CW261" s="253"/>
      <c r="CX261" s="253"/>
      <c r="CY261" s="253"/>
      <c r="CZ261" s="253"/>
      <c r="DA261" s="253"/>
      <c r="DB261" s="253"/>
      <c r="DC261" s="253"/>
      <c r="DD261" s="253"/>
      <c r="DE261" s="253"/>
      <c r="DF261" s="253"/>
      <c r="DG261" s="253"/>
      <c r="DH261" s="253"/>
      <c r="DI261" s="253"/>
      <c r="DJ261" s="253"/>
      <c r="DK261" s="253"/>
      <c r="DL261" s="253"/>
    </row>
    <row r="262" spans="1:116" x14ac:dyDescent="0.25">
      <c r="A262" s="253"/>
      <c r="B262" s="253"/>
      <c r="C262" s="253"/>
      <c r="D262" s="253"/>
      <c r="E262" s="253"/>
      <c r="F262" s="253"/>
      <c r="G262" s="253"/>
      <c r="H262" s="253"/>
      <c r="I262" s="253"/>
      <c r="J262" s="253"/>
      <c r="K262" s="253"/>
      <c r="L262" s="253"/>
      <c r="M262" s="253"/>
      <c r="N262" s="253"/>
      <c r="O262" s="253"/>
      <c r="P262" s="253"/>
      <c r="Q262" s="253"/>
      <c r="R262" s="253"/>
      <c r="S262" s="253"/>
      <c r="T262" s="253"/>
      <c r="U262" s="253"/>
      <c r="V262" s="253"/>
      <c r="W262" s="253"/>
      <c r="X262" s="253"/>
      <c r="Y262" s="253"/>
      <c r="Z262" s="253"/>
      <c r="AA262" s="253"/>
      <c r="AB262" s="253"/>
      <c r="AC262" s="253"/>
      <c r="AD262" s="253"/>
      <c r="AE262" s="253"/>
      <c r="AF262" s="253"/>
      <c r="AG262" s="253"/>
      <c r="AH262" s="253"/>
      <c r="AI262" s="253"/>
      <c r="AJ262" s="253"/>
      <c r="AK262" s="253"/>
      <c r="AL262" s="253"/>
      <c r="AM262" s="253"/>
      <c r="AN262" s="253"/>
      <c r="AO262" s="253"/>
      <c r="AP262" s="253"/>
      <c r="AQ262" s="253"/>
      <c r="AR262" s="253"/>
      <c r="AS262" s="253"/>
      <c r="AT262" s="253"/>
      <c r="AU262" s="253"/>
      <c r="AV262" s="253"/>
      <c r="AW262" s="253"/>
      <c r="AX262" s="253"/>
      <c r="AY262" s="253"/>
      <c r="AZ262" s="253"/>
      <c r="BA262" s="253"/>
      <c r="BB262" s="253"/>
      <c r="BC262" s="253"/>
      <c r="BD262" s="253"/>
      <c r="BE262" s="253"/>
      <c r="BF262" s="253"/>
      <c r="BG262" s="253"/>
      <c r="BH262" s="253"/>
      <c r="BI262" s="253"/>
      <c r="BJ262" s="253"/>
      <c r="BK262" s="253"/>
      <c r="BL262" s="253"/>
      <c r="BM262" s="253"/>
      <c r="BN262" s="253"/>
      <c r="BO262" s="253"/>
      <c r="BP262" s="253"/>
      <c r="BQ262" s="253"/>
      <c r="BR262" s="253"/>
      <c r="BS262" s="253"/>
      <c r="BT262" s="253"/>
      <c r="BU262" s="253"/>
      <c r="BV262" s="253"/>
      <c r="BW262" s="253"/>
      <c r="BX262" s="253"/>
      <c r="BY262" s="253"/>
      <c r="BZ262" s="253"/>
      <c r="CA262" s="253"/>
      <c r="CB262" s="253"/>
      <c r="CC262" s="253"/>
      <c r="CD262" s="253"/>
      <c r="CE262" s="253"/>
      <c r="CF262" s="253"/>
      <c r="CG262" s="253"/>
      <c r="CH262" s="253"/>
      <c r="CI262" s="253"/>
      <c r="CJ262" s="253"/>
      <c r="CK262" s="253"/>
      <c r="CL262" s="253"/>
      <c r="CM262" s="253"/>
      <c r="CN262" s="253"/>
      <c r="CO262" s="253"/>
      <c r="CP262" s="253"/>
      <c r="CQ262" s="253"/>
      <c r="CR262" s="253"/>
      <c r="CS262" s="253"/>
      <c r="CT262" s="253"/>
      <c r="CU262" s="253"/>
      <c r="CV262" s="253"/>
      <c r="CW262" s="253"/>
      <c r="CX262" s="253"/>
      <c r="CY262" s="253"/>
      <c r="CZ262" s="253"/>
      <c r="DA262" s="253"/>
      <c r="DB262" s="253"/>
      <c r="DC262" s="253"/>
      <c r="DD262" s="253"/>
      <c r="DE262" s="253"/>
      <c r="DF262" s="253"/>
      <c r="DG262" s="253"/>
      <c r="DH262" s="253"/>
      <c r="DI262" s="253"/>
      <c r="DJ262" s="253"/>
      <c r="DK262" s="253"/>
      <c r="DL262" s="253"/>
    </row>
    <row r="263" spans="1:116" x14ac:dyDescent="0.25">
      <c r="A263" s="253"/>
      <c r="B263" s="253"/>
      <c r="C263" s="253"/>
      <c r="D263" s="253"/>
      <c r="E263" s="253"/>
      <c r="F263" s="253"/>
      <c r="G263" s="253"/>
      <c r="H263" s="253"/>
      <c r="I263" s="253"/>
      <c r="J263" s="253"/>
      <c r="K263" s="253"/>
      <c r="L263" s="253"/>
      <c r="M263" s="253"/>
      <c r="N263" s="253"/>
      <c r="O263" s="253"/>
      <c r="P263" s="253"/>
      <c r="Q263" s="253"/>
      <c r="R263" s="253"/>
      <c r="S263" s="253"/>
      <c r="T263" s="253"/>
      <c r="U263" s="253"/>
      <c r="V263" s="253"/>
      <c r="W263" s="253"/>
      <c r="X263" s="253"/>
      <c r="Y263" s="253"/>
      <c r="Z263" s="253"/>
      <c r="AA263" s="253"/>
      <c r="AB263" s="253"/>
      <c r="AC263" s="253"/>
      <c r="AD263" s="253"/>
      <c r="AE263" s="253"/>
      <c r="AF263" s="253"/>
      <c r="AG263" s="253"/>
      <c r="AH263" s="253"/>
      <c r="AI263" s="253"/>
      <c r="AJ263" s="253"/>
      <c r="AK263" s="253"/>
      <c r="AL263" s="253"/>
      <c r="AM263" s="253"/>
      <c r="AN263" s="253"/>
      <c r="AO263" s="253"/>
      <c r="AP263" s="253"/>
      <c r="AQ263" s="253"/>
      <c r="AR263" s="253"/>
      <c r="AS263" s="253"/>
      <c r="AT263" s="253"/>
      <c r="AU263" s="253"/>
      <c r="AV263" s="253"/>
      <c r="AW263" s="253"/>
      <c r="AX263" s="253"/>
      <c r="AY263" s="253"/>
      <c r="AZ263" s="253"/>
      <c r="BA263" s="253"/>
      <c r="BB263" s="253"/>
      <c r="BC263" s="253"/>
      <c r="BD263" s="253"/>
      <c r="BE263" s="253"/>
      <c r="BF263" s="253"/>
      <c r="BG263" s="253"/>
      <c r="BH263" s="253"/>
      <c r="BI263" s="253"/>
      <c r="BJ263" s="253"/>
      <c r="BK263" s="253"/>
      <c r="BL263" s="253"/>
      <c r="BM263" s="253"/>
      <c r="BN263" s="253"/>
      <c r="BO263" s="253"/>
      <c r="BP263" s="253"/>
      <c r="BQ263" s="253"/>
      <c r="BR263" s="253"/>
      <c r="BS263" s="253"/>
      <c r="BT263" s="253"/>
      <c r="BU263" s="253"/>
      <c r="BV263" s="253"/>
      <c r="BW263" s="253"/>
      <c r="BX263" s="253"/>
      <c r="BY263" s="253"/>
      <c r="BZ263" s="253"/>
      <c r="CA263" s="253"/>
      <c r="CB263" s="253"/>
      <c r="CC263" s="253"/>
      <c r="CD263" s="253"/>
      <c r="CE263" s="253"/>
      <c r="CF263" s="253"/>
      <c r="CG263" s="253"/>
      <c r="CH263" s="253"/>
      <c r="CI263" s="253"/>
      <c r="CJ263" s="253"/>
      <c r="CK263" s="253"/>
      <c r="CL263" s="253"/>
      <c r="CM263" s="253"/>
      <c r="CN263" s="253"/>
      <c r="CO263" s="253"/>
      <c r="CP263" s="253"/>
      <c r="CQ263" s="253"/>
      <c r="CR263" s="253"/>
      <c r="CS263" s="253"/>
      <c r="CT263" s="253"/>
      <c r="CU263" s="253"/>
      <c r="CV263" s="253"/>
      <c r="CW263" s="253"/>
      <c r="CX263" s="253"/>
      <c r="CY263" s="253"/>
      <c r="CZ263" s="253"/>
      <c r="DA263" s="253"/>
      <c r="DB263" s="253"/>
      <c r="DC263" s="253"/>
      <c r="DD263" s="253"/>
      <c r="DE263" s="253"/>
      <c r="DF263" s="253"/>
      <c r="DG263" s="253"/>
      <c r="DH263" s="253"/>
      <c r="DI263" s="253"/>
      <c r="DJ263" s="253"/>
      <c r="DK263" s="253"/>
      <c r="DL263" s="253"/>
    </row>
    <row r="264" spans="1:116" x14ac:dyDescent="0.25">
      <c r="A264" s="253"/>
      <c r="B264" s="253"/>
      <c r="C264" s="253"/>
      <c r="D264" s="253"/>
      <c r="E264" s="253"/>
      <c r="F264" s="253"/>
      <c r="G264" s="253"/>
      <c r="H264" s="253"/>
      <c r="I264" s="253"/>
      <c r="J264" s="253"/>
      <c r="K264" s="253"/>
      <c r="L264" s="253"/>
      <c r="M264" s="253"/>
      <c r="N264" s="253"/>
      <c r="O264" s="253"/>
      <c r="P264" s="253"/>
      <c r="Q264" s="253"/>
      <c r="R264" s="253"/>
      <c r="S264" s="253"/>
      <c r="T264" s="253"/>
      <c r="U264" s="253"/>
      <c r="V264" s="253"/>
      <c r="W264" s="253"/>
      <c r="X264" s="253"/>
      <c r="Y264" s="253"/>
      <c r="Z264" s="253"/>
      <c r="AA264" s="253"/>
      <c r="AB264" s="253"/>
      <c r="AC264" s="253"/>
      <c r="AD264" s="253"/>
      <c r="AE264" s="253"/>
      <c r="AF264" s="253"/>
      <c r="AG264" s="253"/>
      <c r="AH264" s="253"/>
      <c r="AI264" s="253"/>
      <c r="AJ264" s="253"/>
      <c r="AK264" s="253"/>
      <c r="AL264" s="253"/>
      <c r="AM264" s="253"/>
      <c r="AN264" s="253"/>
      <c r="AO264" s="253"/>
      <c r="AP264" s="253"/>
      <c r="AQ264" s="253"/>
      <c r="AR264" s="253"/>
      <c r="AS264" s="253"/>
      <c r="AT264" s="253"/>
      <c r="AU264" s="253"/>
      <c r="AV264" s="253"/>
      <c r="AW264" s="253"/>
      <c r="AX264" s="253"/>
      <c r="AY264" s="253"/>
      <c r="AZ264" s="253"/>
      <c r="BA264" s="253"/>
      <c r="BB264" s="253"/>
      <c r="BC264" s="253"/>
      <c r="BD264" s="253"/>
      <c r="BE264" s="253"/>
      <c r="BF264" s="253"/>
      <c r="BG264" s="253"/>
      <c r="BH264" s="253"/>
      <c r="BI264" s="253"/>
      <c r="BJ264" s="253"/>
      <c r="BK264" s="253"/>
      <c r="BL264" s="253"/>
      <c r="BM264" s="253"/>
      <c r="BN264" s="253"/>
      <c r="BO264" s="253"/>
      <c r="BP264" s="253"/>
      <c r="BQ264" s="253"/>
      <c r="BR264" s="253"/>
      <c r="BS264" s="253"/>
      <c r="BT264" s="253"/>
      <c r="BU264" s="253"/>
      <c r="BV264" s="253"/>
      <c r="BW264" s="253"/>
      <c r="BX264" s="253"/>
      <c r="BY264" s="253"/>
      <c r="BZ264" s="253"/>
      <c r="CA264" s="253"/>
      <c r="CB264" s="253"/>
      <c r="CC264" s="253"/>
      <c r="CD264" s="253"/>
      <c r="CE264" s="253"/>
      <c r="CF264" s="253"/>
      <c r="CG264" s="253"/>
      <c r="CH264" s="253"/>
      <c r="CI264" s="253"/>
      <c r="CJ264" s="253"/>
      <c r="CK264" s="253"/>
      <c r="CL264" s="253"/>
      <c r="CM264" s="253"/>
      <c r="CN264" s="253"/>
      <c r="CO264" s="253"/>
      <c r="CP264" s="253"/>
      <c r="CQ264" s="253"/>
      <c r="CR264" s="253"/>
      <c r="CS264" s="253"/>
      <c r="CT264" s="253"/>
      <c r="CU264" s="253"/>
      <c r="CV264" s="253"/>
      <c r="CW264" s="253"/>
      <c r="CX264" s="253"/>
      <c r="CY264" s="253"/>
      <c r="CZ264" s="253"/>
      <c r="DA264" s="253"/>
      <c r="DB264" s="253"/>
      <c r="DC264" s="253"/>
      <c r="DD264" s="253"/>
      <c r="DE264" s="253"/>
      <c r="DF264" s="253"/>
      <c r="DG264" s="253"/>
      <c r="DH264" s="253"/>
      <c r="DI264" s="253"/>
      <c r="DJ264" s="253"/>
      <c r="DK264" s="253"/>
      <c r="DL264" s="253"/>
    </row>
    <row r="265" spans="1:116" x14ac:dyDescent="0.25">
      <c r="A265" s="253"/>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row>
    <row r="266" spans="1:116" x14ac:dyDescent="0.25">
      <c r="A266" s="253"/>
      <c r="B266" s="253"/>
      <c r="C266" s="253"/>
      <c r="D266" s="253"/>
      <c r="E266" s="253"/>
      <c r="F266" s="253"/>
      <c r="G266" s="253"/>
      <c r="H266" s="253"/>
      <c r="I266" s="253"/>
      <c r="J266" s="253"/>
      <c r="K266" s="253"/>
      <c r="L266" s="253"/>
      <c r="M266" s="253"/>
      <c r="N266" s="253"/>
      <c r="O266" s="253"/>
      <c r="P266" s="253"/>
      <c r="Q266" s="253"/>
      <c r="R266" s="253"/>
      <c r="S266" s="253"/>
      <c r="T266" s="253"/>
      <c r="U266" s="253"/>
      <c r="V266" s="253"/>
      <c r="W266" s="25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row>
    <row r="267" spans="1:116" x14ac:dyDescent="0.25">
      <c r="A267" s="253"/>
      <c r="B267" s="253"/>
      <c r="C267" s="253"/>
      <c r="D267" s="253"/>
      <c r="E267" s="253"/>
      <c r="F267" s="253"/>
      <c r="G267" s="253"/>
      <c r="H267" s="253"/>
      <c r="I267" s="253"/>
      <c r="J267" s="253"/>
      <c r="K267" s="253"/>
      <c r="L267" s="253"/>
      <c r="M267" s="253"/>
      <c r="N267" s="253"/>
      <c r="O267" s="253"/>
      <c r="P267" s="253"/>
      <c r="Q267" s="253"/>
      <c r="R267" s="253"/>
      <c r="S267" s="253"/>
      <c r="T267" s="253"/>
      <c r="U267" s="253"/>
      <c r="V267" s="253"/>
      <c r="W267" s="25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row>
    <row r="268" spans="1:116" x14ac:dyDescent="0.25">
      <c r="A268" s="253"/>
      <c r="B268" s="253"/>
      <c r="C268" s="253"/>
      <c r="D268" s="253"/>
      <c r="E268" s="253"/>
      <c r="F268" s="253"/>
      <c r="G268" s="253"/>
      <c r="H268" s="253"/>
      <c r="I268" s="253"/>
      <c r="J268" s="253"/>
      <c r="K268" s="253"/>
      <c r="L268" s="253"/>
      <c r="M268" s="253"/>
      <c r="N268" s="253"/>
      <c r="O268" s="253"/>
      <c r="P268" s="253"/>
      <c r="Q268" s="253"/>
      <c r="R268" s="253"/>
      <c r="S268" s="253"/>
      <c r="T268" s="253"/>
      <c r="U268" s="253"/>
      <c r="V268" s="253"/>
      <c r="W268" s="25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row>
    <row r="269" spans="1:116" x14ac:dyDescent="0.25">
      <c r="A269" s="253"/>
      <c r="B269" s="253"/>
      <c r="C269" s="253"/>
      <c r="D269" s="253"/>
      <c r="E269" s="253"/>
      <c r="F269" s="253"/>
      <c r="G269" s="253"/>
      <c r="H269" s="253"/>
      <c r="I269" s="253"/>
      <c r="J269" s="253"/>
      <c r="K269" s="253"/>
      <c r="L269" s="253"/>
      <c r="M269" s="253"/>
      <c r="N269" s="253"/>
      <c r="O269" s="253"/>
      <c r="P269" s="253"/>
      <c r="Q269" s="253"/>
      <c r="R269" s="253"/>
      <c r="S269" s="253"/>
      <c r="T269" s="253"/>
      <c r="U269" s="253"/>
      <c r="V269" s="253"/>
      <c r="W269" s="25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row>
    <row r="270" spans="1:116" x14ac:dyDescent="0.25">
      <c r="A270" s="253"/>
      <c r="B270" s="253"/>
      <c r="C270" s="253"/>
      <c r="D270" s="253"/>
      <c r="E270" s="253"/>
      <c r="F270" s="253"/>
      <c r="G270" s="253"/>
      <c r="H270" s="253"/>
      <c r="I270" s="253"/>
      <c r="J270" s="253"/>
      <c r="K270" s="253"/>
      <c r="L270" s="253"/>
      <c r="M270" s="253"/>
      <c r="N270" s="253"/>
      <c r="O270" s="253"/>
      <c r="P270" s="253"/>
      <c r="Q270" s="253"/>
      <c r="R270" s="253"/>
      <c r="S270" s="253"/>
      <c r="T270" s="253"/>
      <c r="U270" s="253"/>
      <c r="V270" s="253"/>
      <c r="W270" s="25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row>
    <row r="271" spans="1:116" x14ac:dyDescent="0.25">
      <c r="A271" s="253"/>
      <c r="B271" s="253"/>
      <c r="C271" s="253"/>
      <c r="D271" s="253"/>
      <c r="E271" s="253"/>
      <c r="F271" s="253"/>
      <c r="G271" s="253"/>
      <c r="H271" s="253"/>
      <c r="I271" s="253"/>
      <c r="J271" s="253"/>
      <c r="K271" s="253"/>
      <c r="L271" s="253"/>
      <c r="M271" s="253"/>
      <c r="N271" s="253"/>
      <c r="O271" s="253"/>
      <c r="P271" s="253"/>
      <c r="Q271" s="253"/>
      <c r="R271" s="253"/>
      <c r="S271" s="253"/>
      <c r="T271" s="253"/>
      <c r="U271" s="253"/>
      <c r="V271" s="253"/>
      <c r="W271" s="25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row>
    <row r="272" spans="1:116" x14ac:dyDescent="0.25">
      <c r="A272" s="253"/>
      <c r="B272" s="253"/>
      <c r="C272" s="253"/>
      <c r="D272" s="253"/>
      <c r="E272" s="253"/>
      <c r="F272" s="253"/>
      <c r="G272" s="253"/>
      <c r="H272" s="253"/>
      <c r="I272" s="253"/>
      <c r="J272" s="253"/>
      <c r="K272" s="253"/>
      <c r="L272" s="253"/>
      <c r="M272" s="253"/>
      <c r="N272" s="253"/>
      <c r="O272" s="253"/>
      <c r="P272" s="253"/>
      <c r="Q272" s="253"/>
      <c r="R272" s="253"/>
      <c r="S272" s="253"/>
      <c r="T272" s="253"/>
      <c r="U272" s="253"/>
      <c r="V272" s="253"/>
      <c r="W272" s="253"/>
      <c r="X272" s="253"/>
      <c r="Y272" s="253"/>
      <c r="Z272" s="253"/>
      <c r="AA272" s="253"/>
      <c r="AB272" s="253"/>
      <c r="AC272" s="253"/>
      <c r="AD272" s="253"/>
      <c r="AE272" s="253"/>
      <c r="AF272" s="253"/>
      <c r="AG272" s="253"/>
      <c r="AH272" s="253"/>
      <c r="AI272" s="253"/>
      <c r="AJ272" s="253"/>
      <c r="AK272" s="253"/>
      <c r="AL272" s="253"/>
      <c r="AM272" s="253"/>
      <c r="AN272" s="253"/>
      <c r="AO272" s="253"/>
      <c r="AP272" s="253"/>
      <c r="AQ272" s="253"/>
      <c r="AR272" s="253"/>
      <c r="AS272" s="253"/>
      <c r="AT272" s="253"/>
      <c r="AU272" s="253"/>
      <c r="AV272" s="253"/>
      <c r="AW272" s="253"/>
      <c r="AX272" s="253"/>
      <c r="AY272" s="253"/>
      <c r="AZ272" s="253"/>
      <c r="BA272" s="253"/>
      <c r="BB272" s="253"/>
      <c r="BC272" s="253"/>
      <c r="BD272" s="253"/>
      <c r="BE272" s="253"/>
      <c r="BF272" s="253"/>
      <c r="BG272" s="253"/>
      <c r="BH272" s="253"/>
      <c r="BI272" s="253"/>
      <c r="BJ272" s="253"/>
      <c r="BK272" s="253"/>
      <c r="BL272" s="253"/>
      <c r="BM272" s="253"/>
      <c r="BN272" s="253"/>
      <c r="BO272" s="253"/>
      <c r="BP272" s="253"/>
      <c r="BQ272" s="253"/>
      <c r="BR272" s="253"/>
      <c r="BS272" s="253"/>
      <c r="BT272" s="253"/>
      <c r="BU272" s="253"/>
      <c r="BV272" s="253"/>
      <c r="BW272" s="253"/>
      <c r="BX272" s="253"/>
      <c r="BY272" s="253"/>
      <c r="BZ272" s="253"/>
      <c r="CA272" s="253"/>
      <c r="CB272" s="253"/>
      <c r="CC272" s="253"/>
      <c r="CD272" s="253"/>
      <c r="CE272" s="253"/>
      <c r="CF272" s="253"/>
      <c r="CG272" s="253"/>
      <c r="CH272" s="253"/>
      <c r="CI272" s="253"/>
      <c r="CJ272" s="253"/>
      <c r="CK272" s="253"/>
      <c r="CL272" s="253"/>
      <c r="CM272" s="253"/>
      <c r="CN272" s="253"/>
      <c r="CO272" s="253"/>
      <c r="CP272" s="253"/>
      <c r="CQ272" s="253"/>
      <c r="CR272" s="253"/>
      <c r="CS272" s="253"/>
      <c r="CT272" s="253"/>
      <c r="CU272" s="253"/>
      <c r="CV272" s="253"/>
      <c r="CW272" s="253"/>
      <c r="CX272" s="253"/>
      <c r="CY272" s="253"/>
      <c r="CZ272" s="253"/>
      <c r="DA272" s="253"/>
      <c r="DB272" s="253"/>
      <c r="DC272" s="253"/>
      <c r="DD272" s="253"/>
      <c r="DE272" s="253"/>
      <c r="DF272" s="253"/>
      <c r="DG272" s="253"/>
      <c r="DH272" s="253"/>
      <c r="DI272" s="253"/>
      <c r="DJ272" s="253"/>
      <c r="DK272" s="253"/>
      <c r="DL272" s="253"/>
    </row>
    <row r="273" spans="1:116" x14ac:dyDescent="0.25">
      <c r="A273" s="253"/>
      <c r="B273" s="253"/>
      <c r="C273" s="253"/>
      <c r="D273" s="253"/>
      <c r="E273" s="253"/>
      <c r="F273" s="253"/>
      <c r="G273" s="253"/>
      <c r="H273" s="253"/>
      <c r="I273" s="253"/>
      <c r="J273" s="253"/>
      <c r="K273" s="253"/>
      <c r="L273" s="253"/>
      <c r="M273" s="253"/>
      <c r="N273" s="253"/>
      <c r="O273" s="253"/>
      <c r="P273" s="253"/>
      <c r="Q273" s="253"/>
      <c r="R273" s="253"/>
      <c r="S273" s="253"/>
      <c r="T273" s="253"/>
      <c r="U273" s="253"/>
      <c r="V273" s="253"/>
      <c r="W273" s="253"/>
      <c r="X273" s="253"/>
      <c r="Y273" s="253"/>
      <c r="Z273" s="253"/>
      <c r="AA273" s="253"/>
      <c r="AB273" s="253"/>
      <c r="AC273" s="253"/>
      <c r="AD273" s="253"/>
      <c r="AE273" s="253"/>
      <c r="AF273" s="253"/>
      <c r="AG273" s="253"/>
      <c r="AH273" s="253"/>
      <c r="AI273" s="253"/>
      <c r="AJ273" s="253"/>
      <c r="AK273" s="253"/>
      <c r="AL273" s="253"/>
      <c r="AM273" s="253"/>
      <c r="AN273" s="253"/>
      <c r="AO273" s="253"/>
      <c r="AP273" s="253"/>
      <c r="AQ273" s="253"/>
      <c r="AR273" s="253"/>
      <c r="AS273" s="253"/>
      <c r="AT273" s="253"/>
      <c r="AU273" s="253"/>
      <c r="AV273" s="253"/>
      <c r="AW273" s="253"/>
      <c r="AX273" s="253"/>
      <c r="AY273" s="253"/>
      <c r="AZ273" s="253"/>
      <c r="BA273" s="253"/>
      <c r="BB273" s="253"/>
      <c r="BC273" s="253"/>
      <c r="BD273" s="253"/>
      <c r="BE273" s="253"/>
      <c r="BF273" s="253"/>
      <c r="BG273" s="253"/>
      <c r="BH273" s="253"/>
      <c r="BI273" s="253"/>
      <c r="BJ273" s="253"/>
      <c r="BK273" s="253"/>
      <c r="BL273" s="253"/>
      <c r="BM273" s="253"/>
      <c r="BN273" s="253"/>
      <c r="BO273" s="253"/>
      <c r="BP273" s="253"/>
      <c r="BQ273" s="253"/>
      <c r="BR273" s="253"/>
      <c r="BS273" s="253"/>
      <c r="BT273" s="253"/>
      <c r="BU273" s="253"/>
      <c r="BV273" s="253"/>
      <c r="BW273" s="253"/>
      <c r="BX273" s="253"/>
      <c r="BY273" s="253"/>
      <c r="BZ273" s="253"/>
      <c r="CA273" s="253"/>
      <c r="CB273" s="253"/>
      <c r="CC273" s="253"/>
      <c r="CD273" s="253"/>
      <c r="CE273" s="253"/>
      <c r="CF273" s="253"/>
      <c r="CG273" s="253"/>
      <c r="CH273" s="253"/>
      <c r="CI273" s="253"/>
      <c r="CJ273" s="253"/>
      <c r="CK273" s="253"/>
      <c r="CL273" s="253"/>
      <c r="CM273" s="253"/>
      <c r="CN273" s="253"/>
      <c r="CO273" s="253"/>
      <c r="CP273" s="253"/>
      <c r="CQ273" s="253"/>
      <c r="CR273" s="253"/>
      <c r="CS273" s="253"/>
      <c r="CT273" s="253"/>
      <c r="CU273" s="253"/>
      <c r="CV273" s="253"/>
      <c r="CW273" s="253"/>
      <c r="CX273" s="253"/>
      <c r="CY273" s="253"/>
      <c r="CZ273" s="253"/>
      <c r="DA273" s="253"/>
      <c r="DB273" s="253"/>
      <c r="DC273" s="253"/>
      <c r="DD273" s="253"/>
      <c r="DE273" s="253"/>
      <c r="DF273" s="253"/>
      <c r="DG273" s="253"/>
      <c r="DH273" s="253"/>
      <c r="DI273" s="253"/>
      <c r="DJ273" s="253"/>
      <c r="DK273" s="253"/>
      <c r="DL273" s="253"/>
    </row>
    <row r="274" spans="1:116" x14ac:dyDescent="0.25">
      <c r="A274" s="253"/>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c r="X274" s="253"/>
      <c r="Y274" s="253"/>
      <c r="Z274" s="253"/>
      <c r="AA274" s="253"/>
      <c r="AB274" s="253"/>
      <c r="AC274" s="253"/>
      <c r="AD274" s="253"/>
      <c r="AE274" s="253"/>
      <c r="AF274" s="253"/>
      <c r="AG274" s="253"/>
      <c r="AH274" s="253"/>
      <c r="AI274" s="253"/>
      <c r="AJ274" s="253"/>
      <c r="AK274" s="253"/>
      <c r="AL274" s="253"/>
      <c r="AM274" s="253"/>
      <c r="AN274" s="253"/>
      <c r="AO274" s="253"/>
      <c r="AP274" s="253"/>
      <c r="AQ274" s="253"/>
      <c r="AR274" s="253"/>
      <c r="AS274" s="253"/>
      <c r="AT274" s="253"/>
      <c r="AU274" s="253"/>
      <c r="AV274" s="253"/>
      <c r="AW274" s="253"/>
      <c r="AX274" s="253"/>
      <c r="AY274" s="253"/>
      <c r="AZ274" s="253"/>
      <c r="BA274" s="253"/>
      <c r="BB274" s="253"/>
      <c r="BC274" s="253"/>
      <c r="BD274" s="253"/>
      <c r="BE274" s="253"/>
      <c r="BF274" s="253"/>
      <c r="BG274" s="253"/>
      <c r="BH274" s="253"/>
      <c r="BI274" s="253"/>
      <c r="BJ274" s="253"/>
      <c r="BK274" s="253"/>
      <c r="BL274" s="253"/>
      <c r="BM274" s="253"/>
      <c r="BN274" s="253"/>
      <c r="BO274" s="253"/>
      <c r="BP274" s="253"/>
      <c r="BQ274" s="253"/>
      <c r="BR274" s="253"/>
      <c r="BS274" s="253"/>
      <c r="BT274" s="253"/>
      <c r="BU274" s="253"/>
      <c r="BV274" s="253"/>
      <c r="BW274" s="253"/>
      <c r="BX274" s="253"/>
      <c r="BY274" s="253"/>
      <c r="BZ274" s="253"/>
      <c r="CA274" s="253"/>
      <c r="CB274" s="253"/>
      <c r="CC274" s="253"/>
      <c r="CD274" s="253"/>
      <c r="CE274" s="253"/>
      <c r="CF274" s="253"/>
      <c r="CG274" s="253"/>
      <c r="CH274" s="253"/>
      <c r="CI274" s="253"/>
      <c r="CJ274" s="253"/>
      <c r="CK274" s="253"/>
      <c r="CL274" s="253"/>
      <c r="CM274" s="253"/>
      <c r="CN274" s="253"/>
      <c r="CO274" s="253"/>
      <c r="CP274" s="253"/>
      <c r="CQ274" s="253"/>
      <c r="CR274" s="253"/>
      <c r="CS274" s="253"/>
      <c r="CT274" s="253"/>
      <c r="CU274" s="253"/>
      <c r="CV274" s="253"/>
      <c r="CW274" s="253"/>
      <c r="CX274" s="253"/>
      <c r="CY274" s="253"/>
      <c r="CZ274" s="253"/>
      <c r="DA274" s="253"/>
      <c r="DB274" s="253"/>
      <c r="DC274" s="253"/>
      <c r="DD274" s="253"/>
      <c r="DE274" s="253"/>
      <c r="DF274" s="253"/>
      <c r="DG274" s="253"/>
      <c r="DH274" s="253"/>
      <c r="DI274" s="253"/>
      <c r="DJ274" s="253"/>
      <c r="DK274" s="253"/>
      <c r="DL274" s="253"/>
    </row>
    <row r="275" spans="1:116" x14ac:dyDescent="0.25">
      <c r="A275" s="253"/>
      <c r="B275" s="253"/>
      <c r="C275" s="253"/>
      <c r="D275" s="253"/>
      <c r="E275" s="253"/>
      <c r="F275" s="253"/>
      <c r="G275" s="253"/>
      <c r="H275" s="253"/>
      <c r="I275" s="253"/>
      <c r="J275" s="253"/>
      <c r="K275" s="253"/>
      <c r="L275" s="253"/>
      <c r="M275" s="253"/>
      <c r="N275" s="253"/>
      <c r="O275" s="253"/>
      <c r="P275" s="253"/>
      <c r="Q275" s="253"/>
      <c r="R275" s="253"/>
      <c r="S275" s="253"/>
      <c r="T275" s="253"/>
      <c r="U275" s="253"/>
      <c r="V275" s="253"/>
      <c r="W275" s="253"/>
      <c r="X275" s="253"/>
      <c r="Y275" s="253"/>
      <c r="Z275" s="253"/>
      <c r="AA275" s="253"/>
      <c r="AB275" s="253"/>
      <c r="AC275" s="253"/>
      <c r="AD275" s="253"/>
      <c r="AE275" s="253"/>
      <c r="AF275" s="253"/>
      <c r="AG275" s="253"/>
      <c r="AH275" s="253"/>
      <c r="AI275" s="253"/>
      <c r="AJ275" s="253"/>
      <c r="AK275" s="253"/>
      <c r="AL275" s="253"/>
      <c r="AM275" s="253"/>
      <c r="AN275" s="253"/>
      <c r="AO275" s="253"/>
      <c r="AP275" s="253"/>
      <c r="AQ275" s="253"/>
      <c r="AR275" s="253"/>
      <c r="AS275" s="253"/>
      <c r="AT275" s="253"/>
      <c r="AU275" s="253"/>
      <c r="AV275" s="253"/>
      <c r="AW275" s="253"/>
      <c r="AX275" s="253"/>
      <c r="AY275" s="253"/>
      <c r="AZ275" s="253"/>
      <c r="BA275" s="253"/>
      <c r="BB275" s="253"/>
      <c r="BC275" s="253"/>
      <c r="BD275" s="253"/>
      <c r="BE275" s="253"/>
      <c r="BF275" s="253"/>
      <c r="BG275" s="253"/>
      <c r="BH275" s="253"/>
      <c r="BI275" s="253"/>
      <c r="BJ275" s="253"/>
      <c r="BK275" s="253"/>
      <c r="BL275" s="253"/>
      <c r="BM275" s="253"/>
      <c r="BN275" s="253"/>
      <c r="BO275" s="253"/>
      <c r="BP275" s="253"/>
      <c r="BQ275" s="253"/>
      <c r="BR275" s="253"/>
      <c r="BS275" s="253"/>
      <c r="BT275" s="253"/>
      <c r="BU275" s="253"/>
      <c r="BV275" s="253"/>
      <c r="BW275" s="253"/>
      <c r="BX275" s="253"/>
      <c r="BY275" s="253"/>
      <c r="BZ275" s="253"/>
      <c r="CA275" s="253"/>
      <c r="CB275" s="253"/>
      <c r="CC275" s="253"/>
      <c r="CD275" s="253"/>
      <c r="CE275" s="253"/>
      <c r="CF275" s="253"/>
      <c r="CG275" s="253"/>
      <c r="CH275" s="253"/>
      <c r="CI275" s="253"/>
      <c r="CJ275" s="253"/>
      <c r="CK275" s="253"/>
      <c r="CL275" s="253"/>
      <c r="CM275" s="253"/>
      <c r="CN275" s="253"/>
      <c r="CO275" s="253"/>
      <c r="CP275" s="253"/>
      <c r="CQ275" s="253"/>
      <c r="CR275" s="253"/>
      <c r="CS275" s="253"/>
      <c r="CT275" s="253"/>
      <c r="CU275" s="253"/>
      <c r="CV275" s="253"/>
      <c r="CW275" s="253"/>
      <c r="CX275" s="253"/>
      <c r="CY275" s="253"/>
      <c r="CZ275" s="253"/>
      <c r="DA275" s="253"/>
      <c r="DB275" s="253"/>
      <c r="DC275" s="253"/>
      <c r="DD275" s="253"/>
      <c r="DE275" s="253"/>
      <c r="DF275" s="253"/>
      <c r="DG275" s="253"/>
      <c r="DH275" s="253"/>
      <c r="DI275" s="253"/>
      <c r="DJ275" s="253"/>
      <c r="DK275" s="253"/>
      <c r="DL275" s="253"/>
    </row>
    <row r="276" spans="1:116" x14ac:dyDescent="0.25">
      <c r="A276" s="253"/>
      <c r="B276" s="253"/>
      <c r="C276" s="253"/>
      <c r="D276" s="253"/>
      <c r="E276" s="253"/>
      <c r="F276" s="253"/>
      <c r="G276" s="253"/>
      <c r="H276" s="253"/>
      <c r="I276" s="253"/>
      <c r="J276" s="253"/>
      <c r="K276" s="253"/>
      <c r="L276" s="253"/>
      <c r="M276" s="253"/>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row>
    <row r="277" spans="1:116" x14ac:dyDescent="0.25">
      <c r="A277" s="253"/>
      <c r="B277" s="253"/>
      <c r="C277" s="253"/>
      <c r="D277" s="253"/>
      <c r="E277" s="253"/>
      <c r="F277" s="253"/>
      <c r="G277" s="253"/>
      <c r="H277" s="253"/>
      <c r="I277" s="253"/>
      <c r="J277" s="253"/>
      <c r="K277" s="253"/>
      <c r="L277" s="253"/>
      <c r="M277" s="253"/>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row>
    <row r="278" spans="1:116" x14ac:dyDescent="0.25">
      <c r="A278" s="253"/>
      <c r="B278" s="253"/>
      <c r="C278" s="253"/>
      <c r="D278" s="253"/>
      <c r="E278" s="253"/>
      <c r="F278" s="253"/>
      <c r="G278" s="253"/>
      <c r="H278" s="253"/>
      <c r="I278" s="253"/>
      <c r="J278" s="253"/>
      <c r="K278" s="253"/>
      <c r="L278" s="253"/>
      <c r="M278" s="253"/>
      <c r="N278" s="253"/>
      <c r="O278" s="253"/>
      <c r="P278" s="253"/>
      <c r="Q278" s="253"/>
      <c r="R278" s="253"/>
      <c r="S278" s="253"/>
      <c r="T278" s="253"/>
      <c r="U278" s="253"/>
      <c r="V278" s="253"/>
      <c r="W278" s="25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row>
    <row r="279" spans="1:116" x14ac:dyDescent="0.25">
      <c r="A279" s="253"/>
      <c r="B279" s="253"/>
      <c r="C279" s="253"/>
      <c r="D279" s="253"/>
      <c r="E279" s="253"/>
      <c r="F279" s="253"/>
      <c r="G279" s="253"/>
      <c r="H279" s="253"/>
      <c r="I279" s="253"/>
      <c r="J279" s="253"/>
      <c r="K279" s="253"/>
      <c r="L279" s="253"/>
      <c r="M279" s="253"/>
      <c r="N279" s="253"/>
      <c r="O279" s="253"/>
      <c r="P279" s="253"/>
      <c r="Q279" s="253"/>
      <c r="R279" s="253"/>
      <c r="S279" s="253"/>
      <c r="T279" s="253"/>
      <c r="U279" s="253"/>
      <c r="V279" s="253"/>
      <c r="W279" s="25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row>
    <row r="280" spans="1:116" x14ac:dyDescent="0.25">
      <c r="A280" s="253"/>
      <c r="B280" s="253"/>
      <c r="C280" s="253"/>
      <c r="D280" s="253"/>
      <c r="E280" s="253"/>
      <c r="F280" s="253"/>
      <c r="G280" s="253"/>
      <c r="H280" s="253"/>
      <c r="I280" s="253"/>
      <c r="J280" s="253"/>
      <c r="K280" s="253"/>
      <c r="L280" s="253"/>
      <c r="M280" s="253"/>
      <c r="N280" s="253"/>
      <c r="O280" s="253"/>
      <c r="P280" s="253"/>
      <c r="Q280" s="253"/>
      <c r="R280" s="253"/>
      <c r="S280" s="253"/>
      <c r="T280" s="253"/>
      <c r="U280" s="253"/>
      <c r="V280" s="253"/>
      <c r="W280" s="25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row>
    <row r="281" spans="1:116" x14ac:dyDescent="0.25">
      <c r="A281" s="253"/>
      <c r="B281" s="253"/>
      <c r="C281" s="253"/>
      <c r="D281" s="253"/>
      <c r="E281" s="253"/>
      <c r="F281" s="253"/>
      <c r="G281" s="253"/>
      <c r="H281" s="253"/>
      <c r="I281" s="253"/>
      <c r="J281" s="253"/>
      <c r="K281" s="253"/>
      <c r="L281" s="253"/>
      <c r="M281" s="253"/>
      <c r="N281" s="253"/>
      <c r="O281" s="253"/>
      <c r="P281" s="253"/>
      <c r="Q281" s="253"/>
      <c r="R281" s="253"/>
      <c r="S281" s="253"/>
      <c r="T281" s="253"/>
      <c r="U281" s="253"/>
      <c r="V281" s="253"/>
      <c r="W281" s="253"/>
      <c r="X281" s="253"/>
      <c r="Y281" s="253"/>
      <c r="Z281" s="253"/>
      <c r="AA281" s="253"/>
      <c r="AB281" s="253"/>
      <c r="AC281" s="253"/>
      <c r="AD281" s="253"/>
      <c r="AE281" s="253"/>
      <c r="AF281" s="253"/>
      <c r="AG281" s="253"/>
      <c r="AH281" s="253"/>
      <c r="AI281" s="253"/>
      <c r="AJ281" s="253"/>
      <c r="AK281" s="253"/>
      <c r="AL281" s="253"/>
      <c r="AM281" s="253"/>
      <c r="AN281" s="253"/>
      <c r="AO281" s="253"/>
      <c r="AP281" s="253"/>
      <c r="AQ281" s="253"/>
      <c r="AR281" s="253"/>
      <c r="AS281" s="253"/>
      <c r="AT281" s="253"/>
      <c r="AU281" s="253"/>
      <c r="AV281" s="253"/>
      <c r="AW281" s="253"/>
      <c r="AX281" s="253"/>
      <c r="AY281" s="253"/>
      <c r="AZ281" s="253"/>
      <c r="BA281" s="253"/>
      <c r="BB281" s="253"/>
      <c r="BC281" s="253"/>
      <c r="BD281" s="253"/>
      <c r="BE281" s="253"/>
      <c r="BF281" s="253"/>
      <c r="BG281" s="253"/>
      <c r="BH281" s="253"/>
      <c r="BI281" s="253"/>
      <c r="BJ281" s="253"/>
      <c r="BK281" s="253"/>
      <c r="BL281" s="253"/>
      <c r="BM281" s="253"/>
      <c r="BN281" s="253"/>
      <c r="BO281" s="253"/>
      <c r="BP281" s="253"/>
      <c r="BQ281" s="253"/>
      <c r="BR281" s="253"/>
      <c r="BS281" s="253"/>
      <c r="BT281" s="253"/>
      <c r="BU281" s="253"/>
      <c r="BV281" s="253"/>
      <c r="BW281" s="253"/>
      <c r="BX281" s="253"/>
      <c r="BY281" s="253"/>
      <c r="BZ281" s="253"/>
      <c r="CA281" s="253"/>
      <c r="CB281" s="253"/>
      <c r="CC281" s="253"/>
      <c r="CD281" s="253"/>
      <c r="CE281" s="253"/>
      <c r="CF281" s="253"/>
      <c r="CG281" s="253"/>
      <c r="CH281" s="253"/>
      <c r="CI281" s="253"/>
      <c r="CJ281" s="253"/>
      <c r="CK281" s="253"/>
      <c r="CL281" s="253"/>
      <c r="CM281" s="253"/>
      <c r="CN281" s="253"/>
      <c r="CO281" s="253"/>
      <c r="CP281" s="253"/>
      <c r="CQ281" s="253"/>
      <c r="CR281" s="253"/>
      <c r="CS281" s="253"/>
      <c r="CT281" s="253"/>
      <c r="CU281" s="253"/>
      <c r="CV281" s="253"/>
      <c r="CW281" s="253"/>
      <c r="CX281" s="253"/>
      <c r="CY281" s="253"/>
      <c r="CZ281" s="253"/>
      <c r="DA281" s="253"/>
      <c r="DB281" s="253"/>
      <c r="DC281" s="253"/>
      <c r="DD281" s="253"/>
      <c r="DE281" s="253"/>
      <c r="DF281" s="253"/>
      <c r="DG281" s="253"/>
      <c r="DH281" s="253"/>
      <c r="DI281" s="253"/>
      <c r="DJ281" s="253"/>
      <c r="DK281" s="253"/>
      <c r="DL281" s="253"/>
    </row>
    <row r="282" spans="1:116" x14ac:dyDescent="0.25">
      <c r="A282" s="253"/>
      <c r="B282" s="253"/>
      <c r="C282" s="253"/>
      <c r="D282" s="253"/>
      <c r="E282" s="253"/>
      <c r="F282" s="253"/>
      <c r="G282" s="253"/>
      <c r="H282" s="253"/>
      <c r="I282" s="253"/>
      <c r="J282" s="253"/>
      <c r="K282" s="253"/>
      <c r="L282" s="253"/>
      <c r="M282" s="253"/>
      <c r="N282" s="253"/>
      <c r="O282" s="253"/>
      <c r="P282" s="253"/>
      <c r="Q282" s="253"/>
      <c r="R282" s="253"/>
      <c r="S282" s="253"/>
      <c r="T282" s="253"/>
      <c r="U282" s="253"/>
      <c r="V282" s="253"/>
      <c r="W282" s="253"/>
      <c r="X282" s="253"/>
      <c r="Y282" s="253"/>
      <c r="Z282" s="253"/>
      <c r="AA282" s="253"/>
      <c r="AB282" s="253"/>
      <c r="AC282" s="253"/>
      <c r="AD282" s="253"/>
      <c r="AE282" s="253"/>
      <c r="AF282" s="253"/>
      <c r="AG282" s="253"/>
      <c r="AH282" s="253"/>
      <c r="AI282" s="253"/>
      <c r="AJ282" s="253"/>
      <c r="AK282" s="253"/>
      <c r="AL282" s="253"/>
      <c r="AM282" s="253"/>
      <c r="AN282" s="253"/>
      <c r="AO282" s="253"/>
      <c r="AP282" s="253"/>
      <c r="AQ282" s="253"/>
      <c r="AR282" s="253"/>
      <c r="AS282" s="253"/>
      <c r="AT282" s="253"/>
      <c r="AU282" s="253"/>
      <c r="AV282" s="253"/>
      <c r="AW282" s="253"/>
      <c r="AX282" s="253"/>
      <c r="AY282" s="253"/>
      <c r="AZ282" s="253"/>
      <c r="BA282" s="253"/>
      <c r="BB282" s="253"/>
      <c r="BC282" s="253"/>
      <c r="BD282" s="253"/>
      <c r="BE282" s="253"/>
      <c r="BF282" s="253"/>
      <c r="BG282" s="253"/>
      <c r="BH282" s="253"/>
      <c r="BI282" s="253"/>
      <c r="BJ282" s="253"/>
      <c r="BK282" s="253"/>
      <c r="BL282" s="253"/>
      <c r="BM282" s="253"/>
      <c r="BN282" s="253"/>
      <c r="BO282" s="253"/>
      <c r="BP282" s="253"/>
      <c r="BQ282" s="253"/>
      <c r="BR282" s="253"/>
      <c r="BS282" s="253"/>
      <c r="BT282" s="253"/>
      <c r="BU282" s="253"/>
      <c r="BV282" s="253"/>
      <c r="BW282" s="253"/>
      <c r="BX282" s="253"/>
      <c r="BY282" s="253"/>
      <c r="BZ282" s="253"/>
      <c r="CA282" s="253"/>
      <c r="CB282" s="253"/>
      <c r="CC282" s="253"/>
      <c r="CD282" s="253"/>
      <c r="CE282" s="253"/>
      <c r="CF282" s="253"/>
      <c r="CG282" s="253"/>
      <c r="CH282" s="253"/>
      <c r="CI282" s="253"/>
      <c r="CJ282" s="253"/>
      <c r="CK282" s="253"/>
      <c r="CL282" s="253"/>
      <c r="CM282" s="253"/>
      <c r="CN282" s="253"/>
      <c r="CO282" s="253"/>
      <c r="CP282" s="253"/>
      <c r="CQ282" s="253"/>
      <c r="CR282" s="253"/>
      <c r="CS282" s="253"/>
      <c r="CT282" s="253"/>
      <c r="CU282" s="253"/>
      <c r="CV282" s="253"/>
      <c r="CW282" s="253"/>
      <c r="CX282" s="253"/>
      <c r="CY282" s="253"/>
      <c r="CZ282" s="253"/>
      <c r="DA282" s="253"/>
      <c r="DB282" s="253"/>
      <c r="DC282" s="253"/>
      <c r="DD282" s="253"/>
      <c r="DE282" s="253"/>
      <c r="DF282" s="253"/>
      <c r="DG282" s="253"/>
      <c r="DH282" s="253"/>
      <c r="DI282" s="253"/>
      <c r="DJ282" s="253"/>
      <c r="DK282" s="253"/>
      <c r="DL282" s="253"/>
    </row>
    <row r="283" spans="1:116" x14ac:dyDescent="0.25">
      <c r="A283" s="253"/>
      <c r="B283" s="253"/>
      <c r="C283" s="253"/>
      <c r="D283" s="253"/>
      <c r="E283" s="253"/>
      <c r="F283" s="253"/>
      <c r="G283" s="253"/>
      <c r="H283" s="253"/>
      <c r="I283" s="253"/>
      <c r="J283" s="253"/>
      <c r="K283" s="253"/>
      <c r="L283" s="253"/>
      <c r="M283" s="253"/>
      <c r="N283" s="253"/>
      <c r="O283" s="253"/>
      <c r="P283" s="253"/>
      <c r="Q283" s="253"/>
      <c r="R283" s="253"/>
      <c r="S283" s="253"/>
      <c r="T283" s="253"/>
      <c r="U283" s="253"/>
      <c r="V283" s="253"/>
      <c r="W283" s="253"/>
      <c r="X283" s="253"/>
      <c r="Y283" s="253"/>
      <c r="Z283" s="253"/>
      <c r="AA283" s="253"/>
      <c r="AB283" s="253"/>
      <c r="AC283" s="253"/>
      <c r="AD283" s="253"/>
      <c r="AE283" s="253"/>
      <c r="AF283" s="253"/>
      <c r="AG283" s="253"/>
      <c r="AH283" s="253"/>
      <c r="AI283" s="253"/>
      <c r="AJ283" s="253"/>
      <c r="AK283" s="253"/>
      <c r="AL283" s="253"/>
      <c r="AM283" s="253"/>
      <c r="AN283" s="253"/>
      <c r="AO283" s="253"/>
      <c r="AP283" s="253"/>
      <c r="AQ283" s="253"/>
      <c r="AR283" s="253"/>
      <c r="AS283" s="253"/>
      <c r="AT283" s="253"/>
      <c r="AU283" s="253"/>
      <c r="AV283" s="253"/>
      <c r="AW283" s="253"/>
      <c r="AX283" s="253"/>
      <c r="AY283" s="253"/>
      <c r="AZ283" s="253"/>
      <c r="BA283" s="253"/>
      <c r="BB283" s="253"/>
      <c r="BC283" s="253"/>
      <c r="BD283" s="253"/>
      <c r="BE283" s="253"/>
      <c r="BF283" s="253"/>
      <c r="BG283" s="253"/>
      <c r="BH283" s="253"/>
      <c r="BI283" s="253"/>
      <c r="BJ283" s="253"/>
      <c r="BK283" s="253"/>
      <c r="BL283" s="253"/>
      <c r="BM283" s="253"/>
      <c r="BN283" s="253"/>
      <c r="BO283" s="253"/>
      <c r="BP283" s="253"/>
      <c r="BQ283" s="253"/>
      <c r="BR283" s="253"/>
      <c r="BS283" s="253"/>
      <c r="BT283" s="253"/>
      <c r="BU283" s="253"/>
      <c r="BV283" s="253"/>
      <c r="BW283" s="253"/>
      <c r="BX283" s="253"/>
      <c r="BY283" s="253"/>
      <c r="BZ283" s="253"/>
      <c r="CA283" s="253"/>
      <c r="CB283" s="253"/>
      <c r="CC283" s="253"/>
      <c r="CD283" s="253"/>
      <c r="CE283" s="253"/>
      <c r="CF283" s="253"/>
      <c r="CG283" s="253"/>
      <c r="CH283" s="253"/>
      <c r="CI283" s="253"/>
      <c r="CJ283" s="253"/>
      <c r="CK283" s="253"/>
      <c r="CL283" s="253"/>
      <c r="CM283" s="253"/>
      <c r="CN283" s="253"/>
      <c r="CO283" s="253"/>
      <c r="CP283" s="253"/>
      <c r="CQ283" s="253"/>
      <c r="CR283" s="253"/>
      <c r="CS283" s="253"/>
      <c r="CT283" s="253"/>
      <c r="CU283" s="253"/>
      <c r="CV283" s="253"/>
      <c r="CW283" s="253"/>
      <c r="CX283" s="253"/>
      <c r="CY283" s="253"/>
      <c r="CZ283" s="253"/>
      <c r="DA283" s="253"/>
      <c r="DB283" s="253"/>
      <c r="DC283" s="253"/>
      <c r="DD283" s="253"/>
      <c r="DE283" s="253"/>
      <c r="DF283" s="253"/>
      <c r="DG283" s="253"/>
      <c r="DH283" s="253"/>
      <c r="DI283" s="253"/>
      <c r="DJ283" s="253"/>
      <c r="DK283" s="253"/>
      <c r="DL283" s="253"/>
    </row>
    <row r="284" spans="1:116" x14ac:dyDescent="0.25">
      <c r="A284" s="253"/>
      <c r="B284" s="253"/>
      <c r="C284" s="253"/>
      <c r="D284" s="253"/>
      <c r="E284" s="253"/>
      <c r="F284" s="253"/>
      <c r="G284" s="253"/>
      <c r="H284" s="253"/>
      <c r="I284" s="253"/>
      <c r="J284" s="253"/>
      <c r="K284" s="253"/>
      <c r="L284" s="253"/>
      <c r="M284" s="253"/>
      <c r="N284" s="253"/>
      <c r="O284" s="253"/>
      <c r="P284" s="253"/>
      <c r="Q284" s="253"/>
      <c r="R284" s="253"/>
      <c r="S284" s="253"/>
      <c r="T284" s="253"/>
      <c r="U284" s="253"/>
      <c r="V284" s="253"/>
      <c r="W284" s="253"/>
      <c r="X284" s="253"/>
      <c r="Y284" s="253"/>
      <c r="Z284" s="253"/>
      <c r="AA284" s="253"/>
      <c r="AB284" s="253"/>
      <c r="AC284" s="253"/>
      <c r="AD284" s="253"/>
      <c r="AE284" s="253"/>
      <c r="AF284" s="253"/>
      <c r="AG284" s="253"/>
      <c r="AH284" s="253"/>
      <c r="AI284" s="253"/>
      <c r="AJ284" s="253"/>
      <c r="AK284" s="253"/>
      <c r="AL284" s="253"/>
      <c r="AM284" s="253"/>
      <c r="AN284" s="253"/>
      <c r="AO284" s="253"/>
      <c r="AP284" s="253"/>
      <c r="AQ284" s="253"/>
      <c r="AR284" s="253"/>
      <c r="AS284" s="253"/>
      <c r="AT284" s="253"/>
      <c r="AU284" s="253"/>
      <c r="AV284" s="253"/>
      <c r="AW284" s="253"/>
      <c r="AX284" s="253"/>
      <c r="AY284" s="253"/>
      <c r="AZ284" s="253"/>
      <c r="BA284" s="253"/>
      <c r="BB284" s="253"/>
      <c r="BC284" s="253"/>
      <c r="BD284" s="253"/>
      <c r="BE284" s="253"/>
      <c r="BF284" s="253"/>
      <c r="BG284" s="253"/>
      <c r="BH284" s="253"/>
      <c r="BI284" s="253"/>
      <c r="BJ284" s="253"/>
      <c r="BK284" s="253"/>
      <c r="BL284" s="253"/>
      <c r="BM284" s="253"/>
      <c r="BN284" s="253"/>
      <c r="BO284" s="253"/>
      <c r="BP284" s="253"/>
      <c r="BQ284" s="253"/>
      <c r="BR284" s="253"/>
      <c r="BS284" s="253"/>
      <c r="BT284" s="253"/>
      <c r="BU284" s="253"/>
      <c r="BV284" s="253"/>
      <c r="BW284" s="253"/>
      <c r="BX284" s="253"/>
      <c r="BY284" s="253"/>
      <c r="BZ284" s="253"/>
      <c r="CA284" s="253"/>
      <c r="CB284" s="253"/>
      <c r="CC284" s="253"/>
      <c r="CD284" s="253"/>
      <c r="CE284" s="253"/>
      <c r="CF284" s="253"/>
      <c r="CG284" s="253"/>
      <c r="CH284" s="253"/>
      <c r="CI284" s="253"/>
      <c r="CJ284" s="253"/>
      <c r="CK284" s="253"/>
      <c r="CL284" s="253"/>
      <c r="CM284" s="253"/>
      <c r="CN284" s="253"/>
      <c r="CO284" s="253"/>
      <c r="CP284" s="253"/>
      <c r="CQ284" s="253"/>
      <c r="CR284" s="253"/>
      <c r="CS284" s="253"/>
      <c r="CT284" s="253"/>
      <c r="CU284" s="253"/>
      <c r="CV284" s="253"/>
      <c r="CW284" s="253"/>
      <c r="CX284" s="253"/>
      <c r="CY284" s="253"/>
      <c r="CZ284" s="253"/>
      <c r="DA284" s="253"/>
      <c r="DB284" s="253"/>
      <c r="DC284" s="253"/>
      <c r="DD284" s="253"/>
      <c r="DE284" s="253"/>
      <c r="DF284" s="253"/>
      <c r="DG284" s="253"/>
      <c r="DH284" s="253"/>
      <c r="DI284" s="253"/>
      <c r="DJ284" s="253"/>
      <c r="DK284" s="253"/>
      <c r="DL284" s="253"/>
    </row>
    <row r="285" spans="1:116" x14ac:dyDescent="0.25">
      <c r="A285" s="253"/>
      <c r="B285" s="253"/>
      <c r="C285" s="253"/>
      <c r="D285" s="253"/>
      <c r="E285" s="253"/>
      <c r="F285" s="253"/>
      <c r="G285" s="253"/>
      <c r="H285" s="253"/>
      <c r="I285" s="253"/>
      <c r="J285" s="253"/>
      <c r="K285" s="253"/>
      <c r="L285" s="253"/>
      <c r="M285" s="253"/>
      <c r="N285" s="253"/>
      <c r="O285" s="253"/>
      <c r="P285" s="253"/>
      <c r="Q285" s="253"/>
      <c r="R285" s="253"/>
      <c r="S285" s="253"/>
      <c r="T285" s="253"/>
      <c r="U285" s="253"/>
      <c r="V285" s="253"/>
      <c r="W285" s="253"/>
      <c r="X285" s="253"/>
      <c r="Y285" s="253"/>
      <c r="Z285" s="253"/>
      <c r="AA285" s="253"/>
      <c r="AB285" s="253"/>
      <c r="AC285" s="253"/>
      <c r="AD285" s="253"/>
      <c r="AE285" s="253"/>
      <c r="AF285" s="253"/>
      <c r="AG285" s="253"/>
      <c r="AH285" s="253"/>
      <c r="AI285" s="253"/>
      <c r="AJ285" s="253"/>
      <c r="AK285" s="253"/>
      <c r="AL285" s="253"/>
      <c r="AM285" s="253"/>
      <c r="AN285" s="253"/>
      <c r="AO285" s="253"/>
      <c r="AP285" s="253"/>
      <c r="AQ285" s="253"/>
      <c r="AR285" s="253"/>
      <c r="AS285" s="253"/>
      <c r="AT285" s="253"/>
      <c r="AU285" s="253"/>
      <c r="AV285" s="253"/>
      <c r="AW285" s="253"/>
      <c r="AX285" s="253"/>
      <c r="AY285" s="253"/>
      <c r="AZ285" s="253"/>
      <c r="BA285" s="253"/>
      <c r="BB285" s="253"/>
      <c r="BC285" s="253"/>
      <c r="BD285" s="253"/>
      <c r="BE285" s="253"/>
      <c r="BF285" s="253"/>
      <c r="BG285" s="253"/>
      <c r="BH285" s="253"/>
      <c r="BI285" s="253"/>
      <c r="BJ285" s="253"/>
      <c r="BK285" s="253"/>
      <c r="BL285" s="253"/>
      <c r="BM285" s="253"/>
      <c r="BN285" s="253"/>
      <c r="BO285" s="253"/>
      <c r="BP285" s="253"/>
      <c r="BQ285" s="253"/>
      <c r="BR285" s="253"/>
      <c r="BS285" s="253"/>
      <c r="BT285" s="253"/>
      <c r="BU285" s="253"/>
      <c r="BV285" s="253"/>
      <c r="BW285" s="253"/>
      <c r="BX285" s="253"/>
      <c r="BY285" s="253"/>
      <c r="BZ285" s="253"/>
      <c r="CA285" s="253"/>
      <c r="CB285" s="253"/>
      <c r="CC285" s="253"/>
      <c r="CD285" s="253"/>
      <c r="CE285" s="253"/>
      <c r="CF285" s="253"/>
      <c r="CG285" s="253"/>
      <c r="CH285" s="253"/>
      <c r="CI285" s="253"/>
      <c r="CJ285" s="253"/>
      <c r="CK285" s="253"/>
      <c r="CL285" s="253"/>
      <c r="CM285" s="253"/>
      <c r="CN285" s="253"/>
      <c r="CO285" s="253"/>
      <c r="CP285" s="253"/>
      <c r="CQ285" s="253"/>
      <c r="CR285" s="253"/>
      <c r="CS285" s="253"/>
      <c r="CT285" s="253"/>
      <c r="CU285" s="253"/>
      <c r="CV285" s="253"/>
      <c r="CW285" s="253"/>
      <c r="CX285" s="253"/>
      <c r="CY285" s="253"/>
      <c r="CZ285" s="253"/>
      <c r="DA285" s="253"/>
      <c r="DB285" s="253"/>
      <c r="DC285" s="253"/>
      <c r="DD285" s="253"/>
      <c r="DE285" s="253"/>
      <c r="DF285" s="253"/>
      <c r="DG285" s="253"/>
      <c r="DH285" s="253"/>
      <c r="DI285" s="253"/>
      <c r="DJ285" s="253"/>
      <c r="DK285" s="253"/>
      <c r="DL285" s="253"/>
    </row>
    <row r="286" spans="1:116" x14ac:dyDescent="0.25">
      <c r="A286" s="253"/>
      <c r="B286" s="253"/>
      <c r="C286" s="253"/>
      <c r="D286" s="253"/>
      <c r="E286" s="253"/>
      <c r="F286" s="253"/>
      <c r="G286" s="253"/>
      <c r="H286" s="253"/>
      <c r="I286" s="253"/>
      <c r="J286" s="253"/>
      <c r="K286" s="253"/>
      <c r="L286" s="253"/>
      <c r="M286" s="253"/>
      <c r="N286" s="253"/>
      <c r="O286" s="253"/>
      <c r="P286" s="253"/>
      <c r="Q286" s="253"/>
      <c r="R286" s="253"/>
      <c r="S286" s="253"/>
      <c r="T286" s="253"/>
      <c r="U286" s="253"/>
      <c r="V286" s="253"/>
      <c r="W286" s="253"/>
      <c r="X286" s="253"/>
      <c r="Y286" s="253"/>
      <c r="Z286" s="253"/>
      <c r="AA286" s="253"/>
      <c r="AB286" s="253"/>
      <c r="AC286" s="253"/>
      <c r="AD286" s="253"/>
      <c r="AE286" s="253"/>
      <c r="AF286" s="253"/>
      <c r="AG286" s="253"/>
      <c r="AH286" s="253"/>
      <c r="AI286" s="253"/>
      <c r="AJ286" s="253"/>
      <c r="AK286" s="253"/>
      <c r="AL286" s="253"/>
      <c r="AM286" s="253"/>
      <c r="AN286" s="253"/>
      <c r="AO286" s="253"/>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3"/>
      <c r="BM286" s="253"/>
      <c r="BN286" s="253"/>
      <c r="BO286" s="253"/>
      <c r="BP286" s="253"/>
      <c r="BQ286" s="253"/>
      <c r="BR286" s="253"/>
      <c r="BS286" s="253"/>
      <c r="BT286" s="253"/>
      <c r="BU286" s="253"/>
      <c r="BV286" s="253"/>
      <c r="BW286" s="253"/>
      <c r="BX286" s="253"/>
      <c r="BY286" s="253"/>
      <c r="BZ286" s="253"/>
      <c r="CA286" s="253"/>
      <c r="CB286" s="253"/>
      <c r="CC286" s="253"/>
      <c r="CD286" s="253"/>
      <c r="CE286" s="253"/>
      <c r="CF286" s="253"/>
      <c r="CG286" s="253"/>
      <c r="CH286" s="253"/>
      <c r="CI286" s="253"/>
      <c r="CJ286" s="253"/>
      <c r="CK286" s="253"/>
      <c r="CL286" s="253"/>
      <c r="CM286" s="253"/>
      <c r="CN286" s="253"/>
      <c r="CO286" s="253"/>
      <c r="CP286" s="253"/>
      <c r="CQ286" s="253"/>
      <c r="CR286" s="253"/>
      <c r="CS286" s="253"/>
      <c r="CT286" s="253"/>
      <c r="CU286" s="253"/>
      <c r="CV286" s="253"/>
      <c r="CW286" s="253"/>
      <c r="CX286" s="253"/>
      <c r="CY286" s="253"/>
      <c r="CZ286" s="253"/>
      <c r="DA286" s="253"/>
      <c r="DB286" s="253"/>
      <c r="DC286" s="253"/>
      <c r="DD286" s="253"/>
      <c r="DE286" s="253"/>
      <c r="DF286" s="253"/>
      <c r="DG286" s="253"/>
      <c r="DH286" s="253"/>
      <c r="DI286" s="253"/>
      <c r="DJ286" s="253"/>
      <c r="DK286" s="253"/>
      <c r="DL286" s="253"/>
    </row>
    <row r="287" spans="1:116" x14ac:dyDescent="0.25">
      <c r="A287" s="253"/>
      <c r="B287" s="253"/>
      <c r="C287" s="253"/>
      <c r="D287" s="253"/>
      <c r="E287" s="253"/>
      <c r="F287" s="253"/>
      <c r="G287" s="253"/>
      <c r="H287" s="253"/>
      <c r="I287" s="253"/>
      <c r="J287" s="253"/>
      <c r="K287" s="253"/>
      <c r="L287" s="253"/>
      <c r="M287" s="253"/>
      <c r="N287" s="253"/>
      <c r="O287" s="253"/>
      <c r="P287" s="253"/>
      <c r="Q287" s="253"/>
      <c r="R287" s="253"/>
      <c r="S287" s="253"/>
      <c r="T287" s="253"/>
      <c r="U287" s="253"/>
      <c r="V287" s="253"/>
      <c r="W287" s="253"/>
      <c r="X287" s="253"/>
      <c r="Y287" s="253"/>
      <c r="Z287" s="253"/>
      <c r="AA287" s="253"/>
      <c r="AB287" s="253"/>
      <c r="AC287" s="253"/>
      <c r="AD287" s="253"/>
      <c r="AE287" s="253"/>
      <c r="AF287" s="253"/>
      <c r="AG287" s="253"/>
      <c r="AH287" s="253"/>
      <c r="AI287" s="253"/>
      <c r="AJ287" s="253"/>
      <c r="AK287" s="253"/>
      <c r="AL287" s="253"/>
      <c r="AM287" s="253"/>
      <c r="AN287" s="253"/>
      <c r="AO287" s="253"/>
      <c r="AP287" s="253"/>
      <c r="AQ287" s="253"/>
      <c r="AR287" s="253"/>
      <c r="AS287" s="253"/>
      <c r="AT287" s="253"/>
      <c r="AU287" s="253"/>
      <c r="AV287" s="253"/>
      <c r="AW287" s="253"/>
      <c r="AX287" s="253"/>
      <c r="AY287" s="253"/>
      <c r="AZ287" s="253"/>
      <c r="BA287" s="253"/>
      <c r="BB287" s="253"/>
      <c r="BC287" s="253"/>
      <c r="BD287" s="253"/>
      <c r="BE287" s="253"/>
      <c r="BF287" s="253"/>
      <c r="BG287" s="253"/>
      <c r="BH287" s="253"/>
      <c r="BI287" s="253"/>
      <c r="BJ287" s="253"/>
      <c r="BK287" s="253"/>
      <c r="BL287" s="253"/>
      <c r="BM287" s="253"/>
      <c r="BN287" s="253"/>
      <c r="BO287" s="253"/>
      <c r="BP287" s="253"/>
      <c r="BQ287" s="253"/>
      <c r="BR287" s="253"/>
      <c r="BS287" s="253"/>
      <c r="BT287" s="253"/>
      <c r="BU287" s="253"/>
      <c r="BV287" s="253"/>
      <c r="BW287" s="253"/>
      <c r="BX287" s="253"/>
      <c r="BY287" s="253"/>
      <c r="BZ287" s="253"/>
      <c r="CA287" s="253"/>
      <c r="CB287" s="253"/>
      <c r="CC287" s="253"/>
      <c r="CD287" s="253"/>
      <c r="CE287" s="253"/>
      <c r="CF287" s="253"/>
      <c r="CG287" s="253"/>
      <c r="CH287" s="253"/>
      <c r="CI287" s="253"/>
      <c r="CJ287" s="253"/>
      <c r="CK287" s="253"/>
      <c r="CL287" s="253"/>
      <c r="CM287" s="253"/>
      <c r="CN287" s="253"/>
      <c r="CO287" s="253"/>
      <c r="CP287" s="253"/>
      <c r="CQ287" s="253"/>
      <c r="CR287" s="253"/>
      <c r="CS287" s="253"/>
      <c r="CT287" s="253"/>
      <c r="CU287" s="253"/>
      <c r="CV287" s="253"/>
      <c r="CW287" s="253"/>
      <c r="CX287" s="253"/>
      <c r="CY287" s="253"/>
      <c r="CZ287" s="253"/>
      <c r="DA287" s="253"/>
      <c r="DB287" s="253"/>
      <c r="DC287" s="253"/>
      <c r="DD287" s="253"/>
      <c r="DE287" s="253"/>
      <c r="DF287" s="253"/>
      <c r="DG287" s="253"/>
      <c r="DH287" s="253"/>
      <c r="DI287" s="253"/>
      <c r="DJ287" s="253"/>
      <c r="DK287" s="253"/>
      <c r="DL287" s="253"/>
    </row>
    <row r="288" spans="1:116" x14ac:dyDescent="0.25">
      <c r="A288" s="253"/>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row>
    <row r="289" spans="1:116" x14ac:dyDescent="0.25">
      <c r="A289" s="253"/>
      <c r="B289" s="253"/>
      <c r="C289" s="253"/>
      <c r="D289" s="253"/>
      <c r="E289" s="253"/>
      <c r="F289" s="253"/>
      <c r="G289" s="253"/>
      <c r="H289" s="253"/>
      <c r="I289" s="253"/>
      <c r="J289" s="253"/>
      <c r="K289" s="253"/>
      <c r="L289" s="253"/>
      <c r="M289" s="253"/>
      <c r="N289" s="253"/>
      <c r="O289" s="253"/>
      <c r="P289" s="253"/>
      <c r="Q289" s="253"/>
      <c r="R289" s="253"/>
      <c r="S289" s="253"/>
      <c r="T289" s="253"/>
      <c r="U289" s="253"/>
      <c r="V289" s="253"/>
      <c r="W289" s="25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row>
    <row r="290" spans="1:116" x14ac:dyDescent="0.25">
      <c r="A290" s="253"/>
      <c r="B290" s="253"/>
      <c r="C290" s="253"/>
      <c r="D290" s="253"/>
      <c r="E290" s="253"/>
      <c r="F290" s="253"/>
      <c r="G290" s="253"/>
      <c r="H290" s="253"/>
      <c r="I290" s="253"/>
      <c r="J290" s="253"/>
      <c r="K290" s="253"/>
      <c r="L290" s="253"/>
      <c r="M290" s="253"/>
      <c r="N290" s="253"/>
      <c r="O290" s="253"/>
      <c r="P290" s="253"/>
      <c r="Q290" s="253"/>
      <c r="R290" s="253"/>
      <c r="S290" s="253"/>
      <c r="T290" s="253"/>
      <c r="U290" s="253"/>
      <c r="V290" s="253"/>
      <c r="W290" s="25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row>
    <row r="291" spans="1:116" x14ac:dyDescent="0.25">
      <c r="A291" s="253"/>
      <c r="B291" s="253"/>
      <c r="C291" s="253"/>
      <c r="D291" s="253"/>
      <c r="E291" s="253"/>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row>
    <row r="292" spans="1:116" x14ac:dyDescent="0.25">
      <c r="A292" s="253"/>
      <c r="B292" s="253"/>
      <c r="C292" s="253"/>
      <c r="D292" s="253"/>
      <c r="E292" s="253"/>
      <c r="F292" s="253"/>
      <c r="G292" s="253"/>
      <c r="H292" s="253"/>
      <c r="I292" s="253"/>
      <c r="J292" s="253"/>
      <c r="K292" s="253"/>
      <c r="L292" s="253"/>
      <c r="M292" s="253"/>
      <c r="N292" s="253"/>
      <c r="O292" s="253"/>
      <c r="P292" s="253"/>
      <c r="Q292" s="253"/>
      <c r="R292" s="253"/>
      <c r="S292" s="253"/>
      <c r="T292" s="253"/>
      <c r="U292" s="253"/>
      <c r="V292" s="253"/>
      <c r="W292" s="25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row>
    <row r="293" spans="1:116" x14ac:dyDescent="0.25">
      <c r="A293" s="253"/>
      <c r="B293" s="253"/>
      <c r="C293" s="253"/>
      <c r="D293" s="253"/>
      <c r="E293" s="253"/>
      <c r="F293" s="253"/>
      <c r="G293" s="253"/>
      <c r="H293" s="253"/>
      <c r="I293" s="253"/>
      <c r="J293" s="253"/>
      <c r="K293" s="253"/>
      <c r="L293" s="253"/>
      <c r="M293" s="253"/>
      <c r="N293" s="253"/>
      <c r="O293" s="253"/>
      <c r="P293" s="253"/>
      <c r="Q293" s="253"/>
      <c r="R293" s="253"/>
      <c r="S293" s="253"/>
      <c r="T293" s="253"/>
      <c r="U293" s="253"/>
      <c r="V293" s="253"/>
      <c r="W293" s="253"/>
      <c r="X293" s="253"/>
      <c r="Y293" s="253"/>
      <c r="Z293" s="253"/>
      <c r="AA293" s="253"/>
      <c r="AB293" s="253"/>
      <c r="AC293" s="253"/>
      <c r="AD293" s="253"/>
      <c r="AE293" s="253"/>
      <c r="AF293" s="253"/>
      <c r="AG293" s="253"/>
      <c r="AH293" s="253"/>
      <c r="AI293" s="253"/>
      <c r="AJ293" s="253"/>
      <c r="AK293" s="253"/>
      <c r="AL293" s="253"/>
      <c r="AM293" s="253"/>
      <c r="AN293" s="253"/>
      <c r="AO293" s="253"/>
      <c r="AP293" s="253"/>
      <c r="AQ293" s="253"/>
      <c r="AR293" s="253"/>
      <c r="AS293" s="253"/>
      <c r="AT293" s="253"/>
      <c r="AU293" s="253"/>
      <c r="AV293" s="253"/>
      <c r="AW293" s="253"/>
      <c r="AX293" s="253"/>
      <c r="AY293" s="253"/>
      <c r="AZ293" s="253"/>
      <c r="BA293" s="253"/>
      <c r="BB293" s="253"/>
      <c r="BC293" s="253"/>
      <c r="BD293" s="253"/>
      <c r="BE293" s="253"/>
      <c r="BF293" s="253"/>
      <c r="BG293" s="253"/>
      <c r="BH293" s="253"/>
      <c r="BI293" s="253"/>
      <c r="BJ293" s="253"/>
      <c r="BK293" s="253"/>
      <c r="BL293" s="253"/>
      <c r="BM293" s="253"/>
      <c r="BN293" s="253"/>
      <c r="BO293" s="253"/>
      <c r="BP293" s="253"/>
      <c r="BQ293" s="253"/>
      <c r="BR293" s="253"/>
      <c r="BS293" s="253"/>
      <c r="BT293" s="253"/>
      <c r="BU293" s="253"/>
      <c r="BV293" s="253"/>
      <c r="BW293" s="253"/>
      <c r="BX293" s="253"/>
      <c r="BY293" s="253"/>
      <c r="BZ293" s="253"/>
      <c r="CA293" s="253"/>
      <c r="CB293" s="253"/>
      <c r="CC293" s="253"/>
      <c r="CD293" s="253"/>
      <c r="CE293" s="253"/>
      <c r="CF293" s="253"/>
      <c r="CG293" s="253"/>
      <c r="CH293" s="253"/>
      <c r="CI293" s="253"/>
      <c r="CJ293" s="253"/>
      <c r="CK293" s="253"/>
      <c r="CL293" s="253"/>
      <c r="CM293" s="253"/>
      <c r="CN293" s="253"/>
      <c r="CO293" s="253"/>
      <c r="CP293" s="253"/>
      <c r="CQ293" s="253"/>
      <c r="CR293" s="253"/>
      <c r="CS293" s="253"/>
      <c r="CT293" s="253"/>
      <c r="CU293" s="253"/>
      <c r="CV293" s="253"/>
      <c r="CW293" s="253"/>
      <c r="CX293" s="253"/>
      <c r="CY293" s="253"/>
      <c r="CZ293" s="253"/>
      <c r="DA293" s="253"/>
      <c r="DB293" s="253"/>
      <c r="DC293" s="253"/>
      <c r="DD293" s="253"/>
      <c r="DE293" s="253"/>
      <c r="DF293" s="253"/>
      <c r="DG293" s="253"/>
      <c r="DH293" s="253"/>
      <c r="DI293" s="253"/>
      <c r="DJ293" s="253"/>
      <c r="DK293" s="253"/>
      <c r="DL293" s="253"/>
    </row>
    <row r="294" spans="1:116" x14ac:dyDescent="0.25">
      <c r="A294" s="253"/>
      <c r="B294" s="253"/>
      <c r="C294" s="253"/>
      <c r="D294" s="253"/>
      <c r="E294" s="253"/>
      <c r="F294" s="253"/>
      <c r="G294" s="253"/>
      <c r="H294" s="253"/>
      <c r="I294" s="253"/>
      <c r="J294" s="253"/>
      <c r="K294" s="253"/>
      <c r="L294" s="253"/>
      <c r="M294" s="253"/>
      <c r="N294" s="253"/>
      <c r="O294" s="253"/>
      <c r="P294" s="253"/>
      <c r="Q294" s="253"/>
      <c r="R294" s="253"/>
      <c r="S294" s="253"/>
      <c r="T294" s="253"/>
      <c r="U294" s="253"/>
      <c r="V294" s="253"/>
      <c r="W294" s="253"/>
      <c r="X294" s="253"/>
      <c r="Y294" s="253"/>
      <c r="Z294" s="253"/>
      <c r="AA294" s="253"/>
      <c r="AB294" s="253"/>
      <c r="AC294" s="253"/>
      <c r="AD294" s="253"/>
      <c r="AE294" s="253"/>
      <c r="AF294" s="253"/>
      <c r="AG294" s="253"/>
      <c r="AH294" s="253"/>
      <c r="AI294" s="253"/>
      <c r="AJ294" s="253"/>
      <c r="AK294" s="253"/>
      <c r="AL294" s="253"/>
      <c r="AM294" s="253"/>
      <c r="AN294" s="253"/>
      <c r="AO294" s="253"/>
      <c r="AP294" s="253"/>
      <c r="AQ294" s="253"/>
      <c r="AR294" s="253"/>
      <c r="AS294" s="253"/>
      <c r="AT294" s="253"/>
      <c r="AU294" s="253"/>
      <c r="AV294" s="253"/>
      <c r="AW294" s="253"/>
      <c r="AX294" s="253"/>
      <c r="AY294" s="253"/>
      <c r="AZ294" s="253"/>
      <c r="BA294" s="253"/>
      <c r="BB294" s="253"/>
      <c r="BC294" s="253"/>
      <c r="BD294" s="253"/>
      <c r="BE294" s="253"/>
      <c r="BF294" s="253"/>
      <c r="BG294" s="253"/>
      <c r="BH294" s="253"/>
      <c r="BI294" s="253"/>
      <c r="BJ294" s="253"/>
      <c r="BK294" s="253"/>
      <c r="BL294" s="253"/>
      <c r="BM294" s="253"/>
      <c r="BN294" s="253"/>
      <c r="BO294" s="253"/>
      <c r="BP294" s="253"/>
      <c r="BQ294" s="253"/>
      <c r="BR294" s="253"/>
      <c r="BS294" s="253"/>
      <c r="BT294" s="253"/>
      <c r="BU294" s="253"/>
      <c r="BV294" s="253"/>
      <c r="BW294" s="253"/>
      <c r="BX294" s="253"/>
      <c r="BY294" s="253"/>
      <c r="BZ294" s="253"/>
      <c r="CA294" s="253"/>
      <c r="CB294" s="253"/>
      <c r="CC294" s="253"/>
      <c r="CD294" s="253"/>
      <c r="CE294" s="253"/>
      <c r="CF294" s="253"/>
      <c r="CG294" s="253"/>
      <c r="CH294" s="253"/>
      <c r="CI294" s="253"/>
      <c r="CJ294" s="253"/>
      <c r="CK294" s="253"/>
      <c r="CL294" s="253"/>
      <c r="CM294" s="253"/>
      <c r="CN294" s="253"/>
      <c r="CO294" s="253"/>
      <c r="CP294" s="253"/>
      <c r="CQ294" s="253"/>
      <c r="CR294" s="253"/>
      <c r="CS294" s="253"/>
      <c r="CT294" s="253"/>
      <c r="CU294" s="253"/>
      <c r="CV294" s="253"/>
      <c r="CW294" s="253"/>
      <c r="CX294" s="253"/>
      <c r="CY294" s="253"/>
      <c r="CZ294" s="253"/>
      <c r="DA294" s="253"/>
      <c r="DB294" s="253"/>
      <c r="DC294" s="253"/>
      <c r="DD294" s="253"/>
      <c r="DE294" s="253"/>
      <c r="DF294" s="253"/>
      <c r="DG294" s="253"/>
      <c r="DH294" s="253"/>
      <c r="DI294" s="253"/>
      <c r="DJ294" s="253"/>
      <c r="DK294" s="253"/>
      <c r="DL294" s="253"/>
    </row>
    <row r="295" spans="1:116" x14ac:dyDescent="0.25">
      <c r="A295" s="253"/>
      <c r="B295" s="253"/>
      <c r="C295" s="253"/>
      <c r="D295" s="253"/>
      <c r="E295" s="253"/>
      <c r="F295" s="253"/>
      <c r="G295" s="253"/>
      <c r="H295" s="253"/>
      <c r="I295" s="253"/>
      <c r="J295" s="253"/>
      <c r="K295" s="253"/>
      <c r="L295" s="253"/>
      <c r="M295" s="253"/>
      <c r="N295" s="253"/>
      <c r="O295" s="253"/>
      <c r="P295" s="253"/>
      <c r="Q295" s="253"/>
      <c r="R295" s="253"/>
      <c r="S295" s="253"/>
      <c r="T295" s="253"/>
      <c r="U295" s="253"/>
      <c r="V295" s="253"/>
      <c r="W295" s="253"/>
      <c r="X295" s="253"/>
      <c r="Y295" s="253"/>
      <c r="Z295" s="253"/>
      <c r="AA295" s="253"/>
      <c r="AB295" s="253"/>
      <c r="AC295" s="253"/>
      <c r="AD295" s="253"/>
      <c r="AE295" s="253"/>
      <c r="AF295" s="253"/>
      <c r="AG295" s="253"/>
      <c r="AH295" s="253"/>
      <c r="AI295" s="253"/>
      <c r="AJ295" s="253"/>
      <c r="AK295" s="253"/>
      <c r="AL295" s="253"/>
      <c r="AM295" s="253"/>
      <c r="AN295" s="253"/>
      <c r="AO295" s="253"/>
      <c r="AP295" s="253"/>
      <c r="AQ295" s="253"/>
      <c r="AR295" s="253"/>
      <c r="AS295" s="253"/>
      <c r="AT295" s="253"/>
      <c r="AU295" s="253"/>
      <c r="AV295" s="253"/>
      <c r="AW295" s="253"/>
      <c r="AX295" s="253"/>
      <c r="AY295" s="253"/>
      <c r="AZ295" s="253"/>
      <c r="BA295" s="253"/>
      <c r="BB295" s="253"/>
      <c r="BC295" s="253"/>
      <c r="BD295" s="253"/>
      <c r="BE295" s="253"/>
      <c r="BF295" s="253"/>
      <c r="BG295" s="253"/>
      <c r="BH295" s="253"/>
      <c r="BI295" s="253"/>
      <c r="BJ295" s="253"/>
      <c r="BK295" s="253"/>
      <c r="BL295" s="253"/>
      <c r="BM295" s="253"/>
      <c r="BN295" s="253"/>
      <c r="BO295" s="253"/>
      <c r="BP295" s="253"/>
      <c r="BQ295" s="253"/>
      <c r="BR295" s="253"/>
      <c r="BS295" s="253"/>
      <c r="BT295" s="253"/>
      <c r="BU295" s="253"/>
      <c r="BV295" s="253"/>
      <c r="BW295" s="253"/>
      <c r="BX295" s="253"/>
      <c r="BY295" s="253"/>
      <c r="BZ295" s="253"/>
      <c r="CA295" s="253"/>
      <c r="CB295" s="253"/>
      <c r="CC295" s="253"/>
      <c r="CD295" s="253"/>
      <c r="CE295" s="253"/>
      <c r="CF295" s="253"/>
      <c r="CG295" s="253"/>
      <c r="CH295" s="253"/>
      <c r="CI295" s="253"/>
      <c r="CJ295" s="253"/>
      <c r="CK295" s="253"/>
      <c r="CL295" s="253"/>
      <c r="CM295" s="253"/>
      <c r="CN295" s="253"/>
      <c r="CO295" s="253"/>
      <c r="CP295" s="253"/>
      <c r="CQ295" s="253"/>
      <c r="CR295" s="253"/>
      <c r="CS295" s="253"/>
      <c r="CT295" s="253"/>
      <c r="CU295" s="253"/>
      <c r="CV295" s="253"/>
      <c r="CW295" s="253"/>
      <c r="CX295" s="253"/>
      <c r="CY295" s="253"/>
      <c r="CZ295" s="253"/>
      <c r="DA295" s="253"/>
      <c r="DB295" s="253"/>
      <c r="DC295" s="253"/>
      <c r="DD295" s="253"/>
      <c r="DE295" s="253"/>
      <c r="DF295" s="253"/>
      <c r="DG295" s="253"/>
      <c r="DH295" s="253"/>
      <c r="DI295" s="253"/>
      <c r="DJ295" s="253"/>
      <c r="DK295" s="253"/>
      <c r="DL295" s="253"/>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R26"/>
  <sheetViews>
    <sheetView zoomScale="80" zoomScaleNormal="80" workbookViewId="0"/>
  </sheetViews>
  <sheetFormatPr defaultRowHeight="15" x14ac:dyDescent="0.25"/>
  <cols>
    <col min="1" max="1" width="25" style="214" customWidth="1"/>
    <col min="2" max="2" width="12" style="214" customWidth="1"/>
    <col min="3" max="4" width="15" style="214" customWidth="1"/>
    <col min="5" max="5" width="12" style="214" customWidth="1"/>
    <col min="6" max="6" width="16" style="214" customWidth="1"/>
    <col min="7" max="7" width="10" style="214" customWidth="1"/>
    <col min="8" max="11" width="6" style="214" customWidth="1"/>
    <col min="12" max="12" width="8" style="214" customWidth="1"/>
    <col min="13" max="16" width="6" style="214" customWidth="1"/>
    <col min="17" max="18" width="8" style="214" customWidth="1"/>
  </cols>
  <sheetData>
    <row r="1" spans="1:18" ht="90" customHeight="1" x14ac:dyDescent="0.25">
      <c r="A1" s="261" t="s">
        <v>8196</v>
      </c>
      <c r="B1" s="261" t="s">
        <v>8198</v>
      </c>
      <c r="C1" s="261" t="s">
        <v>8199</v>
      </c>
      <c r="D1" s="262" t="s">
        <v>8243</v>
      </c>
      <c r="E1" s="263" t="s">
        <v>8663</v>
      </c>
      <c r="F1" s="263" t="s">
        <v>1297</v>
      </c>
      <c r="G1" s="263" t="s">
        <v>8343</v>
      </c>
      <c r="H1" s="263" t="s">
        <v>8344</v>
      </c>
      <c r="I1" s="263" t="s">
        <v>8258</v>
      </c>
      <c r="J1" s="263" t="s">
        <v>8255</v>
      </c>
      <c r="K1" s="263" t="s">
        <v>8345</v>
      </c>
      <c r="L1" s="263" t="s">
        <v>8261</v>
      </c>
      <c r="M1" s="263" t="s">
        <v>8346</v>
      </c>
      <c r="N1" s="263" t="s">
        <v>8347</v>
      </c>
      <c r="O1" s="263" t="s">
        <v>8268</v>
      </c>
      <c r="P1" s="263" t="s">
        <v>8269</v>
      </c>
      <c r="Q1" s="263" t="s">
        <v>8348</v>
      </c>
      <c r="R1" s="263" t="s">
        <v>8349</v>
      </c>
    </row>
    <row r="2" spans="1:18" x14ac:dyDescent="0.25">
      <c r="A2" s="264"/>
      <c r="B2" s="264"/>
      <c r="C2" s="264"/>
      <c r="D2" s="265"/>
      <c r="E2" s="266" t="s">
        <v>8361</v>
      </c>
      <c r="F2" s="266" t="s">
        <v>8361</v>
      </c>
      <c r="G2" s="266" t="s">
        <v>8362</v>
      </c>
      <c r="H2" s="266" t="s">
        <v>8361</v>
      </c>
      <c r="I2" s="266" t="s">
        <v>8361</v>
      </c>
      <c r="J2" s="266" t="s">
        <v>8361</v>
      </c>
      <c r="K2" s="266" t="s">
        <v>8361</v>
      </c>
      <c r="L2" s="266" t="s">
        <v>8335</v>
      </c>
      <c r="M2" s="266" t="s">
        <v>8361</v>
      </c>
      <c r="N2" s="266" t="s">
        <v>8361</v>
      </c>
      <c r="O2" s="266" t="s">
        <v>8361</v>
      </c>
      <c r="P2" s="266" t="s">
        <v>8361</v>
      </c>
      <c r="Q2" s="266" t="s">
        <v>8335</v>
      </c>
      <c r="R2" s="266" t="s">
        <v>8334</v>
      </c>
    </row>
    <row r="3" spans="1:18" x14ac:dyDescent="0.25">
      <c r="A3" s="267" t="s">
        <v>629</v>
      </c>
      <c r="B3" s="267" t="s">
        <v>630</v>
      </c>
      <c r="C3" s="267" t="s">
        <v>8664</v>
      </c>
      <c r="D3" s="268" t="s">
        <v>8665</v>
      </c>
      <c r="E3" s="269">
        <f>'Country Indicator Data'!P37+'Country Indicator Data'!P127+'Country Indicator Data'!P128+'Country Indicator Data'!P170</f>
        <v>3909380</v>
      </c>
      <c r="F3" s="269">
        <f>VLOOKUP(B3,'Core Indicators'!$C$3:$G$198,5,FALSE)</f>
        <v>267437000</v>
      </c>
      <c r="G3" s="270">
        <f>AVERAGE('Country Indicator Data'!C37,'Country Indicator Data'!C127,'Country Indicator Data'!C128,'Country Indicator Data'!C170)</f>
        <v>0.80926250092500007</v>
      </c>
      <c r="H3" s="270">
        <f>AVERAGE('Country Indicator Data'!D37,'Country Indicator Data'!D127,'Country Indicator Data'!D128,'Country Indicator Data'!D170)</f>
        <v>6.25</v>
      </c>
      <c r="I3" s="270">
        <f>AVERAGE('Country Indicator Data'!E37,'Country Indicator Data'!E127,'Country Indicator Data'!E128,'Country Indicator Data'!E170)</f>
        <v>7.4999999999999997E-2</v>
      </c>
      <c r="J3" s="270">
        <f>AVERAGE('Country Indicator Data'!F37,'Country Indicator Data'!F127,'Country Indicator Data'!F128,'Country Indicator Data'!F170)</f>
        <v>4.5083333333249991</v>
      </c>
      <c r="K3" s="270">
        <f>AVERAGE('Country Indicator Data'!G37,'Country Indicator Data'!G127,'Country Indicator Data'!G128,'Country Indicator Data'!G170)</f>
        <v>0.63819525333333338</v>
      </c>
      <c r="L3" s="270">
        <f>AVERAGE('Country Indicator Data'!H37,'Country Indicator Data'!H127,'Country Indicator Data'!H128,'Country Indicator Data'!H170)</f>
        <v>39.825000000000003</v>
      </c>
      <c r="M3" s="270">
        <f>AVERAGE('Country Indicator Data'!I37,'Country Indicator Data'!I127,'Country Indicator Data'!I128,'Country Indicator Data'!I170)</f>
        <v>4.5</v>
      </c>
      <c r="N3" s="269">
        <f>VLOOKUP($B3,'Core Indicators'!$C$3:$EU$891,149,FALSE)</f>
        <v>4189</v>
      </c>
      <c r="O3" s="270">
        <f>AVERAGE('Country Indicator Data'!K37,'Country Indicator Data'!K127,'Country Indicator Data'!K128,'Country Indicator Data'!K170)</f>
        <v>-0.95829504727499992</v>
      </c>
      <c r="P3" s="270">
        <f>AVERAGE('Country Indicator Data'!L37,'Country Indicator Data'!L127,'Country Indicator Data'!L128,'Country Indicator Data'!L170)</f>
        <v>3.9375</v>
      </c>
      <c r="Q3" s="270">
        <f>AVERAGE('Country Indicator Data'!M37,'Country Indicator Data'!M127,'Country Indicator Data'!M128,'Country Indicator Data'!M170)</f>
        <v>32.5</v>
      </c>
      <c r="R3" s="270">
        <f>AVERAGE('Country Indicator Data'!N37,'Country Indicator Data'!N127,'Country Indicator Data'!N128,'Country Indicator Data'!N170)</f>
        <v>25.75</v>
      </c>
    </row>
    <row r="4" spans="1:18" x14ac:dyDescent="0.25">
      <c r="A4" s="267" t="s">
        <v>713</v>
      </c>
      <c r="B4" s="267" t="s">
        <v>714</v>
      </c>
      <c r="C4" s="267" t="s">
        <v>8666</v>
      </c>
      <c r="D4" s="271" t="s">
        <v>8667</v>
      </c>
      <c r="E4" s="269">
        <f>'Country Indicator Data'!P26+'Country Indicator Data'!P34+'Country Indicator Data'!P40+'Country Indicator Data'!P51+'Country Indicator Data'!P53+'Country Indicator Data'!P137+'Country Indicator Data'!P138+'Country Indicator Data'!P177+'Country Indicator Data'!P188</f>
        <v>12749362</v>
      </c>
      <c r="F4" s="269">
        <f>VLOOKUP(B4,'Core Indicators'!$C$3:$G$198,5,FALSE)</f>
        <v>837127000</v>
      </c>
      <c r="G4" s="270">
        <f>AVERAGE('Country Indicator Data'!C26,'Country Indicator Data'!C34,'Country Indicator Data'!C40,'Country Indicator Data'!C51,'Country Indicator Data'!C53,'Country Indicator Data'!C137,'Country Indicator Data'!C138,'Country Indicator Data'!C177,'Country Indicator Data'!C188)</f>
        <v>0.37539587784444445</v>
      </c>
      <c r="H4" s="270">
        <f>AVERAGE('Country Indicator Data'!D26,'Country Indicator Data'!D34,'Country Indicator Data'!D40,'Country Indicator Data'!D51,'Country Indicator Data'!D53,'Country Indicator Data'!D137,'Country Indicator Data'!D138,'Country Indicator Data'!D177,'Country Indicator Data'!D188)</f>
        <v>10</v>
      </c>
      <c r="I4" s="270">
        <f>AVERAGE('Country Indicator Data'!E26,'Country Indicator Data'!E34,'Country Indicator Data'!E40,'Country Indicator Data'!E51,'Country Indicator Data'!E53,'Country Indicator Data'!E137,'Country Indicator Data'!E138,'Country Indicator Data'!E177,'Country Indicator Data'!E188)</f>
        <v>0.2035888888888889</v>
      </c>
      <c r="J4" s="270">
        <f>AVERAGE('Country Indicator Data'!F26,'Country Indicator Data'!F34,'Country Indicator Data'!F40,'Country Indicator Data'!F51,'Country Indicator Data'!F53,'Country Indicator Data'!F137,'Country Indicator Data'!F138,'Country Indicator Data'!F177,'Country Indicator Data'!F188)</f>
        <v>6.948148148144444</v>
      </c>
      <c r="K4" s="270">
        <f>AVERAGE('Country Indicator Data'!G26,'Country Indicator Data'!G34,'Country Indicator Data'!G40,'Country Indicator Data'!G51,'Country Indicator Data'!G53,'Country Indicator Data'!G137,'Country Indicator Data'!G138,'Country Indicator Data'!G177,'Country Indicator Data'!G188)</f>
        <v>0.39423033085555553</v>
      </c>
      <c r="L4" s="270">
        <f>AVERAGE('Country Indicator Data'!H26,'Country Indicator Data'!H34,'Country Indicator Data'!H40,'Country Indicator Data'!H51,'Country Indicator Data'!H53,'Country Indicator Data'!H137,'Country Indicator Data'!H138,'Country Indicator Data'!H177,'Country Indicator Data'!H188)</f>
        <v>45.900000000000006</v>
      </c>
      <c r="M4" s="270">
        <f>AVERAGE('Country Indicator Data'!I26,'Country Indicator Data'!I34,'Country Indicator Data'!I40,'Country Indicator Data'!I51,'Country Indicator Data'!I53,'Country Indicator Data'!I137,'Country Indicator Data'!I138,'Country Indicator Data'!I177,'Country Indicator Data'!I188)</f>
        <v>2.3333333333333335</v>
      </c>
      <c r="N4" s="269">
        <f>VLOOKUP($B4,'Core Indicators'!$C$3:$EU$891,149,FALSE)</f>
        <v>4004</v>
      </c>
      <c r="O4" s="270">
        <f>AVERAGE('Country Indicator Data'!K26,'Country Indicator Data'!K34,'Country Indicator Data'!K40,'Country Indicator Data'!K51,'Country Indicator Data'!K53,'Country Indicator Data'!K137,'Country Indicator Data'!K138,'Country Indicator Data'!K177,'Country Indicator Data'!K188)</f>
        <v>-0.38842570284444444</v>
      </c>
      <c r="P4" s="270">
        <f>AVERAGE('Country Indicator Data'!L26,'Country Indicator Data'!L34,'Country Indicator Data'!L40,'Country Indicator Data'!L51,'Country Indicator Data'!L53,'Country Indicator Data'!L137,'Country Indicator Data'!L138,'Country Indicator Data'!L177,'Country Indicator Data'!L188)</f>
        <v>6.25</v>
      </c>
      <c r="Q4" s="270">
        <f>AVERAGE('Country Indicator Data'!M26,'Country Indicator Data'!M34,'Country Indicator Data'!M40,'Country Indicator Data'!M51,'Country Indicator Data'!M53,'Country Indicator Data'!M137,'Country Indicator Data'!M138,'Country Indicator Data'!M177,'Country Indicator Data'!M188)</f>
        <v>68.555555555555557</v>
      </c>
      <c r="R4" s="270">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25">
      <c r="A5" s="267" t="s">
        <v>678</v>
      </c>
      <c r="B5" s="267" t="s">
        <v>679</v>
      </c>
      <c r="C5" s="267" t="s">
        <v>8668</v>
      </c>
      <c r="D5" s="271" t="s">
        <v>8669</v>
      </c>
      <c r="E5" s="269">
        <f>'Country Indicator Data'!P80+'Country Indicator Data'!P136</f>
        <v>3744070</v>
      </c>
      <c r="F5" s="269">
        <f>VLOOKUP(B5,'Core Indicators'!$C$3:$G$198,5,FALSE)</f>
        <v>1583009000</v>
      </c>
      <c r="G5" s="270">
        <f>AVERAGE('Country Indicator Data'!C80,'Country Indicator Data'!C136)</f>
        <v>0.75808737944999993</v>
      </c>
      <c r="H5" s="270">
        <f>AVERAGE('Country Indicator Data'!D80,'Country Indicator Data'!D136)</f>
        <v>5</v>
      </c>
      <c r="I5" s="270">
        <f>AVERAGE('Country Indicator Data'!E80,'Country Indicator Data'!E136)</f>
        <v>8.3500000000000005E-2</v>
      </c>
      <c r="J5" s="270">
        <f>AVERAGE('Country Indicator Data'!F80,'Country Indicator Data'!F136)</f>
        <v>5.5</v>
      </c>
      <c r="K5" s="270">
        <f>AVERAGE('Country Indicator Data'!G80,'Country Indicator Data'!G136)</f>
        <v>0.52410904214999998</v>
      </c>
      <c r="L5" s="270">
        <f>AVERAGE('Country Indicator Data'!H80,'Country Indicator Data'!H136)</f>
        <v>33.650000000000006</v>
      </c>
      <c r="M5" s="270">
        <f>AVERAGE('Country Indicator Data'!I80,'Country Indicator Data'!I136)</f>
        <v>3</v>
      </c>
      <c r="N5" s="269">
        <f>VLOOKUP($B5,'Core Indicators'!$C$3:$EU$891,149,FALSE)</f>
        <v>2716</v>
      </c>
      <c r="O5" s="270">
        <f>AVERAGE('Country Indicator Data'!K80,'Country Indicator Data'!K136)</f>
        <v>-0.34916854835</v>
      </c>
      <c r="P5" s="270">
        <f>AVERAGE('Country Indicator Data'!L80,'Country Indicator Data'!L136)</f>
        <v>5.125</v>
      </c>
      <c r="Q5" s="270">
        <f>AVERAGE('Country Indicator Data'!M80,'Country Indicator Data'!M136)</f>
        <v>54.5</v>
      </c>
      <c r="R5" s="270">
        <f>AVERAGE('Country Indicator Data'!N80,'Country Indicator Data'!N136)</f>
        <v>36.5</v>
      </c>
    </row>
    <row r="6" spans="1:18" x14ac:dyDescent="0.25">
      <c r="A6" s="267" t="s">
        <v>745</v>
      </c>
      <c r="B6" s="267" t="s">
        <v>746</v>
      </c>
      <c r="C6" s="267" t="s">
        <v>8670</v>
      </c>
      <c r="D6" s="271" t="s">
        <v>8671</v>
      </c>
      <c r="E6" s="269">
        <f>'Country Indicator Data'!P54+'Country Indicator Data'!P83+'Country Indicator Data'!P88+'Country Indicator Data'!P99+'Country Indicator Data'!P169+'Country Indicator Data'!P179</f>
        <v>2482040</v>
      </c>
      <c r="F6" s="269">
        <f>VLOOKUP(B6,'Core Indicators'!$C$3:$G$198,5,FALSE)</f>
        <v>273420000</v>
      </c>
      <c r="G6" s="270">
        <f>AVERAGE('Country Indicator Data'!C54,'Country Indicator Data'!C83,'Country Indicator Data'!C88,'Country Indicator Data'!C99,'Country Indicator Data'!C169,'Country Indicator Data'!C179)</f>
        <v>0.50963423659999996</v>
      </c>
      <c r="H6" s="270">
        <f>AVERAGE('Country Indicator Data'!D54,'Country Indicator Data'!D83,'Country Indicator Data'!D88,'Country Indicator Data'!D99,'Country Indicator Data'!D169,'Country Indicator Data'!D179)</f>
        <v>3.5</v>
      </c>
      <c r="I6" s="270">
        <f>AVERAGE('Country Indicator Data'!E54,'Country Indicator Data'!E83,'Country Indicator Data'!E88,'Country Indicator Data'!E99,'Country Indicator Data'!E169,'Country Indicator Data'!E179)</f>
        <v>0.32666666666666666</v>
      </c>
      <c r="J6" s="270">
        <f>AVERAGE('Country Indicator Data'!F54,'Country Indicator Data'!F83,'Country Indicator Data'!F88,'Country Indicator Data'!F99,'Country Indicator Data'!F169,'Country Indicator Data'!F179)</f>
        <v>3.966666666683333</v>
      </c>
      <c r="K6" s="270">
        <f>AVERAGE('Country Indicator Data'!G54,'Country Indicator Data'!G83,'Country Indicator Data'!G88,'Country Indicator Data'!G99,'Country Indicator Data'!G169,'Country Indicator Data'!G179)</f>
        <v>0.44548120716666667</v>
      </c>
      <c r="L6" s="270">
        <f>AVERAGE('Country Indicator Data'!H54,'Country Indicator Data'!H83,'Country Indicator Data'!H88,'Country Indicator Data'!H99,'Country Indicator Data'!H169,'Country Indicator Data'!H179)</f>
        <v>34.31666666666667</v>
      </c>
      <c r="M6" s="270">
        <f>AVERAGE('Country Indicator Data'!I54,'Country Indicator Data'!I83,'Country Indicator Data'!I88,'Country Indicator Data'!I99,'Country Indicator Data'!I169,'Country Indicator Data'!I179)</f>
        <v>3.8333333333333335</v>
      </c>
      <c r="N6" s="269">
        <f>VLOOKUP($B6,'Core Indicators'!$C$3:$EU$891,149,FALSE)</f>
        <v>5215</v>
      </c>
      <c r="O6" s="270">
        <f>AVERAGE('Country Indicator Data'!K54,'Country Indicator Data'!K83,'Country Indicator Data'!K88,'Country Indicator Data'!K99,'Country Indicator Data'!K169,'Country Indicator Data'!K179)</f>
        <v>-0.86944311111666683</v>
      </c>
      <c r="P6" s="270">
        <f>AVERAGE('Country Indicator Data'!L54,'Country Indicator Data'!L83,'Country Indicator Data'!L88,'Country Indicator Data'!L99,'Country Indicator Data'!L169,'Country Indicator Data'!L179)</f>
        <v>3.4583333333333335</v>
      </c>
      <c r="Q6" s="270">
        <f>AVERAGE('Country Indicator Data'!M54,'Country Indicator Data'!M83,'Country Indicator Data'!M88,'Country Indicator Data'!M99,'Country Indicator Data'!M169,'Country Indicator Data'!M179)</f>
        <v>27.5</v>
      </c>
      <c r="R6" s="270">
        <f>AVERAGE('Country Indicator Data'!N54,'Country Indicator Data'!N83,'Country Indicator Data'!N88,'Country Indicator Data'!N99,'Country Indicator Data'!N169,'Country Indicator Data'!N179)</f>
        <v>30.5</v>
      </c>
    </row>
    <row r="7" spans="1:18" x14ac:dyDescent="0.25">
      <c r="A7" s="267" t="s">
        <v>733</v>
      </c>
      <c r="B7" s="267" t="s">
        <v>734</v>
      </c>
      <c r="C7" s="267" t="s">
        <v>8672</v>
      </c>
      <c r="D7" s="271" t="s">
        <v>8673</v>
      </c>
      <c r="E7" s="269">
        <f>'Country Indicator Data'!P71+'Country Indicator Data'!P179</f>
        <v>898530</v>
      </c>
      <c r="F7" s="269">
        <f>VLOOKUP(B7,'Core Indicators'!$C$3:$G$198,5,FALSE)</f>
        <v>95475000</v>
      </c>
      <c r="G7" s="270">
        <f>AVERAGE('Country Indicator Data'!C71,'Country Indicator Data'!C179)</f>
        <v>0.24144923930000001</v>
      </c>
      <c r="H7" s="270">
        <f>AVERAGE('Country Indicator Data'!D71,'Country Indicator Data'!D179)</f>
        <v>8</v>
      </c>
      <c r="I7" s="270">
        <f>AVERAGE('Country Indicator Data'!E71,'Country Indicator Data'!E179)</f>
        <v>0.18350000000000002</v>
      </c>
      <c r="J7" s="270">
        <f>AVERAGE('Country Indicator Data'!F71,'Country Indicator Data'!F179)</f>
        <v>4.9166666667000003</v>
      </c>
      <c r="K7" s="270">
        <f>AVERAGE('Country Indicator Data'!G71,'Country Indicator Data'!G179)</f>
        <v>0.21366332590000001</v>
      </c>
      <c r="L7" s="270">
        <f>AVERAGE('Country Indicator Data'!H71,'Country Indicator Data'!H179)</f>
        <v>37.4</v>
      </c>
      <c r="M7" s="270">
        <f>AVERAGE('Country Indicator Data'!I71,'Country Indicator Data'!I179)</f>
        <v>3.5</v>
      </c>
      <c r="N7" s="269">
        <f>VLOOKUP($B7,'Core Indicators'!$C$3:$EU$891,149,FALSE)</f>
        <v>127</v>
      </c>
      <c r="O7" s="270">
        <f>AVERAGE('Country Indicator Data'!K71,'Country Indicator Data'!K179)</f>
        <v>-4.2062647650000007E-2</v>
      </c>
      <c r="P7" s="270">
        <f>AVERAGE('Country Indicator Data'!L71,'Country Indicator Data'!L179)</f>
        <v>3.5</v>
      </c>
      <c r="Q7" s="270">
        <f>AVERAGE('Country Indicator Data'!M71,'Country Indicator Data'!M179)</f>
        <v>60</v>
      </c>
      <c r="R7" s="270">
        <f>AVERAGE('Country Indicator Data'!N71,'Country Indicator Data'!N179)</f>
        <v>43.5</v>
      </c>
    </row>
    <row r="8" spans="1:18" x14ac:dyDescent="0.25">
      <c r="A8" s="267" t="s">
        <v>2439</v>
      </c>
      <c r="B8" s="267" t="s">
        <v>2440</v>
      </c>
      <c r="C8" s="267" t="s">
        <v>8674</v>
      </c>
      <c r="D8" s="271" t="s">
        <v>8675</v>
      </c>
      <c r="E8" s="269">
        <f>'Country Indicator Data'!P52+'Country Indicator Data'!P86+'Country Indicator Data'!P101+'Country Indicator Data'!P178</f>
        <v>4590781</v>
      </c>
      <c r="F8" s="269">
        <f>VLOOKUP(B8,'Core Indicators'!$C$3:$G$198,5,FALSE)</f>
        <v>124781000</v>
      </c>
      <c r="G8" s="270">
        <f>AVERAGE('Country Indicator Data'!C52,'Country Indicator Data'!C86,'Country Indicator Data'!C101,'Country Indicator Data'!C178)</f>
        <v>0.210782986625</v>
      </c>
      <c r="H8" s="270">
        <f>AVERAGE('Country Indicator Data'!D52,'Country Indicator Data'!D86,'Country Indicator Data'!D101,'Country Indicator Data'!D178)</f>
        <v>5.75</v>
      </c>
      <c r="I8" s="270">
        <f>AVERAGE('Country Indicator Data'!E52,'Country Indicator Data'!E86,'Country Indicator Data'!E101,'Country Indicator Data'!E178)</f>
        <v>6.8875000000000006E-2</v>
      </c>
      <c r="J8" s="270">
        <f>AVERAGE('Country Indicator Data'!F52,'Country Indicator Data'!F86,'Country Indicator Data'!F101,'Country Indicator Data'!F178)</f>
        <v>4.5666666666666664</v>
      </c>
      <c r="K8" s="270">
        <f>AVERAGE('Country Indicator Data'!G52,'Country Indicator Data'!G86,'Country Indicator Data'!G101,'Country Indicator Data'!G178)</f>
        <v>0.24606424360000001</v>
      </c>
      <c r="L8" s="270">
        <f>AVERAGE('Country Indicator Data'!H52,'Country Indicator Data'!H86,'Country Indicator Data'!H101,'Country Indicator Data'!H178)</f>
        <v>32.1</v>
      </c>
      <c r="M8" s="270">
        <f>AVERAGE('Country Indicator Data'!I52,'Country Indicator Data'!I86,'Country Indicator Data'!I101,'Country Indicator Data'!I178)</f>
        <v>2.25</v>
      </c>
      <c r="N8" s="269">
        <f>VLOOKUP($B8,'Core Indicators'!$C$3:$EU$891,149,FALSE)</f>
        <v>700</v>
      </c>
      <c r="O8" s="270">
        <f>AVERAGE('Country Indicator Data'!K52,'Country Indicator Data'!K86,'Country Indicator Data'!K101,'Country Indicator Data'!K178)</f>
        <v>-0.58027702757499999</v>
      </c>
      <c r="P8" s="270">
        <f>AVERAGE('Country Indicator Data'!L52,'Country Indicator Data'!L86,'Country Indicator Data'!L101,'Country Indicator Data'!L178)</f>
        <v>4.166666666666667</v>
      </c>
      <c r="Q8" s="270">
        <f>AVERAGE('Country Indicator Data'!M52,'Country Indicator Data'!M86,'Country Indicator Data'!M101,'Country Indicator Data'!M178)</f>
        <v>50.5</v>
      </c>
      <c r="R8" s="270">
        <f>AVERAGE('Country Indicator Data'!N52,'Country Indicator Data'!N86,'Country Indicator Data'!N101,'Country Indicator Data'!N178)</f>
        <v>37.25</v>
      </c>
    </row>
    <row r="9" spans="1:18" x14ac:dyDescent="0.25">
      <c r="A9" s="267" t="s">
        <v>2453</v>
      </c>
      <c r="B9" s="267" t="s">
        <v>2454</v>
      </c>
      <c r="C9" s="267" t="s">
        <v>8676</v>
      </c>
      <c r="D9" s="271" t="s">
        <v>8677</v>
      </c>
      <c r="E9" s="269">
        <f>'Country Indicator Data'!P52+'Country Indicator Data'!P56+'Country Indicator Data'!P109</f>
        <v>3328251</v>
      </c>
      <c r="F9" s="269">
        <f>VLOOKUP(B9,'Core Indicators'!$C$3:$G$198,5,FALSE)</f>
        <v>130479000</v>
      </c>
      <c r="G9" s="270">
        <f>AVERAGE('Country Indicator Data'!C52,'Country Indicator Data'!C56,'Country Indicator Data'!C109)</f>
        <v>0.46699264916666666</v>
      </c>
      <c r="H9" s="270">
        <f>AVERAGE('Country Indicator Data'!D52,'Country Indicator Data'!D56,'Country Indicator Data'!D109)</f>
        <v>6.333333333333333</v>
      </c>
      <c r="I9" s="270">
        <f>AVERAGE('Country Indicator Data'!E52,'Country Indicator Data'!E56,'Country Indicator Data'!E109)</f>
        <v>0.32400000000000001</v>
      </c>
      <c r="J9" s="270">
        <f>AVERAGE('Country Indicator Data'!F52,'Country Indicator Data'!F56,'Country Indicator Data'!F109)</f>
        <v>4.1916666666499998</v>
      </c>
      <c r="K9" s="270">
        <f>AVERAGE('Country Indicator Data'!G52,'Country Indicator Data'!G56,'Country Indicator Data'!G109)</f>
        <v>0.33649607749999993</v>
      </c>
      <c r="L9" s="270">
        <f>AVERAGE('Country Indicator Data'!H52,'Country Indicator Data'!H56,'Country Indicator Data'!H109)</f>
        <v>33.933333333333337</v>
      </c>
      <c r="M9" s="270">
        <f>AVERAGE('Country Indicator Data'!I52,'Country Indicator Data'!I56,'Country Indicator Data'!I109)</f>
        <v>2.3333333333333335</v>
      </c>
      <c r="N9" s="269">
        <f>VLOOKUP($B9,'Core Indicators'!$C$3:$EU$891,149,FALSE)</f>
        <v>517</v>
      </c>
      <c r="O9" s="270">
        <f>AVERAGE('Country Indicator Data'!K52,'Country Indicator Data'!K56,'Country Indicator Data'!K109)</f>
        <v>9.3130916333333345E-3</v>
      </c>
      <c r="P9" s="270">
        <f>AVERAGE('Country Indicator Data'!L52,'Country Indicator Data'!L56,'Country Indicator Data'!L109)</f>
        <v>3.75</v>
      </c>
      <c r="Q9" s="270">
        <f>AVERAGE('Country Indicator Data'!M52,'Country Indicator Data'!M56,'Country Indicator Data'!M109)</f>
        <v>54.333333333333336</v>
      </c>
      <c r="R9" s="270">
        <f>AVERAGE('Country Indicator Data'!N52,'Country Indicator Data'!N56,'Country Indicator Data'!N109)</f>
        <v>46</v>
      </c>
    </row>
    <row r="10" spans="1:18" x14ac:dyDescent="0.25">
      <c r="A10" s="267" t="s">
        <v>719</v>
      </c>
      <c r="B10" s="267" t="s">
        <v>720</v>
      </c>
      <c r="C10" s="267" t="s">
        <v>8678</v>
      </c>
      <c r="D10" s="271" t="s">
        <v>8679</v>
      </c>
      <c r="E10" s="269">
        <f>'Country Indicator Data'!P18+'Country Indicator Data'!P118</f>
        <v>783250</v>
      </c>
      <c r="F10" s="269">
        <f>VLOOKUP(B10,'Core Indicators'!$C$3:$G$198,5,FALSE)</f>
        <v>227428000</v>
      </c>
      <c r="G10" s="270">
        <f>AVERAGE('Country Indicator Data'!C18,'Country Indicator Data'!C118)</f>
        <v>0.35558001200000006</v>
      </c>
      <c r="H10" s="270">
        <f>AVERAGE('Country Indicator Data'!D18,'Country Indicator Data'!D118)</f>
        <v>3.5</v>
      </c>
      <c r="I10" s="270">
        <f>AVERAGE('Country Indicator Data'!E18,'Country Indicator Data'!E118)</f>
        <v>0.21249999999999999</v>
      </c>
      <c r="J10" s="270">
        <f>AVERAGE('Country Indicator Data'!F18,'Country Indicator Data'!F118)</f>
        <v>3.8583333333500001</v>
      </c>
      <c r="K10" s="270">
        <f>AVERAGE('Country Indicator Data'!G18,'Country Indicator Data'!G118)</f>
        <v>0.49717238359999993</v>
      </c>
      <c r="L10" s="270">
        <f>AVERAGE('Country Indicator Data'!H18,'Country Indicator Data'!H118)</f>
        <v>31.549999999999997</v>
      </c>
      <c r="M10" s="270">
        <f>AVERAGE('Country Indicator Data'!I18,'Country Indicator Data'!I118)</f>
        <v>4</v>
      </c>
      <c r="N10" s="269">
        <f>VLOOKUP($B10,'Core Indicators'!$C$3:$EU$891,149,FALSE)</f>
        <v>8258</v>
      </c>
      <c r="O10" s="270">
        <f>AVERAGE('Country Indicator Data'!K18,'Country Indicator Data'!K118)</f>
        <v>-0.84954610465000002</v>
      </c>
      <c r="P10" s="270">
        <f>AVERAGE('Country Indicator Data'!L18,'Country Indicator Data'!L118)</f>
        <v>3.125</v>
      </c>
      <c r="Q10" s="270">
        <f>AVERAGE('Country Indicator Data'!M18,'Country Indicator Data'!M118)</f>
        <v>34.5</v>
      </c>
      <c r="R10" s="270">
        <f>AVERAGE('Country Indicator Data'!N18,'Country Indicator Data'!N118)</f>
        <v>27.5</v>
      </c>
    </row>
    <row r="11" spans="1:18" x14ac:dyDescent="0.25">
      <c r="A11" s="267" t="s">
        <v>994</v>
      </c>
      <c r="B11" s="267" t="s">
        <v>995</v>
      </c>
      <c r="C11" s="267" t="s">
        <v>8680</v>
      </c>
      <c r="D11" s="271" t="s">
        <v>8681</v>
      </c>
      <c r="E11" s="269">
        <f>'Country Indicator Data'!P105+'Country Indicator Data'!P111+'Country Indicator Data'!P124+'Country Indicator Data'!P126+'Country Indicator Data'!P167+'Country Indicator Data'!P181+'Country Indicator Data'!P194+'Country Indicator Data'!P195</f>
        <v>3562970</v>
      </c>
      <c r="F11" s="269">
        <f>VLOOKUP(B11,'Core Indicators'!$C$3:$G$198,5,FALSE)</f>
        <v>138686000</v>
      </c>
      <c r="G11" s="270">
        <f>AVERAGE('Country Indicator Data'!C105,'Country Indicator Data'!C111,'Country Indicator Data'!C124,'Country Indicator Data'!C126,'Country Indicator Data'!C167,'Country Indicator Data'!C181,'Country Indicator Data'!C194,'Country Indicator Data'!C195)</f>
        <v>0.43321487471249998</v>
      </c>
      <c r="H11" s="270">
        <f>AVERAGE('Country Indicator Data'!D105,'Country Indicator Data'!D111,'Country Indicator Data'!D124,'Country Indicator Data'!D126,'Country Indicator Data'!D167,'Country Indicator Data'!D181,'Country Indicator Data'!D194,'Country Indicator Data'!D195)</f>
        <v>7.25</v>
      </c>
      <c r="I11" s="270">
        <f>AVERAGE('Country Indicator Data'!E105,'Country Indicator Data'!E111,'Country Indicator Data'!E124,'Country Indicator Data'!E126,'Country Indicator Data'!E167,'Country Indicator Data'!E181,'Country Indicator Data'!E194,'Country Indicator Data'!E195)</f>
        <v>2.3875E-2</v>
      </c>
      <c r="J11" s="270">
        <f>AVERAGE('Country Indicator Data'!F105,'Country Indicator Data'!F111,'Country Indicator Data'!F124,'Country Indicator Data'!F126,'Country Indicator Data'!F167,'Country Indicator Data'!F181,'Country Indicator Data'!F194,'Country Indicator Data'!F195)</f>
        <v>5.5562500000000004</v>
      </c>
      <c r="K11" s="270">
        <f>AVERAGE('Country Indicator Data'!G105,'Country Indicator Data'!G111,'Country Indicator Data'!G124,'Country Indicator Data'!G126,'Country Indicator Data'!G167,'Country Indicator Data'!G181,'Country Indicator Data'!G194,'Country Indicator Data'!G195)</f>
        <v>0.5433798308714286</v>
      </c>
      <c r="L11" s="270">
        <f>AVERAGE('Country Indicator Data'!H105,'Country Indicator Data'!H111,'Country Indicator Data'!H124,'Country Indicator Data'!H126,'Country Indicator Data'!H167,'Country Indicator Data'!H181,'Country Indicator Data'!H194,'Country Indicator Data'!H195)</f>
        <v>49.225000000000001</v>
      </c>
      <c r="M11" s="270">
        <f>AVERAGE('Country Indicator Data'!I105,'Country Indicator Data'!I111,'Country Indicator Data'!I124,'Country Indicator Data'!I126,'Country Indicator Data'!I167,'Country Indicator Data'!I181,'Country Indicator Data'!I194,'Country Indicator Data'!I195)</f>
        <v>0.875</v>
      </c>
      <c r="N11" s="269">
        <f>VLOOKUP($B11,'Core Indicators'!$C$3:$EU$891,149,FALSE)</f>
        <v>1942</v>
      </c>
      <c r="O11" s="270">
        <f>AVERAGE('Country Indicator Data'!K105,'Country Indicator Data'!K111,'Country Indicator Data'!K124,'Country Indicator Data'!K126,'Country Indicator Data'!K167,'Country Indicator Data'!K181,'Country Indicator Data'!K194,'Country Indicator Data'!K195)</f>
        <v>-0.52618072928750004</v>
      </c>
      <c r="P11" s="270">
        <f>AVERAGE('Country Indicator Data'!L105,'Country Indicator Data'!L111,'Country Indicator Data'!L124,'Country Indicator Data'!L126,'Country Indicator Data'!L167,'Country Indicator Data'!L181,'Country Indicator Data'!L194,'Country Indicator Data'!L195)</f>
        <v>4.5625</v>
      </c>
      <c r="Q11" s="270">
        <f>AVERAGE('Country Indicator Data'!M105,'Country Indicator Data'!M111,'Country Indicator Data'!M124,'Country Indicator Data'!M126,'Country Indicator Data'!M167,'Country Indicator Data'!M181,'Country Indicator Data'!M194,'Country Indicator Data'!M195)</f>
        <v>50.625</v>
      </c>
      <c r="R11" s="270">
        <f>AVERAGE('Country Indicator Data'!N105,'Country Indicator Data'!N111,'Country Indicator Data'!N124,'Country Indicator Data'!N126,'Country Indicator Data'!N167,'Country Indicator Data'!N181,'Country Indicator Data'!N194,'Country Indicator Data'!N195)</f>
        <v>34.5</v>
      </c>
    </row>
    <row r="12" spans="1:18" x14ac:dyDescent="0.25">
      <c r="A12" s="267" t="s">
        <v>1243</v>
      </c>
      <c r="B12" s="267" t="s">
        <v>1244</v>
      </c>
      <c r="C12" s="267" t="s">
        <v>8682</v>
      </c>
      <c r="D12" s="271" t="s">
        <v>8683</v>
      </c>
      <c r="E12" s="269">
        <f>'Country Indicator Data'!P9+'Country Indicator Data'!P13</f>
        <v>111133</v>
      </c>
      <c r="F12" s="269">
        <f>VLOOKUP(B12,'Core Indicators'!$C$3:$G$198,5,FALSE)</f>
        <v>13029000</v>
      </c>
      <c r="G12" s="270">
        <f>AVERAGE('Country Indicator Data'!C9,'Country Indicator Data'!C13)</f>
        <v>9.7125606700000006E-2</v>
      </c>
      <c r="H12" s="270">
        <f>AVERAGE('Country Indicator Data'!D9,'Country Indicator Data'!D13)</f>
        <v>5</v>
      </c>
      <c r="I12" s="270">
        <f>AVERAGE('Country Indicator Data'!E9,'Country Indicator Data'!E13)</f>
        <v>3.6499999999999998E-2</v>
      </c>
      <c r="J12" s="270">
        <f>AVERAGE('Country Indicator Data'!F9,'Country Indicator Data'!F13)</f>
        <v>5.2666666666499999</v>
      </c>
      <c r="K12" s="270">
        <f>AVERAGE('Country Indicator Data'!G9,'Country Indicator Data'!G13)</f>
        <v>0.28972985065000001</v>
      </c>
      <c r="L12" s="270">
        <f>AVERAGE('Country Indicator Data'!H9,'Country Indicator Data'!H13)</f>
        <v>28.25</v>
      </c>
      <c r="M12" s="270">
        <f>AVERAGE('Country Indicator Data'!I9,'Country Indicator Data'!I13)</f>
        <v>3</v>
      </c>
      <c r="N12" s="269">
        <f>VLOOKUP($B12,'Core Indicators'!$C$3:$EU$891,149,FALSE)</f>
        <v>13</v>
      </c>
      <c r="O12" s="270">
        <f>AVERAGE('Country Indicator Data'!K9,'Country Indicator Data'!K13)</f>
        <v>-0.35427304355</v>
      </c>
      <c r="P12" s="270">
        <f>AVERAGE('Country Indicator Data'!L9,'Country Indicator Data'!L13)</f>
        <v>4.5</v>
      </c>
      <c r="Q12" s="270">
        <f>AVERAGE('Country Indicator Data'!M9,'Country Indicator Data'!M13)</f>
        <v>31.5</v>
      </c>
      <c r="R12" s="270">
        <f>AVERAGE('Country Indicator Data'!N9,'Country Indicator Data'!N13)</f>
        <v>36</v>
      </c>
    </row>
    <row r="13" spans="1:18" x14ac:dyDescent="0.25">
      <c r="A13" s="267" t="s">
        <v>1611</v>
      </c>
      <c r="B13" s="267" t="s">
        <v>1612</v>
      </c>
      <c r="C13" s="267" t="s">
        <v>8684</v>
      </c>
      <c r="D13" s="271" t="s">
        <v>8685</v>
      </c>
      <c r="E13" s="269">
        <f>'Country Indicator Data'!P58+'Country Indicator Data'!P91+'Country Indicator Data'!P159</f>
        <v>2196480</v>
      </c>
      <c r="F13" s="269">
        <f>VLOOKUP(B13,'Core Indicators'!$C$3:$G$198,5,FALSE)</f>
        <v>196808000</v>
      </c>
      <c r="G13" s="270">
        <f>AVERAGE('Country Indicator Data'!C58,'Country Indicator Data'!C91,'Country Indicator Data'!C159)</f>
        <v>0.53738601793333329</v>
      </c>
      <c r="H13" s="270">
        <f>AVERAGE('Country Indicator Data'!D58,'Country Indicator Data'!D91,'Country Indicator Data'!D159)</f>
        <v>3.5</v>
      </c>
      <c r="I13" s="270">
        <f>AVERAGE('Country Indicator Data'!E58,'Country Indicator Data'!E91,'Country Indicator Data'!E159)</f>
        <v>0.1178</v>
      </c>
      <c r="J13" s="270">
        <f>AVERAGE('Country Indicator Data'!F58,'Country Indicator Data'!F91,'Country Indicator Data'!F159)</f>
        <v>3.4444444444333335</v>
      </c>
      <c r="K13" s="270">
        <f>AVERAGE('Country Indicator Data'!G58,'Country Indicator Data'!G91,'Country Indicator Data'!G159)</f>
        <v>0.52623597955000001</v>
      </c>
      <c r="L13" s="270">
        <f>AVERAGE('Country Indicator Data'!H58,'Country Indicator Data'!H91,'Country Indicator Data'!H159)</f>
        <v>37.533333333333331</v>
      </c>
      <c r="M13" s="270">
        <f>AVERAGE('Country Indicator Data'!I58,'Country Indicator Data'!I91,'Country Indicator Data'!I159)</f>
        <v>5</v>
      </c>
      <c r="N13" s="269">
        <f>VLOOKUP($B13,'Core Indicators'!$C$3:$EU$891,149,FALSE)</f>
        <v>4917</v>
      </c>
      <c r="O13" s="270">
        <f>AVERAGE('Country Indicator Data'!K58,'Country Indicator Data'!K91,'Country Indicator Data'!K159)</f>
        <v>-1.0927180548666666</v>
      </c>
      <c r="P13" s="270">
        <f>AVERAGE('Country Indicator Data'!L58,'Country Indicator Data'!L91,'Country Indicator Data'!L159)</f>
        <v>3.25</v>
      </c>
      <c r="Q13" s="270">
        <f>AVERAGE('Country Indicator Data'!M58,'Country Indicator Data'!M91,'Country Indicator Data'!M159)</f>
        <v>26.333333333333332</v>
      </c>
      <c r="R13" s="270">
        <f>AVERAGE('Country Indicator Data'!N58,'Country Indicator Data'!N91,'Country Indicator Data'!N159)</f>
        <v>24.666666666666668</v>
      </c>
    </row>
    <row r="14" spans="1:18" x14ac:dyDescent="0.25">
      <c r="A14" s="267"/>
      <c r="B14" s="267"/>
      <c r="C14" s="267"/>
      <c r="D14" s="271"/>
    </row>
    <row r="15" spans="1:18" x14ac:dyDescent="0.25">
      <c r="A15" s="267"/>
      <c r="B15" s="267"/>
      <c r="C15" s="267"/>
      <c r="D15" s="271"/>
    </row>
    <row r="16" spans="1:18" x14ac:dyDescent="0.25">
      <c r="A16" s="267"/>
      <c r="B16" s="267"/>
      <c r="C16" s="267"/>
      <c r="D16" s="271"/>
    </row>
    <row r="17" spans="1:4" x14ac:dyDescent="0.25">
      <c r="A17" s="267"/>
      <c r="B17" s="267"/>
      <c r="C17" s="267"/>
      <c r="D17" s="271"/>
    </row>
    <row r="18" spans="1:4" x14ac:dyDescent="0.25">
      <c r="A18" s="267"/>
      <c r="B18" s="267"/>
      <c r="C18" s="267"/>
      <c r="D18" s="271"/>
    </row>
    <row r="19" spans="1:4" x14ac:dyDescent="0.25">
      <c r="A19" s="267"/>
      <c r="B19" s="267"/>
      <c r="C19" s="267"/>
      <c r="D19" s="271"/>
    </row>
    <row r="20" spans="1:4" x14ac:dyDescent="0.25">
      <c r="A20" s="267"/>
      <c r="B20" s="267"/>
      <c r="C20" s="267"/>
      <c r="D20" s="271"/>
    </row>
    <row r="21" spans="1:4" x14ac:dyDescent="0.25">
      <c r="A21" s="267"/>
      <c r="B21" s="267"/>
      <c r="C21" s="267"/>
      <c r="D21" s="271"/>
    </row>
    <row r="22" spans="1:4" x14ac:dyDescent="0.25">
      <c r="A22" s="267"/>
      <c r="B22" s="267"/>
      <c r="C22" s="267"/>
      <c r="D22" s="271"/>
    </row>
    <row r="23" spans="1:4" x14ac:dyDescent="0.25">
      <c r="A23" s="267"/>
      <c r="B23" s="267"/>
      <c r="C23" s="267"/>
      <c r="D23" s="271"/>
    </row>
    <row r="24" spans="1:4" x14ac:dyDescent="0.25">
      <c r="A24" s="267"/>
      <c r="B24" s="267"/>
      <c r="C24" s="267"/>
      <c r="D24" s="271"/>
    </row>
    <row r="25" spans="1:4" x14ac:dyDescent="0.25">
      <c r="A25" s="267"/>
      <c r="B25" s="267"/>
      <c r="C25" s="267"/>
      <c r="D25" s="271"/>
    </row>
    <row r="26" spans="1:4" x14ac:dyDescent="0.25">
      <c r="A26" s="267"/>
      <c r="B26" s="267"/>
      <c r="C26" s="267"/>
      <c r="D26" s="271"/>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AN158"/>
  <sheetViews>
    <sheetView zoomScale="80" zoomScaleNormal="80" workbookViewId="0">
      <selection activeCell="A2" sqref="A2"/>
    </sheetView>
  </sheetViews>
  <sheetFormatPr defaultColWidth="8.42578125" defaultRowHeight="15" x14ac:dyDescent="0.25"/>
  <cols>
    <col min="1" max="1" width="14.42578125" style="214" customWidth="1"/>
    <col min="2" max="2" width="7" style="214" customWidth="1"/>
    <col min="3" max="3" width="8.42578125" style="214" customWidth="1"/>
    <col min="4" max="16384" width="8.42578125" style="214"/>
  </cols>
  <sheetData>
    <row r="1" spans="1:40" x14ac:dyDescent="0.2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25">
      <c r="A2" s="201" t="s">
        <v>8686</v>
      </c>
      <c r="B2" s="202" t="s">
        <v>8338</v>
      </c>
      <c r="C2" s="202" t="s">
        <v>8342</v>
      </c>
      <c r="D2" s="128" t="s">
        <v>8205</v>
      </c>
      <c r="E2" s="97" t="s">
        <v>8225</v>
      </c>
      <c r="F2" s="97" t="s">
        <v>8229</v>
      </c>
      <c r="G2" s="98" t="s">
        <v>8220</v>
      </c>
      <c r="H2" s="99" t="s">
        <v>569</v>
      </c>
      <c r="I2" s="97" t="s">
        <v>495</v>
      </c>
      <c r="J2" s="97" t="s">
        <v>8239</v>
      </c>
      <c r="K2" s="100" t="s">
        <v>8240</v>
      </c>
      <c r="L2" s="98" t="s">
        <v>8221</v>
      </c>
      <c r="M2" s="101" t="s">
        <v>8208</v>
      </c>
      <c r="N2" s="102" t="s">
        <v>8687</v>
      </c>
      <c r="O2" s="102" t="s">
        <v>8688</v>
      </c>
      <c r="P2" s="102" t="s">
        <v>8689</v>
      </c>
      <c r="Q2" s="102" t="s">
        <v>8690</v>
      </c>
      <c r="R2" s="102" t="s">
        <v>8691</v>
      </c>
      <c r="S2" s="101" t="s">
        <v>8210</v>
      </c>
      <c r="T2" s="103" t="s">
        <v>8211</v>
      </c>
      <c r="U2" s="104" t="s">
        <v>8263</v>
      </c>
      <c r="V2" s="105" t="s">
        <v>8264</v>
      </c>
      <c r="W2" s="105" t="s">
        <v>8265</v>
      </c>
      <c r="X2" s="104" t="s">
        <v>8266</v>
      </c>
      <c r="Y2" s="104" t="s">
        <v>8271</v>
      </c>
      <c r="Z2" s="103" t="s">
        <v>8212</v>
      </c>
      <c r="AA2" s="105" t="s">
        <v>8273</v>
      </c>
      <c r="AB2" s="106" t="s">
        <v>8692</v>
      </c>
      <c r="AC2" s="105" t="s">
        <v>2964</v>
      </c>
      <c r="AD2" s="105" t="s">
        <v>2970</v>
      </c>
      <c r="AE2" s="105" t="s">
        <v>2966</v>
      </c>
      <c r="AF2" s="105" t="s">
        <v>2995</v>
      </c>
      <c r="AG2" s="105" t="s">
        <v>8274</v>
      </c>
      <c r="AH2" s="105" t="s">
        <v>2961</v>
      </c>
      <c r="AI2" s="105" t="s">
        <v>2968</v>
      </c>
      <c r="AJ2" s="105" t="s">
        <v>8275</v>
      </c>
      <c r="AK2" s="105" t="s">
        <v>2991</v>
      </c>
      <c r="AL2" s="105" t="s">
        <v>8276</v>
      </c>
      <c r="AM2" s="105" t="s">
        <v>3001</v>
      </c>
      <c r="AN2" s="105" t="s">
        <v>8277</v>
      </c>
    </row>
    <row r="3" spans="1:40" x14ac:dyDescent="0.25">
      <c r="A3" s="203" t="str">
        <f>Lists!C:C</f>
        <v>AFG001</v>
      </c>
      <c r="B3" s="249">
        <f t="shared" ref="B3:B34" si="0">IF(OR(M3="x",D3="x"),"x",ROUND((5-GEOMEAN(((5-D3)/5*4+1),((5-M3)/5*4+1),((5-M3)/5*4+1)))/4*3.5+S3*0.3,1))</f>
        <v>1.5</v>
      </c>
      <c r="C3" s="163">
        <f t="shared" ref="C3:C34" si="1">COUNTIF(E3:F3,"x")+COUNTIF(H3:I3,"x")+COUNTIF(J3:J3,"x")+COUNTIF(M3,"x")+COUNTIF(U3:W3,"x")+COUNTIF(Y3:AB3,"x")</f>
        <v>0</v>
      </c>
      <c r="D3" s="272">
        <f t="shared" ref="D3:D34" si="2">IF(OR(L3="x",G3="x"),"x",ROUND((5-GEOMEAN(((5-L3)/5*4+1),((5-L3)/5*4+1),((5-G3)/5*4+1)))/4*5,1))</f>
        <v>2.2999999999999998</v>
      </c>
      <c r="E3" s="203">
        <f>'Core Indicators'!R3</f>
        <v>1</v>
      </c>
      <c r="F3" s="203">
        <f>'Core Indicators'!Z3</f>
        <v>1</v>
      </c>
      <c r="G3" s="163">
        <f t="shared" ref="G3:G34" si="3">IF(AND(F3="x",E3="x"),"x",IF(OR(F3="x",E3="x"),AVERAGE(E3,F3),ROUND((10-GEOMEAN(((10-E3)/10*9+1),((10-F3)/10*9+1)))/9*10,1)))</f>
        <v>1</v>
      </c>
      <c r="H3" s="203">
        <f>'Core Indicators'!AH3</f>
        <v>3</v>
      </c>
      <c r="I3" s="203">
        <f>'Core Indicators'!AP3</f>
        <v>3</v>
      </c>
      <c r="J3" s="203">
        <f>'Core Indicators'!BN3</f>
        <v>2</v>
      </c>
      <c r="K3" s="203">
        <f t="shared" ref="K3:K34" si="4">IF(AND(J3="x",I3="x"),"x",IF(OR(J3="x",I3="x"),AVERAGE(I3,J3),ROUND((10-GEOMEAN(((10-I3)/10*9+1),((10-J3)/10*9+1)))/9*10,1)))</f>
        <v>2.5</v>
      </c>
      <c r="L3" s="249">
        <f t="shared" ref="L3:L34" si="5">IF(AND(H3="x",K3="x"),"x",IF(OR(H3="x",K3="x"),AVERAGE(H3,K3),ROUND((10-GEOMEAN(((10-H3)/10*9+1),((10-K3)/10*9+1)))/9*10,1)))</f>
        <v>2.8</v>
      </c>
      <c r="M3" s="272">
        <f t="shared" ref="M3:M34" si="6">IF(N3="x","x",AVERAGE(N3:R3))</f>
        <v>1</v>
      </c>
      <c r="N3" s="204">
        <f>'Core Indicators'!DJ3</f>
        <v>1</v>
      </c>
      <c r="O3" s="204">
        <f>'Core Indicators'!DR3</f>
        <v>1</v>
      </c>
      <c r="P3" s="204">
        <f>'Core Indicators'!DZ3</f>
        <v>1</v>
      </c>
      <c r="Q3" s="204">
        <f>'Core Indicators'!EH3</f>
        <v>1</v>
      </c>
      <c r="R3" s="204">
        <f>'Core Indicators'!EP3</f>
        <v>1</v>
      </c>
      <c r="S3" s="163">
        <f t="shared" ref="S3:S34" si="7">IF(OR(Z3="x",T3="x"),T3,ROUND((10-GEOMEAN(((10-T3)/10*9+1),((10-Z3)/10*9+1)))/9*10,1))</f>
        <v>1.6</v>
      </c>
      <c r="T3" s="163">
        <f t="shared" ref="T3:T34" si="8">AVERAGE(U3,X3,Y3)</f>
        <v>1.1666666666666667</v>
      </c>
      <c r="U3" s="203">
        <v>1</v>
      </c>
      <c r="V3" s="203">
        <v>1</v>
      </c>
      <c r="W3" s="203">
        <f>'Core Indicators'!EX3</f>
        <v>2</v>
      </c>
      <c r="X3" s="163">
        <f t="shared" ref="X3:X34" si="9">AVERAGE(V3:W3)</f>
        <v>1.5</v>
      </c>
      <c r="Y3" s="203">
        <v>1</v>
      </c>
      <c r="Z3" s="163">
        <f t="shared" ref="Z3:Z34" si="10">IF(AND(AA3="x",AB3="x"),"x",AVERAGE(AA3:AB3))</f>
        <v>2</v>
      </c>
      <c r="AA3" s="203">
        <f>'Core Indicators'!FF3</f>
        <v>2</v>
      </c>
      <c r="AB3" s="203">
        <f t="shared" ref="AB3:AB34" si="11">IF(AND(AJ3="x",AN3="x",AG3="x"),"x",(AVERAGE(AJ3,AN3,AG3)))</f>
        <v>2</v>
      </c>
      <c r="AC3" s="184">
        <f>'Core Indicators'!GD3</f>
        <v>2</v>
      </c>
      <c r="AD3" s="184">
        <f>'Core Indicators'!GL3</f>
        <v>2</v>
      </c>
      <c r="AE3" s="184">
        <f>'Core Indicators'!GT3</f>
        <v>2</v>
      </c>
      <c r="AF3" s="184">
        <f>'Core Indicators'!HB3</f>
        <v>2</v>
      </c>
      <c r="AG3" s="184">
        <f t="shared" ref="AG3:AG34" si="12">IF(AND(AC3="x",AD3="x",AE3="x",AF3="x"),"x",AVERAGE(AC3:AF3))</f>
        <v>2</v>
      </c>
      <c r="AH3" s="184">
        <f>'Core Indicators'!HJ3</f>
        <v>2</v>
      </c>
      <c r="AI3" s="184">
        <f>'Core Indicators'!HR3</f>
        <v>2</v>
      </c>
      <c r="AJ3" s="184">
        <f t="shared" ref="AJ3:AJ34" si="13">IF(AND(AH3="x",AI3="x"),"x",AVERAGE(AH3:AI3))</f>
        <v>2</v>
      </c>
      <c r="AK3" s="184">
        <f>'Core Indicators'!HZ3</f>
        <v>2</v>
      </c>
      <c r="AL3" s="184">
        <f>'Core Indicators'!IH3</f>
        <v>2</v>
      </c>
      <c r="AM3" s="184">
        <f>'Core Indicators'!IP3</f>
        <v>2</v>
      </c>
      <c r="AN3" s="184">
        <f t="shared" ref="AN3:AN34" si="14">IF(AND(AK3="x",AL3="x",AM3="x"),"x",AVERAGE(AK3:AM3))</f>
        <v>2</v>
      </c>
    </row>
    <row r="4" spans="1:40" x14ac:dyDescent="0.25">
      <c r="A4" s="203" t="str">
        <f>Lists!C:C</f>
        <v>AFG005</v>
      </c>
      <c r="B4" s="249">
        <f t="shared" si="0"/>
        <v>1.3</v>
      </c>
      <c r="C4" s="163">
        <f t="shared" si="1"/>
        <v>1</v>
      </c>
      <c r="D4" s="272">
        <f t="shared" si="2"/>
        <v>1.8</v>
      </c>
      <c r="E4" s="203">
        <f>'Core Indicators'!R4</f>
        <v>1</v>
      </c>
      <c r="F4" s="203">
        <f>'Core Indicators'!Z4</f>
        <v>2</v>
      </c>
      <c r="G4" s="163">
        <f t="shared" si="3"/>
        <v>1.5</v>
      </c>
      <c r="H4" s="203">
        <f>'Core Indicators'!AH4</f>
        <v>2</v>
      </c>
      <c r="I4" s="203" t="str">
        <f>'Core Indicators'!AP4</f>
        <v>x</v>
      </c>
      <c r="J4" s="203">
        <f>'Core Indicators'!BN4</f>
        <v>2</v>
      </c>
      <c r="K4" s="203">
        <f t="shared" si="4"/>
        <v>2</v>
      </c>
      <c r="L4" s="249">
        <f t="shared" si="5"/>
        <v>2</v>
      </c>
      <c r="M4" s="272">
        <f t="shared" si="6"/>
        <v>0.8</v>
      </c>
      <c r="N4" s="204">
        <f>'Core Indicators'!DJ4</f>
        <v>2</v>
      </c>
      <c r="O4" s="204">
        <f>'Core Indicators'!DR4</f>
        <v>0</v>
      </c>
      <c r="P4" s="204">
        <f>'Core Indicators'!DZ4</f>
        <v>2</v>
      </c>
      <c r="Q4" s="204">
        <f>'Core Indicators'!EH4</f>
        <v>0</v>
      </c>
      <c r="R4" s="204">
        <f>'Core Indicators'!EP4</f>
        <v>0</v>
      </c>
      <c r="S4" s="163">
        <f t="shared" si="7"/>
        <v>1.6</v>
      </c>
      <c r="T4" s="163">
        <f t="shared" si="8"/>
        <v>1.1666666666666667</v>
      </c>
      <c r="U4" s="203">
        <v>1</v>
      </c>
      <c r="V4" s="203">
        <v>1</v>
      </c>
      <c r="W4" s="203">
        <f>'Core Indicators'!EX4</f>
        <v>2</v>
      </c>
      <c r="X4" s="163">
        <f t="shared" si="9"/>
        <v>1.5</v>
      </c>
      <c r="Y4" s="203">
        <v>1</v>
      </c>
      <c r="Z4" s="163">
        <f t="shared" si="10"/>
        <v>2</v>
      </c>
      <c r="AA4" s="203">
        <f>'Core Indicators'!FF4</f>
        <v>2</v>
      </c>
      <c r="AB4" s="203">
        <f t="shared" si="11"/>
        <v>2</v>
      </c>
      <c r="AC4" s="184">
        <f>'Core Indicators'!GD4</f>
        <v>2</v>
      </c>
      <c r="AD4" s="184">
        <f>'Core Indicators'!GL4</f>
        <v>2</v>
      </c>
      <c r="AE4" s="184">
        <f>'Core Indicators'!GT4</f>
        <v>2</v>
      </c>
      <c r="AF4" s="184">
        <f>'Core Indicators'!HB4</f>
        <v>2</v>
      </c>
      <c r="AG4" s="184">
        <f t="shared" si="12"/>
        <v>2</v>
      </c>
      <c r="AH4" s="184">
        <f>'Core Indicators'!HJ4</f>
        <v>2</v>
      </c>
      <c r="AI4" s="184">
        <f>'Core Indicators'!HR4</f>
        <v>2</v>
      </c>
      <c r="AJ4" s="184">
        <f t="shared" si="13"/>
        <v>2</v>
      </c>
      <c r="AK4" s="184">
        <f>'Core Indicators'!HZ4</f>
        <v>2</v>
      </c>
      <c r="AL4" s="184">
        <f>'Core Indicators'!IH4</f>
        <v>2</v>
      </c>
      <c r="AM4" s="184">
        <f>'Core Indicators'!IP4</f>
        <v>2</v>
      </c>
      <c r="AN4" s="184">
        <f t="shared" si="14"/>
        <v>2</v>
      </c>
    </row>
    <row r="5" spans="1:40" x14ac:dyDescent="0.25">
      <c r="A5" s="203" t="str">
        <f>Lists!C:C</f>
        <v>AGO002</v>
      </c>
      <c r="B5" s="249">
        <f t="shared" si="0"/>
        <v>1.7</v>
      </c>
      <c r="C5" s="163">
        <f t="shared" si="1"/>
        <v>0</v>
      </c>
      <c r="D5" s="272">
        <f t="shared" si="2"/>
        <v>1.7</v>
      </c>
      <c r="E5" s="203">
        <f>'Core Indicators'!R5</f>
        <v>2</v>
      </c>
      <c r="F5" s="203">
        <f>'Core Indicators'!Z5</f>
        <v>2</v>
      </c>
      <c r="G5" s="163">
        <f t="shared" si="3"/>
        <v>2</v>
      </c>
      <c r="H5" s="203">
        <f>'Core Indicators'!AH5</f>
        <v>2</v>
      </c>
      <c r="I5" s="203">
        <f>'Core Indicators'!AP5</f>
        <v>1</v>
      </c>
      <c r="J5" s="203">
        <f>'Core Indicators'!BN5</f>
        <v>1</v>
      </c>
      <c r="K5" s="203">
        <f t="shared" si="4"/>
        <v>1</v>
      </c>
      <c r="L5" s="249">
        <f t="shared" si="5"/>
        <v>1.5</v>
      </c>
      <c r="M5" s="272">
        <f t="shared" si="6"/>
        <v>2</v>
      </c>
      <c r="N5" s="204">
        <f>'Core Indicators'!DJ5</f>
        <v>2</v>
      </c>
      <c r="O5" s="204">
        <f>'Core Indicators'!DR5</f>
        <v>2</v>
      </c>
      <c r="P5" s="204">
        <f>'Core Indicators'!DZ5</f>
        <v>2</v>
      </c>
      <c r="Q5" s="204">
        <f>'Core Indicators'!EH5</f>
        <v>2</v>
      </c>
      <c r="R5" s="204">
        <f>'Core Indicators'!EP5</f>
        <v>2</v>
      </c>
      <c r="S5" s="163">
        <f t="shared" si="7"/>
        <v>1.3</v>
      </c>
      <c r="T5" s="163">
        <f t="shared" si="8"/>
        <v>1</v>
      </c>
      <c r="U5" s="203">
        <v>1</v>
      </c>
      <c r="V5" s="203">
        <v>1</v>
      </c>
      <c r="W5" s="203">
        <f>'Core Indicators'!EX5</f>
        <v>1</v>
      </c>
      <c r="X5" s="163">
        <f t="shared" si="9"/>
        <v>1</v>
      </c>
      <c r="Y5" s="203">
        <v>1</v>
      </c>
      <c r="Z5" s="163">
        <f t="shared" si="10"/>
        <v>1.5</v>
      </c>
      <c r="AA5" s="203">
        <f>'Core Indicators'!FF5</f>
        <v>1</v>
      </c>
      <c r="AB5" s="203">
        <f t="shared" si="11"/>
        <v>2</v>
      </c>
      <c r="AC5" s="184">
        <f>'Core Indicators'!GD5</f>
        <v>2</v>
      </c>
      <c r="AD5" s="184">
        <f>'Core Indicators'!GL5</f>
        <v>2</v>
      </c>
      <c r="AE5" s="184">
        <f>'Core Indicators'!GT5</f>
        <v>2</v>
      </c>
      <c r="AF5" s="184">
        <f>'Core Indicators'!HB5</f>
        <v>2</v>
      </c>
      <c r="AG5" s="184">
        <f t="shared" si="12"/>
        <v>2</v>
      </c>
      <c r="AH5" s="184">
        <f>'Core Indicators'!HJ5</f>
        <v>2</v>
      </c>
      <c r="AI5" s="184">
        <f>'Core Indicators'!HR5</f>
        <v>2</v>
      </c>
      <c r="AJ5" s="184">
        <f t="shared" si="13"/>
        <v>2</v>
      </c>
      <c r="AK5" s="184">
        <f>'Core Indicators'!HZ5</f>
        <v>2</v>
      </c>
      <c r="AL5" s="184">
        <f>'Core Indicators'!IH5</f>
        <v>2</v>
      </c>
      <c r="AM5" s="184">
        <f>'Core Indicators'!IP5</f>
        <v>2</v>
      </c>
      <c r="AN5" s="184">
        <f t="shared" si="14"/>
        <v>2</v>
      </c>
    </row>
    <row r="6" spans="1:40" x14ac:dyDescent="0.25">
      <c r="A6" s="203" t="str">
        <f>Lists!C:C</f>
        <v>ARM002</v>
      </c>
      <c r="B6" s="249">
        <f t="shared" si="0"/>
        <v>1.9</v>
      </c>
      <c r="C6" s="163">
        <f t="shared" si="1"/>
        <v>0</v>
      </c>
      <c r="D6" s="272">
        <f t="shared" si="2"/>
        <v>2.1</v>
      </c>
      <c r="E6" s="203">
        <f>'Core Indicators'!R6</f>
        <v>1</v>
      </c>
      <c r="F6" s="203">
        <f>'Core Indicators'!Z6</f>
        <v>1</v>
      </c>
      <c r="G6" s="163">
        <f t="shared" si="3"/>
        <v>1</v>
      </c>
      <c r="H6" s="203">
        <f>'Core Indicators'!AH6</f>
        <v>3</v>
      </c>
      <c r="I6" s="203">
        <f>'Core Indicators'!AP6</f>
        <v>2</v>
      </c>
      <c r="J6" s="203">
        <f>'Core Indicators'!BN6</f>
        <v>2</v>
      </c>
      <c r="K6" s="203">
        <f t="shared" si="4"/>
        <v>2</v>
      </c>
      <c r="L6" s="249">
        <f t="shared" si="5"/>
        <v>2.5</v>
      </c>
      <c r="M6" s="272">
        <f t="shared" si="6"/>
        <v>2</v>
      </c>
      <c r="N6" s="204">
        <f>'Core Indicators'!DJ6</f>
        <v>2</v>
      </c>
      <c r="O6" s="204">
        <f>'Core Indicators'!DR6</f>
        <v>2</v>
      </c>
      <c r="P6" s="204">
        <f>'Core Indicators'!DZ6</f>
        <v>2</v>
      </c>
      <c r="Q6" s="204">
        <f>'Core Indicators'!EH6</f>
        <v>2</v>
      </c>
      <c r="R6" s="204">
        <f>'Core Indicators'!EP6</f>
        <v>2</v>
      </c>
      <c r="S6" s="163">
        <f t="shared" si="7"/>
        <v>1.6</v>
      </c>
      <c r="T6" s="163">
        <f t="shared" si="8"/>
        <v>1.1666666666666667</v>
      </c>
      <c r="U6" s="203">
        <v>1</v>
      </c>
      <c r="V6" s="203">
        <v>1</v>
      </c>
      <c r="W6" s="203">
        <f>'Core Indicators'!EX6</f>
        <v>2</v>
      </c>
      <c r="X6" s="163">
        <f t="shared" si="9"/>
        <v>1.5</v>
      </c>
      <c r="Y6" s="203">
        <v>1</v>
      </c>
      <c r="Z6" s="163">
        <f t="shared" si="10"/>
        <v>2</v>
      </c>
      <c r="AA6" s="203">
        <f>'Core Indicators'!FF6</f>
        <v>2</v>
      </c>
      <c r="AB6" s="203">
        <f t="shared" si="11"/>
        <v>2</v>
      </c>
      <c r="AC6" s="184">
        <f>'Core Indicators'!GD6</f>
        <v>2</v>
      </c>
      <c r="AD6" s="184">
        <f>'Core Indicators'!GL6</f>
        <v>2</v>
      </c>
      <c r="AE6" s="184">
        <f>'Core Indicators'!GT6</f>
        <v>2</v>
      </c>
      <c r="AF6" s="184">
        <f>'Core Indicators'!HB6</f>
        <v>2</v>
      </c>
      <c r="AG6" s="184">
        <f t="shared" si="12"/>
        <v>2</v>
      </c>
      <c r="AH6" s="184">
        <f>'Core Indicators'!HJ6</f>
        <v>2</v>
      </c>
      <c r="AI6" s="184">
        <f>'Core Indicators'!HR6</f>
        <v>2</v>
      </c>
      <c r="AJ6" s="184">
        <f t="shared" si="13"/>
        <v>2</v>
      </c>
      <c r="AK6" s="184">
        <f>'Core Indicators'!HZ6</f>
        <v>2</v>
      </c>
      <c r="AL6" s="184">
        <f>'Core Indicators'!IH6</f>
        <v>2</v>
      </c>
      <c r="AM6" s="184">
        <f>'Core Indicators'!IP6</f>
        <v>2</v>
      </c>
      <c r="AN6" s="184">
        <f t="shared" si="14"/>
        <v>2</v>
      </c>
    </row>
    <row r="7" spans="1:40" x14ac:dyDescent="0.25">
      <c r="A7" s="203" t="str">
        <f>Lists!C:C</f>
        <v>AZE002</v>
      </c>
      <c r="B7" s="249" t="str">
        <f t="shared" si="0"/>
        <v>x</v>
      </c>
      <c r="C7" s="163">
        <f t="shared" si="1"/>
        <v>2</v>
      </c>
      <c r="D7" s="272">
        <f t="shared" si="2"/>
        <v>2.4</v>
      </c>
      <c r="E7" s="203">
        <f>'Core Indicators'!R7</f>
        <v>1</v>
      </c>
      <c r="F7" s="203">
        <f>'Core Indicators'!Z7</f>
        <v>3</v>
      </c>
      <c r="G7" s="163">
        <f t="shared" si="3"/>
        <v>2.1</v>
      </c>
      <c r="H7" s="203">
        <f>'Core Indicators'!AH7</f>
        <v>3</v>
      </c>
      <c r="I7" s="203">
        <f>'Core Indicators'!AP7</f>
        <v>2</v>
      </c>
      <c r="J7" s="203">
        <f>'Core Indicators'!BN7</f>
        <v>2</v>
      </c>
      <c r="K7" s="203">
        <f t="shared" si="4"/>
        <v>2</v>
      </c>
      <c r="L7" s="249">
        <f t="shared" si="5"/>
        <v>2.5</v>
      </c>
      <c r="M7" s="272" t="str">
        <f t="shared" si="6"/>
        <v>x</v>
      </c>
      <c r="N7" s="204" t="str">
        <f>'Core Indicators'!DJ7</f>
        <v>x</v>
      </c>
      <c r="O7" s="204">
        <f>'Core Indicators'!DR7</f>
        <v>3</v>
      </c>
      <c r="P7" s="204" t="str">
        <f>'Core Indicators'!DZ7</f>
        <v>x</v>
      </c>
      <c r="Q7" s="204" t="str">
        <f>'Core Indicators'!EH7</f>
        <v>x</v>
      </c>
      <c r="R7" s="204" t="str">
        <f>'Core Indicators'!EP7</f>
        <v>x</v>
      </c>
      <c r="S7" s="163">
        <f t="shared" si="7"/>
        <v>1.6</v>
      </c>
      <c r="T7" s="163">
        <f t="shared" si="8"/>
        <v>1.1666666666666667</v>
      </c>
      <c r="U7" s="203">
        <v>1</v>
      </c>
      <c r="V7" s="203">
        <v>1</v>
      </c>
      <c r="W7" s="203">
        <f>'Core Indicators'!EX7</f>
        <v>2</v>
      </c>
      <c r="X7" s="163">
        <f t="shared" si="9"/>
        <v>1.5</v>
      </c>
      <c r="Y7" s="203">
        <v>1</v>
      </c>
      <c r="Z7" s="163">
        <f t="shared" si="10"/>
        <v>2</v>
      </c>
      <c r="AA7" s="203" t="str">
        <f>'Core Indicators'!FF7</f>
        <v>x</v>
      </c>
      <c r="AB7" s="203">
        <f t="shared" si="11"/>
        <v>2</v>
      </c>
      <c r="AC7" s="184">
        <f>'Core Indicators'!GD7</f>
        <v>2</v>
      </c>
      <c r="AD7" s="184">
        <f>'Core Indicators'!GL7</f>
        <v>2</v>
      </c>
      <c r="AE7" s="184">
        <f>'Core Indicators'!GT7</f>
        <v>2</v>
      </c>
      <c r="AF7" s="184">
        <f>'Core Indicators'!HB7</f>
        <v>2</v>
      </c>
      <c r="AG7" s="184">
        <f t="shared" si="12"/>
        <v>2</v>
      </c>
      <c r="AH7" s="184">
        <f>'Core Indicators'!HJ7</f>
        <v>2</v>
      </c>
      <c r="AI7" s="184">
        <f>'Core Indicators'!HR7</f>
        <v>2</v>
      </c>
      <c r="AJ7" s="184">
        <f t="shared" si="13"/>
        <v>2</v>
      </c>
      <c r="AK7" s="184">
        <f>'Core Indicators'!HZ7</f>
        <v>2</v>
      </c>
      <c r="AL7" s="184">
        <f>'Core Indicators'!IH7</f>
        <v>2</v>
      </c>
      <c r="AM7" s="184">
        <f>'Core Indicators'!IP7</f>
        <v>2</v>
      </c>
      <c r="AN7" s="184">
        <f t="shared" si="14"/>
        <v>2</v>
      </c>
    </row>
    <row r="8" spans="1:40" x14ac:dyDescent="0.25">
      <c r="A8" s="203" t="str">
        <f>Lists!C:C</f>
        <v>BDI001</v>
      </c>
      <c r="B8" s="249">
        <f t="shared" si="0"/>
        <v>1.8</v>
      </c>
      <c r="C8" s="163">
        <f t="shared" si="1"/>
        <v>0</v>
      </c>
      <c r="D8" s="272">
        <f t="shared" si="2"/>
        <v>2</v>
      </c>
      <c r="E8" s="203">
        <f>'Core Indicators'!R8</f>
        <v>2</v>
      </c>
      <c r="F8" s="203">
        <f>'Core Indicators'!Z8</f>
        <v>2</v>
      </c>
      <c r="G8" s="163">
        <f t="shared" si="3"/>
        <v>2</v>
      </c>
      <c r="H8" s="203">
        <f>'Core Indicators'!AH8</f>
        <v>2</v>
      </c>
      <c r="I8" s="203">
        <f>'Core Indicators'!AP8</f>
        <v>2</v>
      </c>
      <c r="J8" s="203">
        <f>'Core Indicators'!BN8</f>
        <v>2</v>
      </c>
      <c r="K8" s="203">
        <f t="shared" si="4"/>
        <v>2</v>
      </c>
      <c r="L8" s="249">
        <f t="shared" si="5"/>
        <v>2</v>
      </c>
      <c r="M8" s="272">
        <f t="shared" si="6"/>
        <v>2</v>
      </c>
      <c r="N8" s="204">
        <f>'Core Indicators'!DJ8</f>
        <v>2</v>
      </c>
      <c r="O8" s="204">
        <f>'Core Indicators'!DR8</f>
        <v>2</v>
      </c>
      <c r="P8" s="204">
        <f>'Core Indicators'!DZ8</f>
        <v>2</v>
      </c>
      <c r="Q8" s="204">
        <f>'Core Indicators'!EH8</f>
        <v>2</v>
      </c>
      <c r="R8" s="204">
        <f>'Core Indicators'!EP8</f>
        <v>2</v>
      </c>
      <c r="S8" s="163">
        <f t="shared" si="7"/>
        <v>1.3</v>
      </c>
      <c r="T8" s="163">
        <f t="shared" si="8"/>
        <v>1.1666666666666667</v>
      </c>
      <c r="U8" s="203">
        <v>1</v>
      </c>
      <c r="V8" s="203">
        <v>1</v>
      </c>
      <c r="W8" s="203">
        <f>'Core Indicators'!EX8</f>
        <v>2</v>
      </c>
      <c r="X8" s="163">
        <f t="shared" si="9"/>
        <v>1.5</v>
      </c>
      <c r="Y8" s="203">
        <v>1</v>
      </c>
      <c r="Z8" s="163">
        <f t="shared" si="10"/>
        <v>1.5</v>
      </c>
      <c r="AA8" s="203">
        <f>'Core Indicators'!FF8</f>
        <v>1</v>
      </c>
      <c r="AB8" s="203">
        <f t="shared" si="11"/>
        <v>2</v>
      </c>
      <c r="AC8" s="184">
        <f>'Core Indicators'!GD8</f>
        <v>2</v>
      </c>
      <c r="AD8" s="184">
        <f>'Core Indicators'!GL8</f>
        <v>2</v>
      </c>
      <c r="AE8" s="184">
        <f>'Core Indicators'!GT8</f>
        <v>2</v>
      </c>
      <c r="AF8" s="184">
        <f>'Core Indicators'!HB8</f>
        <v>2</v>
      </c>
      <c r="AG8" s="184">
        <f t="shared" si="12"/>
        <v>2</v>
      </c>
      <c r="AH8" s="184">
        <f>'Core Indicators'!HJ8</f>
        <v>2</v>
      </c>
      <c r="AI8" s="184">
        <f>'Core Indicators'!HR8</f>
        <v>2</v>
      </c>
      <c r="AJ8" s="184">
        <f t="shared" si="13"/>
        <v>2</v>
      </c>
      <c r="AK8" s="184">
        <f>'Core Indicators'!HZ8</f>
        <v>2</v>
      </c>
      <c r="AL8" s="184">
        <f>'Core Indicators'!IH8</f>
        <v>2</v>
      </c>
      <c r="AM8" s="184">
        <f>'Core Indicators'!IP8</f>
        <v>2</v>
      </c>
      <c r="AN8" s="184">
        <f t="shared" si="14"/>
        <v>2</v>
      </c>
    </row>
    <row r="9" spans="1:40" x14ac:dyDescent="0.25">
      <c r="A9" s="203" t="str">
        <f>Lists!C:C</f>
        <v>BFA002</v>
      </c>
      <c r="B9" s="249">
        <f t="shared" si="0"/>
        <v>1.9</v>
      </c>
      <c r="C9" s="163">
        <f t="shared" si="1"/>
        <v>0</v>
      </c>
      <c r="D9" s="272">
        <f t="shared" si="2"/>
        <v>2</v>
      </c>
      <c r="E9" s="203">
        <f>'Core Indicators'!R9</f>
        <v>2</v>
      </c>
      <c r="F9" s="203">
        <f>'Core Indicators'!Z9</f>
        <v>2</v>
      </c>
      <c r="G9" s="163">
        <f t="shared" si="3"/>
        <v>2</v>
      </c>
      <c r="H9" s="203">
        <f>'Core Indicators'!AH9</f>
        <v>2</v>
      </c>
      <c r="I9" s="203">
        <f>'Core Indicators'!AP9</f>
        <v>2</v>
      </c>
      <c r="J9" s="203">
        <f>'Core Indicators'!BN9</f>
        <v>2</v>
      </c>
      <c r="K9" s="203">
        <f t="shared" si="4"/>
        <v>2</v>
      </c>
      <c r="L9" s="249">
        <f t="shared" si="5"/>
        <v>2</v>
      </c>
      <c r="M9" s="272">
        <f t="shared" si="6"/>
        <v>2</v>
      </c>
      <c r="N9" s="204">
        <f>'Core Indicators'!DJ9</f>
        <v>2</v>
      </c>
      <c r="O9" s="204">
        <f>'Core Indicators'!DR9</f>
        <v>2</v>
      </c>
      <c r="P9" s="204">
        <f>'Core Indicators'!DZ9</f>
        <v>2</v>
      </c>
      <c r="Q9" s="204">
        <f>'Core Indicators'!EH9</f>
        <v>2</v>
      </c>
      <c r="R9" s="204">
        <f>'Core Indicators'!EP9</f>
        <v>2</v>
      </c>
      <c r="S9" s="163">
        <f t="shared" si="7"/>
        <v>1.6</v>
      </c>
      <c r="T9" s="163">
        <f t="shared" si="8"/>
        <v>1.1666666666666667</v>
      </c>
      <c r="U9" s="203">
        <v>1</v>
      </c>
      <c r="V9" s="203">
        <v>1</v>
      </c>
      <c r="W9" s="203">
        <f>'Core Indicators'!EX9</f>
        <v>2</v>
      </c>
      <c r="X9" s="163">
        <f t="shared" si="9"/>
        <v>1.5</v>
      </c>
      <c r="Y9" s="203">
        <v>1</v>
      </c>
      <c r="Z9" s="163">
        <f t="shared" si="10"/>
        <v>2</v>
      </c>
      <c r="AA9" s="203">
        <f>'Core Indicators'!FF9</f>
        <v>2</v>
      </c>
      <c r="AB9" s="203">
        <f t="shared" si="11"/>
        <v>2</v>
      </c>
      <c r="AC9" s="184">
        <f>'Core Indicators'!GD9</f>
        <v>2</v>
      </c>
      <c r="AD9" s="184">
        <f>'Core Indicators'!GL9</f>
        <v>2</v>
      </c>
      <c r="AE9" s="184">
        <f>'Core Indicators'!GT9</f>
        <v>2</v>
      </c>
      <c r="AF9" s="184">
        <f>'Core Indicators'!HB9</f>
        <v>2</v>
      </c>
      <c r="AG9" s="184">
        <f t="shared" si="12"/>
        <v>2</v>
      </c>
      <c r="AH9" s="184">
        <f>'Core Indicators'!HJ9</f>
        <v>2</v>
      </c>
      <c r="AI9" s="184">
        <f>'Core Indicators'!HR9</f>
        <v>2</v>
      </c>
      <c r="AJ9" s="184">
        <f t="shared" si="13"/>
        <v>2</v>
      </c>
      <c r="AK9" s="184">
        <f>'Core Indicators'!HZ9</f>
        <v>2</v>
      </c>
      <c r="AL9" s="184">
        <f>'Core Indicators'!IH9</f>
        <v>2</v>
      </c>
      <c r="AM9" s="184">
        <f>'Core Indicators'!IP9</f>
        <v>2</v>
      </c>
      <c r="AN9" s="184">
        <f t="shared" si="14"/>
        <v>2</v>
      </c>
    </row>
    <row r="10" spans="1:40" x14ac:dyDescent="0.25">
      <c r="A10" s="203" t="str">
        <f>Lists!C:C</f>
        <v>BGD002</v>
      </c>
      <c r="B10" s="249">
        <f t="shared" si="0"/>
        <v>1.7</v>
      </c>
      <c r="C10" s="163">
        <f t="shared" si="1"/>
        <v>0</v>
      </c>
      <c r="D10" s="272">
        <f t="shared" si="2"/>
        <v>1.7</v>
      </c>
      <c r="E10" s="203">
        <f>'Core Indicators'!R10</f>
        <v>1</v>
      </c>
      <c r="F10" s="203">
        <f>'Core Indicators'!Z10</f>
        <v>2</v>
      </c>
      <c r="G10" s="163">
        <f t="shared" si="3"/>
        <v>1.5</v>
      </c>
      <c r="H10" s="203">
        <f>'Core Indicators'!AH10</f>
        <v>2</v>
      </c>
      <c r="I10" s="203">
        <f>'Core Indicators'!AP10</f>
        <v>1</v>
      </c>
      <c r="J10" s="203">
        <f>'Core Indicators'!BN10</f>
        <v>2</v>
      </c>
      <c r="K10" s="203">
        <f t="shared" si="4"/>
        <v>1.5</v>
      </c>
      <c r="L10" s="249">
        <f t="shared" si="5"/>
        <v>1.8</v>
      </c>
      <c r="M10" s="272">
        <f t="shared" si="6"/>
        <v>2</v>
      </c>
      <c r="N10" s="204">
        <f>'Core Indicators'!DJ10</f>
        <v>2</v>
      </c>
      <c r="O10" s="204">
        <f>'Core Indicators'!DR10</f>
        <v>2</v>
      </c>
      <c r="P10" s="204">
        <f>'Core Indicators'!DZ10</f>
        <v>2</v>
      </c>
      <c r="Q10" s="204">
        <f>'Core Indicators'!EH10</f>
        <v>2</v>
      </c>
      <c r="R10" s="204">
        <f>'Core Indicators'!EP10</f>
        <v>2</v>
      </c>
      <c r="S10" s="163">
        <f t="shared" si="7"/>
        <v>1.3</v>
      </c>
      <c r="T10" s="163">
        <f t="shared" si="8"/>
        <v>1.1666666666666667</v>
      </c>
      <c r="U10" s="203">
        <v>1</v>
      </c>
      <c r="V10" s="203">
        <v>1</v>
      </c>
      <c r="W10" s="203">
        <f>'Core Indicators'!EX10</f>
        <v>2</v>
      </c>
      <c r="X10" s="163">
        <f t="shared" si="9"/>
        <v>1.5</v>
      </c>
      <c r="Y10" s="203">
        <v>1</v>
      </c>
      <c r="Z10" s="163">
        <f t="shared" si="10"/>
        <v>1.5</v>
      </c>
      <c r="AA10" s="203">
        <f>'Core Indicators'!FF10</f>
        <v>1</v>
      </c>
      <c r="AB10" s="203">
        <f t="shared" si="11"/>
        <v>2</v>
      </c>
      <c r="AC10" s="184">
        <f>'Core Indicators'!GD10</f>
        <v>2</v>
      </c>
      <c r="AD10" s="184">
        <f>'Core Indicators'!GL10</f>
        <v>2</v>
      </c>
      <c r="AE10" s="184">
        <f>'Core Indicators'!GT10</f>
        <v>2</v>
      </c>
      <c r="AF10" s="184">
        <f>'Core Indicators'!HB10</f>
        <v>2</v>
      </c>
      <c r="AG10" s="184">
        <f t="shared" si="12"/>
        <v>2</v>
      </c>
      <c r="AH10" s="184">
        <f>'Core Indicators'!HJ10</f>
        <v>2</v>
      </c>
      <c r="AI10" s="184">
        <f>'Core Indicators'!HR10</f>
        <v>2</v>
      </c>
      <c r="AJ10" s="184">
        <f t="shared" si="13"/>
        <v>2</v>
      </c>
      <c r="AK10" s="184">
        <f>'Core Indicators'!HZ10</f>
        <v>2</v>
      </c>
      <c r="AL10" s="184">
        <f>'Core Indicators'!IH10</f>
        <v>2</v>
      </c>
      <c r="AM10" s="184">
        <f>'Core Indicators'!IP10</f>
        <v>2</v>
      </c>
      <c r="AN10" s="184">
        <f t="shared" si="14"/>
        <v>2</v>
      </c>
    </row>
    <row r="11" spans="1:40" x14ac:dyDescent="0.25">
      <c r="A11" s="203" t="str">
        <f>Lists!C:C</f>
        <v>BRA001</v>
      </c>
      <c r="B11" s="249">
        <f t="shared" si="0"/>
        <v>1.7</v>
      </c>
      <c r="C11" s="163">
        <f t="shared" si="1"/>
        <v>0</v>
      </c>
      <c r="D11" s="272">
        <f t="shared" si="2"/>
        <v>1.8</v>
      </c>
      <c r="E11" s="203">
        <f>'Core Indicators'!R11</f>
        <v>1</v>
      </c>
      <c r="F11" s="203">
        <f>'Core Indicators'!Z11</f>
        <v>2</v>
      </c>
      <c r="G11" s="163">
        <f t="shared" si="3"/>
        <v>1.5</v>
      </c>
      <c r="H11" s="203">
        <f>'Core Indicators'!AH11</f>
        <v>2</v>
      </c>
      <c r="I11" s="203">
        <f>'Core Indicators'!AP11</f>
        <v>2</v>
      </c>
      <c r="J11" s="203">
        <f>'Core Indicators'!BN11</f>
        <v>2</v>
      </c>
      <c r="K11" s="203">
        <f t="shared" si="4"/>
        <v>2</v>
      </c>
      <c r="L11" s="249">
        <f t="shared" si="5"/>
        <v>2</v>
      </c>
      <c r="M11" s="272">
        <f t="shared" si="6"/>
        <v>2</v>
      </c>
      <c r="N11" s="204">
        <f>'Core Indicators'!DJ11</f>
        <v>2</v>
      </c>
      <c r="O11" s="204">
        <f>'Core Indicators'!DR11</f>
        <v>2</v>
      </c>
      <c r="P11" s="204">
        <f>'Core Indicators'!DZ11</f>
        <v>2</v>
      </c>
      <c r="Q11" s="204" t="str">
        <f>'Core Indicators'!EH11</f>
        <v>x</v>
      </c>
      <c r="R11" s="204" t="str">
        <f>'Core Indicators'!EP11</f>
        <v>x</v>
      </c>
      <c r="S11" s="163">
        <f t="shared" si="7"/>
        <v>1.3</v>
      </c>
      <c r="T11" s="163">
        <f t="shared" si="8"/>
        <v>1.1666666666666667</v>
      </c>
      <c r="U11" s="203">
        <v>1</v>
      </c>
      <c r="V11" s="203">
        <v>1</v>
      </c>
      <c r="W11" s="203">
        <f>'Core Indicators'!EX11</f>
        <v>2</v>
      </c>
      <c r="X11" s="163">
        <f t="shared" si="9"/>
        <v>1.5</v>
      </c>
      <c r="Y11" s="203">
        <v>1</v>
      </c>
      <c r="Z11" s="163">
        <f t="shared" si="10"/>
        <v>1.5</v>
      </c>
      <c r="AA11" s="203">
        <f>'Core Indicators'!FF11</f>
        <v>1</v>
      </c>
      <c r="AB11" s="203">
        <f t="shared" si="11"/>
        <v>2</v>
      </c>
      <c r="AC11" s="184">
        <f>'Core Indicators'!GD11</f>
        <v>2</v>
      </c>
      <c r="AD11" s="184">
        <f>'Core Indicators'!GL11</f>
        <v>2</v>
      </c>
      <c r="AE11" s="184">
        <f>'Core Indicators'!GT11</f>
        <v>2</v>
      </c>
      <c r="AF11" s="184">
        <f>'Core Indicators'!HB11</f>
        <v>2</v>
      </c>
      <c r="AG11" s="184">
        <f t="shared" si="12"/>
        <v>2</v>
      </c>
      <c r="AH11" s="184">
        <f>'Core Indicators'!HJ11</f>
        <v>2</v>
      </c>
      <c r="AI11" s="184">
        <f>'Core Indicators'!HR11</f>
        <v>2</v>
      </c>
      <c r="AJ11" s="184">
        <f t="shared" si="13"/>
        <v>2</v>
      </c>
      <c r="AK11" s="184">
        <f>'Core Indicators'!HZ11</f>
        <v>2</v>
      </c>
      <c r="AL11" s="184">
        <f>'Core Indicators'!IH11</f>
        <v>2</v>
      </c>
      <c r="AM11" s="184">
        <f>'Core Indicators'!IP11</f>
        <v>2</v>
      </c>
      <c r="AN11" s="184">
        <f t="shared" si="14"/>
        <v>2</v>
      </c>
    </row>
    <row r="12" spans="1:40" x14ac:dyDescent="0.25">
      <c r="A12" s="203" t="str">
        <f>Lists!C:C</f>
        <v>BRA002</v>
      </c>
      <c r="B12" s="249">
        <f t="shared" si="0"/>
        <v>1.7</v>
      </c>
      <c r="C12" s="163">
        <f t="shared" si="1"/>
        <v>1</v>
      </c>
      <c r="D12" s="272">
        <f t="shared" si="2"/>
        <v>1.8</v>
      </c>
      <c r="E12" s="203">
        <f>'Core Indicators'!R12</f>
        <v>1</v>
      </c>
      <c r="F12" s="203">
        <f>'Core Indicators'!Z12</f>
        <v>2</v>
      </c>
      <c r="G12" s="163">
        <f t="shared" si="3"/>
        <v>1.5</v>
      </c>
      <c r="H12" s="203">
        <f>'Core Indicators'!AH12</f>
        <v>2</v>
      </c>
      <c r="I12" s="203">
        <f>'Core Indicators'!AP12</f>
        <v>2</v>
      </c>
      <c r="J12" s="203" t="str">
        <f>'Core Indicators'!BN12</f>
        <v>x</v>
      </c>
      <c r="K12" s="203">
        <f t="shared" si="4"/>
        <v>2</v>
      </c>
      <c r="L12" s="249">
        <f t="shared" si="5"/>
        <v>2</v>
      </c>
      <c r="M12" s="272">
        <f t="shared" si="6"/>
        <v>2</v>
      </c>
      <c r="N12" s="204">
        <f>'Core Indicators'!DJ12</f>
        <v>2</v>
      </c>
      <c r="O12" s="204">
        <f>'Core Indicators'!DR12</f>
        <v>2</v>
      </c>
      <c r="P12" s="204">
        <f>'Core Indicators'!DZ12</f>
        <v>2</v>
      </c>
      <c r="Q12" s="204" t="str">
        <f>'Core Indicators'!EH12</f>
        <v>x</v>
      </c>
      <c r="R12" s="204" t="str">
        <f>'Core Indicators'!EP12</f>
        <v>x</v>
      </c>
      <c r="S12" s="163">
        <f t="shared" si="7"/>
        <v>1.3</v>
      </c>
      <c r="T12" s="163">
        <f t="shared" si="8"/>
        <v>1</v>
      </c>
      <c r="U12" s="203">
        <v>1</v>
      </c>
      <c r="V12" s="203">
        <v>1</v>
      </c>
      <c r="W12" s="203">
        <f>'Core Indicators'!EX12</f>
        <v>1</v>
      </c>
      <c r="X12" s="163">
        <f t="shared" si="9"/>
        <v>1</v>
      </c>
      <c r="Y12" s="203">
        <v>1</v>
      </c>
      <c r="Z12" s="163">
        <f t="shared" si="10"/>
        <v>1.5</v>
      </c>
      <c r="AA12" s="203">
        <f>'Core Indicators'!FF12</f>
        <v>1</v>
      </c>
      <c r="AB12" s="203">
        <f t="shared" si="11"/>
        <v>2</v>
      </c>
      <c r="AC12" s="184">
        <f>'Core Indicators'!GD12</f>
        <v>2</v>
      </c>
      <c r="AD12" s="184">
        <f>'Core Indicators'!GL12</f>
        <v>2</v>
      </c>
      <c r="AE12" s="184">
        <f>'Core Indicators'!GT12</f>
        <v>2</v>
      </c>
      <c r="AF12" s="184">
        <f>'Core Indicators'!HB12</f>
        <v>2</v>
      </c>
      <c r="AG12" s="184">
        <f t="shared" si="12"/>
        <v>2</v>
      </c>
      <c r="AH12" s="184">
        <f>'Core Indicators'!HJ12</f>
        <v>2</v>
      </c>
      <c r="AI12" s="184">
        <f>'Core Indicators'!HR12</f>
        <v>2</v>
      </c>
      <c r="AJ12" s="184">
        <f t="shared" si="13"/>
        <v>2</v>
      </c>
      <c r="AK12" s="184">
        <f>'Core Indicators'!HZ12</f>
        <v>2</v>
      </c>
      <c r="AL12" s="184">
        <f>'Core Indicators'!IH12</f>
        <v>2</v>
      </c>
      <c r="AM12" s="184">
        <f>'Core Indicators'!IP12</f>
        <v>2</v>
      </c>
      <c r="AN12" s="184">
        <f t="shared" si="14"/>
        <v>2</v>
      </c>
    </row>
    <row r="13" spans="1:40" x14ac:dyDescent="0.25">
      <c r="A13" s="203" t="str">
        <f>Lists!C:C</f>
        <v>BRA003</v>
      </c>
      <c r="B13" s="249">
        <f t="shared" si="0"/>
        <v>1.8</v>
      </c>
      <c r="C13" s="163">
        <f t="shared" si="1"/>
        <v>0</v>
      </c>
      <c r="D13" s="272">
        <f t="shared" si="2"/>
        <v>2</v>
      </c>
      <c r="E13" s="203">
        <f>'Core Indicators'!R13</f>
        <v>2</v>
      </c>
      <c r="F13" s="203">
        <f>'Core Indicators'!Z13</f>
        <v>2</v>
      </c>
      <c r="G13" s="163">
        <f t="shared" si="3"/>
        <v>2</v>
      </c>
      <c r="H13" s="203">
        <f>'Core Indicators'!AH13</f>
        <v>2</v>
      </c>
      <c r="I13" s="203">
        <f>'Core Indicators'!AP13</f>
        <v>2</v>
      </c>
      <c r="J13" s="203">
        <f>'Core Indicators'!BN13</f>
        <v>2</v>
      </c>
      <c r="K13" s="203">
        <f t="shared" si="4"/>
        <v>2</v>
      </c>
      <c r="L13" s="249">
        <f t="shared" si="5"/>
        <v>2</v>
      </c>
      <c r="M13" s="272">
        <f t="shared" si="6"/>
        <v>2</v>
      </c>
      <c r="N13" s="204">
        <f>'Core Indicators'!DJ13</f>
        <v>2</v>
      </c>
      <c r="O13" s="204">
        <f>'Core Indicators'!DR13</f>
        <v>2</v>
      </c>
      <c r="P13" s="204">
        <f>'Core Indicators'!DZ13</f>
        <v>2</v>
      </c>
      <c r="Q13" s="204" t="str">
        <f>'Core Indicators'!EH13</f>
        <v>x</v>
      </c>
      <c r="R13" s="204" t="str">
        <f>'Core Indicators'!EP13</f>
        <v>x</v>
      </c>
      <c r="S13" s="163">
        <f t="shared" si="7"/>
        <v>1.3</v>
      </c>
      <c r="T13" s="163">
        <f t="shared" si="8"/>
        <v>1.1666666666666667</v>
      </c>
      <c r="U13" s="203">
        <v>1</v>
      </c>
      <c r="V13" s="203">
        <v>1</v>
      </c>
      <c r="W13" s="203">
        <f>'Core Indicators'!EX13</f>
        <v>2</v>
      </c>
      <c r="X13" s="163">
        <f t="shared" si="9"/>
        <v>1.5</v>
      </c>
      <c r="Y13" s="203">
        <v>1</v>
      </c>
      <c r="Z13" s="163">
        <f t="shared" si="10"/>
        <v>1.5</v>
      </c>
      <c r="AA13" s="203">
        <f>'Core Indicators'!FF13</f>
        <v>1</v>
      </c>
      <c r="AB13" s="203">
        <f t="shared" si="11"/>
        <v>2</v>
      </c>
      <c r="AC13" s="184">
        <f>'Core Indicators'!GD13</f>
        <v>2</v>
      </c>
      <c r="AD13" s="184">
        <f>'Core Indicators'!GL13</f>
        <v>2</v>
      </c>
      <c r="AE13" s="184">
        <f>'Core Indicators'!GT13</f>
        <v>2</v>
      </c>
      <c r="AF13" s="184">
        <f>'Core Indicators'!HB13</f>
        <v>2</v>
      </c>
      <c r="AG13" s="184">
        <f t="shared" si="12"/>
        <v>2</v>
      </c>
      <c r="AH13" s="184">
        <f>'Core Indicators'!HJ13</f>
        <v>2</v>
      </c>
      <c r="AI13" s="184">
        <f>'Core Indicators'!HR13</f>
        <v>2</v>
      </c>
      <c r="AJ13" s="184">
        <f t="shared" si="13"/>
        <v>2</v>
      </c>
      <c r="AK13" s="184">
        <f>'Core Indicators'!HZ13</f>
        <v>2</v>
      </c>
      <c r="AL13" s="184">
        <f>'Core Indicators'!IH13</f>
        <v>2</v>
      </c>
      <c r="AM13" s="184">
        <f>'Core Indicators'!IP13</f>
        <v>2</v>
      </c>
      <c r="AN13" s="184">
        <f t="shared" si="14"/>
        <v>2</v>
      </c>
    </row>
    <row r="14" spans="1:40" x14ac:dyDescent="0.25">
      <c r="A14" s="203" t="str">
        <f>Lists!C:C</f>
        <v>CAF001</v>
      </c>
      <c r="B14" s="249">
        <f t="shared" si="0"/>
        <v>1.8</v>
      </c>
      <c r="C14" s="163">
        <f t="shared" si="1"/>
        <v>0</v>
      </c>
      <c r="D14" s="272">
        <f t="shared" si="2"/>
        <v>1.7</v>
      </c>
      <c r="E14" s="203">
        <f>'Core Indicators'!R14</f>
        <v>1</v>
      </c>
      <c r="F14" s="203">
        <f>'Core Indicators'!Z14</f>
        <v>2</v>
      </c>
      <c r="G14" s="163">
        <f t="shared" si="3"/>
        <v>1.5</v>
      </c>
      <c r="H14" s="203">
        <f>'Core Indicators'!AH14</f>
        <v>2</v>
      </c>
      <c r="I14" s="203">
        <f>'Core Indicators'!AP14</f>
        <v>1</v>
      </c>
      <c r="J14" s="203">
        <f>'Core Indicators'!BN14</f>
        <v>2</v>
      </c>
      <c r="K14" s="203">
        <f t="shared" si="4"/>
        <v>1.5</v>
      </c>
      <c r="L14" s="249">
        <f t="shared" si="5"/>
        <v>1.8</v>
      </c>
      <c r="M14" s="272">
        <f t="shared" si="6"/>
        <v>2</v>
      </c>
      <c r="N14" s="204">
        <f>'Core Indicators'!DJ14</f>
        <v>2</v>
      </c>
      <c r="O14" s="204">
        <f>'Core Indicators'!DR14</f>
        <v>2</v>
      </c>
      <c r="P14" s="204">
        <f>'Core Indicators'!DZ14</f>
        <v>2</v>
      </c>
      <c r="Q14" s="204">
        <f>'Core Indicators'!EH14</f>
        <v>2</v>
      </c>
      <c r="R14" s="204">
        <f>'Core Indicators'!EP14</f>
        <v>2</v>
      </c>
      <c r="S14" s="163">
        <f t="shared" si="7"/>
        <v>1.6</v>
      </c>
      <c r="T14" s="163">
        <f t="shared" si="8"/>
        <v>1.1666666666666667</v>
      </c>
      <c r="U14" s="203">
        <v>1</v>
      </c>
      <c r="V14" s="203">
        <v>1</v>
      </c>
      <c r="W14" s="203">
        <f>'Core Indicators'!EX14</f>
        <v>2</v>
      </c>
      <c r="X14" s="163">
        <f t="shared" si="9"/>
        <v>1.5</v>
      </c>
      <c r="Y14" s="203">
        <v>1</v>
      </c>
      <c r="Z14" s="163">
        <f t="shared" si="10"/>
        <v>2</v>
      </c>
      <c r="AA14" s="203">
        <f>'Core Indicators'!FF14</f>
        <v>2</v>
      </c>
      <c r="AB14" s="203">
        <f t="shared" si="11"/>
        <v>2</v>
      </c>
      <c r="AC14" s="184">
        <f>'Core Indicators'!GD14</f>
        <v>2</v>
      </c>
      <c r="AD14" s="184">
        <f>'Core Indicators'!GL14</f>
        <v>2</v>
      </c>
      <c r="AE14" s="184">
        <f>'Core Indicators'!GT14</f>
        <v>2</v>
      </c>
      <c r="AF14" s="184">
        <f>'Core Indicators'!HB14</f>
        <v>2</v>
      </c>
      <c r="AG14" s="184">
        <f t="shared" si="12"/>
        <v>2</v>
      </c>
      <c r="AH14" s="184">
        <f>'Core Indicators'!HJ14</f>
        <v>2</v>
      </c>
      <c r="AI14" s="184">
        <f>'Core Indicators'!HR14</f>
        <v>2</v>
      </c>
      <c r="AJ14" s="184">
        <f t="shared" si="13"/>
        <v>2</v>
      </c>
      <c r="AK14" s="184">
        <f>'Core Indicators'!HZ14</f>
        <v>2</v>
      </c>
      <c r="AL14" s="184">
        <f>'Core Indicators'!IH14</f>
        <v>2</v>
      </c>
      <c r="AM14" s="184">
        <f>'Core Indicators'!IP14</f>
        <v>2</v>
      </c>
      <c r="AN14" s="184">
        <f t="shared" si="14"/>
        <v>2</v>
      </c>
    </row>
    <row r="15" spans="1:40" x14ac:dyDescent="0.25">
      <c r="A15" s="203" t="str">
        <f>Lists!C:C</f>
        <v>CHL002</v>
      </c>
      <c r="B15" s="249">
        <f t="shared" si="0"/>
        <v>1.7</v>
      </c>
      <c r="C15" s="163">
        <f t="shared" si="1"/>
        <v>0</v>
      </c>
      <c r="D15" s="272">
        <f t="shared" si="2"/>
        <v>1.8</v>
      </c>
      <c r="E15" s="203">
        <f>'Core Indicators'!R15</f>
        <v>1</v>
      </c>
      <c r="F15" s="203">
        <f>'Core Indicators'!Z15</f>
        <v>2</v>
      </c>
      <c r="G15" s="163">
        <f t="shared" si="3"/>
        <v>1.5</v>
      </c>
      <c r="H15" s="203">
        <f>'Core Indicators'!AH15</f>
        <v>2</v>
      </c>
      <c r="I15" s="203">
        <f>'Core Indicators'!AP15</f>
        <v>2</v>
      </c>
      <c r="J15" s="203">
        <f>'Core Indicators'!BN15</f>
        <v>2</v>
      </c>
      <c r="K15" s="203">
        <f t="shared" si="4"/>
        <v>2</v>
      </c>
      <c r="L15" s="249">
        <f t="shared" si="5"/>
        <v>2</v>
      </c>
      <c r="M15" s="272">
        <f t="shared" si="6"/>
        <v>2</v>
      </c>
      <c r="N15" s="204">
        <f>'Core Indicators'!DJ15</f>
        <v>2</v>
      </c>
      <c r="O15" s="204">
        <f>'Core Indicators'!DR15</f>
        <v>2</v>
      </c>
      <c r="P15" s="204">
        <f>'Core Indicators'!DZ15</f>
        <v>2</v>
      </c>
      <c r="Q15" s="204" t="str">
        <f>'Core Indicators'!EH15</f>
        <v>x</v>
      </c>
      <c r="R15" s="204" t="str">
        <f>'Core Indicators'!EP15</f>
        <v>x</v>
      </c>
      <c r="S15" s="163">
        <f t="shared" si="7"/>
        <v>1.3</v>
      </c>
      <c r="T15" s="163">
        <f t="shared" si="8"/>
        <v>1</v>
      </c>
      <c r="U15" s="203">
        <v>1</v>
      </c>
      <c r="V15" s="203">
        <v>1</v>
      </c>
      <c r="W15" s="203">
        <f>'Core Indicators'!EX15</f>
        <v>1</v>
      </c>
      <c r="X15" s="163">
        <f t="shared" si="9"/>
        <v>1</v>
      </c>
      <c r="Y15" s="203">
        <v>1</v>
      </c>
      <c r="Z15" s="163">
        <f t="shared" si="10"/>
        <v>1.5</v>
      </c>
      <c r="AA15" s="203">
        <f>'Core Indicators'!FF15</f>
        <v>1</v>
      </c>
      <c r="AB15" s="203">
        <f t="shared" si="11"/>
        <v>2</v>
      </c>
      <c r="AC15" s="184">
        <f>'Core Indicators'!GD15</f>
        <v>2</v>
      </c>
      <c r="AD15" s="184">
        <f>'Core Indicators'!GL15</f>
        <v>2</v>
      </c>
      <c r="AE15" s="184">
        <f>'Core Indicators'!GT15</f>
        <v>2</v>
      </c>
      <c r="AF15" s="184">
        <f>'Core Indicators'!HB15</f>
        <v>2</v>
      </c>
      <c r="AG15" s="184">
        <f t="shared" si="12"/>
        <v>2</v>
      </c>
      <c r="AH15" s="184">
        <f>'Core Indicators'!HJ15</f>
        <v>2</v>
      </c>
      <c r="AI15" s="184">
        <f>'Core Indicators'!HR15</f>
        <v>2</v>
      </c>
      <c r="AJ15" s="184">
        <f t="shared" si="13"/>
        <v>2</v>
      </c>
      <c r="AK15" s="184">
        <f>'Core Indicators'!HZ15</f>
        <v>2</v>
      </c>
      <c r="AL15" s="184">
        <f>'Core Indicators'!IH15</f>
        <v>2</v>
      </c>
      <c r="AM15" s="184">
        <f>'Core Indicators'!IP15</f>
        <v>2</v>
      </c>
      <c r="AN15" s="184">
        <f t="shared" si="14"/>
        <v>2</v>
      </c>
    </row>
    <row r="16" spans="1:40" x14ac:dyDescent="0.25">
      <c r="A16" s="203" t="str">
        <f>Lists!C:C</f>
        <v>CMR001</v>
      </c>
      <c r="B16" s="249">
        <f t="shared" si="0"/>
        <v>1.8</v>
      </c>
      <c r="C16" s="163">
        <f t="shared" si="1"/>
        <v>0</v>
      </c>
      <c r="D16" s="272">
        <f t="shared" si="2"/>
        <v>1.8</v>
      </c>
      <c r="E16" s="203">
        <f>'Core Indicators'!R16</f>
        <v>1</v>
      </c>
      <c r="F16" s="203">
        <f>'Core Indicators'!Z16</f>
        <v>2</v>
      </c>
      <c r="G16" s="163">
        <f t="shared" si="3"/>
        <v>1.5</v>
      </c>
      <c r="H16" s="203">
        <f>'Core Indicators'!AH16</f>
        <v>2</v>
      </c>
      <c r="I16" s="203">
        <f>'Core Indicators'!AP16</f>
        <v>2</v>
      </c>
      <c r="J16" s="203">
        <f>'Core Indicators'!BN16</f>
        <v>2</v>
      </c>
      <c r="K16" s="203">
        <f t="shared" si="4"/>
        <v>2</v>
      </c>
      <c r="L16" s="249">
        <f t="shared" si="5"/>
        <v>2</v>
      </c>
      <c r="M16" s="272">
        <f t="shared" si="6"/>
        <v>2</v>
      </c>
      <c r="N16" s="204">
        <f>'Core Indicators'!DJ16</f>
        <v>2</v>
      </c>
      <c r="O16" s="204">
        <f>'Core Indicators'!DR16</f>
        <v>2</v>
      </c>
      <c r="P16" s="204">
        <f>'Core Indicators'!DZ16</f>
        <v>2</v>
      </c>
      <c r="Q16" s="204">
        <f>'Core Indicators'!EH16</f>
        <v>2</v>
      </c>
      <c r="R16" s="204">
        <f>'Core Indicators'!EP16</f>
        <v>2</v>
      </c>
      <c r="S16" s="163">
        <f t="shared" si="7"/>
        <v>1.6</v>
      </c>
      <c r="T16" s="163">
        <f t="shared" si="8"/>
        <v>1.1666666666666667</v>
      </c>
      <c r="U16" s="203">
        <v>1</v>
      </c>
      <c r="V16" s="203">
        <v>1</v>
      </c>
      <c r="W16" s="203">
        <f>'Core Indicators'!EX16</f>
        <v>2</v>
      </c>
      <c r="X16" s="163">
        <f t="shared" si="9"/>
        <v>1.5</v>
      </c>
      <c r="Y16" s="203">
        <v>1</v>
      </c>
      <c r="Z16" s="163">
        <f t="shared" si="10"/>
        <v>2</v>
      </c>
      <c r="AA16" s="203">
        <f>'Core Indicators'!FF16</f>
        <v>2</v>
      </c>
      <c r="AB16" s="203">
        <f t="shared" si="11"/>
        <v>2</v>
      </c>
      <c r="AC16" s="184">
        <f>'Core Indicators'!GD16</f>
        <v>2</v>
      </c>
      <c r="AD16" s="184">
        <f>'Core Indicators'!GL16</f>
        <v>2</v>
      </c>
      <c r="AE16" s="184">
        <f>'Core Indicators'!GT16</f>
        <v>2</v>
      </c>
      <c r="AF16" s="184">
        <f>'Core Indicators'!HB16</f>
        <v>2</v>
      </c>
      <c r="AG16" s="184">
        <f t="shared" si="12"/>
        <v>2</v>
      </c>
      <c r="AH16" s="184">
        <f>'Core Indicators'!HJ16</f>
        <v>2</v>
      </c>
      <c r="AI16" s="184">
        <f>'Core Indicators'!HR16</f>
        <v>2</v>
      </c>
      <c r="AJ16" s="184">
        <f t="shared" si="13"/>
        <v>2</v>
      </c>
      <c r="AK16" s="184">
        <f>'Core Indicators'!HZ16</f>
        <v>2</v>
      </c>
      <c r="AL16" s="184">
        <f>'Core Indicators'!IH16</f>
        <v>2</v>
      </c>
      <c r="AM16" s="184">
        <f>'Core Indicators'!IP16</f>
        <v>2</v>
      </c>
      <c r="AN16" s="184">
        <f t="shared" si="14"/>
        <v>2</v>
      </c>
    </row>
    <row r="17" spans="1:40" x14ac:dyDescent="0.25">
      <c r="A17" s="203" t="str">
        <f>Lists!C:C</f>
        <v>CMR002</v>
      </c>
      <c r="B17" s="249">
        <f t="shared" si="0"/>
        <v>1.7</v>
      </c>
      <c r="C17" s="163">
        <f t="shared" si="1"/>
        <v>0</v>
      </c>
      <c r="D17" s="272">
        <f t="shared" si="2"/>
        <v>1.8</v>
      </c>
      <c r="E17" s="203">
        <f>'Core Indicators'!R17</f>
        <v>1</v>
      </c>
      <c r="F17" s="203">
        <f>'Core Indicators'!Z17</f>
        <v>2</v>
      </c>
      <c r="G17" s="163">
        <f t="shared" si="3"/>
        <v>1.5</v>
      </c>
      <c r="H17" s="203">
        <f>'Core Indicators'!AH17</f>
        <v>2</v>
      </c>
      <c r="I17" s="203">
        <f>'Core Indicators'!AP17</f>
        <v>2</v>
      </c>
      <c r="J17" s="203">
        <f>'Core Indicators'!BN17</f>
        <v>2</v>
      </c>
      <c r="K17" s="203">
        <f t="shared" si="4"/>
        <v>2</v>
      </c>
      <c r="L17" s="249">
        <f t="shared" si="5"/>
        <v>2</v>
      </c>
      <c r="M17" s="272">
        <f t="shared" si="6"/>
        <v>2</v>
      </c>
      <c r="N17" s="204">
        <f>'Core Indicators'!DJ17</f>
        <v>2</v>
      </c>
      <c r="O17" s="204">
        <f>'Core Indicators'!DR17</f>
        <v>2</v>
      </c>
      <c r="P17" s="204">
        <f>'Core Indicators'!DZ17</f>
        <v>2</v>
      </c>
      <c r="Q17" s="204">
        <f>'Core Indicators'!EH17</f>
        <v>2</v>
      </c>
      <c r="R17" s="204">
        <f>'Core Indicators'!EP17</f>
        <v>2</v>
      </c>
      <c r="S17" s="163">
        <f t="shared" si="7"/>
        <v>1.3</v>
      </c>
      <c r="T17" s="163">
        <f t="shared" si="8"/>
        <v>1.1666666666666667</v>
      </c>
      <c r="U17" s="203">
        <v>1</v>
      </c>
      <c r="V17" s="203">
        <v>1</v>
      </c>
      <c r="W17" s="203">
        <f>'Core Indicators'!EX17</f>
        <v>2</v>
      </c>
      <c r="X17" s="163">
        <f t="shared" si="9"/>
        <v>1.5</v>
      </c>
      <c r="Y17" s="203">
        <v>1</v>
      </c>
      <c r="Z17" s="163">
        <f t="shared" si="10"/>
        <v>1.5</v>
      </c>
      <c r="AA17" s="203">
        <f>'Core Indicators'!FF17</f>
        <v>1</v>
      </c>
      <c r="AB17" s="203">
        <f t="shared" si="11"/>
        <v>2</v>
      </c>
      <c r="AC17" s="184">
        <f>'Core Indicators'!GD17</f>
        <v>2</v>
      </c>
      <c r="AD17" s="184">
        <f>'Core Indicators'!GL17</f>
        <v>2</v>
      </c>
      <c r="AE17" s="184">
        <f>'Core Indicators'!GT17</f>
        <v>2</v>
      </c>
      <c r="AF17" s="184">
        <f>'Core Indicators'!HB17</f>
        <v>2</v>
      </c>
      <c r="AG17" s="184">
        <f t="shared" si="12"/>
        <v>2</v>
      </c>
      <c r="AH17" s="184">
        <f>'Core Indicators'!HJ17</f>
        <v>2</v>
      </c>
      <c r="AI17" s="184">
        <f>'Core Indicators'!HR17</f>
        <v>2</v>
      </c>
      <c r="AJ17" s="184">
        <f t="shared" si="13"/>
        <v>2</v>
      </c>
      <c r="AK17" s="184">
        <f>'Core Indicators'!HZ17</f>
        <v>2</v>
      </c>
      <c r="AL17" s="184">
        <f>'Core Indicators'!IH17</f>
        <v>2</v>
      </c>
      <c r="AM17" s="184">
        <f>'Core Indicators'!IP17</f>
        <v>2</v>
      </c>
      <c r="AN17" s="184">
        <f t="shared" si="14"/>
        <v>2</v>
      </c>
    </row>
    <row r="18" spans="1:40" x14ac:dyDescent="0.25">
      <c r="A18" s="203" t="str">
        <f>Lists!C:C</f>
        <v>CMR003</v>
      </c>
      <c r="B18" s="249">
        <f t="shared" si="0"/>
        <v>1.8</v>
      </c>
      <c r="C18" s="163">
        <f t="shared" si="1"/>
        <v>0</v>
      </c>
      <c r="D18" s="272">
        <f t="shared" si="2"/>
        <v>2</v>
      </c>
      <c r="E18" s="203">
        <f>'Core Indicators'!R18</f>
        <v>2</v>
      </c>
      <c r="F18" s="203">
        <f>'Core Indicators'!Z18</f>
        <v>2</v>
      </c>
      <c r="G18" s="163">
        <f t="shared" si="3"/>
        <v>2</v>
      </c>
      <c r="H18" s="203">
        <f>'Core Indicators'!AH18</f>
        <v>2</v>
      </c>
      <c r="I18" s="203">
        <f>'Core Indicators'!AP18</f>
        <v>2</v>
      </c>
      <c r="J18" s="203">
        <f>'Core Indicators'!BN18</f>
        <v>2</v>
      </c>
      <c r="K18" s="203">
        <f t="shared" si="4"/>
        <v>2</v>
      </c>
      <c r="L18" s="249">
        <f t="shared" si="5"/>
        <v>2</v>
      </c>
      <c r="M18" s="272">
        <f t="shared" si="6"/>
        <v>2</v>
      </c>
      <c r="N18" s="204">
        <f>'Core Indicators'!DJ18</f>
        <v>2</v>
      </c>
      <c r="O18" s="204">
        <f>'Core Indicators'!DR18</f>
        <v>2</v>
      </c>
      <c r="P18" s="204">
        <f>'Core Indicators'!DZ18</f>
        <v>2</v>
      </c>
      <c r="Q18" s="204">
        <f>'Core Indicators'!EH18</f>
        <v>2</v>
      </c>
      <c r="R18" s="204">
        <f>'Core Indicators'!EP18</f>
        <v>2</v>
      </c>
      <c r="S18" s="163">
        <f t="shared" si="7"/>
        <v>1.3</v>
      </c>
      <c r="T18" s="163">
        <f t="shared" si="8"/>
        <v>1.1666666666666667</v>
      </c>
      <c r="U18" s="203">
        <v>1</v>
      </c>
      <c r="V18" s="203">
        <v>1</v>
      </c>
      <c r="W18" s="203">
        <f>'Core Indicators'!EX18</f>
        <v>2</v>
      </c>
      <c r="X18" s="163">
        <f t="shared" si="9"/>
        <v>1.5</v>
      </c>
      <c r="Y18" s="203">
        <v>1</v>
      </c>
      <c r="Z18" s="163">
        <f t="shared" si="10"/>
        <v>1.5</v>
      </c>
      <c r="AA18" s="203">
        <f>'Core Indicators'!FF18</f>
        <v>1</v>
      </c>
      <c r="AB18" s="203">
        <f t="shared" si="11"/>
        <v>2</v>
      </c>
      <c r="AC18" s="184">
        <f>'Core Indicators'!GD18</f>
        <v>2</v>
      </c>
      <c r="AD18" s="184">
        <f>'Core Indicators'!GL18</f>
        <v>2</v>
      </c>
      <c r="AE18" s="184">
        <f>'Core Indicators'!GT18</f>
        <v>2</v>
      </c>
      <c r="AF18" s="184">
        <f>'Core Indicators'!HB18</f>
        <v>2</v>
      </c>
      <c r="AG18" s="184">
        <f t="shared" si="12"/>
        <v>2</v>
      </c>
      <c r="AH18" s="184">
        <f>'Core Indicators'!HJ18</f>
        <v>2</v>
      </c>
      <c r="AI18" s="184">
        <f>'Core Indicators'!HR18</f>
        <v>2</v>
      </c>
      <c r="AJ18" s="184">
        <f t="shared" si="13"/>
        <v>2</v>
      </c>
      <c r="AK18" s="184">
        <f>'Core Indicators'!HZ18</f>
        <v>2</v>
      </c>
      <c r="AL18" s="184">
        <f>'Core Indicators'!IH18</f>
        <v>2</v>
      </c>
      <c r="AM18" s="184">
        <f>'Core Indicators'!IP18</f>
        <v>2</v>
      </c>
      <c r="AN18" s="184">
        <f t="shared" si="14"/>
        <v>2</v>
      </c>
    </row>
    <row r="19" spans="1:40" x14ac:dyDescent="0.25">
      <c r="A19" s="203" t="str">
        <f>Lists!C:C</f>
        <v>CMR004</v>
      </c>
      <c r="B19" s="249">
        <f t="shared" si="0"/>
        <v>1.9</v>
      </c>
      <c r="C19" s="163">
        <f t="shared" si="1"/>
        <v>0</v>
      </c>
      <c r="D19" s="272">
        <f t="shared" si="2"/>
        <v>2</v>
      </c>
      <c r="E19" s="203">
        <f>'Core Indicators'!R19</f>
        <v>2</v>
      </c>
      <c r="F19" s="203">
        <f>'Core Indicators'!Z19</f>
        <v>2</v>
      </c>
      <c r="G19" s="163">
        <f t="shared" si="3"/>
        <v>2</v>
      </c>
      <c r="H19" s="203">
        <f>'Core Indicators'!AH19</f>
        <v>2</v>
      </c>
      <c r="I19" s="203">
        <f>'Core Indicators'!AP19</f>
        <v>2</v>
      </c>
      <c r="J19" s="203">
        <f>'Core Indicators'!BN19</f>
        <v>2</v>
      </c>
      <c r="K19" s="203">
        <f t="shared" si="4"/>
        <v>2</v>
      </c>
      <c r="L19" s="249">
        <f t="shared" si="5"/>
        <v>2</v>
      </c>
      <c r="M19" s="272">
        <f t="shared" si="6"/>
        <v>2</v>
      </c>
      <c r="N19" s="204">
        <f>'Core Indicators'!DJ19</f>
        <v>2</v>
      </c>
      <c r="O19" s="204">
        <f>'Core Indicators'!DR19</f>
        <v>2</v>
      </c>
      <c r="P19" s="204">
        <f>'Core Indicators'!DZ19</f>
        <v>2</v>
      </c>
      <c r="Q19" s="204">
        <f>'Core Indicators'!EH19</f>
        <v>2</v>
      </c>
      <c r="R19" s="204">
        <f>'Core Indicators'!EP19</f>
        <v>2</v>
      </c>
      <c r="S19" s="163">
        <f t="shared" si="7"/>
        <v>1.6</v>
      </c>
      <c r="T19" s="163">
        <f t="shared" si="8"/>
        <v>1.1666666666666667</v>
      </c>
      <c r="U19" s="203">
        <v>1</v>
      </c>
      <c r="V19" s="203">
        <v>1</v>
      </c>
      <c r="W19" s="203">
        <f>'Core Indicators'!EX19</f>
        <v>2</v>
      </c>
      <c r="X19" s="163">
        <f t="shared" si="9"/>
        <v>1.5</v>
      </c>
      <c r="Y19" s="203">
        <v>1</v>
      </c>
      <c r="Z19" s="163">
        <f t="shared" si="10"/>
        <v>2</v>
      </c>
      <c r="AA19" s="203">
        <f>'Core Indicators'!FF19</f>
        <v>2</v>
      </c>
      <c r="AB19" s="203">
        <f t="shared" si="11"/>
        <v>2</v>
      </c>
      <c r="AC19" s="184">
        <f>'Core Indicators'!GD19</f>
        <v>2</v>
      </c>
      <c r="AD19" s="184">
        <f>'Core Indicators'!GL19</f>
        <v>2</v>
      </c>
      <c r="AE19" s="184">
        <f>'Core Indicators'!GT19</f>
        <v>2</v>
      </c>
      <c r="AF19" s="184">
        <f>'Core Indicators'!HB19</f>
        <v>2</v>
      </c>
      <c r="AG19" s="184">
        <f t="shared" si="12"/>
        <v>2</v>
      </c>
      <c r="AH19" s="184">
        <f>'Core Indicators'!HJ19</f>
        <v>2</v>
      </c>
      <c r="AI19" s="184">
        <f>'Core Indicators'!HR19</f>
        <v>2</v>
      </c>
      <c r="AJ19" s="184">
        <f t="shared" si="13"/>
        <v>2</v>
      </c>
      <c r="AK19" s="184">
        <f>'Core Indicators'!HZ19</f>
        <v>2</v>
      </c>
      <c r="AL19" s="184">
        <f>'Core Indicators'!IH19</f>
        <v>2</v>
      </c>
      <c r="AM19" s="184">
        <f>'Core Indicators'!IP19</f>
        <v>2</v>
      </c>
      <c r="AN19" s="184">
        <f t="shared" si="14"/>
        <v>2</v>
      </c>
    </row>
    <row r="20" spans="1:40" x14ac:dyDescent="0.25">
      <c r="A20" s="203" t="str">
        <f>Lists!C:C</f>
        <v>COD001</v>
      </c>
      <c r="B20" s="249">
        <f t="shared" si="0"/>
        <v>1.4</v>
      </c>
      <c r="C20" s="163">
        <f t="shared" si="1"/>
        <v>0</v>
      </c>
      <c r="D20" s="272">
        <f t="shared" si="2"/>
        <v>1.5</v>
      </c>
      <c r="E20" s="203">
        <f>'Core Indicators'!R20</f>
        <v>1</v>
      </c>
      <c r="F20" s="203">
        <f>'Core Indicators'!Z20</f>
        <v>2</v>
      </c>
      <c r="G20" s="163">
        <f t="shared" si="3"/>
        <v>1.5</v>
      </c>
      <c r="H20" s="203">
        <f>'Core Indicators'!AH20</f>
        <v>1</v>
      </c>
      <c r="I20" s="203">
        <f>'Core Indicators'!AP20</f>
        <v>2</v>
      </c>
      <c r="J20" s="203">
        <f>'Core Indicators'!BN20</f>
        <v>2</v>
      </c>
      <c r="K20" s="203">
        <f t="shared" si="4"/>
        <v>2</v>
      </c>
      <c r="L20" s="249">
        <f t="shared" si="5"/>
        <v>1.5</v>
      </c>
      <c r="M20" s="272">
        <f t="shared" si="6"/>
        <v>1.2</v>
      </c>
      <c r="N20" s="204">
        <f>'Core Indicators'!DJ20</f>
        <v>2</v>
      </c>
      <c r="O20" s="204">
        <f>'Core Indicators'!DR20</f>
        <v>1</v>
      </c>
      <c r="P20" s="204">
        <f>'Core Indicators'!DZ20</f>
        <v>1</v>
      </c>
      <c r="Q20" s="204">
        <f>'Core Indicators'!EH20</f>
        <v>1</v>
      </c>
      <c r="R20" s="204">
        <f>'Core Indicators'!EP20</f>
        <v>1</v>
      </c>
      <c r="S20" s="163">
        <f t="shared" si="7"/>
        <v>1.6</v>
      </c>
      <c r="T20" s="163">
        <f t="shared" si="8"/>
        <v>1.1666666666666667</v>
      </c>
      <c r="U20" s="203">
        <v>1</v>
      </c>
      <c r="V20" s="203">
        <v>1</v>
      </c>
      <c r="W20" s="203">
        <f>'Core Indicators'!EX20</f>
        <v>2</v>
      </c>
      <c r="X20" s="163">
        <f t="shared" si="9"/>
        <v>1.5</v>
      </c>
      <c r="Y20" s="203">
        <v>1</v>
      </c>
      <c r="Z20" s="163">
        <f t="shared" si="10"/>
        <v>2</v>
      </c>
      <c r="AA20" s="203">
        <f>'Core Indicators'!FF20</f>
        <v>2</v>
      </c>
      <c r="AB20" s="203">
        <f t="shared" si="11"/>
        <v>2</v>
      </c>
      <c r="AC20" s="184">
        <f>'Core Indicators'!GD20</f>
        <v>2</v>
      </c>
      <c r="AD20" s="184">
        <f>'Core Indicators'!GL20</f>
        <v>2</v>
      </c>
      <c r="AE20" s="184">
        <f>'Core Indicators'!GT20</f>
        <v>2</v>
      </c>
      <c r="AF20" s="184">
        <f>'Core Indicators'!HB20</f>
        <v>2</v>
      </c>
      <c r="AG20" s="184">
        <f t="shared" si="12"/>
        <v>2</v>
      </c>
      <c r="AH20" s="184">
        <f>'Core Indicators'!HJ20</f>
        <v>2</v>
      </c>
      <c r="AI20" s="184">
        <f>'Core Indicators'!HR20</f>
        <v>2</v>
      </c>
      <c r="AJ20" s="184">
        <f t="shared" si="13"/>
        <v>2</v>
      </c>
      <c r="AK20" s="184">
        <f>'Core Indicators'!HZ20</f>
        <v>2</v>
      </c>
      <c r="AL20" s="184">
        <f>'Core Indicators'!IH20</f>
        <v>2</v>
      </c>
      <c r="AM20" s="184">
        <f>'Core Indicators'!IP20</f>
        <v>2</v>
      </c>
      <c r="AN20" s="184">
        <f t="shared" si="14"/>
        <v>2</v>
      </c>
    </row>
    <row r="21" spans="1:40" x14ac:dyDescent="0.25">
      <c r="A21" s="203" t="str">
        <f>Lists!C:C</f>
        <v>COG001</v>
      </c>
      <c r="B21" s="249">
        <f t="shared" si="0"/>
        <v>1.8</v>
      </c>
      <c r="C21" s="163">
        <f t="shared" si="1"/>
        <v>0</v>
      </c>
      <c r="D21" s="272">
        <f t="shared" si="2"/>
        <v>1.7</v>
      </c>
      <c r="E21" s="203">
        <f>'Core Indicators'!R21</f>
        <v>2</v>
      </c>
      <c r="F21" s="203">
        <f>'Core Indicators'!Z21</f>
        <v>2</v>
      </c>
      <c r="G21" s="163">
        <f t="shared" si="3"/>
        <v>2</v>
      </c>
      <c r="H21" s="203">
        <f>'Core Indicators'!AH21</f>
        <v>2</v>
      </c>
      <c r="I21" s="203">
        <f>'Core Indicators'!AP21</f>
        <v>1</v>
      </c>
      <c r="J21" s="203">
        <f>'Core Indicators'!BN21</f>
        <v>1</v>
      </c>
      <c r="K21" s="203">
        <f t="shared" si="4"/>
        <v>1</v>
      </c>
      <c r="L21" s="249">
        <f t="shared" si="5"/>
        <v>1.5</v>
      </c>
      <c r="M21" s="272">
        <f t="shared" si="6"/>
        <v>2.2000000000000002</v>
      </c>
      <c r="N21" s="204">
        <f>'Core Indicators'!DJ21</f>
        <v>2</v>
      </c>
      <c r="O21" s="204">
        <f>'Core Indicators'!DR21</f>
        <v>2</v>
      </c>
      <c r="P21" s="204">
        <f>'Core Indicators'!DZ21</f>
        <v>2</v>
      </c>
      <c r="Q21" s="204">
        <f>'Core Indicators'!EH21</f>
        <v>2</v>
      </c>
      <c r="R21" s="204">
        <f>'Core Indicators'!EP21</f>
        <v>3</v>
      </c>
      <c r="S21" s="163">
        <f t="shared" si="7"/>
        <v>1.3</v>
      </c>
      <c r="T21" s="163">
        <f t="shared" si="8"/>
        <v>1</v>
      </c>
      <c r="U21" s="203">
        <v>1</v>
      </c>
      <c r="V21" s="203">
        <v>1</v>
      </c>
      <c r="W21" s="203">
        <f>'Core Indicators'!EX21</f>
        <v>1</v>
      </c>
      <c r="X21" s="163">
        <f t="shared" si="9"/>
        <v>1</v>
      </c>
      <c r="Y21" s="203">
        <v>1</v>
      </c>
      <c r="Z21" s="163">
        <f t="shared" si="10"/>
        <v>1.5</v>
      </c>
      <c r="AA21" s="203">
        <f>'Core Indicators'!FF21</f>
        <v>1</v>
      </c>
      <c r="AB21" s="203">
        <f t="shared" si="11"/>
        <v>2</v>
      </c>
      <c r="AC21" s="184">
        <f>'Core Indicators'!GD21</f>
        <v>2</v>
      </c>
      <c r="AD21" s="184">
        <f>'Core Indicators'!GL21</f>
        <v>2</v>
      </c>
      <c r="AE21" s="184">
        <f>'Core Indicators'!GT21</f>
        <v>2</v>
      </c>
      <c r="AF21" s="184">
        <f>'Core Indicators'!HB21</f>
        <v>2</v>
      </c>
      <c r="AG21" s="184">
        <f t="shared" si="12"/>
        <v>2</v>
      </c>
      <c r="AH21" s="184">
        <f>'Core Indicators'!HJ21</f>
        <v>2</v>
      </c>
      <c r="AI21" s="184">
        <f>'Core Indicators'!HR21</f>
        <v>2</v>
      </c>
      <c r="AJ21" s="184">
        <f t="shared" si="13"/>
        <v>2</v>
      </c>
      <c r="AK21" s="184">
        <f>'Core Indicators'!HZ21</f>
        <v>2</v>
      </c>
      <c r="AL21" s="184">
        <f>'Core Indicators'!IH21</f>
        <v>2</v>
      </c>
      <c r="AM21" s="184">
        <f>'Core Indicators'!IP21</f>
        <v>2</v>
      </c>
      <c r="AN21" s="184">
        <f t="shared" si="14"/>
        <v>2</v>
      </c>
    </row>
    <row r="22" spans="1:40" x14ac:dyDescent="0.25">
      <c r="A22" s="203" t="str">
        <f>Lists!C:C</f>
        <v>COL001</v>
      </c>
      <c r="B22" s="249">
        <f t="shared" si="0"/>
        <v>1.7</v>
      </c>
      <c r="C22" s="163">
        <f t="shared" si="1"/>
        <v>0</v>
      </c>
      <c r="D22" s="272">
        <f t="shared" si="2"/>
        <v>1.7</v>
      </c>
      <c r="E22" s="203">
        <f>'Core Indicators'!R22</f>
        <v>1</v>
      </c>
      <c r="F22" s="203">
        <f>'Core Indicators'!Z22</f>
        <v>2</v>
      </c>
      <c r="G22" s="163">
        <f t="shared" si="3"/>
        <v>1.5</v>
      </c>
      <c r="H22" s="203">
        <f>'Core Indicators'!AH22</f>
        <v>2</v>
      </c>
      <c r="I22" s="203">
        <f>'Core Indicators'!AP22</f>
        <v>2</v>
      </c>
      <c r="J22" s="203">
        <f>'Core Indicators'!BN22</f>
        <v>1</v>
      </c>
      <c r="K22" s="203">
        <f t="shared" si="4"/>
        <v>1.5</v>
      </c>
      <c r="L22" s="249">
        <f t="shared" si="5"/>
        <v>1.8</v>
      </c>
      <c r="M22" s="272">
        <f t="shared" si="6"/>
        <v>2</v>
      </c>
      <c r="N22" s="204">
        <f>'Core Indicators'!DJ22</f>
        <v>2</v>
      </c>
      <c r="O22" s="204">
        <f>'Core Indicators'!DR22</f>
        <v>2</v>
      </c>
      <c r="P22" s="204">
        <f>'Core Indicators'!DZ22</f>
        <v>2</v>
      </c>
      <c r="Q22" s="204">
        <f>'Core Indicators'!EH22</f>
        <v>2</v>
      </c>
      <c r="R22" s="204">
        <f>'Core Indicators'!EP22</f>
        <v>2</v>
      </c>
      <c r="S22" s="163">
        <f t="shared" si="7"/>
        <v>1.3</v>
      </c>
      <c r="T22" s="163">
        <f t="shared" si="8"/>
        <v>1</v>
      </c>
      <c r="U22" s="203">
        <v>1</v>
      </c>
      <c r="V22" s="203">
        <v>1</v>
      </c>
      <c r="W22" s="203">
        <f>'Core Indicators'!EX22</f>
        <v>1</v>
      </c>
      <c r="X22" s="163">
        <f t="shared" si="9"/>
        <v>1</v>
      </c>
      <c r="Y22" s="203">
        <v>1</v>
      </c>
      <c r="Z22" s="163">
        <f t="shared" si="10"/>
        <v>1.5</v>
      </c>
      <c r="AA22" s="203">
        <f>'Core Indicators'!FF22</f>
        <v>1</v>
      </c>
      <c r="AB22" s="203">
        <f t="shared" si="11"/>
        <v>2</v>
      </c>
      <c r="AC22" s="184">
        <f>'Core Indicators'!GD22</f>
        <v>2</v>
      </c>
      <c r="AD22" s="184">
        <f>'Core Indicators'!GL22</f>
        <v>2</v>
      </c>
      <c r="AE22" s="184">
        <f>'Core Indicators'!GT22</f>
        <v>2</v>
      </c>
      <c r="AF22" s="184">
        <f>'Core Indicators'!HB22</f>
        <v>2</v>
      </c>
      <c r="AG22" s="184">
        <f t="shared" si="12"/>
        <v>2</v>
      </c>
      <c r="AH22" s="184">
        <f>'Core Indicators'!HJ22</f>
        <v>2</v>
      </c>
      <c r="AI22" s="184">
        <f>'Core Indicators'!HR22</f>
        <v>2</v>
      </c>
      <c r="AJ22" s="184">
        <f t="shared" si="13"/>
        <v>2</v>
      </c>
      <c r="AK22" s="184">
        <f>'Core Indicators'!HZ22</f>
        <v>2</v>
      </c>
      <c r="AL22" s="184">
        <f>'Core Indicators'!IH22</f>
        <v>2</v>
      </c>
      <c r="AM22" s="184">
        <f>'Core Indicators'!IP22</f>
        <v>2</v>
      </c>
      <c r="AN22" s="184">
        <f t="shared" si="14"/>
        <v>2</v>
      </c>
    </row>
    <row r="23" spans="1:40" x14ac:dyDescent="0.25">
      <c r="A23" s="203" t="str">
        <f>Lists!C:C</f>
        <v>COL002</v>
      </c>
      <c r="B23" s="249">
        <f t="shared" si="0"/>
        <v>1.7</v>
      </c>
      <c r="C23" s="163">
        <f t="shared" si="1"/>
        <v>1</v>
      </c>
      <c r="D23" s="272">
        <f t="shared" si="2"/>
        <v>1.8</v>
      </c>
      <c r="E23" s="203">
        <f>'Core Indicators'!R23</f>
        <v>1</v>
      </c>
      <c r="F23" s="203">
        <f>'Core Indicators'!Z23</f>
        <v>2</v>
      </c>
      <c r="G23" s="163">
        <f t="shared" si="3"/>
        <v>1.5</v>
      </c>
      <c r="H23" s="203">
        <f>'Core Indicators'!AH23</f>
        <v>2</v>
      </c>
      <c r="I23" s="203">
        <f>'Core Indicators'!AP23</f>
        <v>2</v>
      </c>
      <c r="J23" s="203" t="str">
        <f>'Core Indicators'!BN23</f>
        <v>x</v>
      </c>
      <c r="K23" s="203">
        <f t="shared" si="4"/>
        <v>2</v>
      </c>
      <c r="L23" s="249">
        <f t="shared" si="5"/>
        <v>2</v>
      </c>
      <c r="M23" s="272">
        <f t="shared" si="6"/>
        <v>2</v>
      </c>
      <c r="N23" s="204">
        <f>'Core Indicators'!DJ23</f>
        <v>2</v>
      </c>
      <c r="O23" s="204">
        <f>'Core Indicators'!DR23</f>
        <v>2</v>
      </c>
      <c r="P23" s="204">
        <f>'Core Indicators'!DZ23</f>
        <v>2</v>
      </c>
      <c r="Q23" s="204" t="str">
        <f>'Core Indicators'!EH23</f>
        <v>x</v>
      </c>
      <c r="R23" s="204" t="str">
        <f>'Core Indicators'!EP23</f>
        <v>x</v>
      </c>
      <c r="S23" s="163">
        <f t="shared" si="7"/>
        <v>1.3</v>
      </c>
      <c r="T23" s="163">
        <f t="shared" si="8"/>
        <v>1</v>
      </c>
      <c r="U23" s="203">
        <v>1</v>
      </c>
      <c r="V23" s="203">
        <v>1</v>
      </c>
      <c r="W23" s="203">
        <f>'Core Indicators'!EX23</f>
        <v>1</v>
      </c>
      <c r="X23" s="163">
        <f t="shared" si="9"/>
        <v>1</v>
      </c>
      <c r="Y23" s="203">
        <v>1</v>
      </c>
      <c r="Z23" s="163">
        <f t="shared" si="10"/>
        <v>1.5</v>
      </c>
      <c r="AA23" s="203">
        <f>'Core Indicators'!FF23</f>
        <v>1</v>
      </c>
      <c r="AB23" s="203">
        <f t="shared" si="11"/>
        <v>2</v>
      </c>
      <c r="AC23" s="184">
        <f>'Core Indicators'!GD23</f>
        <v>2</v>
      </c>
      <c r="AD23" s="184">
        <f>'Core Indicators'!GL23</f>
        <v>2</v>
      </c>
      <c r="AE23" s="184">
        <f>'Core Indicators'!GT23</f>
        <v>2</v>
      </c>
      <c r="AF23" s="184">
        <f>'Core Indicators'!HB23</f>
        <v>2</v>
      </c>
      <c r="AG23" s="184">
        <f t="shared" si="12"/>
        <v>2</v>
      </c>
      <c r="AH23" s="184">
        <f>'Core Indicators'!HJ23</f>
        <v>2</v>
      </c>
      <c r="AI23" s="184">
        <f>'Core Indicators'!HR23</f>
        <v>2</v>
      </c>
      <c r="AJ23" s="184">
        <f t="shared" si="13"/>
        <v>2</v>
      </c>
      <c r="AK23" s="184">
        <f>'Core Indicators'!HZ23</f>
        <v>2</v>
      </c>
      <c r="AL23" s="184">
        <f>'Core Indicators'!IH23</f>
        <v>2</v>
      </c>
      <c r="AM23" s="184">
        <f>'Core Indicators'!IP23</f>
        <v>2</v>
      </c>
      <c r="AN23" s="184">
        <f t="shared" si="14"/>
        <v>2</v>
      </c>
    </row>
    <row r="24" spans="1:40" x14ac:dyDescent="0.25">
      <c r="A24" s="203" t="str">
        <f>Lists!C:C</f>
        <v>CRI002</v>
      </c>
      <c r="B24" s="249">
        <f t="shared" si="0"/>
        <v>1.9</v>
      </c>
      <c r="C24" s="163">
        <f t="shared" si="1"/>
        <v>2</v>
      </c>
      <c r="D24" s="272">
        <f t="shared" si="2"/>
        <v>2.2000000000000002</v>
      </c>
      <c r="E24" s="203">
        <f>'Core Indicators'!R24</f>
        <v>2</v>
      </c>
      <c r="F24" s="203">
        <f>'Core Indicators'!Z24</f>
        <v>3</v>
      </c>
      <c r="G24" s="163">
        <f t="shared" si="3"/>
        <v>2.5</v>
      </c>
      <c r="H24" s="203">
        <f>'Core Indicators'!AH24</f>
        <v>2</v>
      </c>
      <c r="I24" s="203">
        <f>'Core Indicators'!AP24</f>
        <v>2</v>
      </c>
      <c r="J24" s="203" t="str">
        <f>'Core Indicators'!BN24</f>
        <v>x</v>
      </c>
      <c r="K24" s="203">
        <f t="shared" si="4"/>
        <v>2</v>
      </c>
      <c r="L24" s="249">
        <f t="shared" si="5"/>
        <v>2</v>
      </c>
      <c r="M24" s="272">
        <f t="shared" si="6"/>
        <v>2</v>
      </c>
      <c r="N24" s="204">
        <f>'Core Indicators'!DJ24</f>
        <v>2</v>
      </c>
      <c r="O24" s="204">
        <f>'Core Indicators'!DR24</f>
        <v>2</v>
      </c>
      <c r="P24" s="204">
        <f>'Core Indicators'!DZ24</f>
        <v>2</v>
      </c>
      <c r="Q24" s="204" t="str">
        <f>'Core Indicators'!EH24</f>
        <v>x</v>
      </c>
      <c r="R24" s="204" t="str">
        <f>'Core Indicators'!EP24</f>
        <v>x</v>
      </c>
      <c r="S24" s="163">
        <f t="shared" si="7"/>
        <v>1.5</v>
      </c>
      <c r="T24" s="163">
        <f t="shared" si="8"/>
        <v>1</v>
      </c>
      <c r="U24" s="203">
        <v>1</v>
      </c>
      <c r="V24" s="203">
        <v>1</v>
      </c>
      <c r="W24" s="203" t="str">
        <f>'Core Indicators'!EX24</f>
        <v>x</v>
      </c>
      <c r="X24" s="163">
        <f t="shared" si="9"/>
        <v>1</v>
      </c>
      <c r="Y24" s="203">
        <v>1</v>
      </c>
      <c r="Z24" s="163">
        <f t="shared" si="10"/>
        <v>2</v>
      </c>
      <c r="AA24" s="203">
        <f>'Core Indicators'!FF24</f>
        <v>2</v>
      </c>
      <c r="AB24" s="203">
        <f t="shared" si="11"/>
        <v>2</v>
      </c>
      <c r="AC24" s="184">
        <f>'Core Indicators'!GD24</f>
        <v>2</v>
      </c>
      <c r="AD24" s="184">
        <f>'Core Indicators'!GL24</f>
        <v>2</v>
      </c>
      <c r="AE24" s="184">
        <f>'Core Indicators'!GT24</f>
        <v>2</v>
      </c>
      <c r="AF24" s="184">
        <f>'Core Indicators'!HB24</f>
        <v>2</v>
      </c>
      <c r="AG24" s="184">
        <f t="shared" si="12"/>
        <v>2</v>
      </c>
      <c r="AH24" s="184">
        <f>'Core Indicators'!HJ24</f>
        <v>2</v>
      </c>
      <c r="AI24" s="184">
        <f>'Core Indicators'!HR24</f>
        <v>2</v>
      </c>
      <c r="AJ24" s="184">
        <f t="shared" si="13"/>
        <v>2</v>
      </c>
      <c r="AK24" s="184">
        <f>'Core Indicators'!HZ24</f>
        <v>2</v>
      </c>
      <c r="AL24" s="184">
        <f>'Core Indicators'!IH24</f>
        <v>2</v>
      </c>
      <c r="AM24" s="184">
        <f>'Core Indicators'!IP24</f>
        <v>2</v>
      </c>
      <c r="AN24" s="184">
        <f t="shared" si="14"/>
        <v>2</v>
      </c>
    </row>
    <row r="25" spans="1:40" x14ac:dyDescent="0.25">
      <c r="A25" s="203" t="str">
        <f>Lists!C:C</f>
        <v>DJI001</v>
      </c>
      <c r="B25" s="249">
        <f t="shared" si="0"/>
        <v>1.9</v>
      </c>
      <c r="C25" s="163">
        <f t="shared" si="1"/>
        <v>0</v>
      </c>
      <c r="D25" s="272">
        <f t="shared" si="2"/>
        <v>2</v>
      </c>
      <c r="E25" s="203">
        <f>'Core Indicators'!R25</f>
        <v>2</v>
      </c>
      <c r="F25" s="203">
        <f>'Core Indicators'!Z25</f>
        <v>2</v>
      </c>
      <c r="G25" s="163">
        <f t="shared" si="3"/>
        <v>2</v>
      </c>
      <c r="H25" s="203">
        <f>'Core Indicators'!AH25</f>
        <v>2</v>
      </c>
      <c r="I25" s="203">
        <f>'Core Indicators'!AP25</f>
        <v>2</v>
      </c>
      <c r="J25" s="203">
        <f>'Core Indicators'!BN25</f>
        <v>2</v>
      </c>
      <c r="K25" s="203">
        <f t="shared" si="4"/>
        <v>2</v>
      </c>
      <c r="L25" s="249">
        <f t="shared" si="5"/>
        <v>2</v>
      </c>
      <c r="M25" s="272">
        <f t="shared" si="6"/>
        <v>2</v>
      </c>
      <c r="N25" s="204">
        <f>'Core Indicators'!DJ25</f>
        <v>2</v>
      </c>
      <c r="O25" s="204">
        <f>'Core Indicators'!DR25</f>
        <v>2</v>
      </c>
      <c r="P25" s="204">
        <f>'Core Indicators'!DZ25</f>
        <v>2</v>
      </c>
      <c r="Q25" s="204">
        <f>'Core Indicators'!EH25</f>
        <v>2</v>
      </c>
      <c r="R25" s="204">
        <f>'Core Indicators'!EP25</f>
        <v>2</v>
      </c>
      <c r="S25" s="163">
        <f t="shared" si="7"/>
        <v>1.6</v>
      </c>
      <c r="T25" s="163">
        <f t="shared" si="8"/>
        <v>1.1666666666666667</v>
      </c>
      <c r="U25" s="203">
        <v>1</v>
      </c>
      <c r="V25" s="203">
        <v>1</v>
      </c>
      <c r="W25" s="203">
        <f>'Core Indicators'!EX25</f>
        <v>2</v>
      </c>
      <c r="X25" s="163">
        <f t="shared" si="9"/>
        <v>1.5</v>
      </c>
      <c r="Y25" s="203">
        <v>1</v>
      </c>
      <c r="Z25" s="163">
        <f t="shared" si="10"/>
        <v>2</v>
      </c>
      <c r="AA25" s="203">
        <f>'Core Indicators'!FF25</f>
        <v>2</v>
      </c>
      <c r="AB25" s="203">
        <f t="shared" si="11"/>
        <v>2</v>
      </c>
      <c r="AC25" s="184">
        <f>'Core Indicators'!GD25</f>
        <v>2</v>
      </c>
      <c r="AD25" s="184">
        <f>'Core Indicators'!GL25</f>
        <v>2</v>
      </c>
      <c r="AE25" s="184">
        <f>'Core Indicators'!GT25</f>
        <v>2</v>
      </c>
      <c r="AF25" s="184">
        <f>'Core Indicators'!HB25</f>
        <v>2</v>
      </c>
      <c r="AG25" s="184">
        <f t="shared" si="12"/>
        <v>2</v>
      </c>
      <c r="AH25" s="184">
        <f>'Core Indicators'!HJ25</f>
        <v>2</v>
      </c>
      <c r="AI25" s="184">
        <f>'Core Indicators'!HR25</f>
        <v>2</v>
      </c>
      <c r="AJ25" s="184">
        <f t="shared" si="13"/>
        <v>2</v>
      </c>
      <c r="AK25" s="184">
        <f>'Core Indicators'!HZ25</f>
        <v>2</v>
      </c>
      <c r="AL25" s="184">
        <f>'Core Indicators'!IH25</f>
        <v>2</v>
      </c>
      <c r="AM25" s="184">
        <f>'Core Indicators'!IP25</f>
        <v>2</v>
      </c>
      <c r="AN25" s="184">
        <f t="shared" si="14"/>
        <v>2</v>
      </c>
    </row>
    <row r="26" spans="1:40" x14ac:dyDescent="0.25">
      <c r="A26" s="203" t="str">
        <f>Lists!C:C</f>
        <v>DJI002</v>
      </c>
      <c r="B26" s="249">
        <f t="shared" si="0"/>
        <v>1.8</v>
      </c>
      <c r="C26" s="163">
        <f t="shared" si="1"/>
        <v>0</v>
      </c>
      <c r="D26" s="272">
        <f t="shared" si="2"/>
        <v>1.8</v>
      </c>
      <c r="E26" s="203">
        <f>'Core Indicators'!R26</f>
        <v>1</v>
      </c>
      <c r="F26" s="203">
        <f>'Core Indicators'!Z26</f>
        <v>2</v>
      </c>
      <c r="G26" s="163">
        <f t="shared" si="3"/>
        <v>1.5</v>
      </c>
      <c r="H26" s="203">
        <f>'Core Indicators'!AH26</f>
        <v>2</v>
      </c>
      <c r="I26" s="203">
        <f>'Core Indicators'!AP26</f>
        <v>2</v>
      </c>
      <c r="J26" s="203">
        <f>'Core Indicators'!BN26</f>
        <v>2</v>
      </c>
      <c r="K26" s="203">
        <f t="shared" si="4"/>
        <v>2</v>
      </c>
      <c r="L26" s="249">
        <f t="shared" si="5"/>
        <v>2</v>
      </c>
      <c r="M26" s="272">
        <f t="shared" si="6"/>
        <v>2</v>
      </c>
      <c r="N26" s="204">
        <f>'Core Indicators'!DJ26</f>
        <v>2</v>
      </c>
      <c r="O26" s="204">
        <f>'Core Indicators'!DR26</f>
        <v>2</v>
      </c>
      <c r="P26" s="204">
        <f>'Core Indicators'!DZ26</f>
        <v>2</v>
      </c>
      <c r="Q26" s="204">
        <f>'Core Indicators'!EH26</f>
        <v>2</v>
      </c>
      <c r="R26" s="204">
        <f>'Core Indicators'!EP26</f>
        <v>2</v>
      </c>
      <c r="S26" s="163">
        <f t="shared" si="7"/>
        <v>1.6</v>
      </c>
      <c r="T26" s="163">
        <f t="shared" si="8"/>
        <v>1.1666666666666667</v>
      </c>
      <c r="U26" s="203">
        <v>1</v>
      </c>
      <c r="V26" s="203">
        <v>1</v>
      </c>
      <c r="W26" s="203">
        <f>'Core Indicators'!EX26</f>
        <v>2</v>
      </c>
      <c r="X26" s="163">
        <f t="shared" si="9"/>
        <v>1.5</v>
      </c>
      <c r="Y26" s="203">
        <v>1</v>
      </c>
      <c r="Z26" s="163">
        <f t="shared" si="10"/>
        <v>2</v>
      </c>
      <c r="AA26" s="203">
        <f>'Core Indicators'!FF26</f>
        <v>2</v>
      </c>
      <c r="AB26" s="203">
        <f t="shared" si="11"/>
        <v>2</v>
      </c>
      <c r="AC26" s="184">
        <f>'Core Indicators'!GD26</f>
        <v>2</v>
      </c>
      <c r="AD26" s="184">
        <f>'Core Indicators'!GL26</f>
        <v>2</v>
      </c>
      <c r="AE26" s="184">
        <f>'Core Indicators'!GT26</f>
        <v>2</v>
      </c>
      <c r="AF26" s="184">
        <f>'Core Indicators'!HB26</f>
        <v>2</v>
      </c>
      <c r="AG26" s="184">
        <f t="shared" si="12"/>
        <v>2</v>
      </c>
      <c r="AH26" s="184">
        <f>'Core Indicators'!HJ26</f>
        <v>2</v>
      </c>
      <c r="AI26" s="184">
        <f>'Core Indicators'!HR26</f>
        <v>2</v>
      </c>
      <c r="AJ26" s="184">
        <f t="shared" si="13"/>
        <v>2</v>
      </c>
      <c r="AK26" s="184">
        <f>'Core Indicators'!HZ26</f>
        <v>2</v>
      </c>
      <c r="AL26" s="184">
        <f>'Core Indicators'!IH26</f>
        <v>2</v>
      </c>
      <c r="AM26" s="184">
        <f>'Core Indicators'!IP26</f>
        <v>2</v>
      </c>
      <c r="AN26" s="184">
        <f t="shared" si="14"/>
        <v>2</v>
      </c>
    </row>
    <row r="27" spans="1:40" x14ac:dyDescent="0.25">
      <c r="A27" s="203" t="str">
        <f>Lists!C:C</f>
        <v>DJI003</v>
      </c>
      <c r="B27" s="249">
        <f t="shared" si="0"/>
        <v>1.9</v>
      </c>
      <c r="C27" s="163">
        <f t="shared" si="1"/>
        <v>2</v>
      </c>
      <c r="D27" s="272">
        <f t="shared" si="2"/>
        <v>2</v>
      </c>
      <c r="E27" s="203">
        <f>'Core Indicators'!R27</f>
        <v>2</v>
      </c>
      <c r="F27" s="203">
        <f>'Core Indicators'!Z27</f>
        <v>2</v>
      </c>
      <c r="G27" s="163">
        <f t="shared" si="3"/>
        <v>2</v>
      </c>
      <c r="H27" s="203">
        <f>'Core Indicators'!AH27</f>
        <v>2</v>
      </c>
      <c r="I27" s="203" t="str">
        <f>'Core Indicators'!AP27</f>
        <v>x</v>
      </c>
      <c r="J27" s="203" t="str">
        <f>'Core Indicators'!BN27</f>
        <v>x</v>
      </c>
      <c r="K27" s="203" t="str">
        <f t="shared" si="4"/>
        <v>x</v>
      </c>
      <c r="L27" s="249">
        <f t="shared" si="5"/>
        <v>2</v>
      </c>
      <c r="M27" s="272">
        <f t="shared" si="6"/>
        <v>2</v>
      </c>
      <c r="N27" s="204">
        <f>'Core Indicators'!DJ27</f>
        <v>2</v>
      </c>
      <c r="O27" s="204">
        <f>'Core Indicators'!DR27</f>
        <v>2</v>
      </c>
      <c r="P27" s="204">
        <f>'Core Indicators'!DZ27</f>
        <v>2</v>
      </c>
      <c r="Q27" s="204">
        <f>'Core Indicators'!EH27</f>
        <v>2</v>
      </c>
      <c r="R27" s="204">
        <f>'Core Indicators'!EP27</f>
        <v>2</v>
      </c>
      <c r="S27" s="163">
        <f t="shared" si="7"/>
        <v>1.6</v>
      </c>
      <c r="T27" s="163">
        <f t="shared" si="8"/>
        <v>1.1666666666666667</v>
      </c>
      <c r="U27" s="203">
        <v>1</v>
      </c>
      <c r="V27" s="203">
        <v>1</v>
      </c>
      <c r="W27" s="203">
        <f>'Core Indicators'!EX27</f>
        <v>2</v>
      </c>
      <c r="X27" s="163">
        <f t="shared" si="9"/>
        <v>1.5</v>
      </c>
      <c r="Y27" s="203">
        <v>1</v>
      </c>
      <c r="Z27" s="163">
        <f t="shared" si="10"/>
        <v>2</v>
      </c>
      <c r="AA27" s="203">
        <f>'Core Indicators'!FF27</f>
        <v>2</v>
      </c>
      <c r="AB27" s="203">
        <f t="shared" si="11"/>
        <v>2</v>
      </c>
      <c r="AC27" s="184">
        <f>'Core Indicators'!GD27</f>
        <v>2</v>
      </c>
      <c r="AD27" s="184">
        <f>'Core Indicators'!GL27</f>
        <v>2</v>
      </c>
      <c r="AE27" s="184">
        <f>'Core Indicators'!GT27</f>
        <v>2</v>
      </c>
      <c r="AF27" s="184">
        <f>'Core Indicators'!HB27</f>
        <v>2</v>
      </c>
      <c r="AG27" s="184">
        <f t="shared" si="12"/>
        <v>2</v>
      </c>
      <c r="AH27" s="184">
        <f>'Core Indicators'!HJ27</f>
        <v>2</v>
      </c>
      <c r="AI27" s="184">
        <f>'Core Indicators'!HR27</f>
        <v>2</v>
      </c>
      <c r="AJ27" s="184">
        <f t="shared" si="13"/>
        <v>2</v>
      </c>
      <c r="AK27" s="184">
        <f>'Core Indicators'!HZ27</f>
        <v>2</v>
      </c>
      <c r="AL27" s="184">
        <f>'Core Indicators'!IH27</f>
        <v>2</v>
      </c>
      <c r="AM27" s="184">
        <f>'Core Indicators'!IP27</f>
        <v>2</v>
      </c>
      <c r="AN27" s="184">
        <f t="shared" si="14"/>
        <v>2</v>
      </c>
    </row>
    <row r="28" spans="1:40" x14ac:dyDescent="0.25">
      <c r="A28" s="203" t="str">
        <f>Lists!C:C</f>
        <v>DOM002</v>
      </c>
      <c r="B28" s="249">
        <f t="shared" si="0"/>
        <v>1.9</v>
      </c>
      <c r="C28" s="163">
        <f t="shared" si="1"/>
        <v>2</v>
      </c>
      <c r="D28" s="272">
        <f t="shared" si="2"/>
        <v>2</v>
      </c>
      <c r="E28" s="203">
        <f>'Core Indicators'!R28</f>
        <v>2</v>
      </c>
      <c r="F28" s="203">
        <f>'Core Indicators'!Z28</f>
        <v>2</v>
      </c>
      <c r="G28" s="163">
        <f t="shared" si="3"/>
        <v>2</v>
      </c>
      <c r="H28" s="203">
        <f>'Core Indicators'!AH28</f>
        <v>2</v>
      </c>
      <c r="I28" s="203">
        <f>'Core Indicators'!AP28</f>
        <v>2</v>
      </c>
      <c r="J28" s="203" t="str">
        <f>'Core Indicators'!BN28</f>
        <v>x</v>
      </c>
      <c r="K28" s="203">
        <f t="shared" si="4"/>
        <v>2</v>
      </c>
      <c r="L28" s="249">
        <f t="shared" si="5"/>
        <v>2</v>
      </c>
      <c r="M28" s="272">
        <f t="shared" si="6"/>
        <v>2</v>
      </c>
      <c r="N28" s="204">
        <f>'Core Indicators'!DJ28</f>
        <v>2</v>
      </c>
      <c r="O28" s="204">
        <f>'Core Indicators'!DR28</f>
        <v>2</v>
      </c>
      <c r="P28" s="204">
        <f>'Core Indicators'!DZ28</f>
        <v>2</v>
      </c>
      <c r="Q28" s="204" t="str">
        <f>'Core Indicators'!EH28</f>
        <v>x</v>
      </c>
      <c r="R28" s="204" t="str">
        <f>'Core Indicators'!EP28</f>
        <v>x</v>
      </c>
      <c r="S28" s="163">
        <f t="shared" si="7"/>
        <v>1.5</v>
      </c>
      <c r="T28" s="163">
        <f t="shared" si="8"/>
        <v>1</v>
      </c>
      <c r="U28" s="203">
        <v>1</v>
      </c>
      <c r="V28" s="203">
        <v>1</v>
      </c>
      <c r="W28" s="203" t="str">
        <f>'Core Indicators'!EX28</f>
        <v>x</v>
      </c>
      <c r="X28" s="163">
        <f t="shared" si="9"/>
        <v>1</v>
      </c>
      <c r="Y28" s="203">
        <v>1</v>
      </c>
      <c r="Z28" s="163">
        <f t="shared" si="10"/>
        <v>2</v>
      </c>
      <c r="AA28" s="203">
        <f>'Core Indicators'!FF28</f>
        <v>2</v>
      </c>
      <c r="AB28" s="203">
        <f t="shared" si="11"/>
        <v>2</v>
      </c>
      <c r="AC28" s="184">
        <f>'Core Indicators'!GD28</f>
        <v>2</v>
      </c>
      <c r="AD28" s="184">
        <f>'Core Indicators'!GL28</f>
        <v>2</v>
      </c>
      <c r="AE28" s="184">
        <f>'Core Indicators'!GT28</f>
        <v>2</v>
      </c>
      <c r="AF28" s="184">
        <f>'Core Indicators'!HB28</f>
        <v>2</v>
      </c>
      <c r="AG28" s="184">
        <f t="shared" si="12"/>
        <v>2</v>
      </c>
      <c r="AH28" s="184">
        <f>'Core Indicators'!HJ28</f>
        <v>2</v>
      </c>
      <c r="AI28" s="184">
        <f>'Core Indicators'!HR28</f>
        <v>2</v>
      </c>
      <c r="AJ28" s="184">
        <f t="shared" si="13"/>
        <v>2</v>
      </c>
      <c r="AK28" s="184">
        <f>'Core Indicators'!HZ28</f>
        <v>2</v>
      </c>
      <c r="AL28" s="184">
        <f>'Core Indicators'!IH28</f>
        <v>2</v>
      </c>
      <c r="AM28" s="184">
        <f>'Core Indicators'!IP28</f>
        <v>2</v>
      </c>
      <c r="AN28" s="184">
        <f t="shared" si="14"/>
        <v>2</v>
      </c>
    </row>
    <row r="29" spans="1:40" x14ac:dyDescent="0.25">
      <c r="A29" s="203" t="str">
        <f>Lists!C:C</f>
        <v>DZA002</v>
      </c>
      <c r="B29" s="249">
        <f t="shared" si="0"/>
        <v>2</v>
      </c>
      <c r="C29" s="163">
        <f t="shared" si="1"/>
        <v>0</v>
      </c>
      <c r="D29" s="272">
        <f t="shared" si="2"/>
        <v>2.2000000000000002</v>
      </c>
      <c r="E29" s="203">
        <f>'Core Indicators'!R29</f>
        <v>2</v>
      </c>
      <c r="F29" s="203">
        <f>'Core Indicators'!Z29</f>
        <v>2</v>
      </c>
      <c r="G29" s="163">
        <f t="shared" si="3"/>
        <v>2</v>
      </c>
      <c r="H29" s="203">
        <f>'Core Indicators'!AH29</f>
        <v>2</v>
      </c>
      <c r="I29" s="203">
        <f>'Core Indicators'!AP29</f>
        <v>2</v>
      </c>
      <c r="J29" s="203">
        <f>'Core Indicators'!BN29</f>
        <v>3</v>
      </c>
      <c r="K29" s="203">
        <f t="shared" si="4"/>
        <v>2.5</v>
      </c>
      <c r="L29" s="249">
        <f t="shared" si="5"/>
        <v>2.2999999999999998</v>
      </c>
      <c r="M29" s="272">
        <f t="shared" si="6"/>
        <v>2</v>
      </c>
      <c r="N29" s="204">
        <f>'Core Indicators'!DJ29</f>
        <v>2</v>
      </c>
      <c r="O29" s="204">
        <f>'Core Indicators'!DR29</f>
        <v>2</v>
      </c>
      <c r="P29" s="204">
        <f>'Core Indicators'!DZ29</f>
        <v>2</v>
      </c>
      <c r="Q29" s="204">
        <f>'Core Indicators'!EH29</f>
        <v>2</v>
      </c>
      <c r="R29" s="204">
        <f>'Core Indicators'!EP29</f>
        <v>2</v>
      </c>
      <c r="S29" s="163">
        <f t="shared" si="7"/>
        <v>1.7</v>
      </c>
      <c r="T29" s="163">
        <f t="shared" si="8"/>
        <v>1.3333333333333333</v>
      </c>
      <c r="U29" s="203">
        <v>1</v>
      </c>
      <c r="V29" s="203">
        <v>1</v>
      </c>
      <c r="W29" s="203">
        <f>'Core Indicators'!EX29</f>
        <v>3</v>
      </c>
      <c r="X29" s="163">
        <f t="shared" si="9"/>
        <v>2</v>
      </c>
      <c r="Y29" s="203">
        <v>1</v>
      </c>
      <c r="Z29" s="163">
        <f t="shared" si="10"/>
        <v>2</v>
      </c>
      <c r="AA29" s="203">
        <f>'Core Indicators'!FF29</f>
        <v>2</v>
      </c>
      <c r="AB29" s="203">
        <f t="shared" si="11"/>
        <v>2</v>
      </c>
      <c r="AC29" s="184">
        <f>'Core Indicators'!GD29</f>
        <v>2</v>
      </c>
      <c r="AD29" s="184">
        <f>'Core Indicators'!GL29</f>
        <v>2</v>
      </c>
      <c r="AE29" s="184">
        <f>'Core Indicators'!GT29</f>
        <v>2</v>
      </c>
      <c r="AF29" s="184">
        <f>'Core Indicators'!HB29</f>
        <v>2</v>
      </c>
      <c r="AG29" s="184">
        <f t="shared" si="12"/>
        <v>2</v>
      </c>
      <c r="AH29" s="184">
        <f>'Core Indicators'!HJ29</f>
        <v>2</v>
      </c>
      <c r="AI29" s="184">
        <f>'Core Indicators'!HR29</f>
        <v>2</v>
      </c>
      <c r="AJ29" s="184">
        <f t="shared" si="13"/>
        <v>2</v>
      </c>
      <c r="AK29" s="184">
        <f>'Core Indicators'!HZ29</f>
        <v>2</v>
      </c>
      <c r="AL29" s="184">
        <f>'Core Indicators'!IH29</f>
        <v>2</v>
      </c>
      <c r="AM29" s="184">
        <f>'Core Indicators'!IP29</f>
        <v>2</v>
      </c>
      <c r="AN29" s="184">
        <f t="shared" si="14"/>
        <v>2</v>
      </c>
    </row>
    <row r="30" spans="1:40" x14ac:dyDescent="0.25">
      <c r="A30" s="203" t="str">
        <f>Lists!C:C</f>
        <v>DZA003</v>
      </c>
      <c r="B30" s="249">
        <f t="shared" si="0"/>
        <v>2.7</v>
      </c>
      <c r="C30" s="163">
        <f t="shared" si="1"/>
        <v>1</v>
      </c>
      <c r="D30" s="272">
        <f t="shared" si="2"/>
        <v>3</v>
      </c>
      <c r="E30" s="203">
        <f>'Core Indicators'!R30</f>
        <v>3</v>
      </c>
      <c r="F30" s="203">
        <f>'Core Indicators'!Z30</f>
        <v>3</v>
      </c>
      <c r="G30" s="163">
        <f t="shared" si="3"/>
        <v>3</v>
      </c>
      <c r="H30" s="203">
        <f>'Core Indicators'!AH30</f>
        <v>3</v>
      </c>
      <c r="I30" s="203" t="str">
        <f>'Core Indicators'!AP30</f>
        <v>x</v>
      </c>
      <c r="J30" s="203">
        <f>'Core Indicators'!BN30</f>
        <v>3</v>
      </c>
      <c r="K30" s="203">
        <f t="shared" si="4"/>
        <v>3</v>
      </c>
      <c r="L30" s="249">
        <f t="shared" si="5"/>
        <v>3</v>
      </c>
      <c r="M30" s="272">
        <f t="shared" si="6"/>
        <v>3</v>
      </c>
      <c r="N30" s="204">
        <f>'Core Indicators'!DJ30</f>
        <v>3</v>
      </c>
      <c r="O30" s="204">
        <f>'Core Indicators'!DR30</f>
        <v>3</v>
      </c>
      <c r="P30" s="204">
        <f>'Core Indicators'!DZ30</f>
        <v>3</v>
      </c>
      <c r="Q30" s="204">
        <f>'Core Indicators'!EH30</f>
        <v>3</v>
      </c>
      <c r="R30" s="204">
        <f>'Core Indicators'!EP30</f>
        <v>3</v>
      </c>
      <c r="S30" s="163">
        <f t="shared" si="7"/>
        <v>1.9</v>
      </c>
      <c r="T30" s="163">
        <f t="shared" si="8"/>
        <v>1.3333333333333333</v>
      </c>
      <c r="U30" s="203">
        <v>1</v>
      </c>
      <c r="V30" s="203">
        <v>1</v>
      </c>
      <c r="W30" s="203">
        <f>'Core Indicators'!EX30</f>
        <v>3</v>
      </c>
      <c r="X30" s="163">
        <f t="shared" si="9"/>
        <v>2</v>
      </c>
      <c r="Y30" s="203">
        <v>1</v>
      </c>
      <c r="Z30" s="163">
        <f t="shared" si="10"/>
        <v>2.5</v>
      </c>
      <c r="AA30" s="203">
        <f>'Core Indicators'!FF30</f>
        <v>3</v>
      </c>
      <c r="AB30" s="203">
        <f t="shared" si="11"/>
        <v>2</v>
      </c>
      <c r="AC30" s="184">
        <f>'Core Indicators'!GD30</f>
        <v>2</v>
      </c>
      <c r="AD30" s="184">
        <f>'Core Indicators'!GL30</f>
        <v>2</v>
      </c>
      <c r="AE30" s="184">
        <f>'Core Indicators'!GT30</f>
        <v>2</v>
      </c>
      <c r="AF30" s="184">
        <f>'Core Indicators'!HB30</f>
        <v>2</v>
      </c>
      <c r="AG30" s="184">
        <f t="shared" si="12"/>
        <v>2</v>
      </c>
      <c r="AH30" s="184">
        <f>'Core Indicators'!HJ30</f>
        <v>2</v>
      </c>
      <c r="AI30" s="184">
        <f>'Core Indicators'!HR30</f>
        <v>2</v>
      </c>
      <c r="AJ30" s="184">
        <f t="shared" si="13"/>
        <v>2</v>
      </c>
      <c r="AK30" s="184">
        <f>'Core Indicators'!HZ30</f>
        <v>2</v>
      </c>
      <c r="AL30" s="184">
        <f>'Core Indicators'!IH30</f>
        <v>2</v>
      </c>
      <c r="AM30" s="184">
        <f>'Core Indicators'!IP30</f>
        <v>2</v>
      </c>
      <c r="AN30" s="184">
        <f t="shared" si="14"/>
        <v>2</v>
      </c>
    </row>
    <row r="31" spans="1:40" x14ac:dyDescent="0.25">
      <c r="A31" s="203" t="str">
        <f>Lists!C:C</f>
        <v>DZA004</v>
      </c>
      <c r="B31" s="249">
        <f t="shared" si="0"/>
        <v>2.4</v>
      </c>
      <c r="C31" s="163">
        <f t="shared" si="1"/>
        <v>0</v>
      </c>
      <c r="D31" s="272">
        <f t="shared" si="2"/>
        <v>2.6</v>
      </c>
      <c r="E31" s="203">
        <f>'Core Indicators'!R31</f>
        <v>2</v>
      </c>
      <c r="F31" s="203">
        <f>'Core Indicators'!Z31</f>
        <v>2</v>
      </c>
      <c r="G31" s="163">
        <f t="shared" si="3"/>
        <v>2</v>
      </c>
      <c r="H31" s="203">
        <f>'Core Indicators'!AH31</f>
        <v>3</v>
      </c>
      <c r="I31" s="203">
        <f>'Core Indicators'!AP31</f>
        <v>2</v>
      </c>
      <c r="J31" s="203">
        <f>'Core Indicators'!BN31</f>
        <v>3</v>
      </c>
      <c r="K31" s="203">
        <f t="shared" si="4"/>
        <v>2.5</v>
      </c>
      <c r="L31" s="249">
        <f t="shared" si="5"/>
        <v>2.8</v>
      </c>
      <c r="M31" s="272">
        <f t="shared" si="6"/>
        <v>3</v>
      </c>
      <c r="N31" s="204">
        <f>'Core Indicators'!DJ31</f>
        <v>3</v>
      </c>
      <c r="O31" s="204">
        <f>'Core Indicators'!DR31</f>
        <v>3</v>
      </c>
      <c r="P31" s="204">
        <f>'Core Indicators'!DZ31</f>
        <v>3</v>
      </c>
      <c r="Q31" s="204">
        <f>'Core Indicators'!EH31</f>
        <v>3</v>
      </c>
      <c r="R31" s="204">
        <f>'Core Indicators'!EP31</f>
        <v>3</v>
      </c>
      <c r="S31" s="163">
        <f t="shared" si="7"/>
        <v>1.4</v>
      </c>
      <c r="T31" s="163">
        <f t="shared" si="8"/>
        <v>1.3333333333333333</v>
      </c>
      <c r="U31" s="203">
        <v>1</v>
      </c>
      <c r="V31" s="203">
        <v>1</v>
      </c>
      <c r="W31" s="203">
        <f>'Core Indicators'!EX31</f>
        <v>3</v>
      </c>
      <c r="X31" s="163">
        <f t="shared" si="9"/>
        <v>2</v>
      </c>
      <c r="Y31" s="203">
        <v>1</v>
      </c>
      <c r="Z31" s="163">
        <f t="shared" si="10"/>
        <v>1.5</v>
      </c>
      <c r="AA31" s="203">
        <f>'Core Indicators'!FF31</f>
        <v>1</v>
      </c>
      <c r="AB31" s="203">
        <f t="shared" si="11"/>
        <v>2</v>
      </c>
      <c r="AC31" s="184">
        <f>'Core Indicators'!GD31</f>
        <v>2</v>
      </c>
      <c r="AD31" s="184">
        <f>'Core Indicators'!GL31</f>
        <v>2</v>
      </c>
      <c r="AE31" s="184">
        <f>'Core Indicators'!GT31</f>
        <v>2</v>
      </c>
      <c r="AF31" s="184">
        <f>'Core Indicators'!HB31</f>
        <v>2</v>
      </c>
      <c r="AG31" s="184">
        <f t="shared" si="12"/>
        <v>2</v>
      </c>
      <c r="AH31" s="184">
        <f>'Core Indicators'!HJ31</f>
        <v>2</v>
      </c>
      <c r="AI31" s="184">
        <f>'Core Indicators'!HR31</f>
        <v>2</v>
      </c>
      <c r="AJ31" s="184">
        <f t="shared" si="13"/>
        <v>2</v>
      </c>
      <c r="AK31" s="184">
        <f>'Core Indicators'!HZ31</f>
        <v>2</v>
      </c>
      <c r="AL31" s="184">
        <f>'Core Indicators'!IH31</f>
        <v>2</v>
      </c>
      <c r="AM31" s="184">
        <f>'Core Indicators'!IP31</f>
        <v>2</v>
      </c>
      <c r="AN31" s="184">
        <f t="shared" si="14"/>
        <v>2</v>
      </c>
    </row>
    <row r="32" spans="1:40" x14ac:dyDescent="0.25">
      <c r="A32" s="203" t="str">
        <f>Lists!C:C</f>
        <v>ECU002</v>
      </c>
      <c r="B32" s="249">
        <f t="shared" si="0"/>
        <v>1.7</v>
      </c>
      <c r="C32" s="163">
        <f t="shared" si="1"/>
        <v>0</v>
      </c>
      <c r="D32" s="272">
        <f t="shared" si="2"/>
        <v>1.8</v>
      </c>
      <c r="E32" s="203">
        <f>'Core Indicators'!R32</f>
        <v>1</v>
      </c>
      <c r="F32" s="203">
        <f>'Core Indicators'!Z32</f>
        <v>2</v>
      </c>
      <c r="G32" s="163">
        <f t="shared" si="3"/>
        <v>1.5</v>
      </c>
      <c r="H32" s="203">
        <f>'Core Indicators'!AH32</f>
        <v>2</v>
      </c>
      <c r="I32" s="203">
        <f>'Core Indicators'!AP32</f>
        <v>2</v>
      </c>
      <c r="J32" s="203">
        <f>'Core Indicators'!BN32</f>
        <v>2</v>
      </c>
      <c r="K32" s="203">
        <f t="shared" si="4"/>
        <v>2</v>
      </c>
      <c r="L32" s="249">
        <f t="shared" si="5"/>
        <v>2</v>
      </c>
      <c r="M32" s="272">
        <f t="shared" si="6"/>
        <v>2</v>
      </c>
      <c r="N32" s="204">
        <f>'Core Indicators'!DJ32</f>
        <v>2</v>
      </c>
      <c r="O32" s="204">
        <f>'Core Indicators'!DR32</f>
        <v>2</v>
      </c>
      <c r="P32" s="204">
        <f>'Core Indicators'!DZ32</f>
        <v>2</v>
      </c>
      <c r="Q32" s="204" t="str">
        <f>'Core Indicators'!EH32</f>
        <v>x</v>
      </c>
      <c r="R32" s="204" t="str">
        <f>'Core Indicators'!EP32</f>
        <v>x</v>
      </c>
      <c r="S32" s="163">
        <f t="shared" si="7"/>
        <v>1.3</v>
      </c>
      <c r="T32" s="163">
        <f t="shared" si="8"/>
        <v>1</v>
      </c>
      <c r="U32" s="203">
        <v>1</v>
      </c>
      <c r="V32" s="203">
        <v>1</v>
      </c>
      <c r="W32" s="203">
        <f>'Core Indicators'!EX32</f>
        <v>1</v>
      </c>
      <c r="X32" s="163">
        <f t="shared" si="9"/>
        <v>1</v>
      </c>
      <c r="Y32" s="203">
        <v>1</v>
      </c>
      <c r="Z32" s="163">
        <f t="shared" si="10"/>
        <v>1.5</v>
      </c>
      <c r="AA32" s="203">
        <f>'Core Indicators'!FF32</f>
        <v>1</v>
      </c>
      <c r="AB32" s="203">
        <f t="shared" si="11"/>
        <v>2</v>
      </c>
      <c r="AC32" s="184">
        <f>'Core Indicators'!GD32</f>
        <v>2</v>
      </c>
      <c r="AD32" s="184">
        <f>'Core Indicators'!GL32</f>
        <v>2</v>
      </c>
      <c r="AE32" s="184">
        <f>'Core Indicators'!GT32</f>
        <v>2</v>
      </c>
      <c r="AF32" s="184">
        <f>'Core Indicators'!HB32</f>
        <v>2</v>
      </c>
      <c r="AG32" s="184">
        <f t="shared" si="12"/>
        <v>2</v>
      </c>
      <c r="AH32" s="184">
        <f>'Core Indicators'!HJ32</f>
        <v>2</v>
      </c>
      <c r="AI32" s="184">
        <f>'Core Indicators'!HR32</f>
        <v>2</v>
      </c>
      <c r="AJ32" s="184">
        <f t="shared" si="13"/>
        <v>2</v>
      </c>
      <c r="AK32" s="184">
        <f>'Core Indicators'!HZ32</f>
        <v>2</v>
      </c>
      <c r="AL32" s="184">
        <f>'Core Indicators'!IH32</f>
        <v>2</v>
      </c>
      <c r="AM32" s="184">
        <f>'Core Indicators'!IP32</f>
        <v>2</v>
      </c>
      <c r="AN32" s="184">
        <f t="shared" si="14"/>
        <v>2</v>
      </c>
    </row>
    <row r="33" spans="1:40" x14ac:dyDescent="0.25">
      <c r="A33" s="203" t="str">
        <f>Lists!C:C</f>
        <v>EGY002</v>
      </c>
      <c r="B33" s="249">
        <f t="shared" si="0"/>
        <v>2</v>
      </c>
      <c r="C33" s="163">
        <f t="shared" si="1"/>
        <v>0</v>
      </c>
      <c r="D33" s="272">
        <f t="shared" si="2"/>
        <v>2.2000000000000002</v>
      </c>
      <c r="E33" s="203">
        <f>'Core Indicators'!R33</f>
        <v>2</v>
      </c>
      <c r="F33" s="203">
        <f>'Core Indicators'!Z33</f>
        <v>2</v>
      </c>
      <c r="G33" s="163">
        <f t="shared" si="3"/>
        <v>2</v>
      </c>
      <c r="H33" s="203">
        <f>'Core Indicators'!AH33</f>
        <v>2</v>
      </c>
      <c r="I33" s="203">
        <f>'Core Indicators'!AP33</f>
        <v>2</v>
      </c>
      <c r="J33" s="203">
        <f>'Core Indicators'!BN33</f>
        <v>3</v>
      </c>
      <c r="K33" s="203">
        <f t="shared" si="4"/>
        <v>2.5</v>
      </c>
      <c r="L33" s="249">
        <f t="shared" si="5"/>
        <v>2.2999999999999998</v>
      </c>
      <c r="M33" s="272">
        <f t="shared" si="6"/>
        <v>2</v>
      </c>
      <c r="N33" s="204">
        <f>'Core Indicators'!DJ33</f>
        <v>2</v>
      </c>
      <c r="O33" s="204">
        <f>'Core Indicators'!DR33</f>
        <v>2</v>
      </c>
      <c r="P33" s="204">
        <f>'Core Indicators'!DZ33</f>
        <v>2</v>
      </c>
      <c r="Q33" s="204">
        <f>'Core Indicators'!EH33</f>
        <v>2</v>
      </c>
      <c r="R33" s="204">
        <f>'Core Indicators'!EP33</f>
        <v>2</v>
      </c>
      <c r="S33" s="163">
        <f t="shared" si="7"/>
        <v>1.9</v>
      </c>
      <c r="T33" s="163">
        <f t="shared" si="8"/>
        <v>1.3333333333333333</v>
      </c>
      <c r="U33" s="203">
        <v>1</v>
      </c>
      <c r="V33" s="203">
        <v>1</v>
      </c>
      <c r="W33" s="203">
        <f>'Core Indicators'!EX33</f>
        <v>3</v>
      </c>
      <c r="X33" s="163">
        <f t="shared" si="9"/>
        <v>2</v>
      </c>
      <c r="Y33" s="203">
        <v>1</v>
      </c>
      <c r="Z33" s="163">
        <f t="shared" si="10"/>
        <v>2.5</v>
      </c>
      <c r="AA33" s="203">
        <f>'Core Indicators'!FF33</f>
        <v>3</v>
      </c>
      <c r="AB33" s="203">
        <f t="shared" si="11"/>
        <v>2</v>
      </c>
      <c r="AC33" s="184">
        <f>'Core Indicators'!GD33</f>
        <v>2</v>
      </c>
      <c r="AD33" s="184">
        <f>'Core Indicators'!GL33</f>
        <v>2</v>
      </c>
      <c r="AE33" s="184">
        <f>'Core Indicators'!GT33</f>
        <v>2</v>
      </c>
      <c r="AF33" s="184">
        <f>'Core Indicators'!HB33</f>
        <v>2</v>
      </c>
      <c r="AG33" s="184">
        <f t="shared" si="12"/>
        <v>2</v>
      </c>
      <c r="AH33" s="184">
        <f>'Core Indicators'!HJ33</f>
        <v>2</v>
      </c>
      <c r="AI33" s="184">
        <f>'Core Indicators'!HR33</f>
        <v>2</v>
      </c>
      <c r="AJ33" s="184">
        <f t="shared" si="13"/>
        <v>2</v>
      </c>
      <c r="AK33" s="184">
        <f>'Core Indicators'!HZ33</f>
        <v>2</v>
      </c>
      <c r="AL33" s="184">
        <f>'Core Indicators'!IH33</f>
        <v>2</v>
      </c>
      <c r="AM33" s="184">
        <f>'Core Indicators'!IP33</f>
        <v>2</v>
      </c>
      <c r="AN33" s="184">
        <f t="shared" si="14"/>
        <v>2</v>
      </c>
    </row>
    <row r="34" spans="1:40" x14ac:dyDescent="0.25">
      <c r="A34" s="203" t="str">
        <f>Lists!C:C</f>
        <v>ERI001</v>
      </c>
      <c r="B34" s="249">
        <f t="shared" si="0"/>
        <v>2.2000000000000002</v>
      </c>
      <c r="C34" s="163">
        <f t="shared" si="1"/>
        <v>0</v>
      </c>
      <c r="D34" s="272">
        <f t="shared" si="2"/>
        <v>2.7</v>
      </c>
      <c r="E34" s="203">
        <f>'Core Indicators'!R34</f>
        <v>2</v>
      </c>
      <c r="F34" s="203">
        <f>'Core Indicators'!Z34</f>
        <v>2</v>
      </c>
      <c r="G34" s="163">
        <f t="shared" si="3"/>
        <v>2</v>
      </c>
      <c r="H34" s="203">
        <f>'Core Indicators'!AH34</f>
        <v>3</v>
      </c>
      <c r="I34" s="203">
        <f>'Core Indicators'!AP34</f>
        <v>3</v>
      </c>
      <c r="J34" s="203">
        <f>'Core Indicators'!BN34</f>
        <v>3</v>
      </c>
      <c r="K34" s="203">
        <f t="shared" si="4"/>
        <v>3</v>
      </c>
      <c r="L34" s="249">
        <f t="shared" si="5"/>
        <v>3</v>
      </c>
      <c r="M34" s="272">
        <f t="shared" si="6"/>
        <v>2.3333333333333335</v>
      </c>
      <c r="N34" s="204">
        <f>'Core Indicators'!DJ34</f>
        <v>2</v>
      </c>
      <c r="O34" s="204">
        <f>'Core Indicators'!DR34</f>
        <v>2</v>
      </c>
      <c r="P34" s="204">
        <f>'Core Indicators'!DZ34</f>
        <v>3</v>
      </c>
      <c r="Q34" s="204" t="str">
        <f>'Core Indicators'!EH34</f>
        <v>x</v>
      </c>
      <c r="R34" s="204" t="str">
        <f>'Core Indicators'!EP34</f>
        <v>x</v>
      </c>
      <c r="S34" s="163">
        <f t="shared" si="7"/>
        <v>1.7</v>
      </c>
      <c r="T34" s="163">
        <f t="shared" si="8"/>
        <v>1.3333333333333333</v>
      </c>
      <c r="U34" s="203">
        <v>1</v>
      </c>
      <c r="V34" s="203">
        <v>1</v>
      </c>
      <c r="W34" s="203">
        <f>'Core Indicators'!EX34</f>
        <v>3</v>
      </c>
      <c r="X34" s="163">
        <f t="shared" si="9"/>
        <v>2</v>
      </c>
      <c r="Y34" s="203">
        <v>1</v>
      </c>
      <c r="Z34" s="163">
        <f t="shared" si="10"/>
        <v>2</v>
      </c>
      <c r="AA34" s="203">
        <f>'Core Indicators'!FF34</f>
        <v>2</v>
      </c>
      <c r="AB34" s="203">
        <f t="shared" si="11"/>
        <v>2</v>
      </c>
      <c r="AC34" s="184">
        <f>'Core Indicators'!GD34</f>
        <v>2</v>
      </c>
      <c r="AD34" s="184">
        <f>'Core Indicators'!GL34</f>
        <v>2</v>
      </c>
      <c r="AE34" s="184">
        <f>'Core Indicators'!GT34</f>
        <v>2</v>
      </c>
      <c r="AF34" s="184">
        <f>'Core Indicators'!HB34</f>
        <v>2</v>
      </c>
      <c r="AG34" s="184">
        <f t="shared" si="12"/>
        <v>2</v>
      </c>
      <c r="AH34" s="184">
        <f>'Core Indicators'!HJ34</f>
        <v>2</v>
      </c>
      <c r="AI34" s="184">
        <f>'Core Indicators'!HR34</f>
        <v>2</v>
      </c>
      <c r="AJ34" s="184">
        <f t="shared" si="13"/>
        <v>2</v>
      </c>
      <c r="AK34" s="184">
        <f>'Core Indicators'!HZ34</f>
        <v>2</v>
      </c>
      <c r="AL34" s="184">
        <f>'Core Indicators'!IH34</f>
        <v>2</v>
      </c>
      <c r="AM34" s="184">
        <f>'Core Indicators'!IP34</f>
        <v>2</v>
      </c>
      <c r="AN34" s="184">
        <f t="shared" si="14"/>
        <v>2</v>
      </c>
    </row>
    <row r="35" spans="1:40" x14ac:dyDescent="0.25">
      <c r="A35" s="203" t="str">
        <f>Lists!C:C</f>
        <v>ESP002</v>
      </c>
      <c r="B35" s="249">
        <f t="shared" ref="B35:B66" si="15">IF(OR(M35="x",D35="x"),"x",ROUND((5-GEOMEAN(((5-D35)/5*4+1),((5-M35)/5*4+1),((5-M35)/5*4+1)))/4*3.5+S35*0.3,1))</f>
        <v>2</v>
      </c>
      <c r="C35" s="163">
        <f t="shared" ref="C35:C66" si="16">COUNTIF(E35:F35,"x")+COUNTIF(H35:I35,"x")+COUNTIF(J35:J35,"x")+COUNTIF(M35,"x")+COUNTIF(U35:W35,"x")+COUNTIF(Y35:AB35,"x")</f>
        <v>0</v>
      </c>
      <c r="D35" s="272">
        <f t="shared" ref="D35:D66" si="17">IF(OR(L35="x",G35="x"),"x",ROUND((5-GEOMEAN(((5-L35)/5*4+1),((5-L35)/5*4+1),((5-G35)/5*4+1)))/4*5,1))</f>
        <v>2.2000000000000002</v>
      </c>
      <c r="E35" s="203">
        <f>'Core Indicators'!R35</f>
        <v>2</v>
      </c>
      <c r="F35" s="203">
        <f>'Core Indicators'!Z35</f>
        <v>2</v>
      </c>
      <c r="G35" s="163">
        <f t="shared" ref="G35:G66" si="18">IF(AND(F35="x",E35="x"),"x",IF(OR(F35="x",E35="x"),AVERAGE(E35,F35),ROUND((10-GEOMEAN(((10-E35)/10*9+1),((10-F35)/10*9+1)))/9*10,1)))</f>
        <v>2</v>
      </c>
      <c r="H35" s="203">
        <f>'Core Indicators'!AH35</f>
        <v>2</v>
      </c>
      <c r="I35" s="203">
        <f>'Core Indicators'!AP35</f>
        <v>2</v>
      </c>
      <c r="J35" s="203">
        <f>'Core Indicators'!BN35</f>
        <v>3</v>
      </c>
      <c r="K35" s="203">
        <f t="shared" ref="K35:K66" si="19">IF(AND(J35="x",I35="x"),"x",IF(OR(J35="x",I35="x"),AVERAGE(I35,J35),ROUND((10-GEOMEAN(((10-I35)/10*9+1),((10-J35)/10*9+1)))/9*10,1)))</f>
        <v>2.5</v>
      </c>
      <c r="L35" s="249">
        <f t="shared" ref="L35:L66" si="20">IF(AND(H35="x",K35="x"),"x",IF(OR(H35="x",K35="x"),AVERAGE(H35,K35),ROUND((10-GEOMEAN(((10-H35)/10*9+1),((10-K35)/10*9+1)))/9*10,1)))</f>
        <v>2.2999999999999998</v>
      </c>
      <c r="M35" s="272">
        <f t="shared" ref="M35:M66" si="21">IF(N35="x","x",AVERAGE(N35:R35))</f>
        <v>2</v>
      </c>
      <c r="N35" s="204">
        <f>'Core Indicators'!DJ35</f>
        <v>2</v>
      </c>
      <c r="O35" s="204">
        <f>'Core Indicators'!DR35</f>
        <v>2</v>
      </c>
      <c r="P35" s="204">
        <f>'Core Indicators'!DZ35</f>
        <v>2</v>
      </c>
      <c r="Q35" s="204">
        <f>'Core Indicators'!EH35</f>
        <v>2</v>
      </c>
      <c r="R35" s="204">
        <f>'Core Indicators'!EP35</f>
        <v>2</v>
      </c>
      <c r="S35" s="163">
        <f t="shared" ref="S35:S66" si="22">IF(OR(Z35="x",T35="x"),T35,ROUND((10-GEOMEAN(((10-T35)/10*9+1),((10-Z35)/10*9+1)))/9*10,1))</f>
        <v>1.9</v>
      </c>
      <c r="T35" s="163">
        <f t="shared" ref="T35:T66" si="23">AVERAGE(U35,X35,Y35)</f>
        <v>1.3333333333333333</v>
      </c>
      <c r="U35" s="203">
        <v>1</v>
      </c>
      <c r="V35" s="203">
        <v>1</v>
      </c>
      <c r="W35" s="203">
        <f>'Core Indicators'!EX35</f>
        <v>3</v>
      </c>
      <c r="X35" s="163">
        <f t="shared" ref="X35:X66" si="24">AVERAGE(V35:W35)</f>
        <v>2</v>
      </c>
      <c r="Y35" s="203">
        <v>1</v>
      </c>
      <c r="Z35" s="163">
        <f t="shared" ref="Z35:Z66" si="25">IF(AND(AA35="x",AB35="x"),"x",AVERAGE(AA35:AB35))</f>
        <v>2.5</v>
      </c>
      <c r="AA35" s="203">
        <f>'Core Indicators'!FF35</f>
        <v>3</v>
      </c>
      <c r="AB35" s="203">
        <f t="shared" ref="AB35:AB66" si="26">IF(AND(AJ35="x",AN35="x",AG35="x"),"x",(AVERAGE(AJ35,AN35,AG35)))</f>
        <v>2</v>
      </c>
      <c r="AC35" s="184">
        <f>'Core Indicators'!GD35</f>
        <v>2</v>
      </c>
      <c r="AD35" s="184">
        <f>'Core Indicators'!GL35</f>
        <v>2</v>
      </c>
      <c r="AE35" s="184">
        <f>'Core Indicators'!GT35</f>
        <v>2</v>
      </c>
      <c r="AF35" s="184">
        <f>'Core Indicators'!HB35</f>
        <v>2</v>
      </c>
      <c r="AG35" s="184">
        <f t="shared" ref="AG35:AG66" si="27">IF(AND(AC35="x",AD35="x",AE35="x",AF35="x"),"x",AVERAGE(AC35:AF35))</f>
        <v>2</v>
      </c>
      <c r="AH35" s="184">
        <f>'Core Indicators'!HJ35</f>
        <v>2</v>
      </c>
      <c r="AI35" s="184">
        <f>'Core Indicators'!HR35</f>
        <v>2</v>
      </c>
      <c r="AJ35" s="184">
        <f t="shared" ref="AJ35:AJ66" si="28">IF(AND(AH35="x",AI35="x"),"x",AVERAGE(AH35:AI35))</f>
        <v>2</v>
      </c>
      <c r="AK35" s="184">
        <f>'Core Indicators'!HZ35</f>
        <v>2</v>
      </c>
      <c r="AL35" s="184">
        <f>'Core Indicators'!IH35</f>
        <v>2</v>
      </c>
      <c r="AM35" s="184">
        <f>'Core Indicators'!IP35</f>
        <v>2</v>
      </c>
      <c r="AN35" s="184">
        <f t="shared" ref="AN35:AN66" si="29">IF(AND(AK35="x",AL35="x",AM35="x"),"x",AVERAGE(AK35:AM35))</f>
        <v>2</v>
      </c>
    </row>
    <row r="36" spans="1:40" x14ac:dyDescent="0.25">
      <c r="A36" s="203" t="str">
        <f>Lists!C:C</f>
        <v>ETH001</v>
      </c>
      <c r="B36" s="249">
        <f t="shared" si="15"/>
        <v>1.5</v>
      </c>
      <c r="C36" s="163">
        <f t="shared" si="16"/>
        <v>0</v>
      </c>
      <c r="D36" s="272">
        <f t="shared" si="17"/>
        <v>2</v>
      </c>
      <c r="E36" s="203">
        <f>'Core Indicators'!R36</f>
        <v>2</v>
      </c>
      <c r="F36" s="203">
        <f>'Core Indicators'!Z36</f>
        <v>2</v>
      </c>
      <c r="G36" s="163">
        <f t="shared" si="18"/>
        <v>2</v>
      </c>
      <c r="H36" s="203">
        <f>'Core Indicators'!AH36</f>
        <v>2</v>
      </c>
      <c r="I36" s="203">
        <f>'Core Indicators'!AP36</f>
        <v>2</v>
      </c>
      <c r="J36" s="203">
        <f>'Core Indicators'!BN36</f>
        <v>2</v>
      </c>
      <c r="K36" s="203">
        <f t="shared" si="19"/>
        <v>2</v>
      </c>
      <c r="L36" s="249">
        <f t="shared" si="20"/>
        <v>2</v>
      </c>
      <c r="M36" s="272">
        <f t="shared" si="21"/>
        <v>1.4</v>
      </c>
      <c r="N36" s="204">
        <f>'Core Indicators'!DJ36</f>
        <v>2</v>
      </c>
      <c r="O36" s="204">
        <f>'Core Indicators'!DR36</f>
        <v>2</v>
      </c>
      <c r="P36" s="204">
        <f>'Core Indicators'!DZ36</f>
        <v>1</v>
      </c>
      <c r="Q36" s="204">
        <f>'Core Indicators'!EH36</f>
        <v>1</v>
      </c>
      <c r="R36" s="204">
        <f>'Core Indicators'!EP36</f>
        <v>1</v>
      </c>
      <c r="S36" s="163">
        <f t="shared" si="22"/>
        <v>1.3</v>
      </c>
      <c r="T36" s="163">
        <f t="shared" si="23"/>
        <v>1.1666666666666667</v>
      </c>
      <c r="U36" s="203">
        <v>1</v>
      </c>
      <c r="V36" s="203">
        <v>1</v>
      </c>
      <c r="W36" s="203">
        <f>'Core Indicators'!EX36</f>
        <v>2</v>
      </c>
      <c r="X36" s="163">
        <f t="shared" si="24"/>
        <v>1.5</v>
      </c>
      <c r="Y36" s="203">
        <v>1</v>
      </c>
      <c r="Z36" s="163">
        <f t="shared" si="25"/>
        <v>1.5</v>
      </c>
      <c r="AA36" s="203">
        <f>'Core Indicators'!FF36</f>
        <v>1</v>
      </c>
      <c r="AB36" s="203">
        <f t="shared" si="26"/>
        <v>2</v>
      </c>
      <c r="AC36" s="184">
        <f>'Core Indicators'!GD36</f>
        <v>2</v>
      </c>
      <c r="AD36" s="184">
        <f>'Core Indicators'!GL36</f>
        <v>2</v>
      </c>
      <c r="AE36" s="184">
        <f>'Core Indicators'!GT36</f>
        <v>2</v>
      </c>
      <c r="AF36" s="184">
        <f>'Core Indicators'!HB36</f>
        <v>2</v>
      </c>
      <c r="AG36" s="184">
        <f t="shared" si="27"/>
        <v>2</v>
      </c>
      <c r="AH36" s="184">
        <f>'Core Indicators'!HJ36</f>
        <v>2</v>
      </c>
      <c r="AI36" s="184">
        <f>'Core Indicators'!HR36</f>
        <v>2</v>
      </c>
      <c r="AJ36" s="184">
        <f t="shared" si="28"/>
        <v>2</v>
      </c>
      <c r="AK36" s="184">
        <f>'Core Indicators'!HZ36</f>
        <v>2</v>
      </c>
      <c r="AL36" s="184">
        <f>'Core Indicators'!IH36</f>
        <v>2</v>
      </c>
      <c r="AM36" s="184">
        <f>'Core Indicators'!IP36</f>
        <v>2</v>
      </c>
      <c r="AN36" s="184">
        <f t="shared" si="29"/>
        <v>2</v>
      </c>
    </row>
    <row r="37" spans="1:40" x14ac:dyDescent="0.25">
      <c r="A37" s="203" t="str">
        <f>Lists!C:C</f>
        <v>ETH003</v>
      </c>
      <c r="B37" s="249">
        <f t="shared" si="15"/>
        <v>1.7</v>
      </c>
      <c r="C37" s="163">
        <f t="shared" si="16"/>
        <v>1</v>
      </c>
      <c r="D37" s="272">
        <f t="shared" si="17"/>
        <v>1.7</v>
      </c>
      <c r="E37" s="203">
        <f>'Core Indicators'!R37</f>
        <v>2</v>
      </c>
      <c r="F37" s="203">
        <f>'Core Indicators'!Z37</f>
        <v>2</v>
      </c>
      <c r="G37" s="163">
        <f t="shared" si="18"/>
        <v>2</v>
      </c>
      <c r="H37" s="203">
        <f>'Core Indicators'!AH37</f>
        <v>2</v>
      </c>
      <c r="I37" s="203">
        <f>'Core Indicators'!AP37</f>
        <v>1</v>
      </c>
      <c r="J37" s="203" t="str">
        <f>'Core Indicators'!BN37</f>
        <v>x</v>
      </c>
      <c r="K37" s="203">
        <f t="shared" si="19"/>
        <v>1</v>
      </c>
      <c r="L37" s="249">
        <f t="shared" si="20"/>
        <v>1.5</v>
      </c>
      <c r="M37" s="272">
        <f t="shared" si="21"/>
        <v>2</v>
      </c>
      <c r="N37" s="204">
        <f>'Core Indicators'!DJ37</f>
        <v>2</v>
      </c>
      <c r="O37" s="204">
        <f>'Core Indicators'!DR37</f>
        <v>2</v>
      </c>
      <c r="P37" s="204">
        <f>'Core Indicators'!DZ37</f>
        <v>2</v>
      </c>
      <c r="Q37" s="204">
        <f>'Core Indicators'!EH37</f>
        <v>2</v>
      </c>
      <c r="R37" s="204">
        <f>'Core Indicators'!EP37</f>
        <v>2</v>
      </c>
      <c r="S37" s="163">
        <f t="shared" si="22"/>
        <v>1.3</v>
      </c>
      <c r="T37" s="163">
        <f t="shared" si="23"/>
        <v>1.1666666666666667</v>
      </c>
      <c r="U37" s="203">
        <v>1</v>
      </c>
      <c r="V37" s="203">
        <v>1</v>
      </c>
      <c r="W37" s="203">
        <f>'Core Indicators'!EX37</f>
        <v>2</v>
      </c>
      <c r="X37" s="163">
        <f t="shared" si="24"/>
        <v>1.5</v>
      </c>
      <c r="Y37" s="203">
        <v>1</v>
      </c>
      <c r="Z37" s="163">
        <f t="shared" si="25"/>
        <v>1.5</v>
      </c>
      <c r="AA37" s="203">
        <f>'Core Indicators'!FF37</f>
        <v>1</v>
      </c>
      <c r="AB37" s="203">
        <f t="shared" si="26"/>
        <v>2</v>
      </c>
      <c r="AC37" s="184">
        <f>'Core Indicators'!GD37</f>
        <v>2</v>
      </c>
      <c r="AD37" s="184">
        <f>'Core Indicators'!GL37</f>
        <v>2</v>
      </c>
      <c r="AE37" s="184">
        <f>'Core Indicators'!GT37</f>
        <v>2</v>
      </c>
      <c r="AF37" s="184">
        <f>'Core Indicators'!HB37</f>
        <v>2</v>
      </c>
      <c r="AG37" s="184">
        <f t="shared" si="27"/>
        <v>2</v>
      </c>
      <c r="AH37" s="184">
        <f>'Core Indicators'!HJ37</f>
        <v>2</v>
      </c>
      <c r="AI37" s="184">
        <f>'Core Indicators'!HR37</f>
        <v>2</v>
      </c>
      <c r="AJ37" s="184">
        <f t="shared" si="28"/>
        <v>2</v>
      </c>
      <c r="AK37" s="184">
        <f>'Core Indicators'!HZ37</f>
        <v>2</v>
      </c>
      <c r="AL37" s="184">
        <f>'Core Indicators'!IH37</f>
        <v>2</v>
      </c>
      <c r="AM37" s="184">
        <f>'Core Indicators'!IP37</f>
        <v>2</v>
      </c>
      <c r="AN37" s="184">
        <f t="shared" si="29"/>
        <v>2</v>
      </c>
    </row>
    <row r="38" spans="1:40" x14ac:dyDescent="0.25">
      <c r="A38" s="203" t="str">
        <f>Lists!C:C</f>
        <v>ETH004</v>
      </c>
      <c r="B38" s="249">
        <f t="shared" si="15"/>
        <v>1.5</v>
      </c>
      <c r="C38" s="163">
        <f t="shared" si="16"/>
        <v>0</v>
      </c>
      <c r="D38" s="272">
        <f t="shared" si="17"/>
        <v>2</v>
      </c>
      <c r="E38" s="203">
        <f>'Core Indicators'!R38</f>
        <v>3</v>
      </c>
      <c r="F38" s="203">
        <f>'Core Indicators'!Z38</f>
        <v>2</v>
      </c>
      <c r="G38" s="163">
        <f t="shared" si="18"/>
        <v>2.5</v>
      </c>
      <c r="H38" s="203">
        <f>'Core Indicators'!AH38</f>
        <v>2</v>
      </c>
      <c r="I38" s="203">
        <f>'Core Indicators'!AP38</f>
        <v>1</v>
      </c>
      <c r="J38" s="203">
        <f>'Core Indicators'!BN38</f>
        <v>2</v>
      </c>
      <c r="K38" s="203">
        <f t="shared" si="19"/>
        <v>1.5</v>
      </c>
      <c r="L38" s="249">
        <f t="shared" si="20"/>
        <v>1.8</v>
      </c>
      <c r="M38" s="272">
        <f t="shared" si="21"/>
        <v>1.4</v>
      </c>
      <c r="N38" s="204">
        <f>'Core Indicators'!DJ38</f>
        <v>2</v>
      </c>
      <c r="O38" s="204">
        <f>'Core Indicators'!DR38</f>
        <v>2</v>
      </c>
      <c r="P38" s="204">
        <f>'Core Indicators'!DZ38</f>
        <v>1</v>
      </c>
      <c r="Q38" s="204">
        <f>'Core Indicators'!EH38</f>
        <v>1</v>
      </c>
      <c r="R38" s="204">
        <f>'Core Indicators'!EP38</f>
        <v>1</v>
      </c>
      <c r="S38" s="163">
        <f t="shared" si="22"/>
        <v>1.3</v>
      </c>
      <c r="T38" s="163">
        <f t="shared" si="23"/>
        <v>1.1666666666666667</v>
      </c>
      <c r="U38" s="203">
        <v>1</v>
      </c>
      <c r="V38" s="203">
        <v>1</v>
      </c>
      <c r="W38" s="203">
        <f>'Core Indicators'!EX38</f>
        <v>2</v>
      </c>
      <c r="X38" s="163">
        <f t="shared" si="24"/>
        <v>1.5</v>
      </c>
      <c r="Y38" s="203">
        <v>1</v>
      </c>
      <c r="Z38" s="163">
        <f t="shared" si="25"/>
        <v>1.5</v>
      </c>
      <c r="AA38" s="203">
        <f>'Core Indicators'!FF38</f>
        <v>1</v>
      </c>
      <c r="AB38" s="203">
        <f t="shared" si="26"/>
        <v>2</v>
      </c>
      <c r="AC38" s="184">
        <f>'Core Indicators'!GD38</f>
        <v>2</v>
      </c>
      <c r="AD38" s="184">
        <f>'Core Indicators'!GL38</f>
        <v>2</v>
      </c>
      <c r="AE38" s="184">
        <f>'Core Indicators'!GT38</f>
        <v>2</v>
      </c>
      <c r="AF38" s="184">
        <f>'Core Indicators'!HB38</f>
        <v>2</v>
      </c>
      <c r="AG38" s="184">
        <f t="shared" si="27"/>
        <v>2</v>
      </c>
      <c r="AH38" s="184">
        <f>'Core Indicators'!HJ38</f>
        <v>2</v>
      </c>
      <c r="AI38" s="184">
        <f>'Core Indicators'!HR38</f>
        <v>2</v>
      </c>
      <c r="AJ38" s="184">
        <f t="shared" si="28"/>
        <v>2</v>
      </c>
      <c r="AK38" s="184">
        <f>'Core Indicators'!HZ38</f>
        <v>2</v>
      </c>
      <c r="AL38" s="184">
        <f>'Core Indicators'!IH38</f>
        <v>2</v>
      </c>
      <c r="AM38" s="184">
        <f>'Core Indicators'!IP38</f>
        <v>2</v>
      </c>
      <c r="AN38" s="184">
        <f t="shared" si="29"/>
        <v>2</v>
      </c>
    </row>
    <row r="39" spans="1:40" x14ac:dyDescent="0.25">
      <c r="A39" s="203" t="str">
        <f>Lists!C:C</f>
        <v>ETH005</v>
      </c>
      <c r="B39" s="249">
        <f t="shared" si="15"/>
        <v>1.9</v>
      </c>
      <c r="C39" s="163">
        <f t="shared" si="16"/>
        <v>0</v>
      </c>
      <c r="D39" s="272">
        <f t="shared" si="17"/>
        <v>1.9</v>
      </c>
      <c r="E39" s="203">
        <f>'Core Indicators'!R39</f>
        <v>3</v>
      </c>
      <c r="F39" s="203">
        <f>'Core Indicators'!Z39</f>
        <v>2</v>
      </c>
      <c r="G39" s="163">
        <f t="shared" si="18"/>
        <v>2.5</v>
      </c>
      <c r="H39" s="203">
        <f>'Core Indicators'!AH39</f>
        <v>1</v>
      </c>
      <c r="I39" s="203">
        <f>'Core Indicators'!AP39</f>
        <v>2</v>
      </c>
      <c r="J39" s="203">
        <f>'Core Indicators'!BN39</f>
        <v>2</v>
      </c>
      <c r="K39" s="203">
        <f t="shared" si="19"/>
        <v>2</v>
      </c>
      <c r="L39" s="249">
        <f t="shared" si="20"/>
        <v>1.5</v>
      </c>
      <c r="M39" s="272">
        <f t="shared" si="21"/>
        <v>2</v>
      </c>
      <c r="N39" s="204">
        <f>'Core Indicators'!DJ39</f>
        <v>2</v>
      </c>
      <c r="O39" s="204">
        <f>'Core Indicators'!DR39</f>
        <v>2</v>
      </c>
      <c r="P39" s="204">
        <f>'Core Indicators'!DZ39</f>
        <v>2</v>
      </c>
      <c r="Q39" s="204">
        <f>'Core Indicators'!EH39</f>
        <v>2</v>
      </c>
      <c r="R39" s="204">
        <f>'Core Indicators'!EP39</f>
        <v>2</v>
      </c>
      <c r="S39" s="163">
        <f t="shared" si="22"/>
        <v>1.6</v>
      </c>
      <c r="T39" s="163">
        <f t="shared" si="23"/>
        <v>1.1666666666666667</v>
      </c>
      <c r="U39" s="203">
        <v>1</v>
      </c>
      <c r="V39" s="203">
        <v>1</v>
      </c>
      <c r="W39" s="203">
        <f>'Core Indicators'!EX39</f>
        <v>2</v>
      </c>
      <c r="X39" s="163">
        <f t="shared" si="24"/>
        <v>1.5</v>
      </c>
      <c r="Y39" s="203">
        <v>1</v>
      </c>
      <c r="Z39" s="163">
        <f t="shared" si="25"/>
        <v>2</v>
      </c>
      <c r="AA39" s="203">
        <f>'Core Indicators'!FF39</f>
        <v>2</v>
      </c>
      <c r="AB39" s="203">
        <f t="shared" si="26"/>
        <v>2</v>
      </c>
      <c r="AC39" s="184">
        <f>'Core Indicators'!GD39</f>
        <v>2</v>
      </c>
      <c r="AD39" s="184">
        <f>'Core Indicators'!GL39</f>
        <v>2</v>
      </c>
      <c r="AE39" s="184">
        <f>'Core Indicators'!GT39</f>
        <v>2</v>
      </c>
      <c r="AF39" s="184">
        <f>'Core Indicators'!HB39</f>
        <v>2</v>
      </c>
      <c r="AG39" s="184">
        <f t="shared" si="27"/>
        <v>2</v>
      </c>
      <c r="AH39" s="184">
        <f>'Core Indicators'!HJ39</f>
        <v>2</v>
      </c>
      <c r="AI39" s="184">
        <f>'Core Indicators'!HR39</f>
        <v>2</v>
      </c>
      <c r="AJ39" s="184">
        <f t="shared" si="28"/>
        <v>2</v>
      </c>
      <c r="AK39" s="184">
        <f>'Core Indicators'!HZ39</f>
        <v>2</v>
      </c>
      <c r="AL39" s="184">
        <f>'Core Indicators'!IH39</f>
        <v>2</v>
      </c>
      <c r="AM39" s="184">
        <f>'Core Indicators'!IP39</f>
        <v>2</v>
      </c>
      <c r="AN39" s="184">
        <f t="shared" si="29"/>
        <v>2</v>
      </c>
    </row>
    <row r="40" spans="1:40" x14ac:dyDescent="0.25">
      <c r="A40" s="203" t="str">
        <f>Lists!C:C</f>
        <v>GMB002</v>
      </c>
      <c r="B40" s="249">
        <f t="shared" si="15"/>
        <v>1.7</v>
      </c>
      <c r="C40" s="163">
        <f t="shared" si="16"/>
        <v>0</v>
      </c>
      <c r="D40" s="272">
        <f t="shared" si="17"/>
        <v>1.7</v>
      </c>
      <c r="E40" s="203">
        <f>'Core Indicators'!R40</f>
        <v>1</v>
      </c>
      <c r="F40" s="203">
        <f>'Core Indicators'!Z40</f>
        <v>2</v>
      </c>
      <c r="G40" s="163">
        <f t="shared" si="18"/>
        <v>1.5</v>
      </c>
      <c r="H40" s="203">
        <f>'Core Indicators'!AH40</f>
        <v>2</v>
      </c>
      <c r="I40" s="203">
        <f>'Core Indicators'!AP40</f>
        <v>1</v>
      </c>
      <c r="J40" s="203">
        <f>'Core Indicators'!BN40</f>
        <v>2</v>
      </c>
      <c r="K40" s="203">
        <f t="shared" si="19"/>
        <v>1.5</v>
      </c>
      <c r="L40" s="249">
        <f t="shared" si="20"/>
        <v>1.8</v>
      </c>
      <c r="M40" s="272">
        <f t="shared" si="21"/>
        <v>2</v>
      </c>
      <c r="N40" s="204">
        <f>'Core Indicators'!DJ40</f>
        <v>2</v>
      </c>
      <c r="O40" s="204">
        <f>'Core Indicators'!DR40</f>
        <v>2</v>
      </c>
      <c r="P40" s="204">
        <f>'Core Indicators'!DZ40</f>
        <v>2</v>
      </c>
      <c r="Q40" s="204">
        <f>'Core Indicators'!EH40</f>
        <v>2</v>
      </c>
      <c r="R40" s="204">
        <f>'Core Indicators'!EP40</f>
        <v>2</v>
      </c>
      <c r="S40" s="163">
        <f t="shared" si="22"/>
        <v>1.3</v>
      </c>
      <c r="T40" s="163">
        <f t="shared" si="23"/>
        <v>1.1666666666666667</v>
      </c>
      <c r="U40" s="203">
        <v>1</v>
      </c>
      <c r="V40" s="203">
        <v>1</v>
      </c>
      <c r="W40" s="203">
        <f>'Core Indicators'!EX40</f>
        <v>2</v>
      </c>
      <c r="X40" s="163">
        <f t="shared" si="24"/>
        <v>1.5</v>
      </c>
      <c r="Y40" s="203">
        <v>1</v>
      </c>
      <c r="Z40" s="163">
        <f t="shared" si="25"/>
        <v>1.5</v>
      </c>
      <c r="AA40" s="203">
        <f>'Core Indicators'!FF40</f>
        <v>1</v>
      </c>
      <c r="AB40" s="203">
        <f t="shared" si="26"/>
        <v>2</v>
      </c>
      <c r="AC40" s="184">
        <f>'Core Indicators'!GD40</f>
        <v>2</v>
      </c>
      <c r="AD40" s="184">
        <f>'Core Indicators'!GL40</f>
        <v>2</v>
      </c>
      <c r="AE40" s="184">
        <f>'Core Indicators'!GT40</f>
        <v>2</v>
      </c>
      <c r="AF40" s="184">
        <f>'Core Indicators'!HB40</f>
        <v>2</v>
      </c>
      <c r="AG40" s="184">
        <f t="shared" si="27"/>
        <v>2</v>
      </c>
      <c r="AH40" s="184">
        <f>'Core Indicators'!HJ40</f>
        <v>2</v>
      </c>
      <c r="AI40" s="184">
        <f>'Core Indicators'!HR40</f>
        <v>2</v>
      </c>
      <c r="AJ40" s="184">
        <f t="shared" si="28"/>
        <v>2</v>
      </c>
      <c r="AK40" s="184">
        <f>'Core Indicators'!HZ40</f>
        <v>2</v>
      </c>
      <c r="AL40" s="184">
        <f>'Core Indicators'!IH40</f>
        <v>2</v>
      </c>
      <c r="AM40" s="184">
        <f>'Core Indicators'!IP40</f>
        <v>2</v>
      </c>
      <c r="AN40" s="184">
        <f t="shared" si="29"/>
        <v>2</v>
      </c>
    </row>
    <row r="41" spans="1:40" x14ac:dyDescent="0.25">
      <c r="A41" s="203" t="str">
        <f>Lists!C:C</f>
        <v>GRC002</v>
      </c>
      <c r="B41" s="249">
        <f t="shared" si="15"/>
        <v>2.4</v>
      </c>
      <c r="C41" s="163">
        <f t="shared" si="16"/>
        <v>0</v>
      </c>
      <c r="D41" s="272">
        <f t="shared" si="17"/>
        <v>2</v>
      </c>
      <c r="E41" s="203">
        <f>'Core Indicators'!R41</f>
        <v>1</v>
      </c>
      <c r="F41" s="203">
        <f>'Core Indicators'!Z41</f>
        <v>2</v>
      </c>
      <c r="G41" s="163">
        <f t="shared" si="18"/>
        <v>1.5</v>
      </c>
      <c r="H41" s="203">
        <f>'Core Indicators'!AH41</f>
        <v>2</v>
      </c>
      <c r="I41" s="203">
        <f>'Core Indicators'!AP41</f>
        <v>2</v>
      </c>
      <c r="J41" s="203">
        <f>'Core Indicators'!BN41</f>
        <v>3</v>
      </c>
      <c r="K41" s="203">
        <f t="shared" si="19"/>
        <v>2.5</v>
      </c>
      <c r="L41" s="249">
        <f t="shared" si="20"/>
        <v>2.2999999999999998</v>
      </c>
      <c r="M41" s="272">
        <f t="shared" si="21"/>
        <v>3</v>
      </c>
      <c r="N41" s="204">
        <f>'Core Indicators'!DJ41</f>
        <v>3</v>
      </c>
      <c r="O41" s="204">
        <f>'Core Indicators'!DR41</f>
        <v>3</v>
      </c>
      <c r="P41" s="204">
        <f>'Core Indicators'!DZ41</f>
        <v>3</v>
      </c>
      <c r="Q41" s="204">
        <f>'Core Indicators'!EH41</f>
        <v>3</v>
      </c>
      <c r="R41" s="204">
        <f>'Core Indicators'!EP41</f>
        <v>3</v>
      </c>
      <c r="S41" s="163">
        <f t="shared" si="22"/>
        <v>1.7</v>
      </c>
      <c r="T41" s="163">
        <f t="shared" si="23"/>
        <v>1.3333333333333333</v>
      </c>
      <c r="U41" s="203">
        <v>1</v>
      </c>
      <c r="V41" s="203">
        <v>1</v>
      </c>
      <c r="W41" s="203">
        <f>'Core Indicators'!EX41</f>
        <v>3</v>
      </c>
      <c r="X41" s="163">
        <f t="shared" si="24"/>
        <v>2</v>
      </c>
      <c r="Y41" s="203">
        <v>1</v>
      </c>
      <c r="Z41" s="163">
        <f t="shared" si="25"/>
        <v>2</v>
      </c>
      <c r="AA41" s="203">
        <f>'Core Indicators'!FF41</f>
        <v>2</v>
      </c>
      <c r="AB41" s="203">
        <f t="shared" si="26"/>
        <v>2</v>
      </c>
      <c r="AC41" s="184">
        <f>'Core Indicators'!GD41</f>
        <v>2</v>
      </c>
      <c r="AD41" s="184">
        <f>'Core Indicators'!GL41</f>
        <v>2</v>
      </c>
      <c r="AE41" s="184">
        <f>'Core Indicators'!GT41</f>
        <v>2</v>
      </c>
      <c r="AF41" s="184">
        <f>'Core Indicators'!HB41</f>
        <v>2</v>
      </c>
      <c r="AG41" s="184">
        <f t="shared" si="27"/>
        <v>2</v>
      </c>
      <c r="AH41" s="184">
        <f>'Core Indicators'!HJ41</f>
        <v>2</v>
      </c>
      <c r="AI41" s="184">
        <f>'Core Indicators'!HR41</f>
        <v>2</v>
      </c>
      <c r="AJ41" s="184">
        <f t="shared" si="28"/>
        <v>2</v>
      </c>
      <c r="AK41" s="184">
        <f>'Core Indicators'!HZ41</f>
        <v>2</v>
      </c>
      <c r="AL41" s="184">
        <f>'Core Indicators'!IH41</f>
        <v>2</v>
      </c>
      <c r="AM41" s="184">
        <f>'Core Indicators'!IP41</f>
        <v>2</v>
      </c>
      <c r="AN41" s="184">
        <f t="shared" si="29"/>
        <v>2</v>
      </c>
    </row>
    <row r="42" spans="1:40" x14ac:dyDescent="0.25">
      <c r="A42" s="203" t="str">
        <f>Lists!C:C</f>
        <v>GTM001</v>
      </c>
      <c r="B42" s="249">
        <f t="shared" si="15"/>
        <v>1.9</v>
      </c>
      <c r="C42" s="163">
        <f t="shared" si="16"/>
        <v>0</v>
      </c>
      <c r="D42" s="272">
        <f t="shared" si="17"/>
        <v>2</v>
      </c>
      <c r="E42" s="203">
        <f>'Core Indicators'!R42</f>
        <v>2</v>
      </c>
      <c r="F42" s="203">
        <f>'Core Indicators'!Z42</f>
        <v>2</v>
      </c>
      <c r="G42" s="163">
        <f t="shared" si="18"/>
        <v>2</v>
      </c>
      <c r="H42" s="203">
        <f>'Core Indicators'!AH42</f>
        <v>2</v>
      </c>
      <c r="I42" s="203">
        <f>'Core Indicators'!AP42</f>
        <v>2</v>
      </c>
      <c r="J42" s="203">
        <f>'Core Indicators'!BN42</f>
        <v>2</v>
      </c>
      <c r="K42" s="203">
        <f t="shared" si="19"/>
        <v>2</v>
      </c>
      <c r="L42" s="249">
        <f t="shared" si="20"/>
        <v>2</v>
      </c>
      <c r="M42" s="272">
        <f t="shared" si="21"/>
        <v>2</v>
      </c>
      <c r="N42" s="204">
        <f>'Core Indicators'!DJ42</f>
        <v>2</v>
      </c>
      <c r="O42" s="204">
        <f>'Core Indicators'!DR42</f>
        <v>2</v>
      </c>
      <c r="P42" s="204">
        <f>'Core Indicators'!DZ42</f>
        <v>2</v>
      </c>
      <c r="Q42" s="204" t="str">
        <f>'Core Indicators'!EH42</f>
        <v>x</v>
      </c>
      <c r="R42" s="204" t="str">
        <f>'Core Indicators'!EP42</f>
        <v>x</v>
      </c>
      <c r="S42" s="163">
        <f t="shared" si="22"/>
        <v>1.6</v>
      </c>
      <c r="T42" s="163">
        <f t="shared" si="23"/>
        <v>1.1666666666666667</v>
      </c>
      <c r="U42" s="203">
        <v>1</v>
      </c>
      <c r="V42" s="203">
        <v>1</v>
      </c>
      <c r="W42" s="203">
        <f>'Core Indicators'!EX42</f>
        <v>2</v>
      </c>
      <c r="X42" s="163">
        <f t="shared" si="24"/>
        <v>1.5</v>
      </c>
      <c r="Y42" s="203">
        <v>1</v>
      </c>
      <c r="Z42" s="163">
        <f t="shared" si="25"/>
        <v>2</v>
      </c>
      <c r="AA42" s="203">
        <f>'Core Indicators'!FF42</f>
        <v>2</v>
      </c>
      <c r="AB42" s="203">
        <f t="shared" si="26"/>
        <v>2</v>
      </c>
      <c r="AC42" s="184">
        <f>'Core Indicators'!GD42</f>
        <v>2</v>
      </c>
      <c r="AD42" s="184">
        <f>'Core Indicators'!GL42</f>
        <v>2</v>
      </c>
      <c r="AE42" s="184">
        <f>'Core Indicators'!GT42</f>
        <v>2</v>
      </c>
      <c r="AF42" s="184">
        <f>'Core Indicators'!HB42</f>
        <v>2</v>
      </c>
      <c r="AG42" s="184">
        <f t="shared" si="27"/>
        <v>2</v>
      </c>
      <c r="AH42" s="184">
        <f>'Core Indicators'!HJ42</f>
        <v>2</v>
      </c>
      <c r="AI42" s="184">
        <f>'Core Indicators'!HR42</f>
        <v>2</v>
      </c>
      <c r="AJ42" s="184">
        <f t="shared" si="28"/>
        <v>2</v>
      </c>
      <c r="AK42" s="184">
        <f>'Core Indicators'!HZ42</f>
        <v>2</v>
      </c>
      <c r="AL42" s="184">
        <f>'Core Indicators'!IH42</f>
        <v>2</v>
      </c>
      <c r="AM42" s="184">
        <f>'Core Indicators'!IP42</f>
        <v>2</v>
      </c>
      <c r="AN42" s="184">
        <f t="shared" si="29"/>
        <v>2</v>
      </c>
    </row>
    <row r="43" spans="1:40" x14ac:dyDescent="0.25">
      <c r="A43" s="203" t="str">
        <f>Lists!C:C</f>
        <v>HND001</v>
      </c>
      <c r="B43" s="249">
        <f t="shared" si="15"/>
        <v>1.9</v>
      </c>
      <c r="C43" s="163">
        <f t="shared" si="16"/>
        <v>0</v>
      </c>
      <c r="D43" s="272">
        <f t="shared" si="17"/>
        <v>2</v>
      </c>
      <c r="E43" s="203">
        <f>'Core Indicators'!R43</f>
        <v>2</v>
      </c>
      <c r="F43" s="203">
        <f>'Core Indicators'!Z43</f>
        <v>2</v>
      </c>
      <c r="G43" s="163">
        <f t="shared" si="18"/>
        <v>2</v>
      </c>
      <c r="H43" s="203">
        <f>'Core Indicators'!AH43</f>
        <v>2</v>
      </c>
      <c r="I43" s="203">
        <f>'Core Indicators'!AP43</f>
        <v>2</v>
      </c>
      <c r="J43" s="203">
        <f>'Core Indicators'!BN43</f>
        <v>2</v>
      </c>
      <c r="K43" s="203">
        <f t="shared" si="19"/>
        <v>2</v>
      </c>
      <c r="L43" s="249">
        <f t="shared" si="20"/>
        <v>2</v>
      </c>
      <c r="M43" s="272">
        <f t="shared" si="21"/>
        <v>2</v>
      </c>
      <c r="N43" s="204">
        <f>'Core Indicators'!DJ43</f>
        <v>2</v>
      </c>
      <c r="O43" s="204">
        <f>'Core Indicators'!DR43</f>
        <v>2</v>
      </c>
      <c r="P43" s="204">
        <f>'Core Indicators'!DZ43</f>
        <v>2</v>
      </c>
      <c r="Q43" s="204" t="str">
        <f>'Core Indicators'!EH43</f>
        <v>x</v>
      </c>
      <c r="R43" s="204" t="str">
        <f>'Core Indicators'!EP43</f>
        <v>x</v>
      </c>
      <c r="S43" s="163">
        <f t="shared" si="22"/>
        <v>1.6</v>
      </c>
      <c r="T43" s="163">
        <f t="shared" si="23"/>
        <v>1.1666666666666667</v>
      </c>
      <c r="U43" s="203">
        <v>1</v>
      </c>
      <c r="V43" s="203">
        <v>1</v>
      </c>
      <c r="W43" s="203">
        <f>'Core Indicators'!EX43</f>
        <v>2</v>
      </c>
      <c r="X43" s="163">
        <f t="shared" si="24"/>
        <v>1.5</v>
      </c>
      <c r="Y43" s="203">
        <v>1</v>
      </c>
      <c r="Z43" s="163">
        <f t="shared" si="25"/>
        <v>2</v>
      </c>
      <c r="AA43" s="203">
        <f>'Core Indicators'!FF43</f>
        <v>2</v>
      </c>
      <c r="AB43" s="203">
        <f t="shared" si="26"/>
        <v>2</v>
      </c>
      <c r="AC43" s="184">
        <f>'Core Indicators'!GD43</f>
        <v>2</v>
      </c>
      <c r="AD43" s="184">
        <f>'Core Indicators'!GL43</f>
        <v>2</v>
      </c>
      <c r="AE43" s="184">
        <f>'Core Indicators'!GT43</f>
        <v>2</v>
      </c>
      <c r="AF43" s="184">
        <f>'Core Indicators'!HB43</f>
        <v>2</v>
      </c>
      <c r="AG43" s="184">
        <f t="shared" si="27"/>
        <v>2</v>
      </c>
      <c r="AH43" s="184">
        <f>'Core Indicators'!HJ43</f>
        <v>2</v>
      </c>
      <c r="AI43" s="184">
        <f>'Core Indicators'!HR43</f>
        <v>2</v>
      </c>
      <c r="AJ43" s="184">
        <f t="shared" si="28"/>
        <v>2</v>
      </c>
      <c r="AK43" s="184">
        <f>'Core Indicators'!HZ43</f>
        <v>2</v>
      </c>
      <c r="AL43" s="184">
        <f>'Core Indicators'!IH43</f>
        <v>2</v>
      </c>
      <c r="AM43" s="184">
        <f>'Core Indicators'!IP43</f>
        <v>2</v>
      </c>
      <c r="AN43" s="184">
        <f t="shared" si="29"/>
        <v>2</v>
      </c>
    </row>
    <row r="44" spans="1:40" x14ac:dyDescent="0.25">
      <c r="A44" s="203" t="str">
        <f>Lists!C:C</f>
        <v>HTI001</v>
      </c>
      <c r="B44" s="249">
        <f t="shared" si="15"/>
        <v>1.9</v>
      </c>
      <c r="C44" s="163">
        <f t="shared" si="16"/>
        <v>1</v>
      </c>
      <c r="D44" s="272">
        <f t="shared" si="17"/>
        <v>2</v>
      </c>
      <c r="E44" s="203">
        <f>'Core Indicators'!R44</f>
        <v>2</v>
      </c>
      <c r="F44" s="203">
        <f>'Core Indicators'!Z44</f>
        <v>2</v>
      </c>
      <c r="G44" s="163">
        <f t="shared" si="18"/>
        <v>2</v>
      </c>
      <c r="H44" s="203">
        <f>'Core Indicators'!AH44</f>
        <v>2</v>
      </c>
      <c r="I44" s="203">
        <f>'Core Indicators'!AP44</f>
        <v>2</v>
      </c>
      <c r="J44" s="203">
        <f>'Core Indicators'!BN44</f>
        <v>2</v>
      </c>
      <c r="K44" s="203">
        <f t="shared" si="19"/>
        <v>2</v>
      </c>
      <c r="L44" s="249">
        <f t="shared" si="20"/>
        <v>2</v>
      </c>
      <c r="M44" s="272">
        <f t="shared" si="21"/>
        <v>2</v>
      </c>
      <c r="N44" s="204">
        <f>'Core Indicators'!DJ44</f>
        <v>2</v>
      </c>
      <c r="O44" s="204">
        <f>'Core Indicators'!DR44</f>
        <v>2</v>
      </c>
      <c r="P44" s="204">
        <f>'Core Indicators'!DZ44</f>
        <v>2</v>
      </c>
      <c r="Q44" s="204">
        <f>'Core Indicators'!EH44</f>
        <v>2</v>
      </c>
      <c r="R44" s="204">
        <f>'Core Indicators'!EP44</f>
        <v>2</v>
      </c>
      <c r="S44" s="163">
        <f t="shared" si="22"/>
        <v>1.6</v>
      </c>
      <c r="T44" s="163">
        <f t="shared" si="23"/>
        <v>1.1666666666666667</v>
      </c>
      <c r="U44" s="203">
        <v>1</v>
      </c>
      <c r="V44" s="203">
        <v>1</v>
      </c>
      <c r="W44" s="203">
        <f>'Core Indicators'!EX44</f>
        <v>2</v>
      </c>
      <c r="X44" s="163">
        <f t="shared" si="24"/>
        <v>1.5</v>
      </c>
      <c r="Y44" s="203">
        <v>1</v>
      </c>
      <c r="Z44" s="163">
        <f t="shared" si="25"/>
        <v>2</v>
      </c>
      <c r="AA44" s="203" t="str">
        <f>'Core Indicators'!FF44</f>
        <v>x</v>
      </c>
      <c r="AB44" s="203">
        <f t="shared" si="26"/>
        <v>2</v>
      </c>
      <c r="AC44" s="184">
        <f>'Core Indicators'!GD44</f>
        <v>2</v>
      </c>
      <c r="AD44" s="184">
        <f>'Core Indicators'!GL44</f>
        <v>2</v>
      </c>
      <c r="AE44" s="184">
        <f>'Core Indicators'!GT44</f>
        <v>2</v>
      </c>
      <c r="AF44" s="184">
        <f>'Core Indicators'!HB44</f>
        <v>2</v>
      </c>
      <c r="AG44" s="184">
        <f t="shared" si="27"/>
        <v>2</v>
      </c>
      <c r="AH44" s="184">
        <f>'Core Indicators'!HJ44</f>
        <v>2</v>
      </c>
      <c r="AI44" s="184">
        <f>'Core Indicators'!HR44</f>
        <v>2</v>
      </c>
      <c r="AJ44" s="184">
        <f t="shared" si="28"/>
        <v>2</v>
      </c>
      <c r="AK44" s="184">
        <f>'Core Indicators'!HZ44</f>
        <v>2</v>
      </c>
      <c r="AL44" s="184">
        <f>'Core Indicators'!IH44</f>
        <v>2</v>
      </c>
      <c r="AM44" s="184">
        <f>'Core Indicators'!IP44</f>
        <v>2</v>
      </c>
      <c r="AN44" s="184">
        <f t="shared" si="29"/>
        <v>2</v>
      </c>
    </row>
    <row r="45" spans="1:40" x14ac:dyDescent="0.25">
      <c r="A45" s="203" t="str">
        <f>Lists!C:C</f>
        <v>HTI002</v>
      </c>
      <c r="B45" s="249">
        <f t="shared" si="15"/>
        <v>1.9</v>
      </c>
      <c r="C45" s="163">
        <f t="shared" si="16"/>
        <v>0</v>
      </c>
      <c r="D45" s="272">
        <f t="shared" si="17"/>
        <v>2</v>
      </c>
      <c r="E45" s="203">
        <f>'Core Indicators'!R45</f>
        <v>2</v>
      </c>
      <c r="F45" s="203">
        <f>'Core Indicators'!Z45</f>
        <v>2</v>
      </c>
      <c r="G45" s="163">
        <f t="shared" si="18"/>
        <v>2</v>
      </c>
      <c r="H45" s="203">
        <f>'Core Indicators'!AH45</f>
        <v>2</v>
      </c>
      <c r="I45" s="203">
        <f>'Core Indicators'!AP45</f>
        <v>2</v>
      </c>
      <c r="J45" s="203">
        <f>'Core Indicators'!BN45</f>
        <v>2</v>
      </c>
      <c r="K45" s="203">
        <f t="shared" si="19"/>
        <v>2</v>
      </c>
      <c r="L45" s="249">
        <f t="shared" si="20"/>
        <v>2</v>
      </c>
      <c r="M45" s="272">
        <f t="shared" si="21"/>
        <v>2</v>
      </c>
      <c r="N45" s="204">
        <f>'Core Indicators'!DJ45</f>
        <v>2</v>
      </c>
      <c r="O45" s="204">
        <f>'Core Indicators'!DR45</f>
        <v>2</v>
      </c>
      <c r="P45" s="204">
        <f>'Core Indicators'!DZ45</f>
        <v>2</v>
      </c>
      <c r="Q45" s="204" t="str">
        <f>'Core Indicators'!EH45</f>
        <v>x</v>
      </c>
      <c r="R45" s="204" t="str">
        <f>'Core Indicators'!EP45</f>
        <v>x</v>
      </c>
      <c r="S45" s="163">
        <f t="shared" si="22"/>
        <v>1.6</v>
      </c>
      <c r="T45" s="163">
        <f t="shared" si="23"/>
        <v>1.1666666666666667</v>
      </c>
      <c r="U45" s="203">
        <v>1</v>
      </c>
      <c r="V45" s="203">
        <v>1</v>
      </c>
      <c r="W45" s="203">
        <f>'Core Indicators'!EX45</f>
        <v>2</v>
      </c>
      <c r="X45" s="163">
        <f t="shared" si="24"/>
        <v>1.5</v>
      </c>
      <c r="Y45" s="203">
        <v>1</v>
      </c>
      <c r="Z45" s="163">
        <f t="shared" si="25"/>
        <v>2</v>
      </c>
      <c r="AA45" s="203">
        <f>'Core Indicators'!FF45</f>
        <v>2</v>
      </c>
      <c r="AB45" s="203">
        <f t="shared" si="26"/>
        <v>2</v>
      </c>
      <c r="AC45" s="184">
        <f>'Core Indicators'!GD45</f>
        <v>2</v>
      </c>
      <c r="AD45" s="184">
        <f>'Core Indicators'!GL45</f>
        <v>2</v>
      </c>
      <c r="AE45" s="184">
        <f>'Core Indicators'!GT45</f>
        <v>2</v>
      </c>
      <c r="AF45" s="184">
        <f>'Core Indicators'!HB45</f>
        <v>2</v>
      </c>
      <c r="AG45" s="184">
        <f t="shared" si="27"/>
        <v>2</v>
      </c>
      <c r="AH45" s="184">
        <f>'Core Indicators'!HJ45</f>
        <v>2</v>
      </c>
      <c r="AI45" s="184">
        <f>'Core Indicators'!HR45</f>
        <v>2</v>
      </c>
      <c r="AJ45" s="184">
        <f t="shared" si="28"/>
        <v>2</v>
      </c>
      <c r="AK45" s="184">
        <f>'Core Indicators'!HZ45</f>
        <v>2</v>
      </c>
      <c r="AL45" s="184">
        <f>'Core Indicators'!IH45</f>
        <v>2</v>
      </c>
      <c r="AM45" s="184">
        <f>'Core Indicators'!IP45</f>
        <v>2</v>
      </c>
      <c r="AN45" s="184">
        <f t="shared" si="29"/>
        <v>2</v>
      </c>
    </row>
    <row r="46" spans="1:40" x14ac:dyDescent="0.25">
      <c r="A46" s="203" t="str">
        <f>Lists!C:C</f>
        <v>HUN002</v>
      </c>
      <c r="B46" s="249">
        <f t="shared" si="15"/>
        <v>1.9</v>
      </c>
      <c r="C46" s="163">
        <f t="shared" si="16"/>
        <v>0</v>
      </c>
      <c r="D46" s="272">
        <f t="shared" si="17"/>
        <v>2</v>
      </c>
      <c r="E46" s="203">
        <f>'Core Indicators'!R46</f>
        <v>2</v>
      </c>
      <c r="F46" s="203">
        <f>'Core Indicators'!Z46</f>
        <v>2</v>
      </c>
      <c r="G46" s="163">
        <f t="shared" si="18"/>
        <v>2</v>
      </c>
      <c r="H46" s="203">
        <f>'Core Indicators'!AH46</f>
        <v>2</v>
      </c>
      <c r="I46" s="203">
        <f>'Core Indicators'!AP46</f>
        <v>2</v>
      </c>
      <c r="J46" s="203">
        <f>'Core Indicators'!BN46</f>
        <v>2</v>
      </c>
      <c r="K46" s="203">
        <f t="shared" si="19"/>
        <v>2</v>
      </c>
      <c r="L46" s="249">
        <f t="shared" si="20"/>
        <v>2</v>
      </c>
      <c r="M46" s="272">
        <f t="shared" si="21"/>
        <v>2</v>
      </c>
      <c r="N46" s="204">
        <f>'Core Indicators'!DJ46</f>
        <v>2</v>
      </c>
      <c r="O46" s="204">
        <f>'Core Indicators'!DR46</f>
        <v>2</v>
      </c>
      <c r="P46" s="204">
        <f>'Core Indicators'!DZ46</f>
        <v>2</v>
      </c>
      <c r="Q46" s="204">
        <f>'Core Indicators'!EH46</f>
        <v>2</v>
      </c>
      <c r="R46" s="204">
        <f>'Core Indicators'!EP46</f>
        <v>2</v>
      </c>
      <c r="S46" s="163">
        <f t="shared" si="22"/>
        <v>1.6</v>
      </c>
      <c r="T46" s="163">
        <f t="shared" si="23"/>
        <v>1.1666666666666667</v>
      </c>
      <c r="U46" s="203">
        <v>1</v>
      </c>
      <c r="V46" s="203">
        <v>1</v>
      </c>
      <c r="W46" s="203">
        <f>'Core Indicators'!EX46</f>
        <v>2</v>
      </c>
      <c r="X46" s="163">
        <f t="shared" si="24"/>
        <v>1.5</v>
      </c>
      <c r="Y46" s="203">
        <v>1</v>
      </c>
      <c r="Z46" s="163">
        <f t="shared" si="25"/>
        <v>2</v>
      </c>
      <c r="AA46" s="203">
        <f>'Core Indicators'!FF46</f>
        <v>2</v>
      </c>
      <c r="AB46" s="203">
        <f t="shared" si="26"/>
        <v>2</v>
      </c>
      <c r="AC46" s="184">
        <f>'Core Indicators'!GD46</f>
        <v>2</v>
      </c>
      <c r="AD46" s="184">
        <f>'Core Indicators'!GL46</f>
        <v>2</v>
      </c>
      <c r="AE46" s="184">
        <f>'Core Indicators'!GT46</f>
        <v>2</v>
      </c>
      <c r="AF46" s="184">
        <f>'Core Indicators'!HB46</f>
        <v>2</v>
      </c>
      <c r="AG46" s="184">
        <f t="shared" si="27"/>
        <v>2</v>
      </c>
      <c r="AH46" s="184">
        <f>'Core Indicators'!HJ46</f>
        <v>2</v>
      </c>
      <c r="AI46" s="184">
        <f>'Core Indicators'!HR46</f>
        <v>2</v>
      </c>
      <c r="AJ46" s="184">
        <f t="shared" si="28"/>
        <v>2</v>
      </c>
      <c r="AK46" s="184">
        <f>'Core Indicators'!HZ46</f>
        <v>2</v>
      </c>
      <c r="AL46" s="184">
        <f>'Core Indicators'!IH46</f>
        <v>2</v>
      </c>
      <c r="AM46" s="184">
        <f>'Core Indicators'!IP46</f>
        <v>2</v>
      </c>
      <c r="AN46" s="184">
        <f t="shared" si="29"/>
        <v>2</v>
      </c>
    </row>
    <row r="47" spans="1:40" x14ac:dyDescent="0.25">
      <c r="A47" s="203" t="str">
        <f>Lists!C:C</f>
        <v>IDN002</v>
      </c>
      <c r="B47" s="249">
        <f t="shared" si="15"/>
        <v>2.2000000000000002</v>
      </c>
      <c r="C47" s="163">
        <f t="shared" si="16"/>
        <v>0</v>
      </c>
      <c r="D47" s="272">
        <f t="shared" si="17"/>
        <v>2.2000000000000002</v>
      </c>
      <c r="E47" s="203">
        <f>'Core Indicators'!R47</f>
        <v>1</v>
      </c>
      <c r="F47" s="203">
        <f>'Core Indicators'!Z47</f>
        <v>2</v>
      </c>
      <c r="G47" s="163">
        <f t="shared" si="18"/>
        <v>1.5</v>
      </c>
      <c r="H47" s="203">
        <f>'Core Indicators'!AH47</f>
        <v>2</v>
      </c>
      <c r="I47" s="203">
        <f>'Core Indicators'!AP47</f>
        <v>3</v>
      </c>
      <c r="J47" s="203">
        <f>'Core Indicators'!BN47</f>
        <v>3</v>
      </c>
      <c r="K47" s="203">
        <f t="shared" si="19"/>
        <v>3</v>
      </c>
      <c r="L47" s="249">
        <f t="shared" si="20"/>
        <v>2.5</v>
      </c>
      <c r="M47" s="272">
        <f t="shared" si="21"/>
        <v>2.8</v>
      </c>
      <c r="N47" s="204">
        <f>'Core Indicators'!DJ47</f>
        <v>3</v>
      </c>
      <c r="O47" s="204">
        <f>'Core Indicators'!DR47</f>
        <v>2</v>
      </c>
      <c r="P47" s="204">
        <f>'Core Indicators'!DZ47</f>
        <v>3</v>
      </c>
      <c r="Q47" s="204">
        <f>'Core Indicators'!EH47</f>
        <v>3</v>
      </c>
      <c r="R47" s="204">
        <f>'Core Indicators'!EP47</f>
        <v>3</v>
      </c>
      <c r="S47" s="163">
        <f t="shared" si="22"/>
        <v>1.4</v>
      </c>
      <c r="T47" s="163">
        <f t="shared" si="23"/>
        <v>1.3333333333333333</v>
      </c>
      <c r="U47" s="203">
        <v>1</v>
      </c>
      <c r="V47" s="203">
        <v>1</v>
      </c>
      <c r="W47" s="203">
        <f>'Core Indicators'!EX47</f>
        <v>3</v>
      </c>
      <c r="X47" s="163">
        <f t="shared" si="24"/>
        <v>2</v>
      </c>
      <c r="Y47" s="203">
        <v>1</v>
      </c>
      <c r="Z47" s="163">
        <f t="shared" si="25"/>
        <v>1.5</v>
      </c>
      <c r="AA47" s="203">
        <f>'Core Indicators'!FF47</f>
        <v>1</v>
      </c>
      <c r="AB47" s="203">
        <f t="shared" si="26"/>
        <v>2</v>
      </c>
      <c r="AC47" s="184">
        <f>'Core Indicators'!GD47</f>
        <v>2</v>
      </c>
      <c r="AD47" s="184">
        <f>'Core Indicators'!GL47</f>
        <v>2</v>
      </c>
      <c r="AE47" s="184">
        <f>'Core Indicators'!GT47</f>
        <v>2</v>
      </c>
      <c r="AF47" s="184">
        <f>'Core Indicators'!HB47</f>
        <v>2</v>
      </c>
      <c r="AG47" s="184">
        <f t="shared" si="27"/>
        <v>2</v>
      </c>
      <c r="AH47" s="184">
        <f>'Core Indicators'!HJ47</f>
        <v>2</v>
      </c>
      <c r="AI47" s="184">
        <f>'Core Indicators'!HR47</f>
        <v>2</v>
      </c>
      <c r="AJ47" s="184">
        <f t="shared" si="28"/>
        <v>2</v>
      </c>
      <c r="AK47" s="184">
        <f>'Core Indicators'!HZ47</f>
        <v>2</v>
      </c>
      <c r="AL47" s="184">
        <f>'Core Indicators'!IH47</f>
        <v>2</v>
      </c>
      <c r="AM47" s="184">
        <f>'Core Indicators'!IP47</f>
        <v>2</v>
      </c>
      <c r="AN47" s="184">
        <f t="shared" si="29"/>
        <v>2</v>
      </c>
    </row>
    <row r="48" spans="1:40" x14ac:dyDescent="0.25">
      <c r="A48" s="203" t="str">
        <f>Lists!C:C</f>
        <v>IDN007</v>
      </c>
      <c r="B48" s="249">
        <f t="shared" si="15"/>
        <v>2.2000000000000002</v>
      </c>
      <c r="C48" s="163">
        <f t="shared" si="16"/>
        <v>0</v>
      </c>
      <c r="D48" s="272">
        <f t="shared" si="17"/>
        <v>2.2000000000000002</v>
      </c>
      <c r="E48" s="203">
        <f>'Core Indicators'!R48</f>
        <v>1</v>
      </c>
      <c r="F48" s="203">
        <f>'Core Indicators'!Z48</f>
        <v>2</v>
      </c>
      <c r="G48" s="163">
        <f t="shared" si="18"/>
        <v>1.5</v>
      </c>
      <c r="H48" s="203">
        <f>'Core Indicators'!AH48</f>
        <v>2</v>
      </c>
      <c r="I48" s="203">
        <f>'Core Indicators'!AP48</f>
        <v>3</v>
      </c>
      <c r="J48" s="203">
        <f>'Core Indicators'!BN48</f>
        <v>3</v>
      </c>
      <c r="K48" s="203">
        <f t="shared" si="19"/>
        <v>3</v>
      </c>
      <c r="L48" s="249">
        <f t="shared" si="20"/>
        <v>2.5</v>
      </c>
      <c r="M48" s="272">
        <f t="shared" si="21"/>
        <v>2.6</v>
      </c>
      <c r="N48" s="204">
        <f>'Core Indicators'!DJ48</f>
        <v>3</v>
      </c>
      <c r="O48" s="204">
        <f>'Core Indicators'!DR48</f>
        <v>2</v>
      </c>
      <c r="P48" s="204">
        <f>'Core Indicators'!DZ48</f>
        <v>2</v>
      </c>
      <c r="Q48" s="204">
        <f>'Core Indicators'!EH48</f>
        <v>3</v>
      </c>
      <c r="R48" s="204">
        <f>'Core Indicators'!EP48</f>
        <v>3</v>
      </c>
      <c r="S48" s="163">
        <f t="shared" si="22"/>
        <v>1.7</v>
      </c>
      <c r="T48" s="163">
        <f t="shared" si="23"/>
        <v>1.3333333333333333</v>
      </c>
      <c r="U48" s="203">
        <v>1</v>
      </c>
      <c r="V48" s="203">
        <v>1</v>
      </c>
      <c r="W48" s="203">
        <f>'Core Indicators'!EX48</f>
        <v>3</v>
      </c>
      <c r="X48" s="163">
        <f t="shared" si="24"/>
        <v>2</v>
      </c>
      <c r="Y48" s="203">
        <v>1</v>
      </c>
      <c r="Z48" s="163">
        <f t="shared" si="25"/>
        <v>2</v>
      </c>
      <c r="AA48" s="203">
        <f>'Core Indicators'!FF48</f>
        <v>2</v>
      </c>
      <c r="AB48" s="203">
        <f t="shared" si="26"/>
        <v>2</v>
      </c>
      <c r="AC48" s="184">
        <f>'Core Indicators'!GD48</f>
        <v>2</v>
      </c>
      <c r="AD48" s="184">
        <f>'Core Indicators'!GL48</f>
        <v>2</v>
      </c>
      <c r="AE48" s="184">
        <f>'Core Indicators'!GT48</f>
        <v>2</v>
      </c>
      <c r="AF48" s="184">
        <f>'Core Indicators'!HB48</f>
        <v>2</v>
      </c>
      <c r="AG48" s="184">
        <f t="shared" si="27"/>
        <v>2</v>
      </c>
      <c r="AH48" s="184">
        <f>'Core Indicators'!HJ48</f>
        <v>2</v>
      </c>
      <c r="AI48" s="184">
        <f>'Core Indicators'!HR48</f>
        <v>2</v>
      </c>
      <c r="AJ48" s="184">
        <f t="shared" si="28"/>
        <v>2</v>
      </c>
      <c r="AK48" s="184">
        <f>'Core Indicators'!HZ48</f>
        <v>2</v>
      </c>
      <c r="AL48" s="184">
        <f>'Core Indicators'!IH48</f>
        <v>2</v>
      </c>
      <c r="AM48" s="184">
        <f>'Core Indicators'!IP48</f>
        <v>2</v>
      </c>
      <c r="AN48" s="184">
        <f t="shared" si="29"/>
        <v>2</v>
      </c>
    </row>
    <row r="49" spans="1:40" x14ac:dyDescent="0.25">
      <c r="A49" s="203" t="str">
        <f>Lists!C:C</f>
        <v>IDN008</v>
      </c>
      <c r="B49" s="249">
        <f t="shared" si="15"/>
        <v>1.5</v>
      </c>
      <c r="C49" s="163">
        <f t="shared" si="16"/>
        <v>0</v>
      </c>
      <c r="D49" s="272">
        <f t="shared" si="17"/>
        <v>1.8</v>
      </c>
      <c r="E49" s="203">
        <f>'Core Indicators'!R49</f>
        <v>1</v>
      </c>
      <c r="F49" s="203">
        <f>'Core Indicators'!Z49</f>
        <v>2</v>
      </c>
      <c r="G49" s="163">
        <f t="shared" si="18"/>
        <v>1.5</v>
      </c>
      <c r="H49" s="203">
        <f>'Core Indicators'!AH49</f>
        <v>2</v>
      </c>
      <c r="I49" s="203">
        <f>'Core Indicators'!AP49</f>
        <v>2</v>
      </c>
      <c r="J49" s="203">
        <f>'Core Indicators'!BN49</f>
        <v>2</v>
      </c>
      <c r="K49" s="203">
        <f t="shared" si="19"/>
        <v>2</v>
      </c>
      <c r="L49" s="249">
        <f t="shared" si="20"/>
        <v>2</v>
      </c>
      <c r="M49" s="272">
        <f t="shared" si="21"/>
        <v>1.2</v>
      </c>
      <c r="N49" s="204">
        <f>'Core Indicators'!DJ49</f>
        <v>2</v>
      </c>
      <c r="O49" s="204">
        <f>'Core Indicators'!DR49</f>
        <v>2</v>
      </c>
      <c r="P49" s="204">
        <f>'Core Indicators'!DZ49</f>
        <v>2</v>
      </c>
      <c r="Q49" s="204">
        <f>'Core Indicators'!EH49</f>
        <v>0</v>
      </c>
      <c r="R49" s="204">
        <f>'Core Indicators'!EP49</f>
        <v>0</v>
      </c>
      <c r="S49" s="163">
        <f t="shared" si="22"/>
        <v>1.7</v>
      </c>
      <c r="T49" s="163">
        <f t="shared" si="23"/>
        <v>1.3333333333333333</v>
      </c>
      <c r="U49" s="203">
        <v>1</v>
      </c>
      <c r="V49" s="203">
        <v>1</v>
      </c>
      <c r="W49" s="203">
        <f>'Core Indicators'!EX49</f>
        <v>3</v>
      </c>
      <c r="X49" s="163">
        <f t="shared" si="24"/>
        <v>2</v>
      </c>
      <c r="Y49" s="203">
        <v>1</v>
      </c>
      <c r="Z49" s="163">
        <f t="shared" si="25"/>
        <v>2</v>
      </c>
      <c r="AA49" s="203">
        <f>'Core Indicators'!FF49</f>
        <v>2</v>
      </c>
      <c r="AB49" s="203">
        <f t="shared" si="26"/>
        <v>2</v>
      </c>
      <c r="AC49" s="184">
        <f>'Core Indicators'!GD49</f>
        <v>2</v>
      </c>
      <c r="AD49" s="184">
        <f>'Core Indicators'!GL49</f>
        <v>2</v>
      </c>
      <c r="AE49" s="184">
        <f>'Core Indicators'!GT49</f>
        <v>2</v>
      </c>
      <c r="AF49" s="184">
        <f>'Core Indicators'!HB49</f>
        <v>2</v>
      </c>
      <c r="AG49" s="184">
        <f t="shared" si="27"/>
        <v>2</v>
      </c>
      <c r="AH49" s="184">
        <f>'Core Indicators'!HJ49</f>
        <v>2</v>
      </c>
      <c r="AI49" s="184">
        <f>'Core Indicators'!HR49</f>
        <v>2</v>
      </c>
      <c r="AJ49" s="184">
        <f t="shared" si="28"/>
        <v>2</v>
      </c>
      <c r="AK49" s="184">
        <f>'Core Indicators'!HZ49</f>
        <v>2</v>
      </c>
      <c r="AL49" s="184">
        <f>'Core Indicators'!IH49</f>
        <v>2</v>
      </c>
      <c r="AM49" s="184">
        <f>'Core Indicators'!IP49</f>
        <v>2</v>
      </c>
      <c r="AN49" s="184">
        <f t="shared" si="29"/>
        <v>2</v>
      </c>
    </row>
    <row r="50" spans="1:40" x14ac:dyDescent="0.25">
      <c r="A50" s="203" t="str">
        <f>Lists!C:C</f>
        <v>IND002</v>
      </c>
      <c r="B50" s="249">
        <f t="shared" si="15"/>
        <v>2.1</v>
      </c>
      <c r="C50" s="163">
        <f t="shared" si="16"/>
        <v>3</v>
      </c>
      <c r="D50" s="272">
        <f t="shared" si="17"/>
        <v>2.7</v>
      </c>
      <c r="E50" s="203">
        <f>'Core Indicators'!R50</f>
        <v>2</v>
      </c>
      <c r="F50" s="203">
        <f>'Core Indicators'!Z50</f>
        <v>2</v>
      </c>
      <c r="G50" s="163">
        <f t="shared" si="18"/>
        <v>2</v>
      </c>
      <c r="H50" s="203" t="str">
        <f>'Core Indicators'!AH50</f>
        <v>x</v>
      </c>
      <c r="I50" s="203" t="str">
        <f>'Core Indicators'!AP50</f>
        <v>x</v>
      </c>
      <c r="J50" s="203">
        <f>'Core Indicators'!BN50</f>
        <v>3</v>
      </c>
      <c r="K50" s="203">
        <f t="shared" si="19"/>
        <v>3</v>
      </c>
      <c r="L50" s="249">
        <f t="shared" si="20"/>
        <v>3</v>
      </c>
      <c r="M50" s="272">
        <f t="shared" si="21"/>
        <v>2</v>
      </c>
      <c r="N50" s="204">
        <f>'Core Indicators'!DJ50</f>
        <v>2</v>
      </c>
      <c r="O50" s="204" t="str">
        <f>'Core Indicators'!DR50</f>
        <v>x</v>
      </c>
      <c r="P50" s="204" t="str">
        <f>'Core Indicators'!DZ50</f>
        <v>x</v>
      </c>
      <c r="Q50" s="204" t="str">
        <f>'Core Indicators'!EH50</f>
        <v>x</v>
      </c>
      <c r="R50" s="204" t="str">
        <f>'Core Indicators'!EP50</f>
        <v>x</v>
      </c>
      <c r="S50" s="163">
        <f t="shared" si="22"/>
        <v>1.7</v>
      </c>
      <c r="T50" s="163">
        <f t="shared" si="23"/>
        <v>1.3333333333333333</v>
      </c>
      <c r="U50" s="203">
        <v>1</v>
      </c>
      <c r="V50" s="203">
        <v>1</v>
      </c>
      <c r="W50" s="203">
        <f>'Core Indicators'!EX50</f>
        <v>3</v>
      </c>
      <c r="X50" s="163">
        <f t="shared" si="24"/>
        <v>2</v>
      </c>
      <c r="Y50" s="203">
        <v>1</v>
      </c>
      <c r="Z50" s="163">
        <f t="shared" si="25"/>
        <v>2</v>
      </c>
      <c r="AA50" s="203" t="str">
        <f>'Core Indicators'!FF50</f>
        <v>x</v>
      </c>
      <c r="AB50" s="203">
        <f t="shared" si="26"/>
        <v>2</v>
      </c>
      <c r="AC50" s="184">
        <f>'Core Indicators'!GD50</f>
        <v>2</v>
      </c>
      <c r="AD50" s="184">
        <f>'Core Indicators'!GL50</f>
        <v>2</v>
      </c>
      <c r="AE50" s="184">
        <f>'Core Indicators'!GT50</f>
        <v>2</v>
      </c>
      <c r="AF50" s="184">
        <f>'Core Indicators'!HB50</f>
        <v>2</v>
      </c>
      <c r="AG50" s="184">
        <f t="shared" si="27"/>
        <v>2</v>
      </c>
      <c r="AH50" s="184">
        <f>'Core Indicators'!HJ50</f>
        <v>2</v>
      </c>
      <c r="AI50" s="184">
        <f>'Core Indicators'!HR50</f>
        <v>2</v>
      </c>
      <c r="AJ50" s="184">
        <f t="shared" si="28"/>
        <v>2</v>
      </c>
      <c r="AK50" s="184">
        <f>'Core Indicators'!HZ50</f>
        <v>2</v>
      </c>
      <c r="AL50" s="184">
        <f>'Core Indicators'!IH50</f>
        <v>2</v>
      </c>
      <c r="AM50" s="184">
        <f>'Core Indicators'!IP50</f>
        <v>2</v>
      </c>
      <c r="AN50" s="184">
        <f t="shared" si="29"/>
        <v>2</v>
      </c>
    </row>
    <row r="51" spans="1:40" x14ac:dyDescent="0.25">
      <c r="A51" s="203" t="str">
        <f>Lists!C:C</f>
        <v>IRN004</v>
      </c>
      <c r="B51" s="249">
        <f t="shared" si="15"/>
        <v>2.7</v>
      </c>
      <c r="C51" s="163">
        <f t="shared" si="16"/>
        <v>1</v>
      </c>
      <c r="D51" s="272">
        <f t="shared" si="17"/>
        <v>3</v>
      </c>
      <c r="E51" s="203">
        <f>'Core Indicators'!R51</f>
        <v>3</v>
      </c>
      <c r="F51" s="203">
        <f>'Core Indicators'!Z51</f>
        <v>3</v>
      </c>
      <c r="G51" s="163">
        <f t="shared" si="18"/>
        <v>3</v>
      </c>
      <c r="H51" s="203">
        <f>'Core Indicators'!AH51</f>
        <v>3</v>
      </c>
      <c r="I51" s="203">
        <f>'Core Indicators'!AP51</f>
        <v>3</v>
      </c>
      <c r="J51" s="203" t="str">
        <f>'Core Indicators'!BN51</f>
        <v>x</v>
      </c>
      <c r="K51" s="203">
        <f t="shared" si="19"/>
        <v>3</v>
      </c>
      <c r="L51" s="249">
        <f t="shared" si="20"/>
        <v>3</v>
      </c>
      <c r="M51" s="272">
        <f t="shared" si="21"/>
        <v>3</v>
      </c>
      <c r="N51" s="204">
        <f>'Core Indicators'!DJ51</f>
        <v>3</v>
      </c>
      <c r="O51" s="204">
        <f>'Core Indicators'!DR51</f>
        <v>3</v>
      </c>
      <c r="P51" s="204">
        <f>'Core Indicators'!DZ51</f>
        <v>3</v>
      </c>
      <c r="Q51" s="204">
        <f>'Core Indicators'!EH51</f>
        <v>3</v>
      </c>
      <c r="R51" s="204">
        <f>'Core Indicators'!EP51</f>
        <v>3</v>
      </c>
      <c r="S51" s="163">
        <f t="shared" si="22"/>
        <v>1.9</v>
      </c>
      <c r="T51" s="163">
        <f t="shared" si="23"/>
        <v>1.1666666666666667</v>
      </c>
      <c r="U51" s="203">
        <v>1</v>
      </c>
      <c r="V51" s="203">
        <v>1</v>
      </c>
      <c r="W51" s="203">
        <f>'Core Indicators'!EX51</f>
        <v>2</v>
      </c>
      <c r="X51" s="163">
        <f t="shared" si="24"/>
        <v>1.5</v>
      </c>
      <c r="Y51" s="203">
        <v>1</v>
      </c>
      <c r="Z51" s="163">
        <f t="shared" si="25"/>
        <v>2.5</v>
      </c>
      <c r="AA51" s="203">
        <f>'Core Indicators'!FF51</f>
        <v>3</v>
      </c>
      <c r="AB51" s="203">
        <f t="shared" si="26"/>
        <v>2</v>
      </c>
      <c r="AC51" s="184">
        <f>'Core Indicators'!GD51</f>
        <v>2</v>
      </c>
      <c r="AD51" s="184">
        <f>'Core Indicators'!GL51</f>
        <v>2</v>
      </c>
      <c r="AE51" s="184">
        <f>'Core Indicators'!GT51</f>
        <v>2</v>
      </c>
      <c r="AF51" s="184">
        <f>'Core Indicators'!HB51</f>
        <v>2</v>
      </c>
      <c r="AG51" s="184">
        <f t="shared" si="27"/>
        <v>2</v>
      </c>
      <c r="AH51" s="184">
        <f>'Core Indicators'!HJ51</f>
        <v>2</v>
      </c>
      <c r="AI51" s="184">
        <f>'Core Indicators'!HR51</f>
        <v>2</v>
      </c>
      <c r="AJ51" s="184">
        <f t="shared" si="28"/>
        <v>2</v>
      </c>
      <c r="AK51" s="184">
        <f>'Core Indicators'!HZ51</f>
        <v>2</v>
      </c>
      <c r="AL51" s="184">
        <f>'Core Indicators'!IH51</f>
        <v>2</v>
      </c>
      <c r="AM51" s="184">
        <f>'Core Indicators'!IP51</f>
        <v>2</v>
      </c>
      <c r="AN51" s="184">
        <f t="shared" si="29"/>
        <v>2</v>
      </c>
    </row>
    <row r="52" spans="1:40" x14ac:dyDescent="0.25">
      <c r="A52" s="203" t="str">
        <f>Lists!C:C</f>
        <v>IRQ001</v>
      </c>
      <c r="B52" s="249">
        <f t="shared" si="15"/>
        <v>2.4</v>
      </c>
      <c r="C52" s="163">
        <f t="shared" si="16"/>
        <v>0</v>
      </c>
      <c r="D52" s="272">
        <f t="shared" si="17"/>
        <v>2.7</v>
      </c>
      <c r="E52" s="203">
        <f>'Core Indicators'!R52</f>
        <v>2</v>
      </c>
      <c r="F52" s="203">
        <f>'Core Indicators'!Z52</f>
        <v>3</v>
      </c>
      <c r="G52" s="163">
        <f t="shared" si="18"/>
        <v>2.5</v>
      </c>
      <c r="H52" s="203">
        <f>'Core Indicators'!AH52</f>
        <v>3</v>
      </c>
      <c r="I52" s="203">
        <f>'Core Indicators'!AP52</f>
        <v>3</v>
      </c>
      <c r="J52" s="203">
        <f>'Core Indicators'!BN52</f>
        <v>2</v>
      </c>
      <c r="K52" s="203">
        <f t="shared" si="19"/>
        <v>2.5</v>
      </c>
      <c r="L52" s="249">
        <f t="shared" si="20"/>
        <v>2.8</v>
      </c>
      <c r="M52" s="272">
        <f t="shared" si="21"/>
        <v>3</v>
      </c>
      <c r="N52" s="204">
        <f>'Core Indicators'!DJ52</f>
        <v>3</v>
      </c>
      <c r="O52" s="204">
        <f>'Core Indicators'!DR52</f>
        <v>3</v>
      </c>
      <c r="P52" s="204">
        <f>'Core Indicators'!DZ52</f>
        <v>3</v>
      </c>
      <c r="Q52" s="204">
        <f>'Core Indicators'!EH52</f>
        <v>3</v>
      </c>
      <c r="R52" s="204">
        <f>'Core Indicators'!EP52</f>
        <v>3</v>
      </c>
      <c r="S52" s="163">
        <f t="shared" si="22"/>
        <v>1.3</v>
      </c>
      <c r="T52" s="163">
        <f t="shared" si="23"/>
        <v>1.1666666666666667</v>
      </c>
      <c r="U52" s="203">
        <v>1</v>
      </c>
      <c r="V52" s="203">
        <v>1</v>
      </c>
      <c r="W52" s="203">
        <f>'Core Indicators'!EX52</f>
        <v>2</v>
      </c>
      <c r="X52" s="163">
        <f t="shared" si="24"/>
        <v>1.5</v>
      </c>
      <c r="Y52" s="203">
        <v>1</v>
      </c>
      <c r="Z52" s="163">
        <f t="shared" si="25"/>
        <v>1.5</v>
      </c>
      <c r="AA52" s="203">
        <f>'Core Indicators'!FF52</f>
        <v>1</v>
      </c>
      <c r="AB52" s="203">
        <f t="shared" si="26"/>
        <v>2</v>
      </c>
      <c r="AC52" s="184">
        <f>'Core Indicators'!GD52</f>
        <v>2</v>
      </c>
      <c r="AD52" s="184">
        <f>'Core Indicators'!GL52</f>
        <v>2</v>
      </c>
      <c r="AE52" s="184">
        <f>'Core Indicators'!GT52</f>
        <v>2</v>
      </c>
      <c r="AF52" s="184">
        <f>'Core Indicators'!HB52</f>
        <v>2</v>
      </c>
      <c r="AG52" s="184">
        <f t="shared" si="27"/>
        <v>2</v>
      </c>
      <c r="AH52" s="184">
        <f>'Core Indicators'!HJ52</f>
        <v>2</v>
      </c>
      <c r="AI52" s="184">
        <f>'Core Indicators'!HR52</f>
        <v>2</v>
      </c>
      <c r="AJ52" s="184">
        <f t="shared" si="28"/>
        <v>2</v>
      </c>
      <c r="AK52" s="184">
        <f>'Core Indicators'!HZ52</f>
        <v>2</v>
      </c>
      <c r="AL52" s="184">
        <f>'Core Indicators'!IH52</f>
        <v>2</v>
      </c>
      <c r="AM52" s="184">
        <f>'Core Indicators'!IP52</f>
        <v>2</v>
      </c>
      <c r="AN52" s="184">
        <f t="shared" si="29"/>
        <v>2</v>
      </c>
    </row>
    <row r="53" spans="1:40" x14ac:dyDescent="0.25">
      <c r="A53" s="203" t="str">
        <f>Lists!C:C</f>
        <v>IRQ002</v>
      </c>
      <c r="B53" s="249">
        <f t="shared" si="15"/>
        <v>1.4</v>
      </c>
      <c r="C53" s="163">
        <f t="shared" si="16"/>
        <v>0</v>
      </c>
      <c r="D53" s="272">
        <f t="shared" si="17"/>
        <v>2.2000000000000002</v>
      </c>
      <c r="E53" s="203">
        <f>'Core Indicators'!R53</f>
        <v>2</v>
      </c>
      <c r="F53" s="203">
        <f>'Core Indicators'!Z53</f>
        <v>3</v>
      </c>
      <c r="G53" s="163">
        <f t="shared" si="18"/>
        <v>2.5</v>
      </c>
      <c r="H53" s="203">
        <f>'Core Indicators'!AH53</f>
        <v>3</v>
      </c>
      <c r="I53" s="203">
        <f>'Core Indicators'!AP53</f>
        <v>0</v>
      </c>
      <c r="J53" s="203">
        <f>'Core Indicators'!BN53</f>
        <v>2</v>
      </c>
      <c r="K53" s="203">
        <f t="shared" si="19"/>
        <v>1</v>
      </c>
      <c r="L53" s="249">
        <f t="shared" si="20"/>
        <v>2.1</v>
      </c>
      <c r="M53" s="272">
        <f t="shared" si="21"/>
        <v>1</v>
      </c>
      <c r="N53" s="204">
        <f>'Core Indicators'!DJ53</f>
        <v>1</v>
      </c>
      <c r="O53" s="204">
        <f>'Core Indicators'!DR53</f>
        <v>1</v>
      </c>
      <c r="P53" s="204">
        <f>'Core Indicators'!DZ53</f>
        <v>1</v>
      </c>
      <c r="Q53" s="204">
        <f>'Core Indicators'!EH53</f>
        <v>1</v>
      </c>
      <c r="R53" s="204">
        <f>'Core Indicators'!EP53</f>
        <v>1</v>
      </c>
      <c r="S53" s="163">
        <f t="shared" si="22"/>
        <v>1.3</v>
      </c>
      <c r="T53" s="163">
        <f t="shared" si="23"/>
        <v>1.1666666666666667</v>
      </c>
      <c r="U53" s="203">
        <v>1</v>
      </c>
      <c r="V53" s="203">
        <v>1</v>
      </c>
      <c r="W53" s="203">
        <f>'Core Indicators'!EX53</f>
        <v>2</v>
      </c>
      <c r="X53" s="163">
        <f t="shared" si="24"/>
        <v>1.5</v>
      </c>
      <c r="Y53" s="203">
        <v>1</v>
      </c>
      <c r="Z53" s="163">
        <f t="shared" si="25"/>
        <v>1.5</v>
      </c>
      <c r="AA53" s="203">
        <f>'Core Indicators'!FF53</f>
        <v>1</v>
      </c>
      <c r="AB53" s="203">
        <f t="shared" si="26"/>
        <v>2</v>
      </c>
      <c r="AC53" s="184">
        <f>'Core Indicators'!GD53</f>
        <v>2</v>
      </c>
      <c r="AD53" s="184">
        <f>'Core Indicators'!GL53</f>
        <v>2</v>
      </c>
      <c r="AE53" s="184">
        <f>'Core Indicators'!GT53</f>
        <v>2</v>
      </c>
      <c r="AF53" s="184">
        <f>'Core Indicators'!HB53</f>
        <v>2</v>
      </c>
      <c r="AG53" s="184">
        <f t="shared" si="27"/>
        <v>2</v>
      </c>
      <c r="AH53" s="184">
        <f>'Core Indicators'!HJ53</f>
        <v>2</v>
      </c>
      <c r="AI53" s="184">
        <f>'Core Indicators'!HR53</f>
        <v>2</v>
      </c>
      <c r="AJ53" s="184">
        <f t="shared" si="28"/>
        <v>2</v>
      </c>
      <c r="AK53" s="184">
        <f>'Core Indicators'!HZ53</f>
        <v>2</v>
      </c>
      <c r="AL53" s="184">
        <f>'Core Indicators'!IH53</f>
        <v>2</v>
      </c>
      <c r="AM53" s="184">
        <f>'Core Indicators'!IP53</f>
        <v>2</v>
      </c>
      <c r="AN53" s="184">
        <f t="shared" si="29"/>
        <v>2</v>
      </c>
    </row>
    <row r="54" spans="1:40" x14ac:dyDescent="0.25">
      <c r="A54" s="203" t="str">
        <f>Lists!C:C</f>
        <v>IRQ003</v>
      </c>
      <c r="B54" s="249">
        <f t="shared" si="15"/>
        <v>2.4</v>
      </c>
      <c r="C54" s="163">
        <f t="shared" si="16"/>
        <v>1</v>
      </c>
      <c r="D54" s="272">
        <f t="shared" si="17"/>
        <v>2</v>
      </c>
      <c r="E54" s="203">
        <f>'Core Indicators'!R54</f>
        <v>1</v>
      </c>
      <c r="F54" s="203">
        <f>'Core Indicators'!Z54</f>
        <v>3</v>
      </c>
      <c r="G54" s="163">
        <f t="shared" si="18"/>
        <v>2.1</v>
      </c>
      <c r="H54" s="203">
        <f>'Core Indicators'!AH54</f>
        <v>2</v>
      </c>
      <c r="I54" s="203">
        <f>'Core Indicators'!AP54</f>
        <v>2</v>
      </c>
      <c r="J54" s="203" t="str">
        <f>'Core Indicators'!BN54</f>
        <v>x</v>
      </c>
      <c r="K54" s="203">
        <f t="shared" si="19"/>
        <v>2</v>
      </c>
      <c r="L54" s="249">
        <f t="shared" si="20"/>
        <v>2</v>
      </c>
      <c r="M54" s="272">
        <f t="shared" si="21"/>
        <v>3</v>
      </c>
      <c r="N54" s="204">
        <f>'Core Indicators'!DJ54</f>
        <v>3</v>
      </c>
      <c r="O54" s="204">
        <f>'Core Indicators'!DR54</f>
        <v>3</v>
      </c>
      <c r="P54" s="204">
        <f>'Core Indicators'!DZ54</f>
        <v>3</v>
      </c>
      <c r="Q54" s="204">
        <f>'Core Indicators'!EH54</f>
        <v>3</v>
      </c>
      <c r="R54" s="204">
        <f>'Core Indicators'!EP54</f>
        <v>3</v>
      </c>
      <c r="S54" s="163">
        <f t="shared" si="22"/>
        <v>1.6</v>
      </c>
      <c r="T54" s="163">
        <f t="shared" si="23"/>
        <v>1.1666666666666667</v>
      </c>
      <c r="U54" s="203">
        <v>1</v>
      </c>
      <c r="V54" s="203">
        <v>1</v>
      </c>
      <c r="W54" s="203">
        <f>'Core Indicators'!EX54</f>
        <v>2</v>
      </c>
      <c r="X54" s="163">
        <f t="shared" si="24"/>
        <v>1.5</v>
      </c>
      <c r="Y54" s="203">
        <v>1</v>
      </c>
      <c r="Z54" s="163">
        <f t="shared" si="25"/>
        <v>2</v>
      </c>
      <c r="AA54" s="203">
        <f>'Core Indicators'!FF54</f>
        <v>2</v>
      </c>
      <c r="AB54" s="203">
        <f t="shared" si="26"/>
        <v>2</v>
      </c>
      <c r="AC54" s="184">
        <f>'Core Indicators'!GD54</f>
        <v>2</v>
      </c>
      <c r="AD54" s="184">
        <f>'Core Indicators'!GL54</f>
        <v>2</v>
      </c>
      <c r="AE54" s="184">
        <f>'Core Indicators'!GT54</f>
        <v>2</v>
      </c>
      <c r="AF54" s="184">
        <f>'Core Indicators'!HB54</f>
        <v>2</v>
      </c>
      <c r="AG54" s="184">
        <f t="shared" si="27"/>
        <v>2</v>
      </c>
      <c r="AH54" s="184">
        <f>'Core Indicators'!HJ54</f>
        <v>2</v>
      </c>
      <c r="AI54" s="184">
        <f>'Core Indicators'!HR54</f>
        <v>2</v>
      </c>
      <c r="AJ54" s="184">
        <f t="shared" si="28"/>
        <v>2</v>
      </c>
      <c r="AK54" s="184">
        <f>'Core Indicators'!HZ54</f>
        <v>2</v>
      </c>
      <c r="AL54" s="184">
        <f>'Core Indicators'!IH54</f>
        <v>2</v>
      </c>
      <c r="AM54" s="184">
        <f>'Core Indicators'!IP54</f>
        <v>2</v>
      </c>
      <c r="AN54" s="184">
        <f t="shared" si="29"/>
        <v>2</v>
      </c>
    </row>
    <row r="55" spans="1:40" x14ac:dyDescent="0.25">
      <c r="A55" s="203" t="str">
        <f>Lists!C:C</f>
        <v>ITA002</v>
      </c>
      <c r="B55" s="249">
        <f t="shared" si="15"/>
        <v>1.9</v>
      </c>
      <c r="C55" s="163">
        <f t="shared" si="16"/>
        <v>0</v>
      </c>
      <c r="D55" s="272">
        <f t="shared" si="17"/>
        <v>2</v>
      </c>
      <c r="E55" s="203">
        <f>'Core Indicators'!R55</f>
        <v>2</v>
      </c>
      <c r="F55" s="203">
        <f>'Core Indicators'!Z55</f>
        <v>2</v>
      </c>
      <c r="G55" s="163">
        <f t="shared" si="18"/>
        <v>2</v>
      </c>
      <c r="H55" s="203">
        <f>'Core Indicators'!AH55</f>
        <v>2</v>
      </c>
      <c r="I55" s="203">
        <f>'Core Indicators'!AP55</f>
        <v>2</v>
      </c>
      <c r="J55" s="203">
        <f>'Core Indicators'!BN55</f>
        <v>2</v>
      </c>
      <c r="K55" s="203">
        <f t="shared" si="19"/>
        <v>2</v>
      </c>
      <c r="L55" s="249">
        <f t="shared" si="20"/>
        <v>2</v>
      </c>
      <c r="M55" s="272">
        <f t="shared" si="21"/>
        <v>2</v>
      </c>
      <c r="N55" s="204">
        <f>'Core Indicators'!DJ55</f>
        <v>2</v>
      </c>
      <c r="O55" s="204">
        <f>'Core Indicators'!DR55</f>
        <v>2</v>
      </c>
      <c r="P55" s="204">
        <f>'Core Indicators'!DZ55</f>
        <v>2</v>
      </c>
      <c r="Q55" s="204">
        <f>'Core Indicators'!EH55</f>
        <v>2</v>
      </c>
      <c r="R55" s="204">
        <f>'Core Indicators'!EP55</f>
        <v>2</v>
      </c>
      <c r="S55" s="163">
        <f t="shared" si="22"/>
        <v>1.6</v>
      </c>
      <c r="T55" s="163">
        <f t="shared" si="23"/>
        <v>1.1666666666666667</v>
      </c>
      <c r="U55" s="203">
        <v>1</v>
      </c>
      <c r="V55" s="203">
        <v>1</v>
      </c>
      <c r="W55" s="203">
        <f>'Core Indicators'!EX55</f>
        <v>2</v>
      </c>
      <c r="X55" s="163">
        <f t="shared" si="24"/>
        <v>1.5</v>
      </c>
      <c r="Y55" s="203">
        <v>1</v>
      </c>
      <c r="Z55" s="163">
        <f t="shared" si="25"/>
        <v>2</v>
      </c>
      <c r="AA55" s="203">
        <f>'Core Indicators'!FF55</f>
        <v>2</v>
      </c>
      <c r="AB55" s="203">
        <f t="shared" si="26"/>
        <v>2</v>
      </c>
      <c r="AC55" s="184">
        <f>'Core Indicators'!GD55</f>
        <v>2</v>
      </c>
      <c r="AD55" s="184">
        <f>'Core Indicators'!GL55</f>
        <v>2</v>
      </c>
      <c r="AE55" s="184">
        <f>'Core Indicators'!GT55</f>
        <v>2</v>
      </c>
      <c r="AF55" s="184">
        <f>'Core Indicators'!HB55</f>
        <v>2</v>
      </c>
      <c r="AG55" s="184">
        <f t="shared" si="27"/>
        <v>2</v>
      </c>
      <c r="AH55" s="184">
        <f>'Core Indicators'!HJ55</f>
        <v>2</v>
      </c>
      <c r="AI55" s="184">
        <f>'Core Indicators'!HR55</f>
        <v>2</v>
      </c>
      <c r="AJ55" s="184">
        <f t="shared" si="28"/>
        <v>2</v>
      </c>
      <c r="AK55" s="184">
        <f>'Core Indicators'!HZ55</f>
        <v>2</v>
      </c>
      <c r="AL55" s="184">
        <f>'Core Indicators'!IH55</f>
        <v>2</v>
      </c>
      <c r="AM55" s="184">
        <f>'Core Indicators'!IP55</f>
        <v>2</v>
      </c>
      <c r="AN55" s="184">
        <f t="shared" si="29"/>
        <v>2</v>
      </c>
    </row>
    <row r="56" spans="1:40" x14ac:dyDescent="0.25">
      <c r="A56" s="203" t="str">
        <f>Lists!C:C</f>
        <v>JOR002</v>
      </c>
      <c r="B56" s="249">
        <f t="shared" si="15"/>
        <v>2.5</v>
      </c>
      <c r="C56" s="163">
        <f t="shared" si="16"/>
        <v>0</v>
      </c>
      <c r="D56" s="272">
        <f t="shared" si="17"/>
        <v>2.6</v>
      </c>
      <c r="E56" s="203">
        <f>'Core Indicators'!R56</f>
        <v>1</v>
      </c>
      <c r="F56" s="203">
        <f>'Core Indicators'!Z56</f>
        <v>2</v>
      </c>
      <c r="G56" s="163">
        <f t="shared" si="18"/>
        <v>1.5</v>
      </c>
      <c r="H56" s="203">
        <f>'Core Indicators'!AH56</f>
        <v>3</v>
      </c>
      <c r="I56" s="203">
        <f>'Core Indicators'!AP56</f>
        <v>3</v>
      </c>
      <c r="J56" s="203">
        <f>'Core Indicators'!BN56</f>
        <v>3</v>
      </c>
      <c r="K56" s="203">
        <f t="shared" si="19"/>
        <v>3</v>
      </c>
      <c r="L56" s="249">
        <f t="shared" si="20"/>
        <v>3</v>
      </c>
      <c r="M56" s="272">
        <f t="shared" si="21"/>
        <v>3</v>
      </c>
      <c r="N56" s="204">
        <f>'Core Indicators'!DJ56</f>
        <v>3</v>
      </c>
      <c r="O56" s="204">
        <f>'Core Indicators'!DR56</f>
        <v>3</v>
      </c>
      <c r="P56" s="204">
        <f>'Core Indicators'!DZ56</f>
        <v>3</v>
      </c>
      <c r="Q56" s="204">
        <f>'Core Indicators'!EH56</f>
        <v>3</v>
      </c>
      <c r="R56" s="204">
        <f>'Core Indicators'!EP56</f>
        <v>3</v>
      </c>
      <c r="S56" s="163">
        <f t="shared" si="22"/>
        <v>1.7</v>
      </c>
      <c r="T56" s="163">
        <f t="shared" si="23"/>
        <v>1.3333333333333333</v>
      </c>
      <c r="U56" s="203">
        <v>1</v>
      </c>
      <c r="V56" s="203">
        <v>1</v>
      </c>
      <c r="W56" s="203">
        <f>'Core Indicators'!EX56</f>
        <v>3</v>
      </c>
      <c r="X56" s="163">
        <f t="shared" si="24"/>
        <v>2</v>
      </c>
      <c r="Y56" s="203">
        <v>1</v>
      </c>
      <c r="Z56" s="163">
        <f t="shared" si="25"/>
        <v>2</v>
      </c>
      <c r="AA56" s="203">
        <f>'Core Indicators'!FF56</f>
        <v>2</v>
      </c>
      <c r="AB56" s="203">
        <f t="shared" si="26"/>
        <v>2</v>
      </c>
      <c r="AC56" s="184">
        <f>'Core Indicators'!GD56</f>
        <v>2</v>
      </c>
      <c r="AD56" s="184">
        <f>'Core Indicators'!GL56</f>
        <v>2</v>
      </c>
      <c r="AE56" s="184">
        <f>'Core Indicators'!GT56</f>
        <v>2</v>
      </c>
      <c r="AF56" s="184">
        <f>'Core Indicators'!HB56</f>
        <v>2</v>
      </c>
      <c r="AG56" s="184">
        <f t="shared" si="27"/>
        <v>2</v>
      </c>
      <c r="AH56" s="184">
        <f>'Core Indicators'!HJ56</f>
        <v>2</v>
      </c>
      <c r="AI56" s="184">
        <f>'Core Indicators'!HR56</f>
        <v>2</v>
      </c>
      <c r="AJ56" s="184">
        <f t="shared" si="28"/>
        <v>2</v>
      </c>
      <c r="AK56" s="184">
        <f>'Core Indicators'!HZ56</f>
        <v>2</v>
      </c>
      <c r="AL56" s="184">
        <f>'Core Indicators'!IH56</f>
        <v>2</v>
      </c>
      <c r="AM56" s="184">
        <f>'Core Indicators'!IP56</f>
        <v>2</v>
      </c>
      <c r="AN56" s="184">
        <f t="shared" si="29"/>
        <v>2</v>
      </c>
    </row>
    <row r="57" spans="1:40" x14ac:dyDescent="0.25">
      <c r="A57" s="203" t="str">
        <f>Lists!C:C</f>
        <v>KEN001</v>
      </c>
      <c r="B57" s="249">
        <f t="shared" si="15"/>
        <v>1.9</v>
      </c>
      <c r="C57" s="163">
        <f t="shared" si="16"/>
        <v>2</v>
      </c>
      <c r="D57" s="272">
        <f t="shared" si="17"/>
        <v>1.8</v>
      </c>
      <c r="E57" s="203">
        <f>'Core Indicators'!R57</f>
        <v>1</v>
      </c>
      <c r="F57" s="203">
        <f>'Core Indicators'!Z57</f>
        <v>2</v>
      </c>
      <c r="G57" s="163">
        <f t="shared" si="18"/>
        <v>1.5</v>
      </c>
      <c r="H57" s="203">
        <f>'Core Indicators'!AH57</f>
        <v>2</v>
      </c>
      <c r="I57" s="203">
        <f>'Core Indicators'!AP57</f>
        <v>2</v>
      </c>
      <c r="J57" s="203" t="str">
        <f>'Core Indicators'!BN57</f>
        <v>x</v>
      </c>
      <c r="K57" s="203">
        <f t="shared" si="19"/>
        <v>2</v>
      </c>
      <c r="L57" s="249">
        <f t="shared" si="20"/>
        <v>2</v>
      </c>
      <c r="M57" s="272">
        <f t="shared" si="21"/>
        <v>2.2000000000000002</v>
      </c>
      <c r="N57" s="204">
        <f>'Core Indicators'!DJ57</f>
        <v>2</v>
      </c>
      <c r="O57" s="204">
        <f>'Core Indicators'!DR57</f>
        <v>2</v>
      </c>
      <c r="P57" s="204">
        <f>'Core Indicators'!DZ57</f>
        <v>2</v>
      </c>
      <c r="Q57" s="204">
        <f>'Core Indicators'!EH57</f>
        <v>2</v>
      </c>
      <c r="R57" s="204">
        <f>'Core Indicators'!EP57</f>
        <v>3</v>
      </c>
      <c r="S57" s="163">
        <f t="shared" si="22"/>
        <v>1.5</v>
      </c>
      <c r="T57" s="163">
        <f t="shared" si="23"/>
        <v>1</v>
      </c>
      <c r="U57" s="203">
        <v>1</v>
      </c>
      <c r="V57" s="203">
        <v>1</v>
      </c>
      <c r="W57" s="203" t="str">
        <f>'Core Indicators'!EX57</f>
        <v>x</v>
      </c>
      <c r="X57" s="163">
        <f t="shared" si="24"/>
        <v>1</v>
      </c>
      <c r="Y57" s="203">
        <v>1</v>
      </c>
      <c r="Z57" s="163">
        <f t="shared" si="25"/>
        <v>2</v>
      </c>
      <c r="AA57" s="203">
        <f>'Core Indicators'!FF57</f>
        <v>2</v>
      </c>
      <c r="AB57" s="203">
        <f t="shared" si="26"/>
        <v>2</v>
      </c>
      <c r="AC57" s="184">
        <f>'Core Indicators'!GD57</f>
        <v>2</v>
      </c>
      <c r="AD57" s="184">
        <f>'Core Indicators'!GL57</f>
        <v>2</v>
      </c>
      <c r="AE57" s="184">
        <f>'Core Indicators'!GT57</f>
        <v>2</v>
      </c>
      <c r="AF57" s="184">
        <f>'Core Indicators'!HB57</f>
        <v>2</v>
      </c>
      <c r="AG57" s="184">
        <f t="shared" si="27"/>
        <v>2</v>
      </c>
      <c r="AH57" s="184">
        <f>'Core Indicators'!HJ57</f>
        <v>2</v>
      </c>
      <c r="AI57" s="184">
        <f>'Core Indicators'!HR57</f>
        <v>2</v>
      </c>
      <c r="AJ57" s="184">
        <f t="shared" si="28"/>
        <v>2</v>
      </c>
      <c r="AK57" s="184">
        <f>'Core Indicators'!HZ57</f>
        <v>2</v>
      </c>
      <c r="AL57" s="184">
        <f>'Core Indicators'!IH57</f>
        <v>2</v>
      </c>
      <c r="AM57" s="184">
        <f>'Core Indicators'!IP57</f>
        <v>2</v>
      </c>
      <c r="AN57" s="184">
        <f t="shared" si="29"/>
        <v>2</v>
      </c>
    </row>
    <row r="58" spans="1:40" x14ac:dyDescent="0.25">
      <c r="A58" s="203" t="str">
        <f>Lists!C:C</f>
        <v>KEN002</v>
      </c>
      <c r="B58" s="249">
        <f t="shared" si="15"/>
        <v>1.8</v>
      </c>
      <c r="C58" s="163">
        <f t="shared" si="16"/>
        <v>2</v>
      </c>
      <c r="D58" s="272">
        <f t="shared" si="17"/>
        <v>2</v>
      </c>
      <c r="E58" s="203">
        <f>'Core Indicators'!R58</f>
        <v>2</v>
      </c>
      <c r="F58" s="203">
        <f>'Core Indicators'!Z58</f>
        <v>2</v>
      </c>
      <c r="G58" s="163">
        <f t="shared" si="18"/>
        <v>2</v>
      </c>
      <c r="H58" s="203">
        <f>'Core Indicators'!AH58</f>
        <v>2</v>
      </c>
      <c r="I58" s="203">
        <f>'Core Indicators'!AP58</f>
        <v>2</v>
      </c>
      <c r="J58" s="203" t="str">
        <f>'Core Indicators'!BN58</f>
        <v>x</v>
      </c>
      <c r="K58" s="203">
        <f t="shared" si="19"/>
        <v>2</v>
      </c>
      <c r="L58" s="249">
        <f t="shared" si="20"/>
        <v>2</v>
      </c>
      <c r="M58" s="272">
        <f t="shared" si="21"/>
        <v>2</v>
      </c>
      <c r="N58" s="204">
        <f>'Core Indicators'!DJ58</f>
        <v>2</v>
      </c>
      <c r="O58" s="204">
        <f>'Core Indicators'!DR58</f>
        <v>2</v>
      </c>
      <c r="P58" s="204">
        <f>'Core Indicators'!DZ58</f>
        <v>2</v>
      </c>
      <c r="Q58" s="204" t="str">
        <f>'Core Indicators'!EH58</f>
        <v>x</v>
      </c>
      <c r="R58" s="204" t="str">
        <f>'Core Indicators'!EP58</f>
        <v>x</v>
      </c>
      <c r="S58" s="163">
        <f t="shared" si="22"/>
        <v>1.3</v>
      </c>
      <c r="T58" s="163">
        <f t="shared" si="23"/>
        <v>1</v>
      </c>
      <c r="U58" s="203">
        <v>1</v>
      </c>
      <c r="V58" s="203">
        <v>1</v>
      </c>
      <c r="W58" s="203" t="str">
        <f>'Core Indicators'!EX58</f>
        <v>x</v>
      </c>
      <c r="X58" s="163">
        <f t="shared" si="24"/>
        <v>1</v>
      </c>
      <c r="Y58" s="203">
        <v>1</v>
      </c>
      <c r="Z58" s="163">
        <f t="shared" si="25"/>
        <v>1.5</v>
      </c>
      <c r="AA58" s="203">
        <f>'Core Indicators'!FF58</f>
        <v>1</v>
      </c>
      <c r="AB58" s="203">
        <f t="shared" si="26"/>
        <v>2</v>
      </c>
      <c r="AC58" s="184">
        <f>'Core Indicators'!GD58</f>
        <v>2</v>
      </c>
      <c r="AD58" s="184">
        <f>'Core Indicators'!GL58</f>
        <v>2</v>
      </c>
      <c r="AE58" s="184">
        <f>'Core Indicators'!GT58</f>
        <v>2</v>
      </c>
      <c r="AF58" s="184">
        <f>'Core Indicators'!HB58</f>
        <v>2</v>
      </c>
      <c r="AG58" s="184">
        <f t="shared" si="27"/>
        <v>2</v>
      </c>
      <c r="AH58" s="184">
        <f>'Core Indicators'!HJ58</f>
        <v>2</v>
      </c>
      <c r="AI58" s="184">
        <f>'Core Indicators'!HR58</f>
        <v>2</v>
      </c>
      <c r="AJ58" s="184">
        <f t="shared" si="28"/>
        <v>2</v>
      </c>
      <c r="AK58" s="184">
        <f>'Core Indicators'!HZ58</f>
        <v>2</v>
      </c>
      <c r="AL58" s="184">
        <f>'Core Indicators'!IH58</f>
        <v>2</v>
      </c>
      <c r="AM58" s="184">
        <f>'Core Indicators'!IP58</f>
        <v>2</v>
      </c>
      <c r="AN58" s="184">
        <f t="shared" si="29"/>
        <v>2</v>
      </c>
    </row>
    <row r="59" spans="1:40" x14ac:dyDescent="0.25">
      <c r="A59" s="203" t="str">
        <f>Lists!C:C</f>
        <v>KEN003</v>
      </c>
      <c r="B59" s="249">
        <f t="shared" si="15"/>
        <v>1.7</v>
      </c>
      <c r="C59" s="163">
        <f t="shared" si="16"/>
        <v>3</v>
      </c>
      <c r="D59" s="272">
        <f t="shared" si="17"/>
        <v>1.8</v>
      </c>
      <c r="E59" s="203">
        <f>'Core Indicators'!R59</f>
        <v>1</v>
      </c>
      <c r="F59" s="203">
        <f>'Core Indicators'!Z59</f>
        <v>2</v>
      </c>
      <c r="G59" s="163">
        <f t="shared" si="18"/>
        <v>1.5</v>
      </c>
      <c r="H59" s="203">
        <f>'Core Indicators'!AH59</f>
        <v>2</v>
      </c>
      <c r="I59" s="203" t="str">
        <f>'Core Indicators'!AP59</f>
        <v>x</v>
      </c>
      <c r="J59" s="203" t="str">
        <f>'Core Indicators'!BN59</f>
        <v>x</v>
      </c>
      <c r="K59" s="203" t="str">
        <f t="shared" si="19"/>
        <v>x</v>
      </c>
      <c r="L59" s="249">
        <f t="shared" si="20"/>
        <v>2</v>
      </c>
      <c r="M59" s="272">
        <f t="shared" si="21"/>
        <v>2</v>
      </c>
      <c r="N59" s="204">
        <f>'Core Indicators'!DJ59</f>
        <v>2</v>
      </c>
      <c r="O59" s="204">
        <f>'Core Indicators'!DR59</f>
        <v>2</v>
      </c>
      <c r="P59" s="204">
        <f>'Core Indicators'!DZ59</f>
        <v>2</v>
      </c>
      <c r="Q59" s="204">
        <f>'Core Indicators'!EH59</f>
        <v>2</v>
      </c>
      <c r="R59" s="204">
        <f>'Core Indicators'!EP59</f>
        <v>2</v>
      </c>
      <c r="S59" s="163">
        <f t="shared" si="22"/>
        <v>1.3</v>
      </c>
      <c r="T59" s="163">
        <f t="shared" si="23"/>
        <v>1</v>
      </c>
      <c r="U59" s="203">
        <v>1</v>
      </c>
      <c r="V59" s="203">
        <v>1</v>
      </c>
      <c r="W59" s="203" t="str">
        <f>'Core Indicators'!EX59</f>
        <v>x</v>
      </c>
      <c r="X59" s="163">
        <f t="shared" si="24"/>
        <v>1</v>
      </c>
      <c r="Y59" s="203">
        <v>1</v>
      </c>
      <c r="Z59" s="163">
        <f t="shared" si="25"/>
        <v>1.5</v>
      </c>
      <c r="AA59" s="203">
        <f>'Core Indicators'!FF59</f>
        <v>1</v>
      </c>
      <c r="AB59" s="203">
        <f t="shared" si="26"/>
        <v>2</v>
      </c>
      <c r="AC59" s="184">
        <f>'Core Indicators'!GD59</f>
        <v>2</v>
      </c>
      <c r="AD59" s="184">
        <f>'Core Indicators'!GL59</f>
        <v>2</v>
      </c>
      <c r="AE59" s="184">
        <f>'Core Indicators'!GT59</f>
        <v>2</v>
      </c>
      <c r="AF59" s="184">
        <f>'Core Indicators'!HB59</f>
        <v>2</v>
      </c>
      <c r="AG59" s="184">
        <f t="shared" si="27"/>
        <v>2</v>
      </c>
      <c r="AH59" s="184">
        <f>'Core Indicators'!HJ59</f>
        <v>2</v>
      </c>
      <c r="AI59" s="184">
        <f>'Core Indicators'!HR59</f>
        <v>2</v>
      </c>
      <c r="AJ59" s="184">
        <f t="shared" si="28"/>
        <v>2</v>
      </c>
      <c r="AK59" s="184">
        <f>'Core Indicators'!HZ59</f>
        <v>2</v>
      </c>
      <c r="AL59" s="184">
        <f>'Core Indicators'!IH59</f>
        <v>2</v>
      </c>
      <c r="AM59" s="184">
        <f>'Core Indicators'!IP59</f>
        <v>2</v>
      </c>
      <c r="AN59" s="184">
        <f t="shared" si="29"/>
        <v>2</v>
      </c>
    </row>
    <row r="60" spans="1:40" x14ac:dyDescent="0.25">
      <c r="A60" s="203" t="str">
        <f>Lists!C:C</f>
        <v>LBN002</v>
      </c>
      <c r="B60" s="249">
        <f t="shared" si="15"/>
        <v>2.4</v>
      </c>
      <c r="C60" s="163">
        <f t="shared" si="16"/>
        <v>1</v>
      </c>
      <c r="D60" s="272">
        <f t="shared" si="17"/>
        <v>2.6</v>
      </c>
      <c r="E60" s="203">
        <f>'Core Indicators'!R60</f>
        <v>1</v>
      </c>
      <c r="F60" s="203">
        <f>'Core Indicators'!Z60</f>
        <v>2</v>
      </c>
      <c r="G60" s="163">
        <f t="shared" si="18"/>
        <v>1.5</v>
      </c>
      <c r="H60" s="203">
        <f>'Core Indicators'!AH60</f>
        <v>3</v>
      </c>
      <c r="I60" s="203">
        <f>'Core Indicators'!AP60</f>
        <v>3</v>
      </c>
      <c r="J60" s="203" t="str">
        <f>'Core Indicators'!BN60</f>
        <v>x</v>
      </c>
      <c r="K60" s="203">
        <f t="shared" si="19"/>
        <v>3</v>
      </c>
      <c r="L60" s="249">
        <f t="shared" si="20"/>
        <v>3</v>
      </c>
      <c r="M60" s="272">
        <f t="shared" si="21"/>
        <v>3</v>
      </c>
      <c r="N60" s="204">
        <f>'Core Indicators'!DJ60</f>
        <v>3</v>
      </c>
      <c r="O60" s="204">
        <f>'Core Indicators'!DR60</f>
        <v>3</v>
      </c>
      <c r="P60" s="204">
        <f>'Core Indicators'!DZ60</f>
        <v>3</v>
      </c>
      <c r="Q60" s="204">
        <f>'Core Indicators'!EH60</f>
        <v>3</v>
      </c>
      <c r="R60" s="204">
        <f>'Core Indicators'!EP60</f>
        <v>3</v>
      </c>
      <c r="S60" s="163">
        <f t="shared" si="22"/>
        <v>1.4</v>
      </c>
      <c r="T60" s="163">
        <f t="shared" si="23"/>
        <v>1.3333333333333333</v>
      </c>
      <c r="U60" s="203">
        <v>1</v>
      </c>
      <c r="V60" s="203">
        <v>1</v>
      </c>
      <c r="W60" s="203">
        <f>'Core Indicators'!EX60</f>
        <v>3</v>
      </c>
      <c r="X60" s="163">
        <f t="shared" si="24"/>
        <v>2</v>
      </c>
      <c r="Y60" s="203">
        <v>1</v>
      </c>
      <c r="Z60" s="163">
        <f t="shared" si="25"/>
        <v>1.5</v>
      </c>
      <c r="AA60" s="203">
        <f>'Core Indicators'!FF60</f>
        <v>1</v>
      </c>
      <c r="AB60" s="203">
        <f t="shared" si="26"/>
        <v>2</v>
      </c>
      <c r="AC60" s="184">
        <f>'Core Indicators'!GD60</f>
        <v>2</v>
      </c>
      <c r="AD60" s="184">
        <f>'Core Indicators'!GL60</f>
        <v>2</v>
      </c>
      <c r="AE60" s="184">
        <f>'Core Indicators'!GT60</f>
        <v>2</v>
      </c>
      <c r="AF60" s="184">
        <f>'Core Indicators'!HB60</f>
        <v>2</v>
      </c>
      <c r="AG60" s="184">
        <f t="shared" si="27"/>
        <v>2</v>
      </c>
      <c r="AH60" s="184">
        <f>'Core Indicators'!HJ60</f>
        <v>2</v>
      </c>
      <c r="AI60" s="184">
        <f>'Core Indicators'!HR60</f>
        <v>2</v>
      </c>
      <c r="AJ60" s="184">
        <f t="shared" si="28"/>
        <v>2</v>
      </c>
      <c r="AK60" s="184">
        <f>'Core Indicators'!HZ60</f>
        <v>2</v>
      </c>
      <c r="AL60" s="184">
        <f>'Core Indicators'!IH60</f>
        <v>2</v>
      </c>
      <c r="AM60" s="184">
        <f>'Core Indicators'!IP60</f>
        <v>2</v>
      </c>
      <c r="AN60" s="184">
        <f t="shared" si="29"/>
        <v>2</v>
      </c>
    </row>
    <row r="61" spans="1:40" x14ac:dyDescent="0.25">
      <c r="A61" s="203" t="str">
        <f>Lists!C:C</f>
        <v>LBN004</v>
      </c>
      <c r="B61" s="249">
        <f t="shared" si="15"/>
        <v>2.4</v>
      </c>
      <c r="C61" s="163">
        <f t="shared" si="16"/>
        <v>1</v>
      </c>
      <c r="D61" s="272">
        <f t="shared" si="17"/>
        <v>2.6</v>
      </c>
      <c r="E61" s="203">
        <f>'Core Indicators'!R61</f>
        <v>1</v>
      </c>
      <c r="F61" s="203">
        <f>'Core Indicators'!Z61</f>
        <v>2</v>
      </c>
      <c r="G61" s="163">
        <f t="shared" si="18"/>
        <v>1.5</v>
      </c>
      <c r="H61" s="203">
        <f>'Core Indicators'!AH61</f>
        <v>3</v>
      </c>
      <c r="I61" s="203" t="str">
        <f>'Core Indicators'!AP61</f>
        <v>x</v>
      </c>
      <c r="J61" s="203">
        <f>'Core Indicators'!BN61</f>
        <v>3</v>
      </c>
      <c r="K61" s="203">
        <f t="shared" si="19"/>
        <v>3</v>
      </c>
      <c r="L61" s="249">
        <f t="shared" si="20"/>
        <v>3</v>
      </c>
      <c r="M61" s="272">
        <f t="shared" si="21"/>
        <v>3</v>
      </c>
      <c r="N61" s="204">
        <f>'Core Indicators'!DJ61</f>
        <v>3</v>
      </c>
      <c r="O61" s="204">
        <f>'Core Indicators'!DR61</f>
        <v>3</v>
      </c>
      <c r="P61" s="204">
        <f>'Core Indicators'!DZ61</f>
        <v>3</v>
      </c>
      <c r="Q61" s="204">
        <f>'Core Indicators'!EH61</f>
        <v>3</v>
      </c>
      <c r="R61" s="204">
        <f>'Core Indicators'!EP61</f>
        <v>3</v>
      </c>
      <c r="S61" s="163">
        <f t="shared" si="22"/>
        <v>1.4</v>
      </c>
      <c r="T61" s="163">
        <f t="shared" si="23"/>
        <v>1.3333333333333333</v>
      </c>
      <c r="U61" s="203">
        <v>1</v>
      </c>
      <c r="V61" s="203">
        <v>1</v>
      </c>
      <c r="W61" s="203">
        <f>'Core Indicators'!EX61</f>
        <v>3</v>
      </c>
      <c r="X61" s="163">
        <f t="shared" si="24"/>
        <v>2</v>
      </c>
      <c r="Y61" s="203">
        <v>1</v>
      </c>
      <c r="Z61" s="163">
        <f t="shared" si="25"/>
        <v>1.5</v>
      </c>
      <c r="AA61" s="203">
        <f>'Core Indicators'!FF61</f>
        <v>1</v>
      </c>
      <c r="AB61" s="203">
        <f t="shared" si="26"/>
        <v>2</v>
      </c>
      <c r="AC61" s="184">
        <f>'Core Indicators'!GD61</f>
        <v>2</v>
      </c>
      <c r="AD61" s="184">
        <f>'Core Indicators'!GL61</f>
        <v>2</v>
      </c>
      <c r="AE61" s="184">
        <f>'Core Indicators'!GT61</f>
        <v>2</v>
      </c>
      <c r="AF61" s="184">
        <f>'Core Indicators'!HB61</f>
        <v>2</v>
      </c>
      <c r="AG61" s="184">
        <f t="shared" si="27"/>
        <v>2</v>
      </c>
      <c r="AH61" s="184">
        <f>'Core Indicators'!HJ61</f>
        <v>2</v>
      </c>
      <c r="AI61" s="184">
        <f>'Core Indicators'!HR61</f>
        <v>2</v>
      </c>
      <c r="AJ61" s="184">
        <f t="shared" si="28"/>
        <v>2</v>
      </c>
      <c r="AK61" s="184">
        <f>'Core Indicators'!HZ61</f>
        <v>2</v>
      </c>
      <c r="AL61" s="184">
        <f>'Core Indicators'!IH61</f>
        <v>2</v>
      </c>
      <c r="AM61" s="184">
        <f>'Core Indicators'!IP61</f>
        <v>2</v>
      </c>
      <c r="AN61" s="184">
        <f t="shared" si="29"/>
        <v>2</v>
      </c>
    </row>
    <row r="62" spans="1:40" x14ac:dyDescent="0.25">
      <c r="A62" s="203" t="str">
        <f>Lists!C:C</f>
        <v>LBY001</v>
      </c>
      <c r="B62" s="249">
        <f t="shared" si="15"/>
        <v>1.4</v>
      </c>
      <c r="C62" s="163">
        <f t="shared" si="16"/>
        <v>0</v>
      </c>
      <c r="D62" s="272">
        <f t="shared" si="17"/>
        <v>1.7</v>
      </c>
      <c r="E62" s="203">
        <f>'Core Indicators'!R62</f>
        <v>1</v>
      </c>
      <c r="F62" s="203">
        <f>'Core Indicators'!Z62</f>
        <v>2</v>
      </c>
      <c r="G62" s="163">
        <f t="shared" si="18"/>
        <v>1.5</v>
      </c>
      <c r="H62" s="203">
        <f>'Core Indicators'!AH62</f>
        <v>1</v>
      </c>
      <c r="I62" s="203">
        <f>'Core Indicators'!AP62</f>
        <v>2</v>
      </c>
      <c r="J62" s="203">
        <f>'Core Indicators'!BN62</f>
        <v>3</v>
      </c>
      <c r="K62" s="203">
        <f t="shared" si="19"/>
        <v>2.5</v>
      </c>
      <c r="L62" s="249">
        <f t="shared" si="20"/>
        <v>1.8</v>
      </c>
      <c r="M62" s="272">
        <f t="shared" si="21"/>
        <v>1</v>
      </c>
      <c r="N62" s="204">
        <f>'Core Indicators'!DJ62</f>
        <v>1</v>
      </c>
      <c r="O62" s="204">
        <f>'Core Indicators'!DR62</f>
        <v>1</v>
      </c>
      <c r="P62" s="204">
        <f>'Core Indicators'!DZ62</f>
        <v>1</v>
      </c>
      <c r="Q62" s="204">
        <f>'Core Indicators'!EH62</f>
        <v>1</v>
      </c>
      <c r="R62" s="204">
        <f>'Core Indicators'!EP62</f>
        <v>1</v>
      </c>
      <c r="S62" s="163">
        <f t="shared" si="22"/>
        <v>1.9</v>
      </c>
      <c r="T62" s="163">
        <f t="shared" si="23"/>
        <v>1.3333333333333333</v>
      </c>
      <c r="U62" s="203">
        <v>1</v>
      </c>
      <c r="V62" s="203">
        <v>1</v>
      </c>
      <c r="W62" s="203">
        <f>'Core Indicators'!EX62</f>
        <v>3</v>
      </c>
      <c r="X62" s="163">
        <f t="shared" si="24"/>
        <v>2</v>
      </c>
      <c r="Y62" s="203">
        <v>1</v>
      </c>
      <c r="Z62" s="163">
        <f t="shared" si="25"/>
        <v>2.5</v>
      </c>
      <c r="AA62" s="203">
        <f>'Core Indicators'!FF62</f>
        <v>3</v>
      </c>
      <c r="AB62" s="203">
        <f t="shared" si="26"/>
        <v>2</v>
      </c>
      <c r="AC62" s="184">
        <f>'Core Indicators'!GD62</f>
        <v>2</v>
      </c>
      <c r="AD62" s="184">
        <f>'Core Indicators'!GL62</f>
        <v>2</v>
      </c>
      <c r="AE62" s="184">
        <f>'Core Indicators'!GT62</f>
        <v>2</v>
      </c>
      <c r="AF62" s="184">
        <f>'Core Indicators'!HB62</f>
        <v>2</v>
      </c>
      <c r="AG62" s="184">
        <f t="shared" si="27"/>
        <v>2</v>
      </c>
      <c r="AH62" s="184">
        <f>'Core Indicators'!HJ62</f>
        <v>2</v>
      </c>
      <c r="AI62" s="184">
        <f>'Core Indicators'!HR62</f>
        <v>2</v>
      </c>
      <c r="AJ62" s="184">
        <f t="shared" si="28"/>
        <v>2</v>
      </c>
      <c r="AK62" s="184">
        <f>'Core Indicators'!HZ62</f>
        <v>2</v>
      </c>
      <c r="AL62" s="184">
        <f>'Core Indicators'!IH62</f>
        <v>2</v>
      </c>
      <c r="AM62" s="184">
        <f>'Core Indicators'!IP62</f>
        <v>2</v>
      </c>
      <c r="AN62" s="184">
        <f t="shared" si="29"/>
        <v>2</v>
      </c>
    </row>
    <row r="63" spans="1:40" x14ac:dyDescent="0.25">
      <c r="A63" s="203" t="str">
        <f>Lists!C:C</f>
        <v>LBY002</v>
      </c>
      <c r="B63" s="249">
        <f t="shared" si="15"/>
        <v>1.8</v>
      </c>
      <c r="C63" s="163">
        <f t="shared" si="16"/>
        <v>0</v>
      </c>
      <c r="D63" s="272">
        <f t="shared" si="17"/>
        <v>2</v>
      </c>
      <c r="E63" s="203">
        <f>'Core Indicators'!R63</f>
        <v>1</v>
      </c>
      <c r="F63" s="203">
        <f>'Core Indicators'!Z63</f>
        <v>2</v>
      </c>
      <c r="G63" s="163">
        <f t="shared" si="18"/>
        <v>1.5</v>
      </c>
      <c r="H63" s="203">
        <f>'Core Indicators'!AH63</f>
        <v>2</v>
      </c>
      <c r="I63" s="203">
        <f>'Core Indicators'!AP63</f>
        <v>2</v>
      </c>
      <c r="J63" s="203">
        <f>'Core Indicators'!BN63</f>
        <v>3</v>
      </c>
      <c r="K63" s="203">
        <f t="shared" si="19"/>
        <v>2.5</v>
      </c>
      <c r="L63" s="249">
        <f t="shared" si="20"/>
        <v>2.2999999999999998</v>
      </c>
      <c r="M63" s="272">
        <f t="shared" si="21"/>
        <v>2</v>
      </c>
      <c r="N63" s="204">
        <f>'Core Indicators'!DJ63</f>
        <v>2</v>
      </c>
      <c r="O63" s="204">
        <f>'Core Indicators'!DR63</f>
        <v>2</v>
      </c>
      <c r="P63" s="204">
        <f>'Core Indicators'!DZ63</f>
        <v>2</v>
      </c>
      <c r="Q63" s="204">
        <f>'Core Indicators'!EH63</f>
        <v>2</v>
      </c>
      <c r="R63" s="204">
        <f>'Core Indicators'!EP63</f>
        <v>2</v>
      </c>
      <c r="S63" s="163">
        <f t="shared" si="22"/>
        <v>1.4</v>
      </c>
      <c r="T63" s="163">
        <f t="shared" si="23"/>
        <v>1.3333333333333333</v>
      </c>
      <c r="U63" s="203">
        <v>1</v>
      </c>
      <c r="V63" s="203">
        <v>1</v>
      </c>
      <c r="W63" s="203">
        <f>'Core Indicators'!EX63</f>
        <v>3</v>
      </c>
      <c r="X63" s="163">
        <f t="shared" si="24"/>
        <v>2</v>
      </c>
      <c r="Y63" s="203">
        <v>1</v>
      </c>
      <c r="Z63" s="163">
        <f t="shared" si="25"/>
        <v>1.5</v>
      </c>
      <c r="AA63" s="203">
        <f>'Core Indicators'!FF63</f>
        <v>1</v>
      </c>
      <c r="AB63" s="203">
        <f t="shared" si="26"/>
        <v>2</v>
      </c>
      <c r="AC63" s="184">
        <f>'Core Indicators'!GD63</f>
        <v>2</v>
      </c>
      <c r="AD63" s="184">
        <f>'Core Indicators'!GL63</f>
        <v>2</v>
      </c>
      <c r="AE63" s="184">
        <f>'Core Indicators'!GT63</f>
        <v>2</v>
      </c>
      <c r="AF63" s="184">
        <f>'Core Indicators'!HB63</f>
        <v>2</v>
      </c>
      <c r="AG63" s="184">
        <f t="shared" si="27"/>
        <v>2</v>
      </c>
      <c r="AH63" s="184">
        <f>'Core Indicators'!HJ63</f>
        <v>2</v>
      </c>
      <c r="AI63" s="184">
        <f>'Core Indicators'!HR63</f>
        <v>2</v>
      </c>
      <c r="AJ63" s="184">
        <f t="shared" si="28"/>
        <v>2</v>
      </c>
      <c r="AK63" s="184">
        <f>'Core Indicators'!HZ63</f>
        <v>2</v>
      </c>
      <c r="AL63" s="184">
        <f>'Core Indicators'!IH63</f>
        <v>2</v>
      </c>
      <c r="AM63" s="184">
        <f>'Core Indicators'!IP63</f>
        <v>2</v>
      </c>
      <c r="AN63" s="184">
        <f t="shared" si="29"/>
        <v>2</v>
      </c>
    </row>
    <row r="64" spans="1:40" x14ac:dyDescent="0.25">
      <c r="A64" s="203" t="str">
        <f>Lists!C:C</f>
        <v>LKA002</v>
      </c>
      <c r="B64" s="249">
        <f t="shared" si="15"/>
        <v>1.7</v>
      </c>
      <c r="C64" s="163">
        <f t="shared" si="16"/>
        <v>0</v>
      </c>
      <c r="D64" s="272">
        <f t="shared" si="17"/>
        <v>1.5</v>
      </c>
      <c r="E64" s="203">
        <f>'Core Indicators'!R64</f>
        <v>1</v>
      </c>
      <c r="F64" s="203">
        <f>'Core Indicators'!Z64</f>
        <v>1</v>
      </c>
      <c r="G64" s="163">
        <f t="shared" si="18"/>
        <v>1</v>
      </c>
      <c r="H64" s="203">
        <f>'Core Indicators'!AH64</f>
        <v>1</v>
      </c>
      <c r="I64" s="203">
        <f>'Core Indicators'!AP64</f>
        <v>3</v>
      </c>
      <c r="J64" s="203">
        <f>'Core Indicators'!BN64</f>
        <v>2</v>
      </c>
      <c r="K64" s="203">
        <f t="shared" si="19"/>
        <v>2.5</v>
      </c>
      <c r="L64" s="249">
        <f t="shared" si="20"/>
        <v>1.8</v>
      </c>
      <c r="M64" s="272">
        <f t="shared" si="21"/>
        <v>2</v>
      </c>
      <c r="N64" s="204">
        <f>'Core Indicators'!DJ64</f>
        <v>2</v>
      </c>
      <c r="O64" s="204">
        <f>'Core Indicators'!DR64</f>
        <v>2</v>
      </c>
      <c r="P64" s="204">
        <f>'Core Indicators'!DZ64</f>
        <v>2</v>
      </c>
      <c r="Q64" s="204">
        <f>'Core Indicators'!EH64</f>
        <v>2</v>
      </c>
      <c r="R64" s="204">
        <f>'Core Indicators'!EP64</f>
        <v>2</v>
      </c>
      <c r="S64" s="163">
        <f t="shared" si="22"/>
        <v>1.3</v>
      </c>
      <c r="T64" s="163">
        <f t="shared" si="23"/>
        <v>1.1666666666666667</v>
      </c>
      <c r="U64" s="203">
        <v>1</v>
      </c>
      <c r="V64" s="203">
        <v>1</v>
      </c>
      <c r="W64" s="203">
        <f>'Core Indicators'!EX64</f>
        <v>2</v>
      </c>
      <c r="X64" s="163">
        <f t="shared" si="24"/>
        <v>1.5</v>
      </c>
      <c r="Y64" s="203">
        <v>1</v>
      </c>
      <c r="Z64" s="163">
        <f t="shared" si="25"/>
        <v>1.5</v>
      </c>
      <c r="AA64" s="203">
        <f>'Core Indicators'!FF64</f>
        <v>1</v>
      </c>
      <c r="AB64" s="203">
        <f t="shared" si="26"/>
        <v>2</v>
      </c>
      <c r="AC64" s="184">
        <f>'Core Indicators'!GD64</f>
        <v>2</v>
      </c>
      <c r="AD64" s="184">
        <f>'Core Indicators'!GL64</f>
        <v>2</v>
      </c>
      <c r="AE64" s="184">
        <f>'Core Indicators'!GT64</f>
        <v>2</v>
      </c>
      <c r="AF64" s="184">
        <f>'Core Indicators'!HB64</f>
        <v>2</v>
      </c>
      <c r="AG64" s="184">
        <f t="shared" si="27"/>
        <v>2</v>
      </c>
      <c r="AH64" s="184">
        <f>'Core Indicators'!HJ64</f>
        <v>2</v>
      </c>
      <c r="AI64" s="184">
        <f>'Core Indicators'!HR64</f>
        <v>2</v>
      </c>
      <c r="AJ64" s="184">
        <f t="shared" si="28"/>
        <v>2</v>
      </c>
      <c r="AK64" s="184">
        <f>'Core Indicators'!HZ64</f>
        <v>2</v>
      </c>
      <c r="AL64" s="184">
        <f>'Core Indicators'!IH64</f>
        <v>2</v>
      </c>
      <c r="AM64" s="184">
        <f>'Core Indicators'!IP64</f>
        <v>2</v>
      </c>
      <c r="AN64" s="184">
        <f t="shared" si="29"/>
        <v>2</v>
      </c>
    </row>
    <row r="65" spans="1:40" x14ac:dyDescent="0.25">
      <c r="A65" s="203" t="str">
        <f>Lists!C:C</f>
        <v>LSO003</v>
      </c>
      <c r="B65" s="249">
        <f t="shared" si="15"/>
        <v>1.8</v>
      </c>
      <c r="C65" s="163">
        <f t="shared" si="16"/>
        <v>3</v>
      </c>
      <c r="D65" s="272">
        <f t="shared" si="17"/>
        <v>2.2000000000000002</v>
      </c>
      <c r="E65" s="203">
        <f>'Core Indicators'!R65</f>
        <v>3</v>
      </c>
      <c r="F65" s="203">
        <f>'Core Indicators'!Z65</f>
        <v>2</v>
      </c>
      <c r="G65" s="163">
        <f t="shared" si="18"/>
        <v>2.5</v>
      </c>
      <c r="H65" s="203">
        <f>'Core Indicators'!AH65</f>
        <v>2</v>
      </c>
      <c r="I65" s="203" t="str">
        <f>'Core Indicators'!AP65</f>
        <v>x</v>
      </c>
      <c r="J65" s="203" t="str">
        <f>'Core Indicators'!BN65</f>
        <v>x</v>
      </c>
      <c r="K65" s="203" t="str">
        <f t="shared" si="19"/>
        <v>x</v>
      </c>
      <c r="L65" s="249">
        <f t="shared" si="20"/>
        <v>2</v>
      </c>
      <c r="M65" s="272">
        <f t="shared" si="21"/>
        <v>2</v>
      </c>
      <c r="N65" s="204">
        <f>'Core Indicators'!DJ65</f>
        <v>2</v>
      </c>
      <c r="O65" s="204">
        <f>'Core Indicators'!DR65</f>
        <v>2</v>
      </c>
      <c r="P65" s="204">
        <f>'Core Indicators'!DZ65</f>
        <v>2</v>
      </c>
      <c r="Q65" s="204">
        <f>'Core Indicators'!EH65</f>
        <v>2</v>
      </c>
      <c r="R65" s="204">
        <f>'Core Indicators'!EP65</f>
        <v>2</v>
      </c>
      <c r="S65" s="163">
        <f t="shared" si="22"/>
        <v>1.3</v>
      </c>
      <c r="T65" s="163">
        <f t="shared" si="23"/>
        <v>1</v>
      </c>
      <c r="U65" s="203">
        <v>1</v>
      </c>
      <c r="V65" s="203">
        <v>1</v>
      </c>
      <c r="W65" s="203" t="str">
        <f>'Core Indicators'!EX65</f>
        <v>x</v>
      </c>
      <c r="X65" s="163">
        <f t="shared" si="24"/>
        <v>1</v>
      </c>
      <c r="Y65" s="203">
        <v>1</v>
      </c>
      <c r="Z65" s="163">
        <f t="shared" si="25"/>
        <v>1.5</v>
      </c>
      <c r="AA65" s="203">
        <f>'Core Indicators'!FF65</f>
        <v>1</v>
      </c>
      <c r="AB65" s="203">
        <f t="shared" si="26"/>
        <v>2</v>
      </c>
      <c r="AC65" s="184">
        <f>'Core Indicators'!GD65</f>
        <v>2</v>
      </c>
      <c r="AD65" s="184">
        <f>'Core Indicators'!GL65</f>
        <v>2</v>
      </c>
      <c r="AE65" s="184">
        <f>'Core Indicators'!GT65</f>
        <v>2</v>
      </c>
      <c r="AF65" s="184">
        <f>'Core Indicators'!HB65</f>
        <v>2</v>
      </c>
      <c r="AG65" s="184">
        <f t="shared" si="27"/>
        <v>2</v>
      </c>
      <c r="AH65" s="184">
        <f>'Core Indicators'!HJ65</f>
        <v>2</v>
      </c>
      <c r="AI65" s="184">
        <f>'Core Indicators'!HR65</f>
        <v>2</v>
      </c>
      <c r="AJ65" s="184">
        <f t="shared" si="28"/>
        <v>2</v>
      </c>
      <c r="AK65" s="184">
        <f>'Core Indicators'!HZ65</f>
        <v>2</v>
      </c>
      <c r="AL65" s="184">
        <f>'Core Indicators'!IH65</f>
        <v>2</v>
      </c>
      <c r="AM65" s="184">
        <f>'Core Indicators'!IP65</f>
        <v>2</v>
      </c>
      <c r="AN65" s="184">
        <f t="shared" si="29"/>
        <v>2</v>
      </c>
    </row>
    <row r="66" spans="1:40" x14ac:dyDescent="0.25">
      <c r="A66" s="203" t="str">
        <f>Lists!C:C</f>
        <v>MAR002</v>
      </c>
      <c r="B66" s="249">
        <f t="shared" si="15"/>
        <v>2.6</v>
      </c>
      <c r="C66" s="163">
        <f t="shared" si="16"/>
        <v>0</v>
      </c>
      <c r="D66" s="272">
        <f t="shared" si="17"/>
        <v>2.7</v>
      </c>
      <c r="E66" s="203">
        <f>'Core Indicators'!R66</f>
        <v>2</v>
      </c>
      <c r="F66" s="203">
        <f>'Core Indicators'!Z66</f>
        <v>2</v>
      </c>
      <c r="G66" s="163">
        <f t="shared" si="18"/>
        <v>2</v>
      </c>
      <c r="H66" s="203">
        <f>'Core Indicators'!AH66</f>
        <v>3</v>
      </c>
      <c r="I66" s="203">
        <f>'Core Indicators'!AP66</f>
        <v>3</v>
      </c>
      <c r="J66" s="203">
        <f>'Core Indicators'!BN66</f>
        <v>3</v>
      </c>
      <c r="K66" s="203">
        <f t="shared" si="19"/>
        <v>3</v>
      </c>
      <c r="L66" s="249">
        <f t="shared" si="20"/>
        <v>3</v>
      </c>
      <c r="M66" s="272">
        <f t="shared" si="21"/>
        <v>3</v>
      </c>
      <c r="N66" s="204">
        <f>'Core Indicators'!DJ66</f>
        <v>3</v>
      </c>
      <c r="O66" s="204">
        <f>'Core Indicators'!DR66</f>
        <v>3</v>
      </c>
      <c r="P66" s="204">
        <f>'Core Indicators'!DZ66</f>
        <v>3</v>
      </c>
      <c r="Q66" s="204">
        <f>'Core Indicators'!EH66</f>
        <v>3</v>
      </c>
      <c r="R66" s="204">
        <f>'Core Indicators'!EP66</f>
        <v>3</v>
      </c>
      <c r="S66" s="163">
        <f t="shared" si="22"/>
        <v>1.9</v>
      </c>
      <c r="T66" s="163">
        <f t="shared" si="23"/>
        <v>1.3333333333333333</v>
      </c>
      <c r="U66" s="203">
        <v>1</v>
      </c>
      <c r="V66" s="203">
        <v>1</v>
      </c>
      <c r="W66" s="203">
        <f>'Core Indicators'!EX66</f>
        <v>3</v>
      </c>
      <c r="X66" s="163">
        <f t="shared" si="24"/>
        <v>2</v>
      </c>
      <c r="Y66" s="203">
        <v>1</v>
      </c>
      <c r="Z66" s="163">
        <f t="shared" si="25"/>
        <v>2.5</v>
      </c>
      <c r="AA66" s="203">
        <f>'Core Indicators'!FF66</f>
        <v>3</v>
      </c>
      <c r="AB66" s="203">
        <f t="shared" si="26"/>
        <v>2</v>
      </c>
      <c r="AC66" s="184">
        <f>'Core Indicators'!GD66</f>
        <v>2</v>
      </c>
      <c r="AD66" s="184">
        <f>'Core Indicators'!GL66</f>
        <v>2</v>
      </c>
      <c r="AE66" s="184">
        <f>'Core Indicators'!GT66</f>
        <v>2</v>
      </c>
      <c r="AF66" s="184">
        <f>'Core Indicators'!HB66</f>
        <v>2</v>
      </c>
      <c r="AG66" s="184">
        <f t="shared" si="27"/>
        <v>2</v>
      </c>
      <c r="AH66" s="184">
        <f>'Core Indicators'!HJ66</f>
        <v>2</v>
      </c>
      <c r="AI66" s="184">
        <f>'Core Indicators'!HR66</f>
        <v>2</v>
      </c>
      <c r="AJ66" s="184">
        <f t="shared" si="28"/>
        <v>2</v>
      </c>
      <c r="AK66" s="184">
        <f>'Core Indicators'!HZ66</f>
        <v>2</v>
      </c>
      <c r="AL66" s="184">
        <f>'Core Indicators'!IH66</f>
        <v>2</v>
      </c>
      <c r="AM66" s="184">
        <f>'Core Indicators'!IP66</f>
        <v>2</v>
      </c>
      <c r="AN66" s="184">
        <f t="shared" si="29"/>
        <v>2</v>
      </c>
    </row>
    <row r="67" spans="1:40" x14ac:dyDescent="0.25">
      <c r="A67" s="203" t="str">
        <f>Lists!C:C</f>
        <v>MDA002</v>
      </c>
      <c r="B67" s="249">
        <f t="shared" ref="B67:B98" si="30">IF(OR(M67="x",D67="x"),"x",ROUND((5-GEOMEAN(((5-D67)/5*4+1),((5-M67)/5*4+1),((5-M67)/5*4+1)))/4*3.5+S67*0.3,1))</f>
        <v>1.9</v>
      </c>
      <c r="C67" s="163">
        <f t="shared" ref="C67:C98" si="31">COUNTIF(E67:F67,"x")+COUNTIF(H67:I67,"x")+COUNTIF(J67:J67,"x")+COUNTIF(M67,"x")+COUNTIF(U67:W67,"x")+COUNTIF(Y67:AB67,"x")</f>
        <v>0</v>
      </c>
      <c r="D67" s="272">
        <f t="shared" ref="D67:D98" si="32">IF(OR(L67="x",G67="x"),"x",ROUND((5-GEOMEAN(((5-L67)/5*4+1),((5-L67)/5*4+1),((5-G67)/5*4+1)))/4*5,1))</f>
        <v>2</v>
      </c>
      <c r="E67" s="203">
        <f>'Core Indicators'!R67</f>
        <v>2</v>
      </c>
      <c r="F67" s="203">
        <f>'Core Indicators'!Z67</f>
        <v>2</v>
      </c>
      <c r="G67" s="163">
        <f t="shared" ref="G67:G98" si="33">IF(AND(F67="x",E67="x"),"x",IF(OR(F67="x",E67="x"),AVERAGE(E67,F67),ROUND((10-GEOMEAN(((10-E67)/10*9+1),((10-F67)/10*9+1)))/9*10,1)))</f>
        <v>2</v>
      </c>
      <c r="H67" s="203">
        <f>'Core Indicators'!AH67</f>
        <v>2</v>
      </c>
      <c r="I67" s="203">
        <f>'Core Indicators'!AP67</f>
        <v>2</v>
      </c>
      <c r="J67" s="203">
        <f>'Core Indicators'!BN67</f>
        <v>2</v>
      </c>
      <c r="K67" s="203">
        <f t="shared" ref="K67:K98" si="34">IF(AND(J67="x",I67="x"),"x",IF(OR(J67="x",I67="x"),AVERAGE(I67,J67),ROUND((10-GEOMEAN(((10-I67)/10*9+1),((10-J67)/10*9+1)))/9*10,1)))</f>
        <v>2</v>
      </c>
      <c r="L67" s="249">
        <f t="shared" ref="L67:L98" si="35">IF(AND(H67="x",K67="x"),"x",IF(OR(H67="x",K67="x"),AVERAGE(H67,K67),ROUND((10-GEOMEAN(((10-H67)/10*9+1),((10-K67)/10*9+1)))/9*10,1)))</f>
        <v>2</v>
      </c>
      <c r="M67" s="272">
        <f t="shared" ref="M67:M98" si="36">IF(N67="x","x",AVERAGE(N67:R67))</f>
        <v>2</v>
      </c>
      <c r="N67" s="204">
        <f>'Core Indicators'!DJ67</f>
        <v>2</v>
      </c>
      <c r="O67" s="204">
        <f>'Core Indicators'!DR67</f>
        <v>2</v>
      </c>
      <c r="P67" s="204">
        <f>'Core Indicators'!DZ67</f>
        <v>2</v>
      </c>
      <c r="Q67" s="204">
        <f>'Core Indicators'!EH67</f>
        <v>2</v>
      </c>
      <c r="R67" s="204">
        <f>'Core Indicators'!EP67</f>
        <v>2</v>
      </c>
      <c r="S67" s="163">
        <f t="shared" ref="S67:S98" si="37">IF(OR(Z67="x",T67="x"),T67,ROUND((10-GEOMEAN(((10-T67)/10*9+1),((10-Z67)/10*9+1)))/9*10,1))</f>
        <v>1.6</v>
      </c>
      <c r="T67" s="163">
        <f t="shared" ref="T67:T98" si="38">AVERAGE(U67,X67,Y67)</f>
        <v>1.1666666666666667</v>
      </c>
      <c r="U67" s="203">
        <v>1</v>
      </c>
      <c r="V67" s="203">
        <v>1</v>
      </c>
      <c r="W67" s="203">
        <f>'Core Indicators'!EX67</f>
        <v>2</v>
      </c>
      <c r="X67" s="163">
        <f t="shared" ref="X67:X98" si="39">AVERAGE(V67:W67)</f>
        <v>1.5</v>
      </c>
      <c r="Y67" s="203">
        <v>1</v>
      </c>
      <c r="Z67" s="163">
        <f t="shared" ref="Z67:Z98" si="40">IF(AND(AA67="x",AB67="x"),"x",AVERAGE(AA67:AB67))</f>
        <v>2</v>
      </c>
      <c r="AA67" s="203">
        <f>'Core Indicators'!FF67</f>
        <v>2</v>
      </c>
      <c r="AB67" s="203">
        <f t="shared" ref="AB67:AB98" si="41">IF(AND(AJ67="x",AN67="x",AG67="x"),"x",(AVERAGE(AJ67,AN67,AG67)))</f>
        <v>2</v>
      </c>
      <c r="AC67" s="184">
        <f>'Core Indicators'!GD67</f>
        <v>2</v>
      </c>
      <c r="AD67" s="184">
        <f>'Core Indicators'!GL67</f>
        <v>2</v>
      </c>
      <c r="AE67" s="184">
        <f>'Core Indicators'!GT67</f>
        <v>2</v>
      </c>
      <c r="AF67" s="184">
        <f>'Core Indicators'!HB67</f>
        <v>2</v>
      </c>
      <c r="AG67" s="184">
        <f t="shared" ref="AG67:AG98" si="42">IF(AND(AC67="x",AD67="x",AE67="x",AF67="x"),"x",AVERAGE(AC67:AF67))</f>
        <v>2</v>
      </c>
      <c r="AH67" s="184">
        <f>'Core Indicators'!HJ67</f>
        <v>2</v>
      </c>
      <c r="AI67" s="184">
        <f>'Core Indicators'!HR67</f>
        <v>2</v>
      </c>
      <c r="AJ67" s="184">
        <f t="shared" ref="AJ67:AJ98" si="43">IF(AND(AH67="x",AI67="x"),"x",AVERAGE(AH67:AI67))</f>
        <v>2</v>
      </c>
      <c r="AK67" s="184">
        <f>'Core Indicators'!HZ67</f>
        <v>2</v>
      </c>
      <c r="AL67" s="184">
        <f>'Core Indicators'!IH67</f>
        <v>2</v>
      </c>
      <c r="AM67" s="184">
        <f>'Core Indicators'!IP67</f>
        <v>2</v>
      </c>
      <c r="AN67" s="184">
        <f t="shared" ref="AN67:AN98" si="44">IF(AND(AK67="x",AL67="x",AM67="x"),"x",AVERAGE(AK67:AM67))</f>
        <v>2</v>
      </c>
    </row>
    <row r="68" spans="1:40" x14ac:dyDescent="0.25">
      <c r="A68" s="203" t="str">
        <f>Lists!C:C</f>
        <v>MDG002</v>
      </c>
      <c r="B68" s="249">
        <f t="shared" si="30"/>
        <v>1.3</v>
      </c>
      <c r="C68" s="163">
        <f t="shared" si="31"/>
        <v>0</v>
      </c>
      <c r="D68" s="272">
        <f t="shared" si="32"/>
        <v>1.4</v>
      </c>
      <c r="E68" s="203">
        <f>'Core Indicators'!R68</f>
        <v>2</v>
      </c>
      <c r="F68" s="203">
        <f>'Core Indicators'!Z68</f>
        <v>1</v>
      </c>
      <c r="G68" s="163">
        <f t="shared" si="33"/>
        <v>1.5</v>
      </c>
      <c r="H68" s="203">
        <f>'Core Indicators'!AH68</f>
        <v>1</v>
      </c>
      <c r="I68" s="203">
        <f>'Core Indicators'!AP68</f>
        <v>1</v>
      </c>
      <c r="J68" s="203">
        <f>'Core Indicators'!BN68</f>
        <v>2</v>
      </c>
      <c r="K68" s="203">
        <f t="shared" si="34"/>
        <v>1.5</v>
      </c>
      <c r="L68" s="249">
        <f t="shared" si="35"/>
        <v>1.3</v>
      </c>
      <c r="M68" s="272">
        <f t="shared" si="36"/>
        <v>1</v>
      </c>
      <c r="N68" s="204">
        <f>'Core Indicators'!DJ68</f>
        <v>1</v>
      </c>
      <c r="O68" s="204">
        <f>'Core Indicators'!DR68</f>
        <v>1</v>
      </c>
      <c r="P68" s="204">
        <f>'Core Indicators'!DZ68</f>
        <v>1</v>
      </c>
      <c r="Q68" s="204">
        <f>'Core Indicators'!EH68</f>
        <v>1</v>
      </c>
      <c r="R68" s="204">
        <f>'Core Indicators'!EP68</f>
        <v>1</v>
      </c>
      <c r="S68" s="163">
        <f t="shared" si="37"/>
        <v>1.6</v>
      </c>
      <c r="T68" s="163">
        <f t="shared" si="38"/>
        <v>1.1666666666666667</v>
      </c>
      <c r="U68" s="203">
        <v>1</v>
      </c>
      <c r="V68" s="203">
        <v>1</v>
      </c>
      <c r="W68" s="203">
        <f>'Core Indicators'!EX68</f>
        <v>2</v>
      </c>
      <c r="X68" s="163">
        <f t="shared" si="39"/>
        <v>1.5</v>
      </c>
      <c r="Y68" s="203">
        <v>1</v>
      </c>
      <c r="Z68" s="163">
        <f t="shared" si="40"/>
        <v>2</v>
      </c>
      <c r="AA68" s="203">
        <f>'Core Indicators'!FF68</f>
        <v>2</v>
      </c>
      <c r="AB68" s="203">
        <f t="shared" si="41"/>
        <v>2</v>
      </c>
      <c r="AC68" s="184">
        <f>'Core Indicators'!GD68</f>
        <v>2</v>
      </c>
      <c r="AD68" s="184">
        <f>'Core Indicators'!GL68</f>
        <v>2</v>
      </c>
      <c r="AE68" s="184">
        <f>'Core Indicators'!GT68</f>
        <v>2</v>
      </c>
      <c r="AF68" s="184">
        <f>'Core Indicators'!HB68</f>
        <v>2</v>
      </c>
      <c r="AG68" s="184">
        <f t="shared" si="42"/>
        <v>2</v>
      </c>
      <c r="AH68" s="184">
        <f>'Core Indicators'!HJ68</f>
        <v>2</v>
      </c>
      <c r="AI68" s="184">
        <f>'Core Indicators'!HR68</f>
        <v>2</v>
      </c>
      <c r="AJ68" s="184">
        <f t="shared" si="43"/>
        <v>2</v>
      </c>
      <c r="AK68" s="184">
        <f>'Core Indicators'!HZ68</f>
        <v>2</v>
      </c>
      <c r="AL68" s="184">
        <f>'Core Indicators'!IH68</f>
        <v>2</v>
      </c>
      <c r="AM68" s="184">
        <f>'Core Indicators'!IP68</f>
        <v>2</v>
      </c>
      <c r="AN68" s="184">
        <f t="shared" si="44"/>
        <v>2</v>
      </c>
    </row>
    <row r="69" spans="1:40" x14ac:dyDescent="0.25">
      <c r="A69" s="203" t="str">
        <f>Lists!C:C</f>
        <v>MEX001</v>
      </c>
      <c r="B69" s="249">
        <f t="shared" si="30"/>
        <v>2.6</v>
      </c>
      <c r="C69" s="163">
        <f t="shared" si="31"/>
        <v>0</v>
      </c>
      <c r="D69" s="272">
        <f t="shared" si="32"/>
        <v>2.7</v>
      </c>
      <c r="E69" s="203">
        <f>'Core Indicators'!R69</f>
        <v>2</v>
      </c>
      <c r="F69" s="203">
        <f>'Core Indicators'!Z69</f>
        <v>3</v>
      </c>
      <c r="G69" s="163">
        <f t="shared" si="33"/>
        <v>2.5</v>
      </c>
      <c r="H69" s="203">
        <f>'Core Indicators'!AH69</f>
        <v>3</v>
      </c>
      <c r="I69" s="203">
        <f>'Core Indicators'!AP69</f>
        <v>3</v>
      </c>
      <c r="J69" s="203">
        <f>'Core Indicators'!BN69</f>
        <v>2</v>
      </c>
      <c r="K69" s="203">
        <f t="shared" si="34"/>
        <v>2.5</v>
      </c>
      <c r="L69" s="249">
        <f t="shared" si="35"/>
        <v>2.8</v>
      </c>
      <c r="M69" s="272">
        <f t="shared" si="36"/>
        <v>3</v>
      </c>
      <c r="N69" s="204">
        <f>'Core Indicators'!DJ69</f>
        <v>3</v>
      </c>
      <c r="O69" s="204">
        <f>'Core Indicators'!DR69</f>
        <v>3</v>
      </c>
      <c r="P69" s="204">
        <f>'Core Indicators'!DZ69</f>
        <v>3</v>
      </c>
      <c r="Q69" s="204" t="str">
        <f>'Core Indicators'!EH69</f>
        <v>x</v>
      </c>
      <c r="R69" s="204" t="str">
        <f>'Core Indicators'!EP69</f>
        <v>x</v>
      </c>
      <c r="S69" s="163">
        <f t="shared" si="37"/>
        <v>1.9</v>
      </c>
      <c r="T69" s="163">
        <f t="shared" si="38"/>
        <v>1.1666666666666667</v>
      </c>
      <c r="U69" s="203">
        <v>1</v>
      </c>
      <c r="V69" s="203">
        <v>1</v>
      </c>
      <c r="W69" s="203">
        <f>'Core Indicators'!EX69</f>
        <v>2</v>
      </c>
      <c r="X69" s="163">
        <f t="shared" si="39"/>
        <v>1.5</v>
      </c>
      <c r="Y69" s="203">
        <v>1</v>
      </c>
      <c r="Z69" s="163">
        <f t="shared" si="40"/>
        <v>2.5</v>
      </c>
      <c r="AA69" s="203">
        <f>'Core Indicators'!FF69</f>
        <v>3</v>
      </c>
      <c r="AB69" s="203">
        <f t="shared" si="41"/>
        <v>2</v>
      </c>
      <c r="AC69" s="184">
        <f>'Core Indicators'!GD69</f>
        <v>2</v>
      </c>
      <c r="AD69" s="184">
        <f>'Core Indicators'!GL69</f>
        <v>2</v>
      </c>
      <c r="AE69" s="184">
        <f>'Core Indicators'!GT69</f>
        <v>2</v>
      </c>
      <c r="AF69" s="184">
        <f>'Core Indicators'!HB69</f>
        <v>2</v>
      </c>
      <c r="AG69" s="184">
        <f t="shared" si="42"/>
        <v>2</v>
      </c>
      <c r="AH69" s="184">
        <f>'Core Indicators'!HJ69</f>
        <v>2</v>
      </c>
      <c r="AI69" s="184">
        <f>'Core Indicators'!HR69</f>
        <v>2</v>
      </c>
      <c r="AJ69" s="184">
        <f t="shared" si="43"/>
        <v>2</v>
      </c>
      <c r="AK69" s="184">
        <f>'Core Indicators'!HZ69</f>
        <v>2</v>
      </c>
      <c r="AL69" s="184">
        <f>'Core Indicators'!IH69</f>
        <v>2</v>
      </c>
      <c r="AM69" s="184">
        <f>'Core Indicators'!IP69</f>
        <v>2</v>
      </c>
      <c r="AN69" s="184">
        <f t="shared" si="44"/>
        <v>2</v>
      </c>
    </row>
    <row r="70" spans="1:40" x14ac:dyDescent="0.25">
      <c r="A70" s="203" t="str">
        <f>Lists!C:C</f>
        <v>MEX002</v>
      </c>
      <c r="B70" s="249">
        <f t="shared" si="30"/>
        <v>2.5</v>
      </c>
      <c r="C70" s="163">
        <f t="shared" si="31"/>
        <v>0</v>
      </c>
      <c r="D70" s="272">
        <f t="shared" si="32"/>
        <v>2.5</v>
      </c>
      <c r="E70" s="203">
        <f>'Core Indicators'!R70</f>
        <v>2</v>
      </c>
      <c r="F70" s="203">
        <f>'Core Indicators'!Z70</f>
        <v>3</v>
      </c>
      <c r="G70" s="163">
        <f t="shared" si="33"/>
        <v>2.5</v>
      </c>
      <c r="H70" s="203">
        <f>'Core Indicators'!AH70</f>
        <v>3</v>
      </c>
      <c r="I70" s="203">
        <f>'Core Indicators'!AP70</f>
        <v>2</v>
      </c>
      <c r="J70" s="203">
        <f>'Core Indicators'!BN70</f>
        <v>2</v>
      </c>
      <c r="K70" s="203">
        <f t="shared" si="34"/>
        <v>2</v>
      </c>
      <c r="L70" s="249">
        <f t="shared" si="35"/>
        <v>2.5</v>
      </c>
      <c r="M70" s="272">
        <f t="shared" si="36"/>
        <v>3</v>
      </c>
      <c r="N70" s="204">
        <f>'Core Indicators'!DJ70</f>
        <v>3</v>
      </c>
      <c r="O70" s="204">
        <f>'Core Indicators'!DR70</f>
        <v>3</v>
      </c>
      <c r="P70" s="204" t="str">
        <f>'Core Indicators'!DZ70</f>
        <v>x</v>
      </c>
      <c r="Q70" s="204" t="str">
        <f>'Core Indicators'!EH70</f>
        <v>x</v>
      </c>
      <c r="R70" s="204" t="str">
        <f>'Core Indicators'!EP70</f>
        <v>x</v>
      </c>
      <c r="S70" s="163">
        <f t="shared" si="37"/>
        <v>1.6</v>
      </c>
      <c r="T70" s="163">
        <f t="shared" si="38"/>
        <v>1.1666666666666667</v>
      </c>
      <c r="U70" s="203">
        <v>1</v>
      </c>
      <c r="V70" s="203">
        <v>1</v>
      </c>
      <c r="W70" s="203">
        <f>'Core Indicators'!EX70</f>
        <v>2</v>
      </c>
      <c r="X70" s="163">
        <f t="shared" si="39"/>
        <v>1.5</v>
      </c>
      <c r="Y70" s="203">
        <v>1</v>
      </c>
      <c r="Z70" s="163">
        <f t="shared" si="40"/>
        <v>2</v>
      </c>
      <c r="AA70" s="203">
        <f>'Core Indicators'!FF70</f>
        <v>2</v>
      </c>
      <c r="AB70" s="203">
        <f t="shared" si="41"/>
        <v>2</v>
      </c>
      <c r="AC70" s="184">
        <f>'Core Indicators'!GD70</f>
        <v>2</v>
      </c>
      <c r="AD70" s="184">
        <f>'Core Indicators'!GL70</f>
        <v>2</v>
      </c>
      <c r="AE70" s="184">
        <f>'Core Indicators'!GT70</f>
        <v>2</v>
      </c>
      <c r="AF70" s="184">
        <f>'Core Indicators'!HB70</f>
        <v>2</v>
      </c>
      <c r="AG70" s="184">
        <f t="shared" si="42"/>
        <v>2</v>
      </c>
      <c r="AH70" s="184">
        <f>'Core Indicators'!HJ70</f>
        <v>2</v>
      </c>
      <c r="AI70" s="184">
        <f>'Core Indicators'!HR70</f>
        <v>2</v>
      </c>
      <c r="AJ70" s="184">
        <f t="shared" si="43"/>
        <v>2</v>
      </c>
      <c r="AK70" s="184">
        <f>'Core Indicators'!HZ70</f>
        <v>2</v>
      </c>
      <c r="AL70" s="184">
        <f>'Core Indicators'!IH70</f>
        <v>2</v>
      </c>
      <c r="AM70" s="184">
        <f>'Core Indicators'!IP70</f>
        <v>2</v>
      </c>
      <c r="AN70" s="184">
        <f t="shared" si="44"/>
        <v>2</v>
      </c>
    </row>
    <row r="71" spans="1:40" x14ac:dyDescent="0.25">
      <c r="A71" s="203" t="str">
        <f>Lists!C:C</f>
        <v>MEX003</v>
      </c>
      <c r="B71" s="249">
        <f t="shared" si="30"/>
        <v>2.5</v>
      </c>
      <c r="C71" s="163">
        <f t="shared" si="31"/>
        <v>0</v>
      </c>
      <c r="D71" s="272">
        <f t="shared" si="32"/>
        <v>2.7</v>
      </c>
      <c r="E71" s="203">
        <f>'Core Indicators'!R71</f>
        <v>2</v>
      </c>
      <c r="F71" s="203">
        <f>'Core Indicators'!Z71</f>
        <v>2</v>
      </c>
      <c r="G71" s="163">
        <f t="shared" si="33"/>
        <v>2</v>
      </c>
      <c r="H71" s="203">
        <f>'Core Indicators'!AH71</f>
        <v>3</v>
      </c>
      <c r="I71" s="203">
        <f>'Core Indicators'!AP71</f>
        <v>3</v>
      </c>
      <c r="J71" s="203">
        <f>'Core Indicators'!BN71</f>
        <v>3</v>
      </c>
      <c r="K71" s="203">
        <f t="shared" si="34"/>
        <v>3</v>
      </c>
      <c r="L71" s="249">
        <f t="shared" si="35"/>
        <v>3</v>
      </c>
      <c r="M71" s="272">
        <f t="shared" si="36"/>
        <v>3</v>
      </c>
      <c r="N71" s="204">
        <f>'Core Indicators'!DJ71</f>
        <v>3</v>
      </c>
      <c r="O71" s="204">
        <f>'Core Indicators'!DR71</f>
        <v>3</v>
      </c>
      <c r="P71" s="204">
        <f>'Core Indicators'!DZ71</f>
        <v>3</v>
      </c>
      <c r="Q71" s="204" t="str">
        <f>'Core Indicators'!EH71</f>
        <v>x</v>
      </c>
      <c r="R71" s="204" t="str">
        <f>'Core Indicators'!EP71</f>
        <v>x</v>
      </c>
      <c r="S71" s="163">
        <f t="shared" si="37"/>
        <v>1.6</v>
      </c>
      <c r="T71" s="163">
        <f t="shared" si="38"/>
        <v>1.1666666666666667</v>
      </c>
      <c r="U71" s="203">
        <v>1</v>
      </c>
      <c r="V71" s="203">
        <v>1</v>
      </c>
      <c r="W71" s="203">
        <f>'Core Indicators'!EX71</f>
        <v>2</v>
      </c>
      <c r="X71" s="163">
        <f t="shared" si="39"/>
        <v>1.5</v>
      </c>
      <c r="Y71" s="203">
        <v>1</v>
      </c>
      <c r="Z71" s="163">
        <f t="shared" si="40"/>
        <v>2</v>
      </c>
      <c r="AA71" s="203">
        <f>'Core Indicators'!FF71</f>
        <v>2</v>
      </c>
      <c r="AB71" s="203">
        <f t="shared" si="41"/>
        <v>2</v>
      </c>
      <c r="AC71" s="184">
        <f>'Core Indicators'!GD71</f>
        <v>2</v>
      </c>
      <c r="AD71" s="184">
        <f>'Core Indicators'!GL71</f>
        <v>2</v>
      </c>
      <c r="AE71" s="184">
        <f>'Core Indicators'!GT71</f>
        <v>2</v>
      </c>
      <c r="AF71" s="184">
        <f>'Core Indicators'!HB71</f>
        <v>2</v>
      </c>
      <c r="AG71" s="184">
        <f t="shared" si="42"/>
        <v>2</v>
      </c>
      <c r="AH71" s="184">
        <f>'Core Indicators'!HJ71</f>
        <v>2</v>
      </c>
      <c r="AI71" s="184">
        <f>'Core Indicators'!HR71</f>
        <v>2</v>
      </c>
      <c r="AJ71" s="184">
        <f t="shared" si="43"/>
        <v>2</v>
      </c>
      <c r="AK71" s="184">
        <f>'Core Indicators'!HZ71</f>
        <v>2</v>
      </c>
      <c r="AL71" s="184">
        <f>'Core Indicators'!IH71</f>
        <v>2</v>
      </c>
      <c r="AM71" s="184">
        <f>'Core Indicators'!IP71</f>
        <v>2</v>
      </c>
      <c r="AN71" s="184">
        <f t="shared" si="44"/>
        <v>2</v>
      </c>
    </row>
    <row r="72" spans="1:40" x14ac:dyDescent="0.25">
      <c r="A72" s="203" t="str">
        <f>Lists!C:C</f>
        <v>MLI001</v>
      </c>
      <c r="B72" s="249">
        <f t="shared" si="30"/>
        <v>1.2</v>
      </c>
      <c r="C72" s="163">
        <f t="shared" si="31"/>
        <v>0</v>
      </c>
      <c r="D72" s="272">
        <f t="shared" si="32"/>
        <v>1.4</v>
      </c>
      <c r="E72" s="203">
        <f>'Core Indicators'!R72</f>
        <v>3</v>
      </c>
      <c r="F72" s="203">
        <f>'Core Indicators'!Z72</f>
        <v>1</v>
      </c>
      <c r="G72" s="163">
        <f t="shared" si="33"/>
        <v>2.1</v>
      </c>
      <c r="H72" s="203">
        <f>'Core Indicators'!AH72</f>
        <v>1</v>
      </c>
      <c r="I72" s="203">
        <f>'Core Indicators'!AP72</f>
        <v>1</v>
      </c>
      <c r="J72" s="203">
        <f>'Core Indicators'!BN72</f>
        <v>1</v>
      </c>
      <c r="K72" s="203">
        <f t="shared" si="34"/>
        <v>1</v>
      </c>
      <c r="L72" s="249">
        <f t="shared" si="35"/>
        <v>1</v>
      </c>
      <c r="M72" s="272">
        <f t="shared" si="36"/>
        <v>1</v>
      </c>
      <c r="N72" s="204">
        <f>'Core Indicators'!DJ72</f>
        <v>1</v>
      </c>
      <c r="O72" s="204">
        <f>'Core Indicators'!DR72</f>
        <v>1</v>
      </c>
      <c r="P72" s="204">
        <f>'Core Indicators'!DZ72</f>
        <v>1</v>
      </c>
      <c r="Q72" s="204">
        <f>'Core Indicators'!EH72</f>
        <v>1</v>
      </c>
      <c r="R72" s="204">
        <f>'Core Indicators'!EP72</f>
        <v>1</v>
      </c>
      <c r="S72" s="163">
        <f t="shared" si="37"/>
        <v>1.3</v>
      </c>
      <c r="T72" s="163">
        <f t="shared" si="38"/>
        <v>1</v>
      </c>
      <c r="U72" s="203">
        <v>1</v>
      </c>
      <c r="V72" s="203">
        <v>1</v>
      </c>
      <c r="W72" s="203">
        <f>'Core Indicators'!EX72</f>
        <v>1</v>
      </c>
      <c r="X72" s="163">
        <f t="shared" si="39"/>
        <v>1</v>
      </c>
      <c r="Y72" s="203">
        <v>1</v>
      </c>
      <c r="Z72" s="163">
        <f t="shared" si="40"/>
        <v>1.5</v>
      </c>
      <c r="AA72" s="203">
        <f>'Core Indicators'!FF72</f>
        <v>1</v>
      </c>
      <c r="AB72" s="203">
        <f t="shared" si="41"/>
        <v>2</v>
      </c>
      <c r="AC72" s="184">
        <f>'Core Indicators'!GD72</f>
        <v>2</v>
      </c>
      <c r="AD72" s="184">
        <f>'Core Indicators'!GL72</f>
        <v>2</v>
      </c>
      <c r="AE72" s="184">
        <f>'Core Indicators'!GT72</f>
        <v>2</v>
      </c>
      <c r="AF72" s="184">
        <f>'Core Indicators'!HB72</f>
        <v>2</v>
      </c>
      <c r="AG72" s="184">
        <f t="shared" si="42"/>
        <v>2</v>
      </c>
      <c r="AH72" s="184">
        <f>'Core Indicators'!HJ72</f>
        <v>2</v>
      </c>
      <c r="AI72" s="184">
        <f>'Core Indicators'!HR72</f>
        <v>2</v>
      </c>
      <c r="AJ72" s="184">
        <f t="shared" si="43"/>
        <v>2</v>
      </c>
      <c r="AK72" s="184">
        <f>'Core Indicators'!HZ72</f>
        <v>2</v>
      </c>
      <c r="AL72" s="184">
        <f>'Core Indicators'!IH72</f>
        <v>2</v>
      </c>
      <c r="AM72" s="184">
        <f>'Core Indicators'!IP72</f>
        <v>2</v>
      </c>
      <c r="AN72" s="184">
        <f t="shared" si="44"/>
        <v>2</v>
      </c>
    </row>
    <row r="73" spans="1:40" x14ac:dyDescent="0.25">
      <c r="A73" s="203" t="str">
        <f>Lists!C:C</f>
        <v>MMR001</v>
      </c>
      <c r="B73" s="249">
        <f t="shared" si="30"/>
        <v>1.9</v>
      </c>
      <c r="C73" s="163">
        <f t="shared" si="31"/>
        <v>0</v>
      </c>
      <c r="D73" s="272">
        <f t="shared" si="32"/>
        <v>2</v>
      </c>
      <c r="E73" s="203">
        <f>'Core Indicators'!R73</f>
        <v>1</v>
      </c>
      <c r="F73" s="203">
        <f>'Core Indicators'!Z73</f>
        <v>2</v>
      </c>
      <c r="G73" s="163">
        <f t="shared" si="33"/>
        <v>1.5</v>
      </c>
      <c r="H73" s="203">
        <f>'Core Indicators'!AH73</f>
        <v>2</v>
      </c>
      <c r="I73" s="203">
        <f>'Core Indicators'!AP73</f>
        <v>2</v>
      </c>
      <c r="J73" s="203">
        <f>'Core Indicators'!BN73</f>
        <v>3</v>
      </c>
      <c r="K73" s="203">
        <f t="shared" si="34"/>
        <v>2.5</v>
      </c>
      <c r="L73" s="249">
        <f t="shared" si="35"/>
        <v>2.2999999999999998</v>
      </c>
      <c r="M73" s="272">
        <f t="shared" si="36"/>
        <v>2</v>
      </c>
      <c r="N73" s="204">
        <f>'Core Indicators'!DJ73</f>
        <v>2</v>
      </c>
      <c r="O73" s="204">
        <f>'Core Indicators'!DR73</f>
        <v>2</v>
      </c>
      <c r="P73" s="204">
        <f>'Core Indicators'!DZ73</f>
        <v>2</v>
      </c>
      <c r="Q73" s="204">
        <f>'Core Indicators'!EH73</f>
        <v>2</v>
      </c>
      <c r="R73" s="204">
        <f>'Core Indicators'!EP73</f>
        <v>2</v>
      </c>
      <c r="S73" s="163">
        <f t="shared" si="37"/>
        <v>1.7</v>
      </c>
      <c r="T73" s="163">
        <f t="shared" si="38"/>
        <v>1.3333333333333333</v>
      </c>
      <c r="U73" s="203">
        <v>1</v>
      </c>
      <c r="V73" s="203">
        <v>1</v>
      </c>
      <c r="W73" s="203">
        <f>'Core Indicators'!EX73</f>
        <v>3</v>
      </c>
      <c r="X73" s="163">
        <f t="shared" si="39"/>
        <v>2</v>
      </c>
      <c r="Y73" s="203">
        <v>1</v>
      </c>
      <c r="Z73" s="163">
        <f t="shared" si="40"/>
        <v>2</v>
      </c>
      <c r="AA73" s="203">
        <f>'Core Indicators'!FF73</f>
        <v>2</v>
      </c>
      <c r="AB73" s="203">
        <f t="shared" si="41"/>
        <v>2</v>
      </c>
      <c r="AC73" s="184">
        <f>'Core Indicators'!GD73</f>
        <v>2</v>
      </c>
      <c r="AD73" s="184">
        <f>'Core Indicators'!GL73</f>
        <v>2</v>
      </c>
      <c r="AE73" s="184">
        <f>'Core Indicators'!GT73</f>
        <v>2</v>
      </c>
      <c r="AF73" s="184">
        <f>'Core Indicators'!HB73</f>
        <v>2</v>
      </c>
      <c r="AG73" s="184">
        <f t="shared" si="42"/>
        <v>2</v>
      </c>
      <c r="AH73" s="184">
        <f>'Core Indicators'!HJ73</f>
        <v>2</v>
      </c>
      <c r="AI73" s="184">
        <f>'Core Indicators'!HR73</f>
        <v>2</v>
      </c>
      <c r="AJ73" s="184">
        <f t="shared" si="43"/>
        <v>2</v>
      </c>
      <c r="AK73" s="184">
        <f>'Core Indicators'!HZ73</f>
        <v>2</v>
      </c>
      <c r="AL73" s="184">
        <f>'Core Indicators'!IH73</f>
        <v>2</v>
      </c>
      <c r="AM73" s="184">
        <f>'Core Indicators'!IP73</f>
        <v>2</v>
      </c>
      <c r="AN73" s="184">
        <f t="shared" si="44"/>
        <v>2</v>
      </c>
    </row>
    <row r="74" spans="1:40" x14ac:dyDescent="0.25">
      <c r="A74" s="203" t="str">
        <f>Lists!C:C</f>
        <v>MMR002</v>
      </c>
      <c r="B74" s="249">
        <f t="shared" si="30"/>
        <v>1.9</v>
      </c>
      <c r="C74" s="163">
        <f t="shared" si="31"/>
        <v>0</v>
      </c>
      <c r="D74" s="272">
        <f t="shared" si="32"/>
        <v>1.9</v>
      </c>
      <c r="E74" s="203">
        <f>'Core Indicators'!R74</f>
        <v>1</v>
      </c>
      <c r="F74" s="203">
        <f>'Core Indicators'!Z74</f>
        <v>1</v>
      </c>
      <c r="G74" s="163">
        <f t="shared" si="33"/>
        <v>1</v>
      </c>
      <c r="H74" s="203">
        <f>'Core Indicators'!AH74</f>
        <v>2</v>
      </c>
      <c r="I74" s="203">
        <f>'Core Indicators'!AP74</f>
        <v>2</v>
      </c>
      <c r="J74" s="203">
        <f>'Core Indicators'!BN74</f>
        <v>3</v>
      </c>
      <c r="K74" s="203">
        <f t="shared" si="34"/>
        <v>2.5</v>
      </c>
      <c r="L74" s="249">
        <f t="shared" si="35"/>
        <v>2.2999999999999998</v>
      </c>
      <c r="M74" s="272">
        <f t="shared" si="36"/>
        <v>2</v>
      </c>
      <c r="N74" s="204">
        <f>'Core Indicators'!DJ74</f>
        <v>2</v>
      </c>
      <c r="O74" s="204">
        <f>'Core Indicators'!DR74</f>
        <v>2</v>
      </c>
      <c r="P74" s="204">
        <f>'Core Indicators'!DZ74</f>
        <v>2</v>
      </c>
      <c r="Q74" s="204">
        <f>'Core Indicators'!EH74</f>
        <v>2</v>
      </c>
      <c r="R74" s="204" t="str">
        <f>'Core Indicators'!EP74</f>
        <v>x</v>
      </c>
      <c r="S74" s="163">
        <f t="shared" si="37"/>
        <v>1.7</v>
      </c>
      <c r="T74" s="163">
        <f t="shared" si="38"/>
        <v>1.3333333333333333</v>
      </c>
      <c r="U74" s="203">
        <v>1</v>
      </c>
      <c r="V74" s="203">
        <v>1</v>
      </c>
      <c r="W74" s="203">
        <f>'Core Indicators'!EX74</f>
        <v>3</v>
      </c>
      <c r="X74" s="163">
        <f t="shared" si="39"/>
        <v>2</v>
      </c>
      <c r="Y74" s="203">
        <v>1</v>
      </c>
      <c r="Z74" s="163">
        <f t="shared" si="40"/>
        <v>2</v>
      </c>
      <c r="AA74" s="203">
        <f>'Core Indicators'!FF74</f>
        <v>2</v>
      </c>
      <c r="AB74" s="203">
        <f t="shared" si="41"/>
        <v>2</v>
      </c>
      <c r="AC74" s="184">
        <f>'Core Indicators'!GD74</f>
        <v>2</v>
      </c>
      <c r="AD74" s="184">
        <f>'Core Indicators'!GL74</f>
        <v>2</v>
      </c>
      <c r="AE74" s="184">
        <f>'Core Indicators'!GT74</f>
        <v>2</v>
      </c>
      <c r="AF74" s="184">
        <f>'Core Indicators'!HB74</f>
        <v>2</v>
      </c>
      <c r="AG74" s="184">
        <f t="shared" si="42"/>
        <v>2</v>
      </c>
      <c r="AH74" s="184">
        <f>'Core Indicators'!HJ74</f>
        <v>2</v>
      </c>
      <c r="AI74" s="184">
        <f>'Core Indicators'!HR74</f>
        <v>2</v>
      </c>
      <c r="AJ74" s="184">
        <f t="shared" si="43"/>
        <v>2</v>
      </c>
      <c r="AK74" s="184">
        <f>'Core Indicators'!HZ74</f>
        <v>2</v>
      </c>
      <c r="AL74" s="184">
        <f>'Core Indicators'!IH74</f>
        <v>2</v>
      </c>
      <c r="AM74" s="184">
        <f>'Core Indicators'!IP74</f>
        <v>2</v>
      </c>
      <c r="AN74" s="184">
        <f t="shared" si="44"/>
        <v>2</v>
      </c>
    </row>
    <row r="75" spans="1:40" x14ac:dyDescent="0.25">
      <c r="A75" s="203" t="str">
        <f>Lists!C:C</f>
        <v>MMR003</v>
      </c>
      <c r="B75" s="249">
        <f t="shared" si="30"/>
        <v>1.8</v>
      </c>
      <c r="C75" s="163">
        <f t="shared" si="31"/>
        <v>0</v>
      </c>
      <c r="D75" s="272">
        <f t="shared" si="32"/>
        <v>1.8</v>
      </c>
      <c r="E75" s="203">
        <f>'Core Indicators'!R75</f>
        <v>1</v>
      </c>
      <c r="F75" s="203">
        <f>'Core Indicators'!Z75</f>
        <v>2</v>
      </c>
      <c r="G75" s="163">
        <f t="shared" si="33"/>
        <v>1.5</v>
      </c>
      <c r="H75" s="203">
        <f>'Core Indicators'!AH75</f>
        <v>2</v>
      </c>
      <c r="I75" s="203">
        <f>'Core Indicators'!AP75</f>
        <v>2</v>
      </c>
      <c r="J75" s="203">
        <f>'Core Indicators'!BN75</f>
        <v>2</v>
      </c>
      <c r="K75" s="203">
        <f t="shared" si="34"/>
        <v>2</v>
      </c>
      <c r="L75" s="249">
        <f t="shared" si="35"/>
        <v>2</v>
      </c>
      <c r="M75" s="272">
        <f t="shared" si="36"/>
        <v>2</v>
      </c>
      <c r="N75" s="204">
        <f>'Core Indicators'!DJ75</f>
        <v>2</v>
      </c>
      <c r="O75" s="204">
        <f>'Core Indicators'!DR75</f>
        <v>2</v>
      </c>
      <c r="P75" s="204">
        <f>'Core Indicators'!DZ75</f>
        <v>2</v>
      </c>
      <c r="Q75" s="204">
        <f>'Core Indicators'!EH75</f>
        <v>2</v>
      </c>
      <c r="R75" s="204">
        <f>'Core Indicators'!EP75</f>
        <v>2</v>
      </c>
      <c r="S75" s="163">
        <f t="shared" si="37"/>
        <v>1.6</v>
      </c>
      <c r="T75" s="163">
        <f t="shared" si="38"/>
        <v>1.1666666666666667</v>
      </c>
      <c r="U75" s="203">
        <v>1</v>
      </c>
      <c r="V75" s="203">
        <v>1</v>
      </c>
      <c r="W75" s="203">
        <f>'Core Indicators'!EX75</f>
        <v>2</v>
      </c>
      <c r="X75" s="163">
        <f t="shared" si="39"/>
        <v>1.5</v>
      </c>
      <c r="Y75" s="203">
        <v>1</v>
      </c>
      <c r="Z75" s="163">
        <f t="shared" si="40"/>
        <v>2</v>
      </c>
      <c r="AA75" s="203">
        <f>'Core Indicators'!FF75</f>
        <v>2</v>
      </c>
      <c r="AB75" s="203">
        <f t="shared" si="41"/>
        <v>2</v>
      </c>
      <c r="AC75" s="184">
        <f>'Core Indicators'!GD75</f>
        <v>2</v>
      </c>
      <c r="AD75" s="184">
        <f>'Core Indicators'!GL75</f>
        <v>2</v>
      </c>
      <c r="AE75" s="184">
        <f>'Core Indicators'!GT75</f>
        <v>2</v>
      </c>
      <c r="AF75" s="184">
        <f>'Core Indicators'!HB75</f>
        <v>2</v>
      </c>
      <c r="AG75" s="184">
        <f t="shared" si="42"/>
        <v>2</v>
      </c>
      <c r="AH75" s="184">
        <f>'Core Indicators'!HJ75</f>
        <v>2</v>
      </c>
      <c r="AI75" s="184">
        <f>'Core Indicators'!HR75</f>
        <v>2</v>
      </c>
      <c r="AJ75" s="184">
        <f t="shared" si="43"/>
        <v>2</v>
      </c>
      <c r="AK75" s="184">
        <f>'Core Indicators'!HZ75</f>
        <v>2</v>
      </c>
      <c r="AL75" s="184">
        <f>'Core Indicators'!IH75</f>
        <v>2</v>
      </c>
      <c r="AM75" s="184">
        <f>'Core Indicators'!IP75</f>
        <v>2</v>
      </c>
      <c r="AN75" s="184">
        <f t="shared" si="44"/>
        <v>2</v>
      </c>
    </row>
    <row r="76" spans="1:40" x14ac:dyDescent="0.25">
      <c r="A76" s="203" t="str">
        <f>Lists!C:C</f>
        <v>MMR004</v>
      </c>
      <c r="B76" s="249">
        <f t="shared" si="30"/>
        <v>1.8</v>
      </c>
      <c r="C76" s="163">
        <f t="shared" si="31"/>
        <v>0</v>
      </c>
      <c r="D76" s="272">
        <f t="shared" si="32"/>
        <v>2</v>
      </c>
      <c r="E76" s="203">
        <f>'Core Indicators'!R76</f>
        <v>1</v>
      </c>
      <c r="F76" s="203">
        <f>'Core Indicators'!Z76</f>
        <v>2</v>
      </c>
      <c r="G76" s="163">
        <f t="shared" si="33"/>
        <v>1.5</v>
      </c>
      <c r="H76" s="203">
        <f>'Core Indicators'!AH76</f>
        <v>2</v>
      </c>
      <c r="I76" s="203">
        <f>'Core Indicators'!AP76</f>
        <v>2</v>
      </c>
      <c r="J76" s="203">
        <f>'Core Indicators'!BN76</f>
        <v>3</v>
      </c>
      <c r="K76" s="203">
        <f t="shared" si="34"/>
        <v>2.5</v>
      </c>
      <c r="L76" s="249">
        <f t="shared" si="35"/>
        <v>2.2999999999999998</v>
      </c>
      <c r="M76" s="272">
        <f t="shared" si="36"/>
        <v>2</v>
      </c>
      <c r="N76" s="204">
        <f>'Core Indicators'!DJ76</f>
        <v>2</v>
      </c>
      <c r="O76" s="204">
        <f>'Core Indicators'!DR76</f>
        <v>2</v>
      </c>
      <c r="P76" s="204">
        <f>'Core Indicators'!DZ76</f>
        <v>2</v>
      </c>
      <c r="Q76" s="204">
        <f>'Core Indicators'!EH76</f>
        <v>2</v>
      </c>
      <c r="R76" s="204">
        <f>'Core Indicators'!EP76</f>
        <v>2</v>
      </c>
      <c r="S76" s="163">
        <f t="shared" si="37"/>
        <v>1.4</v>
      </c>
      <c r="T76" s="163">
        <f t="shared" si="38"/>
        <v>1.3333333333333333</v>
      </c>
      <c r="U76" s="203">
        <v>1</v>
      </c>
      <c r="V76" s="203">
        <v>1</v>
      </c>
      <c r="W76" s="203">
        <f>'Core Indicators'!EX76</f>
        <v>3</v>
      </c>
      <c r="X76" s="163">
        <f t="shared" si="39"/>
        <v>2</v>
      </c>
      <c r="Y76" s="203">
        <v>1</v>
      </c>
      <c r="Z76" s="163">
        <f t="shared" si="40"/>
        <v>1.5</v>
      </c>
      <c r="AA76" s="203">
        <f>'Core Indicators'!FF76</f>
        <v>1</v>
      </c>
      <c r="AB76" s="203">
        <f t="shared" si="41"/>
        <v>2</v>
      </c>
      <c r="AC76" s="184">
        <f>'Core Indicators'!GD76</f>
        <v>2</v>
      </c>
      <c r="AD76" s="184">
        <f>'Core Indicators'!GL76</f>
        <v>2</v>
      </c>
      <c r="AE76" s="184">
        <f>'Core Indicators'!GT76</f>
        <v>2</v>
      </c>
      <c r="AF76" s="184">
        <f>'Core Indicators'!HB76</f>
        <v>2</v>
      </c>
      <c r="AG76" s="184">
        <f t="shared" si="42"/>
        <v>2</v>
      </c>
      <c r="AH76" s="184">
        <f>'Core Indicators'!HJ76</f>
        <v>2</v>
      </c>
      <c r="AI76" s="184">
        <f>'Core Indicators'!HR76</f>
        <v>2</v>
      </c>
      <c r="AJ76" s="184">
        <f t="shared" si="43"/>
        <v>2</v>
      </c>
      <c r="AK76" s="184">
        <f>'Core Indicators'!HZ76</f>
        <v>2</v>
      </c>
      <c r="AL76" s="184">
        <f>'Core Indicators'!IH76</f>
        <v>2</v>
      </c>
      <c r="AM76" s="184">
        <f>'Core Indicators'!IP76</f>
        <v>2</v>
      </c>
      <c r="AN76" s="184">
        <f t="shared" si="44"/>
        <v>2</v>
      </c>
    </row>
    <row r="77" spans="1:40" x14ac:dyDescent="0.25">
      <c r="A77" s="203" t="str">
        <f>Lists!C:C</f>
        <v>MOZ001</v>
      </c>
      <c r="B77" s="249">
        <f t="shared" si="30"/>
        <v>2</v>
      </c>
      <c r="C77" s="163">
        <f t="shared" si="31"/>
        <v>0</v>
      </c>
      <c r="D77" s="272">
        <f t="shared" si="32"/>
        <v>2</v>
      </c>
      <c r="E77" s="203">
        <f>'Core Indicators'!R77</f>
        <v>2</v>
      </c>
      <c r="F77" s="203">
        <f>'Core Indicators'!Z77</f>
        <v>2</v>
      </c>
      <c r="G77" s="163">
        <f t="shared" si="33"/>
        <v>2</v>
      </c>
      <c r="H77" s="203">
        <f>'Core Indicators'!AH77</f>
        <v>2</v>
      </c>
      <c r="I77" s="203">
        <f>'Core Indicators'!AP77</f>
        <v>2</v>
      </c>
      <c r="J77" s="203">
        <f>'Core Indicators'!BN77</f>
        <v>2</v>
      </c>
      <c r="K77" s="203">
        <f t="shared" si="34"/>
        <v>2</v>
      </c>
      <c r="L77" s="249">
        <f t="shared" si="35"/>
        <v>2</v>
      </c>
      <c r="M77" s="272">
        <f t="shared" si="36"/>
        <v>2.2000000000000002</v>
      </c>
      <c r="N77" s="204">
        <f>'Core Indicators'!DJ77</f>
        <v>2</v>
      </c>
      <c r="O77" s="204">
        <f>'Core Indicators'!DR77</f>
        <v>2</v>
      </c>
      <c r="P77" s="204">
        <f>'Core Indicators'!DZ77</f>
        <v>2</v>
      </c>
      <c r="Q77" s="204">
        <f>'Core Indicators'!EH77</f>
        <v>2</v>
      </c>
      <c r="R77" s="204">
        <f>'Core Indicators'!EP77</f>
        <v>3</v>
      </c>
      <c r="S77" s="163">
        <f t="shared" si="37"/>
        <v>1.6</v>
      </c>
      <c r="T77" s="163">
        <f t="shared" si="38"/>
        <v>1.1666666666666667</v>
      </c>
      <c r="U77" s="203">
        <v>1</v>
      </c>
      <c r="V77" s="203">
        <v>1</v>
      </c>
      <c r="W77" s="203">
        <f>'Core Indicators'!EX77</f>
        <v>2</v>
      </c>
      <c r="X77" s="163">
        <f t="shared" si="39"/>
        <v>1.5</v>
      </c>
      <c r="Y77" s="203">
        <v>1</v>
      </c>
      <c r="Z77" s="163">
        <f t="shared" si="40"/>
        <v>2</v>
      </c>
      <c r="AA77" s="203">
        <f>'Core Indicators'!FF77</f>
        <v>2</v>
      </c>
      <c r="AB77" s="203">
        <f t="shared" si="41"/>
        <v>2</v>
      </c>
      <c r="AC77" s="184">
        <f>'Core Indicators'!GD77</f>
        <v>2</v>
      </c>
      <c r="AD77" s="184">
        <f>'Core Indicators'!GL77</f>
        <v>2</v>
      </c>
      <c r="AE77" s="184">
        <f>'Core Indicators'!GT77</f>
        <v>2</v>
      </c>
      <c r="AF77" s="184">
        <f>'Core Indicators'!HB77</f>
        <v>2</v>
      </c>
      <c r="AG77" s="184">
        <f t="shared" si="42"/>
        <v>2</v>
      </c>
      <c r="AH77" s="184">
        <f>'Core Indicators'!HJ77</f>
        <v>2</v>
      </c>
      <c r="AI77" s="184">
        <f>'Core Indicators'!HR77</f>
        <v>2</v>
      </c>
      <c r="AJ77" s="184">
        <f t="shared" si="43"/>
        <v>2</v>
      </c>
      <c r="AK77" s="184">
        <f>'Core Indicators'!HZ77</f>
        <v>2</v>
      </c>
      <c r="AL77" s="184">
        <f>'Core Indicators'!IH77</f>
        <v>2</v>
      </c>
      <c r="AM77" s="184">
        <f>'Core Indicators'!IP77</f>
        <v>2</v>
      </c>
      <c r="AN77" s="184">
        <f t="shared" si="44"/>
        <v>2</v>
      </c>
    </row>
    <row r="78" spans="1:40" x14ac:dyDescent="0.25">
      <c r="A78" s="203" t="str">
        <f>Lists!C:C</f>
        <v>MOZ004</v>
      </c>
      <c r="B78" s="249">
        <f t="shared" si="30"/>
        <v>2.2000000000000002</v>
      </c>
      <c r="C78" s="163">
        <f t="shared" si="31"/>
        <v>0</v>
      </c>
      <c r="D78" s="272">
        <f t="shared" si="32"/>
        <v>2.2000000000000002</v>
      </c>
      <c r="E78" s="203">
        <f>'Core Indicators'!R78</f>
        <v>2</v>
      </c>
      <c r="F78" s="203">
        <f>'Core Indicators'!Z78</f>
        <v>3</v>
      </c>
      <c r="G78" s="163">
        <f t="shared" si="33"/>
        <v>2.5</v>
      </c>
      <c r="H78" s="203">
        <f>'Core Indicators'!AH78</f>
        <v>2</v>
      </c>
      <c r="I78" s="203">
        <f>'Core Indicators'!AP78</f>
        <v>2</v>
      </c>
      <c r="J78" s="203">
        <f>'Core Indicators'!BN78</f>
        <v>2</v>
      </c>
      <c r="K78" s="203">
        <f t="shared" si="34"/>
        <v>2</v>
      </c>
      <c r="L78" s="249">
        <f t="shared" si="35"/>
        <v>2</v>
      </c>
      <c r="M78" s="272">
        <f t="shared" si="36"/>
        <v>2.6</v>
      </c>
      <c r="N78" s="204">
        <f>'Core Indicators'!DJ78</f>
        <v>2</v>
      </c>
      <c r="O78" s="204">
        <f>'Core Indicators'!DR78</f>
        <v>2</v>
      </c>
      <c r="P78" s="204">
        <f>'Core Indicators'!DZ78</f>
        <v>3</v>
      </c>
      <c r="Q78" s="204">
        <f>'Core Indicators'!EH78</f>
        <v>3</v>
      </c>
      <c r="R78" s="204">
        <f>'Core Indicators'!EP78</f>
        <v>3</v>
      </c>
      <c r="S78" s="163">
        <f t="shared" si="37"/>
        <v>1.6</v>
      </c>
      <c r="T78" s="163">
        <f t="shared" si="38"/>
        <v>1.1666666666666667</v>
      </c>
      <c r="U78" s="203">
        <v>1</v>
      </c>
      <c r="V78" s="203">
        <v>1</v>
      </c>
      <c r="W78" s="203">
        <f>'Core Indicators'!EX78</f>
        <v>2</v>
      </c>
      <c r="X78" s="163">
        <f t="shared" si="39"/>
        <v>1.5</v>
      </c>
      <c r="Y78" s="203">
        <v>1</v>
      </c>
      <c r="Z78" s="163">
        <f t="shared" si="40"/>
        <v>2</v>
      </c>
      <c r="AA78" s="203">
        <f>'Core Indicators'!FF78</f>
        <v>2</v>
      </c>
      <c r="AB78" s="203">
        <f t="shared" si="41"/>
        <v>2</v>
      </c>
      <c r="AC78" s="184">
        <f>'Core Indicators'!GD78</f>
        <v>2</v>
      </c>
      <c r="AD78" s="184">
        <f>'Core Indicators'!GL78</f>
        <v>2</v>
      </c>
      <c r="AE78" s="184">
        <f>'Core Indicators'!GT78</f>
        <v>2</v>
      </c>
      <c r="AF78" s="184">
        <f>'Core Indicators'!HB78</f>
        <v>2</v>
      </c>
      <c r="AG78" s="184">
        <f t="shared" si="42"/>
        <v>2</v>
      </c>
      <c r="AH78" s="184">
        <f>'Core Indicators'!HJ78</f>
        <v>2</v>
      </c>
      <c r="AI78" s="184">
        <f>'Core Indicators'!HR78</f>
        <v>2</v>
      </c>
      <c r="AJ78" s="184">
        <f t="shared" si="43"/>
        <v>2</v>
      </c>
      <c r="AK78" s="184">
        <f>'Core Indicators'!HZ78</f>
        <v>2</v>
      </c>
      <c r="AL78" s="184">
        <f>'Core Indicators'!IH78</f>
        <v>2</v>
      </c>
      <c r="AM78" s="184">
        <f>'Core Indicators'!IP78</f>
        <v>2</v>
      </c>
      <c r="AN78" s="184">
        <f t="shared" si="44"/>
        <v>2</v>
      </c>
    </row>
    <row r="79" spans="1:40" x14ac:dyDescent="0.25">
      <c r="A79" s="203" t="str">
        <f>Lists!C:C</f>
        <v>MRT002</v>
      </c>
      <c r="B79" s="249">
        <f t="shared" si="30"/>
        <v>1.6</v>
      </c>
      <c r="C79" s="163">
        <f t="shared" si="31"/>
        <v>0</v>
      </c>
      <c r="D79" s="272">
        <f t="shared" si="32"/>
        <v>1.9</v>
      </c>
      <c r="E79" s="203">
        <f>'Core Indicators'!R79</f>
        <v>2</v>
      </c>
      <c r="F79" s="203">
        <f>'Core Indicators'!Z79</f>
        <v>2</v>
      </c>
      <c r="G79" s="163">
        <f t="shared" si="33"/>
        <v>2</v>
      </c>
      <c r="H79" s="203">
        <f>'Core Indicators'!AH79</f>
        <v>2</v>
      </c>
      <c r="I79" s="203">
        <f>'Core Indicators'!AP79</f>
        <v>1</v>
      </c>
      <c r="J79" s="203">
        <f>'Core Indicators'!BN79</f>
        <v>2</v>
      </c>
      <c r="K79" s="203">
        <f t="shared" si="34"/>
        <v>1.5</v>
      </c>
      <c r="L79" s="249">
        <f t="shared" si="35"/>
        <v>1.8</v>
      </c>
      <c r="M79" s="272">
        <f t="shared" si="36"/>
        <v>1.4</v>
      </c>
      <c r="N79" s="204">
        <f>'Core Indicators'!DJ79</f>
        <v>2</v>
      </c>
      <c r="O79" s="204">
        <f>'Core Indicators'!DR79</f>
        <v>2</v>
      </c>
      <c r="P79" s="204">
        <f>'Core Indicators'!DZ79</f>
        <v>1</v>
      </c>
      <c r="Q79" s="204">
        <f>'Core Indicators'!EH79</f>
        <v>1</v>
      </c>
      <c r="R79" s="204">
        <f>'Core Indicators'!EP79</f>
        <v>1</v>
      </c>
      <c r="S79" s="163">
        <f t="shared" si="37"/>
        <v>1.6</v>
      </c>
      <c r="T79" s="163">
        <f t="shared" si="38"/>
        <v>1.1666666666666667</v>
      </c>
      <c r="U79" s="203">
        <v>1</v>
      </c>
      <c r="V79" s="203">
        <v>1</v>
      </c>
      <c r="W79" s="203">
        <f>'Core Indicators'!EX79</f>
        <v>2</v>
      </c>
      <c r="X79" s="163">
        <f t="shared" si="39"/>
        <v>1.5</v>
      </c>
      <c r="Y79" s="203">
        <v>1</v>
      </c>
      <c r="Z79" s="163">
        <f t="shared" si="40"/>
        <v>2</v>
      </c>
      <c r="AA79" s="203">
        <f>'Core Indicators'!FF79</f>
        <v>2</v>
      </c>
      <c r="AB79" s="203">
        <f t="shared" si="41"/>
        <v>2</v>
      </c>
      <c r="AC79" s="184">
        <f>'Core Indicators'!GD79</f>
        <v>2</v>
      </c>
      <c r="AD79" s="184">
        <f>'Core Indicators'!GL79</f>
        <v>2</v>
      </c>
      <c r="AE79" s="184">
        <f>'Core Indicators'!GT79</f>
        <v>2</v>
      </c>
      <c r="AF79" s="184">
        <f>'Core Indicators'!HB79</f>
        <v>2</v>
      </c>
      <c r="AG79" s="184">
        <f t="shared" si="42"/>
        <v>2</v>
      </c>
      <c r="AH79" s="184">
        <f>'Core Indicators'!HJ79</f>
        <v>2</v>
      </c>
      <c r="AI79" s="184">
        <f>'Core Indicators'!HR79</f>
        <v>2</v>
      </c>
      <c r="AJ79" s="184">
        <f t="shared" si="43"/>
        <v>2</v>
      </c>
      <c r="AK79" s="184">
        <f>'Core Indicators'!HZ79</f>
        <v>2</v>
      </c>
      <c r="AL79" s="184">
        <f>'Core Indicators'!IH79</f>
        <v>2</v>
      </c>
      <c r="AM79" s="184">
        <f>'Core Indicators'!IP79</f>
        <v>2</v>
      </c>
      <c r="AN79" s="184">
        <f t="shared" si="44"/>
        <v>2</v>
      </c>
    </row>
    <row r="80" spans="1:40" x14ac:dyDescent="0.25">
      <c r="A80" s="203" t="str">
        <f>Lists!C:C</f>
        <v>MRT003</v>
      </c>
      <c r="B80" s="249">
        <f t="shared" si="30"/>
        <v>1.3</v>
      </c>
      <c r="C80" s="163">
        <f t="shared" si="31"/>
        <v>1</v>
      </c>
      <c r="D80" s="272">
        <f t="shared" si="32"/>
        <v>1.5</v>
      </c>
      <c r="E80" s="203">
        <f>'Core Indicators'!R80</f>
        <v>2</v>
      </c>
      <c r="F80" s="203">
        <f>'Core Indicators'!Z80</f>
        <v>1</v>
      </c>
      <c r="G80" s="163">
        <f t="shared" si="33"/>
        <v>1.5</v>
      </c>
      <c r="H80" s="203">
        <f>'Core Indicators'!AH80</f>
        <v>1</v>
      </c>
      <c r="I80" s="203" t="str">
        <f>'Core Indicators'!AP80</f>
        <v>x</v>
      </c>
      <c r="J80" s="203">
        <f>'Core Indicators'!BN80</f>
        <v>2</v>
      </c>
      <c r="K80" s="203">
        <f t="shared" si="34"/>
        <v>2</v>
      </c>
      <c r="L80" s="249">
        <f t="shared" si="35"/>
        <v>1.5</v>
      </c>
      <c r="M80" s="272">
        <f t="shared" si="36"/>
        <v>1</v>
      </c>
      <c r="N80" s="204">
        <f>'Core Indicators'!DJ80</f>
        <v>1</v>
      </c>
      <c r="O80" s="204">
        <f>'Core Indicators'!DR80</f>
        <v>1</v>
      </c>
      <c r="P80" s="204">
        <f>'Core Indicators'!DZ80</f>
        <v>1</v>
      </c>
      <c r="Q80" s="204">
        <f>'Core Indicators'!EH80</f>
        <v>1</v>
      </c>
      <c r="R80" s="204">
        <f>'Core Indicators'!EP80</f>
        <v>1</v>
      </c>
      <c r="S80" s="163">
        <f t="shared" si="37"/>
        <v>1.6</v>
      </c>
      <c r="T80" s="163">
        <f t="shared" si="38"/>
        <v>1.1666666666666667</v>
      </c>
      <c r="U80" s="203">
        <v>1</v>
      </c>
      <c r="V80" s="203">
        <v>1</v>
      </c>
      <c r="W80" s="203">
        <f>'Core Indicators'!EX80</f>
        <v>2</v>
      </c>
      <c r="X80" s="163">
        <f t="shared" si="39"/>
        <v>1.5</v>
      </c>
      <c r="Y80" s="203">
        <v>1</v>
      </c>
      <c r="Z80" s="163">
        <f t="shared" si="40"/>
        <v>2</v>
      </c>
      <c r="AA80" s="203">
        <f>'Core Indicators'!FF80</f>
        <v>2</v>
      </c>
      <c r="AB80" s="203">
        <f t="shared" si="41"/>
        <v>2</v>
      </c>
      <c r="AC80" s="184">
        <f>'Core Indicators'!GD80</f>
        <v>2</v>
      </c>
      <c r="AD80" s="184">
        <f>'Core Indicators'!GL80</f>
        <v>2</v>
      </c>
      <c r="AE80" s="184">
        <f>'Core Indicators'!GT80</f>
        <v>2</v>
      </c>
      <c r="AF80" s="184">
        <f>'Core Indicators'!HB80</f>
        <v>2</v>
      </c>
      <c r="AG80" s="184">
        <f t="shared" si="42"/>
        <v>2</v>
      </c>
      <c r="AH80" s="184">
        <f>'Core Indicators'!HJ80</f>
        <v>2</v>
      </c>
      <c r="AI80" s="184">
        <f>'Core Indicators'!HR80</f>
        <v>2</v>
      </c>
      <c r="AJ80" s="184">
        <f t="shared" si="43"/>
        <v>2</v>
      </c>
      <c r="AK80" s="184">
        <f>'Core Indicators'!HZ80</f>
        <v>2</v>
      </c>
      <c r="AL80" s="184">
        <f>'Core Indicators'!IH80</f>
        <v>2</v>
      </c>
      <c r="AM80" s="184">
        <f>'Core Indicators'!IP80</f>
        <v>2</v>
      </c>
      <c r="AN80" s="184">
        <f t="shared" si="44"/>
        <v>2</v>
      </c>
    </row>
    <row r="81" spans="1:40" x14ac:dyDescent="0.25">
      <c r="A81" s="203" t="str">
        <f>Lists!C:C</f>
        <v>MWI002</v>
      </c>
      <c r="B81" s="249">
        <f t="shared" si="30"/>
        <v>1.4</v>
      </c>
      <c r="C81" s="163">
        <f t="shared" si="31"/>
        <v>0</v>
      </c>
      <c r="D81" s="272">
        <f t="shared" si="32"/>
        <v>1.7</v>
      </c>
      <c r="E81" s="203">
        <f>'Core Indicators'!R81</f>
        <v>2</v>
      </c>
      <c r="F81" s="203">
        <f>'Core Indicators'!Z81</f>
        <v>2</v>
      </c>
      <c r="G81" s="163">
        <f t="shared" si="33"/>
        <v>2</v>
      </c>
      <c r="H81" s="203">
        <f>'Core Indicators'!AH81</f>
        <v>1</v>
      </c>
      <c r="I81" s="203">
        <f>'Core Indicators'!AP81</f>
        <v>2</v>
      </c>
      <c r="J81" s="203">
        <f>'Core Indicators'!BN81</f>
        <v>2</v>
      </c>
      <c r="K81" s="203">
        <f t="shared" si="34"/>
        <v>2</v>
      </c>
      <c r="L81" s="249">
        <f t="shared" si="35"/>
        <v>1.5</v>
      </c>
      <c r="M81" s="272">
        <f t="shared" si="36"/>
        <v>1.2</v>
      </c>
      <c r="N81" s="204">
        <f>'Core Indicators'!DJ81</f>
        <v>2</v>
      </c>
      <c r="O81" s="204">
        <f>'Core Indicators'!DR81</f>
        <v>1</v>
      </c>
      <c r="P81" s="204">
        <f>'Core Indicators'!DZ81</f>
        <v>1</v>
      </c>
      <c r="Q81" s="204">
        <f>'Core Indicators'!EH81</f>
        <v>1</v>
      </c>
      <c r="R81" s="204">
        <f>'Core Indicators'!EP81</f>
        <v>1</v>
      </c>
      <c r="S81" s="163">
        <f t="shared" si="37"/>
        <v>1.3</v>
      </c>
      <c r="T81" s="163">
        <f t="shared" si="38"/>
        <v>1.1666666666666667</v>
      </c>
      <c r="U81" s="203">
        <v>1</v>
      </c>
      <c r="V81" s="203">
        <v>1</v>
      </c>
      <c r="W81" s="203">
        <f>'Core Indicators'!EX81</f>
        <v>2</v>
      </c>
      <c r="X81" s="163">
        <f t="shared" si="39"/>
        <v>1.5</v>
      </c>
      <c r="Y81" s="203">
        <v>1</v>
      </c>
      <c r="Z81" s="163">
        <f t="shared" si="40"/>
        <v>1.5</v>
      </c>
      <c r="AA81" s="203">
        <f>'Core Indicators'!FF81</f>
        <v>1</v>
      </c>
      <c r="AB81" s="203">
        <f t="shared" si="41"/>
        <v>2</v>
      </c>
      <c r="AC81" s="184">
        <f>'Core Indicators'!GD81</f>
        <v>2</v>
      </c>
      <c r="AD81" s="184">
        <f>'Core Indicators'!GL81</f>
        <v>2</v>
      </c>
      <c r="AE81" s="184">
        <f>'Core Indicators'!GT81</f>
        <v>2</v>
      </c>
      <c r="AF81" s="184">
        <f>'Core Indicators'!HB81</f>
        <v>2</v>
      </c>
      <c r="AG81" s="184">
        <f t="shared" si="42"/>
        <v>2</v>
      </c>
      <c r="AH81" s="184">
        <f>'Core Indicators'!HJ81</f>
        <v>2</v>
      </c>
      <c r="AI81" s="184">
        <f>'Core Indicators'!HR81</f>
        <v>2</v>
      </c>
      <c r="AJ81" s="184">
        <f t="shared" si="43"/>
        <v>2</v>
      </c>
      <c r="AK81" s="184">
        <f>'Core Indicators'!HZ81</f>
        <v>2</v>
      </c>
      <c r="AL81" s="184">
        <f>'Core Indicators'!IH81</f>
        <v>2</v>
      </c>
      <c r="AM81" s="184">
        <f>'Core Indicators'!IP81</f>
        <v>2</v>
      </c>
      <c r="AN81" s="184">
        <f t="shared" si="44"/>
        <v>2</v>
      </c>
    </row>
    <row r="82" spans="1:40" x14ac:dyDescent="0.25">
      <c r="A82" s="203" t="str">
        <f>Lists!C:C</f>
        <v>MYS001</v>
      </c>
      <c r="B82" s="249">
        <f t="shared" si="30"/>
        <v>2.1</v>
      </c>
      <c r="C82" s="163">
        <f t="shared" si="31"/>
        <v>0</v>
      </c>
      <c r="D82" s="272">
        <f t="shared" si="32"/>
        <v>2.9</v>
      </c>
      <c r="E82" s="203">
        <f>'Core Indicators'!R82</f>
        <v>3</v>
      </c>
      <c r="F82" s="203">
        <f>'Core Indicators'!Z82</f>
        <v>3</v>
      </c>
      <c r="G82" s="163">
        <f t="shared" si="33"/>
        <v>3</v>
      </c>
      <c r="H82" s="203">
        <f>'Core Indicators'!AH82</f>
        <v>3</v>
      </c>
      <c r="I82" s="203">
        <f>'Core Indicators'!AP82</f>
        <v>2</v>
      </c>
      <c r="J82" s="203">
        <f>'Core Indicators'!BN82</f>
        <v>3</v>
      </c>
      <c r="K82" s="203">
        <f t="shared" si="34"/>
        <v>2.5</v>
      </c>
      <c r="L82" s="249">
        <f t="shared" si="35"/>
        <v>2.8</v>
      </c>
      <c r="M82" s="272">
        <f t="shared" si="36"/>
        <v>2</v>
      </c>
      <c r="N82" s="204">
        <f>'Core Indicators'!DJ82</f>
        <v>2</v>
      </c>
      <c r="O82" s="204">
        <f>'Core Indicators'!DR82</f>
        <v>2</v>
      </c>
      <c r="P82" s="204">
        <f>'Core Indicators'!DZ82</f>
        <v>2</v>
      </c>
      <c r="Q82" s="204">
        <f>'Core Indicators'!EH82</f>
        <v>2</v>
      </c>
      <c r="R82" s="204">
        <f>'Core Indicators'!EP82</f>
        <v>2</v>
      </c>
      <c r="S82" s="163">
        <f t="shared" si="37"/>
        <v>1.7</v>
      </c>
      <c r="T82" s="163">
        <f t="shared" si="38"/>
        <v>1.3333333333333333</v>
      </c>
      <c r="U82" s="203">
        <v>1</v>
      </c>
      <c r="V82" s="203">
        <v>1</v>
      </c>
      <c r="W82" s="203">
        <f>'Core Indicators'!EX82</f>
        <v>3</v>
      </c>
      <c r="X82" s="163">
        <f t="shared" si="39"/>
        <v>2</v>
      </c>
      <c r="Y82" s="203">
        <v>1</v>
      </c>
      <c r="Z82" s="163">
        <f t="shared" si="40"/>
        <v>2</v>
      </c>
      <c r="AA82" s="203">
        <f>'Core Indicators'!FF82</f>
        <v>2</v>
      </c>
      <c r="AB82" s="203">
        <f t="shared" si="41"/>
        <v>2</v>
      </c>
      <c r="AC82" s="184">
        <f>'Core Indicators'!GD82</f>
        <v>2</v>
      </c>
      <c r="AD82" s="184">
        <f>'Core Indicators'!GL82</f>
        <v>2</v>
      </c>
      <c r="AE82" s="184">
        <f>'Core Indicators'!GT82</f>
        <v>2</v>
      </c>
      <c r="AF82" s="184">
        <f>'Core Indicators'!HB82</f>
        <v>2</v>
      </c>
      <c r="AG82" s="184">
        <f t="shared" si="42"/>
        <v>2</v>
      </c>
      <c r="AH82" s="184">
        <f>'Core Indicators'!HJ82</f>
        <v>2</v>
      </c>
      <c r="AI82" s="184">
        <f>'Core Indicators'!HR82</f>
        <v>2</v>
      </c>
      <c r="AJ82" s="184">
        <f t="shared" si="43"/>
        <v>2</v>
      </c>
      <c r="AK82" s="184">
        <f>'Core Indicators'!HZ82</f>
        <v>2</v>
      </c>
      <c r="AL82" s="184">
        <f>'Core Indicators'!IH82</f>
        <v>2</v>
      </c>
      <c r="AM82" s="184">
        <f>'Core Indicators'!IP82</f>
        <v>2</v>
      </c>
      <c r="AN82" s="184">
        <f t="shared" si="44"/>
        <v>2</v>
      </c>
    </row>
    <row r="83" spans="1:40" x14ac:dyDescent="0.25">
      <c r="A83" s="203" t="str">
        <f>Lists!C:C</f>
        <v>NAM002</v>
      </c>
      <c r="B83" s="249">
        <f t="shared" si="30"/>
        <v>1.8</v>
      </c>
      <c r="C83" s="163">
        <f t="shared" si="31"/>
        <v>1</v>
      </c>
      <c r="D83" s="272">
        <f t="shared" si="32"/>
        <v>2</v>
      </c>
      <c r="E83" s="203">
        <f>'Core Indicators'!R83</f>
        <v>2</v>
      </c>
      <c r="F83" s="203">
        <f>'Core Indicators'!Z83</f>
        <v>2</v>
      </c>
      <c r="G83" s="163">
        <f t="shared" si="33"/>
        <v>2</v>
      </c>
      <c r="H83" s="203">
        <f>'Core Indicators'!AH83</f>
        <v>2</v>
      </c>
      <c r="I83" s="203" t="str">
        <f>'Core Indicators'!AP83</f>
        <v>x</v>
      </c>
      <c r="J83" s="203">
        <f>'Core Indicators'!BN83</f>
        <v>2</v>
      </c>
      <c r="K83" s="203">
        <f t="shared" si="34"/>
        <v>2</v>
      </c>
      <c r="L83" s="249">
        <f t="shared" si="35"/>
        <v>2</v>
      </c>
      <c r="M83" s="272">
        <f t="shared" si="36"/>
        <v>2</v>
      </c>
      <c r="N83" s="204">
        <f>'Core Indicators'!DJ83</f>
        <v>2</v>
      </c>
      <c r="O83" s="204">
        <f>'Core Indicators'!DR83</f>
        <v>2</v>
      </c>
      <c r="P83" s="204">
        <f>'Core Indicators'!DZ83</f>
        <v>2</v>
      </c>
      <c r="Q83" s="204">
        <f>'Core Indicators'!EH83</f>
        <v>2</v>
      </c>
      <c r="R83" s="204">
        <f>'Core Indicators'!EP83</f>
        <v>2</v>
      </c>
      <c r="S83" s="163">
        <f t="shared" si="37"/>
        <v>1.3</v>
      </c>
      <c r="T83" s="163">
        <f t="shared" si="38"/>
        <v>1.1666666666666667</v>
      </c>
      <c r="U83" s="203">
        <v>1</v>
      </c>
      <c r="V83" s="203">
        <v>1</v>
      </c>
      <c r="W83" s="203">
        <f>'Core Indicators'!EX83</f>
        <v>2</v>
      </c>
      <c r="X83" s="163">
        <f t="shared" si="39"/>
        <v>1.5</v>
      </c>
      <c r="Y83" s="203">
        <v>1</v>
      </c>
      <c r="Z83" s="163">
        <f t="shared" si="40"/>
        <v>1.5</v>
      </c>
      <c r="AA83" s="203">
        <f>'Core Indicators'!FF83</f>
        <v>1</v>
      </c>
      <c r="AB83" s="203">
        <f t="shared" si="41"/>
        <v>2</v>
      </c>
      <c r="AC83" s="184">
        <f>'Core Indicators'!GD83</f>
        <v>2</v>
      </c>
      <c r="AD83" s="184">
        <f>'Core Indicators'!GL83</f>
        <v>2</v>
      </c>
      <c r="AE83" s="184">
        <f>'Core Indicators'!GT83</f>
        <v>2</v>
      </c>
      <c r="AF83" s="184">
        <f>'Core Indicators'!HB83</f>
        <v>2</v>
      </c>
      <c r="AG83" s="184">
        <f t="shared" si="42"/>
        <v>2</v>
      </c>
      <c r="AH83" s="184">
        <f>'Core Indicators'!HJ83</f>
        <v>2</v>
      </c>
      <c r="AI83" s="184">
        <f>'Core Indicators'!HR83</f>
        <v>2</v>
      </c>
      <c r="AJ83" s="184">
        <f t="shared" si="43"/>
        <v>2</v>
      </c>
      <c r="AK83" s="184">
        <f>'Core Indicators'!HZ83</f>
        <v>2</v>
      </c>
      <c r="AL83" s="184">
        <f>'Core Indicators'!IH83</f>
        <v>2</v>
      </c>
      <c r="AM83" s="184">
        <f>'Core Indicators'!IP83</f>
        <v>2</v>
      </c>
      <c r="AN83" s="184">
        <f t="shared" si="44"/>
        <v>2</v>
      </c>
    </row>
    <row r="84" spans="1:40" x14ac:dyDescent="0.25">
      <c r="A84" s="203" t="str">
        <f>Lists!C:C</f>
        <v>NER001</v>
      </c>
      <c r="B84" s="249">
        <f t="shared" si="30"/>
        <v>1.2</v>
      </c>
      <c r="C84" s="163">
        <f t="shared" si="31"/>
        <v>0</v>
      </c>
      <c r="D84" s="272">
        <f t="shared" si="32"/>
        <v>1.4</v>
      </c>
      <c r="E84" s="203">
        <f>'Core Indicators'!R84</f>
        <v>3</v>
      </c>
      <c r="F84" s="203">
        <f>'Core Indicators'!Z84</f>
        <v>1</v>
      </c>
      <c r="G84" s="163">
        <f t="shared" si="33"/>
        <v>2.1</v>
      </c>
      <c r="H84" s="203">
        <f>'Core Indicators'!AH84</f>
        <v>1</v>
      </c>
      <c r="I84" s="203">
        <f>'Core Indicators'!AP84</f>
        <v>1</v>
      </c>
      <c r="J84" s="203">
        <f>'Core Indicators'!BN84</f>
        <v>1</v>
      </c>
      <c r="K84" s="203">
        <f t="shared" si="34"/>
        <v>1</v>
      </c>
      <c r="L84" s="249">
        <f t="shared" si="35"/>
        <v>1</v>
      </c>
      <c r="M84" s="272">
        <f t="shared" si="36"/>
        <v>1</v>
      </c>
      <c r="N84" s="204">
        <f>'Core Indicators'!DJ84</f>
        <v>1</v>
      </c>
      <c r="O84" s="204">
        <f>'Core Indicators'!DR84</f>
        <v>1</v>
      </c>
      <c r="P84" s="204">
        <f>'Core Indicators'!DZ84</f>
        <v>1</v>
      </c>
      <c r="Q84" s="204">
        <f>'Core Indicators'!EH84</f>
        <v>1</v>
      </c>
      <c r="R84" s="204">
        <f>'Core Indicators'!EP84</f>
        <v>1</v>
      </c>
      <c r="S84" s="163">
        <f t="shared" si="37"/>
        <v>1.3</v>
      </c>
      <c r="T84" s="163">
        <f t="shared" si="38"/>
        <v>1</v>
      </c>
      <c r="U84" s="203">
        <v>1</v>
      </c>
      <c r="V84" s="203">
        <v>1</v>
      </c>
      <c r="W84" s="203">
        <f>'Core Indicators'!EX84</f>
        <v>1</v>
      </c>
      <c r="X84" s="163">
        <f t="shared" si="39"/>
        <v>1</v>
      </c>
      <c r="Y84" s="203">
        <v>1</v>
      </c>
      <c r="Z84" s="163">
        <f t="shared" si="40"/>
        <v>1.5</v>
      </c>
      <c r="AA84" s="203">
        <f>'Core Indicators'!FF84</f>
        <v>1</v>
      </c>
      <c r="AB84" s="203">
        <f t="shared" si="41"/>
        <v>2</v>
      </c>
      <c r="AC84" s="184">
        <f>'Core Indicators'!GD84</f>
        <v>2</v>
      </c>
      <c r="AD84" s="184">
        <f>'Core Indicators'!GL84</f>
        <v>2</v>
      </c>
      <c r="AE84" s="184">
        <f>'Core Indicators'!GT84</f>
        <v>2</v>
      </c>
      <c r="AF84" s="184">
        <f>'Core Indicators'!HB84</f>
        <v>2</v>
      </c>
      <c r="AG84" s="184">
        <f t="shared" si="42"/>
        <v>2</v>
      </c>
      <c r="AH84" s="184">
        <f>'Core Indicators'!HJ84</f>
        <v>2</v>
      </c>
      <c r="AI84" s="184">
        <f>'Core Indicators'!HR84</f>
        <v>2</v>
      </c>
      <c r="AJ84" s="184">
        <f t="shared" si="43"/>
        <v>2</v>
      </c>
      <c r="AK84" s="184">
        <f>'Core Indicators'!HZ84</f>
        <v>2</v>
      </c>
      <c r="AL84" s="184">
        <f>'Core Indicators'!IH84</f>
        <v>2</v>
      </c>
      <c r="AM84" s="184">
        <f>'Core Indicators'!IP84</f>
        <v>2</v>
      </c>
      <c r="AN84" s="184">
        <f t="shared" si="44"/>
        <v>2</v>
      </c>
    </row>
    <row r="85" spans="1:40" x14ac:dyDescent="0.25">
      <c r="A85" s="203" t="str">
        <f>Lists!C:C</f>
        <v>NER002</v>
      </c>
      <c r="B85" s="249">
        <f t="shared" si="30"/>
        <v>1.1000000000000001</v>
      </c>
      <c r="C85" s="163">
        <f t="shared" si="31"/>
        <v>0</v>
      </c>
      <c r="D85" s="272">
        <f t="shared" si="32"/>
        <v>1</v>
      </c>
      <c r="E85" s="203">
        <f>'Core Indicators'!R85</f>
        <v>1</v>
      </c>
      <c r="F85" s="203">
        <f>'Core Indicators'!Z85</f>
        <v>1</v>
      </c>
      <c r="G85" s="163">
        <f t="shared" si="33"/>
        <v>1</v>
      </c>
      <c r="H85" s="203">
        <f>'Core Indicators'!AH85</f>
        <v>1</v>
      </c>
      <c r="I85" s="203">
        <f>'Core Indicators'!AP85</f>
        <v>1</v>
      </c>
      <c r="J85" s="203">
        <f>'Core Indicators'!BN85</f>
        <v>1</v>
      </c>
      <c r="K85" s="203">
        <f t="shared" si="34"/>
        <v>1</v>
      </c>
      <c r="L85" s="249">
        <f t="shared" si="35"/>
        <v>1</v>
      </c>
      <c r="M85" s="272">
        <f t="shared" si="36"/>
        <v>1</v>
      </c>
      <c r="N85" s="204">
        <f>'Core Indicators'!DJ85</f>
        <v>1</v>
      </c>
      <c r="O85" s="204">
        <f>'Core Indicators'!DR85</f>
        <v>1</v>
      </c>
      <c r="P85" s="204">
        <f>'Core Indicators'!DZ85</f>
        <v>1</v>
      </c>
      <c r="Q85" s="204">
        <f>'Core Indicators'!EH85</f>
        <v>1</v>
      </c>
      <c r="R85" s="204">
        <f>'Core Indicators'!EP85</f>
        <v>1</v>
      </c>
      <c r="S85" s="163">
        <f t="shared" si="37"/>
        <v>1.3</v>
      </c>
      <c r="T85" s="163">
        <f t="shared" si="38"/>
        <v>1</v>
      </c>
      <c r="U85" s="203">
        <v>1</v>
      </c>
      <c r="V85" s="203">
        <v>1</v>
      </c>
      <c r="W85" s="203">
        <f>'Core Indicators'!EX85</f>
        <v>1</v>
      </c>
      <c r="X85" s="163">
        <f t="shared" si="39"/>
        <v>1</v>
      </c>
      <c r="Y85" s="203">
        <v>1</v>
      </c>
      <c r="Z85" s="163">
        <f t="shared" si="40"/>
        <v>1.5</v>
      </c>
      <c r="AA85" s="203">
        <f>'Core Indicators'!FF85</f>
        <v>1</v>
      </c>
      <c r="AB85" s="203">
        <f t="shared" si="41"/>
        <v>2</v>
      </c>
      <c r="AC85" s="184">
        <f>'Core Indicators'!GD85</f>
        <v>2</v>
      </c>
      <c r="AD85" s="184">
        <f>'Core Indicators'!GL85</f>
        <v>2</v>
      </c>
      <c r="AE85" s="184">
        <f>'Core Indicators'!GT85</f>
        <v>2</v>
      </c>
      <c r="AF85" s="184">
        <f>'Core Indicators'!HB85</f>
        <v>2</v>
      </c>
      <c r="AG85" s="184">
        <f t="shared" si="42"/>
        <v>2</v>
      </c>
      <c r="AH85" s="184">
        <f>'Core Indicators'!HJ85</f>
        <v>2</v>
      </c>
      <c r="AI85" s="184">
        <f>'Core Indicators'!HR85</f>
        <v>2</v>
      </c>
      <c r="AJ85" s="184">
        <f t="shared" si="43"/>
        <v>2</v>
      </c>
      <c r="AK85" s="184">
        <f>'Core Indicators'!HZ85</f>
        <v>2</v>
      </c>
      <c r="AL85" s="184">
        <f>'Core Indicators'!IH85</f>
        <v>2</v>
      </c>
      <c r="AM85" s="184">
        <f>'Core Indicators'!IP85</f>
        <v>2</v>
      </c>
      <c r="AN85" s="184">
        <f t="shared" si="44"/>
        <v>2</v>
      </c>
    </row>
    <row r="86" spans="1:40" x14ac:dyDescent="0.25">
      <c r="A86" s="203" t="str">
        <f>Lists!C:C</f>
        <v>NER003</v>
      </c>
      <c r="B86" s="249">
        <f t="shared" si="30"/>
        <v>1.4</v>
      </c>
      <c r="C86" s="163">
        <f t="shared" si="31"/>
        <v>0</v>
      </c>
      <c r="D86" s="272">
        <f t="shared" si="32"/>
        <v>1.7</v>
      </c>
      <c r="E86" s="203">
        <f>'Core Indicators'!R86</f>
        <v>2</v>
      </c>
      <c r="F86" s="203">
        <f>'Core Indicators'!Z86</f>
        <v>2</v>
      </c>
      <c r="G86" s="163">
        <f t="shared" si="33"/>
        <v>2</v>
      </c>
      <c r="H86" s="203">
        <f>'Core Indicators'!AH86</f>
        <v>2</v>
      </c>
      <c r="I86" s="203">
        <f>'Core Indicators'!AP86</f>
        <v>1</v>
      </c>
      <c r="J86" s="203">
        <f>'Core Indicators'!BN86</f>
        <v>1</v>
      </c>
      <c r="K86" s="203">
        <f t="shared" si="34"/>
        <v>1</v>
      </c>
      <c r="L86" s="249">
        <f t="shared" si="35"/>
        <v>1.5</v>
      </c>
      <c r="M86" s="272">
        <f t="shared" si="36"/>
        <v>1.2</v>
      </c>
      <c r="N86" s="204">
        <f>'Core Indicators'!DJ86</f>
        <v>2</v>
      </c>
      <c r="O86" s="204">
        <f>'Core Indicators'!DR86</f>
        <v>1</v>
      </c>
      <c r="P86" s="204">
        <f>'Core Indicators'!DZ86</f>
        <v>1</v>
      </c>
      <c r="Q86" s="204">
        <f>'Core Indicators'!EH86</f>
        <v>1</v>
      </c>
      <c r="R86" s="204">
        <f>'Core Indicators'!EP86</f>
        <v>1</v>
      </c>
      <c r="S86" s="163">
        <f t="shared" si="37"/>
        <v>1.3</v>
      </c>
      <c r="T86" s="163">
        <f t="shared" si="38"/>
        <v>1</v>
      </c>
      <c r="U86" s="203">
        <v>1</v>
      </c>
      <c r="V86" s="203">
        <v>1</v>
      </c>
      <c r="W86" s="203">
        <f>'Core Indicators'!EX86</f>
        <v>1</v>
      </c>
      <c r="X86" s="163">
        <f t="shared" si="39"/>
        <v>1</v>
      </c>
      <c r="Y86" s="203">
        <v>1</v>
      </c>
      <c r="Z86" s="163">
        <f t="shared" si="40"/>
        <v>1.5</v>
      </c>
      <c r="AA86" s="203">
        <f>'Core Indicators'!FF86</f>
        <v>1</v>
      </c>
      <c r="AB86" s="203">
        <f t="shared" si="41"/>
        <v>2</v>
      </c>
      <c r="AC86" s="184">
        <f>'Core Indicators'!GD86</f>
        <v>2</v>
      </c>
      <c r="AD86" s="184">
        <f>'Core Indicators'!GL86</f>
        <v>2</v>
      </c>
      <c r="AE86" s="184">
        <f>'Core Indicators'!GT86</f>
        <v>2</v>
      </c>
      <c r="AF86" s="184">
        <f>'Core Indicators'!HB86</f>
        <v>2</v>
      </c>
      <c r="AG86" s="184">
        <f t="shared" si="42"/>
        <v>2</v>
      </c>
      <c r="AH86" s="184">
        <f>'Core Indicators'!HJ86</f>
        <v>2</v>
      </c>
      <c r="AI86" s="184">
        <f>'Core Indicators'!HR86</f>
        <v>2</v>
      </c>
      <c r="AJ86" s="184">
        <f t="shared" si="43"/>
        <v>2</v>
      </c>
      <c r="AK86" s="184">
        <f>'Core Indicators'!HZ86</f>
        <v>2</v>
      </c>
      <c r="AL86" s="184">
        <f>'Core Indicators'!IH86</f>
        <v>2</v>
      </c>
      <c r="AM86" s="184">
        <f>'Core Indicators'!IP86</f>
        <v>2</v>
      </c>
      <c r="AN86" s="184">
        <f t="shared" si="44"/>
        <v>2</v>
      </c>
    </row>
    <row r="87" spans="1:40" x14ac:dyDescent="0.25">
      <c r="A87" s="203" t="str">
        <f>Lists!C:C</f>
        <v>NER004</v>
      </c>
      <c r="B87" s="249">
        <f t="shared" si="30"/>
        <v>1.7</v>
      </c>
      <c r="C87" s="163">
        <f t="shared" si="31"/>
        <v>0</v>
      </c>
      <c r="D87" s="272">
        <f t="shared" si="32"/>
        <v>1.7</v>
      </c>
      <c r="E87" s="203">
        <f>'Core Indicators'!R87</f>
        <v>2</v>
      </c>
      <c r="F87" s="203">
        <f>'Core Indicators'!Z87</f>
        <v>2</v>
      </c>
      <c r="G87" s="163">
        <f t="shared" si="33"/>
        <v>2</v>
      </c>
      <c r="H87" s="203">
        <f>'Core Indicators'!AH87</f>
        <v>2</v>
      </c>
      <c r="I87" s="203">
        <f>'Core Indicators'!AP87</f>
        <v>1</v>
      </c>
      <c r="J87" s="203">
        <f>'Core Indicators'!BN87</f>
        <v>1</v>
      </c>
      <c r="K87" s="203">
        <f t="shared" si="34"/>
        <v>1</v>
      </c>
      <c r="L87" s="249">
        <f t="shared" si="35"/>
        <v>1.5</v>
      </c>
      <c r="M87" s="272">
        <f t="shared" si="36"/>
        <v>2</v>
      </c>
      <c r="N87" s="204">
        <f>'Core Indicators'!DJ87</f>
        <v>2</v>
      </c>
      <c r="O87" s="204">
        <f>'Core Indicators'!DR87</f>
        <v>2</v>
      </c>
      <c r="P87" s="204">
        <f>'Core Indicators'!DZ87</f>
        <v>2</v>
      </c>
      <c r="Q87" s="204">
        <f>'Core Indicators'!EH87</f>
        <v>2</v>
      </c>
      <c r="R87" s="204">
        <f>'Core Indicators'!EP87</f>
        <v>2</v>
      </c>
      <c r="S87" s="163">
        <f t="shared" si="37"/>
        <v>1.3</v>
      </c>
      <c r="T87" s="163">
        <f t="shared" si="38"/>
        <v>1</v>
      </c>
      <c r="U87" s="203">
        <v>1</v>
      </c>
      <c r="V87" s="203">
        <v>1</v>
      </c>
      <c r="W87" s="203">
        <f>'Core Indicators'!EX87</f>
        <v>1</v>
      </c>
      <c r="X87" s="163">
        <f t="shared" si="39"/>
        <v>1</v>
      </c>
      <c r="Y87" s="203">
        <v>1</v>
      </c>
      <c r="Z87" s="163">
        <f t="shared" si="40"/>
        <v>1.5</v>
      </c>
      <c r="AA87" s="203">
        <f>'Core Indicators'!FF87</f>
        <v>1</v>
      </c>
      <c r="AB87" s="203">
        <f t="shared" si="41"/>
        <v>2</v>
      </c>
      <c r="AC87" s="184">
        <f>'Core Indicators'!GD87</f>
        <v>2</v>
      </c>
      <c r="AD87" s="184">
        <f>'Core Indicators'!GL87</f>
        <v>2</v>
      </c>
      <c r="AE87" s="184">
        <f>'Core Indicators'!GT87</f>
        <v>2</v>
      </c>
      <c r="AF87" s="184">
        <f>'Core Indicators'!HB87</f>
        <v>2</v>
      </c>
      <c r="AG87" s="184">
        <f t="shared" si="42"/>
        <v>2</v>
      </c>
      <c r="AH87" s="184">
        <f>'Core Indicators'!HJ87</f>
        <v>2</v>
      </c>
      <c r="AI87" s="184">
        <f>'Core Indicators'!HR87</f>
        <v>2</v>
      </c>
      <c r="AJ87" s="184">
        <f t="shared" si="43"/>
        <v>2</v>
      </c>
      <c r="AK87" s="184">
        <f>'Core Indicators'!HZ87</f>
        <v>2</v>
      </c>
      <c r="AL87" s="184">
        <f>'Core Indicators'!IH87</f>
        <v>2</v>
      </c>
      <c r="AM87" s="184">
        <f>'Core Indicators'!IP87</f>
        <v>2</v>
      </c>
      <c r="AN87" s="184">
        <f t="shared" si="44"/>
        <v>2</v>
      </c>
    </row>
    <row r="88" spans="1:40" x14ac:dyDescent="0.25">
      <c r="A88" s="203" t="str">
        <f>Lists!C:C</f>
        <v>NGA001</v>
      </c>
      <c r="B88" s="249">
        <f t="shared" si="30"/>
        <v>2.5</v>
      </c>
      <c r="C88" s="163">
        <f t="shared" si="31"/>
        <v>0</v>
      </c>
      <c r="D88" s="272">
        <f t="shared" si="32"/>
        <v>2.6</v>
      </c>
      <c r="E88" s="203">
        <f>'Core Indicators'!R88</f>
        <v>2</v>
      </c>
      <c r="F88" s="203">
        <f>'Core Indicators'!Z88</f>
        <v>2</v>
      </c>
      <c r="G88" s="163">
        <f t="shared" si="33"/>
        <v>2</v>
      </c>
      <c r="H88" s="203">
        <f>'Core Indicators'!AH88</f>
        <v>3</v>
      </c>
      <c r="I88" s="203">
        <f>'Core Indicators'!AP88</f>
        <v>3</v>
      </c>
      <c r="J88" s="203">
        <f>'Core Indicators'!BN88</f>
        <v>2</v>
      </c>
      <c r="K88" s="203">
        <f t="shared" si="34"/>
        <v>2.5</v>
      </c>
      <c r="L88" s="249">
        <f t="shared" si="35"/>
        <v>2.8</v>
      </c>
      <c r="M88" s="272">
        <f t="shared" si="36"/>
        <v>3</v>
      </c>
      <c r="N88" s="204">
        <f>'Core Indicators'!DJ88</f>
        <v>3</v>
      </c>
      <c r="O88" s="204">
        <f>'Core Indicators'!DR88</f>
        <v>3</v>
      </c>
      <c r="P88" s="204">
        <f>'Core Indicators'!DZ88</f>
        <v>3</v>
      </c>
      <c r="Q88" s="204">
        <f>'Core Indicators'!EH88</f>
        <v>3</v>
      </c>
      <c r="R88" s="204">
        <f>'Core Indicators'!EP88</f>
        <v>3</v>
      </c>
      <c r="S88" s="163">
        <f t="shared" si="37"/>
        <v>1.6</v>
      </c>
      <c r="T88" s="163">
        <f t="shared" si="38"/>
        <v>1.1666666666666667</v>
      </c>
      <c r="U88" s="203">
        <v>1</v>
      </c>
      <c r="V88" s="203">
        <v>1</v>
      </c>
      <c r="W88" s="203">
        <f>'Core Indicators'!EX88</f>
        <v>2</v>
      </c>
      <c r="X88" s="163">
        <f t="shared" si="39"/>
        <v>1.5</v>
      </c>
      <c r="Y88" s="203">
        <v>1</v>
      </c>
      <c r="Z88" s="163">
        <f t="shared" si="40"/>
        <v>2</v>
      </c>
      <c r="AA88" s="203">
        <f>'Core Indicators'!FF88</f>
        <v>2</v>
      </c>
      <c r="AB88" s="203">
        <f t="shared" si="41"/>
        <v>2</v>
      </c>
      <c r="AC88" s="184">
        <f>'Core Indicators'!GD88</f>
        <v>2</v>
      </c>
      <c r="AD88" s="184">
        <f>'Core Indicators'!GL88</f>
        <v>2</v>
      </c>
      <c r="AE88" s="184">
        <f>'Core Indicators'!GT88</f>
        <v>2</v>
      </c>
      <c r="AF88" s="184">
        <f>'Core Indicators'!HB88</f>
        <v>2</v>
      </c>
      <c r="AG88" s="184">
        <f t="shared" si="42"/>
        <v>2</v>
      </c>
      <c r="AH88" s="184">
        <f>'Core Indicators'!HJ88</f>
        <v>2</v>
      </c>
      <c r="AI88" s="184">
        <f>'Core Indicators'!HR88</f>
        <v>2</v>
      </c>
      <c r="AJ88" s="184">
        <f t="shared" si="43"/>
        <v>2</v>
      </c>
      <c r="AK88" s="184">
        <f>'Core Indicators'!HZ88</f>
        <v>2</v>
      </c>
      <c r="AL88" s="184">
        <f>'Core Indicators'!IH88</f>
        <v>2</v>
      </c>
      <c r="AM88" s="184">
        <f>'Core Indicators'!IP88</f>
        <v>2</v>
      </c>
      <c r="AN88" s="184">
        <f t="shared" si="44"/>
        <v>2</v>
      </c>
    </row>
    <row r="89" spans="1:40" x14ac:dyDescent="0.25">
      <c r="A89" s="203" t="str">
        <f>Lists!C:C</f>
        <v>NGA003</v>
      </c>
      <c r="B89" s="249">
        <f t="shared" si="30"/>
        <v>2.5</v>
      </c>
      <c r="C89" s="163">
        <f t="shared" si="31"/>
        <v>0</v>
      </c>
      <c r="D89" s="272">
        <f t="shared" si="32"/>
        <v>2.6</v>
      </c>
      <c r="E89" s="203">
        <f>'Core Indicators'!R89</f>
        <v>2</v>
      </c>
      <c r="F89" s="203">
        <f>'Core Indicators'!Z89</f>
        <v>2</v>
      </c>
      <c r="G89" s="163">
        <f t="shared" si="33"/>
        <v>2</v>
      </c>
      <c r="H89" s="203">
        <f>'Core Indicators'!AH89</f>
        <v>3</v>
      </c>
      <c r="I89" s="203">
        <f>'Core Indicators'!AP89</f>
        <v>3</v>
      </c>
      <c r="J89" s="203">
        <f>'Core Indicators'!BN89</f>
        <v>2</v>
      </c>
      <c r="K89" s="203">
        <f t="shared" si="34"/>
        <v>2.5</v>
      </c>
      <c r="L89" s="249">
        <f t="shared" si="35"/>
        <v>2.8</v>
      </c>
      <c r="M89" s="272">
        <f t="shared" si="36"/>
        <v>3</v>
      </c>
      <c r="N89" s="204">
        <f>'Core Indicators'!DJ89</f>
        <v>3</v>
      </c>
      <c r="O89" s="204">
        <f>'Core Indicators'!DR89</f>
        <v>3</v>
      </c>
      <c r="P89" s="204">
        <f>'Core Indicators'!DZ89</f>
        <v>3</v>
      </c>
      <c r="Q89" s="204">
        <f>'Core Indicators'!EH89</f>
        <v>3</v>
      </c>
      <c r="R89" s="204">
        <f>'Core Indicators'!EP89</f>
        <v>3</v>
      </c>
      <c r="S89" s="163">
        <f t="shared" si="37"/>
        <v>1.6</v>
      </c>
      <c r="T89" s="163">
        <f t="shared" si="38"/>
        <v>1.1666666666666667</v>
      </c>
      <c r="U89" s="203">
        <v>1</v>
      </c>
      <c r="V89" s="203">
        <v>1</v>
      </c>
      <c r="W89" s="203">
        <f>'Core Indicators'!EX89</f>
        <v>2</v>
      </c>
      <c r="X89" s="163">
        <f t="shared" si="39"/>
        <v>1.5</v>
      </c>
      <c r="Y89" s="203">
        <v>1</v>
      </c>
      <c r="Z89" s="163">
        <f t="shared" si="40"/>
        <v>2</v>
      </c>
      <c r="AA89" s="203">
        <f>'Core Indicators'!FF89</f>
        <v>2</v>
      </c>
      <c r="AB89" s="203">
        <f t="shared" si="41"/>
        <v>2</v>
      </c>
      <c r="AC89" s="184">
        <f>'Core Indicators'!GD89</f>
        <v>2</v>
      </c>
      <c r="AD89" s="184">
        <f>'Core Indicators'!GL89</f>
        <v>2</v>
      </c>
      <c r="AE89" s="184">
        <f>'Core Indicators'!GT89</f>
        <v>2</v>
      </c>
      <c r="AF89" s="184">
        <f>'Core Indicators'!HB89</f>
        <v>2</v>
      </c>
      <c r="AG89" s="184">
        <f t="shared" si="42"/>
        <v>2</v>
      </c>
      <c r="AH89" s="184">
        <f>'Core Indicators'!HJ89</f>
        <v>2</v>
      </c>
      <c r="AI89" s="184">
        <f>'Core Indicators'!HR89</f>
        <v>2</v>
      </c>
      <c r="AJ89" s="184">
        <f t="shared" si="43"/>
        <v>2</v>
      </c>
      <c r="AK89" s="184">
        <f>'Core Indicators'!HZ89</f>
        <v>2</v>
      </c>
      <c r="AL89" s="184">
        <f>'Core Indicators'!IH89</f>
        <v>2</v>
      </c>
      <c r="AM89" s="184">
        <f>'Core Indicators'!IP89</f>
        <v>2</v>
      </c>
      <c r="AN89" s="184">
        <f t="shared" si="44"/>
        <v>2</v>
      </c>
    </row>
    <row r="90" spans="1:40" x14ac:dyDescent="0.25">
      <c r="A90" s="203" t="str">
        <f>Lists!C:C</f>
        <v>NGA004</v>
      </c>
      <c r="B90" s="249">
        <f t="shared" si="30"/>
        <v>2</v>
      </c>
      <c r="C90" s="163">
        <f t="shared" si="31"/>
        <v>1</v>
      </c>
      <c r="D90" s="272">
        <f t="shared" si="32"/>
        <v>2</v>
      </c>
      <c r="E90" s="203">
        <f>'Core Indicators'!R90</f>
        <v>2</v>
      </c>
      <c r="F90" s="203">
        <f>'Core Indicators'!Z90</f>
        <v>2</v>
      </c>
      <c r="G90" s="163">
        <f t="shared" si="33"/>
        <v>2</v>
      </c>
      <c r="H90" s="203">
        <f>'Core Indicators'!AH90</f>
        <v>2</v>
      </c>
      <c r="I90" s="203">
        <f>'Core Indicators'!AP90</f>
        <v>2</v>
      </c>
      <c r="J90" s="203">
        <f>'Core Indicators'!BN90</f>
        <v>2</v>
      </c>
      <c r="K90" s="203">
        <f t="shared" si="34"/>
        <v>2</v>
      </c>
      <c r="L90" s="249">
        <f t="shared" si="35"/>
        <v>2</v>
      </c>
      <c r="M90" s="272">
        <f t="shared" si="36"/>
        <v>2.2000000000000002</v>
      </c>
      <c r="N90" s="204">
        <f>'Core Indicators'!DJ90</f>
        <v>2</v>
      </c>
      <c r="O90" s="204">
        <f>'Core Indicators'!DR90</f>
        <v>2</v>
      </c>
      <c r="P90" s="204">
        <f>'Core Indicators'!DZ90</f>
        <v>2</v>
      </c>
      <c r="Q90" s="204">
        <f>'Core Indicators'!EH90</f>
        <v>2</v>
      </c>
      <c r="R90" s="204">
        <f>'Core Indicators'!EP90</f>
        <v>3</v>
      </c>
      <c r="S90" s="163">
        <f t="shared" si="37"/>
        <v>1.6</v>
      </c>
      <c r="T90" s="163">
        <f t="shared" si="38"/>
        <v>1.1666666666666667</v>
      </c>
      <c r="U90" s="203">
        <v>1</v>
      </c>
      <c r="V90" s="203">
        <v>1</v>
      </c>
      <c r="W90" s="203">
        <f>'Core Indicators'!EX90</f>
        <v>2</v>
      </c>
      <c r="X90" s="163">
        <f t="shared" si="39"/>
        <v>1.5</v>
      </c>
      <c r="Y90" s="203">
        <v>1</v>
      </c>
      <c r="Z90" s="163">
        <f t="shared" si="40"/>
        <v>2</v>
      </c>
      <c r="AA90" s="203" t="str">
        <f>'Core Indicators'!FF90</f>
        <v>x</v>
      </c>
      <c r="AB90" s="203">
        <f t="shared" si="41"/>
        <v>2</v>
      </c>
      <c r="AC90" s="184">
        <f>'Core Indicators'!GD90</f>
        <v>2</v>
      </c>
      <c r="AD90" s="184">
        <f>'Core Indicators'!GL90</f>
        <v>2</v>
      </c>
      <c r="AE90" s="184">
        <f>'Core Indicators'!GT90</f>
        <v>2</v>
      </c>
      <c r="AF90" s="184">
        <f>'Core Indicators'!HB90</f>
        <v>2</v>
      </c>
      <c r="AG90" s="184">
        <f t="shared" si="42"/>
        <v>2</v>
      </c>
      <c r="AH90" s="184">
        <f>'Core Indicators'!HJ90</f>
        <v>2</v>
      </c>
      <c r="AI90" s="184">
        <f>'Core Indicators'!HR90</f>
        <v>2</v>
      </c>
      <c r="AJ90" s="184">
        <f t="shared" si="43"/>
        <v>2</v>
      </c>
      <c r="AK90" s="184">
        <f>'Core Indicators'!HZ90</f>
        <v>2</v>
      </c>
      <c r="AL90" s="184">
        <f>'Core Indicators'!IH90</f>
        <v>2</v>
      </c>
      <c r="AM90" s="184">
        <f>'Core Indicators'!IP90</f>
        <v>2</v>
      </c>
      <c r="AN90" s="184">
        <f t="shared" si="44"/>
        <v>2</v>
      </c>
    </row>
    <row r="91" spans="1:40" x14ac:dyDescent="0.25">
      <c r="A91" s="203" t="str">
        <f>Lists!C:C</f>
        <v>NGA007</v>
      </c>
      <c r="B91" s="249">
        <f t="shared" si="30"/>
        <v>1.8</v>
      </c>
      <c r="C91" s="163">
        <f t="shared" si="31"/>
        <v>0</v>
      </c>
      <c r="D91" s="272">
        <f t="shared" si="32"/>
        <v>2</v>
      </c>
      <c r="E91" s="203">
        <f>'Core Indicators'!R91</f>
        <v>2</v>
      </c>
      <c r="F91" s="203">
        <f>'Core Indicators'!Z91</f>
        <v>2</v>
      </c>
      <c r="G91" s="163">
        <f t="shared" si="33"/>
        <v>2</v>
      </c>
      <c r="H91" s="203">
        <f>'Core Indicators'!AH91</f>
        <v>2</v>
      </c>
      <c r="I91" s="203">
        <f>'Core Indicators'!AP91</f>
        <v>2</v>
      </c>
      <c r="J91" s="203">
        <f>'Core Indicators'!BN91</f>
        <v>2</v>
      </c>
      <c r="K91" s="203">
        <f t="shared" si="34"/>
        <v>2</v>
      </c>
      <c r="L91" s="249">
        <f t="shared" si="35"/>
        <v>2</v>
      </c>
      <c r="M91" s="272">
        <f t="shared" si="36"/>
        <v>2</v>
      </c>
      <c r="N91" s="204">
        <f>'Core Indicators'!DJ91</f>
        <v>2</v>
      </c>
      <c r="O91" s="204">
        <f>'Core Indicators'!DR91</f>
        <v>2</v>
      </c>
      <c r="P91" s="204">
        <f>'Core Indicators'!DZ91</f>
        <v>2</v>
      </c>
      <c r="Q91" s="204">
        <f>'Core Indicators'!EH91</f>
        <v>2</v>
      </c>
      <c r="R91" s="204">
        <f>'Core Indicators'!EP91</f>
        <v>2</v>
      </c>
      <c r="S91" s="163">
        <f t="shared" si="37"/>
        <v>1.3</v>
      </c>
      <c r="T91" s="163">
        <f t="shared" si="38"/>
        <v>1.1666666666666667</v>
      </c>
      <c r="U91" s="203">
        <v>1</v>
      </c>
      <c r="V91" s="203">
        <v>1</v>
      </c>
      <c r="W91" s="203">
        <f>'Core Indicators'!EX91</f>
        <v>2</v>
      </c>
      <c r="X91" s="163">
        <f t="shared" si="39"/>
        <v>1.5</v>
      </c>
      <c r="Y91" s="203">
        <v>1</v>
      </c>
      <c r="Z91" s="163">
        <f t="shared" si="40"/>
        <v>1.5</v>
      </c>
      <c r="AA91" s="203">
        <f>'Core Indicators'!FF91</f>
        <v>1</v>
      </c>
      <c r="AB91" s="203">
        <f t="shared" si="41"/>
        <v>2</v>
      </c>
      <c r="AC91" s="184">
        <f>'Core Indicators'!GD91</f>
        <v>2</v>
      </c>
      <c r="AD91" s="184">
        <f>'Core Indicators'!GL91</f>
        <v>2</v>
      </c>
      <c r="AE91" s="184">
        <f>'Core Indicators'!GT91</f>
        <v>2</v>
      </c>
      <c r="AF91" s="184">
        <f>'Core Indicators'!HB91</f>
        <v>2</v>
      </c>
      <c r="AG91" s="184">
        <f t="shared" si="42"/>
        <v>2</v>
      </c>
      <c r="AH91" s="184">
        <f>'Core Indicators'!HJ91</f>
        <v>2</v>
      </c>
      <c r="AI91" s="184">
        <f>'Core Indicators'!HR91</f>
        <v>2</v>
      </c>
      <c r="AJ91" s="184">
        <f t="shared" si="43"/>
        <v>2</v>
      </c>
      <c r="AK91" s="184">
        <f>'Core Indicators'!HZ91</f>
        <v>2</v>
      </c>
      <c r="AL91" s="184">
        <f>'Core Indicators'!IH91</f>
        <v>2</v>
      </c>
      <c r="AM91" s="184">
        <f>'Core Indicators'!IP91</f>
        <v>2</v>
      </c>
      <c r="AN91" s="184">
        <f t="shared" si="44"/>
        <v>2</v>
      </c>
    </row>
    <row r="92" spans="1:40" x14ac:dyDescent="0.25">
      <c r="A92" s="203" t="str">
        <f>Lists!C:C</f>
        <v>NGA008</v>
      </c>
      <c r="B92" s="249">
        <f t="shared" si="30"/>
        <v>1.9</v>
      </c>
      <c r="C92" s="163">
        <f t="shared" si="31"/>
        <v>1</v>
      </c>
      <c r="D92" s="272">
        <f t="shared" si="32"/>
        <v>2.2000000000000002</v>
      </c>
      <c r="E92" s="203">
        <f>'Core Indicators'!R92</f>
        <v>2</v>
      </c>
      <c r="F92" s="203">
        <f>'Core Indicators'!Z92</f>
        <v>3</v>
      </c>
      <c r="G92" s="163">
        <f t="shared" si="33"/>
        <v>2.5</v>
      </c>
      <c r="H92" s="203">
        <f>'Core Indicators'!AH92</f>
        <v>2</v>
      </c>
      <c r="I92" s="203">
        <f>'Core Indicators'!AP92</f>
        <v>2</v>
      </c>
      <c r="J92" s="203" t="str">
        <f>'Core Indicators'!BN92</f>
        <v>x</v>
      </c>
      <c r="K92" s="203">
        <f t="shared" si="34"/>
        <v>2</v>
      </c>
      <c r="L92" s="249">
        <f t="shared" si="35"/>
        <v>2</v>
      </c>
      <c r="M92" s="272">
        <f t="shared" si="36"/>
        <v>2</v>
      </c>
      <c r="N92" s="204">
        <f>'Core Indicators'!DJ92</f>
        <v>2</v>
      </c>
      <c r="O92" s="204">
        <f>'Core Indicators'!DR92</f>
        <v>2</v>
      </c>
      <c r="P92" s="204">
        <f>'Core Indicators'!DZ92</f>
        <v>2</v>
      </c>
      <c r="Q92" s="204" t="str">
        <f>'Core Indicators'!EH92</f>
        <v>x</v>
      </c>
      <c r="R92" s="204" t="str">
        <f>'Core Indicators'!EP92</f>
        <v>x</v>
      </c>
      <c r="S92" s="163">
        <f t="shared" si="37"/>
        <v>1.6</v>
      </c>
      <c r="T92" s="163">
        <f t="shared" si="38"/>
        <v>1.1666666666666667</v>
      </c>
      <c r="U92" s="203">
        <v>1</v>
      </c>
      <c r="V92" s="203">
        <v>1</v>
      </c>
      <c r="W92" s="203">
        <f>'Core Indicators'!EX92</f>
        <v>2</v>
      </c>
      <c r="X92" s="163">
        <f t="shared" si="39"/>
        <v>1.5</v>
      </c>
      <c r="Y92" s="203">
        <v>1</v>
      </c>
      <c r="Z92" s="163">
        <f t="shared" si="40"/>
        <v>2</v>
      </c>
      <c r="AA92" s="203">
        <f>'Core Indicators'!FF92</f>
        <v>2</v>
      </c>
      <c r="AB92" s="203">
        <f t="shared" si="41"/>
        <v>2</v>
      </c>
      <c r="AC92" s="184">
        <f>'Core Indicators'!GD92</f>
        <v>2</v>
      </c>
      <c r="AD92" s="184">
        <f>'Core Indicators'!GL92</f>
        <v>2</v>
      </c>
      <c r="AE92" s="184">
        <f>'Core Indicators'!GT92</f>
        <v>2</v>
      </c>
      <c r="AF92" s="184">
        <f>'Core Indicators'!HB92</f>
        <v>2</v>
      </c>
      <c r="AG92" s="184">
        <f t="shared" si="42"/>
        <v>2</v>
      </c>
      <c r="AH92" s="184">
        <f>'Core Indicators'!HJ92</f>
        <v>2</v>
      </c>
      <c r="AI92" s="184">
        <f>'Core Indicators'!HR92</f>
        <v>2</v>
      </c>
      <c r="AJ92" s="184">
        <f t="shared" si="43"/>
        <v>2</v>
      </c>
      <c r="AK92" s="184">
        <f>'Core Indicators'!HZ92</f>
        <v>2</v>
      </c>
      <c r="AL92" s="184">
        <f>'Core Indicators'!IH92</f>
        <v>2</v>
      </c>
      <c r="AM92" s="184">
        <f>'Core Indicators'!IP92</f>
        <v>2</v>
      </c>
      <c r="AN92" s="184">
        <f t="shared" si="44"/>
        <v>2</v>
      </c>
    </row>
    <row r="93" spans="1:40" x14ac:dyDescent="0.25">
      <c r="A93" s="203" t="str">
        <f>Lists!C:C</f>
        <v>NIC001</v>
      </c>
      <c r="B93" s="249">
        <f t="shared" si="30"/>
        <v>1.9</v>
      </c>
      <c r="C93" s="163">
        <f t="shared" si="31"/>
        <v>1</v>
      </c>
      <c r="D93" s="272">
        <f t="shared" si="32"/>
        <v>2</v>
      </c>
      <c r="E93" s="203">
        <f>'Core Indicators'!R93</f>
        <v>2</v>
      </c>
      <c r="F93" s="203">
        <f>'Core Indicators'!Z93</f>
        <v>2</v>
      </c>
      <c r="G93" s="163">
        <f t="shared" si="33"/>
        <v>2</v>
      </c>
      <c r="H93" s="203">
        <f>'Core Indicators'!AH93</f>
        <v>2</v>
      </c>
      <c r="I93" s="203">
        <f>'Core Indicators'!AP93</f>
        <v>2</v>
      </c>
      <c r="J93" s="203">
        <f>'Core Indicators'!BN93</f>
        <v>2</v>
      </c>
      <c r="K93" s="203">
        <f t="shared" si="34"/>
        <v>2</v>
      </c>
      <c r="L93" s="249">
        <f t="shared" si="35"/>
        <v>2</v>
      </c>
      <c r="M93" s="272">
        <f t="shared" si="36"/>
        <v>2</v>
      </c>
      <c r="N93" s="204">
        <f>'Core Indicators'!DJ93</f>
        <v>2</v>
      </c>
      <c r="O93" s="204">
        <f>'Core Indicators'!DR93</f>
        <v>2</v>
      </c>
      <c r="P93" s="204" t="str">
        <f>'Core Indicators'!DZ93</f>
        <v>x</v>
      </c>
      <c r="Q93" s="204" t="str">
        <f>'Core Indicators'!EH93</f>
        <v>x</v>
      </c>
      <c r="R93" s="204" t="str">
        <f>'Core Indicators'!EP93</f>
        <v>x</v>
      </c>
      <c r="S93" s="163">
        <f t="shared" si="37"/>
        <v>1.6</v>
      </c>
      <c r="T93" s="163">
        <f t="shared" si="38"/>
        <v>1.1666666666666667</v>
      </c>
      <c r="U93" s="203">
        <v>1</v>
      </c>
      <c r="V93" s="203">
        <v>1</v>
      </c>
      <c r="W93" s="203">
        <f>'Core Indicators'!EX93</f>
        <v>2</v>
      </c>
      <c r="X93" s="163">
        <f t="shared" si="39"/>
        <v>1.5</v>
      </c>
      <c r="Y93" s="203">
        <v>1</v>
      </c>
      <c r="Z93" s="163">
        <f t="shared" si="40"/>
        <v>2</v>
      </c>
      <c r="AA93" s="203" t="str">
        <f>'Core Indicators'!FF93</f>
        <v>x</v>
      </c>
      <c r="AB93" s="203">
        <f t="shared" si="41"/>
        <v>2</v>
      </c>
      <c r="AC93" s="184">
        <f>'Core Indicators'!GD93</f>
        <v>2</v>
      </c>
      <c r="AD93" s="184">
        <f>'Core Indicators'!GL93</f>
        <v>2</v>
      </c>
      <c r="AE93" s="184">
        <f>'Core Indicators'!GT93</f>
        <v>2</v>
      </c>
      <c r="AF93" s="184">
        <f>'Core Indicators'!HB93</f>
        <v>2</v>
      </c>
      <c r="AG93" s="184">
        <f t="shared" si="42"/>
        <v>2</v>
      </c>
      <c r="AH93" s="184">
        <f>'Core Indicators'!HJ93</f>
        <v>2</v>
      </c>
      <c r="AI93" s="184">
        <f>'Core Indicators'!HR93</f>
        <v>2</v>
      </c>
      <c r="AJ93" s="184">
        <f t="shared" si="43"/>
        <v>2</v>
      </c>
      <c r="AK93" s="184">
        <f>'Core Indicators'!HZ93</f>
        <v>2</v>
      </c>
      <c r="AL93" s="184">
        <f>'Core Indicators'!IH93</f>
        <v>2</v>
      </c>
      <c r="AM93" s="184">
        <f>'Core Indicators'!IP93</f>
        <v>2</v>
      </c>
      <c r="AN93" s="184">
        <f t="shared" si="44"/>
        <v>2</v>
      </c>
    </row>
    <row r="94" spans="1:40" x14ac:dyDescent="0.25">
      <c r="A94" s="203" t="str">
        <f>Lists!C:C</f>
        <v>PAK001</v>
      </c>
      <c r="B94" s="249">
        <f t="shared" si="30"/>
        <v>1.7</v>
      </c>
      <c r="C94" s="163">
        <f t="shared" si="31"/>
        <v>0</v>
      </c>
      <c r="D94" s="272">
        <f t="shared" si="32"/>
        <v>1.8</v>
      </c>
      <c r="E94" s="203">
        <f>'Core Indicators'!R94</f>
        <v>1</v>
      </c>
      <c r="F94" s="203">
        <f>'Core Indicators'!Z94</f>
        <v>2</v>
      </c>
      <c r="G94" s="163">
        <f t="shared" si="33"/>
        <v>1.5</v>
      </c>
      <c r="H94" s="203">
        <f>'Core Indicators'!AH94</f>
        <v>2</v>
      </c>
      <c r="I94" s="203">
        <f>'Core Indicators'!AP94</f>
        <v>2</v>
      </c>
      <c r="J94" s="203">
        <f>'Core Indicators'!BN94</f>
        <v>2</v>
      </c>
      <c r="K94" s="203">
        <f t="shared" si="34"/>
        <v>2</v>
      </c>
      <c r="L94" s="249">
        <f t="shared" si="35"/>
        <v>2</v>
      </c>
      <c r="M94" s="272">
        <f t="shared" si="36"/>
        <v>2</v>
      </c>
      <c r="N94" s="204">
        <f>'Core Indicators'!DJ94</f>
        <v>2</v>
      </c>
      <c r="O94" s="204">
        <f>'Core Indicators'!DR94</f>
        <v>2</v>
      </c>
      <c r="P94" s="204">
        <f>'Core Indicators'!DZ94</f>
        <v>2</v>
      </c>
      <c r="Q94" s="204">
        <f>'Core Indicators'!EH94</f>
        <v>2</v>
      </c>
      <c r="R94" s="204">
        <f>'Core Indicators'!EP94</f>
        <v>2</v>
      </c>
      <c r="S94" s="163">
        <f t="shared" si="37"/>
        <v>1.3</v>
      </c>
      <c r="T94" s="163">
        <f t="shared" si="38"/>
        <v>1.1666666666666667</v>
      </c>
      <c r="U94" s="203">
        <v>1</v>
      </c>
      <c r="V94" s="203">
        <v>1</v>
      </c>
      <c r="W94" s="203">
        <f>'Core Indicators'!EX94</f>
        <v>2</v>
      </c>
      <c r="X94" s="163">
        <f t="shared" si="39"/>
        <v>1.5</v>
      </c>
      <c r="Y94" s="203">
        <v>1</v>
      </c>
      <c r="Z94" s="163">
        <f t="shared" si="40"/>
        <v>1.5</v>
      </c>
      <c r="AA94" s="203">
        <f>'Core Indicators'!FF94</f>
        <v>1</v>
      </c>
      <c r="AB94" s="203">
        <f t="shared" si="41"/>
        <v>2</v>
      </c>
      <c r="AC94" s="184">
        <f>'Core Indicators'!GD94</f>
        <v>2</v>
      </c>
      <c r="AD94" s="184">
        <f>'Core Indicators'!GL94</f>
        <v>2</v>
      </c>
      <c r="AE94" s="184">
        <f>'Core Indicators'!GT94</f>
        <v>2</v>
      </c>
      <c r="AF94" s="184">
        <f>'Core Indicators'!HB94</f>
        <v>2</v>
      </c>
      <c r="AG94" s="184">
        <f t="shared" si="42"/>
        <v>2</v>
      </c>
      <c r="AH94" s="184">
        <f>'Core Indicators'!HJ94</f>
        <v>2</v>
      </c>
      <c r="AI94" s="184">
        <f>'Core Indicators'!HR94</f>
        <v>2</v>
      </c>
      <c r="AJ94" s="184">
        <f t="shared" si="43"/>
        <v>2</v>
      </c>
      <c r="AK94" s="184">
        <f>'Core Indicators'!HZ94</f>
        <v>2</v>
      </c>
      <c r="AL94" s="184">
        <f>'Core Indicators'!IH94</f>
        <v>2</v>
      </c>
      <c r="AM94" s="184">
        <f>'Core Indicators'!IP94</f>
        <v>2</v>
      </c>
      <c r="AN94" s="184">
        <f t="shared" si="44"/>
        <v>2</v>
      </c>
    </row>
    <row r="95" spans="1:40" x14ac:dyDescent="0.25">
      <c r="A95" s="203" t="str">
        <f>Lists!C:C</f>
        <v>PAK004</v>
      </c>
      <c r="B95" s="249" t="str">
        <f t="shared" si="30"/>
        <v>x</v>
      </c>
      <c r="C95" s="163">
        <f t="shared" si="31"/>
        <v>3</v>
      </c>
      <c r="D95" s="272">
        <f t="shared" si="32"/>
        <v>1.7</v>
      </c>
      <c r="E95" s="203">
        <f>'Core Indicators'!R95</f>
        <v>1</v>
      </c>
      <c r="F95" s="203">
        <f>'Core Indicators'!Z95</f>
        <v>1</v>
      </c>
      <c r="G95" s="163">
        <f t="shared" si="33"/>
        <v>1</v>
      </c>
      <c r="H95" s="203" t="str">
        <f>'Core Indicators'!AH95</f>
        <v>x</v>
      </c>
      <c r="I95" s="203" t="str">
        <f>'Core Indicators'!AP95</f>
        <v>x</v>
      </c>
      <c r="J95" s="203">
        <f>'Core Indicators'!BN95</f>
        <v>2</v>
      </c>
      <c r="K95" s="203">
        <f t="shared" si="34"/>
        <v>2</v>
      </c>
      <c r="L95" s="249">
        <f t="shared" si="35"/>
        <v>2</v>
      </c>
      <c r="M95" s="272" t="str">
        <f t="shared" si="36"/>
        <v>x</v>
      </c>
      <c r="N95" s="204" t="str">
        <f>'Core Indicators'!DJ95</f>
        <v>x</v>
      </c>
      <c r="O95" s="204" t="str">
        <f>'Core Indicators'!DR95</f>
        <v>x</v>
      </c>
      <c r="P95" s="204" t="str">
        <f>'Core Indicators'!DZ95</f>
        <v>x</v>
      </c>
      <c r="Q95" s="204" t="str">
        <f>'Core Indicators'!EH95</f>
        <v>x</v>
      </c>
      <c r="R95" s="204" t="str">
        <f>'Core Indicators'!EP95</f>
        <v>x</v>
      </c>
      <c r="S95" s="163">
        <f t="shared" si="37"/>
        <v>1.6</v>
      </c>
      <c r="T95" s="163">
        <f t="shared" si="38"/>
        <v>1.1666666666666667</v>
      </c>
      <c r="U95" s="203">
        <v>1</v>
      </c>
      <c r="V95" s="203">
        <v>1</v>
      </c>
      <c r="W95" s="203">
        <f>'Core Indicators'!EX95</f>
        <v>2</v>
      </c>
      <c r="X95" s="163">
        <f t="shared" si="39"/>
        <v>1.5</v>
      </c>
      <c r="Y95" s="203">
        <v>1</v>
      </c>
      <c r="Z95" s="163">
        <f t="shared" si="40"/>
        <v>2</v>
      </c>
      <c r="AA95" s="203">
        <f>'Core Indicators'!FF95</f>
        <v>2</v>
      </c>
      <c r="AB95" s="203">
        <f t="shared" si="41"/>
        <v>2</v>
      </c>
      <c r="AC95" s="184">
        <f>'Core Indicators'!GD95</f>
        <v>2</v>
      </c>
      <c r="AD95" s="184">
        <f>'Core Indicators'!GL95</f>
        <v>2</v>
      </c>
      <c r="AE95" s="184">
        <f>'Core Indicators'!GT95</f>
        <v>2</v>
      </c>
      <c r="AF95" s="184">
        <f>'Core Indicators'!HB95</f>
        <v>2</v>
      </c>
      <c r="AG95" s="184">
        <f t="shared" si="42"/>
        <v>2</v>
      </c>
      <c r="AH95" s="184">
        <f>'Core Indicators'!HJ95</f>
        <v>2</v>
      </c>
      <c r="AI95" s="184">
        <f>'Core Indicators'!HR95</f>
        <v>2</v>
      </c>
      <c r="AJ95" s="184">
        <f t="shared" si="43"/>
        <v>2</v>
      </c>
      <c r="AK95" s="184">
        <f>'Core Indicators'!HZ95</f>
        <v>2</v>
      </c>
      <c r="AL95" s="184">
        <f>'Core Indicators'!IH95</f>
        <v>2</v>
      </c>
      <c r="AM95" s="184">
        <f>'Core Indicators'!IP95</f>
        <v>2</v>
      </c>
      <c r="AN95" s="184">
        <f t="shared" si="44"/>
        <v>2</v>
      </c>
    </row>
    <row r="96" spans="1:40" x14ac:dyDescent="0.25">
      <c r="A96" s="203" t="str">
        <f>Lists!C:C</f>
        <v>PAK005</v>
      </c>
      <c r="B96" s="249">
        <f t="shared" si="30"/>
        <v>1.9</v>
      </c>
      <c r="C96" s="163">
        <f t="shared" si="31"/>
        <v>0</v>
      </c>
      <c r="D96" s="272">
        <f t="shared" si="32"/>
        <v>1.9</v>
      </c>
      <c r="E96" s="203">
        <f>'Core Indicators'!R96</f>
        <v>1</v>
      </c>
      <c r="F96" s="203">
        <f>'Core Indicators'!Z96</f>
        <v>3</v>
      </c>
      <c r="G96" s="163">
        <f t="shared" si="33"/>
        <v>2.1</v>
      </c>
      <c r="H96" s="203">
        <f>'Core Indicators'!AH96</f>
        <v>2</v>
      </c>
      <c r="I96" s="203">
        <f>'Core Indicators'!AP96</f>
        <v>1</v>
      </c>
      <c r="J96" s="203">
        <f>'Core Indicators'!BN96</f>
        <v>2</v>
      </c>
      <c r="K96" s="203">
        <f t="shared" si="34"/>
        <v>1.5</v>
      </c>
      <c r="L96" s="249">
        <f t="shared" si="35"/>
        <v>1.8</v>
      </c>
      <c r="M96" s="272">
        <f t="shared" si="36"/>
        <v>2</v>
      </c>
      <c r="N96" s="204">
        <f>'Core Indicators'!DJ96</f>
        <v>2</v>
      </c>
      <c r="O96" s="204">
        <f>'Core Indicators'!DR96</f>
        <v>2</v>
      </c>
      <c r="P96" s="204">
        <f>'Core Indicators'!DZ96</f>
        <v>2</v>
      </c>
      <c r="Q96" s="204">
        <f>'Core Indicators'!EH96</f>
        <v>2</v>
      </c>
      <c r="R96" s="204">
        <f>'Core Indicators'!EP96</f>
        <v>2</v>
      </c>
      <c r="S96" s="163">
        <f t="shared" si="37"/>
        <v>1.6</v>
      </c>
      <c r="T96" s="163">
        <f t="shared" si="38"/>
        <v>1.1666666666666667</v>
      </c>
      <c r="U96" s="203">
        <v>1</v>
      </c>
      <c r="V96" s="203">
        <v>1</v>
      </c>
      <c r="W96" s="203">
        <f>'Core Indicators'!EX96</f>
        <v>2</v>
      </c>
      <c r="X96" s="163">
        <f t="shared" si="39"/>
        <v>1.5</v>
      </c>
      <c r="Y96" s="203">
        <v>1</v>
      </c>
      <c r="Z96" s="163">
        <f t="shared" si="40"/>
        <v>2</v>
      </c>
      <c r="AA96" s="203">
        <f>'Core Indicators'!FF96</f>
        <v>2</v>
      </c>
      <c r="AB96" s="203">
        <f t="shared" si="41"/>
        <v>2</v>
      </c>
      <c r="AC96" s="184">
        <f>'Core Indicators'!GD96</f>
        <v>2</v>
      </c>
      <c r="AD96" s="184">
        <f>'Core Indicators'!GL96</f>
        <v>2</v>
      </c>
      <c r="AE96" s="184">
        <f>'Core Indicators'!GT96</f>
        <v>2</v>
      </c>
      <c r="AF96" s="184">
        <f>'Core Indicators'!HB96</f>
        <v>2</v>
      </c>
      <c r="AG96" s="184">
        <f t="shared" si="42"/>
        <v>2</v>
      </c>
      <c r="AH96" s="184">
        <f>'Core Indicators'!HJ96</f>
        <v>2</v>
      </c>
      <c r="AI96" s="184">
        <f>'Core Indicators'!HR96</f>
        <v>2</v>
      </c>
      <c r="AJ96" s="184">
        <f t="shared" si="43"/>
        <v>2</v>
      </c>
      <c r="AK96" s="184">
        <f>'Core Indicators'!HZ96</f>
        <v>2</v>
      </c>
      <c r="AL96" s="184">
        <f>'Core Indicators'!IH96</f>
        <v>2</v>
      </c>
      <c r="AM96" s="184">
        <f>'Core Indicators'!IP96</f>
        <v>2</v>
      </c>
      <c r="AN96" s="184">
        <f t="shared" si="44"/>
        <v>2</v>
      </c>
    </row>
    <row r="97" spans="1:40" x14ac:dyDescent="0.25">
      <c r="A97" s="203" t="str">
        <f>Lists!C:C</f>
        <v>PAN002</v>
      </c>
      <c r="B97" s="249">
        <f t="shared" si="30"/>
        <v>2</v>
      </c>
      <c r="C97" s="163">
        <f t="shared" si="31"/>
        <v>0</v>
      </c>
      <c r="D97" s="272">
        <f t="shared" si="32"/>
        <v>2.2000000000000002</v>
      </c>
      <c r="E97" s="203">
        <f>'Core Indicators'!R97</f>
        <v>2</v>
      </c>
      <c r="F97" s="203">
        <f>'Core Indicators'!Z97</f>
        <v>2</v>
      </c>
      <c r="G97" s="163">
        <f t="shared" si="33"/>
        <v>2</v>
      </c>
      <c r="H97" s="203">
        <f>'Core Indicators'!AH97</f>
        <v>2</v>
      </c>
      <c r="I97" s="203">
        <f>'Core Indicators'!AP97</f>
        <v>2</v>
      </c>
      <c r="J97" s="203">
        <f>'Core Indicators'!BN97</f>
        <v>3</v>
      </c>
      <c r="K97" s="203">
        <f t="shared" si="34"/>
        <v>2.5</v>
      </c>
      <c r="L97" s="249">
        <f t="shared" si="35"/>
        <v>2.2999999999999998</v>
      </c>
      <c r="M97" s="272">
        <f t="shared" si="36"/>
        <v>2</v>
      </c>
      <c r="N97" s="204">
        <f>'Core Indicators'!DJ97</f>
        <v>2</v>
      </c>
      <c r="O97" s="204">
        <f>'Core Indicators'!DR97</f>
        <v>2</v>
      </c>
      <c r="P97" s="204">
        <f>'Core Indicators'!DZ97</f>
        <v>2</v>
      </c>
      <c r="Q97" s="204" t="str">
        <f>'Core Indicators'!EH97</f>
        <v>x</v>
      </c>
      <c r="R97" s="204" t="str">
        <f>'Core Indicators'!EP97</f>
        <v>x</v>
      </c>
      <c r="S97" s="163">
        <f t="shared" si="37"/>
        <v>1.7</v>
      </c>
      <c r="T97" s="163">
        <f t="shared" si="38"/>
        <v>1.3333333333333333</v>
      </c>
      <c r="U97" s="203">
        <v>1</v>
      </c>
      <c r="V97" s="203">
        <v>1</v>
      </c>
      <c r="W97" s="203">
        <f>'Core Indicators'!EX97</f>
        <v>3</v>
      </c>
      <c r="X97" s="163">
        <f t="shared" si="39"/>
        <v>2</v>
      </c>
      <c r="Y97" s="203">
        <v>1</v>
      </c>
      <c r="Z97" s="163">
        <f t="shared" si="40"/>
        <v>2</v>
      </c>
      <c r="AA97" s="203">
        <f>'Core Indicators'!FF97</f>
        <v>2</v>
      </c>
      <c r="AB97" s="203">
        <f t="shared" si="41"/>
        <v>2</v>
      </c>
      <c r="AC97" s="184">
        <f>'Core Indicators'!GD97</f>
        <v>2</v>
      </c>
      <c r="AD97" s="184">
        <f>'Core Indicators'!GL97</f>
        <v>2</v>
      </c>
      <c r="AE97" s="184">
        <f>'Core Indicators'!GT97</f>
        <v>2</v>
      </c>
      <c r="AF97" s="184">
        <f>'Core Indicators'!HB97</f>
        <v>2</v>
      </c>
      <c r="AG97" s="184">
        <f t="shared" si="42"/>
        <v>2</v>
      </c>
      <c r="AH97" s="184">
        <f>'Core Indicators'!HJ97</f>
        <v>2</v>
      </c>
      <c r="AI97" s="184">
        <f>'Core Indicators'!HR97</f>
        <v>2</v>
      </c>
      <c r="AJ97" s="184">
        <f t="shared" si="43"/>
        <v>2</v>
      </c>
      <c r="AK97" s="184">
        <f>'Core Indicators'!HZ97</f>
        <v>2</v>
      </c>
      <c r="AL97" s="184">
        <f>'Core Indicators'!IH97</f>
        <v>2</v>
      </c>
      <c r="AM97" s="184">
        <f>'Core Indicators'!IP97</f>
        <v>2</v>
      </c>
      <c r="AN97" s="184">
        <f t="shared" si="44"/>
        <v>2</v>
      </c>
    </row>
    <row r="98" spans="1:40" x14ac:dyDescent="0.25">
      <c r="A98" s="203" t="str">
        <f>Lists!C:C</f>
        <v>PER002</v>
      </c>
      <c r="B98" s="249">
        <f t="shared" si="30"/>
        <v>1.7</v>
      </c>
      <c r="C98" s="163">
        <f t="shared" si="31"/>
        <v>0</v>
      </c>
      <c r="D98" s="272">
        <f t="shared" si="32"/>
        <v>1.7</v>
      </c>
      <c r="E98" s="203">
        <f>'Core Indicators'!R98</f>
        <v>1</v>
      </c>
      <c r="F98" s="203">
        <f>'Core Indicators'!Z98</f>
        <v>2</v>
      </c>
      <c r="G98" s="163">
        <f t="shared" si="33"/>
        <v>1.5</v>
      </c>
      <c r="H98" s="203">
        <f>'Core Indicators'!AH98</f>
        <v>2</v>
      </c>
      <c r="I98" s="203">
        <f>'Core Indicators'!AP98</f>
        <v>2</v>
      </c>
      <c r="J98" s="203">
        <f>'Core Indicators'!BN98</f>
        <v>1</v>
      </c>
      <c r="K98" s="203">
        <f t="shared" si="34"/>
        <v>1.5</v>
      </c>
      <c r="L98" s="249">
        <f t="shared" si="35"/>
        <v>1.8</v>
      </c>
      <c r="M98" s="272">
        <f t="shared" si="36"/>
        <v>2</v>
      </c>
      <c r="N98" s="204">
        <f>'Core Indicators'!DJ98</f>
        <v>2</v>
      </c>
      <c r="O98" s="204">
        <f>'Core Indicators'!DR98</f>
        <v>2</v>
      </c>
      <c r="P98" s="204">
        <f>'Core Indicators'!DZ98</f>
        <v>2</v>
      </c>
      <c r="Q98" s="204" t="str">
        <f>'Core Indicators'!EH98</f>
        <v>x</v>
      </c>
      <c r="R98" s="204" t="str">
        <f>'Core Indicators'!EP98</f>
        <v>x</v>
      </c>
      <c r="S98" s="163">
        <f t="shared" si="37"/>
        <v>1.3</v>
      </c>
      <c r="T98" s="163">
        <f t="shared" si="38"/>
        <v>1</v>
      </c>
      <c r="U98" s="203">
        <v>1</v>
      </c>
      <c r="V98" s="203">
        <v>1</v>
      </c>
      <c r="W98" s="203">
        <f>'Core Indicators'!EX98</f>
        <v>1</v>
      </c>
      <c r="X98" s="163">
        <f t="shared" si="39"/>
        <v>1</v>
      </c>
      <c r="Y98" s="203">
        <v>1</v>
      </c>
      <c r="Z98" s="163">
        <f t="shared" si="40"/>
        <v>1.5</v>
      </c>
      <c r="AA98" s="203">
        <f>'Core Indicators'!FF98</f>
        <v>1</v>
      </c>
      <c r="AB98" s="203">
        <f t="shared" si="41"/>
        <v>2</v>
      </c>
      <c r="AC98" s="184">
        <f>'Core Indicators'!GD98</f>
        <v>2</v>
      </c>
      <c r="AD98" s="184">
        <f>'Core Indicators'!GL98</f>
        <v>2</v>
      </c>
      <c r="AE98" s="184">
        <f>'Core Indicators'!GT98</f>
        <v>2</v>
      </c>
      <c r="AF98" s="184">
        <f>'Core Indicators'!HB98</f>
        <v>2</v>
      </c>
      <c r="AG98" s="184">
        <f t="shared" si="42"/>
        <v>2</v>
      </c>
      <c r="AH98" s="184">
        <f>'Core Indicators'!HJ98</f>
        <v>2</v>
      </c>
      <c r="AI98" s="184">
        <f>'Core Indicators'!HR98</f>
        <v>2</v>
      </c>
      <c r="AJ98" s="184">
        <f t="shared" si="43"/>
        <v>2</v>
      </c>
      <c r="AK98" s="184">
        <f>'Core Indicators'!HZ98</f>
        <v>2</v>
      </c>
      <c r="AL98" s="184">
        <f>'Core Indicators'!IH98</f>
        <v>2</v>
      </c>
      <c r="AM98" s="184">
        <f>'Core Indicators'!IP98</f>
        <v>2</v>
      </c>
      <c r="AN98" s="184">
        <f t="shared" si="44"/>
        <v>2</v>
      </c>
    </row>
    <row r="99" spans="1:40" x14ac:dyDescent="0.25">
      <c r="A99" s="203" t="str">
        <f>Lists!C:C</f>
        <v>PHL001</v>
      </c>
      <c r="B99" s="249">
        <f t="shared" ref="B99:B130" si="45">IF(OR(M99="x",D99="x"),"x",ROUND((5-GEOMEAN(((5-D99)/5*4+1),((5-M99)/5*4+1),((5-M99)/5*4+1)))/4*3.5+S99*0.3,1))</f>
        <v>2.2999999999999998</v>
      </c>
      <c r="C99" s="163">
        <f t="shared" ref="C99:C130" si="46">COUNTIF(E99:F99,"x")+COUNTIF(H99:I99,"x")+COUNTIF(J99:J99,"x")+COUNTIF(M99,"x")+COUNTIF(U99:W99,"x")+COUNTIF(Y99:AB99,"x")</f>
        <v>0</v>
      </c>
      <c r="D99" s="272">
        <f t="shared" ref="D99:D130" si="47">IF(OR(L99="x",G99="x"),"x",ROUND((5-GEOMEAN(((5-L99)/5*4+1),((5-L99)/5*4+1),((5-G99)/5*4+1)))/4*5,1))</f>
        <v>1.8</v>
      </c>
      <c r="E99" s="203">
        <f>'Core Indicators'!R99</f>
        <v>1</v>
      </c>
      <c r="F99" s="203">
        <f>'Core Indicators'!Z99</f>
        <v>2</v>
      </c>
      <c r="G99" s="163">
        <f t="shared" ref="G99:G130" si="48">IF(AND(F99="x",E99="x"),"x",IF(OR(F99="x",E99="x"),AVERAGE(E99,F99),ROUND((10-GEOMEAN(((10-E99)/10*9+1),((10-F99)/10*9+1)))/9*10,1)))</f>
        <v>1.5</v>
      </c>
      <c r="H99" s="203">
        <f>'Core Indicators'!AH99</f>
        <v>2</v>
      </c>
      <c r="I99" s="203">
        <f>'Core Indicators'!AP99</f>
        <v>2</v>
      </c>
      <c r="J99" s="203">
        <f>'Core Indicators'!BN99</f>
        <v>2</v>
      </c>
      <c r="K99" s="203">
        <f t="shared" ref="K99:K130" si="49">IF(AND(J99="x",I99="x"),"x",IF(OR(J99="x",I99="x"),AVERAGE(I99,J99),ROUND((10-GEOMEAN(((10-I99)/10*9+1),((10-J99)/10*9+1)))/9*10,1)))</f>
        <v>2</v>
      </c>
      <c r="L99" s="249">
        <f t="shared" ref="L99:L130" si="50">IF(AND(H99="x",K99="x"),"x",IF(OR(H99="x",K99="x"),AVERAGE(H99,K99),ROUND((10-GEOMEAN(((10-H99)/10*9+1),((10-K99)/10*9+1)))/9*10,1)))</f>
        <v>2</v>
      </c>
      <c r="M99" s="272">
        <f t="shared" ref="M99:M130" si="51">IF(N99="x","x",AVERAGE(N99:R99))</f>
        <v>3</v>
      </c>
      <c r="N99" s="204">
        <f>'Core Indicators'!DJ99</f>
        <v>3</v>
      </c>
      <c r="O99" s="204">
        <f>'Core Indicators'!DR99</f>
        <v>3</v>
      </c>
      <c r="P99" s="204">
        <f>'Core Indicators'!DZ99</f>
        <v>3</v>
      </c>
      <c r="Q99" s="204">
        <f>'Core Indicators'!EH99</f>
        <v>3</v>
      </c>
      <c r="R99" s="204">
        <f>'Core Indicators'!EP99</f>
        <v>3</v>
      </c>
      <c r="S99" s="163">
        <f t="shared" ref="S99:S130" si="52">IF(OR(Z99="x",T99="x"),T99,ROUND((10-GEOMEAN(((10-T99)/10*9+1),((10-Z99)/10*9+1)))/9*10,1))</f>
        <v>1.6</v>
      </c>
      <c r="T99" s="163">
        <f t="shared" ref="T99:T130" si="53">AVERAGE(U99,X99,Y99)</f>
        <v>1.1666666666666667</v>
      </c>
      <c r="U99" s="203">
        <v>1</v>
      </c>
      <c r="V99" s="203">
        <v>1</v>
      </c>
      <c r="W99" s="203">
        <f>'Core Indicators'!EX99</f>
        <v>2</v>
      </c>
      <c r="X99" s="163">
        <f t="shared" ref="X99:X130" si="54">AVERAGE(V99:W99)</f>
        <v>1.5</v>
      </c>
      <c r="Y99" s="203">
        <v>1</v>
      </c>
      <c r="Z99" s="163">
        <f t="shared" ref="Z99:Z130" si="55">IF(AND(AA99="x",AB99="x"),"x",AVERAGE(AA99:AB99))</f>
        <v>2</v>
      </c>
      <c r="AA99" s="203">
        <f>'Core Indicators'!FF99</f>
        <v>2</v>
      </c>
      <c r="AB99" s="203">
        <f t="shared" ref="AB99:AB130" si="56">IF(AND(AJ99="x",AN99="x",AG99="x"),"x",(AVERAGE(AJ99,AN99,AG99)))</f>
        <v>2</v>
      </c>
      <c r="AC99" s="184">
        <f>'Core Indicators'!GD99</f>
        <v>2</v>
      </c>
      <c r="AD99" s="184">
        <f>'Core Indicators'!GL99</f>
        <v>2</v>
      </c>
      <c r="AE99" s="184">
        <f>'Core Indicators'!GT99</f>
        <v>2</v>
      </c>
      <c r="AF99" s="184">
        <f>'Core Indicators'!HB99</f>
        <v>2</v>
      </c>
      <c r="AG99" s="184">
        <f t="shared" ref="AG99:AG130" si="57">IF(AND(AC99="x",AD99="x",AE99="x",AF99="x"),"x",AVERAGE(AC99:AF99))</f>
        <v>2</v>
      </c>
      <c r="AH99" s="184">
        <f>'Core Indicators'!HJ99</f>
        <v>2</v>
      </c>
      <c r="AI99" s="184">
        <f>'Core Indicators'!HR99</f>
        <v>2</v>
      </c>
      <c r="AJ99" s="184">
        <f t="shared" ref="AJ99:AJ130" si="58">IF(AND(AH99="x",AI99="x"),"x",AVERAGE(AH99:AI99))</f>
        <v>2</v>
      </c>
      <c r="AK99" s="184">
        <f>'Core Indicators'!HZ99</f>
        <v>2</v>
      </c>
      <c r="AL99" s="184">
        <f>'Core Indicators'!IH99</f>
        <v>2</v>
      </c>
      <c r="AM99" s="184">
        <f>'Core Indicators'!IP99</f>
        <v>2</v>
      </c>
      <c r="AN99" s="184">
        <f t="shared" ref="AN99:AN130" si="59">IF(AND(AK99="x",AL99="x",AM99="x"),"x",AVERAGE(AK99:AM99))</f>
        <v>2</v>
      </c>
    </row>
    <row r="100" spans="1:40" x14ac:dyDescent="0.25">
      <c r="A100" s="203" t="str">
        <f>Lists!C:C</f>
        <v>PHL003</v>
      </c>
      <c r="B100" s="249">
        <f t="shared" si="45"/>
        <v>2.2000000000000002</v>
      </c>
      <c r="C100" s="163">
        <f t="shared" si="46"/>
        <v>0</v>
      </c>
      <c r="D100" s="272">
        <f t="shared" si="47"/>
        <v>2.6</v>
      </c>
      <c r="E100" s="203">
        <f>'Core Indicators'!R100</f>
        <v>2</v>
      </c>
      <c r="F100" s="203">
        <f>'Core Indicators'!Z100</f>
        <v>2</v>
      </c>
      <c r="G100" s="163">
        <f t="shared" si="48"/>
        <v>2</v>
      </c>
      <c r="H100" s="203">
        <f>'Core Indicators'!AH100</f>
        <v>3</v>
      </c>
      <c r="I100" s="203">
        <f>'Core Indicators'!AP100</f>
        <v>2</v>
      </c>
      <c r="J100" s="203">
        <f>'Core Indicators'!BN100</f>
        <v>3</v>
      </c>
      <c r="K100" s="203">
        <f t="shared" si="49"/>
        <v>2.5</v>
      </c>
      <c r="L100" s="249">
        <f t="shared" si="50"/>
        <v>2.8</v>
      </c>
      <c r="M100" s="272">
        <f t="shared" si="51"/>
        <v>2.4</v>
      </c>
      <c r="N100" s="204">
        <f>'Core Indicators'!DJ100</f>
        <v>3</v>
      </c>
      <c r="O100" s="204">
        <f>'Core Indicators'!DR100</f>
        <v>2</v>
      </c>
      <c r="P100" s="204">
        <f>'Core Indicators'!DZ100</f>
        <v>3</v>
      </c>
      <c r="Q100" s="204">
        <f>'Core Indicators'!EH100</f>
        <v>2</v>
      </c>
      <c r="R100" s="204">
        <f>'Core Indicators'!EP100</f>
        <v>2</v>
      </c>
      <c r="S100" s="163">
        <f t="shared" si="52"/>
        <v>1.6</v>
      </c>
      <c r="T100" s="163">
        <f t="shared" si="53"/>
        <v>1.1666666666666667</v>
      </c>
      <c r="U100" s="203">
        <v>1</v>
      </c>
      <c r="V100" s="203">
        <v>1</v>
      </c>
      <c r="W100" s="203">
        <f>'Core Indicators'!EX100</f>
        <v>2</v>
      </c>
      <c r="X100" s="163">
        <f t="shared" si="54"/>
        <v>1.5</v>
      </c>
      <c r="Y100" s="203">
        <v>1</v>
      </c>
      <c r="Z100" s="163">
        <f t="shared" si="55"/>
        <v>2</v>
      </c>
      <c r="AA100" s="203">
        <f>'Core Indicators'!FF100</f>
        <v>2</v>
      </c>
      <c r="AB100" s="203">
        <f t="shared" si="56"/>
        <v>2</v>
      </c>
      <c r="AC100" s="184">
        <f>'Core Indicators'!GD100</f>
        <v>2</v>
      </c>
      <c r="AD100" s="184">
        <f>'Core Indicators'!GL100</f>
        <v>2</v>
      </c>
      <c r="AE100" s="184">
        <f>'Core Indicators'!GT100</f>
        <v>2</v>
      </c>
      <c r="AF100" s="184">
        <f>'Core Indicators'!HB100</f>
        <v>2</v>
      </c>
      <c r="AG100" s="184">
        <f t="shared" si="57"/>
        <v>2</v>
      </c>
      <c r="AH100" s="184">
        <f>'Core Indicators'!HJ100</f>
        <v>2</v>
      </c>
      <c r="AI100" s="184">
        <f>'Core Indicators'!HR100</f>
        <v>2</v>
      </c>
      <c r="AJ100" s="184">
        <f t="shared" si="58"/>
        <v>2</v>
      </c>
      <c r="AK100" s="184">
        <f>'Core Indicators'!HZ100</f>
        <v>2</v>
      </c>
      <c r="AL100" s="184">
        <f>'Core Indicators'!IH100</f>
        <v>2</v>
      </c>
      <c r="AM100" s="184">
        <f>'Core Indicators'!IP100</f>
        <v>2</v>
      </c>
      <c r="AN100" s="184">
        <f t="shared" si="59"/>
        <v>2</v>
      </c>
    </row>
    <row r="101" spans="1:40" x14ac:dyDescent="0.25">
      <c r="A101" s="203" t="str">
        <f>Lists!C:C</f>
        <v>PHL012</v>
      </c>
      <c r="B101" s="249">
        <f t="shared" si="45"/>
        <v>1.8</v>
      </c>
      <c r="C101" s="163">
        <f t="shared" si="46"/>
        <v>0</v>
      </c>
      <c r="D101" s="272">
        <f t="shared" si="47"/>
        <v>1.7</v>
      </c>
      <c r="E101" s="203">
        <f>'Core Indicators'!R101</f>
        <v>1</v>
      </c>
      <c r="F101" s="203">
        <f>'Core Indicators'!Z101</f>
        <v>2</v>
      </c>
      <c r="G101" s="163">
        <f t="shared" si="48"/>
        <v>1.5</v>
      </c>
      <c r="H101" s="203">
        <f>'Core Indicators'!AH101</f>
        <v>2</v>
      </c>
      <c r="I101" s="203">
        <f>'Core Indicators'!AP101</f>
        <v>1</v>
      </c>
      <c r="J101" s="203">
        <f>'Core Indicators'!BN101</f>
        <v>2</v>
      </c>
      <c r="K101" s="203">
        <f t="shared" si="49"/>
        <v>1.5</v>
      </c>
      <c r="L101" s="249">
        <f t="shared" si="50"/>
        <v>1.8</v>
      </c>
      <c r="M101" s="272">
        <f t="shared" si="51"/>
        <v>2</v>
      </c>
      <c r="N101" s="204">
        <f>'Core Indicators'!DJ101</f>
        <v>2</v>
      </c>
      <c r="O101" s="204">
        <f>'Core Indicators'!DR101</f>
        <v>2</v>
      </c>
      <c r="P101" s="204">
        <f>'Core Indicators'!DZ101</f>
        <v>2</v>
      </c>
      <c r="Q101" s="204" t="str">
        <f>'Core Indicators'!EH101</f>
        <v>x</v>
      </c>
      <c r="R101" s="204" t="str">
        <f>'Core Indicators'!EP101</f>
        <v>x</v>
      </c>
      <c r="S101" s="163">
        <f t="shared" si="52"/>
        <v>1.6</v>
      </c>
      <c r="T101" s="163">
        <f t="shared" si="53"/>
        <v>1.1666666666666667</v>
      </c>
      <c r="U101" s="203">
        <v>1</v>
      </c>
      <c r="V101" s="203">
        <v>1</v>
      </c>
      <c r="W101" s="203">
        <f>'Core Indicators'!EX101</f>
        <v>2</v>
      </c>
      <c r="X101" s="163">
        <f t="shared" si="54"/>
        <v>1.5</v>
      </c>
      <c r="Y101" s="203">
        <v>1</v>
      </c>
      <c r="Z101" s="163">
        <f t="shared" si="55"/>
        <v>2</v>
      </c>
      <c r="AA101" s="203">
        <f>'Core Indicators'!FF101</f>
        <v>2</v>
      </c>
      <c r="AB101" s="203">
        <f t="shared" si="56"/>
        <v>2</v>
      </c>
      <c r="AC101" s="184">
        <f>'Core Indicators'!GD101</f>
        <v>2</v>
      </c>
      <c r="AD101" s="184">
        <f>'Core Indicators'!GL101</f>
        <v>2</v>
      </c>
      <c r="AE101" s="184">
        <f>'Core Indicators'!GT101</f>
        <v>2</v>
      </c>
      <c r="AF101" s="184">
        <f>'Core Indicators'!HB101</f>
        <v>2</v>
      </c>
      <c r="AG101" s="184">
        <f t="shared" si="57"/>
        <v>2</v>
      </c>
      <c r="AH101" s="184">
        <f>'Core Indicators'!HJ101</f>
        <v>2</v>
      </c>
      <c r="AI101" s="184">
        <f>'Core Indicators'!HR101</f>
        <v>2</v>
      </c>
      <c r="AJ101" s="184">
        <f t="shared" si="58"/>
        <v>2</v>
      </c>
      <c r="AK101" s="184">
        <f>'Core Indicators'!HZ101</f>
        <v>2</v>
      </c>
      <c r="AL101" s="184">
        <f>'Core Indicators'!IH101</f>
        <v>2</v>
      </c>
      <c r="AM101" s="184">
        <f>'Core Indicators'!IP101</f>
        <v>2</v>
      </c>
      <c r="AN101" s="184">
        <f t="shared" si="59"/>
        <v>2</v>
      </c>
    </row>
    <row r="102" spans="1:40" x14ac:dyDescent="0.25">
      <c r="A102" s="203" t="str">
        <f>Lists!C:C</f>
        <v>PHL013</v>
      </c>
      <c r="B102" s="249">
        <f t="shared" si="45"/>
        <v>1.8</v>
      </c>
      <c r="C102" s="163">
        <f t="shared" si="46"/>
        <v>0</v>
      </c>
      <c r="D102" s="272">
        <f t="shared" si="47"/>
        <v>1.7</v>
      </c>
      <c r="E102" s="203">
        <f>'Core Indicators'!R102</f>
        <v>1</v>
      </c>
      <c r="F102" s="203">
        <f>'Core Indicators'!Z102</f>
        <v>2</v>
      </c>
      <c r="G102" s="163">
        <f t="shared" si="48"/>
        <v>1.5</v>
      </c>
      <c r="H102" s="203">
        <f>'Core Indicators'!AH102</f>
        <v>2</v>
      </c>
      <c r="I102" s="203">
        <f>'Core Indicators'!AP102</f>
        <v>1</v>
      </c>
      <c r="J102" s="203">
        <f>'Core Indicators'!BN102</f>
        <v>2</v>
      </c>
      <c r="K102" s="203">
        <f t="shared" si="49"/>
        <v>1.5</v>
      </c>
      <c r="L102" s="249">
        <f t="shared" si="50"/>
        <v>1.8</v>
      </c>
      <c r="M102" s="272">
        <f t="shared" si="51"/>
        <v>2</v>
      </c>
      <c r="N102" s="204">
        <f>'Core Indicators'!DJ102</f>
        <v>2</v>
      </c>
      <c r="O102" s="204">
        <f>'Core Indicators'!DR102</f>
        <v>2</v>
      </c>
      <c r="P102" s="204">
        <f>'Core Indicators'!DZ102</f>
        <v>2</v>
      </c>
      <c r="Q102" s="204" t="str">
        <f>'Core Indicators'!EH102</f>
        <v>x</v>
      </c>
      <c r="R102" s="204" t="str">
        <f>'Core Indicators'!EP102</f>
        <v>x</v>
      </c>
      <c r="S102" s="163">
        <f t="shared" si="52"/>
        <v>1.6</v>
      </c>
      <c r="T102" s="163">
        <f t="shared" si="53"/>
        <v>1.1666666666666667</v>
      </c>
      <c r="U102" s="203">
        <v>1</v>
      </c>
      <c r="V102" s="203">
        <v>1</v>
      </c>
      <c r="W102" s="203">
        <f>'Core Indicators'!EX102</f>
        <v>2</v>
      </c>
      <c r="X102" s="163">
        <f t="shared" si="54"/>
        <v>1.5</v>
      </c>
      <c r="Y102" s="203">
        <v>1</v>
      </c>
      <c r="Z102" s="163">
        <f t="shared" si="55"/>
        <v>2</v>
      </c>
      <c r="AA102" s="203">
        <f>'Core Indicators'!FF102</f>
        <v>2</v>
      </c>
      <c r="AB102" s="203">
        <f t="shared" si="56"/>
        <v>2</v>
      </c>
      <c r="AC102" s="184">
        <f>'Core Indicators'!GD102</f>
        <v>2</v>
      </c>
      <c r="AD102" s="184">
        <f>'Core Indicators'!GL102</f>
        <v>2</v>
      </c>
      <c r="AE102" s="184">
        <f>'Core Indicators'!GT102</f>
        <v>2</v>
      </c>
      <c r="AF102" s="184">
        <f>'Core Indicators'!HB102</f>
        <v>2</v>
      </c>
      <c r="AG102" s="184">
        <f t="shared" si="57"/>
        <v>2</v>
      </c>
      <c r="AH102" s="184">
        <f>'Core Indicators'!HJ102</f>
        <v>2</v>
      </c>
      <c r="AI102" s="184">
        <f>'Core Indicators'!HR102</f>
        <v>2</v>
      </c>
      <c r="AJ102" s="184">
        <f t="shared" si="58"/>
        <v>2</v>
      </c>
      <c r="AK102" s="184">
        <f>'Core Indicators'!HZ102</f>
        <v>2</v>
      </c>
      <c r="AL102" s="184">
        <f>'Core Indicators'!IH102</f>
        <v>2</v>
      </c>
      <c r="AM102" s="184">
        <f>'Core Indicators'!IP102</f>
        <v>2</v>
      </c>
      <c r="AN102" s="184">
        <f t="shared" si="59"/>
        <v>2</v>
      </c>
    </row>
    <row r="103" spans="1:40" x14ac:dyDescent="0.25">
      <c r="A103" s="203" t="str">
        <f>Lists!C:C</f>
        <v>PNG003</v>
      </c>
      <c r="B103" s="249">
        <f t="shared" si="45"/>
        <v>1.6</v>
      </c>
      <c r="C103" s="163">
        <f t="shared" si="46"/>
        <v>0</v>
      </c>
      <c r="D103" s="272">
        <f t="shared" si="47"/>
        <v>1.9</v>
      </c>
      <c r="E103" s="203">
        <f>'Core Indicators'!R103</f>
        <v>2</v>
      </c>
      <c r="F103" s="203">
        <f>'Core Indicators'!Z103</f>
        <v>2</v>
      </c>
      <c r="G103" s="163">
        <f t="shared" si="48"/>
        <v>2</v>
      </c>
      <c r="H103" s="203">
        <f>'Core Indicators'!AH103</f>
        <v>2</v>
      </c>
      <c r="I103" s="203">
        <f>'Core Indicators'!AP103</f>
        <v>1</v>
      </c>
      <c r="J103" s="203">
        <f>'Core Indicators'!BN103</f>
        <v>2</v>
      </c>
      <c r="K103" s="203">
        <f t="shared" si="49"/>
        <v>1.5</v>
      </c>
      <c r="L103" s="249">
        <f t="shared" si="50"/>
        <v>1.8</v>
      </c>
      <c r="M103" s="272">
        <f t="shared" si="51"/>
        <v>1.6666666666666667</v>
      </c>
      <c r="N103" s="204">
        <f>'Core Indicators'!DJ103</f>
        <v>2</v>
      </c>
      <c r="O103" s="204" t="str">
        <f>'Core Indicators'!DR103</f>
        <v>x</v>
      </c>
      <c r="P103" s="204">
        <f>'Core Indicators'!DZ103</f>
        <v>2</v>
      </c>
      <c r="Q103" s="204">
        <f>'Core Indicators'!EH103</f>
        <v>1</v>
      </c>
      <c r="R103" s="204" t="str">
        <f>'Core Indicators'!EP103</f>
        <v>x</v>
      </c>
      <c r="S103" s="163">
        <f t="shared" si="52"/>
        <v>1.3</v>
      </c>
      <c r="T103" s="163">
        <f t="shared" si="53"/>
        <v>1.1666666666666667</v>
      </c>
      <c r="U103" s="203">
        <v>1</v>
      </c>
      <c r="V103" s="203">
        <v>1</v>
      </c>
      <c r="W103" s="203">
        <f>'Core Indicators'!EX103</f>
        <v>2</v>
      </c>
      <c r="X103" s="163">
        <f t="shared" si="54"/>
        <v>1.5</v>
      </c>
      <c r="Y103" s="203">
        <v>1</v>
      </c>
      <c r="Z103" s="163">
        <f t="shared" si="55"/>
        <v>1.5</v>
      </c>
      <c r="AA103" s="203">
        <f>'Core Indicators'!FF103</f>
        <v>1</v>
      </c>
      <c r="AB103" s="203">
        <f t="shared" si="56"/>
        <v>2</v>
      </c>
      <c r="AC103" s="184">
        <f>'Core Indicators'!GD103</f>
        <v>2</v>
      </c>
      <c r="AD103" s="184">
        <f>'Core Indicators'!GL103</f>
        <v>2</v>
      </c>
      <c r="AE103" s="184">
        <f>'Core Indicators'!GT103</f>
        <v>2</v>
      </c>
      <c r="AF103" s="184">
        <f>'Core Indicators'!HB103</f>
        <v>2</v>
      </c>
      <c r="AG103" s="184">
        <f t="shared" si="57"/>
        <v>2</v>
      </c>
      <c r="AH103" s="184">
        <f>'Core Indicators'!HJ103</f>
        <v>2</v>
      </c>
      <c r="AI103" s="184">
        <f>'Core Indicators'!HR103</f>
        <v>2</v>
      </c>
      <c r="AJ103" s="184">
        <f t="shared" si="58"/>
        <v>2</v>
      </c>
      <c r="AK103" s="184">
        <f>'Core Indicators'!HZ103</f>
        <v>2</v>
      </c>
      <c r="AL103" s="184">
        <f>'Core Indicators'!IH103</f>
        <v>2</v>
      </c>
      <c r="AM103" s="184">
        <f>'Core Indicators'!IP103</f>
        <v>2</v>
      </c>
      <c r="AN103" s="184">
        <f t="shared" si="59"/>
        <v>2</v>
      </c>
    </row>
    <row r="104" spans="1:40" x14ac:dyDescent="0.25">
      <c r="A104" s="203" t="str">
        <f>Lists!C:C</f>
        <v>POL002</v>
      </c>
      <c r="B104" s="249">
        <f t="shared" si="45"/>
        <v>1.8</v>
      </c>
      <c r="C104" s="163">
        <f t="shared" si="46"/>
        <v>0</v>
      </c>
      <c r="D104" s="272">
        <f t="shared" si="47"/>
        <v>1.7</v>
      </c>
      <c r="E104" s="203">
        <f>'Core Indicators'!R104</f>
        <v>1</v>
      </c>
      <c r="F104" s="203">
        <f>'Core Indicators'!Z104</f>
        <v>1</v>
      </c>
      <c r="G104" s="163">
        <f t="shared" si="48"/>
        <v>1</v>
      </c>
      <c r="H104" s="203">
        <f>'Core Indicators'!AH104</f>
        <v>2</v>
      </c>
      <c r="I104" s="203">
        <f>'Core Indicators'!AP104</f>
        <v>2</v>
      </c>
      <c r="J104" s="203">
        <f>'Core Indicators'!BN104</f>
        <v>2</v>
      </c>
      <c r="K104" s="203">
        <f t="shared" si="49"/>
        <v>2</v>
      </c>
      <c r="L104" s="249">
        <f t="shared" si="50"/>
        <v>2</v>
      </c>
      <c r="M104" s="272">
        <f t="shared" si="51"/>
        <v>2</v>
      </c>
      <c r="N104" s="204">
        <f>'Core Indicators'!DJ104</f>
        <v>2</v>
      </c>
      <c r="O104" s="204">
        <f>'Core Indicators'!DR104</f>
        <v>2</v>
      </c>
      <c r="P104" s="204">
        <f>'Core Indicators'!DZ104</f>
        <v>2</v>
      </c>
      <c r="Q104" s="204">
        <f>'Core Indicators'!EH104</f>
        <v>2</v>
      </c>
      <c r="R104" s="204">
        <f>'Core Indicators'!EP104</f>
        <v>2</v>
      </c>
      <c r="S104" s="163">
        <f t="shared" si="52"/>
        <v>1.6</v>
      </c>
      <c r="T104" s="163">
        <f t="shared" si="53"/>
        <v>1.1666666666666667</v>
      </c>
      <c r="U104" s="203">
        <v>1</v>
      </c>
      <c r="V104" s="203">
        <v>1</v>
      </c>
      <c r="W104" s="203">
        <f>'Core Indicators'!EX104</f>
        <v>2</v>
      </c>
      <c r="X104" s="163">
        <f t="shared" si="54"/>
        <v>1.5</v>
      </c>
      <c r="Y104" s="203">
        <v>1</v>
      </c>
      <c r="Z104" s="163">
        <f t="shared" si="55"/>
        <v>2</v>
      </c>
      <c r="AA104" s="203">
        <f>'Core Indicators'!FF104</f>
        <v>2</v>
      </c>
      <c r="AB104" s="203">
        <f t="shared" si="56"/>
        <v>2</v>
      </c>
      <c r="AC104" s="184">
        <f>'Core Indicators'!GD104</f>
        <v>2</v>
      </c>
      <c r="AD104" s="184">
        <f>'Core Indicators'!GL104</f>
        <v>2</v>
      </c>
      <c r="AE104" s="184">
        <f>'Core Indicators'!GT104</f>
        <v>2</v>
      </c>
      <c r="AF104" s="184">
        <f>'Core Indicators'!HB104</f>
        <v>2</v>
      </c>
      <c r="AG104" s="184">
        <f t="shared" si="57"/>
        <v>2</v>
      </c>
      <c r="AH104" s="184">
        <f>'Core Indicators'!HJ104</f>
        <v>2</v>
      </c>
      <c r="AI104" s="184">
        <f>'Core Indicators'!HR104</f>
        <v>2</v>
      </c>
      <c r="AJ104" s="184">
        <f t="shared" si="58"/>
        <v>2</v>
      </c>
      <c r="AK104" s="184">
        <f>'Core Indicators'!HZ104</f>
        <v>2</v>
      </c>
      <c r="AL104" s="184">
        <f>'Core Indicators'!IH104</f>
        <v>2</v>
      </c>
      <c r="AM104" s="184">
        <f>'Core Indicators'!IP104</f>
        <v>2</v>
      </c>
      <c r="AN104" s="184">
        <f t="shared" si="59"/>
        <v>2</v>
      </c>
    </row>
    <row r="105" spans="1:40" x14ac:dyDescent="0.25">
      <c r="A105" s="203" t="str">
        <f>Lists!C:C</f>
        <v>PRK001</v>
      </c>
      <c r="B105" s="249">
        <f t="shared" si="45"/>
        <v>2</v>
      </c>
      <c r="C105" s="163">
        <f t="shared" si="46"/>
        <v>0</v>
      </c>
      <c r="D105" s="272">
        <f t="shared" si="47"/>
        <v>2.2999999999999998</v>
      </c>
      <c r="E105" s="203">
        <f>'Core Indicators'!R105</f>
        <v>2</v>
      </c>
      <c r="F105" s="203">
        <f>'Core Indicators'!Z105</f>
        <v>2</v>
      </c>
      <c r="G105" s="163">
        <f t="shared" si="48"/>
        <v>2</v>
      </c>
      <c r="H105" s="203">
        <f>'Core Indicators'!AH105</f>
        <v>2</v>
      </c>
      <c r="I105" s="203">
        <f>'Core Indicators'!AP105</f>
        <v>3</v>
      </c>
      <c r="J105" s="203">
        <f>'Core Indicators'!BN105</f>
        <v>3</v>
      </c>
      <c r="K105" s="203">
        <f t="shared" si="49"/>
        <v>3</v>
      </c>
      <c r="L105" s="249">
        <f t="shared" si="50"/>
        <v>2.5</v>
      </c>
      <c r="M105" s="272">
        <f t="shared" si="51"/>
        <v>2</v>
      </c>
      <c r="N105" s="204">
        <f>'Core Indicators'!DJ105</f>
        <v>2</v>
      </c>
      <c r="O105" s="204">
        <f>'Core Indicators'!DR105</f>
        <v>2</v>
      </c>
      <c r="P105" s="204">
        <f>'Core Indicators'!DZ105</f>
        <v>2</v>
      </c>
      <c r="Q105" s="204">
        <f>'Core Indicators'!EH105</f>
        <v>2</v>
      </c>
      <c r="R105" s="204">
        <f>'Core Indicators'!EP105</f>
        <v>2</v>
      </c>
      <c r="S105" s="163">
        <f t="shared" si="52"/>
        <v>1.7</v>
      </c>
      <c r="T105" s="163">
        <f t="shared" si="53"/>
        <v>1.3333333333333333</v>
      </c>
      <c r="U105" s="203">
        <v>1</v>
      </c>
      <c r="V105" s="203">
        <v>1</v>
      </c>
      <c r="W105" s="203">
        <f>'Core Indicators'!EX105</f>
        <v>3</v>
      </c>
      <c r="X105" s="163">
        <f t="shared" si="54"/>
        <v>2</v>
      </c>
      <c r="Y105" s="203">
        <v>1</v>
      </c>
      <c r="Z105" s="163">
        <f t="shared" si="55"/>
        <v>2</v>
      </c>
      <c r="AA105" s="203">
        <f>'Core Indicators'!FF105</f>
        <v>2</v>
      </c>
      <c r="AB105" s="203">
        <f t="shared" si="56"/>
        <v>2</v>
      </c>
      <c r="AC105" s="184">
        <f>'Core Indicators'!GD105</f>
        <v>2</v>
      </c>
      <c r="AD105" s="184">
        <f>'Core Indicators'!GL105</f>
        <v>2</v>
      </c>
      <c r="AE105" s="184">
        <f>'Core Indicators'!GT105</f>
        <v>2</v>
      </c>
      <c r="AF105" s="184">
        <f>'Core Indicators'!HB105</f>
        <v>2</v>
      </c>
      <c r="AG105" s="184">
        <f t="shared" si="57"/>
        <v>2</v>
      </c>
      <c r="AH105" s="184">
        <f>'Core Indicators'!HJ105</f>
        <v>2</v>
      </c>
      <c r="AI105" s="184">
        <f>'Core Indicators'!HR105</f>
        <v>2</v>
      </c>
      <c r="AJ105" s="184">
        <f t="shared" si="58"/>
        <v>2</v>
      </c>
      <c r="AK105" s="184">
        <f>'Core Indicators'!HZ105</f>
        <v>2</v>
      </c>
      <c r="AL105" s="184">
        <f>'Core Indicators'!IH105</f>
        <v>2</v>
      </c>
      <c r="AM105" s="184">
        <f>'Core Indicators'!IP105</f>
        <v>2</v>
      </c>
      <c r="AN105" s="184">
        <f t="shared" si="59"/>
        <v>2</v>
      </c>
    </row>
    <row r="106" spans="1:40" x14ac:dyDescent="0.25">
      <c r="A106" s="203" t="str">
        <f>Lists!C:C</f>
        <v>PSE002</v>
      </c>
      <c r="B106" s="249">
        <f t="shared" si="45"/>
        <v>1.3</v>
      </c>
      <c r="C106" s="163">
        <f t="shared" si="46"/>
        <v>0</v>
      </c>
      <c r="D106" s="272">
        <f t="shared" si="47"/>
        <v>1.5</v>
      </c>
      <c r="E106" s="203">
        <f>'Core Indicators'!R106</f>
        <v>1</v>
      </c>
      <c r="F106" s="203">
        <f>'Core Indicators'!Z106</f>
        <v>1</v>
      </c>
      <c r="G106" s="163">
        <f t="shared" si="48"/>
        <v>1</v>
      </c>
      <c r="H106" s="203">
        <f>'Core Indicators'!AH106</f>
        <v>1</v>
      </c>
      <c r="I106" s="203">
        <f>'Core Indicators'!AP106</f>
        <v>3</v>
      </c>
      <c r="J106" s="203">
        <f>'Core Indicators'!BN106</f>
        <v>2</v>
      </c>
      <c r="K106" s="203">
        <f t="shared" si="49"/>
        <v>2.5</v>
      </c>
      <c r="L106" s="249">
        <f t="shared" si="50"/>
        <v>1.8</v>
      </c>
      <c r="M106" s="272">
        <f t="shared" si="51"/>
        <v>1</v>
      </c>
      <c r="N106" s="204">
        <f>'Core Indicators'!DJ106</f>
        <v>1</v>
      </c>
      <c r="O106" s="204">
        <f>'Core Indicators'!DR106</f>
        <v>1</v>
      </c>
      <c r="P106" s="204">
        <f>'Core Indicators'!DZ106</f>
        <v>1</v>
      </c>
      <c r="Q106" s="204">
        <f>'Core Indicators'!EH106</f>
        <v>1</v>
      </c>
      <c r="R106" s="204">
        <f>'Core Indicators'!EP106</f>
        <v>1</v>
      </c>
      <c r="S106" s="163">
        <f t="shared" si="52"/>
        <v>1.6</v>
      </c>
      <c r="T106" s="163">
        <f t="shared" si="53"/>
        <v>1.1666666666666667</v>
      </c>
      <c r="U106" s="203">
        <v>1</v>
      </c>
      <c r="V106" s="203">
        <v>1</v>
      </c>
      <c r="W106" s="203">
        <f>'Core Indicators'!EX106</f>
        <v>2</v>
      </c>
      <c r="X106" s="163">
        <f t="shared" si="54"/>
        <v>1.5</v>
      </c>
      <c r="Y106" s="203">
        <v>1</v>
      </c>
      <c r="Z106" s="163">
        <f t="shared" si="55"/>
        <v>2</v>
      </c>
      <c r="AA106" s="203">
        <f>'Core Indicators'!FF106</f>
        <v>2</v>
      </c>
      <c r="AB106" s="203">
        <f t="shared" si="56"/>
        <v>2</v>
      </c>
      <c r="AC106" s="184">
        <f>'Core Indicators'!GD106</f>
        <v>2</v>
      </c>
      <c r="AD106" s="184">
        <f>'Core Indicators'!GL106</f>
        <v>2</v>
      </c>
      <c r="AE106" s="184">
        <f>'Core Indicators'!GT106</f>
        <v>2</v>
      </c>
      <c r="AF106" s="184">
        <f>'Core Indicators'!HB106</f>
        <v>2</v>
      </c>
      <c r="AG106" s="184">
        <f t="shared" si="57"/>
        <v>2</v>
      </c>
      <c r="AH106" s="184">
        <f>'Core Indicators'!HJ106</f>
        <v>2</v>
      </c>
      <c r="AI106" s="184">
        <f>'Core Indicators'!HR106</f>
        <v>2</v>
      </c>
      <c r="AJ106" s="184">
        <f t="shared" si="58"/>
        <v>2</v>
      </c>
      <c r="AK106" s="184">
        <f>'Core Indicators'!HZ106</f>
        <v>2</v>
      </c>
      <c r="AL106" s="184">
        <f>'Core Indicators'!IH106</f>
        <v>2</v>
      </c>
      <c r="AM106" s="184">
        <f>'Core Indicators'!IP106</f>
        <v>2</v>
      </c>
      <c r="AN106" s="184">
        <f t="shared" si="59"/>
        <v>2</v>
      </c>
    </row>
    <row r="107" spans="1:40" x14ac:dyDescent="0.25">
      <c r="A107" s="203" t="str">
        <f>Lists!C:C</f>
        <v>REG001</v>
      </c>
      <c r="B107" s="249">
        <f t="shared" si="45"/>
        <v>1.9</v>
      </c>
      <c r="C107" s="163">
        <f t="shared" si="46"/>
        <v>0</v>
      </c>
      <c r="D107" s="272">
        <f t="shared" si="47"/>
        <v>1.9</v>
      </c>
      <c r="E107" s="203">
        <f>'Core Indicators'!R107</f>
        <v>2</v>
      </c>
      <c r="F107" s="203">
        <f>'Core Indicators'!Z107</f>
        <v>2</v>
      </c>
      <c r="G107" s="163">
        <f t="shared" si="48"/>
        <v>2</v>
      </c>
      <c r="H107" s="203">
        <f>'Core Indicators'!AH107</f>
        <v>2</v>
      </c>
      <c r="I107" s="203">
        <f>'Core Indicators'!AP107</f>
        <v>2</v>
      </c>
      <c r="J107" s="203">
        <f>'Core Indicators'!BN107</f>
        <v>1</v>
      </c>
      <c r="K107" s="203">
        <f t="shared" si="49"/>
        <v>1.5</v>
      </c>
      <c r="L107" s="249">
        <f t="shared" si="50"/>
        <v>1.8</v>
      </c>
      <c r="M107" s="272">
        <f t="shared" si="51"/>
        <v>2</v>
      </c>
      <c r="N107" s="204">
        <f>'Core Indicators'!DJ107</f>
        <v>2</v>
      </c>
      <c r="O107" s="204">
        <f>'Core Indicators'!DR107</f>
        <v>2</v>
      </c>
      <c r="P107" s="204">
        <f>'Core Indicators'!DZ107</f>
        <v>2</v>
      </c>
      <c r="Q107" s="204">
        <f>'Core Indicators'!EH107</f>
        <v>2</v>
      </c>
      <c r="R107" s="204">
        <f>'Core Indicators'!EP107</f>
        <v>2</v>
      </c>
      <c r="S107" s="163">
        <f t="shared" si="52"/>
        <v>1.6</v>
      </c>
      <c r="T107" s="163">
        <f t="shared" si="53"/>
        <v>1.1666666666666667</v>
      </c>
      <c r="U107" s="203">
        <v>1</v>
      </c>
      <c r="V107" s="203">
        <v>1</v>
      </c>
      <c r="W107" s="203">
        <f>'Core Indicators'!EX107</f>
        <v>2</v>
      </c>
      <c r="X107" s="163">
        <f t="shared" si="54"/>
        <v>1.5</v>
      </c>
      <c r="Y107" s="203">
        <v>1</v>
      </c>
      <c r="Z107" s="163">
        <f t="shared" si="55"/>
        <v>2</v>
      </c>
      <c r="AA107" s="203">
        <f>'Core Indicators'!FF107</f>
        <v>2</v>
      </c>
      <c r="AB107" s="203">
        <f t="shared" si="56"/>
        <v>2</v>
      </c>
      <c r="AC107" s="184">
        <f>'Core Indicators'!GD107</f>
        <v>2</v>
      </c>
      <c r="AD107" s="184">
        <f>'Core Indicators'!GL107</f>
        <v>2</v>
      </c>
      <c r="AE107" s="184">
        <f>'Core Indicators'!GT107</f>
        <v>2</v>
      </c>
      <c r="AF107" s="184">
        <f>'Core Indicators'!HB107</f>
        <v>2</v>
      </c>
      <c r="AG107" s="184">
        <f t="shared" si="57"/>
        <v>2</v>
      </c>
      <c r="AH107" s="184">
        <f>'Core Indicators'!HJ107</f>
        <v>2</v>
      </c>
      <c r="AI107" s="184">
        <f>'Core Indicators'!HR107</f>
        <v>2</v>
      </c>
      <c r="AJ107" s="184">
        <f t="shared" si="58"/>
        <v>2</v>
      </c>
      <c r="AK107" s="184">
        <f>'Core Indicators'!HZ107</f>
        <v>2</v>
      </c>
      <c r="AL107" s="184">
        <f>'Core Indicators'!IH107</f>
        <v>2</v>
      </c>
      <c r="AM107" s="184">
        <f>'Core Indicators'!IP107</f>
        <v>2</v>
      </c>
      <c r="AN107" s="184">
        <f t="shared" si="59"/>
        <v>2</v>
      </c>
    </row>
    <row r="108" spans="1:40" x14ac:dyDescent="0.25">
      <c r="A108" s="203" t="str">
        <f>Lists!C:C</f>
        <v>REG002</v>
      </c>
      <c r="B108" s="249">
        <f t="shared" si="45"/>
        <v>2.1</v>
      </c>
      <c r="C108" s="163">
        <f t="shared" si="46"/>
        <v>0</v>
      </c>
      <c r="D108" s="272">
        <f t="shared" si="47"/>
        <v>2</v>
      </c>
      <c r="E108" s="203">
        <f>'Core Indicators'!R108</f>
        <v>2</v>
      </c>
      <c r="F108" s="203">
        <f>'Core Indicators'!Z108</f>
        <v>2</v>
      </c>
      <c r="G108" s="163">
        <f t="shared" si="48"/>
        <v>2</v>
      </c>
      <c r="H108" s="203">
        <f>'Core Indicators'!AH108</f>
        <v>2</v>
      </c>
      <c r="I108" s="203">
        <f>'Core Indicators'!AP108</f>
        <v>2</v>
      </c>
      <c r="J108" s="203">
        <f>'Core Indicators'!BN108</f>
        <v>2</v>
      </c>
      <c r="K108" s="203">
        <f t="shared" si="49"/>
        <v>2</v>
      </c>
      <c r="L108" s="249">
        <f t="shared" si="50"/>
        <v>2</v>
      </c>
      <c r="M108" s="272">
        <f t="shared" si="51"/>
        <v>2.4</v>
      </c>
      <c r="N108" s="204">
        <f>'Core Indicators'!DJ108</f>
        <v>2</v>
      </c>
      <c r="O108" s="204">
        <f>'Core Indicators'!DR108</f>
        <v>2</v>
      </c>
      <c r="P108" s="204">
        <f>'Core Indicators'!DZ108</f>
        <v>2</v>
      </c>
      <c r="Q108" s="204">
        <f>'Core Indicators'!EH108</f>
        <v>3</v>
      </c>
      <c r="R108" s="204">
        <f>'Core Indicators'!EP108</f>
        <v>3</v>
      </c>
      <c r="S108" s="163">
        <f t="shared" si="52"/>
        <v>1.6</v>
      </c>
      <c r="T108" s="163">
        <f t="shared" si="53"/>
        <v>1.1666666666666667</v>
      </c>
      <c r="U108" s="203">
        <v>1</v>
      </c>
      <c r="V108" s="203">
        <v>1</v>
      </c>
      <c r="W108" s="203">
        <f>'Core Indicators'!EX108</f>
        <v>2</v>
      </c>
      <c r="X108" s="163">
        <f t="shared" si="54"/>
        <v>1.5</v>
      </c>
      <c r="Y108" s="203">
        <v>1</v>
      </c>
      <c r="Z108" s="163">
        <f t="shared" si="55"/>
        <v>2</v>
      </c>
      <c r="AA108" s="203">
        <f>'Core Indicators'!FF108</f>
        <v>2</v>
      </c>
      <c r="AB108" s="203">
        <f t="shared" si="56"/>
        <v>2</v>
      </c>
      <c r="AC108" s="184">
        <f>'Core Indicators'!GD108</f>
        <v>2</v>
      </c>
      <c r="AD108" s="184">
        <f>'Core Indicators'!GL108</f>
        <v>2</v>
      </c>
      <c r="AE108" s="184">
        <f>'Core Indicators'!GT108</f>
        <v>2</v>
      </c>
      <c r="AF108" s="184">
        <f>'Core Indicators'!HB108</f>
        <v>2</v>
      </c>
      <c r="AG108" s="184">
        <f t="shared" si="57"/>
        <v>2</v>
      </c>
      <c r="AH108" s="184">
        <f>'Core Indicators'!HJ108</f>
        <v>2</v>
      </c>
      <c r="AI108" s="184">
        <f>'Core Indicators'!HR108</f>
        <v>2</v>
      </c>
      <c r="AJ108" s="184">
        <f t="shared" si="58"/>
        <v>2</v>
      </c>
      <c r="AK108" s="184">
        <f>'Core Indicators'!HZ108</f>
        <v>2</v>
      </c>
      <c r="AL108" s="184">
        <f>'Core Indicators'!IH108</f>
        <v>2</v>
      </c>
      <c r="AM108" s="184">
        <f>'Core Indicators'!IP108</f>
        <v>2</v>
      </c>
      <c r="AN108" s="184">
        <f t="shared" si="59"/>
        <v>2</v>
      </c>
    </row>
    <row r="109" spans="1:40" x14ac:dyDescent="0.25">
      <c r="A109" s="203" t="str">
        <f>Lists!C:C</f>
        <v>REG003</v>
      </c>
      <c r="B109" s="249" t="str">
        <f t="shared" si="45"/>
        <v>x</v>
      </c>
      <c r="C109" s="163">
        <f t="shared" si="46"/>
        <v>2</v>
      </c>
      <c r="D109" s="272">
        <f t="shared" si="47"/>
        <v>2.5</v>
      </c>
      <c r="E109" s="203">
        <f>'Core Indicators'!R109</f>
        <v>2</v>
      </c>
      <c r="F109" s="203">
        <f>'Core Indicators'!Z109</f>
        <v>3</v>
      </c>
      <c r="G109" s="163">
        <f t="shared" si="48"/>
        <v>2.5</v>
      </c>
      <c r="H109" s="203">
        <f>'Core Indicators'!AH109</f>
        <v>2</v>
      </c>
      <c r="I109" s="203" t="str">
        <f>'Core Indicators'!AP109</f>
        <v>x</v>
      </c>
      <c r="J109" s="203">
        <f>'Core Indicators'!BN109</f>
        <v>3</v>
      </c>
      <c r="K109" s="203">
        <f t="shared" si="49"/>
        <v>3</v>
      </c>
      <c r="L109" s="249">
        <f t="shared" si="50"/>
        <v>2.5</v>
      </c>
      <c r="M109" s="272" t="str">
        <f t="shared" si="51"/>
        <v>x</v>
      </c>
      <c r="N109" s="204" t="str">
        <f>'Core Indicators'!DJ109</f>
        <v>x</v>
      </c>
      <c r="O109" s="204">
        <f>'Core Indicators'!DR109</f>
        <v>3</v>
      </c>
      <c r="P109" s="204">
        <f>'Core Indicators'!DZ109</f>
        <v>3</v>
      </c>
      <c r="Q109" s="204">
        <f>'Core Indicators'!EH109</f>
        <v>3</v>
      </c>
      <c r="R109" s="204">
        <f>'Core Indicators'!EP109</f>
        <v>3</v>
      </c>
      <c r="S109" s="163">
        <f t="shared" si="52"/>
        <v>1.7</v>
      </c>
      <c r="T109" s="163">
        <f t="shared" si="53"/>
        <v>1.3333333333333333</v>
      </c>
      <c r="U109" s="203">
        <v>1</v>
      </c>
      <c r="V109" s="203">
        <v>1</v>
      </c>
      <c r="W109" s="203">
        <f>'Core Indicators'!EX109</f>
        <v>3</v>
      </c>
      <c r="X109" s="163">
        <f t="shared" si="54"/>
        <v>2</v>
      </c>
      <c r="Y109" s="203">
        <v>1</v>
      </c>
      <c r="Z109" s="163">
        <f t="shared" si="55"/>
        <v>2</v>
      </c>
      <c r="AA109" s="203">
        <f>'Core Indicators'!FF109</f>
        <v>2</v>
      </c>
      <c r="AB109" s="203">
        <f t="shared" si="56"/>
        <v>2</v>
      </c>
      <c r="AC109" s="184">
        <f>'Core Indicators'!GD109</f>
        <v>2</v>
      </c>
      <c r="AD109" s="184">
        <f>'Core Indicators'!GL109</f>
        <v>2</v>
      </c>
      <c r="AE109" s="184">
        <f>'Core Indicators'!GT109</f>
        <v>2</v>
      </c>
      <c r="AF109" s="184">
        <f>'Core Indicators'!HB109</f>
        <v>2</v>
      </c>
      <c r="AG109" s="184">
        <f t="shared" si="57"/>
        <v>2</v>
      </c>
      <c r="AH109" s="184">
        <f>'Core Indicators'!HJ109</f>
        <v>2</v>
      </c>
      <c r="AI109" s="184">
        <f>'Core Indicators'!HR109</f>
        <v>2</v>
      </c>
      <c r="AJ109" s="184">
        <f t="shared" si="58"/>
        <v>2</v>
      </c>
      <c r="AK109" s="184">
        <f>'Core Indicators'!HZ109</f>
        <v>2</v>
      </c>
      <c r="AL109" s="184">
        <f>'Core Indicators'!IH109</f>
        <v>2</v>
      </c>
      <c r="AM109" s="184">
        <f>'Core Indicators'!IP109</f>
        <v>2</v>
      </c>
      <c r="AN109" s="184">
        <f t="shared" si="59"/>
        <v>2</v>
      </c>
    </row>
    <row r="110" spans="1:40" x14ac:dyDescent="0.25">
      <c r="A110" s="203" t="str">
        <f>Lists!C:C</f>
        <v>REG004</v>
      </c>
      <c r="B110" s="249">
        <f t="shared" si="45"/>
        <v>2</v>
      </c>
      <c r="C110" s="163">
        <f t="shared" si="46"/>
        <v>0</v>
      </c>
      <c r="D110" s="272">
        <f t="shared" si="47"/>
        <v>2.2999999999999998</v>
      </c>
      <c r="E110" s="203">
        <f>'Core Indicators'!R110</f>
        <v>2</v>
      </c>
      <c r="F110" s="203">
        <f>'Core Indicators'!Z110</f>
        <v>2</v>
      </c>
      <c r="G110" s="163">
        <f t="shared" si="48"/>
        <v>2</v>
      </c>
      <c r="H110" s="203">
        <f>'Core Indicators'!AH110</f>
        <v>2</v>
      </c>
      <c r="I110" s="203">
        <f>'Core Indicators'!AP110</f>
        <v>3</v>
      </c>
      <c r="J110" s="203">
        <f>'Core Indicators'!BN110</f>
        <v>3</v>
      </c>
      <c r="K110" s="203">
        <f t="shared" si="49"/>
        <v>3</v>
      </c>
      <c r="L110" s="249">
        <f t="shared" si="50"/>
        <v>2.5</v>
      </c>
      <c r="M110" s="272">
        <f t="shared" si="51"/>
        <v>2</v>
      </c>
      <c r="N110" s="204">
        <f>'Core Indicators'!DJ110</f>
        <v>2</v>
      </c>
      <c r="O110" s="204">
        <f>'Core Indicators'!DR110</f>
        <v>2</v>
      </c>
      <c r="P110" s="204">
        <f>'Core Indicators'!DZ110</f>
        <v>2</v>
      </c>
      <c r="Q110" s="204">
        <f>'Core Indicators'!EH110</f>
        <v>2</v>
      </c>
      <c r="R110" s="204">
        <f>'Core Indicators'!EP110</f>
        <v>2</v>
      </c>
      <c r="S110" s="163">
        <f t="shared" si="52"/>
        <v>1.7</v>
      </c>
      <c r="T110" s="163">
        <f t="shared" si="53"/>
        <v>1.3333333333333333</v>
      </c>
      <c r="U110" s="203">
        <v>1</v>
      </c>
      <c r="V110" s="203">
        <v>1</v>
      </c>
      <c r="W110" s="203">
        <f>'Core Indicators'!EX110</f>
        <v>3</v>
      </c>
      <c r="X110" s="163">
        <f t="shared" si="54"/>
        <v>2</v>
      </c>
      <c r="Y110" s="203">
        <v>1</v>
      </c>
      <c r="Z110" s="163">
        <f t="shared" si="55"/>
        <v>2</v>
      </c>
      <c r="AA110" s="203">
        <f>'Core Indicators'!FF110</f>
        <v>2</v>
      </c>
      <c r="AB110" s="203">
        <f t="shared" si="56"/>
        <v>2</v>
      </c>
      <c r="AC110" s="184">
        <f>'Core Indicators'!GD110</f>
        <v>2</v>
      </c>
      <c r="AD110" s="184">
        <f>'Core Indicators'!GL110</f>
        <v>2</v>
      </c>
      <c r="AE110" s="184">
        <f>'Core Indicators'!GT110</f>
        <v>2</v>
      </c>
      <c r="AF110" s="184">
        <f>'Core Indicators'!HB110</f>
        <v>2</v>
      </c>
      <c r="AG110" s="184">
        <f t="shared" si="57"/>
        <v>2</v>
      </c>
      <c r="AH110" s="184">
        <f>'Core Indicators'!HJ110</f>
        <v>2</v>
      </c>
      <c r="AI110" s="184">
        <f>'Core Indicators'!HR110</f>
        <v>2</v>
      </c>
      <c r="AJ110" s="184">
        <f t="shared" si="58"/>
        <v>2</v>
      </c>
      <c r="AK110" s="184">
        <f>'Core Indicators'!HZ110</f>
        <v>2</v>
      </c>
      <c r="AL110" s="184">
        <f>'Core Indicators'!IH110</f>
        <v>2</v>
      </c>
      <c r="AM110" s="184">
        <f>'Core Indicators'!IP110</f>
        <v>2</v>
      </c>
      <c r="AN110" s="184">
        <f t="shared" si="59"/>
        <v>2</v>
      </c>
    </row>
    <row r="111" spans="1:40" x14ac:dyDescent="0.25">
      <c r="A111" s="203" t="str">
        <f>Lists!C:C</f>
        <v>REG006</v>
      </c>
      <c r="B111" s="249">
        <f t="shared" si="45"/>
        <v>2.4</v>
      </c>
      <c r="C111" s="163">
        <f t="shared" si="46"/>
        <v>1</v>
      </c>
      <c r="D111" s="272">
        <f t="shared" si="47"/>
        <v>2.2000000000000002</v>
      </c>
      <c r="E111" s="203">
        <f>'Core Indicators'!R111</f>
        <v>2</v>
      </c>
      <c r="F111" s="203">
        <f>'Core Indicators'!Z111</f>
        <v>2</v>
      </c>
      <c r="G111" s="163">
        <f t="shared" si="48"/>
        <v>2</v>
      </c>
      <c r="H111" s="203">
        <f>'Core Indicators'!AH111</f>
        <v>2</v>
      </c>
      <c r="I111" s="203">
        <f>'Core Indicators'!AP111</f>
        <v>2</v>
      </c>
      <c r="J111" s="203">
        <f>'Core Indicators'!BN111</f>
        <v>3</v>
      </c>
      <c r="K111" s="203">
        <f t="shared" si="49"/>
        <v>2.5</v>
      </c>
      <c r="L111" s="249">
        <f t="shared" si="50"/>
        <v>2.2999999999999998</v>
      </c>
      <c r="M111" s="272">
        <f t="shared" si="51"/>
        <v>3</v>
      </c>
      <c r="N111" s="204">
        <f>'Core Indicators'!DJ111</f>
        <v>3</v>
      </c>
      <c r="O111" s="204">
        <f>'Core Indicators'!DR111</f>
        <v>3</v>
      </c>
      <c r="P111" s="204">
        <f>'Core Indicators'!DZ111</f>
        <v>3</v>
      </c>
      <c r="Q111" s="204">
        <f>'Core Indicators'!EH111</f>
        <v>3</v>
      </c>
      <c r="R111" s="204">
        <f>'Core Indicators'!EP111</f>
        <v>3</v>
      </c>
      <c r="S111" s="163">
        <f t="shared" si="52"/>
        <v>1.7</v>
      </c>
      <c r="T111" s="163">
        <f t="shared" si="53"/>
        <v>1.3333333333333333</v>
      </c>
      <c r="U111" s="203">
        <v>1</v>
      </c>
      <c r="V111" s="203">
        <v>1</v>
      </c>
      <c r="W111" s="203">
        <f>'Core Indicators'!EX111</f>
        <v>3</v>
      </c>
      <c r="X111" s="163">
        <f t="shared" si="54"/>
        <v>2</v>
      </c>
      <c r="Y111" s="203">
        <v>1</v>
      </c>
      <c r="Z111" s="163">
        <f t="shared" si="55"/>
        <v>2</v>
      </c>
      <c r="AA111" s="203" t="str">
        <f>'Core Indicators'!FF111</f>
        <v>x</v>
      </c>
      <c r="AB111" s="203">
        <f t="shared" si="56"/>
        <v>2</v>
      </c>
      <c r="AC111" s="184">
        <f>'Core Indicators'!GD111</f>
        <v>2</v>
      </c>
      <c r="AD111" s="184">
        <f>'Core Indicators'!GL111</f>
        <v>2</v>
      </c>
      <c r="AE111" s="184">
        <f>'Core Indicators'!GT111</f>
        <v>2</v>
      </c>
      <c r="AF111" s="184">
        <f>'Core Indicators'!HB111</f>
        <v>2</v>
      </c>
      <c r="AG111" s="184">
        <f t="shared" si="57"/>
        <v>2</v>
      </c>
      <c r="AH111" s="184">
        <f>'Core Indicators'!HJ111</f>
        <v>2</v>
      </c>
      <c r="AI111" s="184">
        <f>'Core Indicators'!HR111</f>
        <v>2</v>
      </c>
      <c r="AJ111" s="184">
        <f t="shared" si="58"/>
        <v>2</v>
      </c>
      <c r="AK111" s="184">
        <f>'Core Indicators'!HZ111</f>
        <v>2</v>
      </c>
      <c r="AL111" s="184">
        <f>'Core Indicators'!IH111</f>
        <v>2</v>
      </c>
      <c r="AM111" s="184">
        <f>'Core Indicators'!IP111</f>
        <v>2</v>
      </c>
      <c r="AN111" s="184">
        <f t="shared" si="59"/>
        <v>2</v>
      </c>
    </row>
    <row r="112" spans="1:40" x14ac:dyDescent="0.25">
      <c r="A112" s="203" t="str">
        <f>Lists!C:C</f>
        <v>REG007</v>
      </c>
      <c r="B112" s="249">
        <f t="shared" si="45"/>
        <v>1.9</v>
      </c>
      <c r="C112" s="163">
        <f t="shared" si="46"/>
        <v>0</v>
      </c>
      <c r="D112" s="272">
        <f t="shared" si="47"/>
        <v>2.2000000000000002</v>
      </c>
      <c r="E112" s="203">
        <f>'Core Indicators'!R112</f>
        <v>2</v>
      </c>
      <c r="F112" s="203">
        <f>'Core Indicators'!Z112</f>
        <v>2</v>
      </c>
      <c r="G112" s="163">
        <f t="shared" si="48"/>
        <v>2</v>
      </c>
      <c r="H112" s="203">
        <f>'Core Indicators'!AH112</f>
        <v>2</v>
      </c>
      <c r="I112" s="203">
        <f>'Core Indicators'!AP112</f>
        <v>2</v>
      </c>
      <c r="J112" s="203">
        <f>'Core Indicators'!BN112</f>
        <v>3</v>
      </c>
      <c r="K112" s="203">
        <f t="shared" si="49"/>
        <v>2.5</v>
      </c>
      <c r="L112" s="249">
        <f t="shared" si="50"/>
        <v>2.2999999999999998</v>
      </c>
      <c r="M112" s="272">
        <f t="shared" si="51"/>
        <v>2</v>
      </c>
      <c r="N112" s="204">
        <f>'Core Indicators'!DJ112</f>
        <v>2</v>
      </c>
      <c r="O112" s="204">
        <f>'Core Indicators'!DR112</f>
        <v>2</v>
      </c>
      <c r="P112" s="204">
        <f>'Core Indicators'!DZ112</f>
        <v>2</v>
      </c>
      <c r="Q112" s="204">
        <f>'Core Indicators'!EH112</f>
        <v>2</v>
      </c>
      <c r="R112" s="204">
        <f>'Core Indicators'!EP112</f>
        <v>2</v>
      </c>
      <c r="S112" s="163">
        <f t="shared" si="52"/>
        <v>1.4</v>
      </c>
      <c r="T112" s="163">
        <f t="shared" si="53"/>
        <v>1.3333333333333333</v>
      </c>
      <c r="U112" s="203">
        <v>1</v>
      </c>
      <c r="V112" s="203">
        <v>1</v>
      </c>
      <c r="W112" s="203">
        <f>'Core Indicators'!EX112</f>
        <v>3</v>
      </c>
      <c r="X112" s="163">
        <f t="shared" si="54"/>
        <v>2</v>
      </c>
      <c r="Y112" s="203">
        <v>1</v>
      </c>
      <c r="Z112" s="163">
        <f t="shared" si="55"/>
        <v>1.5</v>
      </c>
      <c r="AA112" s="203">
        <f>'Core Indicators'!FF112</f>
        <v>1</v>
      </c>
      <c r="AB112" s="203">
        <f t="shared" si="56"/>
        <v>2</v>
      </c>
      <c r="AC112" s="184">
        <f>'Core Indicators'!GD112</f>
        <v>2</v>
      </c>
      <c r="AD112" s="184">
        <f>'Core Indicators'!GL112</f>
        <v>2</v>
      </c>
      <c r="AE112" s="184">
        <f>'Core Indicators'!GT112</f>
        <v>2</v>
      </c>
      <c r="AF112" s="184">
        <f>'Core Indicators'!HB112</f>
        <v>2</v>
      </c>
      <c r="AG112" s="184">
        <f t="shared" si="57"/>
        <v>2</v>
      </c>
      <c r="AH112" s="184">
        <f>'Core Indicators'!HJ112</f>
        <v>2</v>
      </c>
      <c r="AI112" s="184">
        <f>'Core Indicators'!HR112</f>
        <v>2</v>
      </c>
      <c r="AJ112" s="184">
        <f t="shared" si="58"/>
        <v>2</v>
      </c>
      <c r="AK112" s="184">
        <f>'Core Indicators'!HZ112</f>
        <v>2</v>
      </c>
      <c r="AL112" s="184">
        <f>'Core Indicators'!IH112</f>
        <v>2</v>
      </c>
      <c r="AM112" s="184">
        <f>'Core Indicators'!IP112</f>
        <v>2</v>
      </c>
      <c r="AN112" s="184">
        <f t="shared" si="59"/>
        <v>2</v>
      </c>
    </row>
    <row r="113" spans="1:40" x14ac:dyDescent="0.25">
      <c r="A113" s="203" t="str">
        <f>Lists!C:C</f>
        <v>REG008</v>
      </c>
      <c r="B113" s="249">
        <f t="shared" si="45"/>
        <v>1.9</v>
      </c>
      <c r="C113" s="163">
        <f t="shared" si="46"/>
        <v>0</v>
      </c>
      <c r="D113" s="272">
        <f t="shared" si="47"/>
        <v>2.2000000000000002</v>
      </c>
      <c r="E113" s="203">
        <f>'Core Indicators'!R113</f>
        <v>2</v>
      </c>
      <c r="F113" s="203">
        <f>'Core Indicators'!Z113</f>
        <v>2</v>
      </c>
      <c r="G113" s="163">
        <f t="shared" si="48"/>
        <v>2</v>
      </c>
      <c r="H113" s="203">
        <f>'Core Indicators'!AH113</f>
        <v>2</v>
      </c>
      <c r="I113" s="203">
        <f>'Core Indicators'!AP113</f>
        <v>2</v>
      </c>
      <c r="J113" s="203">
        <f>'Core Indicators'!BN113</f>
        <v>3</v>
      </c>
      <c r="K113" s="203">
        <f t="shared" si="49"/>
        <v>2.5</v>
      </c>
      <c r="L113" s="249">
        <f t="shared" si="50"/>
        <v>2.2999999999999998</v>
      </c>
      <c r="M113" s="272">
        <f t="shared" si="51"/>
        <v>2</v>
      </c>
      <c r="N113" s="204">
        <f>'Core Indicators'!DJ113</f>
        <v>2</v>
      </c>
      <c r="O113" s="204">
        <f>'Core Indicators'!DR113</f>
        <v>2</v>
      </c>
      <c r="P113" s="204">
        <f>'Core Indicators'!DZ113</f>
        <v>2</v>
      </c>
      <c r="Q113" s="204">
        <f>'Core Indicators'!EH113</f>
        <v>2</v>
      </c>
      <c r="R113" s="204">
        <f>'Core Indicators'!EP113</f>
        <v>2</v>
      </c>
      <c r="S113" s="163">
        <f t="shared" si="52"/>
        <v>1.4</v>
      </c>
      <c r="T113" s="163">
        <f t="shared" si="53"/>
        <v>1.3333333333333333</v>
      </c>
      <c r="U113" s="203">
        <v>1</v>
      </c>
      <c r="V113" s="203">
        <v>1</v>
      </c>
      <c r="W113" s="203">
        <f>'Core Indicators'!EX113</f>
        <v>3</v>
      </c>
      <c r="X113" s="163">
        <f t="shared" si="54"/>
        <v>2</v>
      </c>
      <c r="Y113" s="203">
        <v>1</v>
      </c>
      <c r="Z113" s="163">
        <f t="shared" si="55"/>
        <v>1.5</v>
      </c>
      <c r="AA113" s="203">
        <f>'Core Indicators'!FF113</f>
        <v>1</v>
      </c>
      <c r="AB113" s="203">
        <f t="shared" si="56"/>
        <v>2</v>
      </c>
      <c r="AC113" s="184">
        <f>'Core Indicators'!GD113</f>
        <v>2</v>
      </c>
      <c r="AD113" s="184">
        <f>'Core Indicators'!GL113</f>
        <v>2</v>
      </c>
      <c r="AE113" s="184">
        <f>'Core Indicators'!GT113</f>
        <v>2</v>
      </c>
      <c r="AF113" s="184">
        <f>'Core Indicators'!HB113</f>
        <v>2</v>
      </c>
      <c r="AG113" s="184">
        <f t="shared" si="57"/>
        <v>2</v>
      </c>
      <c r="AH113" s="184">
        <f>'Core Indicators'!HJ113</f>
        <v>2</v>
      </c>
      <c r="AI113" s="184">
        <f>'Core Indicators'!HR113</f>
        <v>2</v>
      </c>
      <c r="AJ113" s="184">
        <f t="shared" si="58"/>
        <v>2</v>
      </c>
      <c r="AK113" s="184">
        <f>'Core Indicators'!HZ113</f>
        <v>2</v>
      </c>
      <c r="AL113" s="184">
        <f>'Core Indicators'!IH113</f>
        <v>2</v>
      </c>
      <c r="AM113" s="184">
        <f>'Core Indicators'!IP113</f>
        <v>2</v>
      </c>
      <c r="AN113" s="184">
        <f t="shared" si="59"/>
        <v>2</v>
      </c>
    </row>
    <row r="114" spans="1:40" x14ac:dyDescent="0.25">
      <c r="A114" s="203" t="str">
        <f>Lists!C:C</f>
        <v>REG011</v>
      </c>
      <c r="B114" s="249">
        <f t="shared" si="45"/>
        <v>1.8</v>
      </c>
      <c r="C114" s="163">
        <f t="shared" si="46"/>
        <v>0</v>
      </c>
      <c r="D114" s="272">
        <f t="shared" si="47"/>
        <v>1.8</v>
      </c>
      <c r="E114" s="203">
        <f>'Core Indicators'!R114</f>
        <v>1</v>
      </c>
      <c r="F114" s="203">
        <f>'Core Indicators'!Z114</f>
        <v>2</v>
      </c>
      <c r="G114" s="163">
        <f t="shared" si="48"/>
        <v>1.5</v>
      </c>
      <c r="H114" s="203">
        <f>'Core Indicators'!AH114</f>
        <v>2</v>
      </c>
      <c r="I114" s="203">
        <f>'Core Indicators'!AP114</f>
        <v>2</v>
      </c>
      <c r="J114" s="203">
        <f>'Core Indicators'!BN114</f>
        <v>2</v>
      </c>
      <c r="K114" s="203">
        <f t="shared" si="49"/>
        <v>2</v>
      </c>
      <c r="L114" s="249">
        <f t="shared" si="50"/>
        <v>2</v>
      </c>
      <c r="M114" s="272">
        <f t="shared" si="51"/>
        <v>2</v>
      </c>
      <c r="N114" s="204">
        <f>'Core Indicators'!DJ114</f>
        <v>2</v>
      </c>
      <c r="O114" s="204">
        <f>'Core Indicators'!DR114</f>
        <v>2</v>
      </c>
      <c r="P114" s="204">
        <f>'Core Indicators'!DZ114</f>
        <v>2</v>
      </c>
      <c r="Q114" s="204">
        <f>'Core Indicators'!EH114</f>
        <v>2</v>
      </c>
      <c r="R114" s="204">
        <f>'Core Indicators'!EP114</f>
        <v>2</v>
      </c>
      <c r="S114" s="163">
        <f t="shared" si="52"/>
        <v>1.6</v>
      </c>
      <c r="T114" s="163">
        <f t="shared" si="53"/>
        <v>1.1666666666666667</v>
      </c>
      <c r="U114" s="203">
        <v>1</v>
      </c>
      <c r="V114" s="203">
        <v>1</v>
      </c>
      <c r="W114" s="203">
        <f>'Core Indicators'!EX114</f>
        <v>2</v>
      </c>
      <c r="X114" s="163">
        <f t="shared" si="54"/>
        <v>1.5</v>
      </c>
      <c r="Y114" s="203">
        <v>1</v>
      </c>
      <c r="Z114" s="163">
        <f t="shared" si="55"/>
        <v>2</v>
      </c>
      <c r="AA114" s="203">
        <f>'Core Indicators'!FF114</f>
        <v>2</v>
      </c>
      <c r="AB114" s="203">
        <f t="shared" si="56"/>
        <v>2</v>
      </c>
      <c r="AC114" s="184">
        <f>'Core Indicators'!GD114</f>
        <v>2</v>
      </c>
      <c r="AD114" s="184">
        <f>'Core Indicators'!GL114</f>
        <v>2</v>
      </c>
      <c r="AE114" s="184">
        <f>'Core Indicators'!GT114</f>
        <v>2</v>
      </c>
      <c r="AF114" s="184">
        <f>'Core Indicators'!HB114</f>
        <v>2</v>
      </c>
      <c r="AG114" s="184">
        <f t="shared" si="57"/>
        <v>2</v>
      </c>
      <c r="AH114" s="184">
        <f>'Core Indicators'!HJ114</f>
        <v>2</v>
      </c>
      <c r="AI114" s="184">
        <f>'Core Indicators'!HR114</f>
        <v>2</v>
      </c>
      <c r="AJ114" s="184">
        <f t="shared" si="58"/>
        <v>2</v>
      </c>
      <c r="AK114" s="184">
        <f>'Core Indicators'!HZ114</f>
        <v>2</v>
      </c>
      <c r="AL114" s="184">
        <f>'Core Indicators'!IH114</f>
        <v>2</v>
      </c>
      <c r="AM114" s="184">
        <f>'Core Indicators'!IP114</f>
        <v>2</v>
      </c>
      <c r="AN114" s="184">
        <f t="shared" si="59"/>
        <v>2</v>
      </c>
    </row>
    <row r="115" spans="1:40" x14ac:dyDescent="0.25">
      <c r="A115" s="203" t="str">
        <f>Lists!C:C</f>
        <v>REG012</v>
      </c>
      <c r="B115" s="249">
        <f t="shared" si="45"/>
        <v>1.9</v>
      </c>
      <c r="C115" s="163">
        <f t="shared" si="46"/>
        <v>0</v>
      </c>
      <c r="D115" s="272">
        <f t="shared" si="47"/>
        <v>2</v>
      </c>
      <c r="E115" s="203">
        <f>'Core Indicators'!R115</f>
        <v>2</v>
      </c>
      <c r="F115" s="203">
        <f>'Core Indicators'!Z115</f>
        <v>2</v>
      </c>
      <c r="G115" s="163">
        <f t="shared" si="48"/>
        <v>2</v>
      </c>
      <c r="H115" s="203">
        <f>'Core Indicators'!AH115</f>
        <v>2</v>
      </c>
      <c r="I115" s="203">
        <f>'Core Indicators'!AP115</f>
        <v>2</v>
      </c>
      <c r="J115" s="203">
        <f>'Core Indicators'!BN115</f>
        <v>2</v>
      </c>
      <c r="K115" s="203">
        <f t="shared" si="49"/>
        <v>2</v>
      </c>
      <c r="L115" s="249">
        <f t="shared" si="50"/>
        <v>2</v>
      </c>
      <c r="M115" s="272">
        <f t="shared" si="51"/>
        <v>2</v>
      </c>
      <c r="N115" s="204">
        <f>'Core Indicators'!DJ115</f>
        <v>2</v>
      </c>
      <c r="O115" s="204">
        <f>'Core Indicators'!DR115</f>
        <v>2</v>
      </c>
      <c r="P115" s="204">
        <f>'Core Indicators'!DZ115</f>
        <v>2</v>
      </c>
      <c r="Q115" s="204">
        <f>'Core Indicators'!EH115</f>
        <v>2</v>
      </c>
      <c r="R115" s="204">
        <f>'Core Indicators'!EP115</f>
        <v>2</v>
      </c>
      <c r="S115" s="163">
        <f t="shared" si="52"/>
        <v>1.6</v>
      </c>
      <c r="T115" s="163">
        <f t="shared" si="53"/>
        <v>1.1666666666666667</v>
      </c>
      <c r="U115" s="203">
        <v>1</v>
      </c>
      <c r="V115" s="203">
        <v>1</v>
      </c>
      <c r="W115" s="203">
        <f>'Core Indicators'!EX115</f>
        <v>2</v>
      </c>
      <c r="X115" s="163">
        <f t="shared" si="54"/>
        <v>1.5</v>
      </c>
      <c r="Y115" s="203">
        <v>1</v>
      </c>
      <c r="Z115" s="163">
        <f t="shared" si="55"/>
        <v>2</v>
      </c>
      <c r="AA115" s="203">
        <f>'Core Indicators'!FF115</f>
        <v>2</v>
      </c>
      <c r="AB115" s="203">
        <f t="shared" si="56"/>
        <v>2</v>
      </c>
      <c r="AC115" s="184">
        <f>'Core Indicators'!GD115</f>
        <v>2</v>
      </c>
      <c r="AD115" s="184">
        <f>'Core Indicators'!GL115</f>
        <v>2</v>
      </c>
      <c r="AE115" s="184">
        <f>'Core Indicators'!GT115</f>
        <v>2</v>
      </c>
      <c r="AF115" s="184">
        <f>'Core Indicators'!HB115</f>
        <v>2</v>
      </c>
      <c r="AG115" s="184">
        <f t="shared" si="57"/>
        <v>2</v>
      </c>
      <c r="AH115" s="184">
        <f>'Core Indicators'!HJ115</f>
        <v>2</v>
      </c>
      <c r="AI115" s="184">
        <f>'Core Indicators'!HR115</f>
        <v>2</v>
      </c>
      <c r="AJ115" s="184">
        <f t="shared" si="58"/>
        <v>2</v>
      </c>
      <c r="AK115" s="184">
        <f>'Core Indicators'!HZ115</f>
        <v>2</v>
      </c>
      <c r="AL115" s="184">
        <f>'Core Indicators'!IH115</f>
        <v>2</v>
      </c>
      <c r="AM115" s="184">
        <f>'Core Indicators'!IP115</f>
        <v>2</v>
      </c>
      <c r="AN115" s="184">
        <f t="shared" si="59"/>
        <v>2</v>
      </c>
    </row>
    <row r="116" spans="1:40" x14ac:dyDescent="0.25">
      <c r="A116" s="203" t="str">
        <f>Lists!C:C</f>
        <v>REG013</v>
      </c>
      <c r="B116" s="249">
        <f t="shared" si="45"/>
        <v>2.2999999999999998</v>
      </c>
      <c r="C116" s="163">
        <f t="shared" si="46"/>
        <v>0</v>
      </c>
      <c r="D116" s="272">
        <f t="shared" si="47"/>
        <v>2.6</v>
      </c>
      <c r="E116" s="203">
        <f>'Core Indicators'!R116</f>
        <v>2</v>
      </c>
      <c r="F116" s="203">
        <f>'Core Indicators'!Z116</f>
        <v>2</v>
      </c>
      <c r="G116" s="163">
        <f t="shared" si="48"/>
        <v>2</v>
      </c>
      <c r="H116" s="203">
        <f>'Core Indicators'!AH116</f>
        <v>3</v>
      </c>
      <c r="I116" s="203">
        <f>'Core Indicators'!AP116</f>
        <v>3</v>
      </c>
      <c r="J116" s="203">
        <f>'Core Indicators'!BN116</f>
        <v>2</v>
      </c>
      <c r="K116" s="203">
        <f t="shared" si="49"/>
        <v>2.5</v>
      </c>
      <c r="L116" s="249">
        <f t="shared" si="50"/>
        <v>2.8</v>
      </c>
      <c r="M116" s="272">
        <f t="shared" si="51"/>
        <v>2.3333333333333335</v>
      </c>
      <c r="N116" s="204">
        <f>'Core Indicators'!DJ116</f>
        <v>2</v>
      </c>
      <c r="O116" s="204">
        <f>'Core Indicators'!DR116</f>
        <v>3</v>
      </c>
      <c r="P116" s="204">
        <f>'Core Indicators'!DZ116</f>
        <v>2</v>
      </c>
      <c r="Q116" s="204" t="str">
        <f>'Core Indicators'!EH116</f>
        <v>x</v>
      </c>
      <c r="R116" s="204" t="str">
        <f>'Core Indicators'!EP116</f>
        <v>x</v>
      </c>
      <c r="S116" s="163">
        <f t="shared" si="52"/>
        <v>1.9</v>
      </c>
      <c r="T116" s="163">
        <f t="shared" si="53"/>
        <v>1.1666666666666667</v>
      </c>
      <c r="U116" s="203">
        <v>1</v>
      </c>
      <c r="V116" s="203">
        <v>1</v>
      </c>
      <c r="W116" s="203">
        <f>'Core Indicators'!EX116</f>
        <v>2</v>
      </c>
      <c r="X116" s="163">
        <f t="shared" si="54"/>
        <v>1.5</v>
      </c>
      <c r="Y116" s="203">
        <v>1</v>
      </c>
      <c r="Z116" s="163">
        <f t="shared" si="55"/>
        <v>2.5</v>
      </c>
      <c r="AA116" s="203">
        <f>'Core Indicators'!FF116</f>
        <v>3</v>
      </c>
      <c r="AB116" s="203">
        <f t="shared" si="56"/>
        <v>2</v>
      </c>
      <c r="AC116" s="184">
        <f>'Core Indicators'!GD116</f>
        <v>2</v>
      </c>
      <c r="AD116" s="184">
        <f>'Core Indicators'!GL116</f>
        <v>2</v>
      </c>
      <c r="AE116" s="184">
        <f>'Core Indicators'!GT116</f>
        <v>2</v>
      </c>
      <c r="AF116" s="184">
        <f>'Core Indicators'!HB116</f>
        <v>2</v>
      </c>
      <c r="AG116" s="184">
        <f t="shared" si="57"/>
        <v>2</v>
      </c>
      <c r="AH116" s="184">
        <f>'Core Indicators'!HJ116</f>
        <v>2</v>
      </c>
      <c r="AI116" s="184">
        <f>'Core Indicators'!HR116</f>
        <v>2</v>
      </c>
      <c r="AJ116" s="184">
        <f t="shared" si="58"/>
        <v>2</v>
      </c>
      <c r="AK116" s="184">
        <f>'Core Indicators'!HZ116</f>
        <v>2</v>
      </c>
      <c r="AL116" s="184">
        <f>'Core Indicators'!IH116</f>
        <v>2</v>
      </c>
      <c r="AM116" s="184">
        <f>'Core Indicators'!IP116</f>
        <v>2</v>
      </c>
      <c r="AN116" s="184">
        <f t="shared" si="59"/>
        <v>2</v>
      </c>
    </row>
    <row r="117" spans="1:40" x14ac:dyDescent="0.25">
      <c r="A117" s="203" t="str">
        <f>Lists!C:C</f>
        <v>REG014</v>
      </c>
      <c r="B117" s="249">
        <f t="shared" si="45"/>
        <v>2.4</v>
      </c>
      <c r="C117" s="163">
        <f t="shared" si="46"/>
        <v>0</v>
      </c>
      <c r="D117" s="272">
        <f t="shared" si="47"/>
        <v>2.2000000000000002</v>
      </c>
      <c r="E117" s="203">
        <f>'Core Indicators'!R117</f>
        <v>2</v>
      </c>
      <c r="F117" s="203">
        <f>'Core Indicators'!Z117</f>
        <v>2</v>
      </c>
      <c r="G117" s="163">
        <f t="shared" si="48"/>
        <v>2</v>
      </c>
      <c r="H117" s="203">
        <f>'Core Indicators'!AH117</f>
        <v>2</v>
      </c>
      <c r="I117" s="203">
        <f>'Core Indicators'!AP117</f>
        <v>3</v>
      </c>
      <c r="J117" s="203">
        <f>'Core Indicators'!BN117</f>
        <v>2</v>
      </c>
      <c r="K117" s="203">
        <f t="shared" si="49"/>
        <v>2.5</v>
      </c>
      <c r="L117" s="249">
        <f t="shared" si="50"/>
        <v>2.2999999999999998</v>
      </c>
      <c r="M117" s="272">
        <f t="shared" si="51"/>
        <v>3</v>
      </c>
      <c r="N117" s="204">
        <f>'Core Indicators'!DJ117</f>
        <v>3</v>
      </c>
      <c r="O117" s="204">
        <f>'Core Indicators'!DR117</f>
        <v>3</v>
      </c>
      <c r="P117" s="204">
        <f>'Core Indicators'!DZ117</f>
        <v>3</v>
      </c>
      <c r="Q117" s="204">
        <f>'Core Indicators'!EH117</f>
        <v>3</v>
      </c>
      <c r="R117" s="204">
        <f>'Core Indicators'!EP117</f>
        <v>3</v>
      </c>
      <c r="S117" s="163">
        <f t="shared" si="52"/>
        <v>1.6</v>
      </c>
      <c r="T117" s="163">
        <f t="shared" si="53"/>
        <v>1.1666666666666667</v>
      </c>
      <c r="U117" s="203">
        <v>1</v>
      </c>
      <c r="V117" s="203">
        <v>1</v>
      </c>
      <c r="W117" s="203">
        <f>'Core Indicators'!EX117</f>
        <v>2</v>
      </c>
      <c r="X117" s="163">
        <f t="shared" si="54"/>
        <v>1.5</v>
      </c>
      <c r="Y117" s="203">
        <v>1</v>
      </c>
      <c r="Z117" s="163">
        <f t="shared" si="55"/>
        <v>2</v>
      </c>
      <c r="AA117" s="203">
        <f>'Core Indicators'!FF117</f>
        <v>2</v>
      </c>
      <c r="AB117" s="203">
        <f t="shared" si="56"/>
        <v>2</v>
      </c>
      <c r="AC117" s="184">
        <f>'Core Indicators'!GD117</f>
        <v>2</v>
      </c>
      <c r="AD117" s="184">
        <f>'Core Indicators'!GL117</f>
        <v>2</v>
      </c>
      <c r="AE117" s="184">
        <f>'Core Indicators'!GT117</f>
        <v>2</v>
      </c>
      <c r="AF117" s="184">
        <f>'Core Indicators'!HB117</f>
        <v>2</v>
      </c>
      <c r="AG117" s="184">
        <f t="shared" si="57"/>
        <v>2</v>
      </c>
      <c r="AH117" s="184">
        <f>'Core Indicators'!HJ117</f>
        <v>2</v>
      </c>
      <c r="AI117" s="184">
        <f>'Core Indicators'!HR117</f>
        <v>2</v>
      </c>
      <c r="AJ117" s="184">
        <f t="shared" si="58"/>
        <v>2</v>
      </c>
      <c r="AK117" s="184">
        <f>'Core Indicators'!HZ117</f>
        <v>2</v>
      </c>
      <c r="AL117" s="184">
        <f>'Core Indicators'!IH117</f>
        <v>2</v>
      </c>
      <c r="AM117" s="184">
        <f>'Core Indicators'!IP117</f>
        <v>2</v>
      </c>
      <c r="AN117" s="184">
        <f t="shared" si="59"/>
        <v>2</v>
      </c>
    </row>
    <row r="118" spans="1:40" x14ac:dyDescent="0.25">
      <c r="A118" s="203" t="str">
        <f>Lists!C:C</f>
        <v>ROU002</v>
      </c>
      <c r="B118" s="249">
        <f t="shared" si="45"/>
        <v>1.9</v>
      </c>
      <c r="C118" s="163">
        <f t="shared" si="46"/>
        <v>0</v>
      </c>
      <c r="D118" s="272">
        <f t="shared" si="47"/>
        <v>2</v>
      </c>
      <c r="E118" s="203">
        <f>'Core Indicators'!R118</f>
        <v>2</v>
      </c>
      <c r="F118" s="203">
        <f>'Core Indicators'!Z118</f>
        <v>2</v>
      </c>
      <c r="G118" s="163">
        <f t="shared" si="48"/>
        <v>2</v>
      </c>
      <c r="H118" s="203">
        <f>'Core Indicators'!AH118</f>
        <v>2</v>
      </c>
      <c r="I118" s="203">
        <f>'Core Indicators'!AP118</f>
        <v>2</v>
      </c>
      <c r="J118" s="203">
        <f>'Core Indicators'!BN118</f>
        <v>2</v>
      </c>
      <c r="K118" s="203">
        <f t="shared" si="49"/>
        <v>2</v>
      </c>
      <c r="L118" s="249">
        <f t="shared" si="50"/>
        <v>2</v>
      </c>
      <c r="M118" s="272">
        <f t="shared" si="51"/>
        <v>2</v>
      </c>
      <c r="N118" s="204">
        <f>'Core Indicators'!DJ118</f>
        <v>2</v>
      </c>
      <c r="O118" s="204">
        <f>'Core Indicators'!DR118</f>
        <v>2</v>
      </c>
      <c r="P118" s="204">
        <f>'Core Indicators'!DZ118</f>
        <v>2</v>
      </c>
      <c r="Q118" s="204">
        <f>'Core Indicators'!EH118</f>
        <v>2</v>
      </c>
      <c r="R118" s="204">
        <f>'Core Indicators'!EP118</f>
        <v>2</v>
      </c>
      <c r="S118" s="163">
        <f t="shared" si="52"/>
        <v>1.6</v>
      </c>
      <c r="T118" s="163">
        <f t="shared" si="53"/>
        <v>1.1666666666666667</v>
      </c>
      <c r="U118" s="203">
        <v>1</v>
      </c>
      <c r="V118" s="203">
        <v>1</v>
      </c>
      <c r="W118" s="203">
        <f>'Core Indicators'!EX118</f>
        <v>2</v>
      </c>
      <c r="X118" s="163">
        <f t="shared" si="54"/>
        <v>1.5</v>
      </c>
      <c r="Y118" s="203">
        <v>1</v>
      </c>
      <c r="Z118" s="163">
        <f t="shared" si="55"/>
        <v>2</v>
      </c>
      <c r="AA118" s="203">
        <f>'Core Indicators'!FF118</f>
        <v>2</v>
      </c>
      <c r="AB118" s="203">
        <f t="shared" si="56"/>
        <v>2</v>
      </c>
      <c r="AC118" s="184">
        <f>'Core Indicators'!GD118</f>
        <v>2</v>
      </c>
      <c r="AD118" s="184">
        <f>'Core Indicators'!GL118</f>
        <v>2</v>
      </c>
      <c r="AE118" s="184">
        <f>'Core Indicators'!GT118</f>
        <v>2</v>
      </c>
      <c r="AF118" s="184">
        <f>'Core Indicators'!HB118</f>
        <v>2</v>
      </c>
      <c r="AG118" s="184">
        <f t="shared" si="57"/>
        <v>2</v>
      </c>
      <c r="AH118" s="184">
        <f>'Core Indicators'!HJ118</f>
        <v>2</v>
      </c>
      <c r="AI118" s="184">
        <f>'Core Indicators'!HR118</f>
        <v>2</v>
      </c>
      <c r="AJ118" s="184">
        <f t="shared" si="58"/>
        <v>2</v>
      </c>
      <c r="AK118" s="184">
        <f>'Core Indicators'!HZ118</f>
        <v>2</v>
      </c>
      <c r="AL118" s="184">
        <f>'Core Indicators'!IH118</f>
        <v>2</v>
      </c>
      <c r="AM118" s="184">
        <f>'Core Indicators'!IP118</f>
        <v>2</v>
      </c>
      <c r="AN118" s="184">
        <f t="shared" si="59"/>
        <v>2</v>
      </c>
    </row>
    <row r="119" spans="1:40" x14ac:dyDescent="0.25">
      <c r="A119" s="203" t="str">
        <f>Lists!C:C</f>
        <v>RWA002</v>
      </c>
      <c r="B119" s="249">
        <f t="shared" si="45"/>
        <v>2</v>
      </c>
      <c r="C119" s="163">
        <f t="shared" si="46"/>
        <v>2</v>
      </c>
      <c r="D119" s="272">
        <f t="shared" si="47"/>
        <v>2</v>
      </c>
      <c r="E119" s="203">
        <f>'Core Indicators'!R119</f>
        <v>2</v>
      </c>
      <c r="F119" s="203">
        <f>'Core Indicators'!Z119</f>
        <v>2</v>
      </c>
      <c r="G119" s="163">
        <f t="shared" si="48"/>
        <v>2</v>
      </c>
      <c r="H119" s="203">
        <f>'Core Indicators'!AH119</f>
        <v>2</v>
      </c>
      <c r="I119" s="203">
        <f>'Core Indicators'!AP119</f>
        <v>2</v>
      </c>
      <c r="J119" s="203" t="str">
        <f>'Core Indicators'!BN119</f>
        <v>x</v>
      </c>
      <c r="K119" s="203">
        <f t="shared" si="49"/>
        <v>2</v>
      </c>
      <c r="L119" s="249">
        <f t="shared" si="50"/>
        <v>2</v>
      </c>
      <c r="M119" s="272">
        <f t="shared" si="51"/>
        <v>2.4</v>
      </c>
      <c r="N119" s="204">
        <f>'Core Indicators'!DJ119</f>
        <v>2</v>
      </c>
      <c r="O119" s="204">
        <f>'Core Indicators'!DR119</f>
        <v>2</v>
      </c>
      <c r="P119" s="204">
        <f>'Core Indicators'!DZ119</f>
        <v>2</v>
      </c>
      <c r="Q119" s="204">
        <f>'Core Indicators'!EH119</f>
        <v>3</v>
      </c>
      <c r="R119" s="204">
        <f>'Core Indicators'!EP119</f>
        <v>3</v>
      </c>
      <c r="S119" s="163">
        <f t="shared" si="52"/>
        <v>1.5</v>
      </c>
      <c r="T119" s="163">
        <f t="shared" si="53"/>
        <v>1</v>
      </c>
      <c r="U119" s="203">
        <v>1</v>
      </c>
      <c r="V119" s="203">
        <v>1</v>
      </c>
      <c r="W119" s="203" t="str">
        <f>'Core Indicators'!EX119</f>
        <v>x</v>
      </c>
      <c r="X119" s="163">
        <f t="shared" si="54"/>
        <v>1</v>
      </c>
      <c r="Y119" s="203">
        <v>1</v>
      </c>
      <c r="Z119" s="163">
        <f t="shared" si="55"/>
        <v>2</v>
      </c>
      <c r="AA119" s="203">
        <f>'Core Indicators'!FF119</f>
        <v>2</v>
      </c>
      <c r="AB119" s="203">
        <f t="shared" si="56"/>
        <v>2</v>
      </c>
      <c r="AC119" s="184">
        <f>'Core Indicators'!GD119</f>
        <v>2</v>
      </c>
      <c r="AD119" s="184">
        <f>'Core Indicators'!GL119</f>
        <v>2</v>
      </c>
      <c r="AE119" s="184">
        <f>'Core Indicators'!GT119</f>
        <v>2</v>
      </c>
      <c r="AF119" s="184">
        <f>'Core Indicators'!HB119</f>
        <v>2</v>
      </c>
      <c r="AG119" s="184">
        <f t="shared" si="57"/>
        <v>2</v>
      </c>
      <c r="AH119" s="184">
        <f>'Core Indicators'!HJ119</f>
        <v>2</v>
      </c>
      <c r="AI119" s="184">
        <f>'Core Indicators'!HR119</f>
        <v>2</v>
      </c>
      <c r="AJ119" s="184">
        <f t="shared" si="58"/>
        <v>2</v>
      </c>
      <c r="AK119" s="184">
        <f>'Core Indicators'!HZ119</f>
        <v>2</v>
      </c>
      <c r="AL119" s="184">
        <f>'Core Indicators'!IH119</f>
        <v>2</v>
      </c>
      <c r="AM119" s="184">
        <f>'Core Indicators'!IP119</f>
        <v>2</v>
      </c>
      <c r="AN119" s="184">
        <f t="shared" si="59"/>
        <v>2</v>
      </c>
    </row>
    <row r="120" spans="1:40" x14ac:dyDescent="0.25">
      <c r="A120" s="203" t="str">
        <f>Lists!C:C</f>
        <v>SDN001</v>
      </c>
      <c r="B120" s="249">
        <f t="shared" si="45"/>
        <v>1.3</v>
      </c>
      <c r="C120" s="163">
        <f t="shared" si="46"/>
        <v>0</v>
      </c>
      <c r="D120" s="272">
        <f t="shared" si="47"/>
        <v>1.4</v>
      </c>
      <c r="E120" s="203">
        <f>'Core Indicators'!R120</f>
        <v>2</v>
      </c>
      <c r="F120" s="203">
        <f>'Core Indicators'!Z120</f>
        <v>1</v>
      </c>
      <c r="G120" s="163">
        <f t="shared" si="48"/>
        <v>1.5</v>
      </c>
      <c r="H120" s="203">
        <f>'Core Indicators'!AH120</f>
        <v>1</v>
      </c>
      <c r="I120" s="203">
        <f>'Core Indicators'!AP120</f>
        <v>1</v>
      </c>
      <c r="J120" s="203">
        <f>'Core Indicators'!BN120</f>
        <v>2</v>
      </c>
      <c r="K120" s="203">
        <f t="shared" si="49"/>
        <v>1.5</v>
      </c>
      <c r="L120" s="249">
        <f t="shared" si="50"/>
        <v>1.3</v>
      </c>
      <c r="M120" s="272">
        <f t="shared" si="51"/>
        <v>1</v>
      </c>
      <c r="N120" s="204">
        <f>'Core Indicators'!DJ120</f>
        <v>1</v>
      </c>
      <c r="O120" s="204">
        <f>'Core Indicators'!DR120</f>
        <v>1</v>
      </c>
      <c r="P120" s="204">
        <f>'Core Indicators'!DZ120</f>
        <v>1</v>
      </c>
      <c r="Q120" s="204">
        <f>'Core Indicators'!EH120</f>
        <v>1</v>
      </c>
      <c r="R120" s="204">
        <f>'Core Indicators'!EP120</f>
        <v>1</v>
      </c>
      <c r="S120" s="163">
        <f t="shared" si="52"/>
        <v>1.6</v>
      </c>
      <c r="T120" s="163">
        <f t="shared" si="53"/>
        <v>1.1666666666666667</v>
      </c>
      <c r="U120" s="203">
        <v>1</v>
      </c>
      <c r="V120" s="203">
        <v>1</v>
      </c>
      <c r="W120" s="203">
        <f>'Core Indicators'!EX120</f>
        <v>2</v>
      </c>
      <c r="X120" s="163">
        <f t="shared" si="54"/>
        <v>1.5</v>
      </c>
      <c r="Y120" s="203">
        <v>1</v>
      </c>
      <c r="Z120" s="163">
        <f t="shared" si="55"/>
        <v>2</v>
      </c>
      <c r="AA120" s="203">
        <f>'Core Indicators'!FF120</f>
        <v>2</v>
      </c>
      <c r="AB120" s="203">
        <f t="shared" si="56"/>
        <v>2</v>
      </c>
      <c r="AC120" s="184">
        <f>'Core Indicators'!GD120</f>
        <v>2</v>
      </c>
      <c r="AD120" s="184">
        <f>'Core Indicators'!GL120</f>
        <v>2</v>
      </c>
      <c r="AE120" s="184">
        <f>'Core Indicators'!GT120</f>
        <v>2</v>
      </c>
      <c r="AF120" s="184">
        <f>'Core Indicators'!HB120</f>
        <v>2</v>
      </c>
      <c r="AG120" s="184">
        <f t="shared" si="57"/>
        <v>2</v>
      </c>
      <c r="AH120" s="184">
        <f>'Core Indicators'!HJ120</f>
        <v>2</v>
      </c>
      <c r="AI120" s="184">
        <f>'Core Indicators'!HR120</f>
        <v>2</v>
      </c>
      <c r="AJ120" s="184">
        <f t="shared" si="58"/>
        <v>2</v>
      </c>
      <c r="AK120" s="184">
        <f>'Core Indicators'!HZ120</f>
        <v>2</v>
      </c>
      <c r="AL120" s="184">
        <f>'Core Indicators'!IH120</f>
        <v>2</v>
      </c>
      <c r="AM120" s="184">
        <f>'Core Indicators'!IP120</f>
        <v>2</v>
      </c>
      <c r="AN120" s="184">
        <f t="shared" si="59"/>
        <v>2</v>
      </c>
    </row>
    <row r="121" spans="1:40" x14ac:dyDescent="0.25">
      <c r="A121" s="203" t="str">
        <f>Lists!C:C</f>
        <v>SDN005</v>
      </c>
      <c r="B121" s="249">
        <f t="shared" si="45"/>
        <v>1.9</v>
      </c>
      <c r="C121" s="163">
        <f t="shared" si="46"/>
        <v>0</v>
      </c>
      <c r="D121" s="272">
        <f t="shared" si="47"/>
        <v>2</v>
      </c>
      <c r="E121" s="203">
        <f>'Core Indicators'!R121</f>
        <v>2</v>
      </c>
      <c r="F121" s="203">
        <f>'Core Indicators'!Z121</f>
        <v>2</v>
      </c>
      <c r="G121" s="163">
        <f t="shared" si="48"/>
        <v>2</v>
      </c>
      <c r="H121" s="203">
        <f>'Core Indicators'!AH121</f>
        <v>2</v>
      </c>
      <c r="I121" s="203">
        <f>'Core Indicators'!AP121</f>
        <v>2</v>
      </c>
      <c r="J121" s="203">
        <f>'Core Indicators'!BN121</f>
        <v>2</v>
      </c>
      <c r="K121" s="203">
        <f t="shared" si="49"/>
        <v>2</v>
      </c>
      <c r="L121" s="249">
        <f t="shared" si="50"/>
        <v>2</v>
      </c>
      <c r="M121" s="272">
        <f t="shared" si="51"/>
        <v>2</v>
      </c>
      <c r="N121" s="204">
        <f>'Core Indicators'!DJ121</f>
        <v>2</v>
      </c>
      <c r="O121" s="204">
        <f>'Core Indicators'!DR121</f>
        <v>2</v>
      </c>
      <c r="P121" s="204">
        <f>'Core Indicators'!DZ121</f>
        <v>2</v>
      </c>
      <c r="Q121" s="204">
        <f>'Core Indicators'!EH121</f>
        <v>2</v>
      </c>
      <c r="R121" s="204">
        <f>'Core Indicators'!EP121</f>
        <v>2</v>
      </c>
      <c r="S121" s="163">
        <f t="shared" si="52"/>
        <v>1.6</v>
      </c>
      <c r="T121" s="163">
        <f t="shared" si="53"/>
        <v>1.1666666666666667</v>
      </c>
      <c r="U121" s="203">
        <v>1</v>
      </c>
      <c r="V121" s="203">
        <v>1</v>
      </c>
      <c r="W121" s="203">
        <f>'Core Indicators'!EX121</f>
        <v>2</v>
      </c>
      <c r="X121" s="163">
        <f t="shared" si="54"/>
        <v>1.5</v>
      </c>
      <c r="Y121" s="203">
        <v>1</v>
      </c>
      <c r="Z121" s="163">
        <f t="shared" si="55"/>
        <v>2</v>
      </c>
      <c r="AA121" s="203">
        <f>'Core Indicators'!FF121</f>
        <v>2</v>
      </c>
      <c r="AB121" s="203">
        <f t="shared" si="56"/>
        <v>2</v>
      </c>
      <c r="AC121" s="184">
        <f>'Core Indicators'!GD121</f>
        <v>2</v>
      </c>
      <c r="AD121" s="184">
        <f>'Core Indicators'!GL121</f>
        <v>2</v>
      </c>
      <c r="AE121" s="184">
        <f>'Core Indicators'!GT121</f>
        <v>2</v>
      </c>
      <c r="AF121" s="184">
        <f>'Core Indicators'!HB121</f>
        <v>2</v>
      </c>
      <c r="AG121" s="184">
        <f t="shared" si="57"/>
        <v>2</v>
      </c>
      <c r="AH121" s="184">
        <f>'Core Indicators'!HJ121</f>
        <v>2</v>
      </c>
      <c r="AI121" s="184">
        <f>'Core Indicators'!HR121</f>
        <v>2</v>
      </c>
      <c r="AJ121" s="184">
        <f t="shared" si="58"/>
        <v>2</v>
      </c>
      <c r="AK121" s="184">
        <f>'Core Indicators'!HZ121</f>
        <v>2</v>
      </c>
      <c r="AL121" s="184">
        <f>'Core Indicators'!IH121</f>
        <v>2</v>
      </c>
      <c r="AM121" s="184">
        <f>'Core Indicators'!IP121</f>
        <v>2</v>
      </c>
      <c r="AN121" s="184">
        <f t="shared" si="59"/>
        <v>2</v>
      </c>
    </row>
    <row r="122" spans="1:40" x14ac:dyDescent="0.25">
      <c r="A122" s="203" t="str">
        <f>Lists!C:C</f>
        <v>SDN006</v>
      </c>
      <c r="B122" s="249">
        <f t="shared" si="45"/>
        <v>1.8</v>
      </c>
      <c r="C122" s="163">
        <f t="shared" si="46"/>
        <v>0</v>
      </c>
      <c r="D122" s="272">
        <f t="shared" si="47"/>
        <v>1.8</v>
      </c>
      <c r="E122" s="203">
        <f>'Core Indicators'!R122</f>
        <v>2</v>
      </c>
      <c r="F122" s="203">
        <f>'Core Indicators'!Z122</f>
        <v>1</v>
      </c>
      <c r="G122" s="163">
        <f t="shared" si="48"/>
        <v>1.5</v>
      </c>
      <c r="H122" s="203">
        <f>'Core Indicators'!AH122</f>
        <v>2</v>
      </c>
      <c r="I122" s="203">
        <f>'Core Indicators'!AP122</f>
        <v>2</v>
      </c>
      <c r="J122" s="203">
        <f>'Core Indicators'!BN122</f>
        <v>2</v>
      </c>
      <c r="K122" s="203">
        <f t="shared" si="49"/>
        <v>2</v>
      </c>
      <c r="L122" s="249">
        <f t="shared" si="50"/>
        <v>2</v>
      </c>
      <c r="M122" s="272">
        <f t="shared" si="51"/>
        <v>2</v>
      </c>
      <c r="N122" s="204">
        <f>'Core Indicators'!DJ122</f>
        <v>2</v>
      </c>
      <c r="O122" s="204">
        <f>'Core Indicators'!DR122</f>
        <v>2</v>
      </c>
      <c r="P122" s="204">
        <f>'Core Indicators'!DZ122</f>
        <v>2</v>
      </c>
      <c r="Q122" s="204">
        <f>'Core Indicators'!EH122</f>
        <v>2</v>
      </c>
      <c r="R122" s="204">
        <f>'Core Indicators'!EP122</f>
        <v>2</v>
      </c>
      <c r="S122" s="163">
        <f t="shared" si="52"/>
        <v>1.6</v>
      </c>
      <c r="T122" s="163">
        <f t="shared" si="53"/>
        <v>1.1666666666666667</v>
      </c>
      <c r="U122" s="203">
        <v>1</v>
      </c>
      <c r="V122" s="203">
        <v>1</v>
      </c>
      <c r="W122" s="203">
        <f>'Core Indicators'!EX122</f>
        <v>2</v>
      </c>
      <c r="X122" s="163">
        <f t="shared" si="54"/>
        <v>1.5</v>
      </c>
      <c r="Y122" s="203">
        <v>1</v>
      </c>
      <c r="Z122" s="163">
        <f t="shared" si="55"/>
        <v>2</v>
      </c>
      <c r="AA122" s="203">
        <f>'Core Indicators'!FF122</f>
        <v>2</v>
      </c>
      <c r="AB122" s="203">
        <f t="shared" si="56"/>
        <v>2</v>
      </c>
      <c r="AC122" s="184">
        <f>'Core Indicators'!GD122</f>
        <v>2</v>
      </c>
      <c r="AD122" s="184">
        <f>'Core Indicators'!GL122</f>
        <v>2</v>
      </c>
      <c r="AE122" s="184">
        <f>'Core Indicators'!GT122</f>
        <v>2</v>
      </c>
      <c r="AF122" s="184">
        <f>'Core Indicators'!HB122</f>
        <v>2</v>
      </c>
      <c r="AG122" s="184">
        <f t="shared" si="57"/>
        <v>2</v>
      </c>
      <c r="AH122" s="184">
        <f>'Core Indicators'!HJ122</f>
        <v>2</v>
      </c>
      <c r="AI122" s="184">
        <f>'Core Indicators'!HR122</f>
        <v>2</v>
      </c>
      <c r="AJ122" s="184">
        <f t="shared" si="58"/>
        <v>2</v>
      </c>
      <c r="AK122" s="184">
        <f>'Core Indicators'!HZ122</f>
        <v>2</v>
      </c>
      <c r="AL122" s="184">
        <f>'Core Indicators'!IH122</f>
        <v>2</v>
      </c>
      <c r="AM122" s="184">
        <f>'Core Indicators'!IP122</f>
        <v>2</v>
      </c>
      <c r="AN122" s="184">
        <f t="shared" si="59"/>
        <v>2</v>
      </c>
    </row>
    <row r="123" spans="1:40" x14ac:dyDescent="0.25">
      <c r="A123" s="203" t="str">
        <f>Lists!C:C</f>
        <v>SDN008</v>
      </c>
      <c r="B123" s="249">
        <f t="shared" si="45"/>
        <v>1.6</v>
      </c>
      <c r="C123" s="163">
        <f t="shared" si="46"/>
        <v>0</v>
      </c>
      <c r="D123" s="272">
        <f t="shared" si="47"/>
        <v>2</v>
      </c>
      <c r="E123" s="203">
        <f>'Core Indicators'!R123</f>
        <v>2</v>
      </c>
      <c r="F123" s="203">
        <f>'Core Indicators'!Z123</f>
        <v>2</v>
      </c>
      <c r="G123" s="163">
        <f t="shared" si="48"/>
        <v>2</v>
      </c>
      <c r="H123" s="203">
        <f>'Core Indicators'!AH123</f>
        <v>2</v>
      </c>
      <c r="I123" s="203">
        <f>'Core Indicators'!AP123</f>
        <v>2</v>
      </c>
      <c r="J123" s="203">
        <f>'Core Indicators'!BN123</f>
        <v>2</v>
      </c>
      <c r="K123" s="203">
        <f t="shared" si="49"/>
        <v>2</v>
      </c>
      <c r="L123" s="249">
        <f t="shared" si="50"/>
        <v>2</v>
      </c>
      <c r="M123" s="272">
        <f t="shared" si="51"/>
        <v>1.4</v>
      </c>
      <c r="N123" s="204">
        <f>'Core Indicators'!DJ123</f>
        <v>2</v>
      </c>
      <c r="O123" s="204">
        <f>'Core Indicators'!DR123</f>
        <v>2</v>
      </c>
      <c r="P123" s="204">
        <f>'Core Indicators'!DZ123</f>
        <v>1</v>
      </c>
      <c r="Q123" s="204">
        <f>'Core Indicators'!EH123</f>
        <v>1</v>
      </c>
      <c r="R123" s="204">
        <f>'Core Indicators'!EP123</f>
        <v>1</v>
      </c>
      <c r="S123" s="163">
        <f t="shared" si="52"/>
        <v>1.6</v>
      </c>
      <c r="T123" s="163">
        <f t="shared" si="53"/>
        <v>1.1666666666666667</v>
      </c>
      <c r="U123" s="203">
        <v>1</v>
      </c>
      <c r="V123" s="203">
        <v>1</v>
      </c>
      <c r="W123" s="203">
        <f>'Core Indicators'!EX123</f>
        <v>2</v>
      </c>
      <c r="X123" s="163">
        <f t="shared" si="54"/>
        <v>1.5</v>
      </c>
      <c r="Y123" s="203">
        <v>1</v>
      </c>
      <c r="Z123" s="163">
        <f t="shared" si="55"/>
        <v>2</v>
      </c>
      <c r="AA123" s="203">
        <f>'Core Indicators'!FF123</f>
        <v>2</v>
      </c>
      <c r="AB123" s="203">
        <f t="shared" si="56"/>
        <v>2</v>
      </c>
      <c r="AC123" s="184">
        <f>'Core Indicators'!GD123</f>
        <v>2</v>
      </c>
      <c r="AD123" s="184">
        <f>'Core Indicators'!GL123</f>
        <v>2</v>
      </c>
      <c r="AE123" s="184">
        <f>'Core Indicators'!GT123</f>
        <v>2</v>
      </c>
      <c r="AF123" s="184">
        <f>'Core Indicators'!HB123</f>
        <v>2</v>
      </c>
      <c r="AG123" s="184">
        <f t="shared" si="57"/>
        <v>2</v>
      </c>
      <c r="AH123" s="184">
        <f>'Core Indicators'!HJ123</f>
        <v>2</v>
      </c>
      <c r="AI123" s="184">
        <f>'Core Indicators'!HR123</f>
        <v>2</v>
      </c>
      <c r="AJ123" s="184">
        <f t="shared" si="58"/>
        <v>2</v>
      </c>
      <c r="AK123" s="184">
        <f>'Core Indicators'!HZ123</f>
        <v>2</v>
      </c>
      <c r="AL123" s="184">
        <f>'Core Indicators'!IH123</f>
        <v>2</v>
      </c>
      <c r="AM123" s="184">
        <f>'Core Indicators'!IP123</f>
        <v>2</v>
      </c>
      <c r="AN123" s="184">
        <f t="shared" si="59"/>
        <v>2</v>
      </c>
    </row>
    <row r="124" spans="1:40" x14ac:dyDescent="0.25">
      <c r="A124" s="203" t="str">
        <f>Lists!C:C</f>
        <v>SEN002</v>
      </c>
      <c r="B124" s="249">
        <f t="shared" si="45"/>
        <v>1.1000000000000001</v>
      </c>
      <c r="C124" s="163">
        <f t="shared" si="46"/>
        <v>0</v>
      </c>
      <c r="D124" s="272">
        <f t="shared" si="47"/>
        <v>1.2</v>
      </c>
      <c r="E124" s="203">
        <f>'Core Indicators'!R124</f>
        <v>2</v>
      </c>
      <c r="F124" s="203">
        <f>'Core Indicators'!Z124</f>
        <v>1</v>
      </c>
      <c r="G124" s="163">
        <f t="shared" si="48"/>
        <v>1.5</v>
      </c>
      <c r="H124" s="203">
        <f>'Core Indicators'!AH124</f>
        <v>1</v>
      </c>
      <c r="I124" s="203">
        <f>'Core Indicators'!AP124</f>
        <v>1</v>
      </c>
      <c r="J124" s="203">
        <f>'Core Indicators'!BN124</f>
        <v>1</v>
      </c>
      <c r="K124" s="203">
        <f t="shared" si="49"/>
        <v>1</v>
      </c>
      <c r="L124" s="249">
        <f t="shared" si="50"/>
        <v>1</v>
      </c>
      <c r="M124" s="272">
        <f t="shared" si="51"/>
        <v>1</v>
      </c>
      <c r="N124" s="204">
        <f>'Core Indicators'!DJ124</f>
        <v>1</v>
      </c>
      <c r="O124" s="204">
        <f>'Core Indicators'!DR124</f>
        <v>1</v>
      </c>
      <c r="P124" s="204">
        <f>'Core Indicators'!DZ124</f>
        <v>1</v>
      </c>
      <c r="Q124" s="204">
        <f>'Core Indicators'!EH124</f>
        <v>1</v>
      </c>
      <c r="R124" s="204">
        <f>'Core Indicators'!EP124</f>
        <v>1</v>
      </c>
      <c r="S124" s="163">
        <f t="shared" si="52"/>
        <v>1.3</v>
      </c>
      <c r="T124" s="163">
        <f t="shared" si="53"/>
        <v>1</v>
      </c>
      <c r="U124" s="203">
        <v>1</v>
      </c>
      <c r="V124" s="203">
        <v>1</v>
      </c>
      <c r="W124" s="203">
        <f>'Core Indicators'!EX124</f>
        <v>1</v>
      </c>
      <c r="X124" s="163">
        <f t="shared" si="54"/>
        <v>1</v>
      </c>
      <c r="Y124" s="203">
        <v>1</v>
      </c>
      <c r="Z124" s="163">
        <f t="shared" si="55"/>
        <v>1.5</v>
      </c>
      <c r="AA124" s="203">
        <f>'Core Indicators'!FF124</f>
        <v>1</v>
      </c>
      <c r="AB124" s="203">
        <f t="shared" si="56"/>
        <v>2</v>
      </c>
      <c r="AC124" s="184">
        <f>'Core Indicators'!GD124</f>
        <v>2</v>
      </c>
      <c r="AD124" s="184">
        <f>'Core Indicators'!GL124</f>
        <v>2</v>
      </c>
      <c r="AE124" s="184">
        <f>'Core Indicators'!GT124</f>
        <v>2</v>
      </c>
      <c r="AF124" s="184">
        <f>'Core Indicators'!HB124</f>
        <v>2</v>
      </c>
      <c r="AG124" s="184">
        <f t="shared" si="57"/>
        <v>2</v>
      </c>
      <c r="AH124" s="184">
        <f>'Core Indicators'!HJ124</f>
        <v>2</v>
      </c>
      <c r="AI124" s="184">
        <f>'Core Indicators'!HR124</f>
        <v>2</v>
      </c>
      <c r="AJ124" s="184">
        <f t="shared" si="58"/>
        <v>2</v>
      </c>
      <c r="AK124" s="184">
        <f>'Core Indicators'!HZ124</f>
        <v>2</v>
      </c>
      <c r="AL124" s="184">
        <f>'Core Indicators'!IH124</f>
        <v>2</v>
      </c>
      <c r="AM124" s="184">
        <f>'Core Indicators'!IP124</f>
        <v>2</v>
      </c>
      <c r="AN124" s="184">
        <f t="shared" si="59"/>
        <v>2</v>
      </c>
    </row>
    <row r="125" spans="1:40" x14ac:dyDescent="0.25">
      <c r="A125" s="203" t="str">
        <f>Lists!C:C</f>
        <v>SLV001</v>
      </c>
      <c r="B125" s="249">
        <f t="shared" si="45"/>
        <v>1.9</v>
      </c>
      <c r="C125" s="163">
        <f t="shared" si="46"/>
        <v>0</v>
      </c>
      <c r="D125" s="272">
        <f t="shared" si="47"/>
        <v>2.2000000000000002</v>
      </c>
      <c r="E125" s="203">
        <f>'Core Indicators'!R125</f>
        <v>2</v>
      </c>
      <c r="F125" s="203">
        <f>'Core Indicators'!Z125</f>
        <v>2</v>
      </c>
      <c r="G125" s="163">
        <f t="shared" si="48"/>
        <v>2</v>
      </c>
      <c r="H125" s="203">
        <f>'Core Indicators'!AH125</f>
        <v>2</v>
      </c>
      <c r="I125" s="203">
        <f>'Core Indicators'!AP125</f>
        <v>3</v>
      </c>
      <c r="J125" s="203">
        <f>'Core Indicators'!BN125</f>
        <v>2</v>
      </c>
      <c r="K125" s="203">
        <f t="shared" si="49"/>
        <v>2.5</v>
      </c>
      <c r="L125" s="249">
        <f t="shared" si="50"/>
        <v>2.2999999999999998</v>
      </c>
      <c r="M125" s="272">
        <f t="shared" si="51"/>
        <v>2</v>
      </c>
      <c r="N125" s="204">
        <f>'Core Indicators'!DJ125</f>
        <v>2</v>
      </c>
      <c r="O125" s="204">
        <f>'Core Indicators'!DR125</f>
        <v>2</v>
      </c>
      <c r="P125" s="204">
        <f>'Core Indicators'!DZ125</f>
        <v>2</v>
      </c>
      <c r="Q125" s="204" t="str">
        <f>'Core Indicators'!EH125</f>
        <v>x</v>
      </c>
      <c r="R125" s="204" t="str">
        <f>'Core Indicators'!EP125</f>
        <v>x</v>
      </c>
      <c r="S125" s="163">
        <f t="shared" si="52"/>
        <v>1.6</v>
      </c>
      <c r="T125" s="163">
        <f t="shared" si="53"/>
        <v>1.1666666666666667</v>
      </c>
      <c r="U125" s="203">
        <v>1</v>
      </c>
      <c r="V125" s="203">
        <v>1</v>
      </c>
      <c r="W125" s="203">
        <f>'Core Indicators'!EX125</f>
        <v>2</v>
      </c>
      <c r="X125" s="163">
        <f t="shared" si="54"/>
        <v>1.5</v>
      </c>
      <c r="Y125" s="203">
        <v>1</v>
      </c>
      <c r="Z125" s="163">
        <f t="shared" si="55"/>
        <v>2</v>
      </c>
      <c r="AA125" s="203">
        <f>'Core Indicators'!FF125</f>
        <v>2</v>
      </c>
      <c r="AB125" s="203">
        <f t="shared" si="56"/>
        <v>2</v>
      </c>
      <c r="AC125" s="184">
        <f>'Core Indicators'!GD125</f>
        <v>2</v>
      </c>
      <c r="AD125" s="184">
        <f>'Core Indicators'!GL125</f>
        <v>2</v>
      </c>
      <c r="AE125" s="184">
        <f>'Core Indicators'!GT125</f>
        <v>2</v>
      </c>
      <c r="AF125" s="184">
        <f>'Core Indicators'!HB125</f>
        <v>2</v>
      </c>
      <c r="AG125" s="184">
        <f t="shared" si="57"/>
        <v>2</v>
      </c>
      <c r="AH125" s="184">
        <f>'Core Indicators'!HJ125</f>
        <v>2</v>
      </c>
      <c r="AI125" s="184">
        <f>'Core Indicators'!HR125</f>
        <v>2</v>
      </c>
      <c r="AJ125" s="184">
        <f t="shared" si="58"/>
        <v>2</v>
      </c>
      <c r="AK125" s="184">
        <f>'Core Indicators'!HZ125</f>
        <v>2</v>
      </c>
      <c r="AL125" s="184">
        <f>'Core Indicators'!IH125</f>
        <v>2</v>
      </c>
      <c r="AM125" s="184">
        <f>'Core Indicators'!IP125</f>
        <v>2</v>
      </c>
      <c r="AN125" s="184">
        <f t="shared" si="59"/>
        <v>2</v>
      </c>
    </row>
    <row r="126" spans="1:40" x14ac:dyDescent="0.25">
      <c r="A126" s="203" t="str">
        <f>Lists!C:C</f>
        <v>SOM001</v>
      </c>
      <c r="B126" s="249">
        <f t="shared" si="45"/>
        <v>1.7</v>
      </c>
      <c r="C126" s="163">
        <f t="shared" si="46"/>
        <v>0</v>
      </c>
      <c r="D126" s="272">
        <f t="shared" si="47"/>
        <v>1.8</v>
      </c>
      <c r="E126" s="203">
        <f>'Core Indicators'!R126</f>
        <v>1</v>
      </c>
      <c r="F126" s="203">
        <f>'Core Indicators'!Z126</f>
        <v>2</v>
      </c>
      <c r="G126" s="163">
        <f t="shared" si="48"/>
        <v>1.5</v>
      </c>
      <c r="H126" s="203">
        <f>'Core Indicators'!AH126</f>
        <v>2</v>
      </c>
      <c r="I126" s="203">
        <f>'Core Indicators'!AP126</f>
        <v>2</v>
      </c>
      <c r="J126" s="203">
        <f>'Core Indicators'!BN126</f>
        <v>2</v>
      </c>
      <c r="K126" s="203">
        <f t="shared" si="49"/>
        <v>2</v>
      </c>
      <c r="L126" s="249">
        <f t="shared" si="50"/>
        <v>2</v>
      </c>
      <c r="M126" s="272">
        <f t="shared" si="51"/>
        <v>2</v>
      </c>
      <c r="N126" s="204">
        <f>'Core Indicators'!DJ126</f>
        <v>2</v>
      </c>
      <c r="O126" s="204">
        <f>'Core Indicators'!DR126</f>
        <v>2</v>
      </c>
      <c r="P126" s="204">
        <f>'Core Indicators'!DZ126</f>
        <v>2</v>
      </c>
      <c r="Q126" s="204">
        <f>'Core Indicators'!EH126</f>
        <v>2</v>
      </c>
      <c r="R126" s="204">
        <f>'Core Indicators'!EP126</f>
        <v>2</v>
      </c>
      <c r="S126" s="163">
        <f t="shared" si="52"/>
        <v>1.3</v>
      </c>
      <c r="T126" s="163">
        <f t="shared" si="53"/>
        <v>1.1666666666666667</v>
      </c>
      <c r="U126" s="203">
        <v>1</v>
      </c>
      <c r="V126" s="203">
        <v>1</v>
      </c>
      <c r="W126" s="203">
        <f>'Core Indicators'!EX126</f>
        <v>2</v>
      </c>
      <c r="X126" s="163">
        <f t="shared" si="54"/>
        <v>1.5</v>
      </c>
      <c r="Y126" s="203">
        <v>1</v>
      </c>
      <c r="Z126" s="163">
        <f t="shared" si="55"/>
        <v>1.5</v>
      </c>
      <c r="AA126" s="203">
        <f>'Core Indicators'!FF126</f>
        <v>1</v>
      </c>
      <c r="AB126" s="203">
        <f t="shared" si="56"/>
        <v>2</v>
      </c>
      <c r="AC126" s="184">
        <f>'Core Indicators'!GD126</f>
        <v>2</v>
      </c>
      <c r="AD126" s="184">
        <f>'Core Indicators'!GL126</f>
        <v>2</v>
      </c>
      <c r="AE126" s="184">
        <f>'Core Indicators'!GT126</f>
        <v>2</v>
      </c>
      <c r="AF126" s="184">
        <f>'Core Indicators'!HB126</f>
        <v>2</v>
      </c>
      <c r="AG126" s="184">
        <f t="shared" si="57"/>
        <v>2</v>
      </c>
      <c r="AH126" s="184">
        <f>'Core Indicators'!HJ126</f>
        <v>2</v>
      </c>
      <c r="AI126" s="184">
        <f>'Core Indicators'!HR126</f>
        <v>2</v>
      </c>
      <c r="AJ126" s="184">
        <f t="shared" si="58"/>
        <v>2</v>
      </c>
      <c r="AK126" s="184">
        <f>'Core Indicators'!HZ126</f>
        <v>2</v>
      </c>
      <c r="AL126" s="184">
        <f>'Core Indicators'!IH126</f>
        <v>2</v>
      </c>
      <c r="AM126" s="184">
        <f>'Core Indicators'!IP126</f>
        <v>2</v>
      </c>
      <c r="AN126" s="184">
        <f t="shared" si="59"/>
        <v>2</v>
      </c>
    </row>
    <row r="127" spans="1:40" x14ac:dyDescent="0.25">
      <c r="A127" s="203" t="str">
        <f>Lists!C:C</f>
        <v>SOM002</v>
      </c>
      <c r="B127" s="249">
        <f t="shared" si="45"/>
        <v>1.8</v>
      </c>
      <c r="C127" s="163">
        <f t="shared" si="46"/>
        <v>0</v>
      </c>
      <c r="D127" s="272">
        <f t="shared" si="47"/>
        <v>1.7</v>
      </c>
      <c r="E127" s="203">
        <f>'Core Indicators'!R127</f>
        <v>1</v>
      </c>
      <c r="F127" s="203">
        <f>'Core Indicators'!Z127</f>
        <v>3</v>
      </c>
      <c r="G127" s="163">
        <f t="shared" si="48"/>
        <v>2.1</v>
      </c>
      <c r="H127" s="203">
        <f>'Core Indicators'!AH127</f>
        <v>2</v>
      </c>
      <c r="I127" s="203">
        <f>'Core Indicators'!AP127</f>
        <v>2</v>
      </c>
      <c r="J127" s="203">
        <f>'Core Indicators'!BN127</f>
        <v>0</v>
      </c>
      <c r="K127" s="203">
        <f t="shared" si="49"/>
        <v>1</v>
      </c>
      <c r="L127" s="249">
        <f t="shared" si="50"/>
        <v>1.5</v>
      </c>
      <c r="M127" s="272">
        <f t="shared" si="51"/>
        <v>2</v>
      </c>
      <c r="N127" s="204">
        <f>'Core Indicators'!DJ127</f>
        <v>2</v>
      </c>
      <c r="O127" s="204">
        <f>'Core Indicators'!DR127</f>
        <v>2</v>
      </c>
      <c r="P127" s="204">
        <f>'Core Indicators'!DZ127</f>
        <v>2</v>
      </c>
      <c r="Q127" s="204">
        <f>'Core Indicators'!EH127</f>
        <v>2</v>
      </c>
      <c r="R127" s="204">
        <f>'Core Indicators'!EP127</f>
        <v>2</v>
      </c>
      <c r="S127" s="163">
        <f t="shared" si="52"/>
        <v>1.6</v>
      </c>
      <c r="T127" s="163">
        <f t="shared" si="53"/>
        <v>1.1666666666666667</v>
      </c>
      <c r="U127" s="203">
        <v>1</v>
      </c>
      <c r="V127" s="203">
        <v>1</v>
      </c>
      <c r="W127" s="203">
        <f>'Core Indicators'!EX127</f>
        <v>2</v>
      </c>
      <c r="X127" s="163">
        <f t="shared" si="54"/>
        <v>1.5</v>
      </c>
      <c r="Y127" s="203">
        <v>1</v>
      </c>
      <c r="Z127" s="163">
        <f t="shared" si="55"/>
        <v>2</v>
      </c>
      <c r="AA127" s="203">
        <f>'Core Indicators'!FF127</f>
        <v>2</v>
      </c>
      <c r="AB127" s="203">
        <f t="shared" si="56"/>
        <v>2</v>
      </c>
      <c r="AC127" s="184">
        <f>'Core Indicators'!GD127</f>
        <v>2</v>
      </c>
      <c r="AD127" s="184">
        <f>'Core Indicators'!GL127</f>
        <v>2</v>
      </c>
      <c r="AE127" s="184">
        <f>'Core Indicators'!GT127</f>
        <v>2</v>
      </c>
      <c r="AF127" s="184">
        <f>'Core Indicators'!HB127</f>
        <v>2</v>
      </c>
      <c r="AG127" s="184">
        <f t="shared" si="57"/>
        <v>2</v>
      </c>
      <c r="AH127" s="184">
        <f>'Core Indicators'!HJ127</f>
        <v>2</v>
      </c>
      <c r="AI127" s="184">
        <f>'Core Indicators'!HR127</f>
        <v>2</v>
      </c>
      <c r="AJ127" s="184">
        <f t="shared" si="58"/>
        <v>2</v>
      </c>
      <c r="AK127" s="184">
        <f>'Core Indicators'!HZ127</f>
        <v>2</v>
      </c>
      <c r="AL127" s="184">
        <f>'Core Indicators'!IH127</f>
        <v>2</v>
      </c>
      <c r="AM127" s="184">
        <f>'Core Indicators'!IP127</f>
        <v>2</v>
      </c>
      <c r="AN127" s="184">
        <f t="shared" si="59"/>
        <v>2</v>
      </c>
    </row>
    <row r="128" spans="1:40" x14ac:dyDescent="0.25">
      <c r="A128" s="203" t="str">
        <f>Lists!C:C</f>
        <v>SSD001</v>
      </c>
      <c r="B128" s="249">
        <f t="shared" si="45"/>
        <v>2</v>
      </c>
      <c r="C128" s="163">
        <f t="shared" si="46"/>
        <v>0</v>
      </c>
      <c r="D128" s="272">
        <f t="shared" si="47"/>
        <v>2.4</v>
      </c>
      <c r="E128" s="203">
        <f>'Core Indicators'!R128</f>
        <v>3</v>
      </c>
      <c r="F128" s="203">
        <f>'Core Indicators'!Z128</f>
        <v>2</v>
      </c>
      <c r="G128" s="163">
        <f t="shared" si="48"/>
        <v>2.5</v>
      </c>
      <c r="H128" s="203">
        <f>'Core Indicators'!AH128</f>
        <v>2</v>
      </c>
      <c r="I128" s="203">
        <f>'Core Indicators'!AP128</f>
        <v>2</v>
      </c>
      <c r="J128" s="203">
        <f>'Core Indicators'!BN128</f>
        <v>3</v>
      </c>
      <c r="K128" s="203">
        <f t="shared" si="49"/>
        <v>2.5</v>
      </c>
      <c r="L128" s="249">
        <f t="shared" si="50"/>
        <v>2.2999999999999998</v>
      </c>
      <c r="M128" s="272">
        <f t="shared" si="51"/>
        <v>2</v>
      </c>
      <c r="N128" s="204">
        <f>'Core Indicators'!DJ128</f>
        <v>2</v>
      </c>
      <c r="O128" s="204">
        <f>'Core Indicators'!DR128</f>
        <v>2</v>
      </c>
      <c r="P128" s="204">
        <f>'Core Indicators'!DZ128</f>
        <v>2</v>
      </c>
      <c r="Q128" s="204">
        <f>'Core Indicators'!EH128</f>
        <v>2</v>
      </c>
      <c r="R128" s="204">
        <f>'Core Indicators'!EP128</f>
        <v>2</v>
      </c>
      <c r="S128" s="163">
        <f t="shared" si="52"/>
        <v>1.7</v>
      </c>
      <c r="T128" s="163">
        <f t="shared" si="53"/>
        <v>1.3333333333333333</v>
      </c>
      <c r="U128" s="203">
        <v>1</v>
      </c>
      <c r="V128" s="203">
        <v>1</v>
      </c>
      <c r="W128" s="203">
        <f>'Core Indicators'!EX128</f>
        <v>3</v>
      </c>
      <c r="X128" s="163">
        <f t="shared" si="54"/>
        <v>2</v>
      </c>
      <c r="Y128" s="203">
        <v>1</v>
      </c>
      <c r="Z128" s="163">
        <f t="shared" si="55"/>
        <v>2</v>
      </c>
      <c r="AA128" s="203">
        <f>'Core Indicators'!FF128</f>
        <v>2</v>
      </c>
      <c r="AB128" s="203">
        <f t="shared" si="56"/>
        <v>2</v>
      </c>
      <c r="AC128" s="184">
        <f>'Core Indicators'!GD128</f>
        <v>2</v>
      </c>
      <c r="AD128" s="184">
        <f>'Core Indicators'!GL128</f>
        <v>2</v>
      </c>
      <c r="AE128" s="184">
        <f>'Core Indicators'!GT128</f>
        <v>2</v>
      </c>
      <c r="AF128" s="184">
        <f>'Core Indicators'!HB128</f>
        <v>2</v>
      </c>
      <c r="AG128" s="184">
        <f t="shared" si="57"/>
        <v>2</v>
      </c>
      <c r="AH128" s="184">
        <f>'Core Indicators'!HJ128</f>
        <v>2</v>
      </c>
      <c r="AI128" s="184">
        <f>'Core Indicators'!HR128</f>
        <v>2</v>
      </c>
      <c r="AJ128" s="184">
        <f t="shared" si="58"/>
        <v>2</v>
      </c>
      <c r="AK128" s="184">
        <f>'Core Indicators'!HZ128</f>
        <v>2</v>
      </c>
      <c r="AL128" s="184">
        <f>'Core Indicators'!IH128</f>
        <v>2</v>
      </c>
      <c r="AM128" s="184">
        <f>'Core Indicators'!IP128</f>
        <v>2</v>
      </c>
      <c r="AN128" s="184">
        <f t="shared" si="59"/>
        <v>2</v>
      </c>
    </row>
    <row r="129" spans="1:40" x14ac:dyDescent="0.25">
      <c r="A129" s="203" t="str">
        <f>Lists!C:C</f>
        <v>SSD003</v>
      </c>
      <c r="B129" s="249">
        <f t="shared" si="45"/>
        <v>2.4</v>
      </c>
      <c r="C129" s="163">
        <f t="shared" si="46"/>
        <v>0</v>
      </c>
      <c r="D129" s="272">
        <f t="shared" si="47"/>
        <v>2.7</v>
      </c>
      <c r="E129" s="203">
        <f>'Core Indicators'!R129</f>
        <v>3</v>
      </c>
      <c r="F129" s="203">
        <f>'Core Indicators'!Z129</f>
        <v>3</v>
      </c>
      <c r="G129" s="163">
        <f t="shared" si="48"/>
        <v>3</v>
      </c>
      <c r="H129" s="203">
        <f>'Core Indicators'!AH129</f>
        <v>2</v>
      </c>
      <c r="I129" s="203">
        <f>'Core Indicators'!AP129</f>
        <v>3</v>
      </c>
      <c r="J129" s="203">
        <f>'Core Indicators'!BN129</f>
        <v>3</v>
      </c>
      <c r="K129" s="203">
        <f t="shared" si="49"/>
        <v>3</v>
      </c>
      <c r="L129" s="249">
        <f t="shared" si="50"/>
        <v>2.5</v>
      </c>
      <c r="M129" s="272">
        <f t="shared" si="51"/>
        <v>2.8</v>
      </c>
      <c r="N129" s="204">
        <f>'Core Indicators'!DJ129</f>
        <v>3</v>
      </c>
      <c r="O129" s="204">
        <f>'Core Indicators'!DR129</f>
        <v>3</v>
      </c>
      <c r="P129" s="204">
        <f>'Core Indicators'!DZ129</f>
        <v>2</v>
      </c>
      <c r="Q129" s="204">
        <f>'Core Indicators'!EH129</f>
        <v>3</v>
      </c>
      <c r="R129" s="204">
        <f>'Core Indicators'!EP129</f>
        <v>3</v>
      </c>
      <c r="S129" s="163">
        <f t="shared" si="52"/>
        <v>1.4</v>
      </c>
      <c r="T129" s="163">
        <f t="shared" si="53"/>
        <v>1.3333333333333333</v>
      </c>
      <c r="U129" s="203">
        <v>1</v>
      </c>
      <c r="V129" s="203">
        <v>1</v>
      </c>
      <c r="W129" s="203">
        <f>'Core Indicators'!EX129</f>
        <v>3</v>
      </c>
      <c r="X129" s="163">
        <f t="shared" si="54"/>
        <v>2</v>
      </c>
      <c r="Y129" s="203">
        <v>1</v>
      </c>
      <c r="Z129" s="163">
        <f t="shared" si="55"/>
        <v>1.5</v>
      </c>
      <c r="AA129" s="203">
        <f>'Core Indicators'!FF129</f>
        <v>1</v>
      </c>
      <c r="AB129" s="203">
        <f t="shared" si="56"/>
        <v>2</v>
      </c>
      <c r="AC129" s="184">
        <f>'Core Indicators'!GD129</f>
        <v>2</v>
      </c>
      <c r="AD129" s="184">
        <f>'Core Indicators'!GL129</f>
        <v>2</v>
      </c>
      <c r="AE129" s="184">
        <f>'Core Indicators'!GT129</f>
        <v>2</v>
      </c>
      <c r="AF129" s="184">
        <f>'Core Indicators'!HB129</f>
        <v>2</v>
      </c>
      <c r="AG129" s="184">
        <f t="shared" si="57"/>
        <v>2</v>
      </c>
      <c r="AH129" s="184">
        <f>'Core Indicators'!HJ129</f>
        <v>2</v>
      </c>
      <c r="AI129" s="184">
        <f>'Core Indicators'!HR129</f>
        <v>2</v>
      </c>
      <c r="AJ129" s="184">
        <f t="shared" si="58"/>
        <v>2</v>
      </c>
      <c r="AK129" s="184">
        <f>'Core Indicators'!HZ129</f>
        <v>2</v>
      </c>
      <c r="AL129" s="184">
        <f>'Core Indicators'!IH129</f>
        <v>2</v>
      </c>
      <c r="AM129" s="184">
        <f>'Core Indicators'!IP129</f>
        <v>2</v>
      </c>
      <c r="AN129" s="184">
        <f t="shared" si="59"/>
        <v>2</v>
      </c>
    </row>
    <row r="130" spans="1:40" x14ac:dyDescent="0.25">
      <c r="A130" s="203" t="str">
        <f>Lists!C:C</f>
        <v>SVK002</v>
      </c>
      <c r="B130" s="249">
        <f t="shared" si="45"/>
        <v>1.9</v>
      </c>
      <c r="C130" s="163">
        <f t="shared" si="46"/>
        <v>0</v>
      </c>
      <c r="D130" s="272">
        <f t="shared" si="47"/>
        <v>2</v>
      </c>
      <c r="E130" s="203">
        <f>'Core Indicators'!R130</f>
        <v>2</v>
      </c>
      <c r="F130" s="203">
        <f>'Core Indicators'!Z130</f>
        <v>2</v>
      </c>
      <c r="G130" s="163">
        <f t="shared" si="48"/>
        <v>2</v>
      </c>
      <c r="H130" s="203">
        <f>'Core Indicators'!AH130</f>
        <v>2</v>
      </c>
      <c r="I130" s="203">
        <f>'Core Indicators'!AP130</f>
        <v>2</v>
      </c>
      <c r="J130" s="203">
        <f>'Core Indicators'!BN130</f>
        <v>2</v>
      </c>
      <c r="K130" s="203">
        <f t="shared" si="49"/>
        <v>2</v>
      </c>
      <c r="L130" s="249">
        <f t="shared" si="50"/>
        <v>2</v>
      </c>
      <c r="M130" s="272">
        <f t="shared" si="51"/>
        <v>2</v>
      </c>
      <c r="N130" s="204">
        <f>'Core Indicators'!DJ130</f>
        <v>2</v>
      </c>
      <c r="O130" s="204">
        <f>'Core Indicators'!DR130</f>
        <v>2</v>
      </c>
      <c r="P130" s="204">
        <f>'Core Indicators'!DZ130</f>
        <v>2</v>
      </c>
      <c r="Q130" s="204">
        <f>'Core Indicators'!EH130</f>
        <v>2</v>
      </c>
      <c r="R130" s="204">
        <f>'Core Indicators'!EP130</f>
        <v>2</v>
      </c>
      <c r="S130" s="163">
        <f t="shared" si="52"/>
        <v>1.6</v>
      </c>
      <c r="T130" s="163">
        <f t="shared" si="53"/>
        <v>1.1666666666666667</v>
      </c>
      <c r="U130" s="203">
        <v>1</v>
      </c>
      <c r="V130" s="203">
        <v>1</v>
      </c>
      <c r="W130" s="203">
        <f>'Core Indicators'!EX130</f>
        <v>2</v>
      </c>
      <c r="X130" s="163">
        <f t="shared" si="54"/>
        <v>1.5</v>
      </c>
      <c r="Y130" s="203">
        <v>1</v>
      </c>
      <c r="Z130" s="163">
        <f t="shared" si="55"/>
        <v>2</v>
      </c>
      <c r="AA130" s="203">
        <f>'Core Indicators'!FF130</f>
        <v>2</v>
      </c>
      <c r="AB130" s="203">
        <f t="shared" si="56"/>
        <v>2</v>
      </c>
      <c r="AC130" s="184">
        <f>'Core Indicators'!GD130</f>
        <v>2</v>
      </c>
      <c r="AD130" s="184">
        <f>'Core Indicators'!GL130</f>
        <v>2</v>
      </c>
      <c r="AE130" s="184">
        <f>'Core Indicators'!GT130</f>
        <v>2</v>
      </c>
      <c r="AF130" s="184">
        <f>'Core Indicators'!HB130</f>
        <v>2</v>
      </c>
      <c r="AG130" s="184">
        <f t="shared" si="57"/>
        <v>2</v>
      </c>
      <c r="AH130" s="184">
        <f>'Core Indicators'!HJ130</f>
        <v>2</v>
      </c>
      <c r="AI130" s="184">
        <f>'Core Indicators'!HR130</f>
        <v>2</v>
      </c>
      <c r="AJ130" s="184">
        <f t="shared" si="58"/>
        <v>2</v>
      </c>
      <c r="AK130" s="184">
        <f>'Core Indicators'!HZ130</f>
        <v>2</v>
      </c>
      <c r="AL130" s="184">
        <f>'Core Indicators'!IH130</f>
        <v>2</v>
      </c>
      <c r="AM130" s="184">
        <f>'Core Indicators'!IP130</f>
        <v>2</v>
      </c>
      <c r="AN130" s="184">
        <f t="shared" si="59"/>
        <v>2</v>
      </c>
    </row>
    <row r="131" spans="1:40" x14ac:dyDescent="0.25">
      <c r="A131" s="203" t="str">
        <f>Lists!C:C</f>
        <v>SWZ001</v>
      </c>
      <c r="B131" s="249">
        <f t="shared" ref="B131:B158" si="60">IF(OR(M131="x",D131="x"),"x",ROUND((5-GEOMEAN(((5-D131)/5*4+1),((5-M131)/5*4+1),((5-M131)/5*4+1)))/4*3.5+S131*0.3,1))</f>
        <v>1.3</v>
      </c>
      <c r="C131" s="163">
        <f t="shared" ref="C131:C158" si="61">COUNTIF(E131:F131,"x")+COUNTIF(H131:I131,"x")+COUNTIF(J131:J131,"x")+COUNTIF(M131,"x")+COUNTIF(U131:W131,"x")+COUNTIF(Y131:AB131,"x")</f>
        <v>1</v>
      </c>
      <c r="D131" s="272">
        <f t="shared" ref="D131:D158" si="62">IF(OR(L131="x",G131="x"),"x",ROUND((5-GEOMEAN(((5-L131)/5*4+1),((5-L131)/5*4+1),((5-G131)/5*4+1)))/4*5,1))</f>
        <v>1.3</v>
      </c>
      <c r="E131" s="203">
        <f>'Core Indicators'!R131</f>
        <v>1</v>
      </c>
      <c r="F131" s="203">
        <f>'Core Indicators'!Z131</f>
        <v>1</v>
      </c>
      <c r="G131" s="163">
        <f t="shared" ref="G131:G158" si="63">IF(AND(F131="x",E131="x"),"x",IF(OR(F131="x",E131="x"),AVERAGE(E131,F131),ROUND((10-GEOMEAN(((10-E131)/10*9+1),((10-F131)/10*9+1)))/9*10,1)))</f>
        <v>1</v>
      </c>
      <c r="H131" s="203">
        <f>'Core Indicators'!AH131</f>
        <v>1</v>
      </c>
      <c r="I131" s="203" t="str">
        <f>'Core Indicators'!AP131</f>
        <v>x</v>
      </c>
      <c r="J131" s="203">
        <f>'Core Indicators'!BN131</f>
        <v>2</v>
      </c>
      <c r="K131" s="203">
        <f t="shared" ref="K131:K158" si="64">IF(AND(J131="x",I131="x"),"x",IF(OR(J131="x",I131="x"),AVERAGE(I131,J131),ROUND((10-GEOMEAN(((10-I131)/10*9+1),((10-J131)/10*9+1)))/9*10,1)))</f>
        <v>2</v>
      </c>
      <c r="L131" s="249">
        <f t="shared" ref="L131:L158" si="65">IF(AND(H131="x",K131="x"),"x",IF(OR(H131="x",K131="x"),AVERAGE(H131,K131),ROUND((10-GEOMEAN(((10-H131)/10*9+1),((10-K131)/10*9+1)))/9*10,1)))</f>
        <v>1.5</v>
      </c>
      <c r="M131" s="272">
        <f t="shared" ref="M131:M158" si="66">IF(N131="x","x",AVERAGE(N131:R131))</f>
        <v>1</v>
      </c>
      <c r="N131" s="204">
        <f>'Core Indicators'!DJ131</f>
        <v>1</v>
      </c>
      <c r="O131" s="204">
        <f>'Core Indicators'!DR131</f>
        <v>1</v>
      </c>
      <c r="P131" s="204">
        <f>'Core Indicators'!DZ131</f>
        <v>1</v>
      </c>
      <c r="Q131" s="204">
        <f>'Core Indicators'!EH131</f>
        <v>1</v>
      </c>
      <c r="R131" s="204">
        <f>'Core Indicators'!EP131</f>
        <v>1</v>
      </c>
      <c r="S131" s="163">
        <f t="shared" ref="S131:S158" si="67">IF(OR(Z131="x",T131="x"),T131,ROUND((10-GEOMEAN(((10-T131)/10*9+1),((10-Z131)/10*9+1)))/9*10,1))</f>
        <v>1.6</v>
      </c>
      <c r="T131" s="163">
        <f t="shared" ref="T131:T158" si="68">AVERAGE(U131,X131,Y131)</f>
        <v>1.1666666666666667</v>
      </c>
      <c r="U131" s="203">
        <v>1</v>
      </c>
      <c r="V131" s="203">
        <v>1</v>
      </c>
      <c r="W131" s="203">
        <f>'Core Indicators'!EX131</f>
        <v>2</v>
      </c>
      <c r="X131" s="163">
        <f t="shared" ref="X131:X158" si="69">AVERAGE(V131:W131)</f>
        <v>1.5</v>
      </c>
      <c r="Y131" s="203">
        <v>1</v>
      </c>
      <c r="Z131" s="163">
        <f t="shared" ref="Z131:Z158" si="70">IF(AND(AA131="x",AB131="x"),"x",AVERAGE(AA131:AB131))</f>
        <v>2</v>
      </c>
      <c r="AA131" s="203">
        <f>'Core Indicators'!FF131</f>
        <v>2</v>
      </c>
      <c r="AB131" s="203">
        <f t="shared" ref="AB131:AB158" si="71">IF(AND(AJ131="x",AN131="x",AG131="x"),"x",(AVERAGE(AJ131,AN131,AG131)))</f>
        <v>2</v>
      </c>
      <c r="AC131" s="184">
        <f>'Core Indicators'!GD131</f>
        <v>2</v>
      </c>
      <c r="AD131" s="184">
        <f>'Core Indicators'!GL131</f>
        <v>2</v>
      </c>
      <c r="AE131" s="184">
        <f>'Core Indicators'!GT131</f>
        <v>2</v>
      </c>
      <c r="AF131" s="184">
        <f>'Core Indicators'!HB131</f>
        <v>2</v>
      </c>
      <c r="AG131" s="184">
        <f t="shared" ref="AG131:AG158" si="72">IF(AND(AC131="x",AD131="x",AE131="x",AF131="x"),"x",AVERAGE(AC131:AF131))</f>
        <v>2</v>
      </c>
      <c r="AH131" s="184">
        <f>'Core Indicators'!HJ131</f>
        <v>2</v>
      </c>
      <c r="AI131" s="184">
        <f>'Core Indicators'!HR131</f>
        <v>2</v>
      </c>
      <c r="AJ131" s="184">
        <f t="shared" ref="AJ131:AJ158" si="73">IF(AND(AH131="x",AI131="x"),"x",AVERAGE(AH131:AI131))</f>
        <v>2</v>
      </c>
      <c r="AK131" s="184">
        <f>'Core Indicators'!HZ131</f>
        <v>2</v>
      </c>
      <c r="AL131" s="184">
        <f>'Core Indicators'!IH131</f>
        <v>2</v>
      </c>
      <c r="AM131" s="184">
        <f>'Core Indicators'!IP131</f>
        <v>2</v>
      </c>
      <c r="AN131" s="184">
        <f t="shared" ref="AN131:AN158" si="74">IF(AND(AK131="x",AL131="x",AM131="x"),"x",AVERAGE(AK131:AM131))</f>
        <v>2</v>
      </c>
    </row>
    <row r="132" spans="1:40" x14ac:dyDescent="0.25">
      <c r="A132" s="203" t="str">
        <f>Lists!C:C</f>
        <v>SYR001</v>
      </c>
      <c r="B132" s="249">
        <f t="shared" si="60"/>
        <v>1.3</v>
      </c>
      <c r="C132" s="163">
        <f t="shared" si="61"/>
        <v>0</v>
      </c>
      <c r="D132" s="272">
        <f t="shared" si="62"/>
        <v>1.9</v>
      </c>
      <c r="E132" s="203">
        <f>'Core Indicators'!R132</f>
        <v>2</v>
      </c>
      <c r="F132" s="203">
        <f>'Core Indicators'!Z132</f>
        <v>1</v>
      </c>
      <c r="G132" s="163">
        <f t="shared" si="63"/>
        <v>1.5</v>
      </c>
      <c r="H132" s="203">
        <f>'Core Indicators'!AH132</f>
        <v>1</v>
      </c>
      <c r="I132" s="203">
        <f>'Core Indicators'!AP132</f>
        <v>3</v>
      </c>
      <c r="J132" s="203">
        <f>'Core Indicators'!BN132</f>
        <v>3</v>
      </c>
      <c r="K132" s="203">
        <f t="shared" si="64"/>
        <v>3</v>
      </c>
      <c r="L132" s="249">
        <f t="shared" si="65"/>
        <v>2.1</v>
      </c>
      <c r="M132" s="272">
        <f t="shared" si="66"/>
        <v>1</v>
      </c>
      <c r="N132" s="204">
        <f>'Core Indicators'!DJ132</f>
        <v>1</v>
      </c>
      <c r="O132" s="204">
        <f>'Core Indicators'!DR132</f>
        <v>1</v>
      </c>
      <c r="P132" s="204">
        <f>'Core Indicators'!DZ132</f>
        <v>1</v>
      </c>
      <c r="Q132" s="204">
        <f>'Core Indicators'!EH132</f>
        <v>1</v>
      </c>
      <c r="R132" s="204">
        <f>'Core Indicators'!EP132</f>
        <v>1</v>
      </c>
      <c r="S132" s="163">
        <f t="shared" si="67"/>
        <v>1.4</v>
      </c>
      <c r="T132" s="163">
        <f t="shared" si="68"/>
        <v>1.3333333333333333</v>
      </c>
      <c r="U132" s="203">
        <v>1</v>
      </c>
      <c r="V132" s="203">
        <v>1</v>
      </c>
      <c r="W132" s="203">
        <f>'Core Indicators'!EX132</f>
        <v>3</v>
      </c>
      <c r="X132" s="163">
        <f t="shared" si="69"/>
        <v>2</v>
      </c>
      <c r="Y132" s="203">
        <v>1</v>
      </c>
      <c r="Z132" s="163">
        <f t="shared" si="70"/>
        <v>1.5</v>
      </c>
      <c r="AA132" s="203">
        <f>'Core Indicators'!FF132</f>
        <v>1</v>
      </c>
      <c r="AB132" s="203">
        <f t="shared" si="71"/>
        <v>2</v>
      </c>
      <c r="AC132" s="184">
        <f>'Core Indicators'!GD132</f>
        <v>2</v>
      </c>
      <c r="AD132" s="184">
        <f>'Core Indicators'!GL132</f>
        <v>2</v>
      </c>
      <c r="AE132" s="184">
        <f>'Core Indicators'!GT132</f>
        <v>2</v>
      </c>
      <c r="AF132" s="184">
        <f>'Core Indicators'!HB132</f>
        <v>2</v>
      </c>
      <c r="AG132" s="184">
        <f t="shared" si="72"/>
        <v>2</v>
      </c>
      <c r="AH132" s="184">
        <f>'Core Indicators'!HJ132</f>
        <v>2</v>
      </c>
      <c r="AI132" s="184">
        <f>'Core Indicators'!HR132</f>
        <v>2</v>
      </c>
      <c r="AJ132" s="184">
        <f t="shared" si="73"/>
        <v>2</v>
      </c>
      <c r="AK132" s="184">
        <f>'Core Indicators'!HZ132</f>
        <v>2</v>
      </c>
      <c r="AL132" s="184">
        <f>'Core Indicators'!IH132</f>
        <v>2</v>
      </c>
      <c r="AM132" s="184">
        <f>'Core Indicators'!IP132</f>
        <v>2</v>
      </c>
      <c r="AN132" s="184">
        <f t="shared" si="74"/>
        <v>2</v>
      </c>
    </row>
    <row r="133" spans="1:40" x14ac:dyDescent="0.25">
      <c r="A133" s="203" t="str">
        <f>Lists!C:C</f>
        <v>TCD001</v>
      </c>
      <c r="B133" s="249">
        <f t="shared" si="60"/>
        <v>2.2999999999999998</v>
      </c>
      <c r="C133" s="163">
        <f t="shared" si="61"/>
        <v>0</v>
      </c>
      <c r="D133" s="272">
        <f t="shared" si="62"/>
        <v>2.2000000000000002</v>
      </c>
      <c r="E133" s="203">
        <f>'Core Indicators'!R133</f>
        <v>1</v>
      </c>
      <c r="F133" s="203">
        <f>'Core Indicators'!Z133</f>
        <v>2</v>
      </c>
      <c r="G133" s="163">
        <f t="shared" si="63"/>
        <v>1.5</v>
      </c>
      <c r="H133" s="203">
        <f>'Core Indicators'!AH133</f>
        <v>3</v>
      </c>
      <c r="I133" s="203">
        <f>'Core Indicators'!AP133</f>
        <v>2</v>
      </c>
      <c r="J133" s="203">
        <f>'Core Indicators'!BN133</f>
        <v>2</v>
      </c>
      <c r="K133" s="203">
        <f t="shared" si="64"/>
        <v>2</v>
      </c>
      <c r="L133" s="249">
        <f t="shared" si="65"/>
        <v>2.5</v>
      </c>
      <c r="M133" s="272">
        <f t="shared" si="66"/>
        <v>3</v>
      </c>
      <c r="N133" s="204">
        <f>'Core Indicators'!DJ133</f>
        <v>3</v>
      </c>
      <c r="O133" s="204">
        <f>'Core Indicators'!DR133</f>
        <v>3</v>
      </c>
      <c r="P133" s="204">
        <f>'Core Indicators'!DZ133</f>
        <v>3</v>
      </c>
      <c r="Q133" s="204">
        <f>'Core Indicators'!EH133</f>
        <v>3</v>
      </c>
      <c r="R133" s="204">
        <f>'Core Indicators'!EP133</f>
        <v>3</v>
      </c>
      <c r="S133" s="163">
        <f t="shared" si="67"/>
        <v>1.3</v>
      </c>
      <c r="T133" s="163">
        <f t="shared" si="68"/>
        <v>1.1666666666666667</v>
      </c>
      <c r="U133" s="203">
        <v>1</v>
      </c>
      <c r="V133" s="203">
        <v>1</v>
      </c>
      <c r="W133" s="203">
        <f>'Core Indicators'!EX133</f>
        <v>2</v>
      </c>
      <c r="X133" s="163">
        <f t="shared" si="69"/>
        <v>1.5</v>
      </c>
      <c r="Y133" s="203">
        <v>1</v>
      </c>
      <c r="Z133" s="163">
        <f t="shared" si="70"/>
        <v>1.5</v>
      </c>
      <c r="AA133" s="203">
        <f>'Core Indicators'!FF133</f>
        <v>1</v>
      </c>
      <c r="AB133" s="203">
        <f t="shared" si="71"/>
        <v>2</v>
      </c>
      <c r="AC133" s="184">
        <f>'Core Indicators'!GD133</f>
        <v>2</v>
      </c>
      <c r="AD133" s="184">
        <f>'Core Indicators'!GL133</f>
        <v>2</v>
      </c>
      <c r="AE133" s="184">
        <f>'Core Indicators'!GT133</f>
        <v>2</v>
      </c>
      <c r="AF133" s="184">
        <f>'Core Indicators'!HB133</f>
        <v>2</v>
      </c>
      <c r="AG133" s="184">
        <f t="shared" si="72"/>
        <v>2</v>
      </c>
      <c r="AH133" s="184">
        <f>'Core Indicators'!HJ133</f>
        <v>2</v>
      </c>
      <c r="AI133" s="184">
        <f>'Core Indicators'!HR133</f>
        <v>2</v>
      </c>
      <c r="AJ133" s="184">
        <f t="shared" si="73"/>
        <v>2</v>
      </c>
      <c r="AK133" s="184">
        <f>'Core Indicators'!HZ133</f>
        <v>2</v>
      </c>
      <c r="AL133" s="184">
        <f>'Core Indicators'!IH133</f>
        <v>2</v>
      </c>
      <c r="AM133" s="184">
        <f>'Core Indicators'!IP133</f>
        <v>2</v>
      </c>
      <c r="AN133" s="184">
        <f t="shared" si="74"/>
        <v>2</v>
      </c>
    </row>
    <row r="134" spans="1:40" x14ac:dyDescent="0.25">
      <c r="A134" s="203" t="str">
        <f>Lists!C:C</f>
        <v>TCD003</v>
      </c>
      <c r="B134" s="249">
        <f t="shared" si="60"/>
        <v>2.2999999999999998</v>
      </c>
      <c r="C134" s="163">
        <f t="shared" si="61"/>
        <v>0</v>
      </c>
      <c r="D134" s="272">
        <f t="shared" si="62"/>
        <v>1.9</v>
      </c>
      <c r="E134" s="203">
        <f>'Core Indicators'!R134</f>
        <v>2</v>
      </c>
      <c r="F134" s="203">
        <f>'Core Indicators'!Z134</f>
        <v>2</v>
      </c>
      <c r="G134" s="163">
        <f t="shared" si="63"/>
        <v>2</v>
      </c>
      <c r="H134" s="203">
        <f>'Core Indicators'!AH134</f>
        <v>2</v>
      </c>
      <c r="I134" s="203">
        <f>'Core Indicators'!AP134</f>
        <v>2</v>
      </c>
      <c r="J134" s="203">
        <f>'Core Indicators'!BN134</f>
        <v>1</v>
      </c>
      <c r="K134" s="203">
        <f t="shared" si="64"/>
        <v>1.5</v>
      </c>
      <c r="L134" s="249">
        <f t="shared" si="65"/>
        <v>1.8</v>
      </c>
      <c r="M134" s="272">
        <f t="shared" si="66"/>
        <v>3</v>
      </c>
      <c r="N134" s="204">
        <f>'Core Indicators'!DJ134</f>
        <v>3</v>
      </c>
      <c r="O134" s="204">
        <f>'Core Indicators'!DR134</f>
        <v>3</v>
      </c>
      <c r="P134" s="204">
        <f>'Core Indicators'!DZ134</f>
        <v>3</v>
      </c>
      <c r="Q134" s="204">
        <f>'Core Indicators'!EH134</f>
        <v>3</v>
      </c>
      <c r="R134" s="204">
        <f>'Core Indicators'!EP134</f>
        <v>3</v>
      </c>
      <c r="S134" s="163">
        <f t="shared" si="67"/>
        <v>1.5</v>
      </c>
      <c r="T134" s="163">
        <f t="shared" si="68"/>
        <v>1</v>
      </c>
      <c r="U134" s="203">
        <v>1</v>
      </c>
      <c r="V134" s="203">
        <v>1</v>
      </c>
      <c r="W134" s="203">
        <f>'Core Indicators'!EX134</f>
        <v>1</v>
      </c>
      <c r="X134" s="163">
        <f t="shared" si="69"/>
        <v>1</v>
      </c>
      <c r="Y134" s="203">
        <v>1</v>
      </c>
      <c r="Z134" s="163">
        <f t="shared" si="70"/>
        <v>2</v>
      </c>
      <c r="AA134" s="203">
        <f>'Core Indicators'!FF134</f>
        <v>2</v>
      </c>
      <c r="AB134" s="203">
        <f t="shared" si="71"/>
        <v>2</v>
      </c>
      <c r="AC134" s="184">
        <f>'Core Indicators'!GD134</f>
        <v>2</v>
      </c>
      <c r="AD134" s="184">
        <f>'Core Indicators'!GL134</f>
        <v>2</v>
      </c>
      <c r="AE134" s="184">
        <f>'Core Indicators'!GT134</f>
        <v>2</v>
      </c>
      <c r="AF134" s="184">
        <f>'Core Indicators'!HB134</f>
        <v>2</v>
      </c>
      <c r="AG134" s="184">
        <f t="shared" si="72"/>
        <v>2</v>
      </c>
      <c r="AH134" s="184">
        <f>'Core Indicators'!HJ134</f>
        <v>2</v>
      </c>
      <c r="AI134" s="184">
        <f>'Core Indicators'!HR134</f>
        <v>2</v>
      </c>
      <c r="AJ134" s="184">
        <f t="shared" si="73"/>
        <v>2</v>
      </c>
      <c r="AK134" s="184">
        <f>'Core Indicators'!HZ134</f>
        <v>2</v>
      </c>
      <c r="AL134" s="184">
        <f>'Core Indicators'!IH134</f>
        <v>2</v>
      </c>
      <c r="AM134" s="184">
        <f>'Core Indicators'!IP134</f>
        <v>2</v>
      </c>
      <c r="AN134" s="184">
        <f t="shared" si="74"/>
        <v>2</v>
      </c>
    </row>
    <row r="135" spans="1:40" x14ac:dyDescent="0.25">
      <c r="A135" s="203" t="str">
        <f>Lists!C:C</f>
        <v>TCD004</v>
      </c>
      <c r="B135" s="249">
        <f t="shared" si="60"/>
        <v>2</v>
      </c>
      <c r="C135" s="163">
        <f t="shared" si="61"/>
        <v>0</v>
      </c>
      <c r="D135" s="272">
        <f t="shared" si="62"/>
        <v>2</v>
      </c>
      <c r="E135" s="203">
        <f>'Core Indicators'!R135</f>
        <v>2</v>
      </c>
      <c r="F135" s="203">
        <f>'Core Indicators'!Z135</f>
        <v>2</v>
      </c>
      <c r="G135" s="163">
        <f t="shared" si="63"/>
        <v>2</v>
      </c>
      <c r="H135" s="203">
        <f>'Core Indicators'!AH135</f>
        <v>2</v>
      </c>
      <c r="I135" s="203">
        <f>'Core Indicators'!AP135</f>
        <v>2</v>
      </c>
      <c r="J135" s="203">
        <f>'Core Indicators'!BN135</f>
        <v>2</v>
      </c>
      <c r="K135" s="203">
        <f t="shared" si="64"/>
        <v>2</v>
      </c>
      <c r="L135" s="249">
        <f t="shared" si="65"/>
        <v>2</v>
      </c>
      <c r="M135" s="272">
        <f t="shared" si="66"/>
        <v>2.2000000000000002</v>
      </c>
      <c r="N135" s="204">
        <f>'Core Indicators'!DJ135</f>
        <v>3</v>
      </c>
      <c r="O135" s="204">
        <f>'Core Indicators'!DR135</f>
        <v>2</v>
      </c>
      <c r="P135" s="204">
        <f>'Core Indicators'!DZ135</f>
        <v>2</v>
      </c>
      <c r="Q135" s="204">
        <f>'Core Indicators'!EH135</f>
        <v>2</v>
      </c>
      <c r="R135" s="204">
        <f>'Core Indicators'!EP135</f>
        <v>2</v>
      </c>
      <c r="S135" s="163">
        <f t="shared" si="67"/>
        <v>1.6</v>
      </c>
      <c r="T135" s="163">
        <f t="shared" si="68"/>
        <v>1.1666666666666667</v>
      </c>
      <c r="U135" s="203">
        <v>1</v>
      </c>
      <c r="V135" s="203">
        <v>1</v>
      </c>
      <c r="W135" s="203">
        <f>'Core Indicators'!EX135</f>
        <v>2</v>
      </c>
      <c r="X135" s="163">
        <f t="shared" si="69"/>
        <v>1.5</v>
      </c>
      <c r="Y135" s="203">
        <v>1</v>
      </c>
      <c r="Z135" s="163">
        <f t="shared" si="70"/>
        <v>2</v>
      </c>
      <c r="AA135" s="203">
        <f>'Core Indicators'!FF135</f>
        <v>2</v>
      </c>
      <c r="AB135" s="203">
        <f t="shared" si="71"/>
        <v>2</v>
      </c>
      <c r="AC135" s="184">
        <f>'Core Indicators'!GD135</f>
        <v>2</v>
      </c>
      <c r="AD135" s="184">
        <f>'Core Indicators'!GL135</f>
        <v>2</v>
      </c>
      <c r="AE135" s="184">
        <f>'Core Indicators'!GT135</f>
        <v>2</v>
      </c>
      <c r="AF135" s="184">
        <f>'Core Indicators'!HB135</f>
        <v>2</v>
      </c>
      <c r="AG135" s="184">
        <f t="shared" si="72"/>
        <v>2</v>
      </c>
      <c r="AH135" s="184">
        <f>'Core Indicators'!HJ135</f>
        <v>2</v>
      </c>
      <c r="AI135" s="184">
        <f>'Core Indicators'!HR135</f>
        <v>2</v>
      </c>
      <c r="AJ135" s="184">
        <f t="shared" si="73"/>
        <v>2</v>
      </c>
      <c r="AK135" s="184">
        <f>'Core Indicators'!HZ135</f>
        <v>2</v>
      </c>
      <c r="AL135" s="184">
        <f>'Core Indicators'!IH135</f>
        <v>2</v>
      </c>
      <c r="AM135" s="184">
        <f>'Core Indicators'!IP135</f>
        <v>2</v>
      </c>
      <c r="AN135" s="184">
        <f t="shared" si="74"/>
        <v>2</v>
      </c>
    </row>
    <row r="136" spans="1:40" x14ac:dyDescent="0.25">
      <c r="A136" s="203" t="str">
        <f>Lists!C:C</f>
        <v>TCD005</v>
      </c>
      <c r="B136" s="249">
        <f t="shared" si="60"/>
        <v>1.5</v>
      </c>
      <c r="C136" s="163">
        <f t="shared" si="61"/>
        <v>0</v>
      </c>
      <c r="D136" s="272">
        <f t="shared" si="62"/>
        <v>1.9</v>
      </c>
      <c r="E136" s="203">
        <f>'Core Indicators'!R136</f>
        <v>2</v>
      </c>
      <c r="F136" s="203">
        <f>'Core Indicators'!Z136</f>
        <v>2</v>
      </c>
      <c r="G136" s="163">
        <f t="shared" si="63"/>
        <v>2</v>
      </c>
      <c r="H136" s="203">
        <f>'Core Indicators'!AH136</f>
        <v>2</v>
      </c>
      <c r="I136" s="203">
        <f>'Core Indicators'!AP136</f>
        <v>2</v>
      </c>
      <c r="J136" s="203">
        <f>'Core Indicators'!BN136</f>
        <v>1</v>
      </c>
      <c r="K136" s="203">
        <f t="shared" si="64"/>
        <v>1.5</v>
      </c>
      <c r="L136" s="249">
        <f t="shared" si="65"/>
        <v>1.8</v>
      </c>
      <c r="M136" s="272">
        <f t="shared" si="66"/>
        <v>1.4</v>
      </c>
      <c r="N136" s="204">
        <f>'Core Indicators'!DJ136</f>
        <v>3</v>
      </c>
      <c r="O136" s="204">
        <f>'Core Indicators'!DR136</f>
        <v>2</v>
      </c>
      <c r="P136" s="204">
        <f>'Core Indicators'!DZ136</f>
        <v>2</v>
      </c>
      <c r="Q136" s="204">
        <f>'Core Indicators'!EH136</f>
        <v>0</v>
      </c>
      <c r="R136" s="204">
        <f>'Core Indicators'!EP136</f>
        <v>0</v>
      </c>
      <c r="S136" s="163">
        <f t="shared" si="67"/>
        <v>1.3</v>
      </c>
      <c r="T136" s="163">
        <f t="shared" si="68"/>
        <v>1</v>
      </c>
      <c r="U136" s="203">
        <v>1</v>
      </c>
      <c r="V136" s="203">
        <v>1</v>
      </c>
      <c r="W136" s="203">
        <f>'Core Indicators'!EX136</f>
        <v>1</v>
      </c>
      <c r="X136" s="163">
        <f t="shared" si="69"/>
        <v>1</v>
      </c>
      <c r="Y136" s="203">
        <v>1</v>
      </c>
      <c r="Z136" s="163">
        <f t="shared" si="70"/>
        <v>1.5</v>
      </c>
      <c r="AA136" s="203">
        <f>'Core Indicators'!FF136</f>
        <v>1</v>
      </c>
      <c r="AB136" s="203">
        <f t="shared" si="71"/>
        <v>2</v>
      </c>
      <c r="AC136" s="184">
        <f>'Core Indicators'!GD136</f>
        <v>2</v>
      </c>
      <c r="AD136" s="184">
        <f>'Core Indicators'!GL136</f>
        <v>2</v>
      </c>
      <c r="AE136" s="184">
        <f>'Core Indicators'!GT136</f>
        <v>2</v>
      </c>
      <c r="AF136" s="184">
        <f>'Core Indicators'!HB136</f>
        <v>2</v>
      </c>
      <c r="AG136" s="184">
        <f t="shared" si="72"/>
        <v>2</v>
      </c>
      <c r="AH136" s="184">
        <f>'Core Indicators'!HJ136</f>
        <v>2</v>
      </c>
      <c r="AI136" s="184">
        <f>'Core Indicators'!HR136</f>
        <v>2</v>
      </c>
      <c r="AJ136" s="184">
        <f t="shared" si="73"/>
        <v>2</v>
      </c>
      <c r="AK136" s="184">
        <f>'Core Indicators'!HZ136</f>
        <v>2</v>
      </c>
      <c r="AL136" s="184">
        <f>'Core Indicators'!IH136</f>
        <v>2</v>
      </c>
      <c r="AM136" s="184">
        <f>'Core Indicators'!IP136</f>
        <v>2</v>
      </c>
      <c r="AN136" s="184">
        <f t="shared" si="74"/>
        <v>2</v>
      </c>
    </row>
    <row r="137" spans="1:40" x14ac:dyDescent="0.25">
      <c r="A137" s="203" t="str">
        <f>Lists!C:C</f>
        <v>TCD006</v>
      </c>
      <c r="B137" s="249">
        <f t="shared" si="60"/>
        <v>2.4</v>
      </c>
      <c r="C137" s="163">
        <f t="shared" si="61"/>
        <v>0</v>
      </c>
      <c r="D137" s="272">
        <f t="shared" si="62"/>
        <v>2.4</v>
      </c>
      <c r="E137" s="203">
        <f>'Core Indicators'!R137</f>
        <v>2</v>
      </c>
      <c r="F137" s="203">
        <f>'Core Indicators'!Z137</f>
        <v>3</v>
      </c>
      <c r="G137" s="163">
        <f t="shared" si="63"/>
        <v>2.5</v>
      </c>
      <c r="H137" s="203">
        <f>'Core Indicators'!AH137</f>
        <v>3</v>
      </c>
      <c r="I137" s="203">
        <f>'Core Indicators'!AP137</f>
        <v>2</v>
      </c>
      <c r="J137" s="203">
        <f>'Core Indicators'!BN137</f>
        <v>1</v>
      </c>
      <c r="K137" s="203">
        <f t="shared" si="64"/>
        <v>1.5</v>
      </c>
      <c r="L137" s="249">
        <f t="shared" si="65"/>
        <v>2.2999999999999998</v>
      </c>
      <c r="M137" s="272">
        <f t="shared" si="66"/>
        <v>3</v>
      </c>
      <c r="N137" s="204">
        <f>'Core Indicators'!DJ137</f>
        <v>3</v>
      </c>
      <c r="O137" s="204">
        <f>'Core Indicators'!DR137</f>
        <v>3</v>
      </c>
      <c r="P137" s="204">
        <f>'Core Indicators'!DZ137</f>
        <v>3</v>
      </c>
      <c r="Q137" s="204">
        <f>'Core Indicators'!EH137</f>
        <v>3</v>
      </c>
      <c r="R137" s="204">
        <f>'Core Indicators'!EP137</f>
        <v>3</v>
      </c>
      <c r="S137" s="163">
        <f t="shared" si="67"/>
        <v>1.3</v>
      </c>
      <c r="T137" s="163">
        <f t="shared" si="68"/>
        <v>1</v>
      </c>
      <c r="U137" s="203">
        <v>1</v>
      </c>
      <c r="V137" s="203">
        <v>1</v>
      </c>
      <c r="W137" s="203">
        <f>'Core Indicators'!EX137</f>
        <v>1</v>
      </c>
      <c r="X137" s="163">
        <f t="shared" si="69"/>
        <v>1</v>
      </c>
      <c r="Y137" s="203">
        <v>1</v>
      </c>
      <c r="Z137" s="163">
        <f t="shared" si="70"/>
        <v>1.5</v>
      </c>
      <c r="AA137" s="203">
        <f>'Core Indicators'!FF137</f>
        <v>1</v>
      </c>
      <c r="AB137" s="203">
        <f t="shared" si="71"/>
        <v>2</v>
      </c>
      <c r="AC137" s="184">
        <f>'Core Indicators'!GD137</f>
        <v>2</v>
      </c>
      <c r="AD137" s="184">
        <f>'Core Indicators'!GL137</f>
        <v>2</v>
      </c>
      <c r="AE137" s="184">
        <f>'Core Indicators'!GT137</f>
        <v>2</v>
      </c>
      <c r="AF137" s="184">
        <f>'Core Indicators'!HB137</f>
        <v>2</v>
      </c>
      <c r="AG137" s="184">
        <f t="shared" si="72"/>
        <v>2</v>
      </c>
      <c r="AH137" s="184">
        <f>'Core Indicators'!HJ137</f>
        <v>2</v>
      </c>
      <c r="AI137" s="184">
        <f>'Core Indicators'!HR137</f>
        <v>2</v>
      </c>
      <c r="AJ137" s="184">
        <f t="shared" si="73"/>
        <v>2</v>
      </c>
      <c r="AK137" s="184">
        <f>'Core Indicators'!HZ137</f>
        <v>2</v>
      </c>
      <c r="AL137" s="184">
        <f>'Core Indicators'!IH137</f>
        <v>2</v>
      </c>
      <c r="AM137" s="184">
        <f>'Core Indicators'!IP137</f>
        <v>2</v>
      </c>
      <c r="AN137" s="184">
        <f t="shared" si="74"/>
        <v>2</v>
      </c>
    </row>
    <row r="138" spans="1:40" x14ac:dyDescent="0.25">
      <c r="A138" s="203" t="str">
        <f>Lists!C:C</f>
        <v>THA001</v>
      </c>
      <c r="B138" s="249">
        <f t="shared" si="60"/>
        <v>2</v>
      </c>
      <c r="C138" s="163">
        <f t="shared" si="61"/>
        <v>0</v>
      </c>
      <c r="D138" s="272">
        <f t="shared" si="62"/>
        <v>2</v>
      </c>
      <c r="E138" s="203">
        <f>'Core Indicators'!R138</f>
        <v>2</v>
      </c>
      <c r="F138" s="203">
        <f>'Core Indicators'!Z138</f>
        <v>2</v>
      </c>
      <c r="G138" s="163">
        <f t="shared" si="63"/>
        <v>2</v>
      </c>
      <c r="H138" s="203">
        <f>'Core Indicators'!AH138</f>
        <v>2</v>
      </c>
      <c r="I138" s="203">
        <f>'Core Indicators'!AP138</f>
        <v>2</v>
      </c>
      <c r="J138" s="203">
        <f>'Core Indicators'!BN138</f>
        <v>2</v>
      </c>
      <c r="K138" s="203">
        <f t="shared" si="64"/>
        <v>2</v>
      </c>
      <c r="L138" s="249">
        <f t="shared" si="65"/>
        <v>2</v>
      </c>
      <c r="M138" s="272">
        <f t="shared" si="66"/>
        <v>2.2000000000000002</v>
      </c>
      <c r="N138" s="204">
        <f>'Core Indicators'!DJ138</f>
        <v>3</v>
      </c>
      <c r="O138" s="204">
        <f>'Core Indicators'!DR138</f>
        <v>2</v>
      </c>
      <c r="P138" s="204">
        <f>'Core Indicators'!DZ138</f>
        <v>2</v>
      </c>
      <c r="Q138" s="204">
        <f>'Core Indicators'!EH138</f>
        <v>2</v>
      </c>
      <c r="R138" s="204">
        <f>'Core Indicators'!EP138</f>
        <v>2</v>
      </c>
      <c r="S138" s="163">
        <f t="shared" si="67"/>
        <v>1.6</v>
      </c>
      <c r="T138" s="163">
        <f t="shared" si="68"/>
        <v>1.1666666666666667</v>
      </c>
      <c r="U138" s="203">
        <v>1</v>
      </c>
      <c r="V138" s="203">
        <v>1</v>
      </c>
      <c r="W138" s="203">
        <f>'Core Indicators'!EX138</f>
        <v>2</v>
      </c>
      <c r="X138" s="163">
        <f t="shared" si="69"/>
        <v>1.5</v>
      </c>
      <c r="Y138" s="203">
        <v>1</v>
      </c>
      <c r="Z138" s="163">
        <f t="shared" si="70"/>
        <v>2</v>
      </c>
      <c r="AA138" s="203">
        <f>'Core Indicators'!FF138</f>
        <v>2</v>
      </c>
      <c r="AB138" s="203">
        <f t="shared" si="71"/>
        <v>2</v>
      </c>
      <c r="AC138" s="184">
        <f>'Core Indicators'!GD138</f>
        <v>2</v>
      </c>
      <c r="AD138" s="184">
        <f>'Core Indicators'!GL138</f>
        <v>2</v>
      </c>
      <c r="AE138" s="184">
        <f>'Core Indicators'!GT138</f>
        <v>2</v>
      </c>
      <c r="AF138" s="184">
        <f>'Core Indicators'!HB138</f>
        <v>2</v>
      </c>
      <c r="AG138" s="184">
        <f t="shared" si="72"/>
        <v>2</v>
      </c>
      <c r="AH138" s="184">
        <f>'Core Indicators'!HJ138</f>
        <v>2</v>
      </c>
      <c r="AI138" s="184">
        <f>'Core Indicators'!HR138</f>
        <v>2</v>
      </c>
      <c r="AJ138" s="184">
        <f t="shared" si="73"/>
        <v>2</v>
      </c>
      <c r="AK138" s="184">
        <f>'Core Indicators'!HZ138</f>
        <v>2</v>
      </c>
      <c r="AL138" s="184">
        <f>'Core Indicators'!IH138</f>
        <v>2</v>
      </c>
      <c r="AM138" s="184">
        <f>'Core Indicators'!IP138</f>
        <v>2</v>
      </c>
      <c r="AN138" s="184">
        <f t="shared" si="74"/>
        <v>2</v>
      </c>
    </row>
    <row r="139" spans="1:40" x14ac:dyDescent="0.25">
      <c r="A139" s="203" t="str">
        <f>Lists!C:C</f>
        <v>THA002</v>
      </c>
      <c r="B139" s="249">
        <f t="shared" si="60"/>
        <v>1.9</v>
      </c>
      <c r="C139" s="163">
        <f t="shared" si="61"/>
        <v>2</v>
      </c>
      <c r="D139" s="272">
        <f t="shared" si="62"/>
        <v>2</v>
      </c>
      <c r="E139" s="203">
        <f>'Core Indicators'!R139</f>
        <v>2</v>
      </c>
      <c r="F139" s="203">
        <f>'Core Indicators'!Z139</f>
        <v>2</v>
      </c>
      <c r="G139" s="163">
        <f t="shared" si="63"/>
        <v>2</v>
      </c>
      <c r="H139" s="203" t="str">
        <f>'Core Indicators'!AH139</f>
        <v>x</v>
      </c>
      <c r="I139" s="203" t="str">
        <f>'Core Indicators'!AP139</f>
        <v>x</v>
      </c>
      <c r="J139" s="203">
        <f>'Core Indicators'!BN139</f>
        <v>2</v>
      </c>
      <c r="K139" s="203">
        <f t="shared" si="64"/>
        <v>2</v>
      </c>
      <c r="L139" s="249">
        <f t="shared" si="65"/>
        <v>2</v>
      </c>
      <c r="M139" s="272">
        <f t="shared" si="66"/>
        <v>2</v>
      </c>
      <c r="N139" s="204">
        <f>'Core Indicators'!DJ139</f>
        <v>2</v>
      </c>
      <c r="O139" s="204" t="str">
        <f>'Core Indicators'!DR139</f>
        <v>x</v>
      </c>
      <c r="P139" s="204" t="str">
        <f>'Core Indicators'!DZ139</f>
        <v>x</v>
      </c>
      <c r="Q139" s="204" t="str">
        <f>'Core Indicators'!EH139</f>
        <v>x</v>
      </c>
      <c r="R139" s="204" t="str">
        <f>'Core Indicators'!EP139</f>
        <v>x</v>
      </c>
      <c r="S139" s="163">
        <f t="shared" si="67"/>
        <v>1.6</v>
      </c>
      <c r="T139" s="163">
        <f t="shared" si="68"/>
        <v>1.1666666666666667</v>
      </c>
      <c r="U139" s="203">
        <v>1</v>
      </c>
      <c r="V139" s="203">
        <v>1</v>
      </c>
      <c r="W139" s="203">
        <f>'Core Indicators'!EX139</f>
        <v>2</v>
      </c>
      <c r="X139" s="163">
        <f t="shared" si="69"/>
        <v>1.5</v>
      </c>
      <c r="Y139" s="203">
        <v>1</v>
      </c>
      <c r="Z139" s="163">
        <f t="shared" si="70"/>
        <v>2</v>
      </c>
      <c r="AA139" s="203">
        <f>'Core Indicators'!FF139</f>
        <v>2</v>
      </c>
      <c r="AB139" s="203">
        <f t="shared" si="71"/>
        <v>2</v>
      </c>
      <c r="AC139" s="184">
        <f>'Core Indicators'!GD139</f>
        <v>2</v>
      </c>
      <c r="AD139" s="184">
        <f>'Core Indicators'!GL139</f>
        <v>2</v>
      </c>
      <c r="AE139" s="184">
        <f>'Core Indicators'!GT139</f>
        <v>2</v>
      </c>
      <c r="AF139" s="184">
        <f>'Core Indicators'!HB139</f>
        <v>2</v>
      </c>
      <c r="AG139" s="184">
        <f t="shared" si="72"/>
        <v>2</v>
      </c>
      <c r="AH139" s="184">
        <f>'Core Indicators'!HJ139</f>
        <v>2</v>
      </c>
      <c r="AI139" s="184">
        <f>'Core Indicators'!HR139</f>
        <v>2</v>
      </c>
      <c r="AJ139" s="184">
        <f t="shared" si="73"/>
        <v>2</v>
      </c>
      <c r="AK139" s="184">
        <f>'Core Indicators'!HZ139</f>
        <v>2</v>
      </c>
      <c r="AL139" s="184">
        <f>'Core Indicators'!IH139</f>
        <v>2</v>
      </c>
      <c r="AM139" s="184">
        <f>'Core Indicators'!IP139</f>
        <v>2</v>
      </c>
      <c r="AN139" s="184">
        <f t="shared" si="74"/>
        <v>2</v>
      </c>
    </row>
    <row r="140" spans="1:40" x14ac:dyDescent="0.25">
      <c r="A140" s="203" t="str">
        <f>Lists!C:C</f>
        <v>THA003</v>
      </c>
      <c r="B140" s="249">
        <f t="shared" si="60"/>
        <v>1.9</v>
      </c>
      <c r="C140" s="163">
        <f t="shared" si="61"/>
        <v>1</v>
      </c>
      <c r="D140" s="272">
        <f t="shared" si="62"/>
        <v>2</v>
      </c>
      <c r="E140" s="203">
        <f>'Core Indicators'!R140</f>
        <v>2</v>
      </c>
      <c r="F140" s="203">
        <f>'Core Indicators'!Z140</f>
        <v>2</v>
      </c>
      <c r="G140" s="163">
        <f t="shared" si="63"/>
        <v>2</v>
      </c>
      <c r="H140" s="203">
        <f>'Core Indicators'!AH140</f>
        <v>2</v>
      </c>
      <c r="I140" s="203">
        <f>'Core Indicators'!AP140</f>
        <v>2</v>
      </c>
      <c r="J140" s="203" t="str">
        <f>'Core Indicators'!BN140</f>
        <v>x</v>
      </c>
      <c r="K140" s="203">
        <f t="shared" si="64"/>
        <v>2</v>
      </c>
      <c r="L140" s="249">
        <f t="shared" si="65"/>
        <v>2</v>
      </c>
      <c r="M140" s="272">
        <f t="shared" si="66"/>
        <v>2</v>
      </c>
      <c r="N140" s="204">
        <f>'Core Indicators'!DJ140</f>
        <v>2</v>
      </c>
      <c r="O140" s="204">
        <f>'Core Indicators'!DR140</f>
        <v>2</v>
      </c>
      <c r="P140" s="204">
        <f>'Core Indicators'!DZ140</f>
        <v>2</v>
      </c>
      <c r="Q140" s="204">
        <f>'Core Indicators'!EH140</f>
        <v>2</v>
      </c>
      <c r="R140" s="204">
        <f>'Core Indicators'!EP140</f>
        <v>2</v>
      </c>
      <c r="S140" s="163">
        <f t="shared" si="67"/>
        <v>1.6</v>
      </c>
      <c r="T140" s="163">
        <f t="shared" si="68"/>
        <v>1.1666666666666667</v>
      </c>
      <c r="U140" s="203">
        <v>1</v>
      </c>
      <c r="V140" s="203">
        <v>1</v>
      </c>
      <c r="W140" s="203">
        <f>'Core Indicators'!EX140</f>
        <v>2</v>
      </c>
      <c r="X140" s="163">
        <f t="shared" si="69"/>
        <v>1.5</v>
      </c>
      <c r="Y140" s="203">
        <v>1</v>
      </c>
      <c r="Z140" s="163">
        <f t="shared" si="70"/>
        <v>2</v>
      </c>
      <c r="AA140" s="203">
        <f>'Core Indicators'!FF140</f>
        <v>2</v>
      </c>
      <c r="AB140" s="203">
        <f t="shared" si="71"/>
        <v>2</v>
      </c>
      <c r="AC140" s="184">
        <f>'Core Indicators'!GD140</f>
        <v>2</v>
      </c>
      <c r="AD140" s="184">
        <f>'Core Indicators'!GL140</f>
        <v>2</v>
      </c>
      <c r="AE140" s="184">
        <f>'Core Indicators'!GT140</f>
        <v>2</v>
      </c>
      <c r="AF140" s="184">
        <f>'Core Indicators'!HB140</f>
        <v>2</v>
      </c>
      <c r="AG140" s="184">
        <f t="shared" si="72"/>
        <v>2</v>
      </c>
      <c r="AH140" s="184">
        <f>'Core Indicators'!HJ140</f>
        <v>2</v>
      </c>
      <c r="AI140" s="184">
        <f>'Core Indicators'!HR140</f>
        <v>2</v>
      </c>
      <c r="AJ140" s="184">
        <f t="shared" si="73"/>
        <v>2</v>
      </c>
      <c r="AK140" s="184">
        <f>'Core Indicators'!HZ140</f>
        <v>2</v>
      </c>
      <c r="AL140" s="184">
        <f>'Core Indicators'!IH140</f>
        <v>2</v>
      </c>
      <c r="AM140" s="184">
        <f>'Core Indicators'!IP140</f>
        <v>2</v>
      </c>
      <c r="AN140" s="184">
        <f t="shared" si="74"/>
        <v>2</v>
      </c>
    </row>
    <row r="141" spans="1:40" x14ac:dyDescent="0.25">
      <c r="A141" s="203" t="str">
        <f>Lists!C:C</f>
        <v>TTO002</v>
      </c>
      <c r="B141" s="249">
        <f t="shared" si="60"/>
        <v>1.7</v>
      </c>
      <c r="C141" s="163">
        <f t="shared" si="61"/>
        <v>0</v>
      </c>
      <c r="D141" s="272">
        <f t="shared" si="62"/>
        <v>1.7</v>
      </c>
      <c r="E141" s="203">
        <f>'Core Indicators'!R141</f>
        <v>1</v>
      </c>
      <c r="F141" s="203">
        <f>'Core Indicators'!Z141</f>
        <v>2</v>
      </c>
      <c r="G141" s="163">
        <f t="shared" si="63"/>
        <v>1.5</v>
      </c>
      <c r="H141" s="203">
        <f>'Core Indicators'!AH141</f>
        <v>2</v>
      </c>
      <c r="I141" s="203">
        <f>'Core Indicators'!AP141</f>
        <v>2</v>
      </c>
      <c r="J141" s="203">
        <f>'Core Indicators'!BN141</f>
        <v>1</v>
      </c>
      <c r="K141" s="203">
        <f t="shared" si="64"/>
        <v>1.5</v>
      </c>
      <c r="L141" s="249">
        <f t="shared" si="65"/>
        <v>1.8</v>
      </c>
      <c r="M141" s="272">
        <f t="shared" si="66"/>
        <v>2</v>
      </c>
      <c r="N141" s="204">
        <f>'Core Indicators'!DJ141</f>
        <v>2</v>
      </c>
      <c r="O141" s="204">
        <f>'Core Indicators'!DR141</f>
        <v>2</v>
      </c>
      <c r="P141" s="204">
        <f>'Core Indicators'!DZ141</f>
        <v>2</v>
      </c>
      <c r="Q141" s="204" t="str">
        <f>'Core Indicators'!EH141</f>
        <v>x</v>
      </c>
      <c r="R141" s="204" t="str">
        <f>'Core Indicators'!EP141</f>
        <v>x</v>
      </c>
      <c r="S141" s="163">
        <f t="shared" si="67"/>
        <v>1.3</v>
      </c>
      <c r="T141" s="163">
        <f t="shared" si="68"/>
        <v>1</v>
      </c>
      <c r="U141" s="203">
        <v>1</v>
      </c>
      <c r="V141" s="203">
        <v>1</v>
      </c>
      <c r="W141" s="203">
        <f>'Core Indicators'!EX141</f>
        <v>1</v>
      </c>
      <c r="X141" s="163">
        <f t="shared" si="69"/>
        <v>1</v>
      </c>
      <c r="Y141" s="203">
        <v>1</v>
      </c>
      <c r="Z141" s="163">
        <f t="shared" si="70"/>
        <v>1.5</v>
      </c>
      <c r="AA141" s="203">
        <f>'Core Indicators'!FF141</f>
        <v>1</v>
      </c>
      <c r="AB141" s="203">
        <f t="shared" si="71"/>
        <v>2</v>
      </c>
      <c r="AC141" s="184">
        <f>'Core Indicators'!GD141</f>
        <v>2</v>
      </c>
      <c r="AD141" s="184">
        <f>'Core Indicators'!GL141</f>
        <v>2</v>
      </c>
      <c r="AE141" s="184">
        <f>'Core Indicators'!GT141</f>
        <v>2</v>
      </c>
      <c r="AF141" s="184">
        <f>'Core Indicators'!HB141</f>
        <v>2</v>
      </c>
      <c r="AG141" s="184">
        <f t="shared" si="72"/>
        <v>2</v>
      </c>
      <c r="AH141" s="184">
        <f>'Core Indicators'!HJ141</f>
        <v>2</v>
      </c>
      <c r="AI141" s="184">
        <f>'Core Indicators'!HR141</f>
        <v>2</v>
      </c>
      <c r="AJ141" s="184">
        <f t="shared" si="73"/>
        <v>2</v>
      </c>
      <c r="AK141" s="184">
        <f>'Core Indicators'!HZ141</f>
        <v>2</v>
      </c>
      <c r="AL141" s="184">
        <f>'Core Indicators'!IH141</f>
        <v>2</v>
      </c>
      <c r="AM141" s="184">
        <f>'Core Indicators'!IP141</f>
        <v>2</v>
      </c>
      <c r="AN141" s="184">
        <f t="shared" si="74"/>
        <v>2</v>
      </c>
    </row>
    <row r="142" spans="1:40" x14ac:dyDescent="0.25">
      <c r="A142" s="203" t="str">
        <f>Lists!C:C</f>
        <v>TUN002</v>
      </c>
      <c r="B142" s="249">
        <f t="shared" si="60"/>
        <v>2</v>
      </c>
      <c r="C142" s="163">
        <f t="shared" si="61"/>
        <v>0</v>
      </c>
      <c r="D142" s="272">
        <f t="shared" si="62"/>
        <v>2</v>
      </c>
      <c r="E142" s="203">
        <f>'Core Indicators'!R142</f>
        <v>2</v>
      </c>
      <c r="F142" s="203">
        <f>'Core Indicators'!Z142</f>
        <v>1</v>
      </c>
      <c r="G142" s="163">
        <f t="shared" si="63"/>
        <v>1.5</v>
      </c>
      <c r="H142" s="203">
        <f>'Core Indicators'!AH142</f>
        <v>2</v>
      </c>
      <c r="I142" s="203">
        <f>'Core Indicators'!AP142</f>
        <v>2</v>
      </c>
      <c r="J142" s="203">
        <f>'Core Indicators'!BN142</f>
        <v>3</v>
      </c>
      <c r="K142" s="203">
        <f t="shared" si="64"/>
        <v>2.5</v>
      </c>
      <c r="L142" s="249">
        <f t="shared" si="65"/>
        <v>2.2999999999999998</v>
      </c>
      <c r="M142" s="272">
        <f t="shared" si="66"/>
        <v>2</v>
      </c>
      <c r="N142" s="204">
        <f>'Core Indicators'!DJ142</f>
        <v>2</v>
      </c>
      <c r="O142" s="204">
        <f>'Core Indicators'!DR142</f>
        <v>2</v>
      </c>
      <c r="P142" s="204">
        <f>'Core Indicators'!DZ142</f>
        <v>2</v>
      </c>
      <c r="Q142" s="204">
        <f>'Core Indicators'!EH142</f>
        <v>2</v>
      </c>
      <c r="R142" s="204">
        <f>'Core Indicators'!EP142</f>
        <v>2</v>
      </c>
      <c r="S142" s="163">
        <f t="shared" si="67"/>
        <v>1.9</v>
      </c>
      <c r="T142" s="163">
        <f t="shared" si="68"/>
        <v>1.3333333333333333</v>
      </c>
      <c r="U142" s="203">
        <v>1</v>
      </c>
      <c r="V142" s="203">
        <v>1</v>
      </c>
      <c r="W142" s="203">
        <f>'Core Indicators'!EX142</f>
        <v>3</v>
      </c>
      <c r="X142" s="163">
        <f t="shared" si="69"/>
        <v>2</v>
      </c>
      <c r="Y142" s="203">
        <v>1</v>
      </c>
      <c r="Z142" s="163">
        <f t="shared" si="70"/>
        <v>2.5</v>
      </c>
      <c r="AA142" s="203">
        <f>'Core Indicators'!FF142</f>
        <v>3</v>
      </c>
      <c r="AB142" s="203">
        <f t="shared" si="71"/>
        <v>2</v>
      </c>
      <c r="AC142" s="184">
        <f>'Core Indicators'!GD142</f>
        <v>2</v>
      </c>
      <c r="AD142" s="184">
        <f>'Core Indicators'!GL142</f>
        <v>2</v>
      </c>
      <c r="AE142" s="184">
        <f>'Core Indicators'!GT142</f>
        <v>2</v>
      </c>
      <c r="AF142" s="184">
        <f>'Core Indicators'!HB142</f>
        <v>2</v>
      </c>
      <c r="AG142" s="184">
        <f t="shared" si="72"/>
        <v>2</v>
      </c>
      <c r="AH142" s="184">
        <f>'Core Indicators'!HJ142</f>
        <v>2</v>
      </c>
      <c r="AI142" s="184">
        <f>'Core Indicators'!HR142</f>
        <v>2</v>
      </c>
      <c r="AJ142" s="184">
        <f t="shared" si="73"/>
        <v>2</v>
      </c>
      <c r="AK142" s="184">
        <f>'Core Indicators'!HZ142</f>
        <v>2</v>
      </c>
      <c r="AL142" s="184">
        <f>'Core Indicators'!IH142</f>
        <v>2</v>
      </c>
      <c r="AM142" s="184">
        <f>'Core Indicators'!IP142</f>
        <v>2</v>
      </c>
      <c r="AN142" s="184">
        <f t="shared" si="74"/>
        <v>2</v>
      </c>
    </row>
    <row r="143" spans="1:40" x14ac:dyDescent="0.25">
      <c r="A143" s="203" t="str">
        <f>Lists!C:C</f>
        <v>TUR001</v>
      </c>
      <c r="B143" s="249">
        <f t="shared" si="60"/>
        <v>2</v>
      </c>
      <c r="C143" s="163">
        <f t="shared" si="61"/>
        <v>0</v>
      </c>
      <c r="D143" s="272">
        <f t="shared" si="62"/>
        <v>2.2000000000000002</v>
      </c>
      <c r="E143" s="203">
        <f>'Core Indicators'!R143</f>
        <v>2</v>
      </c>
      <c r="F143" s="203">
        <f>'Core Indicators'!Z143</f>
        <v>2</v>
      </c>
      <c r="G143" s="163">
        <f t="shared" si="63"/>
        <v>2</v>
      </c>
      <c r="H143" s="203">
        <f>'Core Indicators'!AH143</f>
        <v>2</v>
      </c>
      <c r="I143" s="203">
        <f>'Core Indicators'!AP143</f>
        <v>2</v>
      </c>
      <c r="J143" s="203">
        <f>'Core Indicators'!BN143</f>
        <v>3</v>
      </c>
      <c r="K143" s="203">
        <f t="shared" si="64"/>
        <v>2.5</v>
      </c>
      <c r="L143" s="249">
        <f t="shared" si="65"/>
        <v>2.2999999999999998</v>
      </c>
      <c r="M143" s="272">
        <f t="shared" si="66"/>
        <v>2</v>
      </c>
      <c r="N143" s="204">
        <f>'Core Indicators'!DJ143</f>
        <v>2</v>
      </c>
      <c r="O143" s="204">
        <f>'Core Indicators'!DR143</f>
        <v>2</v>
      </c>
      <c r="P143" s="204">
        <f>'Core Indicators'!DZ143</f>
        <v>2</v>
      </c>
      <c r="Q143" s="204">
        <f>'Core Indicators'!EH143</f>
        <v>2</v>
      </c>
      <c r="R143" s="204">
        <f>'Core Indicators'!EP143</f>
        <v>2</v>
      </c>
      <c r="S143" s="163">
        <f t="shared" si="67"/>
        <v>1.7</v>
      </c>
      <c r="T143" s="163">
        <f t="shared" si="68"/>
        <v>1.3333333333333333</v>
      </c>
      <c r="U143" s="203">
        <v>1</v>
      </c>
      <c r="V143" s="203">
        <v>1</v>
      </c>
      <c r="W143" s="203">
        <f>'Core Indicators'!EX143</f>
        <v>3</v>
      </c>
      <c r="X143" s="163">
        <f t="shared" si="69"/>
        <v>2</v>
      </c>
      <c r="Y143" s="203">
        <v>1</v>
      </c>
      <c r="Z143" s="163">
        <f t="shared" si="70"/>
        <v>2</v>
      </c>
      <c r="AA143" s="203">
        <f>'Core Indicators'!FF143</f>
        <v>2</v>
      </c>
      <c r="AB143" s="203">
        <f t="shared" si="71"/>
        <v>2</v>
      </c>
      <c r="AC143" s="184">
        <f>'Core Indicators'!GD143</f>
        <v>2</v>
      </c>
      <c r="AD143" s="184">
        <f>'Core Indicators'!GL143</f>
        <v>2</v>
      </c>
      <c r="AE143" s="184">
        <f>'Core Indicators'!GT143</f>
        <v>2</v>
      </c>
      <c r="AF143" s="184">
        <f>'Core Indicators'!HB143</f>
        <v>2</v>
      </c>
      <c r="AG143" s="184">
        <f t="shared" si="72"/>
        <v>2</v>
      </c>
      <c r="AH143" s="184">
        <f>'Core Indicators'!HJ143</f>
        <v>2</v>
      </c>
      <c r="AI143" s="184">
        <f>'Core Indicators'!HR143</f>
        <v>2</v>
      </c>
      <c r="AJ143" s="184">
        <f t="shared" si="73"/>
        <v>2</v>
      </c>
      <c r="AK143" s="184">
        <f>'Core Indicators'!HZ143</f>
        <v>2</v>
      </c>
      <c r="AL143" s="184">
        <f>'Core Indicators'!IH143</f>
        <v>2</v>
      </c>
      <c r="AM143" s="184">
        <f>'Core Indicators'!IP143</f>
        <v>2</v>
      </c>
      <c r="AN143" s="184">
        <f t="shared" si="74"/>
        <v>2</v>
      </c>
    </row>
    <row r="144" spans="1:40" x14ac:dyDescent="0.25">
      <c r="A144" s="203" t="str">
        <f>Lists!C:C</f>
        <v>TUR002</v>
      </c>
      <c r="B144" s="249">
        <f t="shared" si="60"/>
        <v>1.9</v>
      </c>
      <c r="C144" s="163">
        <f t="shared" si="61"/>
        <v>1</v>
      </c>
      <c r="D144" s="272">
        <f t="shared" si="62"/>
        <v>2</v>
      </c>
      <c r="E144" s="203">
        <f>'Core Indicators'!R144</f>
        <v>2</v>
      </c>
      <c r="F144" s="203">
        <f>'Core Indicators'!Z144</f>
        <v>2</v>
      </c>
      <c r="G144" s="163">
        <f t="shared" si="63"/>
        <v>2</v>
      </c>
      <c r="H144" s="203">
        <f>'Core Indicators'!AH144</f>
        <v>2</v>
      </c>
      <c r="I144" s="203">
        <f>'Core Indicators'!AP144</f>
        <v>2</v>
      </c>
      <c r="J144" s="203" t="str">
        <f>'Core Indicators'!BN144</f>
        <v>x</v>
      </c>
      <c r="K144" s="203">
        <f t="shared" si="64"/>
        <v>2</v>
      </c>
      <c r="L144" s="249">
        <f t="shared" si="65"/>
        <v>2</v>
      </c>
      <c r="M144" s="272">
        <f t="shared" si="66"/>
        <v>2</v>
      </c>
      <c r="N144" s="204">
        <f>'Core Indicators'!DJ144</f>
        <v>2</v>
      </c>
      <c r="O144" s="204">
        <f>'Core Indicators'!DR144</f>
        <v>2</v>
      </c>
      <c r="P144" s="204">
        <f>'Core Indicators'!DZ144</f>
        <v>2</v>
      </c>
      <c r="Q144" s="204">
        <f>'Core Indicators'!EH144</f>
        <v>2</v>
      </c>
      <c r="R144" s="204">
        <f>'Core Indicators'!EP144</f>
        <v>2</v>
      </c>
      <c r="S144" s="163">
        <f t="shared" si="67"/>
        <v>1.7</v>
      </c>
      <c r="T144" s="163">
        <f t="shared" si="68"/>
        <v>1.3333333333333333</v>
      </c>
      <c r="U144" s="203">
        <v>1</v>
      </c>
      <c r="V144" s="203">
        <v>1</v>
      </c>
      <c r="W144" s="203">
        <f>'Core Indicators'!EX144</f>
        <v>3</v>
      </c>
      <c r="X144" s="163">
        <f t="shared" si="69"/>
        <v>2</v>
      </c>
      <c r="Y144" s="203">
        <v>1</v>
      </c>
      <c r="Z144" s="163">
        <f t="shared" si="70"/>
        <v>2</v>
      </c>
      <c r="AA144" s="203">
        <f>'Core Indicators'!FF144</f>
        <v>2</v>
      </c>
      <c r="AB144" s="203">
        <f t="shared" si="71"/>
        <v>2</v>
      </c>
      <c r="AC144" s="184">
        <f>'Core Indicators'!GD144</f>
        <v>2</v>
      </c>
      <c r="AD144" s="184">
        <f>'Core Indicators'!GL144</f>
        <v>2</v>
      </c>
      <c r="AE144" s="184">
        <f>'Core Indicators'!GT144</f>
        <v>2</v>
      </c>
      <c r="AF144" s="184">
        <f>'Core Indicators'!HB144</f>
        <v>2</v>
      </c>
      <c r="AG144" s="184">
        <f t="shared" si="72"/>
        <v>2</v>
      </c>
      <c r="AH144" s="184">
        <f>'Core Indicators'!HJ144</f>
        <v>2</v>
      </c>
      <c r="AI144" s="184">
        <f>'Core Indicators'!HR144</f>
        <v>2</v>
      </c>
      <c r="AJ144" s="184">
        <f t="shared" si="73"/>
        <v>2</v>
      </c>
      <c r="AK144" s="184">
        <f>'Core Indicators'!HZ144</f>
        <v>2</v>
      </c>
      <c r="AL144" s="184">
        <f>'Core Indicators'!IH144</f>
        <v>2</v>
      </c>
      <c r="AM144" s="184">
        <f>'Core Indicators'!IP144</f>
        <v>2</v>
      </c>
      <c r="AN144" s="184">
        <f t="shared" si="74"/>
        <v>2</v>
      </c>
    </row>
    <row r="145" spans="1:40" x14ac:dyDescent="0.25">
      <c r="A145" s="203" t="str">
        <f>Lists!C:C</f>
        <v>TUR003</v>
      </c>
      <c r="B145" s="249">
        <f t="shared" si="60"/>
        <v>2</v>
      </c>
      <c r="C145" s="163">
        <f t="shared" si="61"/>
        <v>0</v>
      </c>
      <c r="D145" s="272">
        <f t="shared" si="62"/>
        <v>2.2000000000000002</v>
      </c>
      <c r="E145" s="203">
        <f>'Core Indicators'!R145</f>
        <v>2</v>
      </c>
      <c r="F145" s="203">
        <f>'Core Indicators'!Z145</f>
        <v>2</v>
      </c>
      <c r="G145" s="163">
        <f t="shared" si="63"/>
        <v>2</v>
      </c>
      <c r="H145" s="203">
        <f>'Core Indicators'!AH145</f>
        <v>2</v>
      </c>
      <c r="I145" s="203">
        <f>'Core Indicators'!AP145</f>
        <v>2</v>
      </c>
      <c r="J145" s="203">
        <f>'Core Indicators'!BN145</f>
        <v>3</v>
      </c>
      <c r="K145" s="203">
        <f t="shared" si="64"/>
        <v>2.5</v>
      </c>
      <c r="L145" s="249">
        <f t="shared" si="65"/>
        <v>2.2999999999999998</v>
      </c>
      <c r="M145" s="272">
        <f t="shared" si="66"/>
        <v>2</v>
      </c>
      <c r="N145" s="204">
        <f>'Core Indicators'!DJ145</f>
        <v>2</v>
      </c>
      <c r="O145" s="204">
        <f>'Core Indicators'!DR145</f>
        <v>2</v>
      </c>
      <c r="P145" s="204">
        <f>'Core Indicators'!DZ145</f>
        <v>2</v>
      </c>
      <c r="Q145" s="204">
        <f>'Core Indicators'!EH145</f>
        <v>2</v>
      </c>
      <c r="R145" s="204">
        <f>'Core Indicators'!EP145</f>
        <v>2</v>
      </c>
      <c r="S145" s="163">
        <f t="shared" si="67"/>
        <v>1.7</v>
      </c>
      <c r="T145" s="163">
        <f t="shared" si="68"/>
        <v>1.3333333333333333</v>
      </c>
      <c r="U145" s="203">
        <v>1</v>
      </c>
      <c r="V145" s="203">
        <v>1</v>
      </c>
      <c r="W145" s="203">
        <f>'Core Indicators'!EX145</f>
        <v>3</v>
      </c>
      <c r="X145" s="163">
        <f t="shared" si="69"/>
        <v>2</v>
      </c>
      <c r="Y145" s="203">
        <v>1</v>
      </c>
      <c r="Z145" s="163">
        <f t="shared" si="70"/>
        <v>2</v>
      </c>
      <c r="AA145" s="203">
        <f>'Core Indicators'!FF145</f>
        <v>2</v>
      </c>
      <c r="AB145" s="203">
        <f t="shared" si="71"/>
        <v>2</v>
      </c>
      <c r="AC145" s="184">
        <f>'Core Indicators'!GD145</f>
        <v>2</v>
      </c>
      <c r="AD145" s="184">
        <f>'Core Indicators'!GL145</f>
        <v>2</v>
      </c>
      <c r="AE145" s="184">
        <f>'Core Indicators'!GT145</f>
        <v>2</v>
      </c>
      <c r="AF145" s="184">
        <f>'Core Indicators'!HB145</f>
        <v>2</v>
      </c>
      <c r="AG145" s="184">
        <f t="shared" si="72"/>
        <v>2</v>
      </c>
      <c r="AH145" s="184">
        <f>'Core Indicators'!HJ145</f>
        <v>2</v>
      </c>
      <c r="AI145" s="184">
        <f>'Core Indicators'!HR145</f>
        <v>2</v>
      </c>
      <c r="AJ145" s="184">
        <f t="shared" si="73"/>
        <v>2</v>
      </c>
      <c r="AK145" s="184">
        <f>'Core Indicators'!HZ145</f>
        <v>2</v>
      </c>
      <c r="AL145" s="184">
        <f>'Core Indicators'!IH145</f>
        <v>2</v>
      </c>
      <c r="AM145" s="184">
        <f>'Core Indicators'!IP145</f>
        <v>2</v>
      </c>
      <c r="AN145" s="184">
        <f t="shared" si="74"/>
        <v>2</v>
      </c>
    </row>
    <row r="146" spans="1:40" x14ac:dyDescent="0.25">
      <c r="A146" s="203" t="str">
        <f>Lists!C:C</f>
        <v>TUR004</v>
      </c>
      <c r="B146" s="249">
        <f t="shared" si="60"/>
        <v>2</v>
      </c>
      <c r="C146" s="163">
        <f t="shared" si="61"/>
        <v>0</v>
      </c>
      <c r="D146" s="272">
        <f t="shared" si="62"/>
        <v>2.2000000000000002</v>
      </c>
      <c r="E146" s="203">
        <f>'Core Indicators'!R146</f>
        <v>2</v>
      </c>
      <c r="F146" s="203">
        <f>'Core Indicators'!Z146</f>
        <v>2</v>
      </c>
      <c r="G146" s="163">
        <f t="shared" si="63"/>
        <v>2</v>
      </c>
      <c r="H146" s="203">
        <f>'Core Indicators'!AH146</f>
        <v>2</v>
      </c>
      <c r="I146" s="203">
        <f>'Core Indicators'!AP146</f>
        <v>2</v>
      </c>
      <c r="J146" s="203">
        <f>'Core Indicators'!BN146</f>
        <v>3</v>
      </c>
      <c r="K146" s="203">
        <f t="shared" si="64"/>
        <v>2.5</v>
      </c>
      <c r="L146" s="249">
        <f t="shared" si="65"/>
        <v>2.2999999999999998</v>
      </c>
      <c r="M146" s="272">
        <f t="shared" si="66"/>
        <v>2</v>
      </c>
      <c r="N146" s="204">
        <f>'Core Indicators'!DJ146</f>
        <v>2</v>
      </c>
      <c r="O146" s="204">
        <f>'Core Indicators'!DR146</f>
        <v>2</v>
      </c>
      <c r="P146" s="204">
        <f>'Core Indicators'!DZ146</f>
        <v>2</v>
      </c>
      <c r="Q146" s="204">
        <f>'Core Indicators'!EH146</f>
        <v>2</v>
      </c>
      <c r="R146" s="204">
        <f>'Core Indicators'!EP146</f>
        <v>2</v>
      </c>
      <c r="S146" s="163">
        <f t="shared" si="67"/>
        <v>1.7</v>
      </c>
      <c r="T146" s="163">
        <f t="shared" si="68"/>
        <v>1.3333333333333333</v>
      </c>
      <c r="U146" s="203">
        <v>1</v>
      </c>
      <c r="V146" s="203">
        <v>1</v>
      </c>
      <c r="W146" s="203">
        <f>'Core Indicators'!EX146</f>
        <v>3</v>
      </c>
      <c r="X146" s="163">
        <f t="shared" si="69"/>
        <v>2</v>
      </c>
      <c r="Y146" s="203">
        <v>1</v>
      </c>
      <c r="Z146" s="163">
        <f t="shared" si="70"/>
        <v>2</v>
      </c>
      <c r="AA146" s="203">
        <f>'Core Indicators'!FF146</f>
        <v>2</v>
      </c>
      <c r="AB146" s="203">
        <f t="shared" si="71"/>
        <v>2</v>
      </c>
      <c r="AC146" s="184">
        <f>'Core Indicators'!GD146</f>
        <v>2</v>
      </c>
      <c r="AD146" s="184">
        <f>'Core Indicators'!GL146</f>
        <v>2</v>
      </c>
      <c r="AE146" s="184">
        <f>'Core Indicators'!GT146</f>
        <v>2</v>
      </c>
      <c r="AF146" s="184">
        <f>'Core Indicators'!HB146</f>
        <v>2</v>
      </c>
      <c r="AG146" s="184">
        <f t="shared" si="72"/>
        <v>2</v>
      </c>
      <c r="AH146" s="184">
        <f>'Core Indicators'!HJ146</f>
        <v>2</v>
      </c>
      <c r="AI146" s="184">
        <f>'Core Indicators'!HR146</f>
        <v>2</v>
      </c>
      <c r="AJ146" s="184">
        <f t="shared" si="73"/>
        <v>2</v>
      </c>
      <c r="AK146" s="184">
        <f>'Core Indicators'!HZ146</f>
        <v>2</v>
      </c>
      <c r="AL146" s="184">
        <f>'Core Indicators'!IH146</f>
        <v>2</v>
      </c>
      <c r="AM146" s="184">
        <f>'Core Indicators'!IP146</f>
        <v>2</v>
      </c>
      <c r="AN146" s="184">
        <f t="shared" si="74"/>
        <v>2</v>
      </c>
    </row>
    <row r="147" spans="1:40" x14ac:dyDescent="0.25">
      <c r="A147" s="203" t="str">
        <f>Lists!C:C</f>
        <v>TZA001</v>
      </c>
      <c r="B147" s="249">
        <f t="shared" si="60"/>
        <v>1.9</v>
      </c>
      <c r="C147" s="163">
        <f t="shared" si="61"/>
        <v>0</v>
      </c>
      <c r="D147" s="272">
        <f t="shared" si="62"/>
        <v>1.9</v>
      </c>
      <c r="E147" s="203">
        <f>'Core Indicators'!R147</f>
        <v>2</v>
      </c>
      <c r="F147" s="203">
        <f>'Core Indicators'!Z147</f>
        <v>2</v>
      </c>
      <c r="G147" s="163">
        <f t="shared" si="63"/>
        <v>2</v>
      </c>
      <c r="H147" s="203">
        <f>'Core Indicators'!AH147</f>
        <v>2</v>
      </c>
      <c r="I147" s="203">
        <f>'Core Indicators'!AP147</f>
        <v>1</v>
      </c>
      <c r="J147" s="203">
        <f>'Core Indicators'!BN147</f>
        <v>2</v>
      </c>
      <c r="K147" s="203">
        <f t="shared" si="64"/>
        <v>1.5</v>
      </c>
      <c r="L147" s="249">
        <f t="shared" si="65"/>
        <v>1.8</v>
      </c>
      <c r="M147" s="272">
        <f t="shared" si="66"/>
        <v>2</v>
      </c>
      <c r="N147" s="204">
        <f>'Core Indicators'!DJ147</f>
        <v>2</v>
      </c>
      <c r="O147" s="204">
        <f>'Core Indicators'!DR147</f>
        <v>2</v>
      </c>
      <c r="P147" s="204">
        <f>'Core Indicators'!DZ147</f>
        <v>2</v>
      </c>
      <c r="Q147" s="204">
        <f>'Core Indicators'!EH147</f>
        <v>2</v>
      </c>
      <c r="R147" s="204">
        <f>'Core Indicators'!EP147</f>
        <v>2</v>
      </c>
      <c r="S147" s="163">
        <f t="shared" si="67"/>
        <v>1.6</v>
      </c>
      <c r="T147" s="163">
        <f t="shared" si="68"/>
        <v>1.1666666666666667</v>
      </c>
      <c r="U147" s="203">
        <v>1</v>
      </c>
      <c r="V147" s="203">
        <v>1</v>
      </c>
      <c r="W147" s="203">
        <f>'Core Indicators'!EX147</f>
        <v>2</v>
      </c>
      <c r="X147" s="163">
        <f t="shared" si="69"/>
        <v>1.5</v>
      </c>
      <c r="Y147" s="203">
        <v>1</v>
      </c>
      <c r="Z147" s="163">
        <f t="shared" si="70"/>
        <v>2</v>
      </c>
      <c r="AA147" s="203">
        <f>'Core Indicators'!FF147</f>
        <v>2</v>
      </c>
      <c r="AB147" s="203">
        <f t="shared" si="71"/>
        <v>2</v>
      </c>
      <c r="AC147" s="184">
        <f>'Core Indicators'!GD147</f>
        <v>2</v>
      </c>
      <c r="AD147" s="184">
        <f>'Core Indicators'!GL147</f>
        <v>2</v>
      </c>
      <c r="AE147" s="184">
        <f>'Core Indicators'!GT147</f>
        <v>2</v>
      </c>
      <c r="AF147" s="184">
        <f>'Core Indicators'!HB147</f>
        <v>2</v>
      </c>
      <c r="AG147" s="184">
        <f t="shared" si="72"/>
        <v>2</v>
      </c>
      <c r="AH147" s="184">
        <f>'Core Indicators'!HJ147</f>
        <v>2</v>
      </c>
      <c r="AI147" s="184">
        <f>'Core Indicators'!HR147</f>
        <v>2</v>
      </c>
      <c r="AJ147" s="184">
        <f t="shared" si="73"/>
        <v>2</v>
      </c>
      <c r="AK147" s="184">
        <f>'Core Indicators'!HZ147</f>
        <v>2</v>
      </c>
      <c r="AL147" s="184">
        <f>'Core Indicators'!IH147</f>
        <v>2</v>
      </c>
      <c r="AM147" s="184">
        <f>'Core Indicators'!IP147</f>
        <v>2</v>
      </c>
      <c r="AN147" s="184">
        <f t="shared" si="74"/>
        <v>2</v>
      </c>
    </row>
    <row r="148" spans="1:40" x14ac:dyDescent="0.25">
      <c r="A148" s="203" t="str">
        <f>Lists!C:C</f>
        <v>TZA002</v>
      </c>
      <c r="B148" s="249">
        <f t="shared" si="60"/>
        <v>1.2</v>
      </c>
      <c r="C148" s="163">
        <f t="shared" si="61"/>
        <v>0</v>
      </c>
      <c r="D148" s="272">
        <f t="shared" si="62"/>
        <v>1.2</v>
      </c>
      <c r="E148" s="203">
        <f>'Core Indicators'!R148</f>
        <v>1</v>
      </c>
      <c r="F148" s="203">
        <f>'Core Indicators'!Z148</f>
        <v>1</v>
      </c>
      <c r="G148" s="163">
        <f t="shared" si="63"/>
        <v>1</v>
      </c>
      <c r="H148" s="203">
        <f>'Core Indicators'!AH148</f>
        <v>1</v>
      </c>
      <c r="I148" s="203">
        <f>'Core Indicators'!AP148</f>
        <v>1</v>
      </c>
      <c r="J148" s="203">
        <f>'Core Indicators'!BN148</f>
        <v>2</v>
      </c>
      <c r="K148" s="203">
        <f t="shared" si="64"/>
        <v>1.5</v>
      </c>
      <c r="L148" s="249">
        <f t="shared" si="65"/>
        <v>1.3</v>
      </c>
      <c r="M148" s="272">
        <f t="shared" si="66"/>
        <v>1</v>
      </c>
      <c r="N148" s="204">
        <f>'Core Indicators'!DJ148</f>
        <v>1</v>
      </c>
      <c r="O148" s="204">
        <f>'Core Indicators'!DR148</f>
        <v>1</v>
      </c>
      <c r="P148" s="204">
        <f>'Core Indicators'!DZ148</f>
        <v>1</v>
      </c>
      <c r="Q148" s="204">
        <f>'Core Indicators'!EH148</f>
        <v>1</v>
      </c>
      <c r="R148" s="204">
        <f>'Core Indicators'!EP148</f>
        <v>1</v>
      </c>
      <c r="S148" s="163">
        <f t="shared" si="67"/>
        <v>1.6</v>
      </c>
      <c r="T148" s="163">
        <f t="shared" si="68"/>
        <v>1.1666666666666667</v>
      </c>
      <c r="U148" s="203">
        <v>1</v>
      </c>
      <c r="V148" s="203">
        <v>1</v>
      </c>
      <c r="W148" s="203">
        <f>'Core Indicators'!EX148</f>
        <v>2</v>
      </c>
      <c r="X148" s="163">
        <f t="shared" si="69"/>
        <v>1.5</v>
      </c>
      <c r="Y148" s="203">
        <v>1</v>
      </c>
      <c r="Z148" s="163">
        <f t="shared" si="70"/>
        <v>2</v>
      </c>
      <c r="AA148" s="203">
        <f>'Core Indicators'!FF148</f>
        <v>2</v>
      </c>
      <c r="AB148" s="203">
        <f t="shared" si="71"/>
        <v>2</v>
      </c>
      <c r="AC148" s="184">
        <f>'Core Indicators'!GD148</f>
        <v>2</v>
      </c>
      <c r="AD148" s="184">
        <f>'Core Indicators'!GL148</f>
        <v>2</v>
      </c>
      <c r="AE148" s="184">
        <f>'Core Indicators'!GT148</f>
        <v>2</v>
      </c>
      <c r="AF148" s="184">
        <f>'Core Indicators'!HB148</f>
        <v>2</v>
      </c>
      <c r="AG148" s="184">
        <f t="shared" si="72"/>
        <v>2</v>
      </c>
      <c r="AH148" s="184">
        <f>'Core Indicators'!HJ148</f>
        <v>2</v>
      </c>
      <c r="AI148" s="184">
        <f>'Core Indicators'!HR148</f>
        <v>2</v>
      </c>
      <c r="AJ148" s="184">
        <f t="shared" si="73"/>
        <v>2</v>
      </c>
      <c r="AK148" s="184">
        <f>'Core Indicators'!HZ148</f>
        <v>2</v>
      </c>
      <c r="AL148" s="184">
        <f>'Core Indicators'!IH148</f>
        <v>2</v>
      </c>
      <c r="AM148" s="184">
        <f>'Core Indicators'!IP148</f>
        <v>2</v>
      </c>
      <c r="AN148" s="184">
        <f t="shared" si="74"/>
        <v>2</v>
      </c>
    </row>
    <row r="149" spans="1:40" x14ac:dyDescent="0.25">
      <c r="A149" s="203" t="str">
        <f>Lists!C:C</f>
        <v>TZA003</v>
      </c>
      <c r="B149" s="249">
        <f t="shared" si="60"/>
        <v>1.4</v>
      </c>
      <c r="C149" s="163">
        <f t="shared" si="61"/>
        <v>0</v>
      </c>
      <c r="D149" s="272">
        <f t="shared" si="62"/>
        <v>1.7</v>
      </c>
      <c r="E149" s="203">
        <f>'Core Indicators'!R149</f>
        <v>2</v>
      </c>
      <c r="F149" s="203">
        <f>'Core Indicators'!Z149</f>
        <v>1</v>
      </c>
      <c r="G149" s="163">
        <f t="shared" si="63"/>
        <v>1.5</v>
      </c>
      <c r="H149" s="203">
        <f>'Core Indicators'!AH149</f>
        <v>1</v>
      </c>
      <c r="I149" s="203">
        <f>'Core Indicators'!AP149</f>
        <v>3</v>
      </c>
      <c r="J149" s="203">
        <f>'Core Indicators'!BN149</f>
        <v>2</v>
      </c>
      <c r="K149" s="203">
        <f t="shared" si="64"/>
        <v>2.5</v>
      </c>
      <c r="L149" s="249">
        <f t="shared" si="65"/>
        <v>1.8</v>
      </c>
      <c r="M149" s="272">
        <f t="shared" si="66"/>
        <v>1</v>
      </c>
      <c r="N149" s="204">
        <f>'Core Indicators'!DJ149</f>
        <v>1</v>
      </c>
      <c r="O149" s="204">
        <f>'Core Indicators'!DR149</f>
        <v>1</v>
      </c>
      <c r="P149" s="204">
        <f>'Core Indicators'!DZ149</f>
        <v>1</v>
      </c>
      <c r="Q149" s="204">
        <f>'Core Indicators'!EH149</f>
        <v>1</v>
      </c>
      <c r="R149" s="204">
        <f>'Core Indicators'!EP149</f>
        <v>1</v>
      </c>
      <c r="S149" s="163">
        <f t="shared" si="67"/>
        <v>1.9</v>
      </c>
      <c r="T149" s="163">
        <f t="shared" si="68"/>
        <v>1.1666666666666667</v>
      </c>
      <c r="U149" s="203">
        <v>1</v>
      </c>
      <c r="V149" s="203">
        <v>1</v>
      </c>
      <c r="W149" s="203">
        <f>'Core Indicators'!EX149</f>
        <v>2</v>
      </c>
      <c r="X149" s="163">
        <f t="shared" si="69"/>
        <v>1.5</v>
      </c>
      <c r="Y149" s="203">
        <v>1</v>
      </c>
      <c r="Z149" s="163">
        <f t="shared" si="70"/>
        <v>2.5</v>
      </c>
      <c r="AA149" s="203">
        <f>'Core Indicators'!FF149</f>
        <v>3</v>
      </c>
      <c r="AB149" s="203">
        <f t="shared" si="71"/>
        <v>2</v>
      </c>
      <c r="AC149" s="184">
        <f>'Core Indicators'!GD149</f>
        <v>2</v>
      </c>
      <c r="AD149" s="184">
        <f>'Core Indicators'!GL149</f>
        <v>2</v>
      </c>
      <c r="AE149" s="184">
        <f>'Core Indicators'!GT149</f>
        <v>2</v>
      </c>
      <c r="AF149" s="184">
        <f>'Core Indicators'!HB149</f>
        <v>2</v>
      </c>
      <c r="AG149" s="184">
        <f t="shared" si="72"/>
        <v>2</v>
      </c>
      <c r="AH149" s="184">
        <f>'Core Indicators'!HJ149</f>
        <v>2</v>
      </c>
      <c r="AI149" s="184">
        <f>'Core Indicators'!HR149</f>
        <v>2</v>
      </c>
      <c r="AJ149" s="184">
        <f t="shared" si="73"/>
        <v>2</v>
      </c>
      <c r="AK149" s="184">
        <f>'Core Indicators'!HZ149</f>
        <v>2</v>
      </c>
      <c r="AL149" s="184">
        <f>'Core Indicators'!IH149</f>
        <v>2</v>
      </c>
      <c r="AM149" s="184">
        <f>'Core Indicators'!IP149</f>
        <v>2</v>
      </c>
      <c r="AN149" s="184">
        <f t="shared" si="74"/>
        <v>2</v>
      </c>
    </row>
    <row r="150" spans="1:40" x14ac:dyDescent="0.25">
      <c r="A150" s="203" t="str">
        <f>Lists!C:C</f>
        <v>UGA001</v>
      </c>
      <c r="B150" s="249">
        <f t="shared" si="60"/>
        <v>1.9</v>
      </c>
      <c r="C150" s="163">
        <f t="shared" si="61"/>
        <v>0</v>
      </c>
      <c r="D150" s="272">
        <f t="shared" si="62"/>
        <v>2.2000000000000002</v>
      </c>
      <c r="E150" s="203">
        <f>'Core Indicators'!R150</f>
        <v>2</v>
      </c>
      <c r="F150" s="203">
        <f>'Core Indicators'!Z150</f>
        <v>3</v>
      </c>
      <c r="G150" s="163">
        <f t="shared" si="63"/>
        <v>2.5</v>
      </c>
      <c r="H150" s="203">
        <f>'Core Indicators'!AH150</f>
        <v>2</v>
      </c>
      <c r="I150" s="203">
        <f>'Core Indicators'!AP150</f>
        <v>2</v>
      </c>
      <c r="J150" s="203">
        <f>'Core Indicators'!BN150</f>
        <v>2</v>
      </c>
      <c r="K150" s="203">
        <f t="shared" si="64"/>
        <v>2</v>
      </c>
      <c r="L150" s="249">
        <f t="shared" si="65"/>
        <v>2</v>
      </c>
      <c r="M150" s="272">
        <f t="shared" si="66"/>
        <v>2</v>
      </c>
      <c r="N150" s="204">
        <f>'Core Indicators'!DJ150</f>
        <v>2</v>
      </c>
      <c r="O150" s="204">
        <f>'Core Indicators'!DR150</f>
        <v>2</v>
      </c>
      <c r="P150" s="204">
        <f>'Core Indicators'!DZ150</f>
        <v>2</v>
      </c>
      <c r="Q150" s="204">
        <f>'Core Indicators'!EH150</f>
        <v>2</v>
      </c>
      <c r="R150" s="204">
        <f>'Core Indicators'!EP150</f>
        <v>2</v>
      </c>
      <c r="S150" s="163">
        <f t="shared" si="67"/>
        <v>1.6</v>
      </c>
      <c r="T150" s="163">
        <f t="shared" si="68"/>
        <v>1.1666666666666667</v>
      </c>
      <c r="U150" s="203">
        <v>1</v>
      </c>
      <c r="V150" s="203">
        <v>1</v>
      </c>
      <c r="W150" s="203">
        <f>'Core Indicators'!EX150</f>
        <v>2</v>
      </c>
      <c r="X150" s="163">
        <f t="shared" si="69"/>
        <v>1.5</v>
      </c>
      <c r="Y150" s="203">
        <v>1</v>
      </c>
      <c r="Z150" s="163">
        <f t="shared" si="70"/>
        <v>2</v>
      </c>
      <c r="AA150" s="203">
        <f>'Core Indicators'!FF150</f>
        <v>2</v>
      </c>
      <c r="AB150" s="203">
        <f t="shared" si="71"/>
        <v>2</v>
      </c>
      <c r="AC150" s="184">
        <f>'Core Indicators'!GD150</f>
        <v>2</v>
      </c>
      <c r="AD150" s="184">
        <f>'Core Indicators'!GL150</f>
        <v>2</v>
      </c>
      <c r="AE150" s="184">
        <f>'Core Indicators'!GT150</f>
        <v>2</v>
      </c>
      <c r="AF150" s="184">
        <f>'Core Indicators'!HB150</f>
        <v>2</v>
      </c>
      <c r="AG150" s="184">
        <f t="shared" si="72"/>
        <v>2</v>
      </c>
      <c r="AH150" s="184">
        <f>'Core Indicators'!HJ150</f>
        <v>2</v>
      </c>
      <c r="AI150" s="184">
        <f>'Core Indicators'!HR150</f>
        <v>2</v>
      </c>
      <c r="AJ150" s="184">
        <f t="shared" si="73"/>
        <v>2</v>
      </c>
      <c r="AK150" s="184">
        <f>'Core Indicators'!HZ150</f>
        <v>2</v>
      </c>
      <c r="AL150" s="184">
        <f>'Core Indicators'!IH150</f>
        <v>2</v>
      </c>
      <c r="AM150" s="184">
        <f>'Core Indicators'!IP150</f>
        <v>2</v>
      </c>
      <c r="AN150" s="184">
        <f t="shared" si="74"/>
        <v>2</v>
      </c>
    </row>
    <row r="151" spans="1:40" x14ac:dyDescent="0.25">
      <c r="A151" s="203" t="str">
        <f>Lists!C:C</f>
        <v>UGA005</v>
      </c>
      <c r="B151" s="249">
        <f t="shared" si="60"/>
        <v>2.1</v>
      </c>
      <c r="C151" s="163">
        <f t="shared" si="61"/>
        <v>1</v>
      </c>
      <c r="D151" s="272">
        <f t="shared" si="62"/>
        <v>2.2000000000000002</v>
      </c>
      <c r="E151" s="203">
        <f>'Core Indicators'!R151</f>
        <v>2</v>
      </c>
      <c r="F151" s="203">
        <f>'Core Indicators'!Z151</f>
        <v>3</v>
      </c>
      <c r="G151" s="163">
        <f t="shared" si="63"/>
        <v>2.5</v>
      </c>
      <c r="H151" s="203">
        <f>'Core Indicators'!AH151</f>
        <v>2</v>
      </c>
      <c r="I151" s="203">
        <f>'Core Indicators'!AP151</f>
        <v>2</v>
      </c>
      <c r="J151" s="203" t="str">
        <f>'Core Indicators'!BN151</f>
        <v>x</v>
      </c>
      <c r="K151" s="203">
        <f t="shared" si="64"/>
        <v>2</v>
      </c>
      <c r="L151" s="249">
        <f t="shared" si="65"/>
        <v>2</v>
      </c>
      <c r="M151" s="272">
        <f t="shared" si="66"/>
        <v>2.4</v>
      </c>
      <c r="N151" s="204">
        <f>'Core Indicators'!DJ151</f>
        <v>2</v>
      </c>
      <c r="O151" s="204">
        <f>'Core Indicators'!DR151</f>
        <v>2</v>
      </c>
      <c r="P151" s="204">
        <f>'Core Indicators'!DZ151</f>
        <v>2</v>
      </c>
      <c r="Q151" s="204">
        <f>'Core Indicators'!EH151</f>
        <v>3</v>
      </c>
      <c r="R151" s="204">
        <f>'Core Indicators'!EP151</f>
        <v>3</v>
      </c>
      <c r="S151" s="163">
        <f t="shared" si="67"/>
        <v>1.6</v>
      </c>
      <c r="T151" s="163">
        <f t="shared" si="68"/>
        <v>1.1666666666666667</v>
      </c>
      <c r="U151" s="203">
        <v>1</v>
      </c>
      <c r="V151" s="203">
        <v>1</v>
      </c>
      <c r="W151" s="203">
        <f>'Core Indicators'!EX151</f>
        <v>2</v>
      </c>
      <c r="X151" s="163">
        <f t="shared" si="69"/>
        <v>1.5</v>
      </c>
      <c r="Y151" s="203">
        <v>1</v>
      </c>
      <c r="Z151" s="163">
        <f t="shared" si="70"/>
        <v>2</v>
      </c>
      <c r="AA151" s="203">
        <f>'Core Indicators'!FF151</f>
        <v>2</v>
      </c>
      <c r="AB151" s="203">
        <f t="shared" si="71"/>
        <v>2</v>
      </c>
      <c r="AC151" s="184">
        <f>'Core Indicators'!GD151</f>
        <v>2</v>
      </c>
      <c r="AD151" s="184">
        <f>'Core Indicators'!GL151</f>
        <v>2</v>
      </c>
      <c r="AE151" s="184">
        <f>'Core Indicators'!GT151</f>
        <v>2</v>
      </c>
      <c r="AF151" s="184">
        <f>'Core Indicators'!HB151</f>
        <v>2</v>
      </c>
      <c r="AG151" s="184">
        <f t="shared" si="72"/>
        <v>2</v>
      </c>
      <c r="AH151" s="184">
        <f>'Core Indicators'!HJ151</f>
        <v>2</v>
      </c>
      <c r="AI151" s="184">
        <f>'Core Indicators'!HR151</f>
        <v>2</v>
      </c>
      <c r="AJ151" s="184">
        <f t="shared" si="73"/>
        <v>2</v>
      </c>
      <c r="AK151" s="184">
        <f>'Core Indicators'!HZ151</f>
        <v>2</v>
      </c>
      <c r="AL151" s="184">
        <f>'Core Indicators'!IH151</f>
        <v>2</v>
      </c>
      <c r="AM151" s="184">
        <f>'Core Indicators'!IP151</f>
        <v>2</v>
      </c>
      <c r="AN151" s="184">
        <f t="shared" si="74"/>
        <v>2</v>
      </c>
    </row>
    <row r="152" spans="1:40" x14ac:dyDescent="0.25">
      <c r="A152" s="203" t="str">
        <f>Lists!C:C</f>
        <v>UGA007</v>
      </c>
      <c r="B152" s="249">
        <f t="shared" si="60"/>
        <v>1.9</v>
      </c>
      <c r="C152" s="163">
        <f t="shared" si="61"/>
        <v>1</v>
      </c>
      <c r="D152" s="272">
        <f t="shared" si="62"/>
        <v>2</v>
      </c>
      <c r="E152" s="203">
        <f>'Core Indicators'!R152</f>
        <v>2</v>
      </c>
      <c r="F152" s="203">
        <f>'Core Indicators'!Z152</f>
        <v>2</v>
      </c>
      <c r="G152" s="163">
        <f t="shared" si="63"/>
        <v>2</v>
      </c>
      <c r="H152" s="203">
        <f>'Core Indicators'!AH152</f>
        <v>2</v>
      </c>
      <c r="I152" s="203" t="str">
        <f>'Core Indicators'!AP152</f>
        <v>x</v>
      </c>
      <c r="J152" s="203">
        <f>'Core Indicators'!BN152</f>
        <v>2</v>
      </c>
      <c r="K152" s="203">
        <f t="shared" si="64"/>
        <v>2</v>
      </c>
      <c r="L152" s="249">
        <f t="shared" si="65"/>
        <v>2</v>
      </c>
      <c r="M152" s="272">
        <f t="shared" si="66"/>
        <v>2</v>
      </c>
      <c r="N152" s="204">
        <f>'Core Indicators'!DJ152</f>
        <v>2</v>
      </c>
      <c r="O152" s="204">
        <f>'Core Indicators'!DR152</f>
        <v>2</v>
      </c>
      <c r="P152" s="204">
        <f>'Core Indicators'!DZ152</f>
        <v>2</v>
      </c>
      <c r="Q152" s="204">
        <f>'Core Indicators'!EH152</f>
        <v>2</v>
      </c>
      <c r="R152" s="204">
        <f>'Core Indicators'!EP152</f>
        <v>2</v>
      </c>
      <c r="S152" s="163">
        <f t="shared" si="67"/>
        <v>1.6</v>
      </c>
      <c r="T152" s="163">
        <f t="shared" si="68"/>
        <v>1.1666666666666667</v>
      </c>
      <c r="U152" s="203">
        <v>1</v>
      </c>
      <c r="V152" s="203">
        <v>1</v>
      </c>
      <c r="W152" s="203">
        <f>'Core Indicators'!EX152</f>
        <v>2</v>
      </c>
      <c r="X152" s="163">
        <f t="shared" si="69"/>
        <v>1.5</v>
      </c>
      <c r="Y152" s="203">
        <v>1</v>
      </c>
      <c r="Z152" s="163">
        <f t="shared" si="70"/>
        <v>2</v>
      </c>
      <c r="AA152" s="203">
        <f>'Core Indicators'!FF152</f>
        <v>2</v>
      </c>
      <c r="AB152" s="203">
        <f t="shared" si="71"/>
        <v>2</v>
      </c>
      <c r="AC152" s="184">
        <f>'Core Indicators'!GD152</f>
        <v>2</v>
      </c>
      <c r="AD152" s="184">
        <f>'Core Indicators'!GL152</f>
        <v>2</v>
      </c>
      <c r="AE152" s="184">
        <f>'Core Indicators'!GT152</f>
        <v>2</v>
      </c>
      <c r="AF152" s="184">
        <f>'Core Indicators'!HB152</f>
        <v>2</v>
      </c>
      <c r="AG152" s="184">
        <f t="shared" si="72"/>
        <v>2</v>
      </c>
      <c r="AH152" s="184">
        <f>'Core Indicators'!HJ152</f>
        <v>2</v>
      </c>
      <c r="AI152" s="184">
        <f>'Core Indicators'!HR152</f>
        <v>2</v>
      </c>
      <c r="AJ152" s="184">
        <f t="shared" si="73"/>
        <v>2</v>
      </c>
      <c r="AK152" s="184">
        <f>'Core Indicators'!HZ152</f>
        <v>2</v>
      </c>
      <c r="AL152" s="184">
        <f>'Core Indicators'!IH152</f>
        <v>2</v>
      </c>
      <c r="AM152" s="184">
        <f>'Core Indicators'!IP152</f>
        <v>2</v>
      </c>
      <c r="AN152" s="184">
        <f t="shared" si="74"/>
        <v>2</v>
      </c>
    </row>
    <row r="153" spans="1:40" x14ac:dyDescent="0.25">
      <c r="A153" s="203" t="str">
        <f>Lists!C:C</f>
        <v>UKR002</v>
      </c>
      <c r="B153" s="249">
        <f t="shared" si="60"/>
        <v>1.7</v>
      </c>
      <c r="C153" s="163">
        <f t="shared" si="61"/>
        <v>0</v>
      </c>
      <c r="D153" s="272">
        <f t="shared" si="62"/>
        <v>1.7</v>
      </c>
      <c r="E153" s="203">
        <f>'Core Indicators'!R153</f>
        <v>1</v>
      </c>
      <c r="F153" s="203">
        <f>'Core Indicators'!Z153</f>
        <v>1</v>
      </c>
      <c r="G153" s="163">
        <f t="shared" si="63"/>
        <v>1</v>
      </c>
      <c r="H153" s="203">
        <f>'Core Indicators'!AH153</f>
        <v>2</v>
      </c>
      <c r="I153" s="203">
        <f>'Core Indicators'!AP153</f>
        <v>2</v>
      </c>
      <c r="J153" s="203">
        <f>'Core Indicators'!BN153</f>
        <v>2</v>
      </c>
      <c r="K153" s="203">
        <f t="shared" si="64"/>
        <v>2</v>
      </c>
      <c r="L153" s="249">
        <f t="shared" si="65"/>
        <v>2</v>
      </c>
      <c r="M153" s="272">
        <f t="shared" si="66"/>
        <v>2</v>
      </c>
      <c r="N153" s="204">
        <f>'Core Indicators'!DJ153</f>
        <v>2</v>
      </c>
      <c r="O153" s="204">
        <f>'Core Indicators'!DR153</f>
        <v>2</v>
      </c>
      <c r="P153" s="204">
        <f>'Core Indicators'!DZ153</f>
        <v>2</v>
      </c>
      <c r="Q153" s="204">
        <f>'Core Indicators'!EH153</f>
        <v>2</v>
      </c>
      <c r="R153" s="204">
        <f>'Core Indicators'!EP153</f>
        <v>2</v>
      </c>
      <c r="S153" s="163">
        <f t="shared" si="67"/>
        <v>1.3</v>
      </c>
      <c r="T153" s="163">
        <f t="shared" si="68"/>
        <v>1.1666666666666667</v>
      </c>
      <c r="U153" s="203">
        <v>1</v>
      </c>
      <c r="V153" s="203">
        <v>1</v>
      </c>
      <c r="W153" s="203">
        <f>'Core Indicators'!EX153</f>
        <v>2</v>
      </c>
      <c r="X153" s="163">
        <f t="shared" si="69"/>
        <v>1.5</v>
      </c>
      <c r="Y153" s="203">
        <v>1</v>
      </c>
      <c r="Z153" s="163">
        <f t="shared" si="70"/>
        <v>1.5</v>
      </c>
      <c r="AA153" s="203">
        <f>'Core Indicators'!FF153</f>
        <v>1</v>
      </c>
      <c r="AB153" s="203">
        <f t="shared" si="71"/>
        <v>2</v>
      </c>
      <c r="AC153" s="184">
        <f>'Core Indicators'!GD153</f>
        <v>2</v>
      </c>
      <c r="AD153" s="184">
        <f>'Core Indicators'!GL153</f>
        <v>2</v>
      </c>
      <c r="AE153" s="184">
        <f>'Core Indicators'!GT153</f>
        <v>2</v>
      </c>
      <c r="AF153" s="184">
        <f>'Core Indicators'!HB153</f>
        <v>2</v>
      </c>
      <c r="AG153" s="184">
        <f t="shared" si="72"/>
        <v>2</v>
      </c>
      <c r="AH153" s="184">
        <f>'Core Indicators'!HJ153</f>
        <v>2</v>
      </c>
      <c r="AI153" s="184">
        <f>'Core Indicators'!HR153</f>
        <v>2</v>
      </c>
      <c r="AJ153" s="184">
        <f t="shared" si="73"/>
        <v>2</v>
      </c>
      <c r="AK153" s="184">
        <f>'Core Indicators'!HZ153</f>
        <v>2</v>
      </c>
      <c r="AL153" s="184">
        <f>'Core Indicators'!IH153</f>
        <v>2</v>
      </c>
      <c r="AM153" s="184">
        <f>'Core Indicators'!IP153</f>
        <v>2</v>
      </c>
      <c r="AN153" s="184">
        <f t="shared" si="74"/>
        <v>2</v>
      </c>
    </row>
    <row r="154" spans="1:40" x14ac:dyDescent="0.25">
      <c r="A154" s="203" t="str">
        <f>Lists!C:C</f>
        <v>VEN001</v>
      </c>
      <c r="B154" s="249">
        <f t="shared" si="60"/>
        <v>2.2999999999999998</v>
      </c>
      <c r="C154" s="163">
        <f t="shared" si="61"/>
        <v>0</v>
      </c>
      <c r="D154" s="272">
        <f t="shared" si="62"/>
        <v>2</v>
      </c>
      <c r="E154" s="203">
        <f>'Core Indicators'!R154</f>
        <v>1</v>
      </c>
      <c r="F154" s="203">
        <f>'Core Indicators'!Z154</f>
        <v>2</v>
      </c>
      <c r="G154" s="163">
        <f t="shared" si="63"/>
        <v>1.5</v>
      </c>
      <c r="H154" s="203">
        <f>'Core Indicators'!AH154</f>
        <v>3</v>
      </c>
      <c r="I154" s="203">
        <f>'Core Indicators'!AP154</f>
        <v>2</v>
      </c>
      <c r="J154" s="203">
        <f>'Core Indicators'!BN154</f>
        <v>1</v>
      </c>
      <c r="K154" s="203">
        <f t="shared" si="64"/>
        <v>1.5</v>
      </c>
      <c r="L154" s="249">
        <f t="shared" si="65"/>
        <v>2.2999999999999998</v>
      </c>
      <c r="M154" s="272">
        <f t="shared" si="66"/>
        <v>3</v>
      </c>
      <c r="N154" s="204">
        <f>'Core Indicators'!DJ154</f>
        <v>3</v>
      </c>
      <c r="O154" s="204">
        <f>'Core Indicators'!DR154</f>
        <v>3</v>
      </c>
      <c r="P154" s="204">
        <f>'Core Indicators'!DZ154</f>
        <v>3</v>
      </c>
      <c r="Q154" s="204" t="str">
        <f>'Core Indicators'!EH154</f>
        <v>x</v>
      </c>
      <c r="R154" s="204" t="str">
        <f>'Core Indicators'!EP154</f>
        <v>x</v>
      </c>
      <c r="S154" s="163">
        <f t="shared" si="67"/>
        <v>1.3</v>
      </c>
      <c r="T154" s="163">
        <f t="shared" si="68"/>
        <v>1</v>
      </c>
      <c r="U154" s="203">
        <v>1</v>
      </c>
      <c r="V154" s="203">
        <v>1</v>
      </c>
      <c r="W154" s="203">
        <f>'Core Indicators'!EX154</f>
        <v>1</v>
      </c>
      <c r="X154" s="163">
        <f t="shared" si="69"/>
        <v>1</v>
      </c>
      <c r="Y154" s="203">
        <v>1</v>
      </c>
      <c r="Z154" s="163">
        <f t="shared" si="70"/>
        <v>1.5</v>
      </c>
      <c r="AA154" s="203">
        <f>'Core Indicators'!FF154</f>
        <v>1</v>
      </c>
      <c r="AB154" s="203">
        <f t="shared" si="71"/>
        <v>2</v>
      </c>
      <c r="AC154" s="184">
        <f>'Core Indicators'!GD154</f>
        <v>2</v>
      </c>
      <c r="AD154" s="184">
        <f>'Core Indicators'!GL154</f>
        <v>2</v>
      </c>
      <c r="AE154" s="184">
        <f>'Core Indicators'!GT154</f>
        <v>2</v>
      </c>
      <c r="AF154" s="184">
        <f>'Core Indicators'!HB154</f>
        <v>2</v>
      </c>
      <c r="AG154" s="184">
        <f t="shared" si="72"/>
        <v>2</v>
      </c>
      <c r="AH154" s="184">
        <f>'Core Indicators'!HJ154</f>
        <v>2</v>
      </c>
      <c r="AI154" s="184">
        <f>'Core Indicators'!HR154</f>
        <v>2</v>
      </c>
      <c r="AJ154" s="184">
        <f t="shared" si="73"/>
        <v>2</v>
      </c>
      <c r="AK154" s="184">
        <f>'Core Indicators'!HZ154</f>
        <v>2</v>
      </c>
      <c r="AL154" s="184">
        <f>'Core Indicators'!IH154</f>
        <v>2</v>
      </c>
      <c r="AM154" s="184">
        <f>'Core Indicators'!IP154</f>
        <v>2</v>
      </c>
      <c r="AN154" s="184">
        <f t="shared" si="74"/>
        <v>2</v>
      </c>
    </row>
    <row r="155" spans="1:40" x14ac:dyDescent="0.25">
      <c r="A155" s="203" t="str">
        <f>Lists!C:C</f>
        <v>YEM001</v>
      </c>
      <c r="B155" s="249">
        <f t="shared" si="60"/>
        <v>2</v>
      </c>
      <c r="C155" s="163">
        <f t="shared" si="61"/>
        <v>0</v>
      </c>
      <c r="D155" s="272">
        <f t="shared" si="62"/>
        <v>1.5</v>
      </c>
      <c r="E155" s="203">
        <f>'Core Indicators'!R155</f>
        <v>1</v>
      </c>
      <c r="F155" s="203">
        <f>'Core Indicators'!Z155</f>
        <v>1</v>
      </c>
      <c r="G155" s="163">
        <f t="shared" si="63"/>
        <v>1</v>
      </c>
      <c r="H155" s="203">
        <f>'Core Indicators'!AH155</f>
        <v>1</v>
      </c>
      <c r="I155" s="203">
        <f>'Core Indicators'!AP155</f>
        <v>3</v>
      </c>
      <c r="J155" s="203">
        <f>'Core Indicators'!BN155</f>
        <v>2</v>
      </c>
      <c r="K155" s="203">
        <f t="shared" si="64"/>
        <v>2.5</v>
      </c>
      <c r="L155" s="249">
        <f t="shared" si="65"/>
        <v>1.8</v>
      </c>
      <c r="M155" s="272">
        <f t="shared" si="66"/>
        <v>2.4</v>
      </c>
      <c r="N155" s="204">
        <f>'Core Indicators'!DJ155</f>
        <v>2</v>
      </c>
      <c r="O155" s="204">
        <f>'Core Indicators'!DR155</f>
        <v>2</v>
      </c>
      <c r="P155" s="204">
        <f>'Core Indicators'!DZ155</f>
        <v>3</v>
      </c>
      <c r="Q155" s="204">
        <f>'Core Indicators'!EH155</f>
        <v>3</v>
      </c>
      <c r="R155" s="204">
        <f>'Core Indicators'!EP155</f>
        <v>2</v>
      </c>
      <c r="S155" s="163">
        <f t="shared" si="67"/>
        <v>1.6</v>
      </c>
      <c r="T155" s="163">
        <f t="shared" si="68"/>
        <v>1.1666666666666667</v>
      </c>
      <c r="U155" s="203">
        <v>1</v>
      </c>
      <c r="V155" s="203">
        <v>1</v>
      </c>
      <c r="W155" s="203">
        <f>'Core Indicators'!EX155</f>
        <v>2</v>
      </c>
      <c r="X155" s="163">
        <f t="shared" si="69"/>
        <v>1.5</v>
      </c>
      <c r="Y155" s="203">
        <v>1</v>
      </c>
      <c r="Z155" s="163">
        <f t="shared" si="70"/>
        <v>2</v>
      </c>
      <c r="AA155" s="203">
        <f>'Core Indicators'!FF155</f>
        <v>2</v>
      </c>
      <c r="AB155" s="203">
        <f t="shared" si="71"/>
        <v>2</v>
      </c>
      <c r="AC155" s="184">
        <f>'Core Indicators'!GD155</f>
        <v>2</v>
      </c>
      <c r="AD155" s="184">
        <f>'Core Indicators'!GL155</f>
        <v>2</v>
      </c>
      <c r="AE155" s="184">
        <f>'Core Indicators'!GT155</f>
        <v>2</v>
      </c>
      <c r="AF155" s="184">
        <f>'Core Indicators'!HB155</f>
        <v>2</v>
      </c>
      <c r="AG155" s="184">
        <f t="shared" si="72"/>
        <v>2</v>
      </c>
      <c r="AH155" s="184">
        <f>'Core Indicators'!HJ155</f>
        <v>2</v>
      </c>
      <c r="AI155" s="184">
        <f>'Core Indicators'!HR155</f>
        <v>2</v>
      </c>
      <c r="AJ155" s="184">
        <f t="shared" si="73"/>
        <v>2</v>
      </c>
      <c r="AK155" s="184">
        <f>'Core Indicators'!HZ155</f>
        <v>2</v>
      </c>
      <c r="AL155" s="184">
        <f>'Core Indicators'!IH155</f>
        <v>2</v>
      </c>
      <c r="AM155" s="184">
        <f>'Core Indicators'!IP155</f>
        <v>2</v>
      </c>
      <c r="AN155" s="184">
        <f t="shared" si="74"/>
        <v>2</v>
      </c>
    </row>
    <row r="156" spans="1:40" x14ac:dyDescent="0.25">
      <c r="A156" s="203" t="str">
        <f>Lists!C:C</f>
        <v>YEM002</v>
      </c>
      <c r="B156" s="249">
        <f t="shared" si="60"/>
        <v>2</v>
      </c>
      <c r="C156" s="163">
        <f t="shared" si="61"/>
        <v>0</v>
      </c>
      <c r="D156" s="272">
        <f t="shared" si="62"/>
        <v>2</v>
      </c>
      <c r="E156" s="203">
        <f>'Core Indicators'!R156</f>
        <v>2</v>
      </c>
      <c r="F156" s="203">
        <f>'Core Indicators'!Z156</f>
        <v>2</v>
      </c>
      <c r="G156" s="163">
        <f t="shared" si="63"/>
        <v>2</v>
      </c>
      <c r="H156" s="203">
        <f>'Core Indicators'!AH156</f>
        <v>2</v>
      </c>
      <c r="I156" s="203">
        <f>'Core Indicators'!AP156</f>
        <v>2</v>
      </c>
      <c r="J156" s="203">
        <f>'Core Indicators'!BN156</f>
        <v>2</v>
      </c>
      <c r="K156" s="203">
        <f t="shared" si="64"/>
        <v>2</v>
      </c>
      <c r="L156" s="249">
        <f t="shared" si="65"/>
        <v>2</v>
      </c>
      <c r="M156" s="272">
        <f t="shared" si="66"/>
        <v>2.2000000000000002</v>
      </c>
      <c r="N156" s="204">
        <f>'Core Indicators'!DJ156</f>
        <v>3</v>
      </c>
      <c r="O156" s="204">
        <f>'Core Indicators'!DR156</f>
        <v>2</v>
      </c>
      <c r="P156" s="204">
        <f>'Core Indicators'!DZ156</f>
        <v>2</v>
      </c>
      <c r="Q156" s="204">
        <f>'Core Indicators'!EH156</f>
        <v>2</v>
      </c>
      <c r="R156" s="204">
        <f>'Core Indicators'!EP156</f>
        <v>2</v>
      </c>
      <c r="S156" s="163">
        <f t="shared" si="67"/>
        <v>1.6</v>
      </c>
      <c r="T156" s="163">
        <f t="shared" si="68"/>
        <v>1.1666666666666667</v>
      </c>
      <c r="U156" s="203">
        <v>1</v>
      </c>
      <c r="V156" s="203">
        <v>1</v>
      </c>
      <c r="W156" s="203">
        <f>'Core Indicators'!EX156</f>
        <v>2</v>
      </c>
      <c r="X156" s="163">
        <f t="shared" si="69"/>
        <v>1.5</v>
      </c>
      <c r="Y156" s="203">
        <v>1</v>
      </c>
      <c r="Z156" s="163">
        <f t="shared" si="70"/>
        <v>2</v>
      </c>
      <c r="AA156" s="203">
        <f>'Core Indicators'!FF156</f>
        <v>2</v>
      </c>
      <c r="AB156" s="203">
        <f t="shared" si="71"/>
        <v>2</v>
      </c>
      <c r="AC156" s="184">
        <f>'Core Indicators'!GD156</f>
        <v>2</v>
      </c>
      <c r="AD156" s="184">
        <f>'Core Indicators'!GL156</f>
        <v>2</v>
      </c>
      <c r="AE156" s="184">
        <f>'Core Indicators'!GT156</f>
        <v>2</v>
      </c>
      <c r="AF156" s="184">
        <f>'Core Indicators'!HB156</f>
        <v>2</v>
      </c>
      <c r="AG156" s="184">
        <f t="shared" si="72"/>
        <v>2</v>
      </c>
      <c r="AH156" s="184">
        <f>'Core Indicators'!HJ156</f>
        <v>2</v>
      </c>
      <c r="AI156" s="184">
        <f>'Core Indicators'!HR156</f>
        <v>2</v>
      </c>
      <c r="AJ156" s="184">
        <f t="shared" si="73"/>
        <v>2</v>
      </c>
      <c r="AK156" s="184">
        <f>'Core Indicators'!HZ156</f>
        <v>2</v>
      </c>
      <c r="AL156" s="184">
        <f>'Core Indicators'!IH156</f>
        <v>2</v>
      </c>
      <c r="AM156" s="184">
        <f>'Core Indicators'!IP156</f>
        <v>2</v>
      </c>
      <c r="AN156" s="184">
        <f t="shared" si="74"/>
        <v>2</v>
      </c>
    </row>
    <row r="157" spans="1:40" x14ac:dyDescent="0.25">
      <c r="A157" s="203" t="str">
        <f>Lists!C:C</f>
        <v>ZMB002</v>
      </c>
      <c r="B157" s="249">
        <f t="shared" si="60"/>
        <v>1.2</v>
      </c>
      <c r="C157" s="163">
        <f t="shared" si="61"/>
        <v>0</v>
      </c>
      <c r="D157" s="272">
        <f t="shared" si="62"/>
        <v>1.5</v>
      </c>
      <c r="E157" s="203">
        <f>'Core Indicators'!R157</f>
        <v>2</v>
      </c>
      <c r="F157" s="203">
        <f>'Core Indicators'!Z157</f>
        <v>1</v>
      </c>
      <c r="G157" s="163">
        <f t="shared" si="63"/>
        <v>1.5</v>
      </c>
      <c r="H157" s="203">
        <f>'Core Indicators'!AH157</f>
        <v>1</v>
      </c>
      <c r="I157" s="203">
        <f>'Core Indicators'!AP157</f>
        <v>2</v>
      </c>
      <c r="J157" s="203">
        <f>'Core Indicators'!BN157</f>
        <v>2</v>
      </c>
      <c r="K157" s="203">
        <f t="shared" si="64"/>
        <v>2</v>
      </c>
      <c r="L157" s="249">
        <f t="shared" si="65"/>
        <v>1.5</v>
      </c>
      <c r="M157" s="272">
        <f t="shared" si="66"/>
        <v>1</v>
      </c>
      <c r="N157" s="204">
        <f>'Core Indicators'!DJ157</f>
        <v>1</v>
      </c>
      <c r="O157" s="204">
        <f>'Core Indicators'!DR157</f>
        <v>1</v>
      </c>
      <c r="P157" s="204">
        <f>'Core Indicators'!DZ157</f>
        <v>1</v>
      </c>
      <c r="Q157" s="204">
        <f>'Core Indicators'!EH157</f>
        <v>1</v>
      </c>
      <c r="R157" s="204">
        <f>'Core Indicators'!EP157</f>
        <v>1</v>
      </c>
      <c r="S157" s="163">
        <f t="shared" si="67"/>
        <v>1.3</v>
      </c>
      <c r="T157" s="163">
        <f t="shared" si="68"/>
        <v>1.1666666666666667</v>
      </c>
      <c r="U157" s="203">
        <v>1</v>
      </c>
      <c r="V157" s="203">
        <v>1</v>
      </c>
      <c r="W157" s="203">
        <f>'Core Indicators'!EX157</f>
        <v>2</v>
      </c>
      <c r="X157" s="163">
        <f t="shared" si="69"/>
        <v>1.5</v>
      </c>
      <c r="Y157" s="203">
        <v>1</v>
      </c>
      <c r="Z157" s="163">
        <f t="shared" si="70"/>
        <v>1.5</v>
      </c>
      <c r="AA157" s="203">
        <f>'Core Indicators'!FF157</f>
        <v>1</v>
      </c>
      <c r="AB157" s="203">
        <f t="shared" si="71"/>
        <v>2</v>
      </c>
      <c r="AC157" s="184">
        <f>'Core Indicators'!GD157</f>
        <v>2</v>
      </c>
      <c r="AD157" s="184">
        <f>'Core Indicators'!GL157</f>
        <v>2</v>
      </c>
      <c r="AE157" s="184">
        <f>'Core Indicators'!GT157</f>
        <v>2</v>
      </c>
      <c r="AF157" s="184">
        <f>'Core Indicators'!HB157</f>
        <v>2</v>
      </c>
      <c r="AG157" s="184">
        <f t="shared" si="72"/>
        <v>2</v>
      </c>
      <c r="AH157" s="184">
        <f>'Core Indicators'!HJ157</f>
        <v>2</v>
      </c>
      <c r="AI157" s="184">
        <f>'Core Indicators'!HR157</f>
        <v>2</v>
      </c>
      <c r="AJ157" s="184">
        <f t="shared" si="73"/>
        <v>2</v>
      </c>
      <c r="AK157" s="184">
        <f>'Core Indicators'!HZ157</f>
        <v>2</v>
      </c>
      <c r="AL157" s="184">
        <f>'Core Indicators'!IH157</f>
        <v>2</v>
      </c>
      <c r="AM157" s="184">
        <f>'Core Indicators'!IP157</f>
        <v>2</v>
      </c>
      <c r="AN157" s="184">
        <f t="shared" si="74"/>
        <v>2</v>
      </c>
    </row>
    <row r="158" spans="1:40" x14ac:dyDescent="0.25">
      <c r="A158" s="203" t="str">
        <f>Lists!C:C</f>
        <v>ZWE001</v>
      </c>
      <c r="B158" s="249">
        <f t="shared" si="60"/>
        <v>1.8</v>
      </c>
      <c r="C158" s="163">
        <f t="shared" si="61"/>
        <v>0</v>
      </c>
      <c r="D158" s="272">
        <f t="shared" si="62"/>
        <v>1.8</v>
      </c>
      <c r="E158" s="203">
        <f>'Core Indicators'!R158</f>
        <v>1</v>
      </c>
      <c r="F158" s="203">
        <f>'Core Indicators'!Z158</f>
        <v>2</v>
      </c>
      <c r="G158" s="163">
        <f t="shared" si="63"/>
        <v>1.5</v>
      </c>
      <c r="H158" s="203">
        <f>'Core Indicators'!AH158</f>
        <v>2</v>
      </c>
      <c r="I158" s="203">
        <f>'Core Indicators'!AP158</f>
        <v>2</v>
      </c>
      <c r="J158" s="203">
        <f>'Core Indicators'!BN158</f>
        <v>2</v>
      </c>
      <c r="K158" s="203">
        <f t="shared" si="64"/>
        <v>2</v>
      </c>
      <c r="L158" s="249">
        <f t="shared" si="65"/>
        <v>2</v>
      </c>
      <c r="M158" s="272">
        <f t="shared" si="66"/>
        <v>2</v>
      </c>
      <c r="N158" s="204">
        <f>'Core Indicators'!DJ158</f>
        <v>2</v>
      </c>
      <c r="O158" s="204">
        <f>'Core Indicators'!DR158</f>
        <v>2</v>
      </c>
      <c r="P158" s="204">
        <f>'Core Indicators'!DZ158</f>
        <v>2</v>
      </c>
      <c r="Q158" s="204">
        <f>'Core Indicators'!EH158</f>
        <v>2</v>
      </c>
      <c r="R158" s="204">
        <f>'Core Indicators'!EP158</f>
        <v>2</v>
      </c>
      <c r="S158" s="163">
        <f t="shared" si="67"/>
        <v>1.6</v>
      </c>
      <c r="T158" s="163">
        <f t="shared" si="68"/>
        <v>1.1666666666666667</v>
      </c>
      <c r="U158" s="203">
        <v>1</v>
      </c>
      <c r="V158" s="203">
        <v>1</v>
      </c>
      <c r="W158" s="203">
        <f>'Core Indicators'!EX158</f>
        <v>2</v>
      </c>
      <c r="X158" s="163">
        <f t="shared" si="69"/>
        <v>1.5</v>
      </c>
      <c r="Y158" s="203">
        <v>1</v>
      </c>
      <c r="Z158" s="163">
        <f t="shared" si="70"/>
        <v>2</v>
      </c>
      <c r="AA158" s="203">
        <f>'Core Indicators'!FF158</f>
        <v>2</v>
      </c>
      <c r="AB158" s="203">
        <f t="shared" si="71"/>
        <v>2</v>
      </c>
      <c r="AC158" s="184">
        <f>'Core Indicators'!GD158</f>
        <v>2</v>
      </c>
      <c r="AD158" s="184">
        <f>'Core Indicators'!GL158</f>
        <v>2</v>
      </c>
      <c r="AE158" s="184">
        <f>'Core Indicators'!GT158</f>
        <v>2</v>
      </c>
      <c r="AF158" s="184">
        <f>'Core Indicators'!HB158</f>
        <v>2</v>
      </c>
      <c r="AG158" s="184">
        <f t="shared" si="72"/>
        <v>2</v>
      </c>
      <c r="AH158" s="184">
        <f>'Core Indicators'!HJ158</f>
        <v>2</v>
      </c>
      <c r="AI158" s="184">
        <f>'Core Indicators'!HR158</f>
        <v>2</v>
      </c>
      <c r="AJ158" s="184">
        <f t="shared" si="73"/>
        <v>2</v>
      </c>
      <c r="AK158" s="184">
        <f>'Core Indicators'!HZ158</f>
        <v>2</v>
      </c>
      <c r="AL158" s="184">
        <f>'Core Indicators'!IH158</f>
        <v>2</v>
      </c>
      <c r="AM158" s="184">
        <f>'Core Indicators'!IP158</f>
        <v>2</v>
      </c>
      <c r="AN158" s="184">
        <f t="shared" si="74"/>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X161"/>
  <sheetViews>
    <sheetView zoomScale="80" zoomScaleNormal="80" workbookViewId="0">
      <selection activeCell="A2" sqref="A2"/>
    </sheetView>
  </sheetViews>
  <sheetFormatPr defaultRowHeight="15" x14ac:dyDescent="0.25"/>
  <cols>
    <col min="2" max="2" width="10.5703125" style="214" bestFit="1" customWidth="1"/>
    <col min="3" max="3" width="9.5703125" style="214" customWidth="1"/>
  </cols>
  <sheetData>
    <row r="1" spans="1:22" x14ac:dyDescent="0.25">
      <c r="A1" s="317"/>
      <c r="B1" s="297"/>
      <c r="C1" s="297"/>
      <c r="D1" s="297"/>
      <c r="E1" s="297"/>
      <c r="F1" s="297"/>
      <c r="G1" s="297"/>
      <c r="H1" s="297"/>
      <c r="I1" s="297"/>
      <c r="J1" s="297"/>
      <c r="K1" s="297"/>
      <c r="L1" s="297"/>
      <c r="M1" s="297"/>
      <c r="N1" s="297"/>
      <c r="O1" s="297"/>
      <c r="P1" s="297"/>
      <c r="Q1" s="297"/>
      <c r="R1" s="297"/>
      <c r="S1" s="297"/>
      <c r="T1" s="297"/>
      <c r="U1" s="297"/>
      <c r="V1" s="297"/>
    </row>
    <row r="2" spans="1:22" x14ac:dyDescent="0.25">
      <c r="A2" s="205" t="s">
        <v>1</v>
      </c>
      <c r="B2" s="206" t="s">
        <v>8693</v>
      </c>
      <c r="C2" s="206" t="s">
        <v>8316</v>
      </c>
      <c r="D2" s="206" t="s">
        <v>8317</v>
      </c>
      <c r="E2" s="206" t="s">
        <v>8318</v>
      </c>
      <c r="F2" s="206" t="s">
        <v>8321</v>
      </c>
      <c r="G2" s="206" t="s">
        <v>8326</v>
      </c>
      <c r="H2" s="206" t="s">
        <v>8327</v>
      </c>
      <c r="I2" s="206" t="s">
        <v>8328</v>
      </c>
      <c r="J2" s="206" t="s">
        <v>8329</v>
      </c>
      <c r="K2" s="206" t="s">
        <v>8330</v>
      </c>
      <c r="L2" s="206" t="s">
        <v>8272</v>
      </c>
      <c r="M2" s="206" t="s">
        <v>2964</v>
      </c>
      <c r="N2" s="206" t="s">
        <v>2970</v>
      </c>
      <c r="O2" s="206" t="s">
        <v>2966</v>
      </c>
      <c r="P2" s="206" t="s">
        <v>2995</v>
      </c>
      <c r="Q2" s="206" t="s">
        <v>2961</v>
      </c>
      <c r="R2" s="206" t="s">
        <v>2968</v>
      </c>
      <c r="S2" s="206" t="s">
        <v>2991</v>
      </c>
      <c r="T2" s="206" t="s">
        <v>8276</v>
      </c>
      <c r="U2" s="206" t="s">
        <v>3001</v>
      </c>
      <c r="V2" s="206" t="s">
        <v>8694</v>
      </c>
    </row>
    <row r="3" spans="1:22" x14ac:dyDescent="0.25">
      <c r="A3" s="206" t="str">
        <f>Lists!C:C</f>
        <v>AFG001</v>
      </c>
      <c r="B3" s="207">
        <f>_xlfn.DAYS(About!$A$3,'Core Indicators'!U3)</f>
        <v>1</v>
      </c>
      <c r="C3" s="207">
        <f>_xlfn.DAYS(About!$A$3,'Core Indicators'!AC3)</f>
        <v>1</v>
      </c>
      <c r="D3" s="207">
        <f>_xlfn.DAYS(About!$A$3,'Core Indicators'!AK3)</f>
        <v>1</v>
      </c>
      <c r="E3" s="207">
        <f>_xlfn.DAYS(About!$A$3,'Core Indicators'!AS3)</f>
        <v>1</v>
      </c>
      <c r="F3" s="207">
        <f>_xlfn.DAYS(About!$A$3,'Core Indicators'!BQ3)</f>
        <v>1</v>
      </c>
      <c r="G3" s="207">
        <f>_xlfn.DAYS(About!$A$3,'Core Indicators'!DM3)</f>
        <v>1</v>
      </c>
      <c r="H3" s="207">
        <f>_xlfn.DAYS(About!$A$3,'Core Indicators'!DU3)</f>
        <v>1</v>
      </c>
      <c r="I3" s="207">
        <f>_xlfn.DAYS(About!$A$3,'Core Indicators'!EC3)</f>
        <v>1</v>
      </c>
      <c r="J3" s="207">
        <f>_xlfn.DAYS(About!$A$3,'Core Indicators'!EK3)</f>
        <v>1</v>
      </c>
      <c r="K3" s="207">
        <f>_xlfn.DAYS(About!$A$3,'Core Indicators'!ES3)</f>
        <v>1</v>
      </c>
      <c r="L3" s="207">
        <f>_xlfn.DAYS(About!$A$3,'Core Indicators'!FI3)</f>
        <v>734</v>
      </c>
      <c r="M3" s="207">
        <f>_xlfn.DAYS(About!$A$3,'Core Indicators'!GG3)</f>
        <v>100</v>
      </c>
      <c r="N3" s="207">
        <f>_xlfn.DAYS(About!$A$3,'Core Indicators'!GO3)</f>
        <v>100</v>
      </c>
      <c r="O3" s="207">
        <f>_xlfn.DAYS(About!$A$3,'Core Indicators'!GW3)</f>
        <v>100</v>
      </c>
      <c r="P3" s="207">
        <f>_xlfn.DAYS(About!$A$3,'Core Indicators'!HE3)</f>
        <v>99</v>
      </c>
      <c r="Q3" s="207">
        <f>_xlfn.DAYS(About!$A$3,'Core Indicators'!HM3)</f>
        <v>103</v>
      </c>
      <c r="R3" s="207">
        <f>_xlfn.DAYS(About!$A$3,'Core Indicators'!HU3)</f>
        <v>100</v>
      </c>
      <c r="S3" s="207">
        <f>_xlfn.DAYS(About!$A$3,'Core Indicators'!IC3)</f>
        <v>99</v>
      </c>
      <c r="T3" s="207">
        <f>_xlfn.DAYS(About!$A$3,'Core Indicators'!IK3)</f>
        <v>99</v>
      </c>
      <c r="U3" s="207">
        <f>_xlfn.DAYS(About!$A$3,'Core Indicators'!IS3)</f>
        <v>98</v>
      </c>
      <c r="V3" s="207">
        <f t="shared" ref="V3:V34" si="0">AVERAGE(D3:M3)</f>
        <v>84.2</v>
      </c>
    </row>
    <row r="4" spans="1:22" x14ac:dyDescent="0.25">
      <c r="A4" s="206" t="str">
        <f>Lists!C:C</f>
        <v>AFG005</v>
      </c>
      <c r="B4" s="207">
        <f>_xlfn.DAYS(About!$A$3,'Core Indicators'!U4)</f>
        <v>216</v>
      </c>
      <c r="C4" s="207">
        <f>_xlfn.DAYS(About!$A$3,'Core Indicators'!AC4)</f>
        <v>216</v>
      </c>
      <c r="D4" s="207">
        <f>_xlfn.DAYS(About!$A$3,'Core Indicators'!AK4)</f>
        <v>216</v>
      </c>
      <c r="E4" s="207">
        <f>_xlfn.DAYS(About!$A$3,'Core Indicators'!AS4)</f>
        <v>216</v>
      </c>
      <c r="F4" s="207">
        <f>_xlfn.DAYS(About!$A$3,'Core Indicators'!BQ4)</f>
        <v>216</v>
      </c>
      <c r="G4" s="207">
        <f>_xlfn.DAYS(About!$A$3,'Core Indicators'!DM4)</f>
        <v>216</v>
      </c>
      <c r="H4" s="207">
        <f>_xlfn.DAYS(About!$A$3,'Core Indicators'!DU4)</f>
        <v>216</v>
      </c>
      <c r="I4" s="207">
        <f>_xlfn.DAYS(About!$A$3,'Core Indicators'!EC4)</f>
        <v>216</v>
      </c>
      <c r="J4" s="207">
        <f>_xlfn.DAYS(About!$A$3,'Core Indicators'!EK4)</f>
        <v>216</v>
      </c>
      <c r="K4" s="207">
        <f>_xlfn.DAYS(About!$A$3,'Core Indicators'!ES4)</f>
        <v>216</v>
      </c>
      <c r="L4" s="207">
        <f>_xlfn.DAYS(About!$A$3,'Core Indicators'!FI4)</f>
        <v>216</v>
      </c>
      <c r="M4" s="207">
        <f>_xlfn.DAYS(About!$A$3,'Core Indicators'!GG4)</f>
        <v>91</v>
      </c>
      <c r="N4" s="207">
        <f>_xlfn.DAYS(About!$A$3,'Core Indicators'!GO4)</f>
        <v>91</v>
      </c>
      <c r="O4" s="207">
        <f>_xlfn.DAYS(About!$A$3,'Core Indicators'!GW4)</f>
        <v>91</v>
      </c>
      <c r="P4" s="207">
        <f>_xlfn.DAYS(About!$A$3,'Core Indicators'!HE4)</f>
        <v>91</v>
      </c>
      <c r="Q4" s="207">
        <f>_xlfn.DAYS(About!$A$3,'Core Indicators'!HM4)</f>
        <v>91</v>
      </c>
      <c r="R4" s="207">
        <f>_xlfn.DAYS(About!$A$3,'Core Indicators'!HU4)</f>
        <v>91</v>
      </c>
      <c r="S4" s="207">
        <f>_xlfn.DAYS(About!$A$3,'Core Indicators'!IC4)</f>
        <v>91</v>
      </c>
      <c r="T4" s="207">
        <f>_xlfn.DAYS(About!$A$3,'Core Indicators'!IK4)</f>
        <v>91</v>
      </c>
      <c r="U4" s="207">
        <f>_xlfn.DAYS(About!$A$3,'Core Indicators'!IS4)</f>
        <v>91</v>
      </c>
      <c r="V4" s="207">
        <f t="shared" si="0"/>
        <v>203.5</v>
      </c>
    </row>
    <row r="5" spans="1:22" x14ac:dyDescent="0.25">
      <c r="A5" s="206" t="str">
        <f>Lists!C:C</f>
        <v>AGO002</v>
      </c>
      <c r="B5" s="207">
        <f>_xlfn.DAYS(About!$A$3,'Core Indicators'!U5)</f>
        <v>153</v>
      </c>
      <c r="C5" s="207">
        <f>_xlfn.DAYS(About!$A$3,'Core Indicators'!AC5)</f>
        <v>215</v>
      </c>
      <c r="D5" s="207">
        <f>_xlfn.DAYS(About!$A$3,'Core Indicators'!AK5)</f>
        <v>215</v>
      </c>
      <c r="E5" s="207">
        <f>_xlfn.DAYS(About!$A$3,'Core Indicators'!AS5)</f>
        <v>4</v>
      </c>
      <c r="F5" s="207">
        <f>_xlfn.DAYS(About!$A$3,'Core Indicators'!BQ5)</f>
        <v>411</v>
      </c>
      <c r="G5" s="207">
        <f>_xlfn.DAYS(About!$A$3,'Core Indicators'!DM5)</f>
        <v>215</v>
      </c>
      <c r="H5" s="207">
        <f>_xlfn.DAYS(About!$A$3,'Core Indicators'!DU5)</f>
        <v>215</v>
      </c>
      <c r="I5" s="207">
        <f>_xlfn.DAYS(About!$A$3,'Core Indicators'!EC5)</f>
        <v>215</v>
      </c>
      <c r="J5" s="207">
        <f>_xlfn.DAYS(About!$A$3,'Core Indicators'!EK5)</f>
        <v>215</v>
      </c>
      <c r="K5" s="207">
        <f>_xlfn.DAYS(About!$A$3,'Core Indicators'!ES5)</f>
        <v>215</v>
      </c>
      <c r="L5" s="207">
        <f>_xlfn.DAYS(About!$A$3,'Core Indicators'!FI5)</f>
        <v>4</v>
      </c>
      <c r="M5" s="207">
        <f>_xlfn.DAYS(About!$A$3,'Core Indicators'!GG5)</f>
        <v>94</v>
      </c>
      <c r="N5" s="207">
        <f>_xlfn.DAYS(About!$A$3,'Core Indicators'!GO5)</f>
        <v>94</v>
      </c>
      <c r="O5" s="207">
        <f>_xlfn.DAYS(About!$A$3,'Core Indicators'!GW5)</f>
        <v>94</v>
      </c>
      <c r="P5" s="207">
        <f>_xlfn.DAYS(About!$A$3,'Core Indicators'!HE5)</f>
        <v>94</v>
      </c>
      <c r="Q5" s="207">
        <f>_xlfn.DAYS(About!$A$3,'Core Indicators'!HM5)</f>
        <v>94</v>
      </c>
      <c r="R5" s="207">
        <f>_xlfn.DAYS(About!$A$3,'Core Indicators'!HU5)</f>
        <v>94</v>
      </c>
      <c r="S5" s="207">
        <f>_xlfn.DAYS(About!$A$3,'Core Indicators'!IC5)</f>
        <v>94</v>
      </c>
      <c r="T5" s="207">
        <f>_xlfn.DAYS(About!$A$3,'Core Indicators'!IK5)</f>
        <v>94</v>
      </c>
      <c r="U5" s="207">
        <f>_xlfn.DAYS(About!$A$3,'Core Indicators'!IS5)</f>
        <v>94</v>
      </c>
      <c r="V5" s="207">
        <f t="shared" si="0"/>
        <v>180.3</v>
      </c>
    </row>
    <row r="6" spans="1:22" x14ac:dyDescent="0.25">
      <c r="A6" s="206" t="str">
        <f>Lists!C:C</f>
        <v>ARM002</v>
      </c>
      <c r="B6" s="207">
        <f>_xlfn.DAYS(About!$A$3,'Core Indicators'!U6)</f>
        <v>237</v>
      </c>
      <c r="C6" s="207">
        <f>_xlfn.DAYS(About!$A$3,'Core Indicators'!AC6)</f>
        <v>237</v>
      </c>
      <c r="D6" s="207">
        <f>_xlfn.DAYS(About!$A$3,'Core Indicators'!AK6)</f>
        <v>237</v>
      </c>
      <c r="E6" s="207">
        <f>_xlfn.DAYS(About!$A$3,'Core Indicators'!AS6)</f>
        <v>237</v>
      </c>
      <c r="F6" s="207">
        <f>_xlfn.DAYS(About!$A$3,'Core Indicators'!BQ6)</f>
        <v>1</v>
      </c>
      <c r="G6" s="207">
        <f>_xlfn.DAYS(About!$A$3,'Core Indicators'!DM6)</f>
        <v>237</v>
      </c>
      <c r="H6" s="207">
        <f>_xlfn.DAYS(About!$A$3,'Core Indicators'!DU6)</f>
        <v>237</v>
      </c>
      <c r="I6" s="207">
        <f>_xlfn.DAYS(About!$A$3,'Core Indicators'!EC6)</f>
        <v>237</v>
      </c>
      <c r="J6" s="207">
        <f>_xlfn.DAYS(About!$A$3,'Core Indicators'!EK6)</f>
        <v>734</v>
      </c>
      <c r="K6" s="207">
        <f>_xlfn.DAYS(About!$A$3,'Core Indicators'!ES6)</f>
        <v>734</v>
      </c>
      <c r="L6" s="207">
        <f>_xlfn.DAYS(About!$A$3,'Core Indicators'!FI6)</f>
        <v>734</v>
      </c>
      <c r="M6" s="207">
        <f>_xlfn.DAYS(About!$A$3,'Core Indicators'!GG6)</f>
        <v>93</v>
      </c>
      <c r="N6" s="207">
        <f>_xlfn.DAYS(About!$A$3,'Core Indicators'!GO6)</f>
        <v>93</v>
      </c>
      <c r="O6" s="207">
        <f>_xlfn.DAYS(About!$A$3,'Core Indicators'!GW6)</f>
        <v>93</v>
      </c>
      <c r="P6" s="207">
        <f>_xlfn.DAYS(About!$A$3,'Core Indicators'!HE6)</f>
        <v>93</v>
      </c>
      <c r="Q6" s="207">
        <f>_xlfn.DAYS(About!$A$3,'Core Indicators'!HM6)</f>
        <v>93</v>
      </c>
      <c r="R6" s="207">
        <f>_xlfn.DAYS(About!$A$3,'Core Indicators'!HU6)</f>
        <v>93</v>
      </c>
      <c r="S6" s="207">
        <f>_xlfn.DAYS(About!$A$3,'Core Indicators'!IC6)</f>
        <v>93</v>
      </c>
      <c r="T6" s="207">
        <f>_xlfn.DAYS(About!$A$3,'Core Indicators'!IK6)</f>
        <v>93</v>
      </c>
      <c r="U6" s="207">
        <f>_xlfn.DAYS(About!$A$3,'Core Indicators'!IS6)</f>
        <v>93</v>
      </c>
      <c r="V6" s="207">
        <f t="shared" si="0"/>
        <v>348.1</v>
      </c>
    </row>
    <row r="7" spans="1:22" x14ac:dyDescent="0.25">
      <c r="A7" s="206" t="str">
        <f>Lists!C:C</f>
        <v>AZE002</v>
      </c>
      <c r="B7" s="207">
        <f>_xlfn.DAYS(About!$A$3,'Core Indicators'!U7)</f>
        <v>190</v>
      </c>
      <c r="C7" s="207">
        <f>_xlfn.DAYS(About!$A$3,'Core Indicators'!AC7)</f>
        <v>210</v>
      </c>
      <c r="D7" s="207">
        <f>_xlfn.DAYS(About!$A$3,'Core Indicators'!AK7)</f>
        <v>210</v>
      </c>
      <c r="E7" s="207">
        <f>_xlfn.DAYS(About!$A$3,'Core Indicators'!AS7)</f>
        <v>688</v>
      </c>
      <c r="F7" s="207">
        <f>_xlfn.DAYS(About!$A$3,'Core Indicators'!BQ7)</f>
        <v>1</v>
      </c>
      <c r="G7" s="207">
        <f>_xlfn.DAYS(About!$A$3,'Core Indicators'!DM7)</f>
        <v>210</v>
      </c>
      <c r="H7" s="207">
        <f>_xlfn.DAYS(About!$A$3,'Core Indicators'!DU7)</f>
        <v>215</v>
      </c>
      <c r="I7" s="207">
        <f>_xlfn.DAYS(About!$A$3,'Core Indicators'!EC7)</f>
        <v>210</v>
      </c>
      <c r="J7" s="207">
        <f>_xlfn.DAYS(About!$A$3,'Core Indicators'!EK7)</f>
        <v>210</v>
      </c>
      <c r="K7" s="207">
        <f>_xlfn.DAYS(About!$A$3,'Core Indicators'!ES7)</f>
        <v>210</v>
      </c>
      <c r="L7" s="207">
        <f>_xlfn.DAYS(About!$A$3,'Core Indicators'!FI7)</f>
        <v>818</v>
      </c>
      <c r="M7" s="207">
        <f>_xlfn.DAYS(About!$A$3,'Core Indicators'!GG7)</f>
        <v>92</v>
      </c>
      <c r="N7" s="207">
        <f>_xlfn.DAYS(About!$A$3,'Core Indicators'!GO7)</f>
        <v>92</v>
      </c>
      <c r="O7" s="207">
        <f>_xlfn.DAYS(About!$A$3,'Core Indicators'!GW7)</f>
        <v>92</v>
      </c>
      <c r="P7" s="207">
        <f>_xlfn.DAYS(About!$A$3,'Core Indicators'!HE7)</f>
        <v>92</v>
      </c>
      <c r="Q7" s="207">
        <f>_xlfn.DAYS(About!$A$3,'Core Indicators'!HM7)</f>
        <v>92</v>
      </c>
      <c r="R7" s="207">
        <f>_xlfn.DAYS(About!$A$3,'Core Indicators'!HU7)</f>
        <v>92</v>
      </c>
      <c r="S7" s="207">
        <f>_xlfn.DAYS(About!$A$3,'Core Indicators'!IC7)</f>
        <v>92</v>
      </c>
      <c r="T7" s="207">
        <f>_xlfn.DAYS(About!$A$3,'Core Indicators'!IK7)</f>
        <v>92</v>
      </c>
      <c r="U7" s="207">
        <f>_xlfn.DAYS(About!$A$3,'Core Indicators'!IS7)</f>
        <v>92</v>
      </c>
      <c r="V7" s="207">
        <f t="shared" si="0"/>
        <v>286.39999999999998</v>
      </c>
    </row>
    <row r="8" spans="1:22" x14ac:dyDescent="0.25">
      <c r="A8" s="206" t="str">
        <f>Lists!C:C</f>
        <v>BDI001</v>
      </c>
      <c r="B8" s="207">
        <f>_xlfn.DAYS(About!$A$3,'Core Indicators'!U8)</f>
        <v>246</v>
      </c>
      <c r="C8" s="207">
        <f>_xlfn.DAYS(About!$A$3,'Core Indicators'!AC8)</f>
        <v>246</v>
      </c>
      <c r="D8" s="207">
        <f>_xlfn.DAYS(About!$A$3,'Core Indicators'!AK8)</f>
        <v>246</v>
      </c>
      <c r="E8" s="207">
        <f>_xlfn.DAYS(About!$A$3,'Core Indicators'!AS8)</f>
        <v>4</v>
      </c>
      <c r="F8" s="207">
        <f>_xlfn.DAYS(About!$A$3,'Core Indicators'!BQ8)</f>
        <v>4</v>
      </c>
      <c r="G8" s="207">
        <f>_xlfn.DAYS(About!$A$3,'Core Indicators'!DM8)</f>
        <v>246</v>
      </c>
      <c r="H8" s="207">
        <f>_xlfn.DAYS(About!$A$3,'Core Indicators'!DU8)</f>
        <v>246</v>
      </c>
      <c r="I8" s="207">
        <f>_xlfn.DAYS(About!$A$3,'Core Indicators'!EC8)</f>
        <v>246</v>
      </c>
      <c r="J8" s="207">
        <f>_xlfn.DAYS(About!$A$3,'Core Indicators'!EK8)</f>
        <v>246</v>
      </c>
      <c r="K8" s="207">
        <f>_xlfn.DAYS(About!$A$3,'Core Indicators'!ES8)</f>
        <v>246</v>
      </c>
      <c r="L8" s="207">
        <f>_xlfn.DAYS(About!$A$3,'Core Indicators'!FI8)</f>
        <v>246</v>
      </c>
      <c r="M8" s="207">
        <f>_xlfn.DAYS(About!$A$3,'Core Indicators'!GG8)</f>
        <v>92</v>
      </c>
      <c r="N8" s="207">
        <f>_xlfn.DAYS(About!$A$3,'Core Indicators'!GO8)</f>
        <v>92</v>
      </c>
      <c r="O8" s="207">
        <f>_xlfn.DAYS(About!$A$3,'Core Indicators'!GW8)</f>
        <v>92</v>
      </c>
      <c r="P8" s="207">
        <f>_xlfn.DAYS(About!$A$3,'Core Indicators'!HE8)</f>
        <v>92</v>
      </c>
      <c r="Q8" s="207">
        <f>_xlfn.DAYS(About!$A$3,'Core Indicators'!HM8)</f>
        <v>92</v>
      </c>
      <c r="R8" s="207">
        <f>_xlfn.DAYS(About!$A$3,'Core Indicators'!HU8)</f>
        <v>92</v>
      </c>
      <c r="S8" s="207">
        <f>_xlfn.DAYS(About!$A$3,'Core Indicators'!IC8)</f>
        <v>92</v>
      </c>
      <c r="T8" s="207">
        <f>_xlfn.DAYS(About!$A$3,'Core Indicators'!IK8)</f>
        <v>92</v>
      </c>
      <c r="U8" s="207">
        <f>_xlfn.DAYS(About!$A$3,'Core Indicators'!IS8)</f>
        <v>92</v>
      </c>
      <c r="V8" s="207">
        <f t="shared" si="0"/>
        <v>182.2</v>
      </c>
    </row>
    <row r="9" spans="1:22" x14ac:dyDescent="0.25">
      <c r="A9" s="206" t="str">
        <f>Lists!C:C</f>
        <v>BFA002</v>
      </c>
      <c r="B9" s="207">
        <f>_xlfn.DAYS(About!$A$3,'Core Indicators'!U9)</f>
        <v>141</v>
      </c>
      <c r="C9" s="207">
        <f>_xlfn.DAYS(About!$A$3,'Core Indicators'!AC9)</f>
        <v>141</v>
      </c>
      <c r="D9" s="207">
        <f>_xlfn.DAYS(About!$A$3,'Core Indicators'!AK9)</f>
        <v>141</v>
      </c>
      <c r="E9" s="207">
        <f>_xlfn.DAYS(About!$A$3,'Core Indicators'!AS9)</f>
        <v>32</v>
      </c>
      <c r="F9" s="207">
        <f>_xlfn.DAYS(About!$A$3,'Core Indicators'!BQ9)</f>
        <v>32</v>
      </c>
      <c r="G9" s="207">
        <f>_xlfn.DAYS(About!$A$3,'Core Indicators'!DM9)</f>
        <v>141</v>
      </c>
      <c r="H9" s="207">
        <f>_xlfn.DAYS(About!$A$3,'Core Indicators'!DU9)</f>
        <v>141</v>
      </c>
      <c r="I9" s="207">
        <f>_xlfn.DAYS(About!$A$3,'Core Indicators'!EC9)</f>
        <v>141</v>
      </c>
      <c r="J9" s="207">
        <f>_xlfn.DAYS(About!$A$3,'Core Indicators'!EK9)</f>
        <v>141</v>
      </c>
      <c r="K9" s="207">
        <f>_xlfn.DAYS(About!$A$3,'Core Indicators'!ES9)</f>
        <v>141</v>
      </c>
      <c r="L9" s="207">
        <f>_xlfn.DAYS(About!$A$3,'Core Indicators'!FI9)</f>
        <v>1446</v>
      </c>
      <c r="M9" s="207">
        <f>_xlfn.DAYS(About!$A$3,'Core Indicators'!GG9)</f>
        <v>94</v>
      </c>
      <c r="N9" s="207">
        <f>_xlfn.DAYS(About!$A$3,'Core Indicators'!GO9)</f>
        <v>94</v>
      </c>
      <c r="O9" s="207">
        <f>_xlfn.DAYS(About!$A$3,'Core Indicators'!GW9)</f>
        <v>94</v>
      </c>
      <c r="P9" s="207">
        <f>_xlfn.DAYS(About!$A$3,'Core Indicators'!HE9)</f>
        <v>94</v>
      </c>
      <c r="Q9" s="207">
        <f>_xlfn.DAYS(About!$A$3,'Core Indicators'!HM9)</f>
        <v>94</v>
      </c>
      <c r="R9" s="207">
        <f>_xlfn.DAYS(About!$A$3,'Core Indicators'!HU9)</f>
        <v>94</v>
      </c>
      <c r="S9" s="207">
        <f>_xlfn.DAYS(About!$A$3,'Core Indicators'!IC9)</f>
        <v>94</v>
      </c>
      <c r="T9" s="207">
        <f>_xlfn.DAYS(About!$A$3,'Core Indicators'!IK9)</f>
        <v>94</v>
      </c>
      <c r="U9" s="207">
        <f>_xlfn.DAYS(About!$A$3,'Core Indicators'!IS9)</f>
        <v>94</v>
      </c>
      <c r="V9" s="207">
        <f t="shared" si="0"/>
        <v>245</v>
      </c>
    </row>
    <row r="10" spans="1:22" x14ac:dyDescent="0.25">
      <c r="A10" s="206" t="str">
        <f>Lists!C:C</f>
        <v>BGD002</v>
      </c>
      <c r="B10" s="207">
        <f>_xlfn.DAYS(About!$A$3,'Core Indicators'!U10)</f>
        <v>274</v>
      </c>
      <c r="C10" s="207">
        <f>_xlfn.DAYS(About!$A$3,'Core Indicators'!AC10)</f>
        <v>2</v>
      </c>
      <c r="D10" s="207">
        <f>_xlfn.DAYS(About!$A$3,'Core Indicators'!AK10)</f>
        <v>2</v>
      </c>
      <c r="E10" s="207">
        <f>_xlfn.DAYS(About!$A$3,'Core Indicators'!AS10)</f>
        <v>2</v>
      </c>
      <c r="F10" s="207">
        <f>_xlfn.DAYS(About!$A$3,'Core Indicators'!BQ10)</f>
        <v>2</v>
      </c>
      <c r="G10" s="207">
        <f>_xlfn.DAYS(About!$A$3,'Core Indicators'!DM10)</f>
        <v>209</v>
      </c>
      <c r="H10" s="207">
        <f>_xlfn.DAYS(About!$A$3,'Core Indicators'!DU10)</f>
        <v>209</v>
      </c>
      <c r="I10" s="207">
        <f>_xlfn.DAYS(About!$A$3,'Core Indicators'!EC10)</f>
        <v>2</v>
      </c>
      <c r="J10" s="207">
        <f>_xlfn.DAYS(About!$A$3,'Core Indicators'!EK10)</f>
        <v>209</v>
      </c>
      <c r="K10" s="207">
        <f>_xlfn.DAYS(About!$A$3,'Core Indicators'!ES10)</f>
        <v>209</v>
      </c>
      <c r="L10" s="207">
        <f>_xlfn.DAYS(About!$A$3,'Core Indicators'!FI10)</f>
        <v>1037</v>
      </c>
      <c r="M10" s="207">
        <f>_xlfn.DAYS(About!$A$3,'Core Indicators'!GG10)</f>
        <v>92</v>
      </c>
      <c r="N10" s="207">
        <f>_xlfn.DAYS(About!$A$3,'Core Indicators'!GO10)</f>
        <v>92</v>
      </c>
      <c r="O10" s="207">
        <f>_xlfn.DAYS(About!$A$3,'Core Indicators'!GW10)</f>
        <v>92</v>
      </c>
      <c r="P10" s="207">
        <f>_xlfn.DAYS(About!$A$3,'Core Indicators'!HE10)</f>
        <v>92</v>
      </c>
      <c r="Q10" s="207">
        <f>_xlfn.DAYS(About!$A$3,'Core Indicators'!HM10)</f>
        <v>92</v>
      </c>
      <c r="R10" s="207">
        <f>_xlfn.DAYS(About!$A$3,'Core Indicators'!HU10)</f>
        <v>92</v>
      </c>
      <c r="S10" s="207">
        <f>_xlfn.DAYS(About!$A$3,'Core Indicators'!IC10)</f>
        <v>92</v>
      </c>
      <c r="T10" s="207">
        <f>_xlfn.DAYS(About!$A$3,'Core Indicators'!IK10)</f>
        <v>92</v>
      </c>
      <c r="U10" s="207">
        <f>_xlfn.DAYS(About!$A$3,'Core Indicators'!IS10)</f>
        <v>92</v>
      </c>
      <c r="V10" s="207">
        <f t="shared" si="0"/>
        <v>197.3</v>
      </c>
    </row>
    <row r="11" spans="1:22" x14ac:dyDescent="0.25">
      <c r="A11" s="206" t="str">
        <f>Lists!C:C</f>
        <v>BRA001</v>
      </c>
      <c r="B11" s="207">
        <f>_xlfn.DAYS(About!$A$3,'Core Indicators'!U11)</f>
        <v>0</v>
      </c>
      <c r="C11" s="207">
        <f>_xlfn.DAYS(About!$A$3,'Core Indicators'!AC11)</f>
        <v>0</v>
      </c>
      <c r="D11" s="207">
        <f>_xlfn.DAYS(About!$A$3,'Core Indicators'!AK11)</f>
        <v>0</v>
      </c>
      <c r="E11" s="207">
        <f>_xlfn.DAYS(About!$A$3,'Core Indicators'!AS11)</f>
        <v>0</v>
      </c>
      <c r="F11" s="207">
        <f>_xlfn.DAYS(About!$A$3,'Core Indicators'!BQ11)</f>
        <v>0</v>
      </c>
      <c r="G11" s="207">
        <f>_xlfn.DAYS(About!$A$3,'Core Indicators'!DM11)</f>
        <v>0</v>
      </c>
      <c r="H11" s="207">
        <f>_xlfn.DAYS(About!$A$3,'Core Indicators'!DU11)</f>
        <v>0</v>
      </c>
      <c r="I11" s="207">
        <f>_xlfn.DAYS(About!$A$3,'Core Indicators'!EC11)</f>
        <v>0</v>
      </c>
      <c r="J11" s="207">
        <f>_xlfn.DAYS(About!$A$3,'Core Indicators'!EK11)</f>
        <v>0</v>
      </c>
      <c r="K11" s="207">
        <f>_xlfn.DAYS(About!$A$3,'Core Indicators'!ES11)</f>
        <v>0</v>
      </c>
      <c r="L11" s="207">
        <f>_xlfn.DAYS(About!$A$3,'Core Indicators'!FI11)</f>
        <v>0</v>
      </c>
      <c r="M11" s="207">
        <f>_xlfn.DAYS(About!$A$3,'Core Indicators'!GG11)</f>
        <v>94</v>
      </c>
      <c r="N11" s="207">
        <f>_xlfn.DAYS(About!$A$3,'Core Indicators'!GO11)</f>
        <v>94</v>
      </c>
      <c r="O11" s="207">
        <f>_xlfn.DAYS(About!$A$3,'Core Indicators'!GW11)</f>
        <v>94</v>
      </c>
      <c r="P11" s="207">
        <f>_xlfn.DAYS(About!$A$3,'Core Indicators'!HE11)</f>
        <v>94</v>
      </c>
      <c r="Q11" s="207">
        <f>_xlfn.DAYS(About!$A$3,'Core Indicators'!HM11)</f>
        <v>94</v>
      </c>
      <c r="R11" s="207">
        <f>_xlfn.DAYS(About!$A$3,'Core Indicators'!HU11)</f>
        <v>94</v>
      </c>
      <c r="S11" s="207">
        <f>_xlfn.DAYS(About!$A$3,'Core Indicators'!IC11)</f>
        <v>94</v>
      </c>
      <c r="T11" s="207">
        <f>_xlfn.DAYS(About!$A$3,'Core Indicators'!IK11)</f>
        <v>94</v>
      </c>
      <c r="U11" s="207">
        <f>_xlfn.DAYS(About!$A$3,'Core Indicators'!IS11)</f>
        <v>94</v>
      </c>
      <c r="V11" s="207">
        <f t="shared" si="0"/>
        <v>9.4</v>
      </c>
    </row>
    <row r="12" spans="1:22" x14ac:dyDescent="0.25">
      <c r="A12" s="206" t="str">
        <f>Lists!C:C</f>
        <v>BRA002</v>
      </c>
      <c r="B12" s="207">
        <f>_xlfn.DAYS(About!$A$3,'Core Indicators'!U12)</f>
        <v>0</v>
      </c>
      <c r="C12" s="207">
        <f>_xlfn.DAYS(About!$A$3,'Core Indicators'!AC12)</f>
        <v>0</v>
      </c>
      <c r="D12" s="207">
        <f>_xlfn.DAYS(About!$A$3,'Core Indicators'!AK12)</f>
        <v>0</v>
      </c>
      <c r="E12" s="207">
        <f>_xlfn.DAYS(About!$A$3,'Core Indicators'!AS12)</f>
        <v>0</v>
      </c>
      <c r="F12" s="207">
        <f>_xlfn.DAYS(About!$A$3,'Core Indicators'!BQ12)</f>
        <v>0</v>
      </c>
      <c r="G12" s="207">
        <f>_xlfn.DAYS(About!$A$3,'Core Indicators'!DM12)</f>
        <v>0</v>
      </c>
      <c r="H12" s="207">
        <f>_xlfn.DAYS(About!$A$3,'Core Indicators'!DU12)</f>
        <v>0</v>
      </c>
      <c r="I12" s="207">
        <f>_xlfn.DAYS(About!$A$3,'Core Indicators'!EC12)</f>
        <v>0</v>
      </c>
      <c r="J12" s="207">
        <f>_xlfn.DAYS(About!$A$3,'Core Indicators'!EK12)</f>
        <v>0</v>
      </c>
      <c r="K12" s="207">
        <f>_xlfn.DAYS(About!$A$3,'Core Indicators'!ES12)</f>
        <v>0</v>
      </c>
      <c r="L12" s="207">
        <f>_xlfn.DAYS(About!$A$3,'Core Indicators'!FI12)</f>
        <v>0</v>
      </c>
      <c r="M12" s="207">
        <f>_xlfn.DAYS(About!$A$3,'Core Indicators'!GG12)</f>
        <v>94</v>
      </c>
      <c r="N12" s="207">
        <f>_xlfn.DAYS(About!$A$3,'Core Indicators'!GO12)</f>
        <v>94</v>
      </c>
      <c r="O12" s="207">
        <f>_xlfn.DAYS(About!$A$3,'Core Indicators'!GW12)</f>
        <v>94</v>
      </c>
      <c r="P12" s="207">
        <f>_xlfn.DAYS(About!$A$3,'Core Indicators'!HE12)</f>
        <v>94</v>
      </c>
      <c r="Q12" s="207">
        <f>_xlfn.DAYS(About!$A$3,'Core Indicators'!HM12)</f>
        <v>94</v>
      </c>
      <c r="R12" s="207">
        <f>_xlfn.DAYS(About!$A$3,'Core Indicators'!HU12)</f>
        <v>94</v>
      </c>
      <c r="S12" s="207">
        <f>_xlfn.DAYS(About!$A$3,'Core Indicators'!IC12)</f>
        <v>94</v>
      </c>
      <c r="T12" s="207">
        <f>_xlfn.DAYS(About!$A$3,'Core Indicators'!IK12)</f>
        <v>94</v>
      </c>
      <c r="U12" s="207">
        <f>_xlfn.DAYS(About!$A$3,'Core Indicators'!IS12)</f>
        <v>94</v>
      </c>
      <c r="V12" s="207">
        <f t="shared" si="0"/>
        <v>9.4</v>
      </c>
    </row>
    <row r="13" spans="1:22" x14ac:dyDescent="0.25">
      <c r="A13" s="206" t="str">
        <f>Lists!C:C</f>
        <v>BRA003</v>
      </c>
      <c r="B13" s="207">
        <f>_xlfn.DAYS(About!$A$3,'Core Indicators'!U13)</f>
        <v>0</v>
      </c>
      <c r="C13" s="207">
        <f>_xlfn.DAYS(About!$A$3,'Core Indicators'!AC13)</f>
        <v>0</v>
      </c>
      <c r="D13" s="207">
        <f>_xlfn.DAYS(About!$A$3,'Core Indicators'!AK13)</f>
        <v>0</v>
      </c>
      <c r="E13" s="207">
        <f>_xlfn.DAYS(About!$A$3,'Core Indicators'!AS13)</f>
        <v>0</v>
      </c>
      <c r="F13" s="207">
        <f>_xlfn.DAYS(About!$A$3,'Core Indicators'!BQ13)</f>
        <v>0</v>
      </c>
      <c r="G13" s="207">
        <f>_xlfn.DAYS(About!$A$3,'Core Indicators'!DM13)</f>
        <v>0</v>
      </c>
      <c r="H13" s="207">
        <f>_xlfn.DAYS(About!$A$3,'Core Indicators'!DU13)</f>
        <v>0</v>
      </c>
      <c r="I13" s="207">
        <f>_xlfn.DAYS(About!$A$3,'Core Indicators'!EC13)</f>
        <v>0</v>
      </c>
      <c r="J13" s="207">
        <f>_xlfn.DAYS(About!$A$3,'Core Indicators'!EK13)</f>
        <v>0</v>
      </c>
      <c r="K13" s="207">
        <f>_xlfn.DAYS(About!$A$3,'Core Indicators'!ES13)</f>
        <v>0</v>
      </c>
      <c r="L13" s="207">
        <f>_xlfn.DAYS(About!$A$3,'Core Indicators'!FI13)</f>
        <v>0</v>
      </c>
      <c r="M13" s="207">
        <f>_xlfn.DAYS(About!$A$3,'Core Indicators'!GG13)</f>
        <v>94</v>
      </c>
      <c r="N13" s="207">
        <f>_xlfn.DAYS(About!$A$3,'Core Indicators'!GO13)</f>
        <v>94</v>
      </c>
      <c r="O13" s="207">
        <f>_xlfn.DAYS(About!$A$3,'Core Indicators'!GW13)</f>
        <v>94</v>
      </c>
      <c r="P13" s="207">
        <f>_xlfn.DAYS(About!$A$3,'Core Indicators'!HE13)</f>
        <v>94</v>
      </c>
      <c r="Q13" s="207">
        <f>_xlfn.DAYS(About!$A$3,'Core Indicators'!HM13)</f>
        <v>94</v>
      </c>
      <c r="R13" s="207">
        <f>_xlfn.DAYS(About!$A$3,'Core Indicators'!HU13)</f>
        <v>94</v>
      </c>
      <c r="S13" s="207">
        <f>_xlfn.DAYS(About!$A$3,'Core Indicators'!IC13)</f>
        <v>94</v>
      </c>
      <c r="T13" s="207">
        <f>_xlfn.DAYS(About!$A$3,'Core Indicators'!IK13)</f>
        <v>94</v>
      </c>
      <c r="U13" s="207">
        <f>_xlfn.DAYS(About!$A$3,'Core Indicators'!IS13)</f>
        <v>94</v>
      </c>
      <c r="V13" s="207">
        <f t="shared" si="0"/>
        <v>9.4</v>
      </c>
    </row>
    <row r="14" spans="1:22" x14ac:dyDescent="0.25">
      <c r="A14" s="206" t="str">
        <f>Lists!C:C</f>
        <v>CAF001</v>
      </c>
      <c r="B14" s="207">
        <f>_xlfn.DAYS(About!$A$3,'Core Indicators'!U14)</f>
        <v>1449</v>
      </c>
      <c r="C14" s="207">
        <f>_xlfn.DAYS(About!$A$3,'Core Indicators'!AC14)</f>
        <v>22</v>
      </c>
      <c r="D14" s="207">
        <f>_xlfn.DAYS(About!$A$3,'Core Indicators'!AK14)</f>
        <v>22</v>
      </c>
      <c r="E14" s="207">
        <f>_xlfn.DAYS(About!$A$3,'Core Indicators'!AS14)</f>
        <v>22</v>
      </c>
      <c r="F14" s="207">
        <f>_xlfn.DAYS(About!$A$3,'Core Indicators'!BQ14)</f>
        <v>22</v>
      </c>
      <c r="G14" s="207">
        <f>_xlfn.DAYS(About!$A$3,'Core Indicators'!DM14)</f>
        <v>22</v>
      </c>
      <c r="H14" s="207">
        <f>_xlfn.DAYS(About!$A$3,'Core Indicators'!DU14)</f>
        <v>22</v>
      </c>
      <c r="I14" s="207">
        <f>_xlfn.DAYS(About!$A$3,'Core Indicators'!EC14)</f>
        <v>22</v>
      </c>
      <c r="J14" s="207">
        <f>_xlfn.DAYS(About!$A$3,'Core Indicators'!EK14)</f>
        <v>22</v>
      </c>
      <c r="K14" s="207">
        <f>_xlfn.DAYS(About!$A$3,'Core Indicators'!ES14)</f>
        <v>22</v>
      </c>
      <c r="L14" s="207">
        <f>_xlfn.DAYS(About!$A$3,'Core Indicators'!FI14)</f>
        <v>22</v>
      </c>
      <c r="M14" s="207">
        <f>_xlfn.DAYS(About!$A$3,'Core Indicators'!GG14)</f>
        <v>94</v>
      </c>
      <c r="N14" s="207">
        <f>_xlfn.DAYS(About!$A$3,'Core Indicators'!GO14)</f>
        <v>94</v>
      </c>
      <c r="O14" s="207">
        <f>_xlfn.DAYS(About!$A$3,'Core Indicators'!GW14)</f>
        <v>94</v>
      </c>
      <c r="P14" s="207">
        <f>_xlfn.DAYS(About!$A$3,'Core Indicators'!HE14)</f>
        <v>94</v>
      </c>
      <c r="Q14" s="207">
        <f>_xlfn.DAYS(About!$A$3,'Core Indicators'!HM14)</f>
        <v>94</v>
      </c>
      <c r="R14" s="207">
        <f>_xlfn.DAYS(About!$A$3,'Core Indicators'!HU14)</f>
        <v>94</v>
      </c>
      <c r="S14" s="207">
        <f>_xlfn.DAYS(About!$A$3,'Core Indicators'!IC14)</f>
        <v>94</v>
      </c>
      <c r="T14" s="207">
        <f>_xlfn.DAYS(About!$A$3,'Core Indicators'!IK14)</f>
        <v>94</v>
      </c>
      <c r="U14" s="207">
        <f>_xlfn.DAYS(About!$A$3,'Core Indicators'!IS14)</f>
        <v>94</v>
      </c>
      <c r="V14" s="207">
        <f t="shared" si="0"/>
        <v>29.2</v>
      </c>
    </row>
    <row r="15" spans="1:22" x14ac:dyDescent="0.25">
      <c r="A15" s="206" t="str">
        <f>Lists!C:C</f>
        <v>CHL002</v>
      </c>
      <c r="B15" s="207">
        <f>_xlfn.DAYS(About!$A$3,'Core Indicators'!U15)</f>
        <v>39</v>
      </c>
      <c r="C15" s="207">
        <f>_xlfn.DAYS(About!$A$3,'Core Indicators'!AC15)</f>
        <v>39</v>
      </c>
      <c r="D15" s="207">
        <f>_xlfn.DAYS(About!$A$3,'Core Indicators'!AK15)</f>
        <v>39</v>
      </c>
      <c r="E15" s="207">
        <f>_xlfn.DAYS(About!$A$3,'Core Indicators'!AS15)</f>
        <v>39</v>
      </c>
      <c r="F15" s="207">
        <f>_xlfn.DAYS(About!$A$3,'Core Indicators'!BQ15)</f>
        <v>39</v>
      </c>
      <c r="G15" s="207">
        <f>_xlfn.DAYS(About!$A$3,'Core Indicators'!DM15)</f>
        <v>39</v>
      </c>
      <c r="H15" s="207">
        <f>_xlfn.DAYS(About!$A$3,'Core Indicators'!DU15)</f>
        <v>39</v>
      </c>
      <c r="I15" s="207">
        <f>_xlfn.DAYS(About!$A$3,'Core Indicators'!EC15)</f>
        <v>39</v>
      </c>
      <c r="J15" s="207">
        <f>_xlfn.DAYS(About!$A$3,'Core Indicators'!EK15)</f>
        <v>39</v>
      </c>
      <c r="K15" s="207">
        <f>_xlfn.DAYS(About!$A$3,'Core Indicators'!ES15)</f>
        <v>39</v>
      </c>
      <c r="L15" s="207">
        <f>_xlfn.DAYS(About!$A$3,'Core Indicators'!FI15)</f>
        <v>39</v>
      </c>
      <c r="M15" s="207">
        <f>_xlfn.DAYS(About!$A$3,'Core Indicators'!GG15)</f>
        <v>94</v>
      </c>
      <c r="N15" s="207">
        <f>_xlfn.DAYS(About!$A$3,'Core Indicators'!GO15)</f>
        <v>94</v>
      </c>
      <c r="O15" s="207">
        <f>_xlfn.DAYS(About!$A$3,'Core Indicators'!GW15)</f>
        <v>94</v>
      </c>
      <c r="P15" s="207">
        <f>_xlfn.DAYS(About!$A$3,'Core Indicators'!HE15)</f>
        <v>94</v>
      </c>
      <c r="Q15" s="207">
        <f>_xlfn.DAYS(About!$A$3,'Core Indicators'!HM15)</f>
        <v>94</v>
      </c>
      <c r="R15" s="207">
        <f>_xlfn.DAYS(About!$A$3,'Core Indicators'!HU15)</f>
        <v>94</v>
      </c>
      <c r="S15" s="207">
        <f>_xlfn.DAYS(About!$A$3,'Core Indicators'!IC15)</f>
        <v>94</v>
      </c>
      <c r="T15" s="207">
        <f>_xlfn.DAYS(About!$A$3,'Core Indicators'!IK15)</f>
        <v>94</v>
      </c>
      <c r="U15" s="207">
        <f>_xlfn.DAYS(About!$A$3,'Core Indicators'!IS15)</f>
        <v>94</v>
      </c>
      <c r="V15" s="207">
        <f t="shared" si="0"/>
        <v>44.5</v>
      </c>
    </row>
    <row r="16" spans="1:22" x14ac:dyDescent="0.25">
      <c r="A16" s="206" t="str">
        <f>Lists!C:C</f>
        <v>CMR001</v>
      </c>
      <c r="B16" s="207">
        <f>_xlfn.DAYS(About!$A$3,'Core Indicators'!U16)</f>
        <v>611</v>
      </c>
      <c r="C16" s="207">
        <f>_xlfn.DAYS(About!$A$3,'Core Indicators'!AC16)</f>
        <v>215</v>
      </c>
      <c r="D16" s="207">
        <f>_xlfn.DAYS(About!$A$3,'Core Indicators'!AK16)</f>
        <v>132</v>
      </c>
      <c r="E16" s="207">
        <f>_xlfn.DAYS(About!$A$3,'Core Indicators'!AS16)</f>
        <v>60</v>
      </c>
      <c r="F16" s="207">
        <f>_xlfn.DAYS(About!$A$3,'Core Indicators'!BQ16)</f>
        <v>60</v>
      </c>
      <c r="G16" s="207">
        <f>_xlfn.DAYS(About!$A$3,'Core Indicators'!DM16)</f>
        <v>132</v>
      </c>
      <c r="H16" s="207">
        <f>_xlfn.DAYS(About!$A$3,'Core Indicators'!DU16)</f>
        <v>132</v>
      </c>
      <c r="I16" s="207">
        <f>_xlfn.DAYS(About!$A$3,'Core Indicators'!EC16)</f>
        <v>132</v>
      </c>
      <c r="J16" s="207">
        <f>_xlfn.DAYS(About!$A$3,'Core Indicators'!EK16)</f>
        <v>132</v>
      </c>
      <c r="K16" s="207">
        <f>_xlfn.DAYS(About!$A$3,'Core Indicators'!ES16)</f>
        <v>132</v>
      </c>
      <c r="L16" s="207">
        <f>_xlfn.DAYS(About!$A$3,'Core Indicators'!FI16)</f>
        <v>215</v>
      </c>
      <c r="M16" s="207">
        <f>_xlfn.DAYS(About!$A$3,'Core Indicators'!GG16)</f>
        <v>94</v>
      </c>
      <c r="N16" s="207">
        <f>_xlfn.DAYS(About!$A$3,'Core Indicators'!GO16)</f>
        <v>94</v>
      </c>
      <c r="O16" s="207">
        <f>_xlfn.DAYS(About!$A$3,'Core Indicators'!GW16)</f>
        <v>94</v>
      </c>
      <c r="P16" s="207">
        <f>_xlfn.DAYS(About!$A$3,'Core Indicators'!HE16)</f>
        <v>94</v>
      </c>
      <c r="Q16" s="207">
        <f>_xlfn.DAYS(About!$A$3,'Core Indicators'!HM16)</f>
        <v>94</v>
      </c>
      <c r="R16" s="207">
        <f>_xlfn.DAYS(About!$A$3,'Core Indicators'!HU16)</f>
        <v>94</v>
      </c>
      <c r="S16" s="207">
        <f>_xlfn.DAYS(About!$A$3,'Core Indicators'!IC16)</f>
        <v>94</v>
      </c>
      <c r="T16" s="207">
        <f>_xlfn.DAYS(About!$A$3,'Core Indicators'!IK16)</f>
        <v>94</v>
      </c>
      <c r="U16" s="207">
        <f>_xlfn.DAYS(About!$A$3,'Core Indicators'!IS16)</f>
        <v>94</v>
      </c>
      <c r="V16" s="207">
        <f t="shared" si="0"/>
        <v>122.1</v>
      </c>
    </row>
    <row r="17" spans="1:22" x14ac:dyDescent="0.25">
      <c r="A17" s="206" t="str">
        <f>Lists!C:C</f>
        <v>CMR002</v>
      </c>
      <c r="B17" s="207">
        <f>_xlfn.DAYS(About!$A$3,'Core Indicators'!U17)</f>
        <v>1260</v>
      </c>
      <c r="C17" s="207">
        <f>_xlfn.DAYS(About!$A$3,'Core Indicators'!AC17)</f>
        <v>193</v>
      </c>
      <c r="D17" s="207">
        <f>_xlfn.DAYS(About!$A$3,'Core Indicators'!AK17)</f>
        <v>193</v>
      </c>
      <c r="E17" s="207">
        <f>_xlfn.DAYS(About!$A$3,'Core Indicators'!AS17)</f>
        <v>60</v>
      </c>
      <c r="F17" s="207">
        <f>_xlfn.DAYS(About!$A$3,'Core Indicators'!BQ17)</f>
        <v>60</v>
      </c>
      <c r="G17" s="207">
        <f>_xlfn.DAYS(About!$A$3,'Core Indicators'!DM17)</f>
        <v>193</v>
      </c>
      <c r="H17" s="207">
        <f>_xlfn.DAYS(About!$A$3,'Core Indicators'!DU17)</f>
        <v>193</v>
      </c>
      <c r="I17" s="207">
        <f>_xlfn.DAYS(About!$A$3,'Core Indicators'!EC17)</f>
        <v>193</v>
      </c>
      <c r="J17" s="207">
        <f>_xlfn.DAYS(About!$A$3,'Core Indicators'!EK17)</f>
        <v>193</v>
      </c>
      <c r="K17" s="207">
        <f>_xlfn.DAYS(About!$A$3,'Core Indicators'!ES17)</f>
        <v>193</v>
      </c>
      <c r="L17" s="207">
        <f>_xlfn.DAYS(About!$A$3,'Core Indicators'!FI17)</f>
        <v>154</v>
      </c>
      <c r="M17" s="207">
        <f>_xlfn.DAYS(About!$A$3,'Core Indicators'!GG17)</f>
        <v>94</v>
      </c>
      <c r="N17" s="207">
        <f>_xlfn.DAYS(About!$A$3,'Core Indicators'!GO17)</f>
        <v>94</v>
      </c>
      <c r="O17" s="207">
        <f>_xlfn.DAYS(About!$A$3,'Core Indicators'!GW17)</f>
        <v>94</v>
      </c>
      <c r="P17" s="207">
        <f>_xlfn.DAYS(About!$A$3,'Core Indicators'!HE17)</f>
        <v>94</v>
      </c>
      <c r="Q17" s="207">
        <f>_xlfn.DAYS(About!$A$3,'Core Indicators'!HM17)</f>
        <v>94</v>
      </c>
      <c r="R17" s="207">
        <f>_xlfn.DAYS(About!$A$3,'Core Indicators'!HU17)</f>
        <v>94</v>
      </c>
      <c r="S17" s="207">
        <f>_xlfn.DAYS(About!$A$3,'Core Indicators'!IC17)</f>
        <v>94</v>
      </c>
      <c r="T17" s="207">
        <f>_xlfn.DAYS(About!$A$3,'Core Indicators'!IK17)</f>
        <v>94</v>
      </c>
      <c r="U17" s="207">
        <f>_xlfn.DAYS(About!$A$3,'Core Indicators'!IS17)</f>
        <v>94</v>
      </c>
      <c r="V17" s="207">
        <f t="shared" si="0"/>
        <v>152.6</v>
      </c>
    </row>
    <row r="18" spans="1:22" x14ac:dyDescent="0.25">
      <c r="A18" s="206" t="str">
        <f>Lists!C:C</f>
        <v>CMR003</v>
      </c>
      <c r="B18" s="207">
        <f>_xlfn.DAYS(About!$A$3,'Core Indicators'!U18)</f>
        <v>316</v>
      </c>
      <c r="C18" s="207">
        <f>_xlfn.DAYS(About!$A$3,'Core Indicators'!AC18)</f>
        <v>193</v>
      </c>
      <c r="D18" s="207">
        <f>_xlfn.DAYS(About!$A$3,'Core Indicators'!AK18)</f>
        <v>193</v>
      </c>
      <c r="E18" s="207">
        <f>_xlfn.DAYS(About!$A$3,'Core Indicators'!AS18)</f>
        <v>60</v>
      </c>
      <c r="F18" s="207">
        <f>_xlfn.DAYS(About!$A$3,'Core Indicators'!BQ18)</f>
        <v>60</v>
      </c>
      <c r="G18" s="207">
        <f>_xlfn.DAYS(About!$A$3,'Core Indicators'!DM18)</f>
        <v>193</v>
      </c>
      <c r="H18" s="207">
        <f>_xlfn.DAYS(About!$A$3,'Core Indicators'!DU18)</f>
        <v>193</v>
      </c>
      <c r="I18" s="207">
        <f>_xlfn.DAYS(About!$A$3,'Core Indicators'!EC18)</f>
        <v>193</v>
      </c>
      <c r="J18" s="207">
        <f>_xlfn.DAYS(About!$A$3,'Core Indicators'!EK18)</f>
        <v>193</v>
      </c>
      <c r="K18" s="207">
        <f>_xlfn.DAYS(About!$A$3,'Core Indicators'!ES18)</f>
        <v>193</v>
      </c>
      <c r="L18" s="207">
        <f>_xlfn.DAYS(About!$A$3,'Core Indicators'!FI18)</f>
        <v>154</v>
      </c>
      <c r="M18" s="207">
        <f>_xlfn.DAYS(About!$A$3,'Core Indicators'!GG18)</f>
        <v>94</v>
      </c>
      <c r="N18" s="207">
        <f>_xlfn.DAYS(About!$A$3,'Core Indicators'!GO18)</f>
        <v>94</v>
      </c>
      <c r="O18" s="207">
        <f>_xlfn.DAYS(About!$A$3,'Core Indicators'!GW18)</f>
        <v>94</v>
      </c>
      <c r="P18" s="207">
        <f>_xlfn.DAYS(About!$A$3,'Core Indicators'!HE18)</f>
        <v>94</v>
      </c>
      <c r="Q18" s="207">
        <f>_xlfn.DAYS(About!$A$3,'Core Indicators'!HM18)</f>
        <v>94</v>
      </c>
      <c r="R18" s="207">
        <f>_xlfn.DAYS(About!$A$3,'Core Indicators'!HU18)</f>
        <v>94</v>
      </c>
      <c r="S18" s="207">
        <f>_xlfn.DAYS(About!$A$3,'Core Indicators'!IC18)</f>
        <v>94</v>
      </c>
      <c r="T18" s="207">
        <f>_xlfn.DAYS(About!$A$3,'Core Indicators'!IK18)</f>
        <v>94</v>
      </c>
      <c r="U18" s="207">
        <f>_xlfn.DAYS(About!$A$3,'Core Indicators'!IS18)</f>
        <v>94</v>
      </c>
      <c r="V18" s="207">
        <f t="shared" si="0"/>
        <v>152.6</v>
      </c>
    </row>
    <row r="19" spans="1:22" x14ac:dyDescent="0.25">
      <c r="A19" s="206" t="str">
        <f>Lists!C:C</f>
        <v>CMR004</v>
      </c>
      <c r="B19" s="207">
        <f>_xlfn.DAYS(About!$A$3,'Core Indicators'!U19)</f>
        <v>316</v>
      </c>
      <c r="C19" s="207">
        <f>_xlfn.DAYS(About!$A$3,'Core Indicators'!AC19)</f>
        <v>193</v>
      </c>
      <c r="D19" s="207">
        <f>_xlfn.DAYS(About!$A$3,'Core Indicators'!AK19)</f>
        <v>193</v>
      </c>
      <c r="E19" s="207">
        <f>_xlfn.DAYS(About!$A$3,'Core Indicators'!AS19)</f>
        <v>60</v>
      </c>
      <c r="F19" s="207">
        <f>_xlfn.DAYS(About!$A$3,'Core Indicators'!BQ19)</f>
        <v>60</v>
      </c>
      <c r="G19" s="207">
        <f>_xlfn.DAYS(About!$A$3,'Core Indicators'!DM19)</f>
        <v>193</v>
      </c>
      <c r="H19" s="207">
        <f>_xlfn.DAYS(About!$A$3,'Core Indicators'!DU19)</f>
        <v>193</v>
      </c>
      <c r="I19" s="207">
        <f>_xlfn.DAYS(About!$A$3,'Core Indicators'!EC19)</f>
        <v>193</v>
      </c>
      <c r="J19" s="207">
        <f>_xlfn.DAYS(About!$A$3,'Core Indicators'!EK19)</f>
        <v>193</v>
      </c>
      <c r="K19" s="207">
        <f>_xlfn.DAYS(About!$A$3,'Core Indicators'!ES19)</f>
        <v>193</v>
      </c>
      <c r="L19" s="207">
        <f>_xlfn.DAYS(About!$A$3,'Core Indicators'!FI19)</f>
        <v>1448</v>
      </c>
      <c r="M19" s="207">
        <f>_xlfn.DAYS(About!$A$3,'Core Indicators'!GG19)</f>
        <v>94</v>
      </c>
      <c r="N19" s="207">
        <f>_xlfn.DAYS(About!$A$3,'Core Indicators'!GO19)</f>
        <v>94</v>
      </c>
      <c r="O19" s="207">
        <f>_xlfn.DAYS(About!$A$3,'Core Indicators'!GW19)</f>
        <v>94</v>
      </c>
      <c r="P19" s="207">
        <f>_xlfn.DAYS(About!$A$3,'Core Indicators'!HE19)</f>
        <v>94</v>
      </c>
      <c r="Q19" s="207">
        <f>_xlfn.DAYS(About!$A$3,'Core Indicators'!HM19)</f>
        <v>94</v>
      </c>
      <c r="R19" s="207">
        <f>_xlfn.DAYS(About!$A$3,'Core Indicators'!HU19)</f>
        <v>94</v>
      </c>
      <c r="S19" s="207">
        <f>_xlfn.DAYS(About!$A$3,'Core Indicators'!IC19)</f>
        <v>94</v>
      </c>
      <c r="T19" s="207">
        <f>_xlfn.DAYS(About!$A$3,'Core Indicators'!IK19)</f>
        <v>94</v>
      </c>
      <c r="U19" s="207">
        <f>_xlfn.DAYS(About!$A$3,'Core Indicators'!IS19)</f>
        <v>94</v>
      </c>
      <c r="V19" s="207">
        <f t="shared" si="0"/>
        <v>282</v>
      </c>
    </row>
    <row r="20" spans="1:22" x14ac:dyDescent="0.25">
      <c r="A20" s="206" t="str">
        <f>Lists!C:C</f>
        <v>COD001</v>
      </c>
      <c r="B20" s="207">
        <f>_xlfn.DAYS(About!$A$3,'Core Indicators'!U20)</f>
        <v>848</v>
      </c>
      <c r="C20" s="207">
        <f>_xlfn.DAYS(About!$A$3,'Core Indicators'!AC20)</f>
        <v>62</v>
      </c>
      <c r="D20" s="207">
        <f>_xlfn.DAYS(About!$A$3,'Core Indicators'!AK20)</f>
        <v>194</v>
      </c>
      <c r="E20" s="207">
        <f>_xlfn.DAYS(About!$A$3,'Core Indicators'!AS20)</f>
        <v>62</v>
      </c>
      <c r="F20" s="207">
        <f>_xlfn.DAYS(About!$A$3,'Core Indicators'!BQ20)</f>
        <v>62</v>
      </c>
      <c r="G20" s="207">
        <f>_xlfn.DAYS(About!$A$3,'Core Indicators'!DM20)</f>
        <v>62</v>
      </c>
      <c r="H20" s="207">
        <f>_xlfn.DAYS(About!$A$3,'Core Indicators'!DU20)</f>
        <v>210</v>
      </c>
      <c r="I20" s="207">
        <f>_xlfn.DAYS(About!$A$3,'Core Indicators'!EC20)</f>
        <v>210</v>
      </c>
      <c r="J20" s="207">
        <f>_xlfn.DAYS(About!$A$3,'Core Indicators'!EK20)</f>
        <v>210</v>
      </c>
      <c r="K20" s="207">
        <f>_xlfn.DAYS(About!$A$3,'Core Indicators'!ES20)</f>
        <v>210</v>
      </c>
      <c r="L20" s="207">
        <f>_xlfn.DAYS(About!$A$3,'Core Indicators'!FI20)</f>
        <v>1448</v>
      </c>
      <c r="M20" s="207">
        <f>_xlfn.DAYS(About!$A$3,'Core Indicators'!GG20)</f>
        <v>94</v>
      </c>
      <c r="N20" s="207">
        <f>_xlfn.DAYS(About!$A$3,'Core Indicators'!GO20)</f>
        <v>94</v>
      </c>
      <c r="O20" s="207">
        <f>_xlfn.DAYS(About!$A$3,'Core Indicators'!GW20)</f>
        <v>94</v>
      </c>
      <c r="P20" s="207">
        <f>_xlfn.DAYS(About!$A$3,'Core Indicators'!HE20)</f>
        <v>94</v>
      </c>
      <c r="Q20" s="207">
        <f>_xlfn.DAYS(About!$A$3,'Core Indicators'!HM20)</f>
        <v>94</v>
      </c>
      <c r="R20" s="207">
        <f>_xlfn.DAYS(About!$A$3,'Core Indicators'!HU20)</f>
        <v>94</v>
      </c>
      <c r="S20" s="207">
        <f>_xlfn.DAYS(About!$A$3,'Core Indicators'!IC20)</f>
        <v>94</v>
      </c>
      <c r="T20" s="207">
        <f>_xlfn.DAYS(About!$A$3,'Core Indicators'!IK20)</f>
        <v>94</v>
      </c>
      <c r="U20" s="207">
        <f>_xlfn.DAYS(About!$A$3,'Core Indicators'!IS20)</f>
        <v>94</v>
      </c>
      <c r="V20" s="207">
        <f t="shared" si="0"/>
        <v>276.2</v>
      </c>
    </row>
    <row r="21" spans="1:22" x14ac:dyDescent="0.25">
      <c r="A21" s="206" t="str">
        <f>Lists!C:C</f>
        <v>COG001</v>
      </c>
      <c r="B21" s="207">
        <f>_xlfn.DAYS(About!$A$3,'Core Indicators'!U21)</f>
        <v>153</v>
      </c>
      <c r="C21" s="207">
        <f>_xlfn.DAYS(About!$A$3,'Core Indicators'!AC21)</f>
        <v>216</v>
      </c>
      <c r="D21" s="207">
        <f>_xlfn.DAYS(About!$A$3,'Core Indicators'!AK21)</f>
        <v>216</v>
      </c>
      <c r="E21" s="207">
        <f>_xlfn.DAYS(About!$A$3,'Core Indicators'!AS21)</f>
        <v>153</v>
      </c>
      <c r="F21" s="207">
        <f>_xlfn.DAYS(About!$A$3,'Core Indicators'!BQ21)</f>
        <v>4</v>
      </c>
      <c r="G21" s="207">
        <f>_xlfn.DAYS(About!$A$3,'Core Indicators'!DM21)</f>
        <v>216</v>
      </c>
      <c r="H21" s="207">
        <f>_xlfn.DAYS(About!$A$3,'Core Indicators'!DU21)</f>
        <v>216</v>
      </c>
      <c r="I21" s="207">
        <f>_xlfn.DAYS(About!$A$3,'Core Indicators'!EC21)</f>
        <v>216</v>
      </c>
      <c r="J21" s="207">
        <f>_xlfn.DAYS(About!$A$3,'Core Indicators'!EK21)</f>
        <v>216</v>
      </c>
      <c r="K21" s="207">
        <f>_xlfn.DAYS(About!$A$3,'Core Indicators'!ES21)</f>
        <v>754</v>
      </c>
      <c r="L21" s="207">
        <f>_xlfn.DAYS(About!$A$3,'Core Indicators'!FI21)</f>
        <v>153</v>
      </c>
      <c r="M21" s="207">
        <f>_xlfn.DAYS(About!$A$3,'Core Indicators'!GG21)</f>
        <v>94</v>
      </c>
      <c r="N21" s="207">
        <f>_xlfn.DAYS(About!$A$3,'Core Indicators'!GO21)</f>
        <v>94</v>
      </c>
      <c r="O21" s="207">
        <f>_xlfn.DAYS(About!$A$3,'Core Indicators'!GW21)</f>
        <v>94</v>
      </c>
      <c r="P21" s="207">
        <f>_xlfn.DAYS(About!$A$3,'Core Indicators'!HE21)</f>
        <v>94</v>
      </c>
      <c r="Q21" s="207">
        <f>_xlfn.DAYS(About!$A$3,'Core Indicators'!HM21)</f>
        <v>94</v>
      </c>
      <c r="R21" s="207">
        <f>_xlfn.DAYS(About!$A$3,'Core Indicators'!HU21)</f>
        <v>94</v>
      </c>
      <c r="S21" s="207">
        <f>_xlfn.DAYS(About!$A$3,'Core Indicators'!IC21)</f>
        <v>94</v>
      </c>
      <c r="T21" s="207">
        <f>_xlfn.DAYS(About!$A$3,'Core Indicators'!IK21)</f>
        <v>94</v>
      </c>
      <c r="U21" s="207">
        <f>_xlfn.DAYS(About!$A$3,'Core Indicators'!IS21)</f>
        <v>94</v>
      </c>
      <c r="V21" s="207">
        <f t="shared" si="0"/>
        <v>223.8</v>
      </c>
    </row>
    <row r="22" spans="1:22" x14ac:dyDescent="0.25">
      <c r="A22" s="206" t="str">
        <f>Lists!C:C</f>
        <v>COL001</v>
      </c>
      <c r="B22" s="207">
        <f>_xlfn.DAYS(About!$A$3,'Core Indicators'!U22)</f>
        <v>0</v>
      </c>
      <c r="C22" s="207">
        <f>_xlfn.DAYS(About!$A$3,'Core Indicators'!AC22)</f>
        <v>0</v>
      </c>
      <c r="D22" s="207">
        <f>_xlfn.DAYS(About!$A$3,'Core Indicators'!AK22)</f>
        <v>0</v>
      </c>
      <c r="E22" s="207">
        <f>_xlfn.DAYS(About!$A$3,'Core Indicators'!AS22)</f>
        <v>0</v>
      </c>
      <c r="F22" s="207">
        <f>_xlfn.DAYS(About!$A$3,'Core Indicators'!BQ22)</f>
        <v>0</v>
      </c>
      <c r="G22" s="207">
        <f>_xlfn.DAYS(About!$A$3,'Core Indicators'!DM22)</f>
        <v>0</v>
      </c>
      <c r="H22" s="207">
        <f>_xlfn.DAYS(About!$A$3,'Core Indicators'!DU22)</f>
        <v>0</v>
      </c>
      <c r="I22" s="207">
        <f>_xlfn.DAYS(About!$A$3,'Core Indicators'!EC22)</f>
        <v>0</v>
      </c>
      <c r="J22" s="207">
        <f>_xlfn.DAYS(About!$A$3,'Core Indicators'!EK22)</f>
        <v>0</v>
      </c>
      <c r="K22" s="207">
        <f>_xlfn.DAYS(About!$A$3,'Core Indicators'!ES22)</f>
        <v>0</v>
      </c>
      <c r="L22" s="207">
        <f>_xlfn.DAYS(About!$A$3,'Core Indicators'!FI22)</f>
        <v>0</v>
      </c>
      <c r="M22" s="207">
        <f>_xlfn.DAYS(About!$A$3,'Core Indicators'!GG22)</f>
        <v>94</v>
      </c>
      <c r="N22" s="207">
        <f>_xlfn.DAYS(About!$A$3,'Core Indicators'!GO22)</f>
        <v>94</v>
      </c>
      <c r="O22" s="207">
        <f>_xlfn.DAYS(About!$A$3,'Core Indicators'!GW22)</f>
        <v>94</v>
      </c>
      <c r="P22" s="207">
        <f>_xlfn.DAYS(About!$A$3,'Core Indicators'!HE22)</f>
        <v>94</v>
      </c>
      <c r="Q22" s="207">
        <f>_xlfn.DAYS(About!$A$3,'Core Indicators'!HM22)</f>
        <v>94</v>
      </c>
      <c r="R22" s="207">
        <f>_xlfn.DAYS(About!$A$3,'Core Indicators'!HU22)</f>
        <v>94</v>
      </c>
      <c r="S22" s="207">
        <f>_xlfn.DAYS(About!$A$3,'Core Indicators'!IC22)</f>
        <v>94</v>
      </c>
      <c r="T22" s="207">
        <f>_xlfn.DAYS(About!$A$3,'Core Indicators'!IK22)</f>
        <v>94</v>
      </c>
      <c r="U22" s="207">
        <f>_xlfn.DAYS(About!$A$3,'Core Indicators'!IS22)</f>
        <v>94</v>
      </c>
      <c r="V22" s="207">
        <f t="shared" si="0"/>
        <v>9.4</v>
      </c>
    </row>
    <row r="23" spans="1:22" x14ac:dyDescent="0.25">
      <c r="A23" s="206" t="str">
        <f>Lists!C:C</f>
        <v>COL002</v>
      </c>
      <c r="B23" s="207">
        <f>_xlfn.DAYS(About!$A$3,'Core Indicators'!U23)</f>
        <v>0</v>
      </c>
      <c r="C23" s="207">
        <f>_xlfn.DAYS(About!$A$3,'Core Indicators'!AC23)</f>
        <v>0</v>
      </c>
      <c r="D23" s="207">
        <f>_xlfn.DAYS(About!$A$3,'Core Indicators'!AK23)</f>
        <v>0</v>
      </c>
      <c r="E23" s="207">
        <f>_xlfn.DAYS(About!$A$3,'Core Indicators'!AS23)</f>
        <v>0</v>
      </c>
      <c r="F23" s="207">
        <f>_xlfn.DAYS(About!$A$3,'Core Indicators'!BQ23)</f>
        <v>0</v>
      </c>
      <c r="G23" s="207">
        <f>_xlfn.DAYS(About!$A$3,'Core Indicators'!DM23)</f>
        <v>0</v>
      </c>
      <c r="H23" s="207">
        <f>_xlfn.DAYS(About!$A$3,'Core Indicators'!DU23)</f>
        <v>0</v>
      </c>
      <c r="I23" s="207">
        <f>_xlfn.DAYS(About!$A$3,'Core Indicators'!EC23)</f>
        <v>0</v>
      </c>
      <c r="J23" s="207">
        <f>_xlfn.DAYS(About!$A$3,'Core Indicators'!EK23)</f>
        <v>0</v>
      </c>
      <c r="K23" s="207">
        <f>_xlfn.DAYS(About!$A$3,'Core Indicators'!ES23)</f>
        <v>0</v>
      </c>
      <c r="L23" s="207">
        <f>_xlfn.DAYS(About!$A$3,'Core Indicators'!FI23)</f>
        <v>0</v>
      </c>
      <c r="M23" s="207">
        <f>_xlfn.DAYS(About!$A$3,'Core Indicators'!GG23)</f>
        <v>94</v>
      </c>
      <c r="N23" s="207">
        <f>_xlfn.DAYS(About!$A$3,'Core Indicators'!GO23)</f>
        <v>94</v>
      </c>
      <c r="O23" s="207">
        <f>_xlfn.DAYS(About!$A$3,'Core Indicators'!GW23)</f>
        <v>94</v>
      </c>
      <c r="P23" s="207">
        <f>_xlfn.DAYS(About!$A$3,'Core Indicators'!HE23)</f>
        <v>94</v>
      </c>
      <c r="Q23" s="207">
        <f>_xlfn.DAYS(About!$A$3,'Core Indicators'!HM23)</f>
        <v>94</v>
      </c>
      <c r="R23" s="207">
        <f>_xlfn.DAYS(About!$A$3,'Core Indicators'!HU23)</f>
        <v>94</v>
      </c>
      <c r="S23" s="207">
        <f>_xlfn.DAYS(About!$A$3,'Core Indicators'!IC23)</f>
        <v>94</v>
      </c>
      <c r="T23" s="207">
        <f>_xlfn.DAYS(About!$A$3,'Core Indicators'!IK23)</f>
        <v>94</v>
      </c>
      <c r="U23" s="207">
        <f>_xlfn.DAYS(About!$A$3,'Core Indicators'!IS23)</f>
        <v>94</v>
      </c>
      <c r="V23" s="207">
        <f t="shared" si="0"/>
        <v>9.4</v>
      </c>
    </row>
    <row r="24" spans="1:22" x14ac:dyDescent="0.25">
      <c r="A24" s="206" t="str">
        <f>Lists!C:C</f>
        <v>CRI002</v>
      </c>
      <c r="B24" s="207">
        <f>_xlfn.DAYS(About!$A$3,'Core Indicators'!U24)</f>
        <v>36</v>
      </c>
      <c r="C24" s="207">
        <f>_xlfn.DAYS(About!$A$3,'Core Indicators'!AC24)</f>
        <v>36</v>
      </c>
      <c r="D24" s="207">
        <f>_xlfn.DAYS(About!$A$3,'Core Indicators'!AK24)</f>
        <v>36</v>
      </c>
      <c r="E24" s="207">
        <f>_xlfn.DAYS(About!$A$3,'Core Indicators'!AS24)</f>
        <v>36</v>
      </c>
      <c r="F24" s="207">
        <f>_xlfn.DAYS(About!$A$3,'Core Indicators'!BQ24)</f>
        <v>36</v>
      </c>
      <c r="G24" s="207">
        <f>_xlfn.DAYS(About!$A$3,'Core Indicators'!DM24)</f>
        <v>36</v>
      </c>
      <c r="H24" s="207">
        <f>_xlfn.DAYS(About!$A$3,'Core Indicators'!DU24)</f>
        <v>36</v>
      </c>
      <c r="I24" s="207">
        <f>_xlfn.DAYS(About!$A$3,'Core Indicators'!EC24)</f>
        <v>36</v>
      </c>
      <c r="J24" s="207">
        <f>_xlfn.DAYS(About!$A$3,'Core Indicators'!EK24)</f>
        <v>36</v>
      </c>
      <c r="K24" s="207">
        <f>_xlfn.DAYS(About!$A$3,'Core Indicators'!ES24)</f>
        <v>36</v>
      </c>
      <c r="L24" s="207">
        <f>_xlfn.DAYS(About!$A$3,'Core Indicators'!FI24)</f>
        <v>36</v>
      </c>
      <c r="M24" s="207">
        <f>_xlfn.DAYS(About!$A$3,'Core Indicators'!GG24)</f>
        <v>94</v>
      </c>
      <c r="N24" s="207">
        <f>_xlfn.DAYS(About!$A$3,'Core Indicators'!GO24)</f>
        <v>94</v>
      </c>
      <c r="O24" s="207">
        <f>_xlfn.DAYS(About!$A$3,'Core Indicators'!GW24)</f>
        <v>94</v>
      </c>
      <c r="P24" s="207">
        <f>_xlfn.DAYS(About!$A$3,'Core Indicators'!HE24)</f>
        <v>94</v>
      </c>
      <c r="Q24" s="207">
        <f>_xlfn.DAYS(About!$A$3,'Core Indicators'!HM24)</f>
        <v>94</v>
      </c>
      <c r="R24" s="207">
        <f>_xlfn.DAYS(About!$A$3,'Core Indicators'!HU24)</f>
        <v>94</v>
      </c>
      <c r="S24" s="207">
        <f>_xlfn.DAYS(About!$A$3,'Core Indicators'!IC24)</f>
        <v>94</v>
      </c>
      <c r="T24" s="207">
        <f>_xlfn.DAYS(About!$A$3,'Core Indicators'!IK24)</f>
        <v>94</v>
      </c>
      <c r="U24" s="207">
        <f>_xlfn.DAYS(About!$A$3,'Core Indicators'!IS24)</f>
        <v>94</v>
      </c>
      <c r="V24" s="207">
        <f t="shared" si="0"/>
        <v>41.8</v>
      </c>
    </row>
    <row r="25" spans="1:22" x14ac:dyDescent="0.25">
      <c r="A25" s="206" t="str">
        <f>Lists!C:C</f>
        <v>DJI001</v>
      </c>
      <c r="B25" s="207">
        <f>_xlfn.DAYS(About!$A$3,'Core Indicators'!U25)</f>
        <v>64</v>
      </c>
      <c r="C25" s="207">
        <f>_xlfn.DAYS(About!$A$3,'Core Indicators'!AC25)</f>
        <v>64</v>
      </c>
      <c r="D25" s="207">
        <f>_xlfn.DAYS(About!$A$3,'Core Indicators'!AK25)</f>
        <v>64</v>
      </c>
      <c r="E25" s="207">
        <f>_xlfn.DAYS(About!$A$3,'Core Indicators'!AS25)</f>
        <v>4</v>
      </c>
      <c r="F25" s="207">
        <f>_xlfn.DAYS(About!$A$3,'Core Indicators'!BQ25)</f>
        <v>42</v>
      </c>
      <c r="G25" s="207">
        <f>_xlfn.DAYS(About!$A$3,'Core Indicators'!DM25)</f>
        <v>4</v>
      </c>
      <c r="H25" s="207">
        <f>_xlfn.DAYS(About!$A$3,'Core Indicators'!DU25)</f>
        <v>4</v>
      </c>
      <c r="I25" s="207">
        <f>_xlfn.DAYS(About!$A$3,'Core Indicators'!EC25)</f>
        <v>4</v>
      </c>
      <c r="J25" s="207">
        <f>_xlfn.DAYS(About!$A$3,'Core Indicators'!EK25)</f>
        <v>4</v>
      </c>
      <c r="K25" s="207">
        <f>_xlfn.DAYS(About!$A$3,'Core Indicators'!ES25)</f>
        <v>4</v>
      </c>
      <c r="L25" s="207">
        <f>_xlfn.DAYS(About!$A$3,'Core Indicators'!FI25)</f>
        <v>64</v>
      </c>
      <c r="M25" s="207">
        <f>_xlfn.DAYS(About!$A$3,'Core Indicators'!GG25)</f>
        <v>92</v>
      </c>
      <c r="N25" s="207">
        <f>_xlfn.DAYS(About!$A$3,'Core Indicators'!GO25)</f>
        <v>92</v>
      </c>
      <c r="O25" s="207">
        <f>_xlfn.DAYS(About!$A$3,'Core Indicators'!GW25)</f>
        <v>92</v>
      </c>
      <c r="P25" s="207">
        <f>_xlfn.DAYS(About!$A$3,'Core Indicators'!HE25)</f>
        <v>92</v>
      </c>
      <c r="Q25" s="207">
        <f>_xlfn.DAYS(About!$A$3,'Core Indicators'!HM25)</f>
        <v>92</v>
      </c>
      <c r="R25" s="207">
        <f>_xlfn.DAYS(About!$A$3,'Core Indicators'!HU25)</f>
        <v>92</v>
      </c>
      <c r="S25" s="207">
        <f>_xlfn.DAYS(About!$A$3,'Core Indicators'!IC25)</f>
        <v>92</v>
      </c>
      <c r="T25" s="207">
        <f>_xlfn.DAYS(About!$A$3,'Core Indicators'!IK25)</f>
        <v>92</v>
      </c>
      <c r="U25" s="207">
        <f>_xlfn.DAYS(About!$A$3,'Core Indicators'!IS25)</f>
        <v>92</v>
      </c>
      <c r="V25" s="207">
        <f t="shared" si="0"/>
        <v>28.6</v>
      </c>
    </row>
    <row r="26" spans="1:22" x14ac:dyDescent="0.25">
      <c r="A26" s="206" t="str">
        <f>Lists!C:C</f>
        <v>DJI002</v>
      </c>
      <c r="B26" s="207">
        <f>_xlfn.DAYS(About!$A$3,'Core Indicators'!U26)</f>
        <v>64</v>
      </c>
      <c r="C26" s="207">
        <f>_xlfn.DAYS(About!$A$3,'Core Indicators'!AC26)</f>
        <v>64</v>
      </c>
      <c r="D26" s="207">
        <f>_xlfn.DAYS(About!$A$3,'Core Indicators'!AK26)</f>
        <v>4</v>
      </c>
      <c r="E26" s="207">
        <f>_xlfn.DAYS(About!$A$3,'Core Indicators'!AS26)</f>
        <v>4</v>
      </c>
      <c r="F26" s="207">
        <f>_xlfn.DAYS(About!$A$3,'Core Indicators'!BQ26)</f>
        <v>42</v>
      </c>
      <c r="G26" s="207">
        <f>_xlfn.DAYS(About!$A$3,'Core Indicators'!DM26)</f>
        <v>4</v>
      </c>
      <c r="H26" s="207">
        <f>_xlfn.DAYS(About!$A$3,'Core Indicators'!DU26)</f>
        <v>4</v>
      </c>
      <c r="I26" s="207">
        <f>_xlfn.DAYS(About!$A$3,'Core Indicators'!EC26)</f>
        <v>4</v>
      </c>
      <c r="J26" s="207">
        <f>_xlfn.DAYS(About!$A$3,'Core Indicators'!EK26)</f>
        <v>4</v>
      </c>
      <c r="K26" s="207">
        <f>_xlfn.DAYS(About!$A$3,'Core Indicators'!ES26)</f>
        <v>4</v>
      </c>
      <c r="L26" s="207">
        <f>_xlfn.DAYS(About!$A$3,'Core Indicators'!FI26)</f>
        <v>64</v>
      </c>
      <c r="M26" s="207">
        <f>_xlfn.DAYS(About!$A$3,'Core Indicators'!GG26)</f>
        <v>92</v>
      </c>
      <c r="N26" s="207">
        <f>_xlfn.DAYS(About!$A$3,'Core Indicators'!GO26)</f>
        <v>92</v>
      </c>
      <c r="O26" s="207">
        <f>_xlfn.DAYS(About!$A$3,'Core Indicators'!GW26)</f>
        <v>92</v>
      </c>
      <c r="P26" s="207">
        <f>_xlfn.DAYS(About!$A$3,'Core Indicators'!HE26)</f>
        <v>92</v>
      </c>
      <c r="Q26" s="207">
        <f>_xlfn.DAYS(About!$A$3,'Core Indicators'!HM26)</f>
        <v>92</v>
      </c>
      <c r="R26" s="207">
        <f>_xlfn.DAYS(About!$A$3,'Core Indicators'!HU26)</f>
        <v>92</v>
      </c>
      <c r="S26" s="207">
        <f>_xlfn.DAYS(About!$A$3,'Core Indicators'!IC26)</f>
        <v>92</v>
      </c>
      <c r="T26" s="207">
        <f>_xlfn.DAYS(About!$A$3,'Core Indicators'!IK26)</f>
        <v>92</v>
      </c>
      <c r="U26" s="207">
        <f>_xlfn.DAYS(About!$A$3,'Core Indicators'!IS26)</f>
        <v>92</v>
      </c>
      <c r="V26" s="207">
        <f t="shared" si="0"/>
        <v>22.6</v>
      </c>
    </row>
    <row r="27" spans="1:22" x14ac:dyDescent="0.25">
      <c r="A27" s="206" t="str">
        <f>Lists!C:C</f>
        <v>DJI003</v>
      </c>
      <c r="B27" s="207">
        <f>_xlfn.DAYS(About!$A$3,'Core Indicators'!U27)</f>
        <v>64</v>
      </c>
      <c r="C27" s="207">
        <f>_xlfn.DAYS(About!$A$3,'Core Indicators'!AC27)</f>
        <v>4</v>
      </c>
      <c r="D27" s="207">
        <f>_xlfn.DAYS(About!$A$3,'Core Indicators'!AK27)</f>
        <v>4</v>
      </c>
      <c r="E27" s="207">
        <f>_xlfn.DAYS(About!$A$3,'Core Indicators'!AS27)</f>
        <v>64</v>
      </c>
      <c r="F27" s="207">
        <f>_xlfn.DAYS(About!$A$3,'Core Indicators'!BQ27)</f>
        <v>64</v>
      </c>
      <c r="G27" s="207">
        <f>_xlfn.DAYS(About!$A$3,'Core Indicators'!DM27)</f>
        <v>4</v>
      </c>
      <c r="H27" s="207">
        <f>_xlfn.DAYS(About!$A$3,'Core Indicators'!DU27)</f>
        <v>4</v>
      </c>
      <c r="I27" s="207">
        <f>_xlfn.DAYS(About!$A$3,'Core Indicators'!EC27)</f>
        <v>4</v>
      </c>
      <c r="J27" s="207">
        <f>_xlfn.DAYS(About!$A$3,'Core Indicators'!EK27)</f>
        <v>4</v>
      </c>
      <c r="K27" s="207">
        <f>_xlfn.DAYS(About!$A$3,'Core Indicators'!ES27)</f>
        <v>4</v>
      </c>
      <c r="L27" s="207">
        <f>_xlfn.DAYS(About!$A$3,'Core Indicators'!FI27)</f>
        <v>64</v>
      </c>
      <c r="M27" s="207">
        <f>_xlfn.DAYS(About!$A$3,'Core Indicators'!GG27)</f>
        <v>92</v>
      </c>
      <c r="N27" s="207">
        <f>_xlfn.DAYS(About!$A$3,'Core Indicators'!GO27)</f>
        <v>92</v>
      </c>
      <c r="O27" s="207">
        <f>_xlfn.DAYS(About!$A$3,'Core Indicators'!GW27)</f>
        <v>92</v>
      </c>
      <c r="P27" s="207">
        <f>_xlfn.DAYS(About!$A$3,'Core Indicators'!HE27)</f>
        <v>92</v>
      </c>
      <c r="Q27" s="207">
        <f>_xlfn.DAYS(About!$A$3,'Core Indicators'!HM27)</f>
        <v>92</v>
      </c>
      <c r="R27" s="207">
        <f>_xlfn.DAYS(About!$A$3,'Core Indicators'!HU27)</f>
        <v>92</v>
      </c>
      <c r="S27" s="207">
        <f>_xlfn.DAYS(About!$A$3,'Core Indicators'!IC27)</f>
        <v>92</v>
      </c>
      <c r="T27" s="207">
        <f>_xlfn.DAYS(About!$A$3,'Core Indicators'!IK27)</f>
        <v>92</v>
      </c>
      <c r="U27" s="207">
        <f>_xlfn.DAYS(About!$A$3,'Core Indicators'!IS27)</f>
        <v>92</v>
      </c>
      <c r="V27" s="207">
        <f t="shared" si="0"/>
        <v>30.8</v>
      </c>
    </row>
    <row r="28" spans="1:22" x14ac:dyDescent="0.25">
      <c r="A28" s="206" t="str">
        <f>Lists!C:C</f>
        <v>DOM002</v>
      </c>
      <c r="B28" s="207">
        <f>_xlfn.DAYS(About!$A$3,'Core Indicators'!U28)</f>
        <v>36</v>
      </c>
      <c r="C28" s="207">
        <f>_xlfn.DAYS(About!$A$3,'Core Indicators'!AC28)</f>
        <v>7</v>
      </c>
      <c r="D28" s="207">
        <f>_xlfn.DAYS(About!$A$3,'Core Indicators'!AK28)</f>
        <v>7</v>
      </c>
      <c r="E28" s="207">
        <f>_xlfn.DAYS(About!$A$3,'Core Indicators'!AS28)</f>
        <v>7</v>
      </c>
      <c r="F28" s="207">
        <f>_xlfn.DAYS(About!$A$3,'Core Indicators'!BQ28)</f>
        <v>36</v>
      </c>
      <c r="G28" s="207">
        <f>_xlfn.DAYS(About!$A$3,'Core Indicators'!DM28)</f>
        <v>7</v>
      </c>
      <c r="H28" s="207">
        <f>_xlfn.DAYS(About!$A$3,'Core Indicators'!DU28)</f>
        <v>7</v>
      </c>
      <c r="I28" s="207">
        <f>_xlfn.DAYS(About!$A$3,'Core Indicators'!EC28)</f>
        <v>7</v>
      </c>
      <c r="J28" s="207">
        <f>_xlfn.DAYS(About!$A$3,'Core Indicators'!EK28)</f>
        <v>36</v>
      </c>
      <c r="K28" s="207">
        <f>_xlfn.DAYS(About!$A$3,'Core Indicators'!ES28)</f>
        <v>36</v>
      </c>
      <c r="L28" s="207">
        <f>_xlfn.DAYS(About!$A$3,'Core Indicators'!FI28)</f>
        <v>36</v>
      </c>
      <c r="M28" s="207">
        <f>_xlfn.DAYS(About!$A$3,'Core Indicators'!GG28)</f>
        <v>94</v>
      </c>
      <c r="N28" s="207">
        <f>_xlfn.DAYS(About!$A$3,'Core Indicators'!GO28)</f>
        <v>94</v>
      </c>
      <c r="O28" s="207">
        <f>_xlfn.DAYS(About!$A$3,'Core Indicators'!GW28)</f>
        <v>94</v>
      </c>
      <c r="P28" s="207">
        <f>_xlfn.DAYS(About!$A$3,'Core Indicators'!HE28)</f>
        <v>94</v>
      </c>
      <c r="Q28" s="207">
        <f>_xlfn.DAYS(About!$A$3,'Core Indicators'!HM28)</f>
        <v>94</v>
      </c>
      <c r="R28" s="207">
        <f>_xlfn.DAYS(About!$A$3,'Core Indicators'!HU28)</f>
        <v>94</v>
      </c>
      <c r="S28" s="207">
        <f>_xlfn.DAYS(About!$A$3,'Core Indicators'!IC28)</f>
        <v>94</v>
      </c>
      <c r="T28" s="207">
        <f>_xlfn.DAYS(About!$A$3,'Core Indicators'!IK28)</f>
        <v>94</v>
      </c>
      <c r="U28" s="207">
        <f>_xlfn.DAYS(About!$A$3,'Core Indicators'!IS28)</f>
        <v>94</v>
      </c>
      <c r="V28" s="207">
        <f t="shared" si="0"/>
        <v>27.3</v>
      </c>
    </row>
    <row r="29" spans="1:22" x14ac:dyDescent="0.25">
      <c r="A29" s="206" t="str">
        <f>Lists!C:C</f>
        <v>DZA002</v>
      </c>
      <c r="B29" s="207">
        <f>_xlfn.DAYS(About!$A$3,'Core Indicators'!U29)</f>
        <v>184</v>
      </c>
      <c r="C29" s="207">
        <f>_xlfn.DAYS(About!$A$3,'Core Indicators'!AC29)</f>
        <v>4</v>
      </c>
      <c r="D29" s="207">
        <f>_xlfn.DAYS(About!$A$3,'Core Indicators'!AK29)</f>
        <v>160</v>
      </c>
      <c r="E29" s="207">
        <f>_xlfn.DAYS(About!$A$3,'Core Indicators'!AS29)</f>
        <v>160</v>
      </c>
      <c r="F29" s="207">
        <f>_xlfn.DAYS(About!$A$3,'Core Indicators'!BQ29)</f>
        <v>4</v>
      </c>
      <c r="G29" s="207">
        <f>_xlfn.DAYS(About!$A$3,'Core Indicators'!DM29)</f>
        <v>4</v>
      </c>
      <c r="H29" s="207">
        <f>_xlfn.DAYS(About!$A$3,'Core Indicators'!DU29)</f>
        <v>160</v>
      </c>
      <c r="I29" s="207">
        <f>_xlfn.DAYS(About!$A$3,'Core Indicators'!EC29)</f>
        <v>160</v>
      </c>
      <c r="J29" s="207">
        <f>_xlfn.DAYS(About!$A$3,'Core Indicators'!EK29)</f>
        <v>160</v>
      </c>
      <c r="K29" s="207">
        <f>_xlfn.DAYS(About!$A$3,'Core Indicators'!ES29)</f>
        <v>160</v>
      </c>
      <c r="L29" s="207">
        <f>_xlfn.DAYS(About!$A$3,'Core Indicators'!FI29)</f>
        <v>184</v>
      </c>
      <c r="M29" s="207">
        <f>_xlfn.DAYS(About!$A$3,'Core Indicators'!GG29)</f>
        <v>99</v>
      </c>
      <c r="N29" s="207">
        <f>_xlfn.DAYS(About!$A$3,'Core Indicators'!GO29)</f>
        <v>99</v>
      </c>
      <c r="O29" s="207">
        <f>_xlfn.DAYS(About!$A$3,'Core Indicators'!GW29)</f>
        <v>99</v>
      </c>
      <c r="P29" s="207">
        <f>_xlfn.DAYS(About!$A$3,'Core Indicators'!HE29)</f>
        <v>99</v>
      </c>
      <c r="Q29" s="207">
        <f>_xlfn.DAYS(About!$A$3,'Core Indicators'!HM29)</f>
        <v>99</v>
      </c>
      <c r="R29" s="207">
        <f>_xlfn.DAYS(About!$A$3,'Core Indicators'!HU29)</f>
        <v>99</v>
      </c>
      <c r="S29" s="207">
        <f>_xlfn.DAYS(About!$A$3,'Core Indicators'!IC29)</f>
        <v>99</v>
      </c>
      <c r="T29" s="207">
        <f>_xlfn.DAYS(About!$A$3,'Core Indicators'!IK29)</f>
        <v>99</v>
      </c>
      <c r="U29" s="207">
        <f>_xlfn.DAYS(About!$A$3,'Core Indicators'!IS29)</f>
        <v>99</v>
      </c>
      <c r="V29" s="207">
        <f t="shared" si="0"/>
        <v>125.1</v>
      </c>
    </row>
    <row r="30" spans="1:22" x14ac:dyDescent="0.25">
      <c r="A30" s="206" t="str">
        <f>Lists!C:C</f>
        <v>DZA003</v>
      </c>
      <c r="B30" s="207">
        <f>_xlfn.DAYS(About!$A$3,'Core Indicators'!U30)</f>
        <v>184</v>
      </c>
      <c r="C30" s="207">
        <f>_xlfn.DAYS(About!$A$3,'Core Indicators'!AC30)</f>
        <v>184</v>
      </c>
      <c r="D30" s="207">
        <f>_xlfn.DAYS(About!$A$3,'Core Indicators'!AK30)</f>
        <v>184</v>
      </c>
      <c r="E30" s="207">
        <f>_xlfn.DAYS(About!$A$3,'Core Indicators'!AS30)</f>
        <v>160</v>
      </c>
      <c r="F30" s="207">
        <f>_xlfn.DAYS(About!$A$3,'Core Indicators'!BQ30)</f>
        <v>4</v>
      </c>
      <c r="G30" s="207">
        <f>_xlfn.DAYS(About!$A$3,'Core Indicators'!DM30)</f>
        <v>160</v>
      </c>
      <c r="H30" s="207">
        <f>_xlfn.DAYS(About!$A$3,'Core Indicators'!DU30)</f>
        <v>160</v>
      </c>
      <c r="I30" s="207">
        <f>_xlfn.DAYS(About!$A$3,'Core Indicators'!EC30)</f>
        <v>160</v>
      </c>
      <c r="J30" s="207">
        <f>_xlfn.DAYS(About!$A$3,'Core Indicators'!EK30)</f>
        <v>160</v>
      </c>
      <c r="K30" s="207">
        <f>_xlfn.DAYS(About!$A$3,'Core Indicators'!ES30)</f>
        <v>160</v>
      </c>
      <c r="L30" s="207">
        <f>_xlfn.DAYS(About!$A$3,'Core Indicators'!FI30)</f>
        <v>184</v>
      </c>
      <c r="M30" s="207">
        <f>_xlfn.DAYS(About!$A$3,'Core Indicators'!GG30)</f>
        <v>99</v>
      </c>
      <c r="N30" s="207">
        <f>_xlfn.DAYS(About!$A$3,'Core Indicators'!GO30)</f>
        <v>99</v>
      </c>
      <c r="O30" s="207">
        <f>_xlfn.DAYS(About!$A$3,'Core Indicators'!GW30)</f>
        <v>99</v>
      </c>
      <c r="P30" s="207">
        <f>_xlfn.DAYS(About!$A$3,'Core Indicators'!HE30)</f>
        <v>99</v>
      </c>
      <c r="Q30" s="207">
        <f>_xlfn.DAYS(About!$A$3,'Core Indicators'!HM30)</f>
        <v>99</v>
      </c>
      <c r="R30" s="207">
        <f>_xlfn.DAYS(About!$A$3,'Core Indicators'!HU30)</f>
        <v>99</v>
      </c>
      <c r="S30" s="207">
        <f>_xlfn.DAYS(About!$A$3,'Core Indicators'!IC30)</f>
        <v>99</v>
      </c>
      <c r="T30" s="207">
        <f>_xlfn.DAYS(About!$A$3,'Core Indicators'!IK30)</f>
        <v>99</v>
      </c>
      <c r="U30" s="207">
        <f>_xlfn.DAYS(About!$A$3,'Core Indicators'!IS30)</f>
        <v>99</v>
      </c>
      <c r="V30" s="207">
        <f t="shared" si="0"/>
        <v>143.1</v>
      </c>
    </row>
    <row r="31" spans="1:22" x14ac:dyDescent="0.25">
      <c r="A31" s="206" t="str">
        <f>Lists!C:C</f>
        <v>DZA004</v>
      </c>
      <c r="B31" s="207">
        <f>_xlfn.DAYS(About!$A$3,'Core Indicators'!U31)</f>
        <v>261</v>
      </c>
      <c r="C31" s="207">
        <f>_xlfn.DAYS(About!$A$3,'Core Indicators'!AC31)</f>
        <v>4</v>
      </c>
      <c r="D31" s="207">
        <f>_xlfn.DAYS(About!$A$3,'Core Indicators'!AK31)</f>
        <v>4</v>
      </c>
      <c r="E31" s="207">
        <f>_xlfn.DAYS(About!$A$3,'Core Indicators'!AS31)</f>
        <v>160</v>
      </c>
      <c r="F31" s="207">
        <f>_xlfn.DAYS(About!$A$3,'Core Indicators'!BQ31)</f>
        <v>4</v>
      </c>
      <c r="G31" s="207">
        <f>_xlfn.DAYS(About!$A$3,'Core Indicators'!DM31)</f>
        <v>4</v>
      </c>
      <c r="H31" s="207">
        <f>_xlfn.DAYS(About!$A$3,'Core Indicators'!DU31)</f>
        <v>4</v>
      </c>
      <c r="I31" s="207">
        <f>_xlfn.DAYS(About!$A$3,'Core Indicators'!EC31)</f>
        <v>4</v>
      </c>
      <c r="J31" s="207">
        <f>_xlfn.DAYS(About!$A$3,'Core Indicators'!EK31)</f>
        <v>4</v>
      </c>
      <c r="K31" s="207">
        <f>_xlfn.DAYS(About!$A$3,'Core Indicators'!ES31)</f>
        <v>4</v>
      </c>
      <c r="L31" s="207">
        <f>_xlfn.DAYS(About!$A$3,'Core Indicators'!FI31)</f>
        <v>261</v>
      </c>
      <c r="M31" s="207">
        <f>_xlfn.DAYS(About!$A$3,'Core Indicators'!GG31)</f>
        <v>99</v>
      </c>
      <c r="N31" s="207">
        <f>_xlfn.DAYS(About!$A$3,'Core Indicators'!GO31)</f>
        <v>99</v>
      </c>
      <c r="O31" s="207">
        <f>_xlfn.DAYS(About!$A$3,'Core Indicators'!GW31)</f>
        <v>99</v>
      </c>
      <c r="P31" s="207">
        <f>_xlfn.DAYS(About!$A$3,'Core Indicators'!HE31)</f>
        <v>99</v>
      </c>
      <c r="Q31" s="207">
        <f>_xlfn.DAYS(About!$A$3,'Core Indicators'!HM31)</f>
        <v>99</v>
      </c>
      <c r="R31" s="207">
        <f>_xlfn.DAYS(About!$A$3,'Core Indicators'!HU31)</f>
        <v>99</v>
      </c>
      <c r="S31" s="207">
        <f>_xlfn.DAYS(About!$A$3,'Core Indicators'!IC31)</f>
        <v>99</v>
      </c>
      <c r="T31" s="207">
        <f>_xlfn.DAYS(About!$A$3,'Core Indicators'!IK31)</f>
        <v>99</v>
      </c>
      <c r="U31" s="207">
        <f>_xlfn.DAYS(About!$A$3,'Core Indicators'!IS31)</f>
        <v>99</v>
      </c>
      <c r="V31" s="207">
        <f t="shared" si="0"/>
        <v>54.8</v>
      </c>
    </row>
    <row r="32" spans="1:22" x14ac:dyDescent="0.25">
      <c r="A32" s="206" t="str">
        <f>Lists!C:C</f>
        <v>ECU002</v>
      </c>
      <c r="B32" s="207">
        <f>_xlfn.DAYS(About!$A$3,'Core Indicators'!U32)</f>
        <v>39</v>
      </c>
      <c r="C32" s="207">
        <f>_xlfn.DAYS(About!$A$3,'Core Indicators'!AC32)</f>
        <v>39</v>
      </c>
      <c r="D32" s="207">
        <f>_xlfn.DAYS(About!$A$3,'Core Indicators'!AK32)</f>
        <v>39</v>
      </c>
      <c r="E32" s="207">
        <f>_xlfn.DAYS(About!$A$3,'Core Indicators'!AS32)</f>
        <v>39</v>
      </c>
      <c r="F32" s="207">
        <f>_xlfn.DAYS(About!$A$3,'Core Indicators'!BQ32)</f>
        <v>39</v>
      </c>
      <c r="G32" s="207">
        <f>_xlfn.DAYS(About!$A$3,'Core Indicators'!DM32)</f>
        <v>39</v>
      </c>
      <c r="H32" s="207">
        <f>_xlfn.DAYS(About!$A$3,'Core Indicators'!DU32)</f>
        <v>39</v>
      </c>
      <c r="I32" s="207">
        <f>_xlfn.DAYS(About!$A$3,'Core Indicators'!EC32)</f>
        <v>39</v>
      </c>
      <c r="J32" s="207">
        <f>_xlfn.DAYS(About!$A$3,'Core Indicators'!EK32)</f>
        <v>39</v>
      </c>
      <c r="K32" s="207">
        <f>_xlfn.DAYS(About!$A$3,'Core Indicators'!ES32)</f>
        <v>39</v>
      </c>
      <c r="L32" s="207">
        <f>_xlfn.DAYS(About!$A$3,'Core Indicators'!FI32)</f>
        <v>39</v>
      </c>
      <c r="M32" s="207">
        <f>_xlfn.DAYS(About!$A$3,'Core Indicators'!GG32)</f>
        <v>94</v>
      </c>
      <c r="N32" s="207">
        <f>_xlfn.DAYS(About!$A$3,'Core Indicators'!GO32)</f>
        <v>94</v>
      </c>
      <c r="O32" s="207">
        <f>_xlfn.DAYS(About!$A$3,'Core Indicators'!GW32)</f>
        <v>94</v>
      </c>
      <c r="P32" s="207">
        <f>_xlfn.DAYS(About!$A$3,'Core Indicators'!HE32)</f>
        <v>94</v>
      </c>
      <c r="Q32" s="207">
        <f>_xlfn.DAYS(About!$A$3,'Core Indicators'!HM32)</f>
        <v>94</v>
      </c>
      <c r="R32" s="207">
        <f>_xlfn.DAYS(About!$A$3,'Core Indicators'!HU32)</f>
        <v>94</v>
      </c>
      <c r="S32" s="207">
        <f>_xlfn.DAYS(About!$A$3,'Core Indicators'!IC32)</f>
        <v>94</v>
      </c>
      <c r="T32" s="207">
        <f>_xlfn.DAYS(About!$A$3,'Core Indicators'!IK32)</f>
        <v>94</v>
      </c>
      <c r="U32" s="207">
        <f>_xlfn.DAYS(About!$A$3,'Core Indicators'!IS32)</f>
        <v>94</v>
      </c>
      <c r="V32" s="207">
        <f t="shared" si="0"/>
        <v>44.5</v>
      </c>
    </row>
    <row r="33" spans="1:22" x14ac:dyDescent="0.25">
      <c r="A33" s="206" t="str">
        <f>Lists!C:C</f>
        <v>EGY002</v>
      </c>
      <c r="B33" s="207">
        <f>_xlfn.DAYS(About!$A$3,'Core Indicators'!U33)</f>
        <v>184</v>
      </c>
      <c r="C33" s="207">
        <f>_xlfn.DAYS(About!$A$3,'Core Indicators'!AC33)</f>
        <v>4</v>
      </c>
      <c r="D33" s="207">
        <f>_xlfn.DAYS(About!$A$3,'Core Indicators'!AK33)</f>
        <v>4</v>
      </c>
      <c r="E33" s="207">
        <f>_xlfn.DAYS(About!$A$3,'Core Indicators'!AS33)</f>
        <v>4</v>
      </c>
      <c r="F33" s="207">
        <f>_xlfn.DAYS(About!$A$3,'Core Indicators'!BQ33)</f>
        <v>4</v>
      </c>
      <c r="G33" s="207">
        <f>_xlfn.DAYS(About!$A$3,'Core Indicators'!DM33)</f>
        <v>4</v>
      </c>
      <c r="H33" s="207">
        <f>_xlfn.DAYS(About!$A$3,'Core Indicators'!DU33)</f>
        <v>4</v>
      </c>
      <c r="I33" s="207">
        <f>_xlfn.DAYS(About!$A$3,'Core Indicators'!EC33)</f>
        <v>4</v>
      </c>
      <c r="J33" s="207">
        <f>_xlfn.DAYS(About!$A$3,'Core Indicators'!EK33)</f>
        <v>4</v>
      </c>
      <c r="K33" s="207">
        <f>_xlfn.DAYS(About!$A$3,'Core Indicators'!ES33)</f>
        <v>4</v>
      </c>
      <c r="L33" s="207">
        <f>_xlfn.DAYS(About!$A$3,'Core Indicators'!FI33)</f>
        <v>184</v>
      </c>
      <c r="M33" s="207">
        <f>_xlfn.DAYS(About!$A$3,'Core Indicators'!GG33)</f>
        <v>99</v>
      </c>
      <c r="N33" s="207">
        <f>_xlfn.DAYS(About!$A$3,'Core Indicators'!GO33)</f>
        <v>99</v>
      </c>
      <c r="O33" s="207">
        <f>_xlfn.DAYS(About!$A$3,'Core Indicators'!GW33)</f>
        <v>99</v>
      </c>
      <c r="P33" s="207">
        <f>_xlfn.DAYS(About!$A$3,'Core Indicators'!HE33)</f>
        <v>99</v>
      </c>
      <c r="Q33" s="207">
        <f>_xlfn.DAYS(About!$A$3,'Core Indicators'!HM33)</f>
        <v>99</v>
      </c>
      <c r="R33" s="207">
        <f>_xlfn.DAYS(About!$A$3,'Core Indicators'!HU33)</f>
        <v>99</v>
      </c>
      <c r="S33" s="207">
        <f>_xlfn.DAYS(About!$A$3,'Core Indicators'!IC33)</f>
        <v>99</v>
      </c>
      <c r="T33" s="207">
        <f>_xlfn.DAYS(About!$A$3,'Core Indicators'!IK33)</f>
        <v>99</v>
      </c>
      <c r="U33" s="207">
        <f>_xlfn.DAYS(About!$A$3,'Core Indicators'!IS33)</f>
        <v>99</v>
      </c>
      <c r="V33" s="207">
        <f t="shared" si="0"/>
        <v>31.5</v>
      </c>
    </row>
    <row r="34" spans="1:22" x14ac:dyDescent="0.25">
      <c r="A34" s="206" t="str">
        <f>Lists!C:C</f>
        <v>ERI001</v>
      </c>
      <c r="B34" s="207">
        <f>_xlfn.DAYS(About!$A$3,'Core Indicators'!U34)</f>
        <v>258</v>
      </c>
      <c r="C34" s="207">
        <f>_xlfn.DAYS(About!$A$3,'Core Indicators'!AC34)</f>
        <v>258</v>
      </c>
      <c r="D34" s="207">
        <f>_xlfn.DAYS(About!$A$3,'Core Indicators'!AK34)</f>
        <v>40</v>
      </c>
      <c r="E34" s="207">
        <f>_xlfn.DAYS(About!$A$3,'Core Indicators'!AS34)</f>
        <v>40</v>
      </c>
      <c r="F34" s="207">
        <f>_xlfn.DAYS(About!$A$3,'Core Indicators'!BQ34)</f>
        <v>6</v>
      </c>
      <c r="G34" s="207">
        <f>_xlfn.DAYS(About!$A$3,'Core Indicators'!DM34)</f>
        <v>40</v>
      </c>
      <c r="H34" s="207">
        <f>_xlfn.DAYS(About!$A$3,'Core Indicators'!DU34)</f>
        <v>40</v>
      </c>
      <c r="I34" s="207">
        <f>_xlfn.DAYS(About!$A$3,'Core Indicators'!EC34)</f>
        <v>40</v>
      </c>
      <c r="J34" s="207">
        <f>_xlfn.DAYS(About!$A$3,'Core Indicators'!EK34)</f>
        <v>40</v>
      </c>
      <c r="K34" s="207">
        <f>_xlfn.DAYS(About!$A$3,'Core Indicators'!ES34)</f>
        <v>40</v>
      </c>
      <c r="L34" s="207">
        <f>_xlfn.DAYS(About!$A$3,'Core Indicators'!FI34)</f>
        <v>258</v>
      </c>
      <c r="M34" s="207">
        <f>_xlfn.DAYS(About!$A$3,'Core Indicators'!GG34)</f>
        <v>92</v>
      </c>
      <c r="N34" s="207">
        <f>_xlfn.DAYS(About!$A$3,'Core Indicators'!GO34)</f>
        <v>92</v>
      </c>
      <c r="O34" s="207">
        <f>_xlfn.DAYS(About!$A$3,'Core Indicators'!GW34)</f>
        <v>92</v>
      </c>
      <c r="P34" s="207">
        <f>_xlfn.DAYS(About!$A$3,'Core Indicators'!HE34)</f>
        <v>92</v>
      </c>
      <c r="Q34" s="207">
        <f>_xlfn.DAYS(About!$A$3,'Core Indicators'!HM34)</f>
        <v>92</v>
      </c>
      <c r="R34" s="207">
        <f>_xlfn.DAYS(About!$A$3,'Core Indicators'!HU34)</f>
        <v>92</v>
      </c>
      <c r="S34" s="207">
        <f>_xlfn.DAYS(About!$A$3,'Core Indicators'!IC34)</f>
        <v>92</v>
      </c>
      <c r="T34" s="207">
        <f>_xlfn.DAYS(About!$A$3,'Core Indicators'!IK34)</f>
        <v>92</v>
      </c>
      <c r="U34" s="207">
        <f>_xlfn.DAYS(About!$A$3,'Core Indicators'!IS34)</f>
        <v>92</v>
      </c>
      <c r="V34" s="207">
        <f t="shared" si="0"/>
        <v>63.6</v>
      </c>
    </row>
    <row r="35" spans="1:22" x14ac:dyDescent="0.25">
      <c r="A35" s="206" t="str">
        <f>Lists!C:C</f>
        <v>ESP002</v>
      </c>
      <c r="B35" s="207">
        <f>_xlfn.DAYS(About!$A$3,'Core Indicators'!U35)</f>
        <v>184</v>
      </c>
      <c r="C35" s="207">
        <f>_xlfn.DAYS(About!$A$3,'Core Indicators'!AC35)</f>
        <v>4</v>
      </c>
      <c r="D35" s="207">
        <f>_xlfn.DAYS(About!$A$3,'Core Indicators'!AK35)</f>
        <v>4</v>
      </c>
      <c r="E35" s="207">
        <f>_xlfn.DAYS(About!$A$3,'Core Indicators'!AS35)</f>
        <v>4</v>
      </c>
      <c r="F35" s="207">
        <f>_xlfn.DAYS(About!$A$3,'Core Indicators'!BQ35)</f>
        <v>4</v>
      </c>
      <c r="G35" s="207">
        <f>_xlfn.DAYS(About!$A$3,'Core Indicators'!DM35)</f>
        <v>4</v>
      </c>
      <c r="H35" s="207">
        <f>_xlfn.DAYS(About!$A$3,'Core Indicators'!DU35)</f>
        <v>4</v>
      </c>
      <c r="I35" s="207">
        <f>_xlfn.DAYS(About!$A$3,'Core Indicators'!EC35)</f>
        <v>4</v>
      </c>
      <c r="J35" s="207">
        <f>_xlfn.DAYS(About!$A$3,'Core Indicators'!EK35)</f>
        <v>4</v>
      </c>
      <c r="K35" s="207">
        <f>_xlfn.DAYS(About!$A$3,'Core Indicators'!ES35)</f>
        <v>4</v>
      </c>
      <c r="L35" s="207">
        <f>_xlfn.DAYS(About!$A$3,'Core Indicators'!FI35)</f>
        <v>184</v>
      </c>
      <c r="M35" s="207">
        <f>_xlfn.DAYS(About!$A$3,'Core Indicators'!GG35)</f>
        <v>97</v>
      </c>
      <c r="N35" s="207">
        <f>_xlfn.DAYS(About!$A$3,'Core Indicators'!GO35)</f>
        <v>97</v>
      </c>
      <c r="O35" s="207">
        <f>_xlfn.DAYS(About!$A$3,'Core Indicators'!GW35)</f>
        <v>97</v>
      </c>
      <c r="P35" s="207">
        <f>_xlfn.DAYS(About!$A$3,'Core Indicators'!HE35)</f>
        <v>97</v>
      </c>
      <c r="Q35" s="207">
        <f>_xlfn.DAYS(About!$A$3,'Core Indicators'!HM35)</f>
        <v>97</v>
      </c>
      <c r="R35" s="207">
        <f>_xlfn.DAYS(About!$A$3,'Core Indicators'!HU35)</f>
        <v>97</v>
      </c>
      <c r="S35" s="207">
        <f>_xlfn.DAYS(About!$A$3,'Core Indicators'!IC35)</f>
        <v>97</v>
      </c>
      <c r="T35" s="207">
        <f>_xlfn.DAYS(About!$A$3,'Core Indicators'!IK35)</f>
        <v>97</v>
      </c>
      <c r="U35" s="207">
        <f>_xlfn.DAYS(About!$A$3,'Core Indicators'!IS35)</f>
        <v>97</v>
      </c>
      <c r="V35" s="207">
        <f t="shared" ref="V35:V66" si="1">AVERAGE(D35:M35)</f>
        <v>31.3</v>
      </c>
    </row>
    <row r="36" spans="1:22" x14ac:dyDescent="0.25">
      <c r="A36" s="206" t="str">
        <f>Lists!C:C</f>
        <v>ETH001</v>
      </c>
      <c r="B36" s="207">
        <f>_xlfn.DAYS(About!$A$3,'Core Indicators'!U36)</f>
        <v>62</v>
      </c>
      <c r="C36" s="207">
        <f>_xlfn.DAYS(About!$A$3,'Core Indicators'!AC36)</f>
        <v>4</v>
      </c>
      <c r="D36" s="207">
        <f>_xlfn.DAYS(About!$A$3,'Core Indicators'!AK36)</f>
        <v>4</v>
      </c>
      <c r="E36" s="207">
        <f>_xlfn.DAYS(About!$A$3,'Core Indicators'!AS36)</f>
        <v>4</v>
      </c>
      <c r="F36" s="207">
        <f>_xlfn.DAYS(About!$A$3,'Core Indicators'!BQ36)</f>
        <v>4</v>
      </c>
      <c r="G36" s="207">
        <f>_xlfn.DAYS(About!$A$3,'Core Indicators'!DM36)</f>
        <v>4</v>
      </c>
      <c r="H36" s="207">
        <f>_xlfn.DAYS(About!$A$3,'Core Indicators'!DU36)</f>
        <v>4</v>
      </c>
      <c r="I36" s="207">
        <f>_xlfn.DAYS(About!$A$3,'Core Indicators'!EC36)</f>
        <v>4</v>
      </c>
      <c r="J36" s="207">
        <f>_xlfn.DAYS(About!$A$3,'Core Indicators'!EK36)</f>
        <v>4</v>
      </c>
      <c r="K36" s="207">
        <f>_xlfn.DAYS(About!$A$3,'Core Indicators'!ES36)</f>
        <v>4</v>
      </c>
      <c r="L36" s="207">
        <f>_xlfn.DAYS(About!$A$3,'Core Indicators'!FI36)</f>
        <v>221</v>
      </c>
      <c r="M36" s="207">
        <f>_xlfn.DAYS(About!$A$3,'Core Indicators'!GG36)</f>
        <v>86</v>
      </c>
      <c r="N36" s="207">
        <f>_xlfn.DAYS(About!$A$3,'Core Indicators'!GO36)</f>
        <v>86</v>
      </c>
      <c r="O36" s="207">
        <f>_xlfn.DAYS(About!$A$3,'Core Indicators'!GW36)</f>
        <v>86</v>
      </c>
      <c r="P36" s="207">
        <f>_xlfn.DAYS(About!$A$3,'Core Indicators'!HE36)</f>
        <v>86</v>
      </c>
      <c r="Q36" s="207">
        <f>_xlfn.DAYS(About!$A$3,'Core Indicators'!HM36)</f>
        <v>86</v>
      </c>
      <c r="R36" s="207">
        <f>_xlfn.DAYS(About!$A$3,'Core Indicators'!HU36)</f>
        <v>86</v>
      </c>
      <c r="S36" s="207">
        <f>_xlfn.DAYS(About!$A$3,'Core Indicators'!IC36)</f>
        <v>86</v>
      </c>
      <c r="T36" s="207">
        <f>_xlfn.DAYS(About!$A$3,'Core Indicators'!IK36)</f>
        <v>86</v>
      </c>
      <c r="U36" s="207">
        <f>_xlfn.DAYS(About!$A$3,'Core Indicators'!IS36)</f>
        <v>86</v>
      </c>
      <c r="V36" s="207">
        <f t="shared" si="1"/>
        <v>33.9</v>
      </c>
    </row>
    <row r="37" spans="1:22" x14ac:dyDescent="0.25">
      <c r="A37" s="206" t="str">
        <f>Lists!C:C</f>
        <v>ETH003</v>
      </c>
      <c r="B37" s="207">
        <f>_xlfn.DAYS(About!$A$3,'Core Indicators'!U37)</f>
        <v>62</v>
      </c>
      <c r="C37" s="207">
        <f>_xlfn.DAYS(About!$A$3,'Core Indicators'!AC37)</f>
        <v>62</v>
      </c>
      <c r="D37" s="207">
        <f>_xlfn.DAYS(About!$A$3,'Core Indicators'!AK37)</f>
        <v>62</v>
      </c>
      <c r="E37" s="207">
        <f>_xlfn.DAYS(About!$A$3,'Core Indicators'!AS37)</f>
        <v>4</v>
      </c>
      <c r="F37" s="207">
        <f>_xlfn.DAYS(About!$A$3,'Core Indicators'!BQ37)</f>
        <v>42</v>
      </c>
      <c r="G37" s="207">
        <f>_xlfn.DAYS(About!$A$3,'Core Indicators'!DM37)</f>
        <v>4</v>
      </c>
      <c r="H37" s="207">
        <f>_xlfn.DAYS(About!$A$3,'Core Indicators'!DU37)</f>
        <v>4</v>
      </c>
      <c r="I37" s="207">
        <f>_xlfn.DAYS(About!$A$3,'Core Indicators'!EC37)</f>
        <v>4</v>
      </c>
      <c r="J37" s="207">
        <f>_xlfn.DAYS(About!$A$3,'Core Indicators'!EK37)</f>
        <v>4</v>
      </c>
      <c r="K37" s="207">
        <f>_xlfn.DAYS(About!$A$3,'Core Indicators'!ES37)</f>
        <v>4</v>
      </c>
      <c r="L37" s="207">
        <f>_xlfn.DAYS(About!$A$3,'Core Indicators'!FI37)</f>
        <v>594</v>
      </c>
      <c r="M37" s="207">
        <f>_xlfn.DAYS(About!$A$3,'Core Indicators'!GG37)</f>
        <v>89</v>
      </c>
      <c r="N37" s="207">
        <f>_xlfn.DAYS(About!$A$3,'Core Indicators'!GO37)</f>
        <v>89</v>
      </c>
      <c r="O37" s="207">
        <f>_xlfn.DAYS(About!$A$3,'Core Indicators'!GW37)</f>
        <v>89</v>
      </c>
      <c r="P37" s="207">
        <f>_xlfn.DAYS(About!$A$3,'Core Indicators'!HE37)</f>
        <v>89</v>
      </c>
      <c r="Q37" s="207">
        <f>_xlfn.DAYS(About!$A$3,'Core Indicators'!HM37)</f>
        <v>89</v>
      </c>
      <c r="R37" s="207">
        <f>_xlfn.DAYS(About!$A$3,'Core Indicators'!HU37)</f>
        <v>89</v>
      </c>
      <c r="S37" s="207">
        <f>_xlfn.DAYS(About!$A$3,'Core Indicators'!IC37)</f>
        <v>89</v>
      </c>
      <c r="T37" s="207">
        <f>_xlfn.DAYS(About!$A$3,'Core Indicators'!IK37)</f>
        <v>89</v>
      </c>
      <c r="U37" s="207">
        <f>_xlfn.DAYS(About!$A$3,'Core Indicators'!IS37)</f>
        <v>89</v>
      </c>
      <c r="V37" s="207">
        <f t="shared" si="1"/>
        <v>81.099999999999994</v>
      </c>
    </row>
    <row r="38" spans="1:22" x14ac:dyDescent="0.25">
      <c r="A38" s="206" t="str">
        <f>Lists!C:C</f>
        <v>ETH004</v>
      </c>
      <c r="B38" s="207">
        <f>_xlfn.DAYS(About!$A$3,'Core Indicators'!U38)</f>
        <v>125</v>
      </c>
      <c r="C38" s="207">
        <f>_xlfn.DAYS(About!$A$3,'Core Indicators'!AC38)</f>
        <v>4</v>
      </c>
      <c r="D38" s="207">
        <f>_xlfn.DAYS(About!$A$3,'Core Indicators'!AK38)</f>
        <v>4</v>
      </c>
      <c r="E38" s="207">
        <f>_xlfn.DAYS(About!$A$3,'Core Indicators'!AS38)</f>
        <v>4</v>
      </c>
      <c r="F38" s="207">
        <f>_xlfn.DAYS(About!$A$3,'Core Indicators'!BQ38)</f>
        <v>4</v>
      </c>
      <c r="G38" s="207">
        <f>_xlfn.DAYS(About!$A$3,'Core Indicators'!DM38)</f>
        <v>4</v>
      </c>
      <c r="H38" s="207">
        <f>_xlfn.DAYS(About!$A$3,'Core Indicators'!DU38)</f>
        <v>4</v>
      </c>
      <c r="I38" s="207">
        <f>_xlfn.DAYS(About!$A$3,'Core Indicators'!EC38)</f>
        <v>4</v>
      </c>
      <c r="J38" s="207">
        <f>_xlfn.DAYS(About!$A$3,'Core Indicators'!EK38)</f>
        <v>4</v>
      </c>
      <c r="K38" s="207">
        <f>_xlfn.DAYS(About!$A$3,'Core Indicators'!ES38)</f>
        <v>4</v>
      </c>
      <c r="L38" s="207">
        <f>_xlfn.DAYS(About!$A$3,'Core Indicators'!FI38)</f>
        <v>443</v>
      </c>
      <c r="M38" s="207">
        <f>_xlfn.DAYS(About!$A$3,'Core Indicators'!GG38)</f>
        <v>88</v>
      </c>
      <c r="N38" s="207">
        <f>_xlfn.DAYS(About!$A$3,'Core Indicators'!GO38)</f>
        <v>88</v>
      </c>
      <c r="O38" s="207">
        <f>_xlfn.DAYS(About!$A$3,'Core Indicators'!GW38)</f>
        <v>88</v>
      </c>
      <c r="P38" s="207">
        <f>_xlfn.DAYS(About!$A$3,'Core Indicators'!HE38)</f>
        <v>88</v>
      </c>
      <c r="Q38" s="207">
        <f>_xlfn.DAYS(About!$A$3,'Core Indicators'!HM38)</f>
        <v>88</v>
      </c>
      <c r="R38" s="207">
        <f>_xlfn.DAYS(About!$A$3,'Core Indicators'!HU38)</f>
        <v>88</v>
      </c>
      <c r="S38" s="207">
        <f>_xlfn.DAYS(About!$A$3,'Core Indicators'!IC38)</f>
        <v>88</v>
      </c>
      <c r="T38" s="207">
        <f>_xlfn.DAYS(About!$A$3,'Core Indicators'!IK38)</f>
        <v>88</v>
      </c>
      <c r="U38" s="207">
        <f>_xlfn.DAYS(About!$A$3,'Core Indicators'!IS38)</f>
        <v>88</v>
      </c>
      <c r="V38" s="207">
        <f t="shared" si="1"/>
        <v>56.3</v>
      </c>
    </row>
    <row r="39" spans="1:22" x14ac:dyDescent="0.25">
      <c r="A39" s="206" t="str">
        <f>Lists!C:C</f>
        <v>ETH005</v>
      </c>
      <c r="B39" s="207">
        <f>_xlfn.DAYS(About!$A$3,'Core Indicators'!U39)</f>
        <v>125</v>
      </c>
      <c r="C39" s="207">
        <f>_xlfn.DAYS(About!$A$3,'Core Indicators'!AC39)</f>
        <v>4</v>
      </c>
      <c r="D39" s="207">
        <f>_xlfn.DAYS(About!$A$3,'Core Indicators'!AK39)</f>
        <v>4</v>
      </c>
      <c r="E39" s="207">
        <f>_xlfn.DAYS(About!$A$3,'Core Indicators'!AS39)</f>
        <v>4</v>
      </c>
      <c r="F39" s="207">
        <f>_xlfn.DAYS(About!$A$3,'Core Indicators'!BQ39)</f>
        <v>42</v>
      </c>
      <c r="G39" s="207">
        <f>_xlfn.DAYS(About!$A$3,'Core Indicators'!DM39)</f>
        <v>4</v>
      </c>
      <c r="H39" s="207">
        <f>_xlfn.DAYS(About!$A$3,'Core Indicators'!DU39)</f>
        <v>4</v>
      </c>
      <c r="I39" s="207">
        <f>_xlfn.DAYS(About!$A$3,'Core Indicators'!EC39)</f>
        <v>4</v>
      </c>
      <c r="J39" s="207">
        <f>_xlfn.DAYS(About!$A$3,'Core Indicators'!EK39)</f>
        <v>4</v>
      </c>
      <c r="K39" s="207">
        <f>_xlfn.DAYS(About!$A$3,'Core Indicators'!ES39)</f>
        <v>4</v>
      </c>
      <c r="L39" s="207">
        <f>_xlfn.DAYS(About!$A$3,'Core Indicators'!FI39)</f>
        <v>357</v>
      </c>
      <c r="M39" s="207">
        <f>_xlfn.DAYS(About!$A$3,'Core Indicators'!GG39)</f>
        <v>88</v>
      </c>
      <c r="N39" s="207">
        <f>_xlfn.DAYS(About!$A$3,'Core Indicators'!GO39)</f>
        <v>88</v>
      </c>
      <c r="O39" s="207">
        <f>_xlfn.DAYS(About!$A$3,'Core Indicators'!GW39)</f>
        <v>88</v>
      </c>
      <c r="P39" s="207">
        <f>_xlfn.DAYS(About!$A$3,'Core Indicators'!HE39)</f>
        <v>88</v>
      </c>
      <c r="Q39" s="207">
        <f>_xlfn.DAYS(About!$A$3,'Core Indicators'!HM39)</f>
        <v>88</v>
      </c>
      <c r="R39" s="207">
        <f>_xlfn.DAYS(About!$A$3,'Core Indicators'!HU39)</f>
        <v>88</v>
      </c>
      <c r="S39" s="207">
        <f>_xlfn.DAYS(About!$A$3,'Core Indicators'!IC39)</f>
        <v>88</v>
      </c>
      <c r="T39" s="207">
        <f>_xlfn.DAYS(About!$A$3,'Core Indicators'!IK39)</f>
        <v>88</v>
      </c>
      <c r="U39" s="207">
        <f>_xlfn.DAYS(About!$A$3,'Core Indicators'!IS39)</f>
        <v>88</v>
      </c>
      <c r="V39" s="207">
        <f t="shared" si="1"/>
        <v>51.5</v>
      </c>
    </row>
    <row r="40" spans="1:22" x14ac:dyDescent="0.25">
      <c r="A40" s="206" t="str">
        <f>Lists!C:C</f>
        <v>GMB002</v>
      </c>
      <c r="B40" s="207">
        <f>_xlfn.DAYS(About!$A$3,'Core Indicators'!U40)</f>
        <v>153</v>
      </c>
      <c r="C40" s="207">
        <f>_xlfn.DAYS(About!$A$3,'Core Indicators'!AC40)</f>
        <v>153</v>
      </c>
      <c r="D40" s="207">
        <f>_xlfn.DAYS(About!$A$3,'Core Indicators'!AK40)</f>
        <v>153</v>
      </c>
      <c r="E40" s="207">
        <f>_xlfn.DAYS(About!$A$3,'Core Indicators'!AS40)</f>
        <v>88</v>
      </c>
      <c r="F40" s="207">
        <f>_xlfn.DAYS(About!$A$3,'Core Indicators'!BQ40)</f>
        <v>153</v>
      </c>
      <c r="G40" s="207">
        <f>_xlfn.DAYS(About!$A$3,'Core Indicators'!DM40)</f>
        <v>153</v>
      </c>
      <c r="H40" s="207">
        <f>_xlfn.DAYS(About!$A$3,'Core Indicators'!DU40)</f>
        <v>153</v>
      </c>
      <c r="I40" s="207">
        <f>_xlfn.DAYS(About!$A$3,'Core Indicators'!EC40)</f>
        <v>153</v>
      </c>
      <c r="J40" s="207">
        <f>_xlfn.DAYS(About!$A$3,'Core Indicators'!EK40)</f>
        <v>153</v>
      </c>
      <c r="K40" s="207">
        <f>_xlfn.DAYS(About!$A$3,'Core Indicators'!ES40)</f>
        <v>153</v>
      </c>
      <c r="L40" s="207">
        <f>_xlfn.DAYS(About!$A$3,'Core Indicators'!FI40)</f>
        <v>88</v>
      </c>
      <c r="M40" s="207">
        <f>_xlfn.DAYS(About!$A$3,'Core Indicators'!GG40)</f>
        <v>94</v>
      </c>
      <c r="N40" s="207">
        <f>_xlfn.DAYS(About!$A$3,'Core Indicators'!GO40)</f>
        <v>94</v>
      </c>
      <c r="O40" s="207">
        <f>_xlfn.DAYS(About!$A$3,'Core Indicators'!GW40)</f>
        <v>94</v>
      </c>
      <c r="P40" s="207">
        <f>_xlfn.DAYS(About!$A$3,'Core Indicators'!HE40)</f>
        <v>94</v>
      </c>
      <c r="Q40" s="207">
        <f>_xlfn.DAYS(About!$A$3,'Core Indicators'!HM40)</f>
        <v>94</v>
      </c>
      <c r="R40" s="207">
        <f>_xlfn.DAYS(About!$A$3,'Core Indicators'!HU40)</f>
        <v>94</v>
      </c>
      <c r="S40" s="207">
        <f>_xlfn.DAYS(About!$A$3,'Core Indicators'!IC40)</f>
        <v>94</v>
      </c>
      <c r="T40" s="207">
        <f>_xlfn.DAYS(About!$A$3,'Core Indicators'!IK40)</f>
        <v>94</v>
      </c>
      <c r="U40" s="207">
        <f>_xlfn.DAYS(About!$A$3,'Core Indicators'!IS40)</f>
        <v>94</v>
      </c>
      <c r="V40" s="207">
        <f t="shared" si="1"/>
        <v>134.1</v>
      </c>
    </row>
    <row r="41" spans="1:22" x14ac:dyDescent="0.25">
      <c r="A41" s="206" t="str">
        <f>Lists!C:C</f>
        <v>GRC002</v>
      </c>
      <c r="B41" s="207">
        <f>_xlfn.DAYS(About!$A$3,'Core Indicators'!U41)</f>
        <v>63</v>
      </c>
      <c r="C41" s="207">
        <f>_xlfn.DAYS(About!$A$3,'Core Indicators'!AC41)</f>
        <v>63</v>
      </c>
      <c r="D41" s="207">
        <f>_xlfn.DAYS(About!$A$3,'Core Indicators'!AK41)</f>
        <v>63</v>
      </c>
      <c r="E41" s="207">
        <f>_xlfn.DAYS(About!$A$3,'Core Indicators'!AS41)</f>
        <v>63</v>
      </c>
      <c r="F41" s="207">
        <f>_xlfn.DAYS(About!$A$3,'Core Indicators'!BQ41)</f>
        <v>11</v>
      </c>
      <c r="G41" s="207">
        <f>_xlfn.DAYS(About!$A$3,'Core Indicators'!DM41)</f>
        <v>63</v>
      </c>
      <c r="H41" s="207">
        <f>_xlfn.DAYS(About!$A$3,'Core Indicators'!DU41)</f>
        <v>63</v>
      </c>
      <c r="I41" s="207">
        <f>_xlfn.DAYS(About!$A$3,'Core Indicators'!EC41)</f>
        <v>63</v>
      </c>
      <c r="J41" s="207">
        <f>_xlfn.DAYS(About!$A$3,'Core Indicators'!EK41)</f>
        <v>63</v>
      </c>
      <c r="K41" s="207">
        <f>_xlfn.DAYS(About!$A$3,'Core Indicators'!ES41)</f>
        <v>63</v>
      </c>
      <c r="L41" s="207">
        <f>_xlfn.DAYS(About!$A$3,'Core Indicators'!FI41)</f>
        <v>1456</v>
      </c>
      <c r="M41" s="207">
        <f>_xlfn.DAYS(About!$A$3,'Core Indicators'!GG41)</f>
        <v>92</v>
      </c>
      <c r="N41" s="207">
        <f>_xlfn.DAYS(About!$A$3,'Core Indicators'!GO41)</f>
        <v>92</v>
      </c>
      <c r="O41" s="207">
        <f>_xlfn.DAYS(About!$A$3,'Core Indicators'!GW41)</f>
        <v>92</v>
      </c>
      <c r="P41" s="207">
        <f>_xlfn.DAYS(About!$A$3,'Core Indicators'!HE41)</f>
        <v>92</v>
      </c>
      <c r="Q41" s="207">
        <f>_xlfn.DAYS(About!$A$3,'Core Indicators'!HM41)</f>
        <v>92</v>
      </c>
      <c r="R41" s="207">
        <f>_xlfn.DAYS(About!$A$3,'Core Indicators'!HU41)</f>
        <v>92</v>
      </c>
      <c r="S41" s="207">
        <f>_xlfn.DAYS(About!$A$3,'Core Indicators'!IC41)</f>
        <v>92</v>
      </c>
      <c r="T41" s="207">
        <f>_xlfn.DAYS(About!$A$3,'Core Indicators'!IK41)</f>
        <v>92</v>
      </c>
      <c r="U41" s="207">
        <f>_xlfn.DAYS(About!$A$3,'Core Indicators'!IS41)</f>
        <v>92</v>
      </c>
      <c r="V41" s="207">
        <f t="shared" si="1"/>
        <v>200</v>
      </c>
    </row>
    <row r="42" spans="1:22" x14ac:dyDescent="0.25">
      <c r="A42" s="206" t="str">
        <f>Lists!C:C</f>
        <v>GTM001</v>
      </c>
      <c r="B42" s="207">
        <f>_xlfn.DAYS(About!$A$3,'Core Indicators'!U42)</f>
        <v>36</v>
      </c>
      <c r="C42" s="207">
        <f>_xlfn.DAYS(About!$A$3,'Core Indicators'!AC42)</f>
        <v>1</v>
      </c>
      <c r="D42" s="207">
        <f>_xlfn.DAYS(About!$A$3,'Core Indicators'!AK42)</f>
        <v>36</v>
      </c>
      <c r="E42" s="207">
        <f>_xlfn.DAYS(About!$A$3,'Core Indicators'!AS42)</f>
        <v>36</v>
      </c>
      <c r="F42" s="207">
        <f>_xlfn.DAYS(About!$A$3,'Core Indicators'!BQ42)</f>
        <v>7</v>
      </c>
      <c r="G42" s="207">
        <f>_xlfn.DAYS(About!$A$3,'Core Indicators'!DM42)</f>
        <v>36</v>
      </c>
      <c r="H42" s="207">
        <f>_xlfn.DAYS(About!$A$3,'Core Indicators'!DU42)</f>
        <v>1</v>
      </c>
      <c r="I42" s="207">
        <f>_xlfn.DAYS(About!$A$3,'Core Indicators'!EC42)</f>
        <v>1</v>
      </c>
      <c r="J42" s="207">
        <f>_xlfn.DAYS(About!$A$3,'Core Indicators'!EK42)</f>
        <v>36</v>
      </c>
      <c r="K42" s="207">
        <f>_xlfn.DAYS(About!$A$3,'Core Indicators'!ES42)</f>
        <v>36</v>
      </c>
      <c r="L42" s="207">
        <f>_xlfn.DAYS(About!$A$3,'Core Indicators'!FI42)</f>
        <v>36</v>
      </c>
      <c r="M42" s="207">
        <f>_xlfn.DAYS(About!$A$3,'Core Indicators'!GG42)</f>
        <v>94</v>
      </c>
      <c r="N42" s="207">
        <f>_xlfn.DAYS(About!$A$3,'Core Indicators'!GO42)</f>
        <v>94</v>
      </c>
      <c r="O42" s="207">
        <f>_xlfn.DAYS(About!$A$3,'Core Indicators'!GW42)</f>
        <v>94</v>
      </c>
      <c r="P42" s="207">
        <f>_xlfn.DAYS(About!$A$3,'Core Indicators'!HE42)</f>
        <v>94</v>
      </c>
      <c r="Q42" s="207">
        <f>_xlfn.DAYS(About!$A$3,'Core Indicators'!HM42)</f>
        <v>94</v>
      </c>
      <c r="R42" s="207">
        <f>_xlfn.DAYS(About!$A$3,'Core Indicators'!HU42)</f>
        <v>94</v>
      </c>
      <c r="S42" s="207">
        <f>_xlfn.DAYS(About!$A$3,'Core Indicators'!IC42)</f>
        <v>94</v>
      </c>
      <c r="T42" s="207">
        <f>_xlfn.DAYS(About!$A$3,'Core Indicators'!IK42)</f>
        <v>94</v>
      </c>
      <c r="U42" s="207">
        <f>_xlfn.DAYS(About!$A$3,'Core Indicators'!IS42)</f>
        <v>94</v>
      </c>
      <c r="V42" s="207">
        <f t="shared" si="1"/>
        <v>31.9</v>
      </c>
    </row>
    <row r="43" spans="1:22" x14ac:dyDescent="0.25">
      <c r="A43" s="206" t="str">
        <f>Lists!C:C</f>
        <v>HND001</v>
      </c>
      <c r="B43" s="207">
        <f>_xlfn.DAYS(About!$A$3,'Core Indicators'!U43)</f>
        <v>36</v>
      </c>
      <c r="C43" s="207">
        <f>_xlfn.DAYS(About!$A$3,'Core Indicators'!AC43)</f>
        <v>5</v>
      </c>
      <c r="D43" s="207">
        <f>_xlfn.DAYS(About!$A$3,'Core Indicators'!AK43)</f>
        <v>36</v>
      </c>
      <c r="E43" s="207">
        <f>_xlfn.DAYS(About!$A$3,'Core Indicators'!AS43)</f>
        <v>36</v>
      </c>
      <c r="F43" s="207">
        <f>_xlfn.DAYS(About!$A$3,'Core Indicators'!BQ43)</f>
        <v>7</v>
      </c>
      <c r="G43" s="207">
        <f>_xlfn.DAYS(About!$A$3,'Core Indicators'!DM43)</f>
        <v>36</v>
      </c>
      <c r="H43" s="207">
        <f>_xlfn.DAYS(About!$A$3,'Core Indicators'!DU43)</f>
        <v>5</v>
      </c>
      <c r="I43" s="207">
        <f>_xlfn.DAYS(About!$A$3,'Core Indicators'!EC43)</f>
        <v>5</v>
      </c>
      <c r="J43" s="207">
        <f>_xlfn.DAYS(About!$A$3,'Core Indicators'!EK43)</f>
        <v>36</v>
      </c>
      <c r="K43" s="207">
        <f>_xlfn.DAYS(About!$A$3,'Core Indicators'!ES43)</f>
        <v>36</v>
      </c>
      <c r="L43" s="207">
        <f>_xlfn.DAYS(About!$A$3,'Core Indicators'!FI43)</f>
        <v>36</v>
      </c>
      <c r="M43" s="207">
        <f>_xlfn.DAYS(About!$A$3,'Core Indicators'!GG43)</f>
        <v>94</v>
      </c>
      <c r="N43" s="207">
        <f>_xlfn.DAYS(About!$A$3,'Core Indicators'!GO43)</f>
        <v>94</v>
      </c>
      <c r="O43" s="207">
        <f>_xlfn.DAYS(About!$A$3,'Core Indicators'!GW43)</f>
        <v>94</v>
      </c>
      <c r="P43" s="207">
        <f>_xlfn.DAYS(About!$A$3,'Core Indicators'!HE43)</f>
        <v>94</v>
      </c>
      <c r="Q43" s="207">
        <f>_xlfn.DAYS(About!$A$3,'Core Indicators'!HM43)</f>
        <v>94</v>
      </c>
      <c r="R43" s="207">
        <f>_xlfn.DAYS(About!$A$3,'Core Indicators'!HU43)</f>
        <v>94</v>
      </c>
      <c r="S43" s="207">
        <f>_xlfn.DAYS(About!$A$3,'Core Indicators'!IC43)</f>
        <v>94</v>
      </c>
      <c r="T43" s="207">
        <f>_xlfn.DAYS(About!$A$3,'Core Indicators'!IK43)</f>
        <v>94</v>
      </c>
      <c r="U43" s="207">
        <f>_xlfn.DAYS(About!$A$3,'Core Indicators'!IS43)</f>
        <v>94</v>
      </c>
      <c r="V43" s="207">
        <f t="shared" si="1"/>
        <v>32.700000000000003</v>
      </c>
    </row>
    <row r="44" spans="1:22" x14ac:dyDescent="0.25">
      <c r="A44" s="206" t="str">
        <f>Lists!C:C</f>
        <v>HTI001</v>
      </c>
      <c r="B44" s="207">
        <f>_xlfn.DAYS(About!$A$3,'Core Indicators'!U44)</f>
        <v>36</v>
      </c>
      <c r="C44" s="207">
        <f>_xlfn.DAYS(About!$A$3,'Core Indicators'!AC44)</f>
        <v>36</v>
      </c>
      <c r="D44" s="207">
        <f>_xlfn.DAYS(About!$A$3,'Core Indicators'!AK44)</f>
        <v>36</v>
      </c>
      <c r="E44" s="207">
        <f>_xlfn.DAYS(About!$A$3,'Core Indicators'!AS44)</f>
        <v>36</v>
      </c>
      <c r="F44" s="207">
        <f>_xlfn.DAYS(About!$A$3,'Core Indicators'!BQ44)</f>
        <v>36</v>
      </c>
      <c r="G44" s="207">
        <f>_xlfn.DAYS(About!$A$3,'Core Indicators'!DM44)</f>
        <v>36</v>
      </c>
      <c r="H44" s="207">
        <f>_xlfn.DAYS(About!$A$3,'Core Indicators'!DU44)</f>
        <v>36</v>
      </c>
      <c r="I44" s="207">
        <f>_xlfn.DAYS(About!$A$3,'Core Indicators'!EC44)</f>
        <v>36</v>
      </c>
      <c r="J44" s="207">
        <f>_xlfn.DAYS(About!$A$3,'Core Indicators'!EK44)</f>
        <v>36</v>
      </c>
      <c r="K44" s="207">
        <f>_xlfn.DAYS(About!$A$3,'Core Indicators'!ES44)</f>
        <v>36</v>
      </c>
      <c r="L44" s="207">
        <f>_xlfn.DAYS(About!$A$3,'Core Indicators'!FI44)</f>
        <v>36</v>
      </c>
      <c r="M44" s="207">
        <f>_xlfn.DAYS(About!$A$3,'Core Indicators'!GG44)</f>
        <v>94</v>
      </c>
      <c r="N44" s="207">
        <f>_xlfn.DAYS(About!$A$3,'Core Indicators'!GO44)</f>
        <v>94</v>
      </c>
      <c r="O44" s="207">
        <f>_xlfn.DAYS(About!$A$3,'Core Indicators'!GW44)</f>
        <v>94</v>
      </c>
      <c r="P44" s="207">
        <f>_xlfn.DAYS(About!$A$3,'Core Indicators'!HE44)</f>
        <v>94</v>
      </c>
      <c r="Q44" s="207">
        <f>_xlfn.DAYS(About!$A$3,'Core Indicators'!HM44)</f>
        <v>94</v>
      </c>
      <c r="R44" s="207">
        <f>_xlfn.DAYS(About!$A$3,'Core Indicators'!HU44)</f>
        <v>94</v>
      </c>
      <c r="S44" s="207">
        <f>_xlfn.DAYS(About!$A$3,'Core Indicators'!IC44)</f>
        <v>94</v>
      </c>
      <c r="T44" s="207">
        <f>_xlfn.DAYS(About!$A$3,'Core Indicators'!IK44)</f>
        <v>94</v>
      </c>
      <c r="U44" s="207">
        <f>_xlfn.DAYS(About!$A$3,'Core Indicators'!IS44)</f>
        <v>94</v>
      </c>
      <c r="V44" s="207">
        <f t="shared" si="1"/>
        <v>41.8</v>
      </c>
    </row>
    <row r="45" spans="1:22" x14ac:dyDescent="0.25">
      <c r="A45" s="206" t="str">
        <f>Lists!C:C</f>
        <v>HTI002</v>
      </c>
      <c r="B45" s="207">
        <f>_xlfn.DAYS(About!$A$3,'Core Indicators'!U45)</f>
        <v>36</v>
      </c>
      <c r="C45" s="207">
        <f>_xlfn.DAYS(About!$A$3,'Core Indicators'!AC45)</f>
        <v>36</v>
      </c>
      <c r="D45" s="207">
        <f>_xlfn.DAYS(About!$A$3,'Core Indicators'!AK45)</f>
        <v>36</v>
      </c>
      <c r="E45" s="207">
        <f>_xlfn.DAYS(About!$A$3,'Core Indicators'!AS45)</f>
        <v>36</v>
      </c>
      <c r="F45" s="207">
        <f>_xlfn.DAYS(About!$A$3,'Core Indicators'!BQ45)</f>
        <v>36</v>
      </c>
      <c r="G45" s="207">
        <f>_xlfn.DAYS(About!$A$3,'Core Indicators'!DM45)</f>
        <v>36</v>
      </c>
      <c r="H45" s="207">
        <f>_xlfn.DAYS(About!$A$3,'Core Indicators'!DU45)</f>
        <v>36</v>
      </c>
      <c r="I45" s="207">
        <f>_xlfn.DAYS(About!$A$3,'Core Indicators'!EC45)</f>
        <v>36</v>
      </c>
      <c r="J45" s="207">
        <f>_xlfn.DAYS(About!$A$3,'Core Indicators'!EK45)</f>
        <v>36</v>
      </c>
      <c r="K45" s="207">
        <f>_xlfn.DAYS(About!$A$3,'Core Indicators'!ES45)</f>
        <v>36</v>
      </c>
      <c r="L45" s="207">
        <f>_xlfn.DAYS(About!$A$3,'Core Indicators'!FI45)</f>
        <v>36</v>
      </c>
      <c r="M45" s="207">
        <f>_xlfn.DAYS(About!$A$3,'Core Indicators'!GG45)</f>
        <v>94</v>
      </c>
      <c r="N45" s="207">
        <f>_xlfn.DAYS(About!$A$3,'Core Indicators'!GO45)</f>
        <v>94</v>
      </c>
      <c r="O45" s="207">
        <f>_xlfn.DAYS(About!$A$3,'Core Indicators'!GW45)</f>
        <v>94</v>
      </c>
      <c r="P45" s="207">
        <f>_xlfn.DAYS(About!$A$3,'Core Indicators'!HE45)</f>
        <v>94</v>
      </c>
      <c r="Q45" s="207">
        <f>_xlfn.DAYS(About!$A$3,'Core Indicators'!HM45)</f>
        <v>94</v>
      </c>
      <c r="R45" s="207">
        <f>_xlfn.DAYS(About!$A$3,'Core Indicators'!HU45)</f>
        <v>94</v>
      </c>
      <c r="S45" s="207">
        <f>_xlfn.DAYS(About!$A$3,'Core Indicators'!IC45)</f>
        <v>94</v>
      </c>
      <c r="T45" s="207">
        <f>_xlfn.DAYS(About!$A$3,'Core Indicators'!IK45)</f>
        <v>94</v>
      </c>
      <c r="U45" s="207">
        <f>_xlfn.DAYS(About!$A$3,'Core Indicators'!IS45)</f>
        <v>94</v>
      </c>
      <c r="V45" s="207">
        <f t="shared" si="1"/>
        <v>41.8</v>
      </c>
    </row>
    <row r="46" spans="1:22" x14ac:dyDescent="0.25">
      <c r="A46" s="206" t="str">
        <f>Lists!C:C</f>
        <v>HUN002</v>
      </c>
      <c r="B46" s="207">
        <f>_xlfn.DAYS(About!$A$3,'Core Indicators'!U46)</f>
        <v>184</v>
      </c>
      <c r="C46" s="207">
        <f>_xlfn.DAYS(About!$A$3,'Core Indicators'!AC46)</f>
        <v>15</v>
      </c>
      <c r="D46" s="207">
        <f>_xlfn.DAYS(About!$A$3,'Core Indicators'!AK46)</f>
        <v>15</v>
      </c>
      <c r="E46" s="207">
        <f>_xlfn.DAYS(About!$A$3,'Core Indicators'!AS46)</f>
        <v>15</v>
      </c>
      <c r="F46" s="207">
        <f>_xlfn.DAYS(About!$A$3,'Core Indicators'!BQ46)</f>
        <v>15</v>
      </c>
      <c r="G46" s="207">
        <f>_xlfn.DAYS(About!$A$3,'Core Indicators'!DM46)</f>
        <v>15</v>
      </c>
      <c r="H46" s="207">
        <f>_xlfn.DAYS(About!$A$3,'Core Indicators'!DU46)</f>
        <v>15</v>
      </c>
      <c r="I46" s="207">
        <f>_xlfn.DAYS(About!$A$3,'Core Indicators'!EC46)</f>
        <v>15</v>
      </c>
      <c r="J46" s="207">
        <f>_xlfn.DAYS(About!$A$3,'Core Indicators'!EK46)</f>
        <v>15</v>
      </c>
      <c r="K46" s="207">
        <f>_xlfn.DAYS(About!$A$3,'Core Indicators'!ES46)</f>
        <v>15</v>
      </c>
      <c r="L46" s="207">
        <f>_xlfn.DAYS(About!$A$3,'Core Indicators'!FI46)</f>
        <v>184</v>
      </c>
      <c r="M46" s="207">
        <f>_xlfn.DAYS(About!$A$3,'Core Indicators'!GG46)</f>
        <v>95</v>
      </c>
      <c r="N46" s="207">
        <f>_xlfn.DAYS(About!$A$3,'Core Indicators'!GO46)</f>
        <v>95</v>
      </c>
      <c r="O46" s="207">
        <f>_xlfn.DAYS(About!$A$3,'Core Indicators'!GW46)</f>
        <v>95</v>
      </c>
      <c r="P46" s="207">
        <f>_xlfn.DAYS(About!$A$3,'Core Indicators'!HE46)</f>
        <v>95</v>
      </c>
      <c r="Q46" s="207">
        <f>_xlfn.DAYS(About!$A$3,'Core Indicators'!HM46)</f>
        <v>95</v>
      </c>
      <c r="R46" s="207">
        <f>_xlfn.DAYS(About!$A$3,'Core Indicators'!HU46)</f>
        <v>95</v>
      </c>
      <c r="S46" s="207">
        <f>_xlfn.DAYS(About!$A$3,'Core Indicators'!IC46)</f>
        <v>95</v>
      </c>
      <c r="T46" s="207">
        <f>_xlfn.DAYS(About!$A$3,'Core Indicators'!IK46)</f>
        <v>95</v>
      </c>
      <c r="U46" s="207">
        <f>_xlfn.DAYS(About!$A$3,'Core Indicators'!IS46)</f>
        <v>95</v>
      </c>
      <c r="V46" s="207">
        <f t="shared" si="1"/>
        <v>39.9</v>
      </c>
    </row>
    <row r="47" spans="1:22" x14ac:dyDescent="0.25">
      <c r="A47" s="206" t="str">
        <f>Lists!C:C</f>
        <v>IDN002</v>
      </c>
      <c r="B47" s="207">
        <f>_xlfn.DAYS(About!$A$3,'Core Indicators'!U47)</f>
        <v>274</v>
      </c>
      <c r="C47" s="207">
        <f>_xlfn.DAYS(About!$A$3,'Core Indicators'!AC47)</f>
        <v>274</v>
      </c>
      <c r="D47" s="207">
        <f>_xlfn.DAYS(About!$A$3,'Core Indicators'!AK47)</f>
        <v>274</v>
      </c>
      <c r="E47" s="207">
        <f>_xlfn.DAYS(About!$A$3,'Core Indicators'!AS47)</f>
        <v>329</v>
      </c>
      <c r="F47" s="207">
        <f>_xlfn.DAYS(About!$A$3,'Core Indicators'!BQ47)</f>
        <v>2</v>
      </c>
      <c r="G47" s="207">
        <f>_xlfn.DAYS(About!$A$3,'Core Indicators'!DM47)</f>
        <v>239</v>
      </c>
      <c r="H47" s="207">
        <f>_xlfn.DAYS(About!$A$3,'Core Indicators'!DU47)</f>
        <v>245</v>
      </c>
      <c r="I47" s="207">
        <f>_xlfn.DAYS(About!$A$3,'Core Indicators'!EC47)</f>
        <v>274</v>
      </c>
      <c r="J47" s="207">
        <f>_xlfn.DAYS(About!$A$3,'Core Indicators'!EK47)</f>
        <v>274</v>
      </c>
      <c r="K47" s="207">
        <f>_xlfn.DAYS(About!$A$3,'Core Indicators'!ES47)</f>
        <v>274</v>
      </c>
      <c r="L47" s="207">
        <f>_xlfn.DAYS(About!$A$3,'Core Indicators'!FI47)</f>
        <v>1281</v>
      </c>
      <c r="M47" s="207">
        <f>_xlfn.DAYS(About!$A$3,'Core Indicators'!GG47)</f>
        <v>92</v>
      </c>
      <c r="N47" s="207">
        <f>_xlfn.DAYS(About!$A$3,'Core Indicators'!GO47)</f>
        <v>92</v>
      </c>
      <c r="O47" s="207">
        <f>_xlfn.DAYS(About!$A$3,'Core Indicators'!GW47)</f>
        <v>92</v>
      </c>
      <c r="P47" s="207">
        <f>_xlfn.DAYS(About!$A$3,'Core Indicators'!HE47)</f>
        <v>92</v>
      </c>
      <c r="Q47" s="207">
        <f>_xlfn.DAYS(About!$A$3,'Core Indicators'!HM47)</f>
        <v>92</v>
      </c>
      <c r="R47" s="207">
        <f>_xlfn.DAYS(About!$A$3,'Core Indicators'!HU47)</f>
        <v>92</v>
      </c>
      <c r="S47" s="207">
        <f>_xlfn.DAYS(About!$A$3,'Core Indicators'!IC47)</f>
        <v>92</v>
      </c>
      <c r="T47" s="207">
        <f>_xlfn.DAYS(About!$A$3,'Core Indicators'!IK47)</f>
        <v>92</v>
      </c>
      <c r="U47" s="207">
        <f>_xlfn.DAYS(About!$A$3,'Core Indicators'!IS47)</f>
        <v>92</v>
      </c>
      <c r="V47" s="207">
        <f t="shared" si="1"/>
        <v>328.4</v>
      </c>
    </row>
    <row r="48" spans="1:22" x14ac:dyDescent="0.25">
      <c r="A48" s="206" t="str">
        <f>Lists!C:C</f>
        <v>IDN007</v>
      </c>
      <c r="B48" s="207">
        <f>_xlfn.DAYS(About!$A$3,'Core Indicators'!U48)</f>
        <v>64</v>
      </c>
      <c r="C48" s="207">
        <f>_xlfn.DAYS(About!$A$3,'Core Indicators'!AC48)</f>
        <v>64</v>
      </c>
      <c r="D48" s="207">
        <f>_xlfn.DAYS(About!$A$3,'Core Indicators'!AK48)</f>
        <v>64</v>
      </c>
      <c r="E48" s="207">
        <f>_xlfn.DAYS(About!$A$3,'Core Indicators'!AS48)</f>
        <v>64</v>
      </c>
      <c r="F48" s="207">
        <f>_xlfn.DAYS(About!$A$3,'Core Indicators'!BQ48)</f>
        <v>64</v>
      </c>
      <c r="G48" s="207">
        <f>_xlfn.DAYS(About!$A$3,'Core Indicators'!DM48)</f>
        <v>64</v>
      </c>
      <c r="H48" s="207">
        <f>_xlfn.DAYS(About!$A$3,'Core Indicators'!DU48)</f>
        <v>64</v>
      </c>
      <c r="I48" s="207">
        <f>_xlfn.DAYS(About!$A$3,'Core Indicators'!EC48)</f>
        <v>64</v>
      </c>
      <c r="J48" s="207">
        <f>_xlfn.DAYS(About!$A$3,'Core Indicators'!EK48)</f>
        <v>64</v>
      </c>
      <c r="K48" s="207">
        <f>_xlfn.DAYS(About!$A$3,'Core Indicators'!ES48)</f>
        <v>64</v>
      </c>
      <c r="L48" s="207">
        <f>_xlfn.DAYS(About!$A$3,'Core Indicators'!FI48)</f>
        <v>64</v>
      </c>
      <c r="M48" s="207">
        <f>_xlfn.DAYS(About!$A$3,'Core Indicators'!GG48)</f>
        <v>63</v>
      </c>
      <c r="N48" s="207">
        <f>_xlfn.DAYS(About!$A$3,'Core Indicators'!GO48)</f>
        <v>63</v>
      </c>
      <c r="O48" s="207">
        <f>_xlfn.DAYS(About!$A$3,'Core Indicators'!GW48)</f>
        <v>63</v>
      </c>
      <c r="P48" s="207">
        <f>_xlfn.DAYS(About!$A$3,'Core Indicators'!HE48)</f>
        <v>63</v>
      </c>
      <c r="Q48" s="207">
        <f>_xlfn.DAYS(About!$A$3,'Core Indicators'!HM48)</f>
        <v>63</v>
      </c>
      <c r="R48" s="207">
        <f>_xlfn.DAYS(About!$A$3,'Core Indicators'!HU48)</f>
        <v>63</v>
      </c>
      <c r="S48" s="207">
        <f>_xlfn.DAYS(About!$A$3,'Core Indicators'!IC48)</f>
        <v>63</v>
      </c>
      <c r="T48" s="207">
        <f>_xlfn.DAYS(About!$A$3,'Core Indicators'!IK48)</f>
        <v>63</v>
      </c>
      <c r="U48" s="207">
        <f>_xlfn.DAYS(About!$A$3,'Core Indicators'!IS48)</f>
        <v>63</v>
      </c>
      <c r="V48" s="207">
        <f t="shared" si="1"/>
        <v>63.9</v>
      </c>
    </row>
    <row r="49" spans="1:22" x14ac:dyDescent="0.25">
      <c r="A49" s="206" t="str">
        <f>Lists!C:C</f>
        <v>IDN008</v>
      </c>
      <c r="B49" s="207">
        <f>_xlfn.DAYS(About!$A$3,'Core Indicators'!U49)</f>
        <v>64</v>
      </c>
      <c r="C49" s="207">
        <f>_xlfn.DAYS(About!$A$3,'Core Indicators'!AC49)</f>
        <v>64</v>
      </c>
      <c r="D49" s="207">
        <f>_xlfn.DAYS(About!$A$3,'Core Indicators'!AK49)</f>
        <v>64</v>
      </c>
      <c r="E49" s="207">
        <f>_xlfn.DAYS(About!$A$3,'Core Indicators'!AS49)</f>
        <v>2</v>
      </c>
      <c r="F49" s="207">
        <f>_xlfn.DAYS(About!$A$3,'Core Indicators'!BQ49)</f>
        <v>2</v>
      </c>
      <c r="G49" s="207">
        <f>_xlfn.DAYS(About!$A$3,'Core Indicators'!DM49)</f>
        <v>64</v>
      </c>
      <c r="H49" s="207">
        <f>_xlfn.DAYS(About!$A$3,'Core Indicators'!DU49)</f>
        <v>64</v>
      </c>
      <c r="I49" s="207">
        <f>_xlfn.DAYS(About!$A$3,'Core Indicators'!EC49)</f>
        <v>64</v>
      </c>
      <c r="J49" s="207">
        <f>_xlfn.DAYS(About!$A$3,'Core Indicators'!EK49)</f>
        <v>64</v>
      </c>
      <c r="K49" s="207">
        <f>_xlfn.DAYS(About!$A$3,'Core Indicators'!ES49)</f>
        <v>64</v>
      </c>
      <c r="L49" s="207">
        <f>_xlfn.DAYS(About!$A$3,'Core Indicators'!FI49)</f>
        <v>64</v>
      </c>
      <c r="M49" s="207">
        <f>_xlfn.DAYS(About!$A$3,'Core Indicators'!GG49)</f>
        <v>63</v>
      </c>
      <c r="N49" s="207">
        <f>_xlfn.DAYS(About!$A$3,'Core Indicators'!GO49)</f>
        <v>63</v>
      </c>
      <c r="O49" s="207">
        <f>_xlfn.DAYS(About!$A$3,'Core Indicators'!GW49)</f>
        <v>63</v>
      </c>
      <c r="P49" s="207">
        <f>_xlfn.DAYS(About!$A$3,'Core Indicators'!HE49)</f>
        <v>63</v>
      </c>
      <c r="Q49" s="207">
        <f>_xlfn.DAYS(About!$A$3,'Core Indicators'!HM49)</f>
        <v>63</v>
      </c>
      <c r="R49" s="207">
        <f>_xlfn.DAYS(About!$A$3,'Core Indicators'!HU49)</f>
        <v>63</v>
      </c>
      <c r="S49" s="207">
        <f>_xlfn.DAYS(About!$A$3,'Core Indicators'!IC49)</f>
        <v>63</v>
      </c>
      <c r="T49" s="207">
        <f>_xlfn.DAYS(About!$A$3,'Core Indicators'!IK49)</f>
        <v>63</v>
      </c>
      <c r="U49" s="207">
        <f>_xlfn.DAYS(About!$A$3,'Core Indicators'!IS49)</f>
        <v>63</v>
      </c>
      <c r="V49" s="207">
        <f t="shared" si="1"/>
        <v>51.5</v>
      </c>
    </row>
    <row r="50" spans="1:22" x14ac:dyDescent="0.25">
      <c r="A50" s="206" t="str">
        <f>Lists!C:C</f>
        <v>IND002</v>
      </c>
      <c r="B50" s="207">
        <f>_xlfn.DAYS(About!$A$3,'Core Indicators'!U50)</f>
        <v>734</v>
      </c>
      <c r="C50" s="207">
        <f>_xlfn.DAYS(About!$A$3,'Core Indicators'!AC50)</f>
        <v>734</v>
      </c>
      <c r="D50" s="207">
        <f>_xlfn.DAYS(About!$A$3,'Core Indicators'!AK50)</f>
        <v>734</v>
      </c>
      <c r="E50" s="207">
        <f>_xlfn.DAYS(About!$A$3,'Core Indicators'!AS50)</f>
        <v>734</v>
      </c>
      <c r="F50" s="207">
        <f>_xlfn.DAYS(About!$A$3,'Core Indicators'!BQ50)</f>
        <v>2</v>
      </c>
      <c r="G50" s="207">
        <f>_xlfn.DAYS(About!$A$3,'Core Indicators'!DM50)</f>
        <v>734</v>
      </c>
      <c r="H50" s="207">
        <f>_xlfn.DAYS(About!$A$3,'Core Indicators'!DU50)</f>
        <v>734</v>
      </c>
      <c r="I50" s="207">
        <f>_xlfn.DAYS(About!$A$3,'Core Indicators'!EC50)</f>
        <v>734</v>
      </c>
      <c r="J50" s="207">
        <f>_xlfn.DAYS(About!$A$3,'Core Indicators'!EK50)</f>
        <v>734</v>
      </c>
      <c r="K50" s="207">
        <f>_xlfn.DAYS(About!$A$3,'Core Indicators'!ES50)</f>
        <v>734</v>
      </c>
      <c r="L50" s="207">
        <f>_xlfn.DAYS(About!$A$3,'Core Indicators'!FI50)</f>
        <v>1161</v>
      </c>
      <c r="M50" s="207">
        <f>_xlfn.DAYS(About!$A$3,'Core Indicators'!GG50)</f>
        <v>92</v>
      </c>
      <c r="N50" s="207">
        <f>_xlfn.DAYS(About!$A$3,'Core Indicators'!GO50)</f>
        <v>92</v>
      </c>
      <c r="O50" s="207">
        <f>_xlfn.DAYS(About!$A$3,'Core Indicators'!GW50)</f>
        <v>92</v>
      </c>
      <c r="P50" s="207">
        <f>_xlfn.DAYS(About!$A$3,'Core Indicators'!HE50)</f>
        <v>92</v>
      </c>
      <c r="Q50" s="207">
        <f>_xlfn.DAYS(About!$A$3,'Core Indicators'!HM50)</f>
        <v>92</v>
      </c>
      <c r="R50" s="207">
        <f>_xlfn.DAYS(About!$A$3,'Core Indicators'!HU50)</f>
        <v>92</v>
      </c>
      <c r="S50" s="207">
        <f>_xlfn.DAYS(About!$A$3,'Core Indicators'!IC50)</f>
        <v>92</v>
      </c>
      <c r="T50" s="207">
        <f>_xlfn.DAYS(About!$A$3,'Core Indicators'!IK50)</f>
        <v>92</v>
      </c>
      <c r="U50" s="207">
        <f>_xlfn.DAYS(About!$A$3,'Core Indicators'!IS50)</f>
        <v>92</v>
      </c>
      <c r="V50" s="207">
        <f t="shared" si="1"/>
        <v>639.29999999999995</v>
      </c>
    </row>
    <row r="51" spans="1:22" x14ac:dyDescent="0.25">
      <c r="A51" s="206" t="str">
        <f>Lists!C:C</f>
        <v>IRN004</v>
      </c>
      <c r="B51" s="207">
        <f>_xlfn.DAYS(About!$A$3,'Core Indicators'!U51)</f>
        <v>687</v>
      </c>
      <c r="C51" s="207">
        <f>_xlfn.DAYS(About!$A$3,'Core Indicators'!AC51)</f>
        <v>687</v>
      </c>
      <c r="D51" s="207">
        <f>_xlfn.DAYS(About!$A$3,'Core Indicators'!AK51)</f>
        <v>224</v>
      </c>
      <c r="E51" s="207">
        <f>_xlfn.DAYS(About!$A$3,'Core Indicators'!AS51)</f>
        <v>224</v>
      </c>
      <c r="F51" s="207">
        <f>_xlfn.DAYS(About!$A$3,'Core Indicators'!BQ51)</f>
        <v>300</v>
      </c>
      <c r="G51" s="207">
        <f>_xlfn.DAYS(About!$A$3,'Core Indicators'!DM51)</f>
        <v>224</v>
      </c>
      <c r="H51" s="207">
        <f>_xlfn.DAYS(About!$A$3,'Core Indicators'!DU51)</f>
        <v>300</v>
      </c>
      <c r="I51" s="207">
        <f>_xlfn.DAYS(About!$A$3,'Core Indicators'!EC51)</f>
        <v>224</v>
      </c>
      <c r="J51" s="207">
        <f>_xlfn.DAYS(About!$A$3,'Core Indicators'!EK51)</f>
        <v>224</v>
      </c>
      <c r="K51" s="207">
        <f>_xlfn.DAYS(About!$A$3,'Core Indicators'!ES51)</f>
        <v>300</v>
      </c>
      <c r="L51" s="207">
        <f>_xlfn.DAYS(About!$A$3,'Core Indicators'!FI51)</f>
        <v>687</v>
      </c>
      <c r="M51" s="207">
        <f>_xlfn.DAYS(About!$A$3,'Core Indicators'!GG51)</f>
        <v>92</v>
      </c>
      <c r="N51" s="207">
        <f>_xlfn.DAYS(About!$A$3,'Core Indicators'!GO51)</f>
        <v>92</v>
      </c>
      <c r="O51" s="207">
        <f>_xlfn.DAYS(About!$A$3,'Core Indicators'!GW51)</f>
        <v>92</v>
      </c>
      <c r="P51" s="207">
        <f>_xlfn.DAYS(About!$A$3,'Core Indicators'!HE51)</f>
        <v>92</v>
      </c>
      <c r="Q51" s="207">
        <f>_xlfn.DAYS(About!$A$3,'Core Indicators'!HM51)</f>
        <v>92</v>
      </c>
      <c r="R51" s="207">
        <f>_xlfn.DAYS(About!$A$3,'Core Indicators'!HU51)</f>
        <v>92</v>
      </c>
      <c r="S51" s="207">
        <f>_xlfn.DAYS(About!$A$3,'Core Indicators'!IC51)</f>
        <v>92</v>
      </c>
      <c r="T51" s="207">
        <f>_xlfn.DAYS(About!$A$3,'Core Indicators'!IK51)</f>
        <v>92</v>
      </c>
      <c r="U51" s="207">
        <f>_xlfn.DAYS(About!$A$3,'Core Indicators'!IS51)</f>
        <v>92</v>
      </c>
      <c r="V51" s="207">
        <f t="shared" si="1"/>
        <v>279.89999999999998</v>
      </c>
    </row>
    <row r="52" spans="1:22" x14ac:dyDescent="0.25">
      <c r="A52" s="206" t="str">
        <f>Lists!C:C</f>
        <v>IRQ001</v>
      </c>
      <c r="B52" s="207">
        <f>_xlfn.DAYS(About!$A$3,'Core Indicators'!U52)</f>
        <v>64</v>
      </c>
      <c r="C52" s="207">
        <f>_xlfn.DAYS(About!$A$3,'Core Indicators'!AC52)</f>
        <v>64</v>
      </c>
      <c r="D52" s="207">
        <f>_xlfn.DAYS(About!$A$3,'Core Indicators'!AK52)</f>
        <v>64</v>
      </c>
      <c r="E52" s="207">
        <f>_xlfn.DAYS(About!$A$3,'Core Indicators'!AS52)</f>
        <v>64</v>
      </c>
      <c r="F52" s="207">
        <f>_xlfn.DAYS(About!$A$3,'Core Indicators'!BQ52)</f>
        <v>8</v>
      </c>
      <c r="G52" s="207">
        <f>_xlfn.DAYS(About!$A$3,'Core Indicators'!DM52)</f>
        <v>8</v>
      </c>
      <c r="H52" s="207">
        <f>_xlfn.DAYS(About!$A$3,'Core Indicators'!DU52)</f>
        <v>8</v>
      </c>
      <c r="I52" s="207">
        <f>_xlfn.DAYS(About!$A$3,'Core Indicators'!EC52)</f>
        <v>8</v>
      </c>
      <c r="J52" s="207">
        <f>_xlfn.DAYS(About!$A$3,'Core Indicators'!EK52)</f>
        <v>8</v>
      </c>
      <c r="K52" s="207">
        <f>_xlfn.DAYS(About!$A$3,'Core Indicators'!ES52)</f>
        <v>8</v>
      </c>
      <c r="L52" s="207">
        <f>_xlfn.DAYS(About!$A$3,'Core Indicators'!FI52)</f>
        <v>1007</v>
      </c>
      <c r="M52" s="207">
        <f>_xlfn.DAYS(About!$A$3,'Core Indicators'!GG52)</f>
        <v>92</v>
      </c>
      <c r="N52" s="207">
        <f>_xlfn.DAYS(About!$A$3,'Core Indicators'!GO52)</f>
        <v>92</v>
      </c>
      <c r="O52" s="207">
        <f>_xlfn.DAYS(About!$A$3,'Core Indicators'!GW52)</f>
        <v>92</v>
      </c>
      <c r="P52" s="207">
        <f>_xlfn.DAYS(About!$A$3,'Core Indicators'!HE52)</f>
        <v>92</v>
      </c>
      <c r="Q52" s="207">
        <f>_xlfn.DAYS(About!$A$3,'Core Indicators'!HM52)</f>
        <v>92</v>
      </c>
      <c r="R52" s="207">
        <f>_xlfn.DAYS(About!$A$3,'Core Indicators'!HU52)</f>
        <v>92</v>
      </c>
      <c r="S52" s="207">
        <f>_xlfn.DAYS(About!$A$3,'Core Indicators'!IC52)</f>
        <v>92</v>
      </c>
      <c r="T52" s="207">
        <f>_xlfn.DAYS(About!$A$3,'Core Indicators'!IK52)</f>
        <v>92</v>
      </c>
      <c r="U52" s="207">
        <f>_xlfn.DAYS(About!$A$3,'Core Indicators'!IS52)</f>
        <v>92</v>
      </c>
      <c r="V52" s="207">
        <f t="shared" si="1"/>
        <v>127.5</v>
      </c>
    </row>
    <row r="53" spans="1:22" x14ac:dyDescent="0.25">
      <c r="A53" s="206" t="str">
        <f>Lists!C:C</f>
        <v>IRQ002</v>
      </c>
      <c r="B53" s="207">
        <f>_xlfn.DAYS(About!$A$3,'Core Indicators'!U53)</f>
        <v>64</v>
      </c>
      <c r="C53" s="207">
        <f>_xlfn.DAYS(About!$A$3,'Core Indicators'!AC53)</f>
        <v>64</v>
      </c>
      <c r="D53" s="207">
        <f>_xlfn.DAYS(About!$A$3,'Core Indicators'!AK53)</f>
        <v>64</v>
      </c>
      <c r="E53" s="207">
        <f>_xlfn.DAYS(About!$A$3,'Core Indicators'!AS53)</f>
        <v>64</v>
      </c>
      <c r="F53" s="207">
        <f>_xlfn.DAYS(About!$A$3,'Core Indicators'!BQ53)</f>
        <v>8</v>
      </c>
      <c r="G53" s="207">
        <f>_xlfn.DAYS(About!$A$3,'Core Indicators'!DM53)</f>
        <v>64</v>
      </c>
      <c r="H53" s="207">
        <f>_xlfn.DAYS(About!$A$3,'Core Indicators'!DU53)</f>
        <v>64</v>
      </c>
      <c r="I53" s="207">
        <f>_xlfn.DAYS(About!$A$3,'Core Indicators'!EC53)</f>
        <v>64</v>
      </c>
      <c r="J53" s="207">
        <f>_xlfn.DAYS(About!$A$3,'Core Indicators'!EK53)</f>
        <v>301</v>
      </c>
      <c r="K53" s="207">
        <f>_xlfn.DAYS(About!$A$3,'Core Indicators'!ES53)</f>
        <v>64</v>
      </c>
      <c r="L53" s="207">
        <f>_xlfn.DAYS(About!$A$3,'Core Indicators'!FI53)</f>
        <v>1090</v>
      </c>
      <c r="M53" s="207">
        <f>_xlfn.DAYS(About!$A$3,'Core Indicators'!GG53)</f>
        <v>92</v>
      </c>
      <c r="N53" s="207">
        <f>_xlfn.DAYS(About!$A$3,'Core Indicators'!GO53)</f>
        <v>92</v>
      </c>
      <c r="O53" s="207">
        <f>_xlfn.DAYS(About!$A$3,'Core Indicators'!GW53)</f>
        <v>92</v>
      </c>
      <c r="P53" s="207">
        <f>_xlfn.DAYS(About!$A$3,'Core Indicators'!HE53)</f>
        <v>92</v>
      </c>
      <c r="Q53" s="207">
        <f>_xlfn.DAYS(About!$A$3,'Core Indicators'!HM53)</f>
        <v>92</v>
      </c>
      <c r="R53" s="207">
        <f>_xlfn.DAYS(About!$A$3,'Core Indicators'!HU53)</f>
        <v>92</v>
      </c>
      <c r="S53" s="207">
        <f>_xlfn.DAYS(About!$A$3,'Core Indicators'!IC53)</f>
        <v>92</v>
      </c>
      <c r="T53" s="207">
        <f>_xlfn.DAYS(About!$A$3,'Core Indicators'!IK53)</f>
        <v>92</v>
      </c>
      <c r="U53" s="207">
        <f>_xlfn.DAYS(About!$A$3,'Core Indicators'!IS53)</f>
        <v>92</v>
      </c>
      <c r="V53" s="207">
        <f t="shared" si="1"/>
        <v>187.5</v>
      </c>
    </row>
    <row r="54" spans="1:22" x14ac:dyDescent="0.25">
      <c r="A54" s="206" t="str">
        <f>Lists!C:C</f>
        <v>IRQ003</v>
      </c>
      <c r="B54" s="207">
        <f>_xlfn.DAYS(About!$A$3,'Core Indicators'!U54)</f>
        <v>64</v>
      </c>
      <c r="C54" s="207">
        <f>_xlfn.DAYS(About!$A$3,'Core Indicators'!AC54)</f>
        <v>64</v>
      </c>
      <c r="D54" s="207">
        <f>_xlfn.DAYS(About!$A$3,'Core Indicators'!AK54)</f>
        <v>64</v>
      </c>
      <c r="E54" s="207">
        <f>_xlfn.DAYS(About!$A$3,'Core Indicators'!AS54)</f>
        <v>8</v>
      </c>
      <c r="F54" s="207">
        <f>_xlfn.DAYS(About!$A$3,'Core Indicators'!BQ54)</f>
        <v>64</v>
      </c>
      <c r="G54" s="207">
        <f>_xlfn.DAYS(About!$A$3,'Core Indicators'!DM54)</f>
        <v>8</v>
      </c>
      <c r="H54" s="207">
        <f>_xlfn.DAYS(About!$A$3,'Core Indicators'!DU54)</f>
        <v>8</v>
      </c>
      <c r="I54" s="207">
        <f>_xlfn.DAYS(About!$A$3,'Core Indicators'!EC54)</f>
        <v>8</v>
      </c>
      <c r="J54" s="207">
        <f>_xlfn.DAYS(About!$A$3,'Core Indicators'!EK54)</f>
        <v>8</v>
      </c>
      <c r="K54" s="207">
        <f>_xlfn.DAYS(About!$A$3,'Core Indicators'!ES54)</f>
        <v>8</v>
      </c>
      <c r="L54" s="207">
        <f>_xlfn.DAYS(About!$A$3,'Core Indicators'!FI54)</f>
        <v>1446</v>
      </c>
      <c r="M54" s="207">
        <f>_xlfn.DAYS(About!$A$3,'Core Indicators'!GG54)</f>
        <v>92</v>
      </c>
      <c r="N54" s="207">
        <f>_xlfn.DAYS(About!$A$3,'Core Indicators'!GO54)</f>
        <v>92</v>
      </c>
      <c r="O54" s="207">
        <f>_xlfn.DAYS(About!$A$3,'Core Indicators'!GW54)</f>
        <v>92</v>
      </c>
      <c r="P54" s="207">
        <f>_xlfn.DAYS(About!$A$3,'Core Indicators'!HE54)</f>
        <v>92</v>
      </c>
      <c r="Q54" s="207">
        <f>_xlfn.DAYS(About!$A$3,'Core Indicators'!HM54)</f>
        <v>92</v>
      </c>
      <c r="R54" s="207">
        <f>_xlfn.DAYS(About!$A$3,'Core Indicators'!HU54)</f>
        <v>92</v>
      </c>
      <c r="S54" s="207">
        <f>_xlfn.DAYS(About!$A$3,'Core Indicators'!IC54)</f>
        <v>92</v>
      </c>
      <c r="T54" s="207">
        <f>_xlfn.DAYS(About!$A$3,'Core Indicators'!IK54)</f>
        <v>92</v>
      </c>
      <c r="U54" s="207">
        <f>_xlfn.DAYS(About!$A$3,'Core Indicators'!IS54)</f>
        <v>92</v>
      </c>
      <c r="V54" s="207">
        <f t="shared" si="1"/>
        <v>171.4</v>
      </c>
    </row>
    <row r="55" spans="1:22" x14ac:dyDescent="0.25">
      <c r="A55" s="206" t="str">
        <f>Lists!C:C</f>
        <v>ITA002</v>
      </c>
      <c r="B55" s="207">
        <f>_xlfn.DAYS(About!$A$3,'Core Indicators'!U55)</f>
        <v>184</v>
      </c>
      <c r="C55" s="207">
        <f>_xlfn.DAYS(About!$A$3,'Core Indicators'!AC55)</f>
        <v>4</v>
      </c>
      <c r="D55" s="207">
        <f>_xlfn.DAYS(About!$A$3,'Core Indicators'!AK55)</f>
        <v>4</v>
      </c>
      <c r="E55" s="207">
        <f>_xlfn.DAYS(About!$A$3,'Core Indicators'!AS55)</f>
        <v>4</v>
      </c>
      <c r="F55" s="207">
        <f>_xlfn.DAYS(About!$A$3,'Core Indicators'!BQ55)</f>
        <v>4</v>
      </c>
      <c r="G55" s="207">
        <f>_xlfn.DAYS(About!$A$3,'Core Indicators'!DM55)</f>
        <v>4</v>
      </c>
      <c r="H55" s="207">
        <f>_xlfn.DAYS(About!$A$3,'Core Indicators'!DU55)</f>
        <v>4</v>
      </c>
      <c r="I55" s="207">
        <f>_xlfn.DAYS(About!$A$3,'Core Indicators'!EC55)</f>
        <v>4</v>
      </c>
      <c r="J55" s="207">
        <f>_xlfn.DAYS(About!$A$3,'Core Indicators'!EK55)</f>
        <v>4</v>
      </c>
      <c r="K55" s="207">
        <f>_xlfn.DAYS(About!$A$3,'Core Indicators'!ES55)</f>
        <v>4</v>
      </c>
      <c r="L55" s="207">
        <f>_xlfn.DAYS(About!$A$3,'Core Indicators'!FI55)</f>
        <v>184</v>
      </c>
      <c r="M55" s="207">
        <f>_xlfn.DAYS(About!$A$3,'Core Indicators'!GG55)</f>
        <v>97</v>
      </c>
      <c r="N55" s="207">
        <f>_xlfn.DAYS(About!$A$3,'Core Indicators'!GO55)</f>
        <v>97</v>
      </c>
      <c r="O55" s="207">
        <f>_xlfn.DAYS(About!$A$3,'Core Indicators'!GW55)</f>
        <v>97</v>
      </c>
      <c r="P55" s="207">
        <f>_xlfn.DAYS(About!$A$3,'Core Indicators'!HE55)</f>
        <v>97</v>
      </c>
      <c r="Q55" s="207">
        <f>_xlfn.DAYS(About!$A$3,'Core Indicators'!HM55)</f>
        <v>97</v>
      </c>
      <c r="R55" s="207">
        <f>_xlfn.DAYS(About!$A$3,'Core Indicators'!HU55)</f>
        <v>97</v>
      </c>
      <c r="S55" s="207">
        <f>_xlfn.DAYS(About!$A$3,'Core Indicators'!IC55)</f>
        <v>97</v>
      </c>
      <c r="T55" s="207">
        <f>_xlfn.DAYS(About!$A$3,'Core Indicators'!IK55)</f>
        <v>97</v>
      </c>
      <c r="U55" s="207">
        <f>_xlfn.DAYS(About!$A$3,'Core Indicators'!IS55)</f>
        <v>97</v>
      </c>
      <c r="V55" s="207">
        <f t="shared" si="1"/>
        <v>31.3</v>
      </c>
    </row>
    <row r="56" spans="1:22" x14ac:dyDescent="0.25">
      <c r="A56" s="206" t="str">
        <f>Lists!C:C</f>
        <v>JOR002</v>
      </c>
      <c r="B56" s="207">
        <f>_xlfn.DAYS(About!$A$3,'Core Indicators'!U56)</f>
        <v>63</v>
      </c>
      <c r="C56" s="207">
        <f>_xlfn.DAYS(About!$A$3,'Core Indicators'!AC56)</f>
        <v>63</v>
      </c>
      <c r="D56" s="207">
        <f>_xlfn.DAYS(About!$A$3,'Core Indicators'!AK56)</f>
        <v>8</v>
      </c>
      <c r="E56" s="207">
        <f>_xlfn.DAYS(About!$A$3,'Core Indicators'!AS56)</f>
        <v>8</v>
      </c>
      <c r="F56" s="207">
        <f>_xlfn.DAYS(About!$A$3,'Core Indicators'!BQ56)</f>
        <v>792</v>
      </c>
      <c r="G56" s="207">
        <f>_xlfn.DAYS(About!$A$3,'Core Indicators'!DM56)</f>
        <v>43</v>
      </c>
      <c r="H56" s="207">
        <f>_xlfn.DAYS(About!$A$3,'Core Indicators'!DU56)</f>
        <v>43</v>
      </c>
      <c r="I56" s="207">
        <f>_xlfn.DAYS(About!$A$3,'Core Indicators'!EC56)</f>
        <v>43</v>
      </c>
      <c r="J56" s="207">
        <f>_xlfn.DAYS(About!$A$3,'Core Indicators'!EK56)</f>
        <v>43</v>
      </c>
      <c r="K56" s="207">
        <f>_xlfn.DAYS(About!$A$3,'Core Indicators'!ES56)</f>
        <v>43</v>
      </c>
      <c r="L56" s="207">
        <f>_xlfn.DAYS(About!$A$3,'Core Indicators'!FI56)</f>
        <v>942</v>
      </c>
      <c r="M56" s="207">
        <f>_xlfn.DAYS(About!$A$3,'Core Indicators'!GG56)</f>
        <v>92</v>
      </c>
      <c r="N56" s="207">
        <f>_xlfn.DAYS(About!$A$3,'Core Indicators'!GO56)</f>
        <v>92</v>
      </c>
      <c r="O56" s="207">
        <f>_xlfn.DAYS(About!$A$3,'Core Indicators'!GW56)</f>
        <v>92</v>
      </c>
      <c r="P56" s="207">
        <f>_xlfn.DAYS(About!$A$3,'Core Indicators'!HE56)</f>
        <v>92</v>
      </c>
      <c r="Q56" s="207">
        <f>_xlfn.DAYS(About!$A$3,'Core Indicators'!HM56)</f>
        <v>92</v>
      </c>
      <c r="R56" s="207">
        <f>_xlfn.DAYS(About!$A$3,'Core Indicators'!HU56)</f>
        <v>92</v>
      </c>
      <c r="S56" s="207">
        <f>_xlfn.DAYS(About!$A$3,'Core Indicators'!IC56)</f>
        <v>92</v>
      </c>
      <c r="T56" s="207">
        <f>_xlfn.DAYS(About!$A$3,'Core Indicators'!IK56)</f>
        <v>92</v>
      </c>
      <c r="U56" s="207">
        <f>_xlfn.DAYS(About!$A$3,'Core Indicators'!IS56)</f>
        <v>92</v>
      </c>
      <c r="V56" s="207">
        <f t="shared" si="1"/>
        <v>205.7</v>
      </c>
    </row>
    <row r="57" spans="1:22" x14ac:dyDescent="0.25">
      <c r="A57" s="206" t="str">
        <f>Lists!C:C</f>
        <v>KEN001</v>
      </c>
      <c r="B57" s="207">
        <f>_xlfn.DAYS(About!$A$3,'Core Indicators'!U57)</f>
        <v>221</v>
      </c>
      <c r="C57" s="207">
        <f>_xlfn.DAYS(About!$A$3,'Core Indicators'!AC57)</f>
        <v>33</v>
      </c>
      <c r="D57" s="207">
        <f>_xlfn.DAYS(About!$A$3,'Core Indicators'!AK57)</f>
        <v>33</v>
      </c>
      <c r="E57" s="207">
        <f>_xlfn.DAYS(About!$A$3,'Core Indicators'!AS57)</f>
        <v>33</v>
      </c>
      <c r="F57" s="207">
        <f>_xlfn.DAYS(About!$A$3,'Core Indicators'!BQ57)</f>
        <v>148</v>
      </c>
      <c r="G57" s="207">
        <f>_xlfn.DAYS(About!$A$3,'Core Indicators'!DM57)</f>
        <v>33</v>
      </c>
      <c r="H57" s="207">
        <f>_xlfn.DAYS(About!$A$3,'Core Indicators'!DU57)</f>
        <v>33</v>
      </c>
      <c r="I57" s="207">
        <f>_xlfn.DAYS(About!$A$3,'Core Indicators'!EC57)</f>
        <v>33</v>
      </c>
      <c r="J57" s="207">
        <f>_xlfn.DAYS(About!$A$3,'Core Indicators'!EK57)</f>
        <v>33</v>
      </c>
      <c r="K57" s="207">
        <f>_xlfn.DAYS(About!$A$3,'Core Indicators'!ES57)</f>
        <v>33</v>
      </c>
      <c r="L57" s="207">
        <f>_xlfn.DAYS(About!$A$3,'Core Indicators'!FI57)</f>
        <v>221</v>
      </c>
      <c r="M57" s="207">
        <f>_xlfn.DAYS(About!$A$3,'Core Indicators'!GG57)</f>
        <v>95</v>
      </c>
      <c r="N57" s="207">
        <f>_xlfn.DAYS(About!$A$3,'Core Indicators'!GO57)</f>
        <v>95</v>
      </c>
      <c r="O57" s="207">
        <f>_xlfn.DAYS(About!$A$3,'Core Indicators'!GW57)</f>
        <v>95</v>
      </c>
      <c r="P57" s="207">
        <f>_xlfn.DAYS(About!$A$3,'Core Indicators'!HE57)</f>
        <v>95</v>
      </c>
      <c r="Q57" s="207">
        <f>_xlfn.DAYS(About!$A$3,'Core Indicators'!HM57)</f>
        <v>95</v>
      </c>
      <c r="R57" s="207">
        <f>_xlfn.DAYS(About!$A$3,'Core Indicators'!HU57)</f>
        <v>95</v>
      </c>
      <c r="S57" s="207">
        <f>_xlfn.DAYS(About!$A$3,'Core Indicators'!IC57)</f>
        <v>95</v>
      </c>
      <c r="T57" s="207">
        <f>_xlfn.DAYS(About!$A$3,'Core Indicators'!IK57)</f>
        <v>95</v>
      </c>
      <c r="U57" s="207">
        <f>_xlfn.DAYS(About!$A$3,'Core Indicators'!IS57)</f>
        <v>95</v>
      </c>
      <c r="V57" s="207">
        <f t="shared" si="1"/>
        <v>69.5</v>
      </c>
    </row>
    <row r="58" spans="1:22" x14ac:dyDescent="0.25">
      <c r="A58" s="206" t="str">
        <f>Lists!C:C</f>
        <v>KEN002</v>
      </c>
      <c r="B58" s="207">
        <f>_xlfn.DAYS(About!$A$3,'Core Indicators'!U58)</f>
        <v>221</v>
      </c>
      <c r="C58" s="207">
        <f>_xlfn.DAYS(About!$A$3,'Core Indicators'!AC58)</f>
        <v>148</v>
      </c>
      <c r="D58" s="207">
        <f>_xlfn.DAYS(About!$A$3,'Core Indicators'!AK58)</f>
        <v>68</v>
      </c>
      <c r="E58" s="207">
        <f>_xlfn.DAYS(About!$A$3,'Core Indicators'!AS58)</f>
        <v>68</v>
      </c>
      <c r="F58" s="207">
        <f>_xlfn.DAYS(About!$A$3,'Core Indicators'!BQ58)</f>
        <v>221</v>
      </c>
      <c r="G58" s="207">
        <f>_xlfn.DAYS(About!$A$3,'Core Indicators'!DM58)</f>
        <v>148</v>
      </c>
      <c r="H58" s="207">
        <f>_xlfn.DAYS(About!$A$3,'Core Indicators'!DU58)</f>
        <v>148</v>
      </c>
      <c r="I58" s="207">
        <f>_xlfn.DAYS(About!$A$3,'Core Indicators'!EC58)</f>
        <v>148</v>
      </c>
      <c r="J58" s="207">
        <f>_xlfn.DAYS(About!$A$3,'Core Indicators'!EK58)</f>
        <v>148</v>
      </c>
      <c r="K58" s="207">
        <f>_xlfn.DAYS(About!$A$3,'Core Indicators'!ES58)</f>
        <v>148</v>
      </c>
      <c r="L58" s="207">
        <f>_xlfn.DAYS(About!$A$3,'Core Indicators'!FI58)</f>
        <v>221</v>
      </c>
      <c r="M58" s="207">
        <f>_xlfn.DAYS(About!$A$3,'Core Indicators'!GG58)</f>
        <v>95</v>
      </c>
      <c r="N58" s="207">
        <f>_xlfn.DAYS(About!$A$3,'Core Indicators'!GO58)</f>
        <v>95</v>
      </c>
      <c r="O58" s="207">
        <f>_xlfn.DAYS(About!$A$3,'Core Indicators'!GW58)</f>
        <v>95</v>
      </c>
      <c r="P58" s="207">
        <f>_xlfn.DAYS(About!$A$3,'Core Indicators'!HE58)</f>
        <v>95</v>
      </c>
      <c r="Q58" s="207">
        <f>_xlfn.DAYS(About!$A$3,'Core Indicators'!HM58)</f>
        <v>95</v>
      </c>
      <c r="R58" s="207">
        <f>_xlfn.DAYS(About!$A$3,'Core Indicators'!HU58)</f>
        <v>95</v>
      </c>
      <c r="S58" s="207">
        <f>_xlfn.DAYS(About!$A$3,'Core Indicators'!IC58)</f>
        <v>95</v>
      </c>
      <c r="T58" s="207">
        <f>_xlfn.DAYS(About!$A$3,'Core Indicators'!IK58)</f>
        <v>95</v>
      </c>
      <c r="U58" s="207">
        <f>_xlfn.DAYS(About!$A$3,'Core Indicators'!IS58)</f>
        <v>95</v>
      </c>
      <c r="V58" s="207">
        <f t="shared" si="1"/>
        <v>141.30000000000001</v>
      </c>
    </row>
    <row r="59" spans="1:22" x14ac:dyDescent="0.25">
      <c r="A59" s="206" t="str">
        <f>Lists!C:C</f>
        <v>KEN003</v>
      </c>
      <c r="B59" s="207">
        <f>_xlfn.DAYS(About!$A$3,'Core Indicators'!U59)</f>
        <v>221</v>
      </c>
      <c r="C59" s="207">
        <f>_xlfn.DAYS(About!$A$3,'Core Indicators'!AC59)</f>
        <v>63</v>
      </c>
      <c r="D59" s="207">
        <f>_xlfn.DAYS(About!$A$3,'Core Indicators'!AK59)</f>
        <v>63</v>
      </c>
      <c r="E59" s="207">
        <f>_xlfn.DAYS(About!$A$3,'Core Indicators'!AS59)</f>
        <v>221</v>
      </c>
      <c r="F59" s="207">
        <f>_xlfn.DAYS(About!$A$3,'Core Indicators'!BQ59)</f>
        <v>148</v>
      </c>
      <c r="G59" s="207">
        <f>_xlfn.DAYS(About!$A$3,'Core Indicators'!DM59)</f>
        <v>63</v>
      </c>
      <c r="H59" s="207">
        <f>_xlfn.DAYS(About!$A$3,'Core Indicators'!DU59)</f>
        <v>63</v>
      </c>
      <c r="I59" s="207">
        <f>_xlfn.DAYS(About!$A$3,'Core Indicators'!EC59)</f>
        <v>63</v>
      </c>
      <c r="J59" s="207">
        <f>_xlfn.DAYS(About!$A$3,'Core Indicators'!EK59)</f>
        <v>63</v>
      </c>
      <c r="K59" s="207">
        <f>_xlfn.DAYS(About!$A$3,'Core Indicators'!ES59)</f>
        <v>63</v>
      </c>
      <c r="L59" s="207">
        <f>_xlfn.DAYS(About!$A$3,'Core Indicators'!FI59)</f>
        <v>221</v>
      </c>
      <c r="M59" s="207">
        <f>_xlfn.DAYS(About!$A$3,'Core Indicators'!GG59)</f>
        <v>95</v>
      </c>
      <c r="N59" s="207">
        <f>_xlfn.DAYS(About!$A$3,'Core Indicators'!GO59)</f>
        <v>95</v>
      </c>
      <c r="O59" s="207">
        <f>_xlfn.DAYS(About!$A$3,'Core Indicators'!GW59)</f>
        <v>95</v>
      </c>
      <c r="P59" s="207">
        <f>_xlfn.DAYS(About!$A$3,'Core Indicators'!HE59)</f>
        <v>95</v>
      </c>
      <c r="Q59" s="207">
        <f>_xlfn.DAYS(About!$A$3,'Core Indicators'!HM59)</f>
        <v>95</v>
      </c>
      <c r="R59" s="207">
        <f>_xlfn.DAYS(About!$A$3,'Core Indicators'!HU59)</f>
        <v>95</v>
      </c>
      <c r="S59" s="207">
        <f>_xlfn.DAYS(About!$A$3,'Core Indicators'!IC59)</f>
        <v>95</v>
      </c>
      <c r="T59" s="207">
        <f>_xlfn.DAYS(About!$A$3,'Core Indicators'!IK59)</f>
        <v>95</v>
      </c>
      <c r="U59" s="207">
        <f>_xlfn.DAYS(About!$A$3,'Core Indicators'!IS59)</f>
        <v>95</v>
      </c>
      <c r="V59" s="207">
        <f t="shared" si="1"/>
        <v>106.3</v>
      </c>
    </row>
    <row r="60" spans="1:22" x14ac:dyDescent="0.25">
      <c r="A60" s="206" t="str">
        <f>Lists!C:C</f>
        <v>LBN002</v>
      </c>
      <c r="B60" s="207">
        <f>_xlfn.DAYS(About!$A$3,'Core Indicators'!U60)</f>
        <v>63</v>
      </c>
      <c r="C60" s="207">
        <f>_xlfn.DAYS(About!$A$3,'Core Indicators'!AC60)</f>
        <v>63</v>
      </c>
      <c r="D60" s="207">
        <f>_xlfn.DAYS(About!$A$3,'Core Indicators'!AK60)</f>
        <v>11</v>
      </c>
      <c r="E60" s="207">
        <f>_xlfn.DAYS(About!$A$3,'Core Indicators'!AS60)</f>
        <v>11</v>
      </c>
      <c r="F60" s="207">
        <f>_xlfn.DAYS(About!$A$3,'Core Indicators'!BQ60)</f>
        <v>293</v>
      </c>
      <c r="G60" s="207">
        <f>_xlfn.DAYS(About!$A$3,'Core Indicators'!DM60)</f>
        <v>11</v>
      </c>
      <c r="H60" s="207">
        <f>_xlfn.DAYS(About!$A$3,'Core Indicators'!DU60)</f>
        <v>11</v>
      </c>
      <c r="I60" s="207">
        <f>_xlfn.DAYS(About!$A$3,'Core Indicators'!EC60)</f>
        <v>11</v>
      </c>
      <c r="J60" s="207">
        <f>_xlfn.DAYS(About!$A$3,'Core Indicators'!EK60)</f>
        <v>11</v>
      </c>
      <c r="K60" s="207">
        <f>_xlfn.DAYS(About!$A$3,'Core Indicators'!ES60)</f>
        <v>11</v>
      </c>
      <c r="L60" s="207">
        <f>_xlfn.DAYS(About!$A$3,'Core Indicators'!FI60)</f>
        <v>970</v>
      </c>
      <c r="M60" s="207">
        <f>_xlfn.DAYS(About!$A$3,'Core Indicators'!GG60)</f>
        <v>92</v>
      </c>
      <c r="N60" s="207">
        <f>_xlfn.DAYS(About!$A$3,'Core Indicators'!GO60)</f>
        <v>92</v>
      </c>
      <c r="O60" s="207">
        <f>_xlfn.DAYS(About!$A$3,'Core Indicators'!GW60)</f>
        <v>92</v>
      </c>
      <c r="P60" s="207">
        <f>_xlfn.DAYS(About!$A$3,'Core Indicators'!HE60)</f>
        <v>92</v>
      </c>
      <c r="Q60" s="207">
        <f>_xlfn.DAYS(About!$A$3,'Core Indicators'!HM60)</f>
        <v>92</v>
      </c>
      <c r="R60" s="207">
        <f>_xlfn.DAYS(About!$A$3,'Core Indicators'!HU60)</f>
        <v>92</v>
      </c>
      <c r="S60" s="207">
        <f>_xlfn.DAYS(About!$A$3,'Core Indicators'!IC60)</f>
        <v>92</v>
      </c>
      <c r="T60" s="207">
        <f>_xlfn.DAYS(About!$A$3,'Core Indicators'!IK60)</f>
        <v>92</v>
      </c>
      <c r="U60" s="207">
        <f>_xlfn.DAYS(About!$A$3,'Core Indicators'!IS60)</f>
        <v>92</v>
      </c>
      <c r="V60" s="207">
        <f t="shared" si="1"/>
        <v>143.19999999999999</v>
      </c>
    </row>
    <row r="61" spans="1:22" x14ac:dyDescent="0.25">
      <c r="A61" s="206" t="str">
        <f>Lists!C:C</f>
        <v>LBN004</v>
      </c>
      <c r="B61" s="207">
        <f>_xlfn.DAYS(About!$A$3,'Core Indicators'!U61)</f>
        <v>63</v>
      </c>
      <c r="C61" s="207">
        <f>_xlfn.DAYS(About!$A$3,'Core Indicators'!AC61)</f>
        <v>63</v>
      </c>
      <c r="D61" s="207">
        <f>_xlfn.DAYS(About!$A$3,'Core Indicators'!AK61)</f>
        <v>11</v>
      </c>
      <c r="E61" s="207">
        <f>_xlfn.DAYS(About!$A$3,'Core Indicators'!AS61)</f>
        <v>293</v>
      </c>
      <c r="F61" s="207">
        <f>_xlfn.DAYS(About!$A$3,'Core Indicators'!BQ61)</f>
        <v>11</v>
      </c>
      <c r="G61" s="207">
        <f>_xlfn.DAYS(About!$A$3,'Core Indicators'!DM61)</f>
        <v>11</v>
      </c>
      <c r="H61" s="207">
        <f>_xlfn.DAYS(About!$A$3,'Core Indicators'!DU61)</f>
        <v>11</v>
      </c>
      <c r="I61" s="207">
        <f>_xlfn.DAYS(About!$A$3,'Core Indicators'!EC61)</f>
        <v>11</v>
      </c>
      <c r="J61" s="207">
        <f>_xlfn.DAYS(About!$A$3,'Core Indicators'!EK61)</f>
        <v>11</v>
      </c>
      <c r="K61" s="207">
        <f>_xlfn.DAYS(About!$A$3,'Core Indicators'!ES61)</f>
        <v>11</v>
      </c>
      <c r="L61" s="207">
        <f>_xlfn.DAYS(About!$A$3,'Core Indicators'!FI61)</f>
        <v>1007</v>
      </c>
      <c r="M61" s="207">
        <f>_xlfn.DAYS(About!$A$3,'Core Indicators'!GG61)</f>
        <v>92</v>
      </c>
      <c r="N61" s="207">
        <f>_xlfn.DAYS(About!$A$3,'Core Indicators'!GO61)</f>
        <v>92</v>
      </c>
      <c r="O61" s="207">
        <f>_xlfn.DAYS(About!$A$3,'Core Indicators'!GW61)</f>
        <v>92</v>
      </c>
      <c r="P61" s="207">
        <f>_xlfn.DAYS(About!$A$3,'Core Indicators'!HE61)</f>
        <v>92</v>
      </c>
      <c r="Q61" s="207">
        <f>_xlfn.DAYS(About!$A$3,'Core Indicators'!HM61)</f>
        <v>92</v>
      </c>
      <c r="R61" s="207">
        <f>_xlfn.DAYS(About!$A$3,'Core Indicators'!HU61)</f>
        <v>92</v>
      </c>
      <c r="S61" s="207">
        <f>_xlfn.DAYS(About!$A$3,'Core Indicators'!IC61)</f>
        <v>92</v>
      </c>
      <c r="T61" s="207">
        <f>_xlfn.DAYS(About!$A$3,'Core Indicators'!IK61)</f>
        <v>92</v>
      </c>
      <c r="U61" s="207">
        <f>_xlfn.DAYS(About!$A$3,'Core Indicators'!IS61)</f>
        <v>92</v>
      </c>
      <c r="V61" s="207">
        <f t="shared" si="1"/>
        <v>146.9</v>
      </c>
    </row>
    <row r="62" spans="1:22" x14ac:dyDescent="0.25">
      <c r="A62" s="206" t="str">
        <f>Lists!C:C</f>
        <v>LBY001</v>
      </c>
      <c r="B62" s="207">
        <f>_xlfn.DAYS(About!$A$3,'Core Indicators'!U62)</f>
        <v>1</v>
      </c>
      <c r="C62" s="207">
        <f>_xlfn.DAYS(About!$A$3,'Core Indicators'!AC62)</f>
        <v>1</v>
      </c>
      <c r="D62" s="207">
        <f>_xlfn.DAYS(About!$A$3,'Core Indicators'!AK62)</f>
        <v>1</v>
      </c>
      <c r="E62" s="207">
        <f>_xlfn.DAYS(About!$A$3,'Core Indicators'!AS62)</f>
        <v>1</v>
      </c>
      <c r="F62" s="207">
        <f>_xlfn.DAYS(About!$A$3,'Core Indicators'!BQ62)</f>
        <v>1</v>
      </c>
      <c r="G62" s="207">
        <f>_xlfn.DAYS(About!$A$3,'Core Indicators'!DM62)</f>
        <v>1</v>
      </c>
      <c r="H62" s="207">
        <f>_xlfn.DAYS(About!$A$3,'Core Indicators'!DU62)</f>
        <v>1</v>
      </c>
      <c r="I62" s="207">
        <f>_xlfn.DAYS(About!$A$3,'Core Indicators'!EC62)</f>
        <v>1</v>
      </c>
      <c r="J62" s="207">
        <f>_xlfn.DAYS(About!$A$3,'Core Indicators'!EK62)</f>
        <v>1</v>
      </c>
      <c r="K62" s="207">
        <f>_xlfn.DAYS(About!$A$3,'Core Indicators'!ES62)</f>
        <v>1</v>
      </c>
      <c r="L62" s="207">
        <f>_xlfn.DAYS(About!$A$3,'Core Indicators'!FI62)</f>
        <v>184</v>
      </c>
      <c r="M62" s="207">
        <f>_xlfn.DAYS(About!$A$3,'Core Indicators'!GG62)</f>
        <v>97</v>
      </c>
      <c r="N62" s="207">
        <f>_xlfn.DAYS(About!$A$3,'Core Indicators'!GO62)</f>
        <v>97</v>
      </c>
      <c r="O62" s="207">
        <f>_xlfn.DAYS(About!$A$3,'Core Indicators'!GW62)</f>
        <v>97</v>
      </c>
      <c r="P62" s="207">
        <f>_xlfn.DAYS(About!$A$3,'Core Indicators'!HE62)</f>
        <v>97</v>
      </c>
      <c r="Q62" s="207">
        <f>_xlfn.DAYS(About!$A$3,'Core Indicators'!HM62)</f>
        <v>97</v>
      </c>
      <c r="R62" s="207">
        <f>_xlfn.DAYS(About!$A$3,'Core Indicators'!HU62)</f>
        <v>97</v>
      </c>
      <c r="S62" s="207">
        <f>_xlfn.DAYS(About!$A$3,'Core Indicators'!IC62)</f>
        <v>97</v>
      </c>
      <c r="T62" s="207">
        <f>_xlfn.DAYS(About!$A$3,'Core Indicators'!IK62)</f>
        <v>97</v>
      </c>
      <c r="U62" s="207">
        <f>_xlfn.DAYS(About!$A$3,'Core Indicators'!IS62)</f>
        <v>97</v>
      </c>
      <c r="V62" s="207">
        <f t="shared" si="1"/>
        <v>28.9</v>
      </c>
    </row>
    <row r="63" spans="1:22" x14ac:dyDescent="0.25">
      <c r="A63" s="206" t="str">
        <f>Lists!C:C</f>
        <v>LBY002</v>
      </c>
      <c r="B63" s="207">
        <f>_xlfn.DAYS(About!$A$3,'Core Indicators'!U63)</f>
        <v>1</v>
      </c>
      <c r="C63" s="207">
        <f>_xlfn.DAYS(About!$A$3,'Core Indicators'!AC63)</f>
        <v>1</v>
      </c>
      <c r="D63" s="207">
        <f>_xlfn.DAYS(About!$A$3,'Core Indicators'!AK63)</f>
        <v>1</v>
      </c>
      <c r="E63" s="207">
        <f>_xlfn.DAYS(About!$A$3,'Core Indicators'!AS63)</f>
        <v>1</v>
      </c>
      <c r="F63" s="207">
        <f>_xlfn.DAYS(About!$A$3,'Core Indicators'!BQ63)</f>
        <v>1</v>
      </c>
      <c r="G63" s="207">
        <f>_xlfn.DAYS(About!$A$3,'Core Indicators'!DM63)</f>
        <v>1</v>
      </c>
      <c r="H63" s="207">
        <f>_xlfn.DAYS(About!$A$3,'Core Indicators'!DU63)</f>
        <v>1</v>
      </c>
      <c r="I63" s="207">
        <f>_xlfn.DAYS(About!$A$3,'Core Indicators'!EC63)</f>
        <v>1</v>
      </c>
      <c r="J63" s="207">
        <f>_xlfn.DAYS(About!$A$3,'Core Indicators'!EK63)</f>
        <v>1</v>
      </c>
      <c r="K63" s="207">
        <f>_xlfn.DAYS(About!$A$3,'Core Indicators'!ES63)</f>
        <v>1</v>
      </c>
      <c r="L63" s="207">
        <f>_xlfn.DAYS(About!$A$3,'Core Indicators'!FI63)</f>
        <v>184</v>
      </c>
      <c r="M63" s="207">
        <f>_xlfn.DAYS(About!$A$3,'Core Indicators'!GG63)</f>
        <v>97</v>
      </c>
      <c r="N63" s="207">
        <f>_xlfn.DAYS(About!$A$3,'Core Indicators'!GO63)</f>
        <v>97</v>
      </c>
      <c r="O63" s="207">
        <f>_xlfn.DAYS(About!$A$3,'Core Indicators'!GW63)</f>
        <v>97</v>
      </c>
      <c r="P63" s="207">
        <f>_xlfn.DAYS(About!$A$3,'Core Indicators'!HE63)</f>
        <v>97</v>
      </c>
      <c r="Q63" s="207">
        <f>_xlfn.DAYS(About!$A$3,'Core Indicators'!HM63)</f>
        <v>97</v>
      </c>
      <c r="R63" s="207">
        <f>_xlfn.DAYS(About!$A$3,'Core Indicators'!HU63)</f>
        <v>97</v>
      </c>
      <c r="S63" s="207">
        <f>_xlfn.DAYS(About!$A$3,'Core Indicators'!IC63)</f>
        <v>97</v>
      </c>
      <c r="T63" s="207">
        <f>_xlfn.DAYS(About!$A$3,'Core Indicators'!IK63)</f>
        <v>97</v>
      </c>
      <c r="U63" s="207">
        <f>_xlfn.DAYS(About!$A$3,'Core Indicators'!IS63)</f>
        <v>97</v>
      </c>
      <c r="V63" s="207">
        <f t="shared" si="1"/>
        <v>28.9</v>
      </c>
    </row>
    <row r="64" spans="1:22" x14ac:dyDescent="0.25">
      <c r="A64" s="206" t="str">
        <f>Lists!C:C</f>
        <v>LKA002</v>
      </c>
      <c r="B64" s="207">
        <f>_xlfn.DAYS(About!$A$3,'Core Indicators'!U64)</f>
        <v>225</v>
      </c>
      <c r="C64" s="207">
        <f>_xlfn.DAYS(About!$A$3,'Core Indicators'!AC64)</f>
        <v>68</v>
      </c>
      <c r="D64" s="207">
        <f>_xlfn.DAYS(About!$A$3,'Core Indicators'!AK64)</f>
        <v>68</v>
      </c>
      <c r="E64" s="207">
        <f>_xlfn.DAYS(About!$A$3,'Core Indicators'!AS64)</f>
        <v>225</v>
      </c>
      <c r="F64" s="207">
        <f>_xlfn.DAYS(About!$A$3,'Core Indicators'!BQ64)</f>
        <v>1</v>
      </c>
      <c r="G64" s="207">
        <f>_xlfn.DAYS(About!$A$3,'Core Indicators'!DM64)</f>
        <v>225</v>
      </c>
      <c r="H64" s="207">
        <f>_xlfn.DAYS(About!$A$3,'Core Indicators'!DU64)</f>
        <v>68</v>
      </c>
      <c r="I64" s="207">
        <f>_xlfn.DAYS(About!$A$3,'Core Indicators'!EC64)</f>
        <v>33</v>
      </c>
      <c r="J64" s="207">
        <f>_xlfn.DAYS(About!$A$3,'Core Indicators'!EK64)</f>
        <v>33</v>
      </c>
      <c r="K64" s="207">
        <f>_xlfn.DAYS(About!$A$3,'Core Indicators'!ES64)</f>
        <v>33</v>
      </c>
      <c r="L64" s="207">
        <f>_xlfn.DAYS(About!$A$3,'Core Indicators'!FI64)</f>
        <v>225</v>
      </c>
      <c r="M64" s="207">
        <f>_xlfn.DAYS(About!$A$3,'Core Indicators'!GG64)</f>
        <v>92</v>
      </c>
      <c r="N64" s="207">
        <f>_xlfn.DAYS(About!$A$3,'Core Indicators'!GO64)</f>
        <v>92</v>
      </c>
      <c r="O64" s="207">
        <f>_xlfn.DAYS(About!$A$3,'Core Indicators'!GW64)</f>
        <v>92</v>
      </c>
      <c r="P64" s="207">
        <f>_xlfn.DAYS(About!$A$3,'Core Indicators'!HE64)</f>
        <v>92</v>
      </c>
      <c r="Q64" s="207">
        <f>_xlfn.DAYS(About!$A$3,'Core Indicators'!HM64)</f>
        <v>92</v>
      </c>
      <c r="R64" s="207">
        <f>_xlfn.DAYS(About!$A$3,'Core Indicators'!HU64)</f>
        <v>92</v>
      </c>
      <c r="S64" s="207">
        <f>_xlfn.DAYS(About!$A$3,'Core Indicators'!IC64)</f>
        <v>92</v>
      </c>
      <c r="T64" s="207">
        <f>_xlfn.DAYS(About!$A$3,'Core Indicators'!IK64)</f>
        <v>92</v>
      </c>
      <c r="U64" s="207">
        <f>_xlfn.DAYS(About!$A$3,'Core Indicators'!IS64)</f>
        <v>92</v>
      </c>
      <c r="V64" s="207">
        <f t="shared" si="1"/>
        <v>100.3</v>
      </c>
    </row>
    <row r="65" spans="1:22" x14ac:dyDescent="0.25">
      <c r="A65" s="206" t="str">
        <f>Lists!C:C</f>
        <v>LSO003</v>
      </c>
      <c r="B65" s="207">
        <f>_xlfn.DAYS(About!$A$3,'Core Indicators'!U65)</f>
        <v>64</v>
      </c>
      <c r="C65" s="207">
        <f>_xlfn.DAYS(About!$A$3,'Core Indicators'!AC65)</f>
        <v>4</v>
      </c>
      <c r="D65" s="207">
        <f>_xlfn.DAYS(About!$A$3,'Core Indicators'!AK65)</f>
        <v>4</v>
      </c>
      <c r="E65" s="207">
        <f>_xlfn.DAYS(About!$A$3,'Core Indicators'!AS65)</f>
        <v>64</v>
      </c>
      <c r="F65" s="207">
        <f>_xlfn.DAYS(About!$A$3,'Core Indicators'!BQ65)</f>
        <v>64</v>
      </c>
      <c r="G65" s="207">
        <f>_xlfn.DAYS(About!$A$3,'Core Indicators'!DM65)</f>
        <v>4</v>
      </c>
      <c r="H65" s="207">
        <f>_xlfn.DAYS(About!$A$3,'Core Indicators'!DU65)</f>
        <v>4</v>
      </c>
      <c r="I65" s="207">
        <f>_xlfn.DAYS(About!$A$3,'Core Indicators'!EC65)</f>
        <v>4</v>
      </c>
      <c r="J65" s="207">
        <f>_xlfn.DAYS(About!$A$3,'Core Indicators'!EK65)</f>
        <v>4</v>
      </c>
      <c r="K65" s="207">
        <f>_xlfn.DAYS(About!$A$3,'Core Indicators'!ES65)</f>
        <v>4</v>
      </c>
      <c r="L65" s="207">
        <f>_xlfn.DAYS(About!$A$3,'Core Indicators'!FI65)</f>
        <v>64</v>
      </c>
      <c r="M65" s="207">
        <f>_xlfn.DAYS(About!$A$3,'Core Indicators'!GG65)</f>
        <v>62</v>
      </c>
      <c r="N65" s="207">
        <f>_xlfn.DAYS(About!$A$3,'Core Indicators'!GO65)</f>
        <v>62</v>
      </c>
      <c r="O65" s="207">
        <f>_xlfn.DAYS(About!$A$3,'Core Indicators'!GW65)</f>
        <v>62</v>
      </c>
      <c r="P65" s="207">
        <f>_xlfn.DAYS(About!$A$3,'Core Indicators'!HE65)</f>
        <v>62</v>
      </c>
      <c r="Q65" s="207">
        <f>_xlfn.DAYS(About!$A$3,'Core Indicators'!HM65)</f>
        <v>62</v>
      </c>
      <c r="R65" s="207">
        <f>_xlfn.DAYS(About!$A$3,'Core Indicators'!HU65)</f>
        <v>62</v>
      </c>
      <c r="S65" s="207">
        <f>_xlfn.DAYS(About!$A$3,'Core Indicators'!IC65)</f>
        <v>62</v>
      </c>
      <c r="T65" s="207">
        <f>_xlfn.DAYS(About!$A$3,'Core Indicators'!IK65)</f>
        <v>62</v>
      </c>
      <c r="U65" s="207">
        <f>_xlfn.DAYS(About!$A$3,'Core Indicators'!IS65)</f>
        <v>62</v>
      </c>
      <c r="V65" s="207">
        <f t="shared" si="1"/>
        <v>27.8</v>
      </c>
    </row>
    <row r="66" spans="1:22" x14ac:dyDescent="0.25">
      <c r="A66" s="206" t="str">
        <f>Lists!C:C</f>
        <v>MAR002</v>
      </c>
      <c r="B66" s="207">
        <f>_xlfn.DAYS(About!$A$3,'Core Indicators'!U66)</f>
        <v>184</v>
      </c>
      <c r="C66" s="207">
        <f>_xlfn.DAYS(About!$A$3,'Core Indicators'!AC66)</f>
        <v>4</v>
      </c>
      <c r="D66" s="207">
        <f>_xlfn.DAYS(About!$A$3,'Core Indicators'!AK66)</f>
        <v>184</v>
      </c>
      <c r="E66" s="207">
        <f>_xlfn.DAYS(About!$A$3,'Core Indicators'!AS66)</f>
        <v>184</v>
      </c>
      <c r="F66" s="207">
        <f>_xlfn.DAYS(About!$A$3,'Core Indicators'!BQ66)</f>
        <v>4</v>
      </c>
      <c r="G66" s="207">
        <f>_xlfn.DAYS(About!$A$3,'Core Indicators'!DM66)</f>
        <v>4</v>
      </c>
      <c r="H66" s="207">
        <f>_xlfn.DAYS(About!$A$3,'Core Indicators'!DU66)</f>
        <v>184</v>
      </c>
      <c r="I66" s="207">
        <f>_xlfn.DAYS(About!$A$3,'Core Indicators'!EC66)</f>
        <v>184</v>
      </c>
      <c r="J66" s="207">
        <f>_xlfn.DAYS(About!$A$3,'Core Indicators'!EK66)</f>
        <v>184</v>
      </c>
      <c r="K66" s="207">
        <f>_xlfn.DAYS(About!$A$3,'Core Indicators'!ES66)</f>
        <v>184</v>
      </c>
      <c r="L66" s="207">
        <f>_xlfn.DAYS(About!$A$3,'Core Indicators'!FI66)</f>
        <v>184</v>
      </c>
      <c r="M66" s="207">
        <f>_xlfn.DAYS(About!$A$3,'Core Indicators'!GG66)</f>
        <v>99</v>
      </c>
      <c r="N66" s="207">
        <f>_xlfn.DAYS(About!$A$3,'Core Indicators'!GO66)</f>
        <v>99</v>
      </c>
      <c r="O66" s="207">
        <f>_xlfn.DAYS(About!$A$3,'Core Indicators'!GW66)</f>
        <v>99</v>
      </c>
      <c r="P66" s="207">
        <f>_xlfn.DAYS(About!$A$3,'Core Indicators'!HE66)</f>
        <v>99</v>
      </c>
      <c r="Q66" s="207">
        <f>_xlfn.DAYS(About!$A$3,'Core Indicators'!HM66)</f>
        <v>99</v>
      </c>
      <c r="R66" s="207">
        <f>_xlfn.DAYS(About!$A$3,'Core Indicators'!HU66)</f>
        <v>99</v>
      </c>
      <c r="S66" s="207">
        <f>_xlfn.DAYS(About!$A$3,'Core Indicators'!IC66)</f>
        <v>99</v>
      </c>
      <c r="T66" s="207">
        <f>_xlfn.DAYS(About!$A$3,'Core Indicators'!IK66)</f>
        <v>99</v>
      </c>
      <c r="U66" s="207">
        <f>_xlfn.DAYS(About!$A$3,'Core Indicators'!IS66)</f>
        <v>99</v>
      </c>
      <c r="V66" s="207">
        <f t="shared" si="1"/>
        <v>139.5</v>
      </c>
    </row>
    <row r="67" spans="1:22" x14ac:dyDescent="0.25">
      <c r="A67" s="206" t="str">
        <f>Lists!C:C</f>
        <v>MDA002</v>
      </c>
      <c r="B67" s="207">
        <f>_xlfn.DAYS(About!$A$3,'Core Indicators'!U67)</f>
        <v>184</v>
      </c>
      <c r="C67" s="207">
        <f>_xlfn.DAYS(About!$A$3,'Core Indicators'!AC67)</f>
        <v>15</v>
      </c>
      <c r="D67" s="207">
        <f>_xlfn.DAYS(About!$A$3,'Core Indicators'!AK67)</f>
        <v>15</v>
      </c>
      <c r="E67" s="207">
        <f>_xlfn.DAYS(About!$A$3,'Core Indicators'!AS67)</f>
        <v>15</v>
      </c>
      <c r="F67" s="207">
        <f>_xlfn.DAYS(About!$A$3,'Core Indicators'!BQ67)</f>
        <v>42</v>
      </c>
      <c r="G67" s="207">
        <f>_xlfn.DAYS(About!$A$3,'Core Indicators'!DM67)</f>
        <v>15</v>
      </c>
      <c r="H67" s="207">
        <f>_xlfn.DAYS(About!$A$3,'Core Indicators'!DU67)</f>
        <v>15</v>
      </c>
      <c r="I67" s="207">
        <f>_xlfn.DAYS(About!$A$3,'Core Indicators'!EC67)</f>
        <v>15</v>
      </c>
      <c r="J67" s="207">
        <f>_xlfn.DAYS(About!$A$3,'Core Indicators'!EK67)</f>
        <v>15</v>
      </c>
      <c r="K67" s="207">
        <f>_xlfn.DAYS(About!$A$3,'Core Indicators'!ES67)</f>
        <v>15</v>
      </c>
      <c r="L67" s="207">
        <f>_xlfn.DAYS(About!$A$3,'Core Indicators'!FI67)</f>
        <v>184</v>
      </c>
      <c r="M67" s="207">
        <f>_xlfn.DAYS(About!$A$3,'Core Indicators'!GG67)</f>
        <v>95</v>
      </c>
      <c r="N67" s="207">
        <f>_xlfn.DAYS(About!$A$3,'Core Indicators'!GO67)</f>
        <v>95</v>
      </c>
      <c r="O67" s="207">
        <f>_xlfn.DAYS(About!$A$3,'Core Indicators'!GW67)</f>
        <v>95</v>
      </c>
      <c r="P67" s="207">
        <f>_xlfn.DAYS(About!$A$3,'Core Indicators'!HE67)</f>
        <v>95</v>
      </c>
      <c r="Q67" s="207">
        <f>_xlfn.DAYS(About!$A$3,'Core Indicators'!HM67)</f>
        <v>95</v>
      </c>
      <c r="R67" s="207">
        <f>_xlfn.DAYS(About!$A$3,'Core Indicators'!HU67)</f>
        <v>95</v>
      </c>
      <c r="S67" s="207">
        <f>_xlfn.DAYS(About!$A$3,'Core Indicators'!IC67)</f>
        <v>95</v>
      </c>
      <c r="T67" s="207">
        <f>_xlfn.DAYS(About!$A$3,'Core Indicators'!IK67)</f>
        <v>95</v>
      </c>
      <c r="U67" s="207">
        <f>_xlfn.DAYS(About!$A$3,'Core Indicators'!IS67)</f>
        <v>95</v>
      </c>
      <c r="V67" s="207">
        <f t="shared" ref="V67:V98" si="2">AVERAGE(D67:M67)</f>
        <v>42.6</v>
      </c>
    </row>
    <row r="68" spans="1:22" x14ac:dyDescent="0.25">
      <c r="A68" s="206" t="str">
        <f>Lists!C:C</f>
        <v>MDG002</v>
      </c>
      <c r="B68" s="207">
        <f>_xlfn.DAYS(About!$A$3,'Core Indicators'!U68)</f>
        <v>126</v>
      </c>
      <c r="C68" s="207">
        <f>_xlfn.DAYS(About!$A$3,'Core Indicators'!AC68)</f>
        <v>4</v>
      </c>
      <c r="D68" s="207">
        <f>_xlfn.DAYS(About!$A$3,'Core Indicators'!AK68)</f>
        <v>4</v>
      </c>
      <c r="E68" s="207">
        <f>_xlfn.DAYS(About!$A$3,'Core Indicators'!AS68)</f>
        <v>4</v>
      </c>
      <c r="F68" s="207">
        <f>_xlfn.DAYS(About!$A$3,'Core Indicators'!BQ68)</f>
        <v>126</v>
      </c>
      <c r="G68" s="207">
        <f>_xlfn.DAYS(About!$A$3,'Core Indicators'!DM68)</f>
        <v>4</v>
      </c>
      <c r="H68" s="207">
        <f>_xlfn.DAYS(About!$A$3,'Core Indicators'!DU68)</f>
        <v>4</v>
      </c>
      <c r="I68" s="207">
        <f>_xlfn.DAYS(About!$A$3,'Core Indicators'!EC68)</f>
        <v>4</v>
      </c>
      <c r="J68" s="207">
        <f>_xlfn.DAYS(About!$A$3,'Core Indicators'!EK68)</f>
        <v>4</v>
      </c>
      <c r="K68" s="207">
        <f>_xlfn.DAYS(About!$A$3,'Core Indicators'!ES68)</f>
        <v>4</v>
      </c>
      <c r="L68" s="207">
        <f>_xlfn.DAYS(About!$A$3,'Core Indicators'!FI68)</f>
        <v>126</v>
      </c>
      <c r="M68" s="207">
        <f>_xlfn.DAYS(About!$A$3,'Core Indicators'!GG68)</f>
        <v>92</v>
      </c>
      <c r="N68" s="207">
        <f>_xlfn.DAYS(About!$A$3,'Core Indicators'!GO68)</f>
        <v>92</v>
      </c>
      <c r="O68" s="207">
        <f>_xlfn.DAYS(About!$A$3,'Core Indicators'!GW68)</f>
        <v>92</v>
      </c>
      <c r="P68" s="207">
        <f>_xlfn.DAYS(About!$A$3,'Core Indicators'!HE68)</f>
        <v>92</v>
      </c>
      <c r="Q68" s="207">
        <f>_xlfn.DAYS(About!$A$3,'Core Indicators'!HM68)</f>
        <v>92</v>
      </c>
      <c r="R68" s="207">
        <f>_xlfn.DAYS(About!$A$3,'Core Indicators'!HU68)</f>
        <v>92</v>
      </c>
      <c r="S68" s="207">
        <f>_xlfn.DAYS(About!$A$3,'Core Indicators'!IC68)</f>
        <v>92</v>
      </c>
      <c r="T68" s="207">
        <f>_xlfn.DAYS(About!$A$3,'Core Indicators'!IK68)</f>
        <v>92</v>
      </c>
      <c r="U68" s="207">
        <f>_xlfn.DAYS(About!$A$3,'Core Indicators'!IS68)</f>
        <v>92</v>
      </c>
      <c r="V68" s="207">
        <f t="shared" si="2"/>
        <v>37.200000000000003</v>
      </c>
    </row>
    <row r="69" spans="1:22" x14ac:dyDescent="0.25">
      <c r="A69" s="206" t="str">
        <f>Lists!C:C</f>
        <v>MEX001</v>
      </c>
      <c r="B69" s="207">
        <f>_xlfn.DAYS(About!$A$3,'Core Indicators'!U69)</f>
        <v>36</v>
      </c>
      <c r="C69" s="207">
        <f>_xlfn.DAYS(About!$A$3,'Core Indicators'!AC69)</f>
        <v>36</v>
      </c>
      <c r="D69" s="207">
        <f>_xlfn.DAYS(About!$A$3,'Core Indicators'!AK69)</f>
        <v>36</v>
      </c>
      <c r="E69" s="207">
        <f>_xlfn.DAYS(About!$A$3,'Core Indicators'!AS69)</f>
        <v>36</v>
      </c>
      <c r="F69" s="207">
        <f>_xlfn.DAYS(About!$A$3,'Core Indicators'!BQ69)</f>
        <v>7</v>
      </c>
      <c r="G69" s="207">
        <f>_xlfn.DAYS(About!$A$3,'Core Indicators'!DM69)</f>
        <v>7</v>
      </c>
      <c r="H69" s="207">
        <f>_xlfn.DAYS(About!$A$3,'Core Indicators'!DU69)</f>
        <v>7</v>
      </c>
      <c r="I69" s="207">
        <f>_xlfn.DAYS(About!$A$3,'Core Indicators'!EC69)</f>
        <v>7</v>
      </c>
      <c r="J69" s="207">
        <f>_xlfn.DAYS(About!$A$3,'Core Indicators'!EK69)</f>
        <v>36</v>
      </c>
      <c r="K69" s="207">
        <f>_xlfn.DAYS(About!$A$3,'Core Indicators'!ES69)</f>
        <v>36</v>
      </c>
      <c r="L69" s="207">
        <f>_xlfn.DAYS(About!$A$3,'Core Indicators'!FI69)</f>
        <v>36</v>
      </c>
      <c r="M69" s="207">
        <f>_xlfn.DAYS(About!$A$3,'Core Indicators'!GG69)</f>
        <v>94</v>
      </c>
      <c r="N69" s="207">
        <f>_xlfn.DAYS(About!$A$3,'Core Indicators'!GO69)</f>
        <v>94</v>
      </c>
      <c r="O69" s="207">
        <f>_xlfn.DAYS(About!$A$3,'Core Indicators'!GW69)</f>
        <v>94</v>
      </c>
      <c r="P69" s="207">
        <f>_xlfn.DAYS(About!$A$3,'Core Indicators'!HE69)</f>
        <v>94</v>
      </c>
      <c r="Q69" s="207">
        <f>_xlfn.DAYS(About!$A$3,'Core Indicators'!HM69)</f>
        <v>94</v>
      </c>
      <c r="R69" s="207">
        <f>_xlfn.DAYS(About!$A$3,'Core Indicators'!HU69)</f>
        <v>94</v>
      </c>
      <c r="S69" s="207">
        <f>_xlfn.DAYS(About!$A$3,'Core Indicators'!IC69)</f>
        <v>94</v>
      </c>
      <c r="T69" s="207">
        <f>_xlfn.DAYS(About!$A$3,'Core Indicators'!IK69)</f>
        <v>94</v>
      </c>
      <c r="U69" s="207">
        <f>_xlfn.DAYS(About!$A$3,'Core Indicators'!IS69)</f>
        <v>94</v>
      </c>
      <c r="V69" s="207">
        <f t="shared" si="2"/>
        <v>30.2</v>
      </c>
    </row>
    <row r="70" spans="1:22" x14ac:dyDescent="0.25">
      <c r="A70" s="206" t="str">
        <f>Lists!C:C</f>
        <v>MEX002</v>
      </c>
      <c r="B70" s="207">
        <f>_xlfn.DAYS(About!$A$3,'Core Indicators'!U70)</f>
        <v>36</v>
      </c>
      <c r="C70" s="207">
        <f>_xlfn.DAYS(About!$A$3,'Core Indicators'!AC70)</f>
        <v>36</v>
      </c>
      <c r="D70" s="207">
        <f>_xlfn.DAYS(About!$A$3,'Core Indicators'!AK70)</f>
        <v>36</v>
      </c>
      <c r="E70" s="207">
        <f>_xlfn.DAYS(About!$A$3,'Core Indicators'!AS70)</f>
        <v>36</v>
      </c>
      <c r="F70" s="207">
        <f>_xlfn.DAYS(About!$A$3,'Core Indicators'!BQ70)</f>
        <v>7</v>
      </c>
      <c r="G70" s="207">
        <f>_xlfn.DAYS(About!$A$3,'Core Indicators'!DM70)</f>
        <v>36</v>
      </c>
      <c r="H70" s="207">
        <f>_xlfn.DAYS(About!$A$3,'Core Indicators'!DU70)</f>
        <v>36</v>
      </c>
      <c r="I70" s="207">
        <f>_xlfn.DAYS(About!$A$3,'Core Indicators'!EC70)</f>
        <v>36</v>
      </c>
      <c r="J70" s="207">
        <f>_xlfn.DAYS(About!$A$3,'Core Indicators'!EK70)</f>
        <v>36</v>
      </c>
      <c r="K70" s="207">
        <f>_xlfn.DAYS(About!$A$3,'Core Indicators'!ES70)</f>
        <v>36</v>
      </c>
      <c r="L70" s="207">
        <f>_xlfn.DAYS(About!$A$3,'Core Indicators'!FI70)</f>
        <v>36</v>
      </c>
      <c r="M70" s="207">
        <f>_xlfn.DAYS(About!$A$3,'Core Indicators'!GG70)</f>
        <v>94</v>
      </c>
      <c r="N70" s="207">
        <f>_xlfn.DAYS(About!$A$3,'Core Indicators'!GO70)</f>
        <v>94</v>
      </c>
      <c r="O70" s="207">
        <f>_xlfn.DAYS(About!$A$3,'Core Indicators'!GW70)</f>
        <v>94</v>
      </c>
      <c r="P70" s="207">
        <f>_xlfn.DAYS(About!$A$3,'Core Indicators'!HE70)</f>
        <v>94</v>
      </c>
      <c r="Q70" s="207">
        <f>_xlfn.DAYS(About!$A$3,'Core Indicators'!HM70)</f>
        <v>94</v>
      </c>
      <c r="R70" s="207">
        <f>_xlfn.DAYS(About!$A$3,'Core Indicators'!HU70)</f>
        <v>94</v>
      </c>
      <c r="S70" s="207">
        <f>_xlfn.DAYS(About!$A$3,'Core Indicators'!IC70)</f>
        <v>94</v>
      </c>
      <c r="T70" s="207">
        <f>_xlfn.DAYS(About!$A$3,'Core Indicators'!IK70)</f>
        <v>94</v>
      </c>
      <c r="U70" s="207">
        <f>_xlfn.DAYS(About!$A$3,'Core Indicators'!IS70)</f>
        <v>94</v>
      </c>
      <c r="V70" s="207">
        <f t="shared" si="2"/>
        <v>38.9</v>
      </c>
    </row>
    <row r="71" spans="1:22" x14ac:dyDescent="0.25">
      <c r="A71" s="206" t="str">
        <f>Lists!C:C</f>
        <v>MEX003</v>
      </c>
      <c r="B71" s="207">
        <f>_xlfn.DAYS(About!$A$3,'Core Indicators'!U71)</f>
        <v>36</v>
      </c>
      <c r="C71" s="207">
        <f>_xlfn.DAYS(About!$A$3,'Core Indicators'!AC71)</f>
        <v>7</v>
      </c>
      <c r="D71" s="207">
        <f>_xlfn.DAYS(About!$A$3,'Core Indicators'!AK71)</f>
        <v>36</v>
      </c>
      <c r="E71" s="207">
        <f>_xlfn.DAYS(About!$A$3,'Core Indicators'!AS71)</f>
        <v>36</v>
      </c>
      <c r="F71" s="207">
        <f>_xlfn.DAYS(About!$A$3,'Core Indicators'!BQ71)</f>
        <v>7</v>
      </c>
      <c r="G71" s="207">
        <f>_xlfn.DAYS(About!$A$3,'Core Indicators'!DM71)</f>
        <v>7</v>
      </c>
      <c r="H71" s="207">
        <f>_xlfn.DAYS(About!$A$3,'Core Indicators'!DU71)</f>
        <v>7</v>
      </c>
      <c r="I71" s="207">
        <f>_xlfn.DAYS(About!$A$3,'Core Indicators'!EC71)</f>
        <v>7</v>
      </c>
      <c r="J71" s="207">
        <f>_xlfn.DAYS(About!$A$3,'Core Indicators'!EK71)</f>
        <v>36</v>
      </c>
      <c r="K71" s="207">
        <f>_xlfn.DAYS(About!$A$3,'Core Indicators'!ES71)</f>
        <v>36</v>
      </c>
      <c r="L71" s="207">
        <f>_xlfn.DAYS(About!$A$3,'Core Indicators'!FI71)</f>
        <v>36</v>
      </c>
      <c r="M71" s="207">
        <f>_xlfn.DAYS(About!$A$3,'Core Indicators'!GG71)</f>
        <v>94</v>
      </c>
      <c r="N71" s="207">
        <f>_xlfn.DAYS(About!$A$3,'Core Indicators'!GO71)</f>
        <v>94</v>
      </c>
      <c r="O71" s="207">
        <f>_xlfn.DAYS(About!$A$3,'Core Indicators'!GW71)</f>
        <v>94</v>
      </c>
      <c r="P71" s="207">
        <f>_xlfn.DAYS(About!$A$3,'Core Indicators'!HE71)</f>
        <v>94</v>
      </c>
      <c r="Q71" s="207">
        <f>_xlfn.DAYS(About!$A$3,'Core Indicators'!HM71)</f>
        <v>94</v>
      </c>
      <c r="R71" s="207">
        <f>_xlfn.DAYS(About!$A$3,'Core Indicators'!HU71)</f>
        <v>94</v>
      </c>
      <c r="S71" s="207">
        <f>_xlfn.DAYS(About!$A$3,'Core Indicators'!IC71)</f>
        <v>94</v>
      </c>
      <c r="T71" s="207">
        <f>_xlfn.DAYS(About!$A$3,'Core Indicators'!IK71)</f>
        <v>94</v>
      </c>
      <c r="U71" s="207">
        <f>_xlfn.DAYS(About!$A$3,'Core Indicators'!IS71)</f>
        <v>94</v>
      </c>
      <c r="V71" s="207">
        <f t="shared" si="2"/>
        <v>30.2</v>
      </c>
    </row>
    <row r="72" spans="1:22" x14ac:dyDescent="0.25">
      <c r="A72" s="206" t="str">
        <f>Lists!C:C</f>
        <v>MLI001</v>
      </c>
      <c r="B72" s="207">
        <f>_xlfn.DAYS(About!$A$3,'Core Indicators'!U72)</f>
        <v>153</v>
      </c>
      <c r="C72" s="207">
        <f>_xlfn.DAYS(About!$A$3,'Core Indicators'!AC72)</f>
        <v>4</v>
      </c>
      <c r="D72" s="207">
        <f>_xlfn.DAYS(About!$A$3,'Core Indicators'!AK72)</f>
        <v>4</v>
      </c>
      <c r="E72" s="207">
        <f>_xlfn.DAYS(About!$A$3,'Core Indicators'!AS72)</f>
        <v>4</v>
      </c>
      <c r="F72" s="207">
        <f>_xlfn.DAYS(About!$A$3,'Core Indicators'!BQ72)</f>
        <v>4</v>
      </c>
      <c r="G72" s="207">
        <f>_xlfn.DAYS(About!$A$3,'Core Indicators'!DM72)</f>
        <v>4</v>
      </c>
      <c r="H72" s="207">
        <f>_xlfn.DAYS(About!$A$3,'Core Indicators'!DU72)</f>
        <v>4</v>
      </c>
      <c r="I72" s="207">
        <f>_xlfn.DAYS(About!$A$3,'Core Indicators'!EC72)</f>
        <v>4</v>
      </c>
      <c r="J72" s="207">
        <f>_xlfn.DAYS(About!$A$3,'Core Indicators'!EK72)</f>
        <v>4</v>
      </c>
      <c r="K72" s="207">
        <f>_xlfn.DAYS(About!$A$3,'Core Indicators'!ES72)</f>
        <v>4</v>
      </c>
      <c r="L72" s="207">
        <f>_xlfn.DAYS(About!$A$3,'Core Indicators'!FI72)</f>
        <v>4</v>
      </c>
      <c r="M72" s="207">
        <f>_xlfn.DAYS(About!$A$3,'Core Indicators'!GG72)</f>
        <v>94</v>
      </c>
      <c r="N72" s="207">
        <f>_xlfn.DAYS(About!$A$3,'Core Indicators'!GO72)</f>
        <v>94</v>
      </c>
      <c r="O72" s="207">
        <f>_xlfn.DAYS(About!$A$3,'Core Indicators'!GW72)</f>
        <v>94</v>
      </c>
      <c r="P72" s="207">
        <f>_xlfn.DAYS(About!$A$3,'Core Indicators'!HE72)</f>
        <v>94</v>
      </c>
      <c r="Q72" s="207">
        <f>_xlfn.DAYS(About!$A$3,'Core Indicators'!HM72)</f>
        <v>94</v>
      </c>
      <c r="R72" s="207">
        <f>_xlfn.DAYS(About!$A$3,'Core Indicators'!HU72)</f>
        <v>94</v>
      </c>
      <c r="S72" s="207">
        <f>_xlfn.DAYS(About!$A$3,'Core Indicators'!IC72)</f>
        <v>94</v>
      </c>
      <c r="T72" s="207">
        <f>_xlfn.DAYS(About!$A$3,'Core Indicators'!IK72)</f>
        <v>94</v>
      </c>
      <c r="U72" s="207">
        <f>_xlfn.DAYS(About!$A$3,'Core Indicators'!IS72)</f>
        <v>94</v>
      </c>
      <c r="V72" s="207">
        <f t="shared" si="2"/>
        <v>13</v>
      </c>
    </row>
    <row r="73" spans="1:22" x14ac:dyDescent="0.25">
      <c r="A73" s="206" t="str">
        <f>Lists!C:C</f>
        <v>MMR001</v>
      </c>
      <c r="B73" s="207">
        <f>_xlfn.DAYS(About!$A$3,'Core Indicators'!U73)</f>
        <v>1</v>
      </c>
      <c r="C73" s="207">
        <f>_xlfn.DAYS(About!$A$3,'Core Indicators'!AC73)</f>
        <v>1</v>
      </c>
      <c r="D73" s="207">
        <f>_xlfn.DAYS(About!$A$3,'Core Indicators'!AK73)</f>
        <v>1</v>
      </c>
      <c r="E73" s="207">
        <f>_xlfn.DAYS(About!$A$3,'Core Indicators'!AS73)</f>
        <v>1</v>
      </c>
      <c r="F73" s="207">
        <f>_xlfn.DAYS(About!$A$3,'Core Indicators'!BQ73)</f>
        <v>1</v>
      </c>
      <c r="G73" s="207">
        <f>_xlfn.DAYS(About!$A$3,'Core Indicators'!DM73)</f>
        <v>1</v>
      </c>
      <c r="H73" s="207">
        <f>_xlfn.DAYS(About!$A$3,'Core Indicators'!DU73)</f>
        <v>1</v>
      </c>
      <c r="I73" s="207">
        <f>_xlfn.DAYS(About!$A$3,'Core Indicators'!EC73)</f>
        <v>1</v>
      </c>
      <c r="J73" s="207">
        <f>_xlfn.DAYS(About!$A$3,'Core Indicators'!EK73)</f>
        <v>1</v>
      </c>
      <c r="K73" s="207">
        <f>_xlfn.DAYS(About!$A$3,'Core Indicators'!ES73)</f>
        <v>1</v>
      </c>
      <c r="L73" s="207">
        <f>_xlfn.DAYS(About!$A$3,'Core Indicators'!FI73)</f>
        <v>729</v>
      </c>
      <c r="M73" s="207">
        <f>_xlfn.DAYS(About!$A$3,'Core Indicators'!GG73)</f>
        <v>92</v>
      </c>
      <c r="N73" s="207">
        <f>_xlfn.DAYS(About!$A$3,'Core Indicators'!GO73)</f>
        <v>92</v>
      </c>
      <c r="O73" s="207">
        <f>_xlfn.DAYS(About!$A$3,'Core Indicators'!GW73)</f>
        <v>92</v>
      </c>
      <c r="P73" s="207">
        <f>_xlfn.DAYS(About!$A$3,'Core Indicators'!HE73)</f>
        <v>92</v>
      </c>
      <c r="Q73" s="207">
        <f>_xlfn.DAYS(About!$A$3,'Core Indicators'!HM73)</f>
        <v>92</v>
      </c>
      <c r="R73" s="207">
        <f>_xlfn.DAYS(About!$A$3,'Core Indicators'!HU73)</f>
        <v>92</v>
      </c>
      <c r="S73" s="207">
        <f>_xlfn.DAYS(About!$A$3,'Core Indicators'!IC73)</f>
        <v>92</v>
      </c>
      <c r="T73" s="207">
        <f>_xlfn.DAYS(About!$A$3,'Core Indicators'!IK73)</f>
        <v>92</v>
      </c>
      <c r="U73" s="207">
        <f>_xlfn.DAYS(About!$A$3,'Core Indicators'!IS73)</f>
        <v>92</v>
      </c>
      <c r="V73" s="207">
        <f t="shared" si="2"/>
        <v>82.9</v>
      </c>
    </row>
    <row r="74" spans="1:22" x14ac:dyDescent="0.25">
      <c r="A74" s="206" t="str">
        <f>Lists!C:C</f>
        <v>MMR002</v>
      </c>
      <c r="B74" s="207">
        <f>_xlfn.DAYS(About!$A$3,'Core Indicators'!U74)</f>
        <v>1</v>
      </c>
      <c r="C74" s="207">
        <f>_xlfn.DAYS(About!$A$3,'Core Indicators'!AC74)</f>
        <v>1</v>
      </c>
      <c r="D74" s="207">
        <f>_xlfn.DAYS(About!$A$3,'Core Indicators'!AK74)</f>
        <v>1</v>
      </c>
      <c r="E74" s="207">
        <f>_xlfn.DAYS(About!$A$3,'Core Indicators'!AS74)</f>
        <v>1</v>
      </c>
      <c r="F74" s="207">
        <f>_xlfn.DAYS(About!$A$3,'Core Indicators'!BQ74)</f>
        <v>1</v>
      </c>
      <c r="G74" s="207">
        <f>_xlfn.DAYS(About!$A$3,'Core Indicators'!DM74)</f>
        <v>1</v>
      </c>
      <c r="H74" s="207">
        <f>_xlfn.DAYS(About!$A$3,'Core Indicators'!DU74)</f>
        <v>1</v>
      </c>
      <c r="I74" s="207">
        <f>_xlfn.DAYS(About!$A$3,'Core Indicators'!EC74)</f>
        <v>1</v>
      </c>
      <c r="J74" s="207">
        <f>_xlfn.DAYS(About!$A$3,'Core Indicators'!EK74)</f>
        <v>1</v>
      </c>
      <c r="K74" s="207">
        <f>_xlfn.DAYS(About!$A$3,'Core Indicators'!ES74)</f>
        <v>373</v>
      </c>
      <c r="L74" s="207">
        <f>_xlfn.DAYS(About!$A$3,'Core Indicators'!FI74)</f>
        <v>729</v>
      </c>
      <c r="M74" s="207">
        <f>_xlfn.DAYS(About!$A$3,'Core Indicators'!GG74)</f>
        <v>92</v>
      </c>
      <c r="N74" s="207">
        <f>_xlfn.DAYS(About!$A$3,'Core Indicators'!GO74)</f>
        <v>92</v>
      </c>
      <c r="O74" s="207">
        <f>_xlfn.DAYS(About!$A$3,'Core Indicators'!GW74)</f>
        <v>92</v>
      </c>
      <c r="P74" s="207">
        <f>_xlfn.DAYS(About!$A$3,'Core Indicators'!HE74)</f>
        <v>92</v>
      </c>
      <c r="Q74" s="207">
        <f>_xlfn.DAYS(About!$A$3,'Core Indicators'!HM74)</f>
        <v>92</v>
      </c>
      <c r="R74" s="207">
        <f>_xlfn.DAYS(About!$A$3,'Core Indicators'!HU74)</f>
        <v>92</v>
      </c>
      <c r="S74" s="207">
        <f>_xlfn.DAYS(About!$A$3,'Core Indicators'!IC74)</f>
        <v>92</v>
      </c>
      <c r="T74" s="207">
        <f>_xlfn.DAYS(About!$A$3,'Core Indicators'!IK74)</f>
        <v>92</v>
      </c>
      <c r="U74" s="207">
        <f>_xlfn.DAYS(About!$A$3,'Core Indicators'!IS74)</f>
        <v>92</v>
      </c>
      <c r="V74" s="207">
        <f t="shared" si="2"/>
        <v>120.1</v>
      </c>
    </row>
    <row r="75" spans="1:22" x14ac:dyDescent="0.25">
      <c r="A75" s="206" t="str">
        <f>Lists!C:C</f>
        <v>MMR003</v>
      </c>
      <c r="B75" s="207">
        <f>_xlfn.DAYS(About!$A$3,'Core Indicators'!U75)</f>
        <v>1</v>
      </c>
      <c r="C75" s="207">
        <f>_xlfn.DAYS(About!$A$3,'Core Indicators'!AC75)</f>
        <v>1</v>
      </c>
      <c r="D75" s="207">
        <f>_xlfn.DAYS(About!$A$3,'Core Indicators'!AK75)</f>
        <v>1</v>
      </c>
      <c r="E75" s="207">
        <f>_xlfn.DAYS(About!$A$3,'Core Indicators'!AS75)</f>
        <v>159</v>
      </c>
      <c r="F75" s="207">
        <f>_xlfn.DAYS(About!$A$3,'Core Indicators'!BQ75)</f>
        <v>1</v>
      </c>
      <c r="G75" s="207">
        <f>_xlfn.DAYS(About!$A$3,'Core Indicators'!DM75)</f>
        <v>1</v>
      </c>
      <c r="H75" s="207">
        <f>_xlfn.DAYS(About!$A$3,'Core Indicators'!DU75)</f>
        <v>1</v>
      </c>
      <c r="I75" s="207">
        <f>_xlfn.DAYS(About!$A$3,'Core Indicators'!EC75)</f>
        <v>1</v>
      </c>
      <c r="J75" s="207">
        <f>_xlfn.DAYS(About!$A$3,'Core Indicators'!EK75)</f>
        <v>1</v>
      </c>
      <c r="K75" s="207">
        <f>_xlfn.DAYS(About!$A$3,'Core Indicators'!ES75)</f>
        <v>1</v>
      </c>
      <c r="L75" s="207">
        <f>_xlfn.DAYS(About!$A$3,'Core Indicators'!FI75)</f>
        <v>729</v>
      </c>
      <c r="M75" s="207">
        <f>_xlfn.DAYS(About!$A$3,'Core Indicators'!GG75)</f>
        <v>92</v>
      </c>
      <c r="N75" s="207">
        <f>_xlfn.DAYS(About!$A$3,'Core Indicators'!GO75)</f>
        <v>92</v>
      </c>
      <c r="O75" s="207">
        <f>_xlfn.DAYS(About!$A$3,'Core Indicators'!GW75)</f>
        <v>92</v>
      </c>
      <c r="P75" s="207">
        <f>_xlfn.DAYS(About!$A$3,'Core Indicators'!HE75)</f>
        <v>92</v>
      </c>
      <c r="Q75" s="207">
        <f>_xlfn.DAYS(About!$A$3,'Core Indicators'!HM75)</f>
        <v>92</v>
      </c>
      <c r="R75" s="207">
        <f>_xlfn.DAYS(About!$A$3,'Core Indicators'!HU75)</f>
        <v>92</v>
      </c>
      <c r="S75" s="207">
        <f>_xlfn.DAYS(About!$A$3,'Core Indicators'!IC75)</f>
        <v>92</v>
      </c>
      <c r="T75" s="207">
        <f>_xlfn.DAYS(About!$A$3,'Core Indicators'!IK75)</f>
        <v>92</v>
      </c>
      <c r="U75" s="207">
        <f>_xlfn.DAYS(About!$A$3,'Core Indicators'!IS75)</f>
        <v>92</v>
      </c>
      <c r="V75" s="207">
        <f t="shared" si="2"/>
        <v>98.7</v>
      </c>
    </row>
    <row r="76" spans="1:22" x14ac:dyDescent="0.25">
      <c r="A76" s="206" t="str">
        <f>Lists!C:C</f>
        <v>MMR004</v>
      </c>
      <c r="B76" s="207">
        <f>_xlfn.DAYS(About!$A$3,'Core Indicators'!U76)</f>
        <v>1</v>
      </c>
      <c r="C76" s="207">
        <f>_xlfn.DAYS(About!$A$3,'Core Indicators'!AC76)</f>
        <v>1</v>
      </c>
      <c r="D76" s="207">
        <f>_xlfn.DAYS(About!$A$3,'Core Indicators'!AK76)</f>
        <v>1</v>
      </c>
      <c r="E76" s="207">
        <f>_xlfn.DAYS(About!$A$3,'Core Indicators'!AS76)</f>
        <v>1</v>
      </c>
      <c r="F76" s="207">
        <f>_xlfn.DAYS(About!$A$3,'Core Indicators'!BQ76)</f>
        <v>1</v>
      </c>
      <c r="G76" s="207">
        <f>_xlfn.DAYS(About!$A$3,'Core Indicators'!DM76)</f>
        <v>1</v>
      </c>
      <c r="H76" s="207">
        <f>_xlfn.DAYS(About!$A$3,'Core Indicators'!DU76)</f>
        <v>1</v>
      </c>
      <c r="I76" s="207">
        <f>_xlfn.DAYS(About!$A$3,'Core Indicators'!EC76)</f>
        <v>1</v>
      </c>
      <c r="J76" s="207">
        <f>_xlfn.DAYS(About!$A$3,'Core Indicators'!EK76)</f>
        <v>1</v>
      </c>
      <c r="K76" s="207">
        <f>_xlfn.DAYS(About!$A$3,'Core Indicators'!ES76)</f>
        <v>1</v>
      </c>
      <c r="L76" s="207">
        <f>_xlfn.DAYS(About!$A$3,'Core Indicators'!FI76)</f>
        <v>587</v>
      </c>
      <c r="M76" s="207">
        <f>_xlfn.DAYS(About!$A$3,'Core Indicators'!GG76)</f>
        <v>92</v>
      </c>
      <c r="N76" s="207">
        <f>_xlfn.DAYS(About!$A$3,'Core Indicators'!GO76)</f>
        <v>92</v>
      </c>
      <c r="O76" s="207">
        <f>_xlfn.DAYS(About!$A$3,'Core Indicators'!GW76)</f>
        <v>92</v>
      </c>
      <c r="P76" s="207">
        <f>_xlfn.DAYS(About!$A$3,'Core Indicators'!HE76)</f>
        <v>92</v>
      </c>
      <c r="Q76" s="207">
        <f>_xlfn.DAYS(About!$A$3,'Core Indicators'!HM76)</f>
        <v>92</v>
      </c>
      <c r="R76" s="207">
        <f>_xlfn.DAYS(About!$A$3,'Core Indicators'!HU76)</f>
        <v>92</v>
      </c>
      <c r="S76" s="207">
        <f>_xlfn.DAYS(About!$A$3,'Core Indicators'!IC76)</f>
        <v>92</v>
      </c>
      <c r="T76" s="207">
        <f>_xlfn.DAYS(About!$A$3,'Core Indicators'!IK76)</f>
        <v>92</v>
      </c>
      <c r="U76" s="207">
        <f>_xlfn.DAYS(About!$A$3,'Core Indicators'!IS76)</f>
        <v>92</v>
      </c>
      <c r="V76" s="207">
        <f t="shared" si="2"/>
        <v>68.7</v>
      </c>
    </row>
    <row r="77" spans="1:22" x14ac:dyDescent="0.25">
      <c r="A77" s="206" t="str">
        <f>Lists!C:C</f>
        <v>MOZ001</v>
      </c>
      <c r="B77" s="207">
        <f>_xlfn.DAYS(About!$A$3,'Core Indicators'!U77)</f>
        <v>91</v>
      </c>
      <c r="C77" s="207">
        <f>_xlfn.DAYS(About!$A$3,'Core Indicators'!AC77)</f>
        <v>91</v>
      </c>
      <c r="D77" s="207">
        <f>_xlfn.DAYS(About!$A$3,'Core Indicators'!AK77)</f>
        <v>91</v>
      </c>
      <c r="E77" s="207">
        <f>_xlfn.DAYS(About!$A$3,'Core Indicators'!AS77)</f>
        <v>6</v>
      </c>
      <c r="F77" s="207">
        <f>_xlfn.DAYS(About!$A$3,'Core Indicators'!BQ77)</f>
        <v>6</v>
      </c>
      <c r="G77" s="207">
        <f>_xlfn.DAYS(About!$A$3,'Core Indicators'!DM77)</f>
        <v>91</v>
      </c>
      <c r="H77" s="207">
        <f>_xlfn.DAYS(About!$A$3,'Core Indicators'!DU77)</f>
        <v>91</v>
      </c>
      <c r="I77" s="207">
        <f>_xlfn.DAYS(About!$A$3,'Core Indicators'!EC77)</f>
        <v>91</v>
      </c>
      <c r="J77" s="207">
        <f>_xlfn.DAYS(About!$A$3,'Core Indicators'!EK77)</f>
        <v>91</v>
      </c>
      <c r="K77" s="207">
        <f>_xlfn.DAYS(About!$A$3,'Core Indicators'!ES77)</f>
        <v>91</v>
      </c>
      <c r="L77" s="207">
        <f>_xlfn.DAYS(About!$A$3,'Core Indicators'!FI77)</f>
        <v>312</v>
      </c>
      <c r="M77" s="207">
        <f>_xlfn.DAYS(About!$A$3,'Core Indicators'!GG77)</f>
        <v>97</v>
      </c>
      <c r="N77" s="207">
        <f>_xlfn.DAYS(About!$A$3,'Core Indicators'!GO77)</f>
        <v>97</v>
      </c>
      <c r="O77" s="207">
        <f>_xlfn.DAYS(About!$A$3,'Core Indicators'!GW77)</f>
        <v>97</v>
      </c>
      <c r="P77" s="207">
        <f>_xlfn.DAYS(About!$A$3,'Core Indicators'!HE77)</f>
        <v>97</v>
      </c>
      <c r="Q77" s="207">
        <f>_xlfn.DAYS(About!$A$3,'Core Indicators'!HM77)</f>
        <v>97</v>
      </c>
      <c r="R77" s="207">
        <f>_xlfn.DAYS(About!$A$3,'Core Indicators'!HU77)</f>
        <v>97</v>
      </c>
      <c r="S77" s="207">
        <f>_xlfn.DAYS(About!$A$3,'Core Indicators'!IC77)</f>
        <v>97</v>
      </c>
      <c r="T77" s="207">
        <f>_xlfn.DAYS(About!$A$3,'Core Indicators'!IK77)</f>
        <v>97</v>
      </c>
      <c r="U77" s="207">
        <f>_xlfn.DAYS(About!$A$3,'Core Indicators'!IS77)</f>
        <v>97</v>
      </c>
      <c r="V77" s="207">
        <f t="shared" si="2"/>
        <v>96.7</v>
      </c>
    </row>
    <row r="78" spans="1:22" x14ac:dyDescent="0.25">
      <c r="A78" s="206" t="str">
        <f>Lists!C:C</f>
        <v>MOZ004</v>
      </c>
      <c r="B78" s="207">
        <f>_xlfn.DAYS(About!$A$3,'Core Indicators'!U78)</f>
        <v>91</v>
      </c>
      <c r="C78" s="207">
        <f>_xlfn.DAYS(About!$A$3,'Core Indicators'!AC78)</f>
        <v>91</v>
      </c>
      <c r="D78" s="207">
        <f>_xlfn.DAYS(About!$A$3,'Core Indicators'!AK78)</f>
        <v>91</v>
      </c>
      <c r="E78" s="207">
        <f>_xlfn.DAYS(About!$A$3,'Core Indicators'!AS78)</f>
        <v>6</v>
      </c>
      <c r="F78" s="207">
        <f>_xlfn.DAYS(About!$A$3,'Core Indicators'!BQ78)</f>
        <v>6</v>
      </c>
      <c r="G78" s="207">
        <f>_xlfn.DAYS(About!$A$3,'Core Indicators'!DM78)</f>
        <v>91</v>
      </c>
      <c r="H78" s="207">
        <f>_xlfn.DAYS(About!$A$3,'Core Indicators'!DU78)</f>
        <v>91</v>
      </c>
      <c r="I78" s="207">
        <f>_xlfn.DAYS(About!$A$3,'Core Indicators'!EC78)</f>
        <v>91</v>
      </c>
      <c r="J78" s="207">
        <f>_xlfn.DAYS(About!$A$3,'Core Indicators'!EK78)</f>
        <v>91</v>
      </c>
      <c r="K78" s="207">
        <f>_xlfn.DAYS(About!$A$3,'Core Indicators'!ES78)</f>
        <v>91</v>
      </c>
      <c r="L78" s="207">
        <f>_xlfn.DAYS(About!$A$3,'Core Indicators'!FI78)</f>
        <v>565</v>
      </c>
      <c r="M78" s="207">
        <f>_xlfn.DAYS(About!$A$3,'Core Indicators'!GG78)</f>
        <v>97</v>
      </c>
      <c r="N78" s="207">
        <f>_xlfn.DAYS(About!$A$3,'Core Indicators'!GO78)</f>
        <v>97</v>
      </c>
      <c r="O78" s="207">
        <f>_xlfn.DAYS(About!$A$3,'Core Indicators'!GW78)</f>
        <v>97</v>
      </c>
      <c r="P78" s="207">
        <f>_xlfn.DAYS(About!$A$3,'Core Indicators'!HE78)</f>
        <v>97</v>
      </c>
      <c r="Q78" s="207">
        <f>_xlfn.DAYS(About!$A$3,'Core Indicators'!HM78)</f>
        <v>97</v>
      </c>
      <c r="R78" s="207">
        <f>_xlfn.DAYS(About!$A$3,'Core Indicators'!HU78)</f>
        <v>97</v>
      </c>
      <c r="S78" s="207">
        <f>_xlfn.DAYS(About!$A$3,'Core Indicators'!IC78)</f>
        <v>97</v>
      </c>
      <c r="T78" s="207">
        <f>_xlfn.DAYS(About!$A$3,'Core Indicators'!IK78)</f>
        <v>97</v>
      </c>
      <c r="U78" s="207">
        <f>_xlfn.DAYS(About!$A$3,'Core Indicators'!IS78)</f>
        <v>97</v>
      </c>
      <c r="V78" s="207">
        <f t="shared" si="2"/>
        <v>122</v>
      </c>
    </row>
    <row r="79" spans="1:22" x14ac:dyDescent="0.25">
      <c r="A79" s="206" t="str">
        <f>Lists!C:C</f>
        <v>MRT002</v>
      </c>
      <c r="B79" s="207">
        <f>_xlfn.DAYS(About!$A$3,'Core Indicators'!U79)</f>
        <v>189</v>
      </c>
      <c r="C79" s="207">
        <f>_xlfn.DAYS(About!$A$3,'Core Indicators'!AC79)</f>
        <v>189</v>
      </c>
      <c r="D79" s="207">
        <f>_xlfn.DAYS(About!$A$3,'Core Indicators'!AK79)</f>
        <v>189</v>
      </c>
      <c r="E79" s="207">
        <f>_xlfn.DAYS(About!$A$3,'Core Indicators'!AS79)</f>
        <v>19</v>
      </c>
      <c r="F79" s="207">
        <f>_xlfn.DAYS(About!$A$3,'Core Indicators'!BQ79)</f>
        <v>19</v>
      </c>
      <c r="G79" s="207">
        <f>_xlfn.DAYS(About!$A$3,'Core Indicators'!DM79)</f>
        <v>50</v>
      </c>
      <c r="H79" s="207">
        <f>_xlfn.DAYS(About!$A$3,'Core Indicators'!DU79)</f>
        <v>19</v>
      </c>
      <c r="I79" s="207">
        <f>_xlfn.DAYS(About!$A$3,'Core Indicators'!EC79)</f>
        <v>19</v>
      </c>
      <c r="J79" s="207">
        <f>_xlfn.DAYS(About!$A$3,'Core Indicators'!EK79)</f>
        <v>19</v>
      </c>
      <c r="K79" s="207">
        <f>_xlfn.DAYS(About!$A$3,'Core Indicators'!ES79)</f>
        <v>19</v>
      </c>
      <c r="L79" s="207">
        <f>_xlfn.DAYS(About!$A$3,'Core Indicators'!FI79)</f>
        <v>134</v>
      </c>
      <c r="M79" s="207">
        <f>_xlfn.DAYS(About!$A$3,'Core Indicators'!GG79)</f>
        <v>97</v>
      </c>
      <c r="N79" s="207">
        <f>_xlfn.DAYS(About!$A$3,'Core Indicators'!GO79)</f>
        <v>97</v>
      </c>
      <c r="O79" s="207">
        <f>_xlfn.DAYS(About!$A$3,'Core Indicators'!GW79)</f>
        <v>97</v>
      </c>
      <c r="P79" s="207">
        <f>_xlfn.DAYS(About!$A$3,'Core Indicators'!HE79)</f>
        <v>97</v>
      </c>
      <c r="Q79" s="207">
        <f>_xlfn.DAYS(About!$A$3,'Core Indicators'!HM79)</f>
        <v>97</v>
      </c>
      <c r="R79" s="207">
        <f>_xlfn.DAYS(About!$A$3,'Core Indicators'!HU79)</f>
        <v>97</v>
      </c>
      <c r="S79" s="207">
        <f>_xlfn.DAYS(About!$A$3,'Core Indicators'!IC79)</f>
        <v>97</v>
      </c>
      <c r="T79" s="207">
        <f>_xlfn.DAYS(About!$A$3,'Core Indicators'!IK79)</f>
        <v>97</v>
      </c>
      <c r="U79" s="207">
        <f>_xlfn.DAYS(About!$A$3,'Core Indicators'!IS79)</f>
        <v>97</v>
      </c>
      <c r="V79" s="207">
        <f t="shared" si="2"/>
        <v>58.4</v>
      </c>
    </row>
    <row r="80" spans="1:22" x14ac:dyDescent="0.25">
      <c r="A80" s="206" t="str">
        <f>Lists!C:C</f>
        <v>MRT003</v>
      </c>
      <c r="B80" s="207">
        <f>_xlfn.DAYS(About!$A$3,'Core Indicators'!U80)</f>
        <v>855</v>
      </c>
      <c r="C80" s="207">
        <f>_xlfn.DAYS(About!$A$3,'Core Indicators'!AC80)</f>
        <v>19</v>
      </c>
      <c r="D80" s="207">
        <f>_xlfn.DAYS(About!$A$3,'Core Indicators'!AK80)</f>
        <v>19</v>
      </c>
      <c r="E80" s="207">
        <f>_xlfn.DAYS(About!$A$3,'Core Indicators'!AS80)</f>
        <v>888</v>
      </c>
      <c r="F80" s="207">
        <f>_xlfn.DAYS(About!$A$3,'Core Indicators'!BQ80)</f>
        <v>19</v>
      </c>
      <c r="G80" s="207">
        <f>_xlfn.DAYS(About!$A$3,'Core Indicators'!DM80)</f>
        <v>19</v>
      </c>
      <c r="H80" s="207">
        <f>_xlfn.DAYS(About!$A$3,'Core Indicators'!DU80)</f>
        <v>19</v>
      </c>
      <c r="I80" s="207">
        <f>_xlfn.DAYS(About!$A$3,'Core Indicators'!EC80)</f>
        <v>19</v>
      </c>
      <c r="J80" s="207">
        <f>_xlfn.DAYS(About!$A$3,'Core Indicators'!EK80)</f>
        <v>19</v>
      </c>
      <c r="K80" s="207">
        <f>_xlfn.DAYS(About!$A$3,'Core Indicators'!ES80)</f>
        <v>19</v>
      </c>
      <c r="L80" s="207">
        <f>_xlfn.DAYS(About!$A$3,'Core Indicators'!FI80)</f>
        <v>19</v>
      </c>
      <c r="M80" s="207">
        <f>_xlfn.DAYS(About!$A$3,'Core Indicators'!GG80)</f>
        <v>97</v>
      </c>
      <c r="N80" s="207">
        <f>_xlfn.DAYS(About!$A$3,'Core Indicators'!GO80)</f>
        <v>97</v>
      </c>
      <c r="O80" s="207">
        <f>_xlfn.DAYS(About!$A$3,'Core Indicators'!GW80)</f>
        <v>97</v>
      </c>
      <c r="P80" s="207">
        <f>_xlfn.DAYS(About!$A$3,'Core Indicators'!HE80)</f>
        <v>97</v>
      </c>
      <c r="Q80" s="207">
        <f>_xlfn.DAYS(About!$A$3,'Core Indicators'!HM80)</f>
        <v>97</v>
      </c>
      <c r="R80" s="207">
        <f>_xlfn.DAYS(About!$A$3,'Core Indicators'!HU80)</f>
        <v>97</v>
      </c>
      <c r="S80" s="207">
        <f>_xlfn.DAYS(About!$A$3,'Core Indicators'!IC80)</f>
        <v>97</v>
      </c>
      <c r="T80" s="207">
        <f>_xlfn.DAYS(About!$A$3,'Core Indicators'!IK80)</f>
        <v>97</v>
      </c>
      <c r="U80" s="207">
        <f>_xlfn.DAYS(About!$A$3,'Core Indicators'!IS80)</f>
        <v>97</v>
      </c>
      <c r="V80" s="207">
        <f t="shared" si="2"/>
        <v>113.7</v>
      </c>
    </row>
    <row r="81" spans="1:22" x14ac:dyDescent="0.25">
      <c r="A81" s="206" t="str">
        <f>Lists!C:C</f>
        <v>MWI002</v>
      </c>
      <c r="B81" s="207">
        <f>_xlfn.DAYS(About!$A$3,'Core Indicators'!U81)</f>
        <v>506</v>
      </c>
      <c r="C81" s="207">
        <f>_xlfn.DAYS(About!$A$3,'Core Indicators'!AC81)</f>
        <v>7</v>
      </c>
      <c r="D81" s="207">
        <f>_xlfn.DAYS(About!$A$3,'Core Indicators'!AK81)</f>
        <v>7</v>
      </c>
      <c r="E81" s="207">
        <f>_xlfn.DAYS(About!$A$3,'Core Indicators'!AS81)</f>
        <v>7</v>
      </c>
      <c r="F81" s="207">
        <f>_xlfn.DAYS(About!$A$3,'Core Indicators'!BQ81)</f>
        <v>7</v>
      </c>
      <c r="G81" s="207">
        <f>_xlfn.DAYS(About!$A$3,'Core Indicators'!DM81)</f>
        <v>7</v>
      </c>
      <c r="H81" s="207">
        <f>_xlfn.DAYS(About!$A$3,'Core Indicators'!DU81)</f>
        <v>7</v>
      </c>
      <c r="I81" s="207">
        <f>_xlfn.DAYS(About!$A$3,'Core Indicators'!EC81)</f>
        <v>104</v>
      </c>
      <c r="J81" s="207">
        <f>_xlfn.DAYS(About!$A$3,'Core Indicators'!EK81)</f>
        <v>104</v>
      </c>
      <c r="K81" s="207">
        <f>_xlfn.DAYS(About!$A$3,'Core Indicators'!ES81)</f>
        <v>104</v>
      </c>
      <c r="L81" s="207">
        <f>_xlfn.DAYS(About!$A$3,'Core Indicators'!FI81)</f>
        <v>342</v>
      </c>
      <c r="M81" s="207">
        <f>_xlfn.DAYS(About!$A$3,'Core Indicators'!GG81)</f>
        <v>92</v>
      </c>
      <c r="N81" s="207">
        <f>_xlfn.DAYS(About!$A$3,'Core Indicators'!GO81)</f>
        <v>92</v>
      </c>
      <c r="O81" s="207">
        <f>_xlfn.DAYS(About!$A$3,'Core Indicators'!GW81)</f>
        <v>92</v>
      </c>
      <c r="P81" s="207">
        <f>_xlfn.DAYS(About!$A$3,'Core Indicators'!HE81)</f>
        <v>92</v>
      </c>
      <c r="Q81" s="207">
        <f>_xlfn.DAYS(About!$A$3,'Core Indicators'!HM81)</f>
        <v>92</v>
      </c>
      <c r="R81" s="207">
        <f>_xlfn.DAYS(About!$A$3,'Core Indicators'!HU81)</f>
        <v>92</v>
      </c>
      <c r="S81" s="207">
        <f>_xlfn.DAYS(About!$A$3,'Core Indicators'!IC81)</f>
        <v>92</v>
      </c>
      <c r="T81" s="207">
        <f>_xlfn.DAYS(About!$A$3,'Core Indicators'!IK81)</f>
        <v>92</v>
      </c>
      <c r="U81" s="207">
        <f>_xlfn.DAYS(About!$A$3,'Core Indicators'!IS81)</f>
        <v>92</v>
      </c>
      <c r="V81" s="207">
        <f t="shared" si="2"/>
        <v>78.099999999999994</v>
      </c>
    </row>
    <row r="82" spans="1:22" x14ac:dyDescent="0.25">
      <c r="A82" s="206" t="str">
        <f>Lists!C:C</f>
        <v>MYS001</v>
      </c>
      <c r="B82" s="207">
        <f>_xlfn.DAYS(About!$A$3,'Core Indicators'!U82)</f>
        <v>245</v>
      </c>
      <c r="C82" s="207">
        <f>_xlfn.DAYS(About!$A$3,'Core Indicators'!AC82)</f>
        <v>245</v>
      </c>
      <c r="D82" s="207">
        <f>_xlfn.DAYS(About!$A$3,'Core Indicators'!AK82)</f>
        <v>245</v>
      </c>
      <c r="E82" s="207">
        <f>_xlfn.DAYS(About!$A$3,'Core Indicators'!AS82)</f>
        <v>2</v>
      </c>
      <c r="F82" s="207">
        <f>_xlfn.DAYS(About!$A$3,'Core Indicators'!BQ82)</f>
        <v>62</v>
      </c>
      <c r="G82" s="207">
        <f>_xlfn.DAYS(About!$A$3,'Core Indicators'!DM82)</f>
        <v>293</v>
      </c>
      <c r="H82" s="207">
        <f>_xlfn.DAYS(About!$A$3,'Core Indicators'!DU82)</f>
        <v>96</v>
      </c>
      <c r="I82" s="207">
        <f>_xlfn.DAYS(About!$A$3,'Core Indicators'!EC82)</f>
        <v>2</v>
      </c>
      <c r="J82" s="207">
        <f>_xlfn.DAYS(About!$A$3,'Core Indicators'!EK82)</f>
        <v>293</v>
      </c>
      <c r="K82" s="207">
        <f>_xlfn.DAYS(About!$A$3,'Core Indicators'!ES82)</f>
        <v>293</v>
      </c>
      <c r="L82" s="207">
        <f>_xlfn.DAYS(About!$A$3,'Core Indicators'!FI82)</f>
        <v>673</v>
      </c>
      <c r="M82" s="207">
        <f>_xlfn.DAYS(About!$A$3,'Core Indicators'!GG82)</f>
        <v>92</v>
      </c>
      <c r="N82" s="207">
        <f>_xlfn.DAYS(About!$A$3,'Core Indicators'!GO82)</f>
        <v>92</v>
      </c>
      <c r="O82" s="207">
        <f>_xlfn.DAYS(About!$A$3,'Core Indicators'!GW82)</f>
        <v>92</v>
      </c>
      <c r="P82" s="207">
        <f>_xlfn.DAYS(About!$A$3,'Core Indicators'!HE82)</f>
        <v>92</v>
      </c>
      <c r="Q82" s="207">
        <f>_xlfn.DAYS(About!$A$3,'Core Indicators'!HM82)</f>
        <v>92</v>
      </c>
      <c r="R82" s="207">
        <f>_xlfn.DAYS(About!$A$3,'Core Indicators'!HU82)</f>
        <v>92</v>
      </c>
      <c r="S82" s="207">
        <f>_xlfn.DAYS(About!$A$3,'Core Indicators'!IC82)</f>
        <v>92</v>
      </c>
      <c r="T82" s="207">
        <f>_xlfn.DAYS(About!$A$3,'Core Indicators'!IK82)</f>
        <v>92</v>
      </c>
      <c r="U82" s="207">
        <f>_xlfn.DAYS(About!$A$3,'Core Indicators'!IS82)</f>
        <v>92</v>
      </c>
      <c r="V82" s="207">
        <f t="shared" si="2"/>
        <v>205.1</v>
      </c>
    </row>
    <row r="83" spans="1:22" x14ac:dyDescent="0.25">
      <c r="A83" s="206" t="str">
        <f>Lists!C:C</f>
        <v>NAM002</v>
      </c>
      <c r="B83" s="207">
        <f>_xlfn.DAYS(About!$A$3,'Core Indicators'!U83)</f>
        <v>134</v>
      </c>
      <c r="C83" s="207">
        <f>_xlfn.DAYS(About!$A$3,'Core Indicators'!AC83)</f>
        <v>400</v>
      </c>
      <c r="D83" s="207">
        <f>_xlfn.DAYS(About!$A$3,'Core Indicators'!AK83)</f>
        <v>400</v>
      </c>
      <c r="E83" s="207">
        <f>_xlfn.DAYS(About!$A$3,'Core Indicators'!AS83)</f>
        <v>1089</v>
      </c>
      <c r="F83" s="207">
        <f>_xlfn.DAYS(About!$A$3,'Core Indicators'!BQ83)</f>
        <v>11</v>
      </c>
      <c r="G83" s="207">
        <f>_xlfn.DAYS(About!$A$3,'Core Indicators'!DM83)</f>
        <v>400</v>
      </c>
      <c r="H83" s="207">
        <f>_xlfn.DAYS(About!$A$3,'Core Indicators'!DU83)</f>
        <v>400</v>
      </c>
      <c r="I83" s="207">
        <f>_xlfn.DAYS(About!$A$3,'Core Indicators'!EC83)</f>
        <v>400</v>
      </c>
      <c r="J83" s="207">
        <f>_xlfn.DAYS(About!$A$3,'Core Indicators'!EK83)</f>
        <v>400</v>
      </c>
      <c r="K83" s="207">
        <f>_xlfn.DAYS(About!$A$3,'Core Indicators'!ES83)</f>
        <v>400</v>
      </c>
      <c r="L83" s="207">
        <f>_xlfn.DAYS(About!$A$3,'Core Indicators'!FI83)</f>
        <v>569</v>
      </c>
      <c r="M83" s="207">
        <f>_xlfn.DAYS(About!$A$3,'Core Indicators'!GG83)</f>
        <v>96</v>
      </c>
      <c r="N83" s="207">
        <f>_xlfn.DAYS(About!$A$3,'Core Indicators'!GO83)</f>
        <v>96</v>
      </c>
      <c r="O83" s="207">
        <f>_xlfn.DAYS(About!$A$3,'Core Indicators'!GW83)</f>
        <v>96</v>
      </c>
      <c r="P83" s="207">
        <f>_xlfn.DAYS(About!$A$3,'Core Indicators'!HE83)</f>
        <v>96</v>
      </c>
      <c r="Q83" s="207">
        <f>_xlfn.DAYS(About!$A$3,'Core Indicators'!HM83)</f>
        <v>96</v>
      </c>
      <c r="R83" s="207">
        <f>_xlfn.DAYS(About!$A$3,'Core Indicators'!HU83)</f>
        <v>96</v>
      </c>
      <c r="S83" s="207">
        <f>_xlfn.DAYS(About!$A$3,'Core Indicators'!IC83)</f>
        <v>96</v>
      </c>
      <c r="T83" s="207">
        <f>_xlfn.DAYS(About!$A$3,'Core Indicators'!IK83)</f>
        <v>96</v>
      </c>
      <c r="U83" s="207">
        <f>_xlfn.DAYS(About!$A$3,'Core Indicators'!IS83)</f>
        <v>96</v>
      </c>
      <c r="V83" s="207">
        <f t="shared" si="2"/>
        <v>416.5</v>
      </c>
    </row>
    <row r="84" spans="1:22" x14ac:dyDescent="0.25">
      <c r="A84" s="206" t="str">
        <f>Lists!C:C</f>
        <v>NER001</v>
      </c>
      <c r="B84" s="207">
        <f>_xlfn.DAYS(About!$A$3,'Core Indicators'!U84)</f>
        <v>153</v>
      </c>
      <c r="C84" s="207">
        <f>_xlfn.DAYS(About!$A$3,'Core Indicators'!AC84)</f>
        <v>4</v>
      </c>
      <c r="D84" s="207">
        <f>_xlfn.DAYS(About!$A$3,'Core Indicators'!AK84)</f>
        <v>4</v>
      </c>
      <c r="E84" s="207">
        <f>_xlfn.DAYS(About!$A$3,'Core Indicators'!AS84)</f>
        <v>4</v>
      </c>
      <c r="F84" s="207">
        <f>_xlfn.DAYS(About!$A$3,'Core Indicators'!BQ84)</f>
        <v>4</v>
      </c>
      <c r="G84" s="207">
        <f>_xlfn.DAYS(About!$A$3,'Core Indicators'!DM84)</f>
        <v>4</v>
      </c>
      <c r="H84" s="207">
        <f>_xlfn.DAYS(About!$A$3,'Core Indicators'!DU84)</f>
        <v>4</v>
      </c>
      <c r="I84" s="207">
        <f>_xlfn.DAYS(About!$A$3,'Core Indicators'!EC84)</f>
        <v>4</v>
      </c>
      <c r="J84" s="207">
        <f>_xlfn.DAYS(About!$A$3,'Core Indicators'!EK84)</f>
        <v>4</v>
      </c>
      <c r="K84" s="207">
        <f>_xlfn.DAYS(About!$A$3,'Core Indicators'!ES84)</f>
        <v>4</v>
      </c>
      <c r="L84" s="207">
        <f>_xlfn.DAYS(About!$A$3,'Core Indicators'!FI84)</f>
        <v>4</v>
      </c>
      <c r="M84" s="207">
        <f>_xlfn.DAYS(About!$A$3,'Core Indicators'!GG84)</f>
        <v>94</v>
      </c>
      <c r="N84" s="207">
        <f>_xlfn.DAYS(About!$A$3,'Core Indicators'!GO84)</f>
        <v>94</v>
      </c>
      <c r="O84" s="207">
        <f>_xlfn.DAYS(About!$A$3,'Core Indicators'!GW84)</f>
        <v>94</v>
      </c>
      <c r="P84" s="207">
        <f>_xlfn.DAYS(About!$A$3,'Core Indicators'!HE84)</f>
        <v>94</v>
      </c>
      <c r="Q84" s="207">
        <f>_xlfn.DAYS(About!$A$3,'Core Indicators'!HM84)</f>
        <v>94</v>
      </c>
      <c r="R84" s="207">
        <f>_xlfn.DAYS(About!$A$3,'Core Indicators'!HU84)</f>
        <v>94</v>
      </c>
      <c r="S84" s="207">
        <f>_xlfn.DAYS(About!$A$3,'Core Indicators'!IC84)</f>
        <v>94</v>
      </c>
      <c r="T84" s="207">
        <f>_xlfn.DAYS(About!$A$3,'Core Indicators'!IK84)</f>
        <v>94</v>
      </c>
      <c r="U84" s="207">
        <f>_xlfn.DAYS(About!$A$3,'Core Indicators'!IS84)</f>
        <v>94</v>
      </c>
      <c r="V84" s="207">
        <f t="shared" si="2"/>
        <v>13</v>
      </c>
    </row>
    <row r="85" spans="1:22" x14ac:dyDescent="0.25">
      <c r="A85" s="206" t="str">
        <f>Lists!C:C</f>
        <v>NER002</v>
      </c>
      <c r="B85" s="207">
        <f>_xlfn.DAYS(About!$A$3,'Core Indicators'!U85)</f>
        <v>1449</v>
      </c>
      <c r="C85" s="207">
        <f>_xlfn.DAYS(About!$A$3,'Core Indicators'!AC85)</f>
        <v>154</v>
      </c>
      <c r="D85" s="207">
        <f>_xlfn.DAYS(About!$A$3,'Core Indicators'!AK85)</f>
        <v>154</v>
      </c>
      <c r="E85" s="207">
        <f>_xlfn.DAYS(About!$A$3,'Core Indicators'!AS85)</f>
        <v>60</v>
      </c>
      <c r="F85" s="207">
        <f>_xlfn.DAYS(About!$A$3,'Core Indicators'!BQ85)</f>
        <v>60</v>
      </c>
      <c r="G85" s="207">
        <f>_xlfn.DAYS(About!$A$3,'Core Indicators'!DM85)</f>
        <v>154</v>
      </c>
      <c r="H85" s="207">
        <f>_xlfn.DAYS(About!$A$3,'Core Indicators'!DU85)</f>
        <v>154</v>
      </c>
      <c r="I85" s="207">
        <f>_xlfn.DAYS(About!$A$3,'Core Indicators'!EC85)</f>
        <v>154</v>
      </c>
      <c r="J85" s="207">
        <f>_xlfn.DAYS(About!$A$3,'Core Indicators'!EK85)</f>
        <v>154</v>
      </c>
      <c r="K85" s="207">
        <f>_xlfn.DAYS(About!$A$3,'Core Indicators'!ES85)</f>
        <v>154</v>
      </c>
      <c r="L85" s="207">
        <f>_xlfn.DAYS(About!$A$3,'Core Indicators'!FI85)</f>
        <v>154</v>
      </c>
      <c r="M85" s="207">
        <f>_xlfn.DAYS(About!$A$3,'Core Indicators'!GG85)</f>
        <v>94</v>
      </c>
      <c r="N85" s="207">
        <f>_xlfn.DAYS(About!$A$3,'Core Indicators'!GO85)</f>
        <v>94</v>
      </c>
      <c r="O85" s="207">
        <f>_xlfn.DAYS(About!$A$3,'Core Indicators'!GW85)</f>
        <v>94</v>
      </c>
      <c r="P85" s="207">
        <f>_xlfn.DAYS(About!$A$3,'Core Indicators'!HE85)</f>
        <v>94</v>
      </c>
      <c r="Q85" s="207">
        <f>_xlfn.DAYS(About!$A$3,'Core Indicators'!HM85)</f>
        <v>94</v>
      </c>
      <c r="R85" s="207">
        <f>_xlfn.DAYS(About!$A$3,'Core Indicators'!HU85)</f>
        <v>94</v>
      </c>
      <c r="S85" s="207">
        <f>_xlfn.DAYS(About!$A$3,'Core Indicators'!IC85)</f>
        <v>94</v>
      </c>
      <c r="T85" s="207">
        <f>_xlfn.DAYS(About!$A$3,'Core Indicators'!IK85)</f>
        <v>94</v>
      </c>
      <c r="U85" s="207">
        <f>_xlfn.DAYS(About!$A$3,'Core Indicators'!IS85)</f>
        <v>94</v>
      </c>
      <c r="V85" s="207">
        <f t="shared" si="2"/>
        <v>129.19999999999999</v>
      </c>
    </row>
    <row r="86" spans="1:22" x14ac:dyDescent="0.25">
      <c r="A86" s="206" t="str">
        <f>Lists!C:C</f>
        <v>NER003</v>
      </c>
      <c r="B86" s="207">
        <f>_xlfn.DAYS(About!$A$3,'Core Indicators'!U86)</f>
        <v>1449</v>
      </c>
      <c r="C86" s="207">
        <f>_xlfn.DAYS(About!$A$3,'Core Indicators'!AC86)</f>
        <v>141</v>
      </c>
      <c r="D86" s="207">
        <f>_xlfn.DAYS(About!$A$3,'Core Indicators'!AK86)</f>
        <v>141</v>
      </c>
      <c r="E86" s="207">
        <f>_xlfn.DAYS(About!$A$3,'Core Indicators'!AS86)</f>
        <v>4</v>
      </c>
      <c r="F86" s="207">
        <f>_xlfn.DAYS(About!$A$3,'Core Indicators'!BQ86)</f>
        <v>4</v>
      </c>
      <c r="G86" s="207">
        <f>_xlfn.DAYS(About!$A$3,'Core Indicators'!DM86)</f>
        <v>141</v>
      </c>
      <c r="H86" s="207">
        <f>_xlfn.DAYS(About!$A$3,'Core Indicators'!DU86)</f>
        <v>154</v>
      </c>
      <c r="I86" s="207">
        <f>_xlfn.DAYS(About!$A$3,'Core Indicators'!EC86)</f>
        <v>154</v>
      </c>
      <c r="J86" s="207">
        <f>_xlfn.DAYS(About!$A$3,'Core Indicators'!EK86)</f>
        <v>154</v>
      </c>
      <c r="K86" s="207">
        <f>_xlfn.DAYS(About!$A$3,'Core Indicators'!ES86)</f>
        <v>154</v>
      </c>
      <c r="L86" s="207">
        <f>_xlfn.DAYS(About!$A$3,'Core Indicators'!FI86)</f>
        <v>4</v>
      </c>
      <c r="M86" s="207">
        <f>_xlfn.DAYS(About!$A$3,'Core Indicators'!GG86)</f>
        <v>94</v>
      </c>
      <c r="N86" s="207">
        <f>_xlfn.DAYS(About!$A$3,'Core Indicators'!GO86)</f>
        <v>94</v>
      </c>
      <c r="O86" s="207">
        <f>_xlfn.DAYS(About!$A$3,'Core Indicators'!GW86)</f>
        <v>94</v>
      </c>
      <c r="P86" s="207">
        <f>_xlfn.DAYS(About!$A$3,'Core Indicators'!HE86)</f>
        <v>94</v>
      </c>
      <c r="Q86" s="207">
        <f>_xlfn.DAYS(About!$A$3,'Core Indicators'!HM86)</f>
        <v>94</v>
      </c>
      <c r="R86" s="207">
        <f>_xlfn.DAYS(About!$A$3,'Core Indicators'!HU86)</f>
        <v>94</v>
      </c>
      <c r="S86" s="207">
        <f>_xlfn.DAYS(About!$A$3,'Core Indicators'!IC86)</f>
        <v>94</v>
      </c>
      <c r="T86" s="207">
        <f>_xlfn.DAYS(About!$A$3,'Core Indicators'!IK86)</f>
        <v>94</v>
      </c>
      <c r="U86" s="207">
        <f>_xlfn.DAYS(About!$A$3,'Core Indicators'!IS86)</f>
        <v>94</v>
      </c>
      <c r="V86" s="207">
        <f t="shared" si="2"/>
        <v>100.4</v>
      </c>
    </row>
    <row r="87" spans="1:22" x14ac:dyDescent="0.25">
      <c r="A87" s="206" t="str">
        <f>Lists!C:C</f>
        <v>NER004</v>
      </c>
      <c r="B87" s="207">
        <f>_xlfn.DAYS(About!$A$3,'Core Indicators'!U87)</f>
        <v>732</v>
      </c>
      <c r="C87" s="207">
        <f>_xlfn.DAYS(About!$A$3,'Core Indicators'!AC87)</f>
        <v>141</v>
      </c>
      <c r="D87" s="207">
        <f>_xlfn.DAYS(About!$A$3,'Core Indicators'!AK87)</f>
        <v>134</v>
      </c>
      <c r="E87" s="207">
        <f>_xlfn.DAYS(About!$A$3,'Core Indicators'!AS87)</f>
        <v>4</v>
      </c>
      <c r="F87" s="207">
        <f>_xlfn.DAYS(About!$A$3,'Core Indicators'!BQ87)</f>
        <v>4</v>
      </c>
      <c r="G87" s="207">
        <f>_xlfn.DAYS(About!$A$3,'Core Indicators'!DM87)</f>
        <v>141</v>
      </c>
      <c r="H87" s="207">
        <f>_xlfn.DAYS(About!$A$3,'Core Indicators'!DU87)</f>
        <v>134</v>
      </c>
      <c r="I87" s="207">
        <f>_xlfn.DAYS(About!$A$3,'Core Indicators'!EC87)</f>
        <v>134</v>
      </c>
      <c r="J87" s="207">
        <f>_xlfn.DAYS(About!$A$3,'Core Indicators'!EK87)</f>
        <v>134</v>
      </c>
      <c r="K87" s="207">
        <f>_xlfn.DAYS(About!$A$3,'Core Indicators'!ES87)</f>
        <v>134</v>
      </c>
      <c r="L87" s="207">
        <f>_xlfn.DAYS(About!$A$3,'Core Indicators'!FI87)</f>
        <v>4</v>
      </c>
      <c r="M87" s="207">
        <f>_xlfn.DAYS(About!$A$3,'Core Indicators'!GG87)</f>
        <v>94</v>
      </c>
      <c r="N87" s="207">
        <f>_xlfn.DAYS(About!$A$3,'Core Indicators'!GO87)</f>
        <v>94</v>
      </c>
      <c r="O87" s="207">
        <f>_xlfn.DAYS(About!$A$3,'Core Indicators'!GW87)</f>
        <v>94</v>
      </c>
      <c r="P87" s="207">
        <f>_xlfn.DAYS(About!$A$3,'Core Indicators'!HE87)</f>
        <v>94</v>
      </c>
      <c r="Q87" s="207">
        <f>_xlfn.DAYS(About!$A$3,'Core Indicators'!HM87)</f>
        <v>94</v>
      </c>
      <c r="R87" s="207">
        <f>_xlfn.DAYS(About!$A$3,'Core Indicators'!HU87)</f>
        <v>94</v>
      </c>
      <c r="S87" s="207">
        <f>_xlfn.DAYS(About!$A$3,'Core Indicators'!IC87)</f>
        <v>94</v>
      </c>
      <c r="T87" s="207">
        <f>_xlfn.DAYS(About!$A$3,'Core Indicators'!IK87)</f>
        <v>94</v>
      </c>
      <c r="U87" s="207">
        <f>_xlfn.DAYS(About!$A$3,'Core Indicators'!IS87)</f>
        <v>94</v>
      </c>
      <c r="V87" s="207">
        <f t="shared" si="2"/>
        <v>91.7</v>
      </c>
    </row>
    <row r="88" spans="1:22" x14ac:dyDescent="0.25">
      <c r="A88" s="206" t="str">
        <f>Lists!C:C</f>
        <v>NGA001</v>
      </c>
      <c r="B88" s="207">
        <f>_xlfn.DAYS(About!$A$3,'Core Indicators'!U88)</f>
        <v>124</v>
      </c>
      <c r="C88" s="207">
        <f>_xlfn.DAYS(About!$A$3,'Core Indicators'!AC88)</f>
        <v>69</v>
      </c>
      <c r="D88" s="207">
        <f>_xlfn.DAYS(About!$A$3,'Core Indicators'!AK88)</f>
        <v>5</v>
      </c>
      <c r="E88" s="207">
        <f>_xlfn.DAYS(About!$A$3,'Core Indicators'!AS88)</f>
        <v>5</v>
      </c>
      <c r="F88" s="207">
        <f>_xlfn.DAYS(About!$A$3,'Core Indicators'!BQ88)</f>
        <v>5</v>
      </c>
      <c r="G88" s="207">
        <f>_xlfn.DAYS(About!$A$3,'Core Indicators'!DM88)</f>
        <v>5</v>
      </c>
      <c r="H88" s="207">
        <f>_xlfn.DAYS(About!$A$3,'Core Indicators'!DU88)</f>
        <v>5</v>
      </c>
      <c r="I88" s="207">
        <f>_xlfn.DAYS(About!$A$3,'Core Indicators'!EC88)</f>
        <v>5</v>
      </c>
      <c r="J88" s="207">
        <f>_xlfn.DAYS(About!$A$3,'Core Indicators'!EK88)</f>
        <v>5</v>
      </c>
      <c r="K88" s="207">
        <f>_xlfn.DAYS(About!$A$3,'Core Indicators'!ES88)</f>
        <v>5</v>
      </c>
      <c r="L88" s="207">
        <f>_xlfn.DAYS(About!$A$3,'Core Indicators'!FI88)</f>
        <v>1308</v>
      </c>
      <c r="M88" s="207">
        <f>_xlfn.DAYS(About!$A$3,'Core Indicators'!GG88)</f>
        <v>92</v>
      </c>
      <c r="N88" s="207">
        <f>_xlfn.DAYS(About!$A$3,'Core Indicators'!GO88)</f>
        <v>92</v>
      </c>
      <c r="O88" s="207">
        <f>_xlfn.DAYS(About!$A$3,'Core Indicators'!GW88)</f>
        <v>92</v>
      </c>
      <c r="P88" s="207">
        <f>_xlfn.DAYS(About!$A$3,'Core Indicators'!HE88)</f>
        <v>92</v>
      </c>
      <c r="Q88" s="207">
        <f>_xlfn.DAYS(About!$A$3,'Core Indicators'!HM88)</f>
        <v>92</v>
      </c>
      <c r="R88" s="207">
        <f>_xlfn.DAYS(About!$A$3,'Core Indicators'!HU88)</f>
        <v>92</v>
      </c>
      <c r="S88" s="207">
        <f>_xlfn.DAYS(About!$A$3,'Core Indicators'!IC88)</f>
        <v>92</v>
      </c>
      <c r="T88" s="207">
        <f>_xlfn.DAYS(About!$A$3,'Core Indicators'!IK88)</f>
        <v>92</v>
      </c>
      <c r="U88" s="207">
        <f>_xlfn.DAYS(About!$A$3,'Core Indicators'!IS88)</f>
        <v>92</v>
      </c>
      <c r="V88" s="207">
        <f t="shared" si="2"/>
        <v>144</v>
      </c>
    </row>
    <row r="89" spans="1:22" x14ac:dyDescent="0.25">
      <c r="A89" s="206" t="str">
        <f>Lists!C:C</f>
        <v>NGA003</v>
      </c>
      <c r="B89" s="207">
        <f>_xlfn.DAYS(About!$A$3,'Core Indicators'!U89)</f>
        <v>124</v>
      </c>
      <c r="C89" s="207">
        <f>_xlfn.DAYS(About!$A$3,'Core Indicators'!AC89)</f>
        <v>216</v>
      </c>
      <c r="D89" s="207">
        <f>_xlfn.DAYS(About!$A$3,'Core Indicators'!AK89)</f>
        <v>124</v>
      </c>
      <c r="E89" s="207">
        <f>_xlfn.DAYS(About!$A$3,'Core Indicators'!AS89)</f>
        <v>38</v>
      </c>
      <c r="F89" s="207">
        <f>_xlfn.DAYS(About!$A$3,'Core Indicators'!BQ89)</f>
        <v>5</v>
      </c>
      <c r="G89" s="207">
        <f>_xlfn.DAYS(About!$A$3,'Core Indicators'!DM89)</f>
        <v>124</v>
      </c>
      <c r="H89" s="207">
        <f>_xlfn.DAYS(About!$A$3,'Core Indicators'!DU89)</f>
        <v>124</v>
      </c>
      <c r="I89" s="207">
        <f>_xlfn.DAYS(About!$A$3,'Core Indicators'!EC89)</f>
        <v>124</v>
      </c>
      <c r="J89" s="207">
        <f>_xlfn.DAYS(About!$A$3,'Core Indicators'!EK89)</f>
        <v>124</v>
      </c>
      <c r="K89" s="207">
        <f>_xlfn.DAYS(About!$A$3,'Core Indicators'!ES89)</f>
        <v>124</v>
      </c>
      <c r="L89" s="207">
        <f>_xlfn.DAYS(About!$A$3,'Core Indicators'!FI89)</f>
        <v>1309</v>
      </c>
      <c r="M89" s="207">
        <f>_xlfn.DAYS(About!$A$3,'Core Indicators'!GG89)</f>
        <v>93</v>
      </c>
      <c r="N89" s="207">
        <f>_xlfn.DAYS(About!$A$3,'Core Indicators'!GO89)</f>
        <v>93</v>
      </c>
      <c r="O89" s="207">
        <f>_xlfn.DAYS(About!$A$3,'Core Indicators'!GW89)</f>
        <v>93</v>
      </c>
      <c r="P89" s="207">
        <f>_xlfn.DAYS(About!$A$3,'Core Indicators'!HE89)</f>
        <v>93</v>
      </c>
      <c r="Q89" s="207">
        <f>_xlfn.DAYS(About!$A$3,'Core Indicators'!HM89)</f>
        <v>93</v>
      </c>
      <c r="R89" s="207">
        <f>_xlfn.DAYS(About!$A$3,'Core Indicators'!HU89)</f>
        <v>93</v>
      </c>
      <c r="S89" s="207">
        <f>_xlfn.DAYS(About!$A$3,'Core Indicators'!IC89)</f>
        <v>93</v>
      </c>
      <c r="T89" s="207">
        <f>_xlfn.DAYS(About!$A$3,'Core Indicators'!IK89)</f>
        <v>93</v>
      </c>
      <c r="U89" s="207">
        <f>_xlfn.DAYS(About!$A$3,'Core Indicators'!IS89)</f>
        <v>93</v>
      </c>
      <c r="V89" s="207">
        <f t="shared" si="2"/>
        <v>218.9</v>
      </c>
    </row>
    <row r="90" spans="1:22" x14ac:dyDescent="0.25">
      <c r="A90" s="206" t="str">
        <f>Lists!C:C</f>
        <v>NGA004</v>
      </c>
      <c r="B90" s="207">
        <f>_xlfn.DAYS(About!$A$3,'Core Indicators'!U90)</f>
        <v>124</v>
      </c>
      <c r="C90" s="207">
        <f>_xlfn.DAYS(About!$A$3,'Core Indicators'!AC90)</f>
        <v>124</v>
      </c>
      <c r="D90" s="207">
        <f>_xlfn.DAYS(About!$A$3,'Core Indicators'!AK90)</f>
        <v>124</v>
      </c>
      <c r="E90" s="207">
        <f>_xlfn.DAYS(About!$A$3,'Core Indicators'!AS90)</f>
        <v>38</v>
      </c>
      <c r="F90" s="207">
        <f>_xlfn.DAYS(About!$A$3,'Core Indicators'!BQ90)</f>
        <v>5</v>
      </c>
      <c r="G90" s="207">
        <f>_xlfn.DAYS(About!$A$3,'Core Indicators'!DM90)</f>
        <v>124</v>
      </c>
      <c r="H90" s="207">
        <f>_xlfn.DAYS(About!$A$3,'Core Indicators'!DU90)</f>
        <v>124</v>
      </c>
      <c r="I90" s="207">
        <f>_xlfn.DAYS(About!$A$3,'Core Indicators'!EC90)</f>
        <v>124</v>
      </c>
      <c r="J90" s="207">
        <f>_xlfn.DAYS(About!$A$3,'Core Indicators'!EK90)</f>
        <v>124</v>
      </c>
      <c r="K90" s="207">
        <f>_xlfn.DAYS(About!$A$3,'Core Indicators'!ES90)</f>
        <v>124</v>
      </c>
      <c r="L90" s="207">
        <f>_xlfn.DAYS(About!$A$3,'Core Indicators'!FI90)</f>
        <v>1310</v>
      </c>
      <c r="M90" s="207">
        <f>_xlfn.DAYS(About!$A$3,'Core Indicators'!GG90)</f>
        <v>93</v>
      </c>
      <c r="N90" s="207">
        <f>_xlfn.DAYS(About!$A$3,'Core Indicators'!GO90)</f>
        <v>93</v>
      </c>
      <c r="O90" s="207">
        <f>_xlfn.DAYS(About!$A$3,'Core Indicators'!GW90)</f>
        <v>93</v>
      </c>
      <c r="P90" s="207">
        <f>_xlfn.DAYS(About!$A$3,'Core Indicators'!HE90)</f>
        <v>93</v>
      </c>
      <c r="Q90" s="207">
        <f>_xlfn.DAYS(About!$A$3,'Core Indicators'!HM90)</f>
        <v>93</v>
      </c>
      <c r="R90" s="207">
        <f>_xlfn.DAYS(About!$A$3,'Core Indicators'!HU90)</f>
        <v>93</v>
      </c>
      <c r="S90" s="207">
        <f>_xlfn.DAYS(About!$A$3,'Core Indicators'!IC90)</f>
        <v>93</v>
      </c>
      <c r="T90" s="207">
        <f>_xlfn.DAYS(About!$A$3,'Core Indicators'!IK90)</f>
        <v>93</v>
      </c>
      <c r="U90" s="207">
        <f>_xlfn.DAYS(About!$A$3,'Core Indicators'!IS90)</f>
        <v>93</v>
      </c>
      <c r="V90" s="207">
        <f t="shared" si="2"/>
        <v>219</v>
      </c>
    </row>
    <row r="91" spans="1:22" x14ac:dyDescent="0.25">
      <c r="A91" s="206" t="str">
        <f>Lists!C:C</f>
        <v>NGA007</v>
      </c>
      <c r="B91" s="207">
        <f>_xlfn.DAYS(About!$A$3,'Core Indicators'!U91)</f>
        <v>124</v>
      </c>
      <c r="C91" s="207">
        <f>_xlfn.DAYS(About!$A$3,'Core Indicators'!AC91)</f>
        <v>124</v>
      </c>
      <c r="D91" s="207">
        <f>_xlfn.DAYS(About!$A$3,'Core Indicators'!AK91)</f>
        <v>124</v>
      </c>
      <c r="E91" s="207">
        <f>_xlfn.DAYS(About!$A$3,'Core Indicators'!AS91)</f>
        <v>38</v>
      </c>
      <c r="F91" s="207">
        <f>_xlfn.DAYS(About!$A$3,'Core Indicators'!BQ91)</f>
        <v>5</v>
      </c>
      <c r="G91" s="207">
        <f>_xlfn.DAYS(About!$A$3,'Core Indicators'!DM91)</f>
        <v>124</v>
      </c>
      <c r="H91" s="207">
        <f>_xlfn.DAYS(About!$A$3,'Core Indicators'!DU91)</f>
        <v>124</v>
      </c>
      <c r="I91" s="207">
        <f>_xlfn.DAYS(About!$A$3,'Core Indicators'!EC91)</f>
        <v>124</v>
      </c>
      <c r="J91" s="207">
        <f>_xlfn.DAYS(About!$A$3,'Core Indicators'!EK91)</f>
        <v>124</v>
      </c>
      <c r="K91" s="207">
        <f>_xlfn.DAYS(About!$A$3,'Core Indicators'!ES91)</f>
        <v>124</v>
      </c>
      <c r="L91" s="207">
        <f>_xlfn.DAYS(About!$A$3,'Core Indicators'!FI91)</f>
        <v>1142</v>
      </c>
      <c r="M91" s="207">
        <f>_xlfn.DAYS(About!$A$3,'Core Indicators'!GG91)</f>
        <v>93</v>
      </c>
      <c r="N91" s="207">
        <f>_xlfn.DAYS(About!$A$3,'Core Indicators'!GO91)</f>
        <v>93</v>
      </c>
      <c r="O91" s="207">
        <f>_xlfn.DAYS(About!$A$3,'Core Indicators'!GW91)</f>
        <v>93</v>
      </c>
      <c r="P91" s="207">
        <f>_xlfn.DAYS(About!$A$3,'Core Indicators'!HE91)</f>
        <v>93</v>
      </c>
      <c r="Q91" s="207">
        <f>_xlfn.DAYS(About!$A$3,'Core Indicators'!HM91)</f>
        <v>93</v>
      </c>
      <c r="R91" s="207">
        <f>_xlfn.DAYS(About!$A$3,'Core Indicators'!HU91)</f>
        <v>93</v>
      </c>
      <c r="S91" s="207">
        <f>_xlfn.DAYS(About!$A$3,'Core Indicators'!IC91)</f>
        <v>93</v>
      </c>
      <c r="T91" s="207">
        <f>_xlfn.DAYS(About!$A$3,'Core Indicators'!IK91)</f>
        <v>93</v>
      </c>
      <c r="U91" s="207">
        <f>_xlfn.DAYS(About!$A$3,'Core Indicators'!IS91)</f>
        <v>93</v>
      </c>
      <c r="V91" s="207">
        <f t="shared" si="2"/>
        <v>202.2</v>
      </c>
    </row>
    <row r="92" spans="1:22" x14ac:dyDescent="0.25">
      <c r="A92" s="206" t="str">
        <f>Lists!C:C</f>
        <v>NGA008</v>
      </c>
      <c r="B92" s="207">
        <f>_xlfn.DAYS(About!$A$3,'Core Indicators'!U92)</f>
        <v>124</v>
      </c>
      <c r="C92" s="207">
        <f>_xlfn.DAYS(About!$A$3,'Core Indicators'!AC92)</f>
        <v>124</v>
      </c>
      <c r="D92" s="207">
        <f>_xlfn.DAYS(About!$A$3,'Core Indicators'!AK92)</f>
        <v>5</v>
      </c>
      <c r="E92" s="207">
        <f>_xlfn.DAYS(About!$A$3,'Core Indicators'!AS92)</f>
        <v>5</v>
      </c>
      <c r="F92" s="207">
        <f>_xlfn.DAYS(About!$A$3,'Core Indicators'!BQ92)</f>
        <v>190</v>
      </c>
      <c r="G92" s="207">
        <f>_xlfn.DAYS(About!$A$3,'Core Indicators'!DM92)</f>
        <v>5</v>
      </c>
      <c r="H92" s="207">
        <f>_xlfn.DAYS(About!$A$3,'Core Indicators'!DU92)</f>
        <v>5</v>
      </c>
      <c r="I92" s="207">
        <f>_xlfn.DAYS(About!$A$3,'Core Indicators'!EC92)</f>
        <v>5</v>
      </c>
      <c r="J92" s="207">
        <f>_xlfn.DAYS(About!$A$3,'Core Indicators'!EK92)</f>
        <v>5</v>
      </c>
      <c r="K92" s="207">
        <f>_xlfn.DAYS(About!$A$3,'Core Indicators'!ES92)</f>
        <v>5</v>
      </c>
      <c r="L92" s="207">
        <f>_xlfn.DAYS(About!$A$3,'Core Indicators'!FI92)</f>
        <v>1098</v>
      </c>
      <c r="M92" s="207">
        <f>_xlfn.DAYS(About!$A$3,'Core Indicators'!GG92)</f>
        <v>93</v>
      </c>
      <c r="N92" s="207">
        <f>_xlfn.DAYS(About!$A$3,'Core Indicators'!GO92)</f>
        <v>93</v>
      </c>
      <c r="O92" s="207">
        <f>_xlfn.DAYS(About!$A$3,'Core Indicators'!GW92)</f>
        <v>93</v>
      </c>
      <c r="P92" s="207">
        <f>_xlfn.DAYS(About!$A$3,'Core Indicators'!HE92)</f>
        <v>93</v>
      </c>
      <c r="Q92" s="207">
        <f>_xlfn.DAYS(About!$A$3,'Core Indicators'!HM92)</f>
        <v>93</v>
      </c>
      <c r="R92" s="207">
        <f>_xlfn.DAYS(About!$A$3,'Core Indicators'!HU92)</f>
        <v>93</v>
      </c>
      <c r="S92" s="207">
        <f>_xlfn.DAYS(About!$A$3,'Core Indicators'!IC92)</f>
        <v>93</v>
      </c>
      <c r="T92" s="207">
        <f>_xlfn.DAYS(About!$A$3,'Core Indicators'!IK92)</f>
        <v>93</v>
      </c>
      <c r="U92" s="207">
        <f>_xlfn.DAYS(About!$A$3,'Core Indicators'!IS92)</f>
        <v>93</v>
      </c>
      <c r="V92" s="207">
        <f t="shared" si="2"/>
        <v>141.6</v>
      </c>
    </row>
    <row r="93" spans="1:22" x14ac:dyDescent="0.25">
      <c r="A93" s="206" t="str">
        <f>Lists!C:C</f>
        <v>NIC001</v>
      </c>
      <c r="B93" s="207">
        <f>_xlfn.DAYS(About!$A$3,'Core Indicators'!U93)</f>
        <v>36</v>
      </c>
      <c r="C93" s="207">
        <f>_xlfn.DAYS(About!$A$3,'Core Indicators'!AC93)</f>
        <v>36</v>
      </c>
      <c r="D93" s="207">
        <f>_xlfn.DAYS(About!$A$3,'Core Indicators'!AK93)</f>
        <v>36</v>
      </c>
      <c r="E93" s="207">
        <f>_xlfn.DAYS(About!$A$3,'Core Indicators'!AS93)</f>
        <v>36</v>
      </c>
      <c r="F93" s="207">
        <f>_xlfn.DAYS(About!$A$3,'Core Indicators'!BQ93)</f>
        <v>7</v>
      </c>
      <c r="G93" s="207">
        <f>_xlfn.DAYS(About!$A$3,'Core Indicators'!DM93)</f>
        <v>36</v>
      </c>
      <c r="H93" s="207">
        <f>_xlfn.DAYS(About!$A$3,'Core Indicators'!DU93)</f>
        <v>36</v>
      </c>
      <c r="I93" s="207">
        <f>_xlfn.DAYS(About!$A$3,'Core Indicators'!EC93)</f>
        <v>36</v>
      </c>
      <c r="J93" s="207">
        <f>_xlfn.DAYS(About!$A$3,'Core Indicators'!EK93)</f>
        <v>36</v>
      </c>
      <c r="K93" s="207">
        <f>_xlfn.DAYS(About!$A$3,'Core Indicators'!ES93)</f>
        <v>36</v>
      </c>
      <c r="L93" s="207">
        <f>_xlfn.DAYS(About!$A$3,'Core Indicators'!FI93)</f>
        <v>36</v>
      </c>
      <c r="M93" s="207">
        <f>_xlfn.DAYS(About!$A$3,'Core Indicators'!GG93)</f>
        <v>94</v>
      </c>
      <c r="N93" s="207">
        <f>_xlfn.DAYS(About!$A$3,'Core Indicators'!GO93)</f>
        <v>94</v>
      </c>
      <c r="O93" s="207">
        <f>_xlfn.DAYS(About!$A$3,'Core Indicators'!GW93)</f>
        <v>94</v>
      </c>
      <c r="P93" s="207">
        <f>_xlfn.DAYS(About!$A$3,'Core Indicators'!HE93)</f>
        <v>94</v>
      </c>
      <c r="Q93" s="207">
        <f>_xlfn.DAYS(About!$A$3,'Core Indicators'!HM93)</f>
        <v>94</v>
      </c>
      <c r="R93" s="207">
        <f>_xlfn.DAYS(About!$A$3,'Core Indicators'!HU93)</f>
        <v>94</v>
      </c>
      <c r="S93" s="207">
        <f>_xlfn.DAYS(About!$A$3,'Core Indicators'!IC93)</f>
        <v>94</v>
      </c>
      <c r="T93" s="207">
        <f>_xlfn.DAYS(About!$A$3,'Core Indicators'!IK93)</f>
        <v>94</v>
      </c>
      <c r="U93" s="207">
        <f>_xlfn.DAYS(About!$A$3,'Core Indicators'!IS93)</f>
        <v>94</v>
      </c>
      <c r="V93" s="207">
        <f t="shared" si="2"/>
        <v>38.9</v>
      </c>
    </row>
    <row r="94" spans="1:22" x14ac:dyDescent="0.25">
      <c r="A94" s="206" t="str">
        <f>Lists!C:C</f>
        <v>PAK001</v>
      </c>
      <c r="B94" s="207">
        <f>_xlfn.DAYS(About!$A$3,'Core Indicators'!U94)</f>
        <v>399</v>
      </c>
      <c r="C94" s="207">
        <f>_xlfn.DAYS(About!$A$3,'Core Indicators'!AC94)</f>
        <v>386</v>
      </c>
      <c r="D94" s="207">
        <f>_xlfn.DAYS(About!$A$3,'Core Indicators'!AK94)</f>
        <v>1</v>
      </c>
      <c r="E94" s="207">
        <f>_xlfn.DAYS(About!$A$3,'Core Indicators'!AS94)</f>
        <v>1</v>
      </c>
      <c r="F94" s="207">
        <f>_xlfn.DAYS(About!$A$3,'Core Indicators'!BQ94)</f>
        <v>1</v>
      </c>
      <c r="G94" s="207">
        <f>_xlfn.DAYS(About!$A$3,'Core Indicators'!DM94)</f>
        <v>1</v>
      </c>
      <c r="H94" s="207">
        <f>_xlfn.DAYS(About!$A$3,'Core Indicators'!DU94)</f>
        <v>1</v>
      </c>
      <c r="I94" s="207">
        <f>_xlfn.DAYS(About!$A$3,'Core Indicators'!EC94)</f>
        <v>1</v>
      </c>
      <c r="J94" s="207">
        <f>_xlfn.DAYS(About!$A$3,'Core Indicators'!EK94)</f>
        <v>1</v>
      </c>
      <c r="K94" s="207">
        <f>_xlfn.DAYS(About!$A$3,'Core Indicators'!ES94)</f>
        <v>1</v>
      </c>
      <c r="L94" s="207">
        <f>_xlfn.DAYS(About!$A$3,'Core Indicators'!FI94)</f>
        <v>1454</v>
      </c>
      <c r="M94" s="207">
        <f>_xlfn.DAYS(About!$A$3,'Core Indicators'!GG94)</f>
        <v>92</v>
      </c>
      <c r="N94" s="207">
        <f>_xlfn.DAYS(About!$A$3,'Core Indicators'!GO94)</f>
        <v>92</v>
      </c>
      <c r="O94" s="207">
        <f>_xlfn.DAYS(About!$A$3,'Core Indicators'!GW94)</f>
        <v>92</v>
      </c>
      <c r="P94" s="207">
        <f>_xlfn.DAYS(About!$A$3,'Core Indicators'!HE94)</f>
        <v>92</v>
      </c>
      <c r="Q94" s="207">
        <f>_xlfn.DAYS(About!$A$3,'Core Indicators'!HM94)</f>
        <v>92</v>
      </c>
      <c r="R94" s="207">
        <f>_xlfn.DAYS(About!$A$3,'Core Indicators'!HU94)</f>
        <v>92</v>
      </c>
      <c r="S94" s="207">
        <f>_xlfn.DAYS(About!$A$3,'Core Indicators'!IC94)</f>
        <v>92</v>
      </c>
      <c r="T94" s="207">
        <f>_xlfn.DAYS(About!$A$3,'Core Indicators'!IK94)</f>
        <v>92</v>
      </c>
      <c r="U94" s="207">
        <f>_xlfn.DAYS(About!$A$3,'Core Indicators'!IS94)</f>
        <v>92</v>
      </c>
      <c r="V94" s="207">
        <f t="shared" si="2"/>
        <v>155.4</v>
      </c>
    </row>
    <row r="95" spans="1:22" x14ac:dyDescent="0.25">
      <c r="A95" s="206" t="str">
        <f>Lists!C:C</f>
        <v>PAK004</v>
      </c>
      <c r="B95" s="207">
        <f>_xlfn.DAYS(About!$A$3,'Core Indicators'!U95)</f>
        <v>157</v>
      </c>
      <c r="C95" s="207">
        <f>_xlfn.DAYS(About!$A$3,'Core Indicators'!AC95)</f>
        <v>157</v>
      </c>
      <c r="D95" s="207">
        <f>_xlfn.DAYS(About!$A$3,'Core Indicators'!AK95)</f>
        <v>399</v>
      </c>
      <c r="E95" s="207">
        <f>_xlfn.DAYS(About!$A$3,'Core Indicators'!AS95)</f>
        <v>399</v>
      </c>
      <c r="F95" s="207">
        <f>_xlfn.DAYS(About!$A$3,'Core Indicators'!BQ95)</f>
        <v>1</v>
      </c>
      <c r="G95" s="207">
        <f>_xlfn.DAYS(About!$A$3,'Core Indicators'!DM95)</f>
        <v>399</v>
      </c>
      <c r="H95" s="207">
        <f>_xlfn.DAYS(About!$A$3,'Core Indicators'!DU95)</f>
        <v>399</v>
      </c>
      <c r="I95" s="207">
        <f>_xlfn.DAYS(About!$A$3,'Core Indicators'!EC95)</f>
        <v>399</v>
      </c>
      <c r="J95" s="207">
        <f>_xlfn.DAYS(About!$A$3,'Core Indicators'!EK95)</f>
        <v>399</v>
      </c>
      <c r="K95" s="207">
        <f>_xlfn.DAYS(About!$A$3,'Core Indicators'!ES95)</f>
        <v>399</v>
      </c>
      <c r="L95" s="207">
        <f>_xlfn.DAYS(About!$A$3,'Core Indicators'!FI95)</f>
        <v>1434</v>
      </c>
      <c r="M95" s="207">
        <f>_xlfn.DAYS(About!$A$3,'Core Indicators'!GG95)</f>
        <v>92</v>
      </c>
      <c r="N95" s="207">
        <f>_xlfn.DAYS(About!$A$3,'Core Indicators'!GO95)</f>
        <v>92</v>
      </c>
      <c r="O95" s="207">
        <f>_xlfn.DAYS(About!$A$3,'Core Indicators'!GW95)</f>
        <v>92</v>
      </c>
      <c r="P95" s="207">
        <f>_xlfn.DAYS(About!$A$3,'Core Indicators'!HE95)</f>
        <v>92</v>
      </c>
      <c r="Q95" s="207">
        <f>_xlfn.DAYS(About!$A$3,'Core Indicators'!HM95)</f>
        <v>92</v>
      </c>
      <c r="R95" s="207">
        <f>_xlfn.DAYS(About!$A$3,'Core Indicators'!HU95)</f>
        <v>92</v>
      </c>
      <c r="S95" s="207">
        <f>_xlfn.DAYS(About!$A$3,'Core Indicators'!IC95)</f>
        <v>92</v>
      </c>
      <c r="T95" s="207">
        <f>_xlfn.DAYS(About!$A$3,'Core Indicators'!IK95)</f>
        <v>92</v>
      </c>
      <c r="U95" s="207">
        <f>_xlfn.DAYS(About!$A$3,'Core Indicators'!IS95)</f>
        <v>92</v>
      </c>
      <c r="V95" s="207">
        <f t="shared" si="2"/>
        <v>432</v>
      </c>
    </row>
    <row r="96" spans="1:22" x14ac:dyDescent="0.25">
      <c r="A96" s="206" t="str">
        <f>Lists!C:C</f>
        <v>PAK005</v>
      </c>
      <c r="B96" s="207">
        <f>_xlfn.DAYS(About!$A$3,'Core Indicators'!U96)</f>
        <v>153</v>
      </c>
      <c r="C96" s="207">
        <f>_xlfn.DAYS(About!$A$3,'Core Indicators'!AC96)</f>
        <v>153</v>
      </c>
      <c r="D96" s="207">
        <f>_xlfn.DAYS(About!$A$3,'Core Indicators'!AK96)</f>
        <v>153</v>
      </c>
      <c r="E96" s="207">
        <f>_xlfn.DAYS(About!$A$3,'Core Indicators'!AS96)</f>
        <v>35</v>
      </c>
      <c r="F96" s="207">
        <f>_xlfn.DAYS(About!$A$3,'Core Indicators'!BQ96)</f>
        <v>62</v>
      </c>
      <c r="G96" s="207">
        <f>_xlfn.DAYS(About!$A$3,'Core Indicators'!DM96)</f>
        <v>153</v>
      </c>
      <c r="H96" s="207">
        <f>_xlfn.DAYS(About!$A$3,'Core Indicators'!DU96)</f>
        <v>92</v>
      </c>
      <c r="I96" s="207">
        <f>_xlfn.DAYS(About!$A$3,'Core Indicators'!EC96)</f>
        <v>92</v>
      </c>
      <c r="J96" s="207">
        <f>_xlfn.DAYS(About!$A$3,'Core Indicators'!EK96)</f>
        <v>153</v>
      </c>
      <c r="K96" s="207">
        <f>_xlfn.DAYS(About!$A$3,'Core Indicators'!ES96)</f>
        <v>187</v>
      </c>
      <c r="L96" s="207">
        <f>_xlfn.DAYS(About!$A$3,'Core Indicators'!FI96)</f>
        <v>187</v>
      </c>
      <c r="M96" s="207">
        <f>_xlfn.DAYS(About!$A$3,'Core Indicators'!GG96)</f>
        <v>92</v>
      </c>
      <c r="N96" s="207">
        <f>_xlfn.DAYS(About!$A$3,'Core Indicators'!GO96)</f>
        <v>92</v>
      </c>
      <c r="O96" s="207">
        <f>_xlfn.DAYS(About!$A$3,'Core Indicators'!GW96)</f>
        <v>92</v>
      </c>
      <c r="P96" s="207">
        <f>_xlfn.DAYS(About!$A$3,'Core Indicators'!HE96)</f>
        <v>92</v>
      </c>
      <c r="Q96" s="207">
        <f>_xlfn.DAYS(About!$A$3,'Core Indicators'!HM96)</f>
        <v>92</v>
      </c>
      <c r="R96" s="207">
        <f>_xlfn.DAYS(About!$A$3,'Core Indicators'!HU96)</f>
        <v>92</v>
      </c>
      <c r="S96" s="207">
        <f>_xlfn.DAYS(About!$A$3,'Core Indicators'!IC96)</f>
        <v>92</v>
      </c>
      <c r="T96" s="207">
        <f>_xlfn.DAYS(About!$A$3,'Core Indicators'!IK96)</f>
        <v>92</v>
      </c>
      <c r="U96" s="207">
        <f>_xlfn.DAYS(About!$A$3,'Core Indicators'!IS96)</f>
        <v>92</v>
      </c>
      <c r="V96" s="207">
        <f t="shared" si="2"/>
        <v>120.6</v>
      </c>
    </row>
    <row r="97" spans="1:22" x14ac:dyDescent="0.25">
      <c r="A97" s="206" t="str">
        <f>Lists!C:C</f>
        <v>PAN002</v>
      </c>
      <c r="B97" s="207">
        <f>_xlfn.DAYS(About!$A$3,'Core Indicators'!U97)</f>
        <v>36</v>
      </c>
      <c r="C97" s="207">
        <f>_xlfn.DAYS(About!$A$3,'Core Indicators'!AC97)</f>
        <v>7</v>
      </c>
      <c r="D97" s="207">
        <f>_xlfn.DAYS(About!$A$3,'Core Indicators'!AK97)</f>
        <v>7</v>
      </c>
      <c r="E97" s="207">
        <f>_xlfn.DAYS(About!$A$3,'Core Indicators'!AS97)</f>
        <v>7</v>
      </c>
      <c r="F97" s="207">
        <f>_xlfn.DAYS(About!$A$3,'Core Indicators'!BQ97)</f>
        <v>36</v>
      </c>
      <c r="G97" s="207">
        <f>_xlfn.DAYS(About!$A$3,'Core Indicators'!DM97)</f>
        <v>7</v>
      </c>
      <c r="H97" s="207">
        <f>_xlfn.DAYS(About!$A$3,'Core Indicators'!DU97)</f>
        <v>7</v>
      </c>
      <c r="I97" s="207">
        <f>_xlfn.DAYS(About!$A$3,'Core Indicators'!EC97)</f>
        <v>7</v>
      </c>
      <c r="J97" s="207">
        <f>_xlfn.DAYS(About!$A$3,'Core Indicators'!EK97)</f>
        <v>36</v>
      </c>
      <c r="K97" s="207">
        <f>_xlfn.DAYS(About!$A$3,'Core Indicators'!ES97)</f>
        <v>36</v>
      </c>
      <c r="L97" s="207">
        <f>_xlfn.DAYS(About!$A$3,'Core Indicators'!FI97)</f>
        <v>36</v>
      </c>
      <c r="M97" s="207">
        <f>_xlfn.DAYS(About!$A$3,'Core Indicators'!GG97)</f>
        <v>94</v>
      </c>
      <c r="N97" s="207">
        <f>_xlfn.DAYS(About!$A$3,'Core Indicators'!GO97)</f>
        <v>94</v>
      </c>
      <c r="O97" s="207">
        <f>_xlfn.DAYS(About!$A$3,'Core Indicators'!GW97)</f>
        <v>94</v>
      </c>
      <c r="P97" s="207">
        <f>_xlfn.DAYS(About!$A$3,'Core Indicators'!HE97)</f>
        <v>94</v>
      </c>
      <c r="Q97" s="207">
        <f>_xlfn.DAYS(About!$A$3,'Core Indicators'!HM97)</f>
        <v>94</v>
      </c>
      <c r="R97" s="207">
        <f>_xlfn.DAYS(About!$A$3,'Core Indicators'!HU97)</f>
        <v>94</v>
      </c>
      <c r="S97" s="207">
        <f>_xlfn.DAYS(About!$A$3,'Core Indicators'!IC97)</f>
        <v>94</v>
      </c>
      <c r="T97" s="207">
        <f>_xlfn.DAYS(About!$A$3,'Core Indicators'!IK97)</f>
        <v>94</v>
      </c>
      <c r="U97" s="207">
        <f>_xlfn.DAYS(About!$A$3,'Core Indicators'!IS97)</f>
        <v>94</v>
      </c>
      <c r="V97" s="207">
        <f t="shared" si="2"/>
        <v>27.3</v>
      </c>
    </row>
    <row r="98" spans="1:22" x14ac:dyDescent="0.25">
      <c r="A98" s="206" t="str">
        <f>Lists!C:C</f>
        <v>PER002</v>
      </c>
      <c r="B98" s="207">
        <f>_xlfn.DAYS(About!$A$3,'Core Indicators'!U98)</f>
        <v>39</v>
      </c>
      <c r="C98" s="207">
        <f>_xlfn.DAYS(About!$A$3,'Core Indicators'!AC98)</f>
        <v>39</v>
      </c>
      <c r="D98" s="207">
        <f>_xlfn.DAYS(About!$A$3,'Core Indicators'!AK98)</f>
        <v>39</v>
      </c>
      <c r="E98" s="207">
        <f>_xlfn.DAYS(About!$A$3,'Core Indicators'!AS98)</f>
        <v>39</v>
      </c>
      <c r="F98" s="207">
        <f>_xlfn.DAYS(About!$A$3,'Core Indicators'!BQ98)</f>
        <v>39</v>
      </c>
      <c r="G98" s="207">
        <f>_xlfn.DAYS(About!$A$3,'Core Indicators'!DM98)</f>
        <v>39</v>
      </c>
      <c r="H98" s="207">
        <f>_xlfn.DAYS(About!$A$3,'Core Indicators'!DU98)</f>
        <v>39</v>
      </c>
      <c r="I98" s="207">
        <f>_xlfn.DAYS(About!$A$3,'Core Indicators'!EC98)</f>
        <v>39</v>
      </c>
      <c r="J98" s="207">
        <f>_xlfn.DAYS(About!$A$3,'Core Indicators'!EK98)</f>
        <v>39</v>
      </c>
      <c r="K98" s="207">
        <f>_xlfn.DAYS(About!$A$3,'Core Indicators'!ES98)</f>
        <v>39</v>
      </c>
      <c r="L98" s="207">
        <f>_xlfn.DAYS(About!$A$3,'Core Indicators'!FI98)</f>
        <v>39</v>
      </c>
      <c r="M98" s="207">
        <f>_xlfn.DAYS(About!$A$3,'Core Indicators'!GG98)</f>
        <v>94</v>
      </c>
      <c r="N98" s="207">
        <f>_xlfn.DAYS(About!$A$3,'Core Indicators'!GO98)</f>
        <v>94</v>
      </c>
      <c r="O98" s="207">
        <f>_xlfn.DAYS(About!$A$3,'Core Indicators'!GW98)</f>
        <v>94</v>
      </c>
      <c r="P98" s="207">
        <f>_xlfn.DAYS(About!$A$3,'Core Indicators'!HE98)</f>
        <v>94</v>
      </c>
      <c r="Q98" s="207">
        <f>_xlfn.DAYS(About!$A$3,'Core Indicators'!HM98)</f>
        <v>94</v>
      </c>
      <c r="R98" s="207">
        <f>_xlfn.DAYS(About!$A$3,'Core Indicators'!HU98)</f>
        <v>94</v>
      </c>
      <c r="S98" s="207">
        <f>_xlfn.DAYS(About!$A$3,'Core Indicators'!IC98)</f>
        <v>94</v>
      </c>
      <c r="T98" s="207">
        <f>_xlfn.DAYS(About!$A$3,'Core Indicators'!IK98)</f>
        <v>94</v>
      </c>
      <c r="U98" s="207">
        <f>_xlfn.DAYS(About!$A$3,'Core Indicators'!IS98)</f>
        <v>94</v>
      </c>
      <c r="V98" s="207">
        <f t="shared" si="2"/>
        <v>44.5</v>
      </c>
    </row>
    <row r="99" spans="1:22" x14ac:dyDescent="0.25">
      <c r="A99" s="206" t="str">
        <f>Lists!C:C</f>
        <v>PHL001</v>
      </c>
      <c r="B99" s="207">
        <f>_xlfn.DAYS(About!$A$3,'Core Indicators'!U99)</f>
        <v>64</v>
      </c>
      <c r="C99" s="207">
        <f>_xlfn.DAYS(About!$A$3,'Core Indicators'!AC99)</f>
        <v>64</v>
      </c>
      <c r="D99" s="207">
        <f>_xlfn.DAYS(About!$A$3,'Core Indicators'!AK99)</f>
        <v>1</v>
      </c>
      <c r="E99" s="207">
        <f>_xlfn.DAYS(About!$A$3,'Core Indicators'!AS99)</f>
        <v>1</v>
      </c>
      <c r="F99" s="207">
        <f>_xlfn.DAYS(About!$A$3,'Core Indicators'!BQ99)</f>
        <v>1</v>
      </c>
      <c r="G99" s="207">
        <f>_xlfn.DAYS(About!$A$3,'Core Indicators'!DM99)</f>
        <v>1</v>
      </c>
      <c r="H99" s="207">
        <f>_xlfn.DAYS(About!$A$3,'Core Indicators'!DU99)</f>
        <v>1</v>
      </c>
      <c r="I99" s="207">
        <f>_xlfn.DAYS(About!$A$3,'Core Indicators'!EC99)</f>
        <v>1</v>
      </c>
      <c r="J99" s="207">
        <f>_xlfn.DAYS(About!$A$3,'Core Indicators'!EK99)</f>
        <v>64</v>
      </c>
      <c r="K99" s="207">
        <f>_xlfn.DAYS(About!$A$3,'Core Indicators'!ES99)</f>
        <v>64</v>
      </c>
      <c r="L99" s="207">
        <f>_xlfn.DAYS(About!$A$3,'Core Indicators'!FI99)</f>
        <v>64</v>
      </c>
      <c r="M99" s="207">
        <f>_xlfn.DAYS(About!$A$3,'Core Indicators'!GG99)</f>
        <v>62</v>
      </c>
      <c r="N99" s="207">
        <f>_xlfn.DAYS(About!$A$3,'Core Indicators'!GO99)</f>
        <v>62</v>
      </c>
      <c r="O99" s="207">
        <f>_xlfn.DAYS(About!$A$3,'Core Indicators'!GW99)</f>
        <v>62</v>
      </c>
      <c r="P99" s="207">
        <f>_xlfn.DAYS(About!$A$3,'Core Indicators'!HE99)</f>
        <v>62</v>
      </c>
      <c r="Q99" s="207">
        <f>_xlfn.DAYS(About!$A$3,'Core Indicators'!HM99)</f>
        <v>62</v>
      </c>
      <c r="R99" s="207">
        <f>_xlfn.DAYS(About!$A$3,'Core Indicators'!HU99)</f>
        <v>62</v>
      </c>
      <c r="S99" s="207">
        <f>_xlfn.DAYS(About!$A$3,'Core Indicators'!IC99)</f>
        <v>62</v>
      </c>
      <c r="T99" s="207">
        <f>_xlfn.DAYS(About!$A$3,'Core Indicators'!IK99)</f>
        <v>62</v>
      </c>
      <c r="U99" s="207">
        <f>_xlfn.DAYS(About!$A$3,'Core Indicators'!IS99)</f>
        <v>62</v>
      </c>
      <c r="V99" s="207">
        <f t="shared" ref="V99:V130" si="3">AVERAGE(D99:M99)</f>
        <v>26</v>
      </c>
    </row>
    <row r="100" spans="1:22" x14ac:dyDescent="0.25">
      <c r="A100" s="206" t="str">
        <f>Lists!C:C</f>
        <v>PHL003</v>
      </c>
      <c r="B100" s="207">
        <f>_xlfn.DAYS(About!$A$3,'Core Indicators'!U100)</f>
        <v>1159</v>
      </c>
      <c r="C100" s="207">
        <f>_xlfn.DAYS(About!$A$3,'Core Indicators'!AC100)</f>
        <v>554</v>
      </c>
      <c r="D100" s="207">
        <f>_xlfn.DAYS(About!$A$3,'Core Indicators'!AK100)</f>
        <v>1</v>
      </c>
      <c r="E100" s="207">
        <f>_xlfn.DAYS(About!$A$3,'Core Indicators'!AS100)</f>
        <v>1</v>
      </c>
      <c r="F100" s="207">
        <f>_xlfn.DAYS(About!$A$3,'Core Indicators'!BQ100)</f>
        <v>1</v>
      </c>
      <c r="G100" s="207">
        <f>_xlfn.DAYS(About!$A$3,'Core Indicators'!DM100)</f>
        <v>1</v>
      </c>
      <c r="H100" s="207">
        <f>_xlfn.DAYS(About!$A$3,'Core Indicators'!DU100)</f>
        <v>699</v>
      </c>
      <c r="I100" s="207">
        <f>_xlfn.DAYS(About!$A$3,'Core Indicators'!EC100)</f>
        <v>1</v>
      </c>
      <c r="J100" s="207">
        <f>_xlfn.DAYS(About!$A$3,'Core Indicators'!EK100)</f>
        <v>699</v>
      </c>
      <c r="K100" s="207">
        <f>_xlfn.DAYS(About!$A$3,'Core Indicators'!ES100)</f>
        <v>699</v>
      </c>
      <c r="L100" s="207">
        <f>_xlfn.DAYS(About!$A$3,'Core Indicators'!FI100)</f>
        <v>1159</v>
      </c>
      <c r="M100" s="207">
        <f>_xlfn.DAYS(About!$A$3,'Core Indicators'!GG100)</f>
        <v>92</v>
      </c>
      <c r="N100" s="207">
        <f>_xlfn.DAYS(About!$A$3,'Core Indicators'!GO100)</f>
        <v>92</v>
      </c>
      <c r="O100" s="207">
        <f>_xlfn.DAYS(About!$A$3,'Core Indicators'!GW100)</f>
        <v>92</v>
      </c>
      <c r="P100" s="207">
        <f>_xlfn.DAYS(About!$A$3,'Core Indicators'!HE100)</f>
        <v>92</v>
      </c>
      <c r="Q100" s="207">
        <f>_xlfn.DAYS(About!$A$3,'Core Indicators'!HM100)</f>
        <v>92</v>
      </c>
      <c r="R100" s="207">
        <f>_xlfn.DAYS(About!$A$3,'Core Indicators'!HU100)</f>
        <v>92</v>
      </c>
      <c r="S100" s="207">
        <f>_xlfn.DAYS(About!$A$3,'Core Indicators'!IC100)</f>
        <v>92</v>
      </c>
      <c r="T100" s="207">
        <f>_xlfn.DAYS(About!$A$3,'Core Indicators'!IK100)</f>
        <v>92</v>
      </c>
      <c r="U100" s="207">
        <f>_xlfn.DAYS(About!$A$3,'Core Indicators'!IS100)</f>
        <v>92</v>
      </c>
      <c r="V100" s="207">
        <f t="shared" si="3"/>
        <v>335.3</v>
      </c>
    </row>
    <row r="101" spans="1:22" x14ac:dyDescent="0.25">
      <c r="A101" s="206" t="str">
        <f>Lists!C:C</f>
        <v>PHL012</v>
      </c>
      <c r="B101" s="207">
        <f>_xlfn.DAYS(About!$A$3,'Core Indicators'!U101)</f>
        <v>64</v>
      </c>
      <c r="C101" s="207">
        <f>_xlfn.DAYS(About!$A$3,'Core Indicators'!AC101)</f>
        <v>64</v>
      </c>
      <c r="D101" s="207">
        <f>_xlfn.DAYS(About!$A$3,'Core Indicators'!AK101)</f>
        <v>1</v>
      </c>
      <c r="E101" s="207">
        <f>_xlfn.DAYS(About!$A$3,'Core Indicators'!AS101)</f>
        <v>1</v>
      </c>
      <c r="F101" s="207">
        <f>_xlfn.DAYS(About!$A$3,'Core Indicators'!BQ101)</f>
        <v>64</v>
      </c>
      <c r="G101" s="207">
        <f>_xlfn.DAYS(About!$A$3,'Core Indicators'!DM101)</f>
        <v>1</v>
      </c>
      <c r="H101" s="207">
        <f>_xlfn.DAYS(About!$A$3,'Core Indicators'!DU101)</f>
        <v>1</v>
      </c>
      <c r="I101" s="207">
        <f>_xlfn.DAYS(About!$A$3,'Core Indicators'!EC101)</f>
        <v>1</v>
      </c>
      <c r="J101" s="207">
        <f>_xlfn.DAYS(About!$A$3,'Core Indicators'!EK101)</f>
        <v>64</v>
      </c>
      <c r="K101" s="207">
        <f>_xlfn.DAYS(About!$A$3,'Core Indicators'!ES101)</f>
        <v>64</v>
      </c>
      <c r="L101" s="207">
        <f>_xlfn.DAYS(About!$A$3,'Core Indicators'!FI101)</f>
        <v>64</v>
      </c>
      <c r="M101" s="207">
        <f>_xlfn.DAYS(About!$A$3,'Core Indicators'!GG101)</f>
        <v>62</v>
      </c>
      <c r="N101" s="207">
        <f>_xlfn.DAYS(About!$A$3,'Core Indicators'!GO101)</f>
        <v>62</v>
      </c>
      <c r="O101" s="207">
        <f>_xlfn.DAYS(About!$A$3,'Core Indicators'!GW101)</f>
        <v>62</v>
      </c>
      <c r="P101" s="207">
        <f>_xlfn.DAYS(About!$A$3,'Core Indicators'!HE101)</f>
        <v>62</v>
      </c>
      <c r="Q101" s="207">
        <f>_xlfn.DAYS(About!$A$3,'Core Indicators'!HM101)</f>
        <v>62</v>
      </c>
      <c r="R101" s="207">
        <f>_xlfn.DAYS(About!$A$3,'Core Indicators'!HU101)</f>
        <v>62</v>
      </c>
      <c r="S101" s="207">
        <f>_xlfn.DAYS(About!$A$3,'Core Indicators'!IC101)</f>
        <v>62</v>
      </c>
      <c r="T101" s="207">
        <f>_xlfn.DAYS(About!$A$3,'Core Indicators'!IK101)</f>
        <v>62</v>
      </c>
      <c r="U101" s="207">
        <f>_xlfn.DAYS(About!$A$3,'Core Indicators'!IS101)</f>
        <v>62</v>
      </c>
      <c r="V101" s="207">
        <f t="shared" si="3"/>
        <v>32.299999999999997</v>
      </c>
    </row>
    <row r="102" spans="1:22" x14ac:dyDescent="0.25">
      <c r="A102" s="206" t="str">
        <f>Lists!C:C</f>
        <v>PHL013</v>
      </c>
      <c r="B102" s="207">
        <f>_xlfn.DAYS(About!$A$3,'Core Indicators'!U102)</f>
        <v>0</v>
      </c>
      <c r="C102" s="207">
        <f>_xlfn.DAYS(About!$A$3,'Core Indicators'!AC102)</f>
        <v>0</v>
      </c>
      <c r="D102" s="207">
        <f>_xlfn.DAYS(About!$A$3,'Core Indicators'!AK102)</f>
        <v>0</v>
      </c>
      <c r="E102" s="207">
        <f>_xlfn.DAYS(About!$A$3,'Core Indicators'!AS102)</f>
        <v>0</v>
      </c>
      <c r="F102" s="207">
        <f>_xlfn.DAYS(About!$A$3,'Core Indicators'!BQ102)</f>
        <v>0</v>
      </c>
      <c r="G102" s="207">
        <f>_xlfn.DAYS(About!$A$3,'Core Indicators'!DM102)</f>
        <v>0</v>
      </c>
      <c r="H102" s="207">
        <f>_xlfn.DAYS(About!$A$3,'Core Indicators'!DU102)</f>
        <v>0</v>
      </c>
      <c r="I102" s="207">
        <f>_xlfn.DAYS(About!$A$3,'Core Indicators'!EC102)</f>
        <v>0</v>
      </c>
      <c r="J102" s="207">
        <f>_xlfn.DAYS(About!$A$3,'Core Indicators'!EK102)</f>
        <v>0</v>
      </c>
      <c r="K102" s="207">
        <f>_xlfn.DAYS(About!$A$3,'Core Indicators'!ES102)</f>
        <v>0</v>
      </c>
      <c r="L102" s="207">
        <f>_xlfn.DAYS(About!$A$3,'Core Indicators'!FI102)</f>
        <v>0</v>
      </c>
      <c r="M102" s="207">
        <f>_xlfn.DAYS(About!$A$3,'Core Indicators'!GG102)</f>
        <v>0</v>
      </c>
      <c r="N102" s="207">
        <f>_xlfn.DAYS(About!$A$3,'Core Indicators'!GO102)</f>
        <v>0</v>
      </c>
      <c r="O102" s="207">
        <f>_xlfn.DAYS(About!$A$3,'Core Indicators'!GW102)</f>
        <v>0</v>
      </c>
      <c r="P102" s="207">
        <f>_xlfn.DAYS(About!$A$3,'Core Indicators'!HE102)</f>
        <v>0</v>
      </c>
      <c r="Q102" s="207">
        <f>_xlfn.DAYS(About!$A$3,'Core Indicators'!HM102)</f>
        <v>0</v>
      </c>
      <c r="R102" s="207">
        <f>_xlfn.DAYS(About!$A$3,'Core Indicators'!HU102)</f>
        <v>0</v>
      </c>
      <c r="S102" s="207">
        <f>_xlfn.DAYS(About!$A$3,'Core Indicators'!IC102)</f>
        <v>0</v>
      </c>
      <c r="T102" s="207">
        <f>_xlfn.DAYS(About!$A$3,'Core Indicators'!IK102)</f>
        <v>0</v>
      </c>
      <c r="U102" s="207">
        <f>_xlfn.DAYS(About!$A$3,'Core Indicators'!IS102)</f>
        <v>0</v>
      </c>
      <c r="V102" s="207">
        <f t="shared" si="3"/>
        <v>0</v>
      </c>
    </row>
    <row r="103" spans="1:22" x14ac:dyDescent="0.25">
      <c r="A103" s="206" t="str">
        <f>Lists!C:C</f>
        <v>PNG003</v>
      </c>
      <c r="B103" s="207">
        <f>_xlfn.DAYS(About!$A$3,'Core Indicators'!U103)</f>
        <v>96</v>
      </c>
      <c r="C103" s="207">
        <f>_xlfn.DAYS(About!$A$3,'Core Indicators'!AC103)</f>
        <v>96</v>
      </c>
      <c r="D103" s="207">
        <f>_xlfn.DAYS(About!$A$3,'Core Indicators'!AK103)</f>
        <v>135</v>
      </c>
      <c r="E103" s="207">
        <f>_xlfn.DAYS(About!$A$3,'Core Indicators'!AS103)</f>
        <v>33</v>
      </c>
      <c r="F103" s="207">
        <f>_xlfn.DAYS(About!$A$3,'Core Indicators'!BQ103)</f>
        <v>1</v>
      </c>
      <c r="G103" s="207">
        <f>_xlfn.DAYS(About!$A$3,'Core Indicators'!DM103)</f>
        <v>96</v>
      </c>
      <c r="H103" s="207">
        <f>_xlfn.DAYS(About!$A$3,'Core Indicators'!DU103)</f>
        <v>134</v>
      </c>
      <c r="I103" s="207">
        <f>_xlfn.DAYS(About!$A$3,'Core Indicators'!EC103)</f>
        <v>33</v>
      </c>
      <c r="J103" s="207">
        <f>_xlfn.DAYS(About!$A$3,'Core Indicators'!EK103)</f>
        <v>33</v>
      </c>
      <c r="K103" s="207">
        <f>_xlfn.DAYS(About!$A$3,'Core Indicators'!ES103)</f>
        <v>134</v>
      </c>
      <c r="L103" s="207">
        <f>_xlfn.DAYS(About!$A$3,'Core Indicators'!FI103)</f>
        <v>135</v>
      </c>
      <c r="M103" s="207">
        <f>_xlfn.DAYS(About!$A$3,'Core Indicators'!GG103)</f>
        <v>92</v>
      </c>
      <c r="N103" s="207">
        <f>_xlfn.DAYS(About!$A$3,'Core Indicators'!GO103)</f>
        <v>92</v>
      </c>
      <c r="O103" s="207">
        <f>_xlfn.DAYS(About!$A$3,'Core Indicators'!GW103)</f>
        <v>92</v>
      </c>
      <c r="P103" s="207">
        <f>_xlfn.DAYS(About!$A$3,'Core Indicators'!HE103)</f>
        <v>92</v>
      </c>
      <c r="Q103" s="207">
        <f>_xlfn.DAYS(About!$A$3,'Core Indicators'!HM103)</f>
        <v>92</v>
      </c>
      <c r="R103" s="207">
        <f>_xlfn.DAYS(About!$A$3,'Core Indicators'!HU103)</f>
        <v>92</v>
      </c>
      <c r="S103" s="207">
        <f>_xlfn.DAYS(About!$A$3,'Core Indicators'!IC103)</f>
        <v>92</v>
      </c>
      <c r="T103" s="207">
        <f>_xlfn.DAYS(About!$A$3,'Core Indicators'!IK103)</f>
        <v>92</v>
      </c>
      <c r="U103" s="207">
        <f>_xlfn.DAYS(About!$A$3,'Core Indicators'!IS103)</f>
        <v>92</v>
      </c>
      <c r="V103" s="207">
        <f t="shared" si="3"/>
        <v>82.6</v>
      </c>
    </row>
    <row r="104" spans="1:22" x14ac:dyDescent="0.25">
      <c r="A104" s="206" t="str">
        <f>Lists!C:C</f>
        <v>POL002</v>
      </c>
      <c r="B104" s="207">
        <f>_xlfn.DAYS(About!$A$3,'Core Indicators'!U104)</f>
        <v>184</v>
      </c>
      <c r="C104" s="207">
        <f>_xlfn.DAYS(About!$A$3,'Core Indicators'!AC104)</f>
        <v>1</v>
      </c>
      <c r="D104" s="207">
        <f>_xlfn.DAYS(About!$A$3,'Core Indicators'!AK104)</f>
        <v>1</v>
      </c>
      <c r="E104" s="207">
        <f>_xlfn.DAYS(About!$A$3,'Core Indicators'!AS104)</f>
        <v>1</v>
      </c>
      <c r="F104" s="207">
        <f>_xlfn.DAYS(About!$A$3,'Core Indicators'!BQ104)</f>
        <v>1</v>
      </c>
      <c r="G104" s="207">
        <f>_xlfn.DAYS(About!$A$3,'Core Indicators'!DM104)</f>
        <v>1</v>
      </c>
      <c r="H104" s="207">
        <f>_xlfn.DAYS(About!$A$3,'Core Indicators'!DU104)</f>
        <v>1</v>
      </c>
      <c r="I104" s="207">
        <f>_xlfn.DAYS(About!$A$3,'Core Indicators'!EC104)</f>
        <v>1</v>
      </c>
      <c r="J104" s="207">
        <f>_xlfn.DAYS(About!$A$3,'Core Indicators'!EK104)</f>
        <v>1</v>
      </c>
      <c r="K104" s="207">
        <f>_xlfn.DAYS(About!$A$3,'Core Indicators'!ES104)</f>
        <v>1</v>
      </c>
      <c r="L104" s="207">
        <f>_xlfn.DAYS(About!$A$3,'Core Indicators'!FI104)</f>
        <v>184</v>
      </c>
      <c r="M104" s="207">
        <f>_xlfn.DAYS(About!$A$3,'Core Indicators'!GG104)</f>
        <v>95</v>
      </c>
      <c r="N104" s="207">
        <f>_xlfn.DAYS(About!$A$3,'Core Indicators'!GO104)</f>
        <v>95</v>
      </c>
      <c r="O104" s="207">
        <f>_xlfn.DAYS(About!$A$3,'Core Indicators'!GW104)</f>
        <v>95</v>
      </c>
      <c r="P104" s="207">
        <f>_xlfn.DAYS(About!$A$3,'Core Indicators'!HE104)</f>
        <v>95</v>
      </c>
      <c r="Q104" s="207">
        <f>_xlfn.DAYS(About!$A$3,'Core Indicators'!HM104)</f>
        <v>95</v>
      </c>
      <c r="R104" s="207">
        <f>_xlfn.DAYS(About!$A$3,'Core Indicators'!HU104)</f>
        <v>95</v>
      </c>
      <c r="S104" s="207">
        <f>_xlfn.DAYS(About!$A$3,'Core Indicators'!IC104)</f>
        <v>95</v>
      </c>
      <c r="T104" s="207">
        <f>_xlfn.DAYS(About!$A$3,'Core Indicators'!IK104)</f>
        <v>95</v>
      </c>
      <c r="U104" s="207">
        <f>_xlfn.DAYS(About!$A$3,'Core Indicators'!IS104)</f>
        <v>95</v>
      </c>
      <c r="V104" s="207">
        <f t="shared" si="3"/>
        <v>28.7</v>
      </c>
    </row>
    <row r="105" spans="1:22" x14ac:dyDescent="0.25">
      <c r="A105" s="206" t="str">
        <f>Lists!C:C</f>
        <v>PRK001</v>
      </c>
      <c r="B105" s="207">
        <f>_xlfn.DAYS(About!$A$3,'Core Indicators'!U105)</f>
        <v>679</v>
      </c>
      <c r="C105" s="207">
        <f>_xlfn.DAYS(About!$A$3,'Core Indicators'!AC105)</f>
        <v>679</v>
      </c>
      <c r="D105" s="207">
        <f>_xlfn.DAYS(About!$A$3,'Core Indicators'!AK105)</f>
        <v>679</v>
      </c>
      <c r="E105" s="207">
        <f>_xlfn.DAYS(About!$A$3,'Core Indicators'!AS105)</f>
        <v>593</v>
      </c>
      <c r="F105" s="207">
        <f>_xlfn.DAYS(About!$A$3,'Core Indicators'!BQ105)</f>
        <v>1</v>
      </c>
      <c r="G105" s="207">
        <f>_xlfn.DAYS(About!$A$3,'Core Indicators'!DM105)</f>
        <v>1037</v>
      </c>
      <c r="H105" s="207">
        <f>_xlfn.DAYS(About!$A$3,'Core Indicators'!DU105)</f>
        <v>1037</v>
      </c>
      <c r="I105" s="207">
        <f>_xlfn.DAYS(About!$A$3,'Core Indicators'!EC105)</f>
        <v>1037</v>
      </c>
      <c r="J105" s="207">
        <f>_xlfn.DAYS(About!$A$3,'Core Indicators'!EK105)</f>
        <v>1037</v>
      </c>
      <c r="K105" s="207">
        <f>_xlfn.DAYS(About!$A$3,'Core Indicators'!ES105)</f>
        <v>1037</v>
      </c>
      <c r="L105" s="207">
        <f>_xlfn.DAYS(About!$A$3,'Core Indicators'!FI105)</f>
        <v>1464</v>
      </c>
      <c r="M105" s="207">
        <f>_xlfn.DAYS(About!$A$3,'Core Indicators'!GG105)</f>
        <v>92</v>
      </c>
      <c r="N105" s="207">
        <f>_xlfn.DAYS(About!$A$3,'Core Indicators'!GO105)</f>
        <v>92</v>
      </c>
      <c r="O105" s="207">
        <f>_xlfn.DAYS(About!$A$3,'Core Indicators'!GW105)</f>
        <v>92</v>
      </c>
      <c r="P105" s="207">
        <f>_xlfn.DAYS(About!$A$3,'Core Indicators'!HE105)</f>
        <v>92</v>
      </c>
      <c r="Q105" s="207">
        <f>_xlfn.DAYS(About!$A$3,'Core Indicators'!HM105)</f>
        <v>92</v>
      </c>
      <c r="R105" s="207">
        <f>_xlfn.DAYS(About!$A$3,'Core Indicators'!HU105)</f>
        <v>92</v>
      </c>
      <c r="S105" s="207">
        <f>_xlfn.DAYS(About!$A$3,'Core Indicators'!IC105)</f>
        <v>92</v>
      </c>
      <c r="T105" s="207">
        <f>_xlfn.DAYS(About!$A$3,'Core Indicators'!IK105)</f>
        <v>92</v>
      </c>
      <c r="U105" s="207">
        <f>_xlfn.DAYS(About!$A$3,'Core Indicators'!IS105)</f>
        <v>92</v>
      </c>
      <c r="V105" s="207">
        <f t="shared" si="3"/>
        <v>801.4</v>
      </c>
    </row>
    <row r="106" spans="1:22" x14ac:dyDescent="0.25">
      <c r="A106" s="206" t="str">
        <f>Lists!C:C</f>
        <v>PSE002</v>
      </c>
      <c r="B106" s="207">
        <f>_xlfn.DAYS(About!$A$3,'Core Indicators'!U106)</f>
        <v>63</v>
      </c>
      <c r="C106" s="207">
        <f>_xlfn.DAYS(About!$A$3,'Core Indicators'!AC106)</f>
        <v>63</v>
      </c>
      <c r="D106" s="207">
        <f>_xlfn.DAYS(About!$A$3,'Core Indicators'!AK106)</f>
        <v>63</v>
      </c>
      <c r="E106" s="207">
        <f>_xlfn.DAYS(About!$A$3,'Core Indicators'!AS106)</f>
        <v>63</v>
      </c>
      <c r="F106" s="207">
        <f>_xlfn.DAYS(About!$A$3,'Core Indicators'!BQ106)</f>
        <v>8</v>
      </c>
      <c r="G106" s="207">
        <f>_xlfn.DAYS(About!$A$3,'Core Indicators'!DM106)</f>
        <v>63</v>
      </c>
      <c r="H106" s="207">
        <f>_xlfn.DAYS(About!$A$3,'Core Indicators'!DU106)</f>
        <v>63</v>
      </c>
      <c r="I106" s="207">
        <f>_xlfn.DAYS(About!$A$3,'Core Indicators'!EC106)</f>
        <v>63</v>
      </c>
      <c r="J106" s="207">
        <f>_xlfn.DAYS(About!$A$3,'Core Indicators'!EK106)</f>
        <v>95</v>
      </c>
      <c r="K106" s="207">
        <f>_xlfn.DAYS(About!$A$3,'Core Indicators'!ES106)</f>
        <v>301</v>
      </c>
      <c r="L106" s="207">
        <f>_xlfn.DAYS(About!$A$3,'Core Indicators'!FI106)</f>
        <v>1454</v>
      </c>
      <c r="M106" s="207">
        <f>_xlfn.DAYS(About!$A$3,'Core Indicators'!GG106)</f>
        <v>92</v>
      </c>
      <c r="N106" s="207">
        <f>_xlfn.DAYS(About!$A$3,'Core Indicators'!GO106)</f>
        <v>92</v>
      </c>
      <c r="O106" s="207">
        <f>_xlfn.DAYS(About!$A$3,'Core Indicators'!GW106)</f>
        <v>92</v>
      </c>
      <c r="P106" s="207">
        <f>_xlfn.DAYS(About!$A$3,'Core Indicators'!HE106)</f>
        <v>92</v>
      </c>
      <c r="Q106" s="207">
        <f>_xlfn.DAYS(About!$A$3,'Core Indicators'!HM106)</f>
        <v>92</v>
      </c>
      <c r="R106" s="207">
        <f>_xlfn.DAYS(About!$A$3,'Core Indicators'!HU106)</f>
        <v>92</v>
      </c>
      <c r="S106" s="207">
        <f>_xlfn.DAYS(About!$A$3,'Core Indicators'!IC106)</f>
        <v>92</v>
      </c>
      <c r="T106" s="207">
        <f>_xlfn.DAYS(About!$A$3,'Core Indicators'!IK106)</f>
        <v>92</v>
      </c>
      <c r="U106" s="207">
        <f>_xlfn.DAYS(About!$A$3,'Core Indicators'!IS106)</f>
        <v>92</v>
      </c>
      <c r="V106" s="207">
        <f t="shared" si="3"/>
        <v>226.5</v>
      </c>
    </row>
    <row r="107" spans="1:22" x14ac:dyDescent="0.25">
      <c r="A107" s="206" t="str">
        <f>Lists!C:C</f>
        <v>REG001</v>
      </c>
      <c r="B107" s="207">
        <f>_xlfn.DAYS(About!$A$3,'Core Indicators'!U107)</f>
        <v>978</v>
      </c>
      <c r="C107" s="207">
        <f>_xlfn.DAYS(About!$A$3,'Core Indicators'!AC107)</f>
        <v>154</v>
      </c>
      <c r="D107" s="207">
        <f>_xlfn.DAYS(About!$A$3,'Core Indicators'!AK107)</f>
        <v>154</v>
      </c>
      <c r="E107" s="207">
        <f>_xlfn.DAYS(About!$A$3,'Core Indicators'!AS107)</f>
        <v>154</v>
      </c>
      <c r="F107" s="207">
        <f>_xlfn.DAYS(About!$A$3,'Core Indicators'!BQ107)</f>
        <v>154</v>
      </c>
      <c r="G107" s="207">
        <f>_xlfn.DAYS(About!$A$3,'Core Indicators'!DM107)</f>
        <v>154</v>
      </c>
      <c r="H107" s="207">
        <f>_xlfn.DAYS(About!$A$3,'Core Indicators'!DU107)</f>
        <v>154</v>
      </c>
      <c r="I107" s="207">
        <f>_xlfn.DAYS(About!$A$3,'Core Indicators'!EC107)</f>
        <v>154</v>
      </c>
      <c r="J107" s="207">
        <f>_xlfn.DAYS(About!$A$3,'Core Indicators'!EK107)</f>
        <v>154</v>
      </c>
      <c r="K107" s="207">
        <f>_xlfn.DAYS(About!$A$3,'Core Indicators'!ES107)</f>
        <v>154</v>
      </c>
      <c r="L107" s="207">
        <f>_xlfn.DAYS(About!$A$3,'Core Indicators'!FI107)</f>
        <v>1371</v>
      </c>
      <c r="M107" s="207">
        <f>_xlfn.DAYS(About!$A$3,'Core Indicators'!GG107)</f>
        <v>94</v>
      </c>
      <c r="N107" s="207">
        <f>_xlfn.DAYS(About!$A$3,'Core Indicators'!GO107)</f>
        <v>94</v>
      </c>
      <c r="O107" s="207">
        <f>_xlfn.DAYS(About!$A$3,'Core Indicators'!GW107)</f>
        <v>94</v>
      </c>
      <c r="P107" s="207">
        <f>_xlfn.DAYS(About!$A$3,'Core Indicators'!HE107)</f>
        <v>94</v>
      </c>
      <c r="Q107" s="207">
        <f>_xlfn.DAYS(About!$A$3,'Core Indicators'!HM107)</f>
        <v>94</v>
      </c>
      <c r="R107" s="207">
        <f>_xlfn.DAYS(About!$A$3,'Core Indicators'!HU107)</f>
        <v>94</v>
      </c>
      <c r="S107" s="207">
        <f>_xlfn.DAYS(About!$A$3,'Core Indicators'!IC107)</f>
        <v>94</v>
      </c>
      <c r="T107" s="207">
        <f>_xlfn.DAYS(About!$A$3,'Core Indicators'!IK107)</f>
        <v>94</v>
      </c>
      <c r="U107" s="207">
        <f>_xlfn.DAYS(About!$A$3,'Core Indicators'!IS107)</f>
        <v>94</v>
      </c>
      <c r="V107" s="207">
        <f t="shared" si="3"/>
        <v>269.7</v>
      </c>
    </row>
    <row r="108" spans="1:22" x14ac:dyDescent="0.25">
      <c r="A108" s="206" t="str">
        <f>Lists!C:C</f>
        <v>REG002</v>
      </c>
      <c r="B108" s="207">
        <f>_xlfn.DAYS(About!$A$3,'Core Indicators'!U108)</f>
        <v>155</v>
      </c>
      <c r="C108" s="207">
        <f>_xlfn.DAYS(About!$A$3,'Core Indicators'!AC108)</f>
        <v>155</v>
      </c>
      <c r="D108" s="207">
        <f>_xlfn.DAYS(About!$A$3,'Core Indicators'!AK108)</f>
        <v>155</v>
      </c>
      <c r="E108" s="207">
        <f>_xlfn.DAYS(About!$A$3,'Core Indicators'!AS108)</f>
        <v>155</v>
      </c>
      <c r="F108" s="207">
        <f>_xlfn.DAYS(About!$A$3,'Core Indicators'!BQ108)</f>
        <v>155</v>
      </c>
      <c r="G108" s="207">
        <f>_xlfn.DAYS(About!$A$3,'Core Indicators'!DM108)</f>
        <v>155</v>
      </c>
      <c r="H108" s="207">
        <f>_xlfn.DAYS(About!$A$3,'Core Indicators'!DU108)</f>
        <v>155</v>
      </c>
      <c r="I108" s="207">
        <f>_xlfn.DAYS(About!$A$3,'Core Indicators'!EC108)</f>
        <v>155</v>
      </c>
      <c r="J108" s="207">
        <f>_xlfn.DAYS(About!$A$3,'Core Indicators'!EK108)</f>
        <v>155</v>
      </c>
      <c r="K108" s="207">
        <f>_xlfn.DAYS(About!$A$3,'Core Indicators'!ES108)</f>
        <v>323</v>
      </c>
      <c r="L108" s="207">
        <f>_xlfn.DAYS(About!$A$3,'Core Indicators'!FI108)</f>
        <v>155</v>
      </c>
      <c r="M108" s="207">
        <f>_xlfn.DAYS(About!$A$3,'Core Indicators'!GG108)</f>
        <v>92</v>
      </c>
      <c r="N108" s="207">
        <f>_xlfn.DAYS(About!$A$3,'Core Indicators'!GO108)</f>
        <v>92</v>
      </c>
      <c r="O108" s="207">
        <f>_xlfn.DAYS(About!$A$3,'Core Indicators'!GW108)</f>
        <v>92</v>
      </c>
      <c r="P108" s="207">
        <f>_xlfn.DAYS(About!$A$3,'Core Indicators'!HE108)</f>
        <v>92</v>
      </c>
      <c r="Q108" s="207">
        <f>_xlfn.DAYS(About!$A$3,'Core Indicators'!HM108)</f>
        <v>92</v>
      </c>
      <c r="R108" s="207">
        <f>_xlfn.DAYS(About!$A$3,'Core Indicators'!HU108)</f>
        <v>92</v>
      </c>
      <c r="S108" s="207">
        <f>_xlfn.DAYS(About!$A$3,'Core Indicators'!IC108)</f>
        <v>92</v>
      </c>
      <c r="T108" s="207">
        <f>_xlfn.DAYS(About!$A$3,'Core Indicators'!IK108)</f>
        <v>92</v>
      </c>
      <c r="U108" s="207">
        <f>_xlfn.DAYS(About!$A$3,'Core Indicators'!IS108)</f>
        <v>92</v>
      </c>
      <c r="V108" s="207">
        <f t="shared" si="3"/>
        <v>165.5</v>
      </c>
    </row>
    <row r="109" spans="1:22" x14ac:dyDescent="0.25">
      <c r="A109" s="206" t="str">
        <f>Lists!C:C</f>
        <v>REG003</v>
      </c>
      <c r="B109" s="207">
        <f>_xlfn.DAYS(About!$A$3,'Core Indicators'!U109)</f>
        <v>157</v>
      </c>
      <c r="C109" s="207">
        <f>_xlfn.DAYS(About!$A$3,'Core Indicators'!AC109)</f>
        <v>157</v>
      </c>
      <c r="D109" s="207">
        <f>_xlfn.DAYS(About!$A$3,'Core Indicators'!AK109)</f>
        <v>847</v>
      </c>
      <c r="E109" s="207">
        <f>_xlfn.DAYS(About!$A$3,'Core Indicators'!AS109)</f>
        <v>1170</v>
      </c>
      <c r="F109" s="207">
        <f>_xlfn.DAYS(About!$A$3,'Core Indicators'!BQ109)</f>
        <v>0</v>
      </c>
      <c r="G109" s="207">
        <f>_xlfn.DAYS(About!$A$3,'Core Indicators'!DM109)</f>
        <v>1170</v>
      </c>
      <c r="H109" s="207">
        <f>_xlfn.DAYS(About!$A$3,'Core Indicators'!DU109)</f>
        <v>1377</v>
      </c>
      <c r="I109" s="207">
        <f>_xlfn.DAYS(About!$A$3,'Core Indicators'!EC109)</f>
        <v>1377</v>
      </c>
      <c r="J109" s="207">
        <f>_xlfn.DAYS(About!$A$3,'Core Indicators'!EK109)</f>
        <v>1377</v>
      </c>
      <c r="K109" s="207">
        <f>_xlfn.DAYS(About!$A$3,'Core Indicators'!ES109)</f>
        <v>1377</v>
      </c>
      <c r="L109" s="207">
        <f>_xlfn.DAYS(About!$A$3,'Core Indicators'!FI109)</f>
        <v>1377</v>
      </c>
      <c r="M109" s="207">
        <f>_xlfn.DAYS(About!$A$3,'Core Indicators'!GG109)</f>
        <v>92</v>
      </c>
      <c r="N109" s="207">
        <f>_xlfn.DAYS(About!$A$3,'Core Indicators'!GO109)</f>
        <v>92</v>
      </c>
      <c r="O109" s="207">
        <f>_xlfn.DAYS(About!$A$3,'Core Indicators'!GW109)</f>
        <v>92</v>
      </c>
      <c r="P109" s="207">
        <f>_xlfn.DAYS(About!$A$3,'Core Indicators'!HE109)</f>
        <v>92</v>
      </c>
      <c r="Q109" s="207">
        <f>_xlfn.DAYS(About!$A$3,'Core Indicators'!HM109)</f>
        <v>92</v>
      </c>
      <c r="R109" s="207">
        <f>_xlfn.DAYS(About!$A$3,'Core Indicators'!HU109)</f>
        <v>92</v>
      </c>
      <c r="S109" s="207">
        <f>_xlfn.DAYS(About!$A$3,'Core Indicators'!IC109)</f>
        <v>92</v>
      </c>
      <c r="T109" s="207">
        <f>_xlfn.DAYS(About!$A$3,'Core Indicators'!IK109)</f>
        <v>92</v>
      </c>
      <c r="U109" s="207">
        <f>_xlfn.DAYS(About!$A$3,'Core Indicators'!IS109)</f>
        <v>92</v>
      </c>
      <c r="V109" s="207">
        <f t="shared" si="3"/>
        <v>1016.4</v>
      </c>
    </row>
    <row r="110" spans="1:22" x14ac:dyDescent="0.25">
      <c r="A110" s="206" t="str">
        <f>Lists!C:C</f>
        <v>REG004</v>
      </c>
      <c r="B110" s="207">
        <f>_xlfn.DAYS(About!$A$3,'Core Indicators'!U110)</f>
        <v>11</v>
      </c>
      <c r="C110" s="207">
        <f>_xlfn.DAYS(About!$A$3,'Core Indicators'!AC110)</f>
        <v>11</v>
      </c>
      <c r="D110" s="207">
        <f>_xlfn.DAYS(About!$A$3,'Core Indicators'!AK110)</f>
        <v>11</v>
      </c>
      <c r="E110" s="207">
        <f>_xlfn.DAYS(About!$A$3,'Core Indicators'!AS110)</f>
        <v>11</v>
      </c>
      <c r="F110" s="207">
        <f>_xlfn.DAYS(About!$A$3,'Core Indicators'!BQ110)</f>
        <v>11</v>
      </c>
      <c r="G110" s="207">
        <f>_xlfn.DAYS(About!$A$3,'Core Indicators'!DM110)</f>
        <v>11</v>
      </c>
      <c r="H110" s="207">
        <f>_xlfn.DAYS(About!$A$3,'Core Indicators'!DU110)</f>
        <v>11</v>
      </c>
      <c r="I110" s="207">
        <f>_xlfn.DAYS(About!$A$3,'Core Indicators'!EC110)</f>
        <v>11</v>
      </c>
      <c r="J110" s="207">
        <f>_xlfn.DAYS(About!$A$3,'Core Indicators'!EK110)</f>
        <v>11</v>
      </c>
      <c r="K110" s="207">
        <f>_xlfn.DAYS(About!$A$3,'Core Indicators'!ES110)</f>
        <v>11</v>
      </c>
      <c r="L110" s="207">
        <f>_xlfn.DAYS(About!$A$3,'Core Indicators'!FI110)</f>
        <v>1351</v>
      </c>
      <c r="M110" s="207">
        <f>_xlfn.DAYS(About!$A$3,'Core Indicators'!GG110)</f>
        <v>92</v>
      </c>
      <c r="N110" s="207">
        <f>_xlfn.DAYS(About!$A$3,'Core Indicators'!GO110)</f>
        <v>92</v>
      </c>
      <c r="O110" s="207">
        <f>_xlfn.DAYS(About!$A$3,'Core Indicators'!GW110)</f>
        <v>92</v>
      </c>
      <c r="P110" s="207">
        <f>_xlfn.DAYS(About!$A$3,'Core Indicators'!HE110)</f>
        <v>92</v>
      </c>
      <c r="Q110" s="207">
        <f>_xlfn.DAYS(About!$A$3,'Core Indicators'!HM110)</f>
        <v>92</v>
      </c>
      <c r="R110" s="207">
        <f>_xlfn.DAYS(About!$A$3,'Core Indicators'!HU110)</f>
        <v>92</v>
      </c>
      <c r="S110" s="207">
        <f>_xlfn.DAYS(About!$A$3,'Core Indicators'!IC110)</f>
        <v>92</v>
      </c>
      <c r="T110" s="207">
        <f>_xlfn.DAYS(About!$A$3,'Core Indicators'!IK110)</f>
        <v>92</v>
      </c>
      <c r="U110" s="207">
        <f>_xlfn.DAYS(About!$A$3,'Core Indicators'!IS110)</f>
        <v>92</v>
      </c>
      <c r="V110" s="207">
        <f t="shared" si="3"/>
        <v>153.1</v>
      </c>
    </row>
    <row r="111" spans="1:22" x14ac:dyDescent="0.25">
      <c r="A111" s="206" t="str">
        <f>Lists!C:C</f>
        <v>REG006</v>
      </c>
      <c r="B111" s="207">
        <f>_xlfn.DAYS(About!$A$3,'Core Indicators'!U111)</f>
        <v>11</v>
      </c>
      <c r="C111" s="207">
        <f>_xlfn.DAYS(About!$A$3,'Core Indicators'!AC111)</f>
        <v>11</v>
      </c>
      <c r="D111" s="207">
        <f>_xlfn.DAYS(About!$A$3,'Core Indicators'!AK111)</f>
        <v>11</v>
      </c>
      <c r="E111" s="207">
        <f>_xlfn.DAYS(About!$A$3,'Core Indicators'!AS111)</f>
        <v>11</v>
      </c>
      <c r="F111" s="207">
        <f>_xlfn.DAYS(About!$A$3,'Core Indicators'!BQ111)</f>
        <v>11</v>
      </c>
      <c r="G111" s="207">
        <f>_xlfn.DAYS(About!$A$3,'Core Indicators'!DM111)</f>
        <v>11</v>
      </c>
      <c r="H111" s="207">
        <f>_xlfn.DAYS(About!$A$3,'Core Indicators'!DU111)</f>
        <v>11</v>
      </c>
      <c r="I111" s="207">
        <f>_xlfn.DAYS(About!$A$3,'Core Indicators'!EC111)</f>
        <v>11</v>
      </c>
      <c r="J111" s="207">
        <f>_xlfn.DAYS(About!$A$3,'Core Indicators'!EK111)</f>
        <v>11</v>
      </c>
      <c r="K111" s="207">
        <f>_xlfn.DAYS(About!$A$3,'Core Indicators'!ES111)</f>
        <v>11</v>
      </c>
      <c r="L111" s="207">
        <f>_xlfn.DAYS(About!$A$3,'Core Indicators'!FI111)</f>
        <v>1354</v>
      </c>
      <c r="M111" s="207">
        <f>_xlfn.DAYS(About!$A$3,'Core Indicators'!GG111)</f>
        <v>92</v>
      </c>
      <c r="N111" s="207">
        <f>_xlfn.DAYS(About!$A$3,'Core Indicators'!GO111)</f>
        <v>92</v>
      </c>
      <c r="O111" s="207">
        <f>_xlfn.DAYS(About!$A$3,'Core Indicators'!GW111)</f>
        <v>92</v>
      </c>
      <c r="P111" s="207">
        <f>_xlfn.DAYS(About!$A$3,'Core Indicators'!HE111)</f>
        <v>92</v>
      </c>
      <c r="Q111" s="207">
        <f>_xlfn.DAYS(About!$A$3,'Core Indicators'!HM111)</f>
        <v>92</v>
      </c>
      <c r="R111" s="207">
        <f>_xlfn.DAYS(About!$A$3,'Core Indicators'!HU111)</f>
        <v>92</v>
      </c>
      <c r="S111" s="207">
        <f>_xlfn.DAYS(About!$A$3,'Core Indicators'!IC111)</f>
        <v>92</v>
      </c>
      <c r="T111" s="207">
        <f>_xlfn.DAYS(About!$A$3,'Core Indicators'!IK111)</f>
        <v>92</v>
      </c>
      <c r="U111" s="207">
        <f>_xlfn.DAYS(About!$A$3,'Core Indicators'!IS111)</f>
        <v>92</v>
      </c>
      <c r="V111" s="207">
        <f t="shared" si="3"/>
        <v>153.4</v>
      </c>
    </row>
    <row r="112" spans="1:22" x14ac:dyDescent="0.25">
      <c r="A112" s="206" t="str">
        <f>Lists!C:C</f>
        <v>REG007</v>
      </c>
      <c r="B112" s="207">
        <f>_xlfn.DAYS(About!$A$3,'Core Indicators'!U112)</f>
        <v>1</v>
      </c>
      <c r="C112" s="207">
        <f>_xlfn.DAYS(About!$A$3,'Core Indicators'!AC112)</f>
        <v>1</v>
      </c>
      <c r="D112" s="207">
        <f>_xlfn.DAYS(About!$A$3,'Core Indicators'!AK112)</f>
        <v>1</v>
      </c>
      <c r="E112" s="207">
        <f>_xlfn.DAYS(About!$A$3,'Core Indicators'!AS112)</f>
        <v>1</v>
      </c>
      <c r="F112" s="207">
        <f>_xlfn.DAYS(About!$A$3,'Core Indicators'!BQ112)</f>
        <v>1</v>
      </c>
      <c r="G112" s="207">
        <f>_xlfn.DAYS(About!$A$3,'Core Indicators'!DM112)</f>
        <v>1</v>
      </c>
      <c r="H112" s="207">
        <f>_xlfn.DAYS(About!$A$3,'Core Indicators'!DU112)</f>
        <v>1</v>
      </c>
      <c r="I112" s="207">
        <f>_xlfn.DAYS(About!$A$3,'Core Indicators'!EC112)</f>
        <v>1</v>
      </c>
      <c r="J112" s="207">
        <f>_xlfn.DAYS(About!$A$3,'Core Indicators'!EK112)</f>
        <v>1</v>
      </c>
      <c r="K112" s="207">
        <f>_xlfn.DAYS(About!$A$3,'Core Indicators'!ES112)</f>
        <v>1</v>
      </c>
      <c r="L112" s="207">
        <f>_xlfn.DAYS(About!$A$3,'Core Indicators'!FI112)</f>
        <v>156</v>
      </c>
      <c r="M112" s="207">
        <f>_xlfn.DAYS(About!$A$3,'Core Indicators'!GG112)</f>
        <v>97</v>
      </c>
      <c r="N112" s="207">
        <f>_xlfn.DAYS(About!$A$3,'Core Indicators'!GO112)</f>
        <v>97</v>
      </c>
      <c r="O112" s="207">
        <f>_xlfn.DAYS(About!$A$3,'Core Indicators'!GW112)</f>
        <v>97</v>
      </c>
      <c r="P112" s="207">
        <f>_xlfn.DAYS(About!$A$3,'Core Indicators'!HE112)</f>
        <v>97</v>
      </c>
      <c r="Q112" s="207">
        <f>_xlfn.DAYS(About!$A$3,'Core Indicators'!HM112)</f>
        <v>97</v>
      </c>
      <c r="R112" s="207">
        <f>_xlfn.DAYS(About!$A$3,'Core Indicators'!HU112)</f>
        <v>97</v>
      </c>
      <c r="S112" s="207">
        <f>_xlfn.DAYS(About!$A$3,'Core Indicators'!IC112)</f>
        <v>97</v>
      </c>
      <c r="T112" s="207">
        <f>_xlfn.DAYS(About!$A$3,'Core Indicators'!IK112)</f>
        <v>97</v>
      </c>
      <c r="U112" s="207">
        <f>_xlfn.DAYS(About!$A$3,'Core Indicators'!IS112)</f>
        <v>97</v>
      </c>
      <c r="V112" s="207">
        <f t="shared" si="3"/>
        <v>26.1</v>
      </c>
    </row>
    <row r="113" spans="1:22" x14ac:dyDescent="0.25">
      <c r="A113" s="206" t="str">
        <f>Lists!C:C</f>
        <v>REG008</v>
      </c>
      <c r="B113" s="207">
        <f>_xlfn.DAYS(About!$A$3,'Core Indicators'!U113)</f>
        <v>4</v>
      </c>
      <c r="C113" s="207">
        <f>_xlfn.DAYS(About!$A$3,'Core Indicators'!AC113)</f>
        <v>4</v>
      </c>
      <c r="D113" s="207">
        <f>_xlfn.DAYS(About!$A$3,'Core Indicators'!AK113)</f>
        <v>4</v>
      </c>
      <c r="E113" s="207">
        <f>_xlfn.DAYS(About!$A$3,'Core Indicators'!AS113)</f>
        <v>4</v>
      </c>
      <c r="F113" s="207">
        <f>_xlfn.DAYS(About!$A$3,'Core Indicators'!BQ113)</f>
        <v>4</v>
      </c>
      <c r="G113" s="207">
        <f>_xlfn.DAYS(About!$A$3,'Core Indicators'!DM113)</f>
        <v>4</v>
      </c>
      <c r="H113" s="207">
        <f>_xlfn.DAYS(About!$A$3,'Core Indicators'!DU113)</f>
        <v>4</v>
      </c>
      <c r="I113" s="207">
        <f>_xlfn.DAYS(About!$A$3,'Core Indicators'!EC113)</f>
        <v>4</v>
      </c>
      <c r="J113" s="207">
        <f>_xlfn.DAYS(About!$A$3,'Core Indicators'!EK113)</f>
        <v>4</v>
      </c>
      <c r="K113" s="207">
        <f>_xlfn.DAYS(About!$A$3,'Core Indicators'!ES113)</f>
        <v>4</v>
      </c>
      <c r="L113" s="207">
        <f>_xlfn.DAYS(About!$A$3,'Core Indicators'!FI113)</f>
        <v>156</v>
      </c>
      <c r="M113" s="207">
        <f>_xlfn.DAYS(About!$A$3,'Core Indicators'!GG113)</f>
        <v>97</v>
      </c>
      <c r="N113" s="207">
        <f>_xlfn.DAYS(About!$A$3,'Core Indicators'!GO113)</f>
        <v>97</v>
      </c>
      <c r="O113" s="207">
        <f>_xlfn.DAYS(About!$A$3,'Core Indicators'!GW113)</f>
        <v>97</v>
      </c>
      <c r="P113" s="207">
        <f>_xlfn.DAYS(About!$A$3,'Core Indicators'!HE113)</f>
        <v>97</v>
      </c>
      <c r="Q113" s="207">
        <f>_xlfn.DAYS(About!$A$3,'Core Indicators'!HM113)</f>
        <v>97</v>
      </c>
      <c r="R113" s="207">
        <f>_xlfn.DAYS(About!$A$3,'Core Indicators'!HU113)</f>
        <v>97</v>
      </c>
      <c r="S113" s="207">
        <f>_xlfn.DAYS(About!$A$3,'Core Indicators'!IC113)</f>
        <v>97</v>
      </c>
      <c r="T113" s="207">
        <f>_xlfn.DAYS(About!$A$3,'Core Indicators'!IK113)</f>
        <v>97</v>
      </c>
      <c r="U113" s="207">
        <f>_xlfn.DAYS(About!$A$3,'Core Indicators'!IS113)</f>
        <v>97</v>
      </c>
      <c r="V113" s="207">
        <f t="shared" si="3"/>
        <v>28.5</v>
      </c>
    </row>
    <row r="114" spans="1:22" x14ac:dyDescent="0.25">
      <c r="A114" s="206" t="str">
        <f>Lists!C:C</f>
        <v>REG011</v>
      </c>
      <c r="B114" s="207">
        <f>_xlfn.DAYS(About!$A$3,'Core Indicators'!U114)</f>
        <v>0</v>
      </c>
      <c r="C114" s="207">
        <f>_xlfn.DAYS(About!$A$3,'Core Indicators'!AC114)</f>
        <v>0</v>
      </c>
      <c r="D114" s="207">
        <f>_xlfn.DAYS(About!$A$3,'Core Indicators'!AK114)</f>
        <v>0</v>
      </c>
      <c r="E114" s="207">
        <f>_xlfn.DAYS(About!$A$3,'Core Indicators'!AS114)</f>
        <v>0</v>
      </c>
      <c r="F114" s="207">
        <f>_xlfn.DAYS(About!$A$3,'Core Indicators'!BQ114)</f>
        <v>0</v>
      </c>
      <c r="G114" s="207">
        <f>_xlfn.DAYS(About!$A$3,'Core Indicators'!DM114)</f>
        <v>0</v>
      </c>
      <c r="H114" s="207">
        <f>_xlfn.DAYS(About!$A$3,'Core Indicators'!DU114)</f>
        <v>0</v>
      </c>
      <c r="I114" s="207">
        <f>_xlfn.DAYS(About!$A$3,'Core Indicators'!EC114)</f>
        <v>0</v>
      </c>
      <c r="J114" s="207">
        <f>_xlfn.DAYS(About!$A$3,'Core Indicators'!EK114)</f>
        <v>0</v>
      </c>
      <c r="K114" s="207">
        <f>_xlfn.DAYS(About!$A$3,'Core Indicators'!ES114)</f>
        <v>0</v>
      </c>
      <c r="L114" s="207">
        <f>_xlfn.DAYS(About!$A$3,'Core Indicators'!FI114)</f>
        <v>687</v>
      </c>
      <c r="M114" s="207">
        <f>_xlfn.DAYS(About!$A$3,'Core Indicators'!GG114)</f>
        <v>92</v>
      </c>
      <c r="N114" s="207">
        <f>_xlfn.DAYS(About!$A$3,'Core Indicators'!GO114)</f>
        <v>92</v>
      </c>
      <c r="O114" s="207">
        <f>_xlfn.DAYS(About!$A$3,'Core Indicators'!GW114)</f>
        <v>92</v>
      </c>
      <c r="P114" s="207">
        <f>_xlfn.DAYS(About!$A$3,'Core Indicators'!HE114)</f>
        <v>92</v>
      </c>
      <c r="Q114" s="207">
        <f>_xlfn.DAYS(About!$A$3,'Core Indicators'!HM114)</f>
        <v>92</v>
      </c>
      <c r="R114" s="207">
        <f>_xlfn.DAYS(About!$A$3,'Core Indicators'!HU114)</f>
        <v>92</v>
      </c>
      <c r="S114" s="207">
        <f>_xlfn.DAYS(About!$A$3,'Core Indicators'!IC114)</f>
        <v>92</v>
      </c>
      <c r="T114" s="207">
        <f>_xlfn.DAYS(About!$A$3,'Core Indicators'!IK114)</f>
        <v>92</v>
      </c>
      <c r="U114" s="207">
        <f>_xlfn.DAYS(About!$A$3,'Core Indicators'!IS114)</f>
        <v>92</v>
      </c>
      <c r="V114" s="207">
        <f t="shared" si="3"/>
        <v>77.900000000000006</v>
      </c>
    </row>
    <row r="115" spans="1:22" x14ac:dyDescent="0.25">
      <c r="A115" s="206" t="str">
        <f>Lists!C:C</f>
        <v>REG012</v>
      </c>
      <c r="B115" s="207">
        <f>_xlfn.DAYS(About!$A$3,'Core Indicators'!U115)</f>
        <v>0</v>
      </c>
      <c r="C115" s="207">
        <f>_xlfn.DAYS(About!$A$3,'Core Indicators'!AC115)</f>
        <v>0</v>
      </c>
      <c r="D115" s="207">
        <f>_xlfn.DAYS(About!$A$3,'Core Indicators'!AK115)</f>
        <v>0</v>
      </c>
      <c r="E115" s="207">
        <f>_xlfn.DAYS(About!$A$3,'Core Indicators'!AS115)</f>
        <v>0</v>
      </c>
      <c r="F115" s="207">
        <f>_xlfn.DAYS(About!$A$3,'Core Indicators'!BQ115)</f>
        <v>0</v>
      </c>
      <c r="G115" s="207">
        <f>_xlfn.DAYS(About!$A$3,'Core Indicators'!DM115)</f>
        <v>0</v>
      </c>
      <c r="H115" s="207">
        <f>_xlfn.DAYS(About!$A$3,'Core Indicators'!DU115)</f>
        <v>0</v>
      </c>
      <c r="I115" s="207">
        <f>_xlfn.DAYS(About!$A$3,'Core Indicators'!EC115)</f>
        <v>0</v>
      </c>
      <c r="J115" s="207">
        <f>_xlfn.DAYS(About!$A$3,'Core Indicators'!EK115)</f>
        <v>0</v>
      </c>
      <c r="K115" s="207">
        <f>_xlfn.DAYS(About!$A$3,'Core Indicators'!ES115)</f>
        <v>0</v>
      </c>
      <c r="L115" s="207">
        <f>_xlfn.DAYS(About!$A$3,'Core Indicators'!FI115)</f>
        <v>0</v>
      </c>
      <c r="M115" s="207">
        <f>_xlfn.DAYS(About!$A$3,'Core Indicators'!GG115)</f>
        <v>92</v>
      </c>
      <c r="N115" s="207">
        <f>_xlfn.DAYS(About!$A$3,'Core Indicators'!GO115)</f>
        <v>92</v>
      </c>
      <c r="O115" s="207">
        <f>_xlfn.DAYS(About!$A$3,'Core Indicators'!GW115)</f>
        <v>92</v>
      </c>
      <c r="P115" s="207">
        <f>_xlfn.DAYS(About!$A$3,'Core Indicators'!HE115)</f>
        <v>92</v>
      </c>
      <c r="Q115" s="207">
        <f>_xlfn.DAYS(About!$A$3,'Core Indicators'!HM115)</f>
        <v>92</v>
      </c>
      <c r="R115" s="207">
        <f>_xlfn.DAYS(About!$A$3,'Core Indicators'!HU115)</f>
        <v>92</v>
      </c>
      <c r="S115" s="207">
        <f>_xlfn.DAYS(About!$A$3,'Core Indicators'!IC115)</f>
        <v>92</v>
      </c>
      <c r="T115" s="207">
        <f>_xlfn.DAYS(About!$A$3,'Core Indicators'!IK115)</f>
        <v>92</v>
      </c>
      <c r="U115" s="207">
        <f>_xlfn.DAYS(About!$A$3,'Core Indicators'!IS115)</f>
        <v>92</v>
      </c>
      <c r="V115" s="207">
        <f t="shared" si="3"/>
        <v>9.1999999999999993</v>
      </c>
    </row>
    <row r="116" spans="1:22" x14ac:dyDescent="0.25">
      <c r="A116" s="206" t="str">
        <f>Lists!C:C</f>
        <v>REG013</v>
      </c>
      <c r="B116" s="207">
        <f>_xlfn.DAYS(About!$A$3,'Core Indicators'!U116)</f>
        <v>218</v>
      </c>
      <c r="C116" s="207">
        <f>_xlfn.DAYS(About!$A$3,'Core Indicators'!AC116)</f>
        <v>218</v>
      </c>
      <c r="D116" s="207">
        <f>_xlfn.DAYS(About!$A$3,'Core Indicators'!AK116)</f>
        <v>218</v>
      </c>
      <c r="E116" s="207">
        <f>_xlfn.DAYS(About!$A$3,'Core Indicators'!AS116)</f>
        <v>218</v>
      </c>
      <c r="F116" s="207">
        <f>_xlfn.DAYS(About!$A$3,'Core Indicators'!BQ116)</f>
        <v>1</v>
      </c>
      <c r="G116" s="207">
        <f>_xlfn.DAYS(About!$A$3,'Core Indicators'!DM116)</f>
        <v>218</v>
      </c>
      <c r="H116" s="207">
        <f>_xlfn.DAYS(About!$A$3,'Core Indicators'!DU116)</f>
        <v>218</v>
      </c>
      <c r="I116" s="207">
        <f>_xlfn.DAYS(About!$A$3,'Core Indicators'!EC116)</f>
        <v>218</v>
      </c>
      <c r="J116" s="207">
        <f>_xlfn.DAYS(About!$A$3,'Core Indicators'!EK116)</f>
        <v>218</v>
      </c>
      <c r="K116" s="207">
        <f>_xlfn.DAYS(About!$A$3,'Core Indicators'!ES116)</f>
        <v>218</v>
      </c>
      <c r="L116" s="207">
        <f>_xlfn.DAYS(About!$A$3,'Core Indicators'!FI116)</f>
        <v>218</v>
      </c>
      <c r="M116" s="207">
        <f>_xlfn.DAYS(About!$A$3,'Core Indicators'!GG116)</f>
        <v>92</v>
      </c>
      <c r="N116" s="207">
        <f>_xlfn.DAYS(About!$A$3,'Core Indicators'!GO116)</f>
        <v>92</v>
      </c>
      <c r="O116" s="207">
        <f>_xlfn.DAYS(About!$A$3,'Core Indicators'!GW116)</f>
        <v>92</v>
      </c>
      <c r="P116" s="207">
        <f>_xlfn.DAYS(About!$A$3,'Core Indicators'!HE116)</f>
        <v>92</v>
      </c>
      <c r="Q116" s="207">
        <f>_xlfn.DAYS(About!$A$3,'Core Indicators'!HM116)</f>
        <v>92</v>
      </c>
      <c r="R116" s="207">
        <f>_xlfn.DAYS(About!$A$3,'Core Indicators'!HU116)</f>
        <v>92</v>
      </c>
      <c r="S116" s="207">
        <f>_xlfn.DAYS(About!$A$3,'Core Indicators'!IC116)</f>
        <v>92</v>
      </c>
      <c r="T116" s="207">
        <f>_xlfn.DAYS(About!$A$3,'Core Indicators'!IK116)</f>
        <v>92</v>
      </c>
      <c r="U116" s="207">
        <f>_xlfn.DAYS(About!$A$3,'Core Indicators'!IS116)</f>
        <v>92</v>
      </c>
      <c r="V116" s="207">
        <f t="shared" si="3"/>
        <v>183.7</v>
      </c>
    </row>
    <row r="117" spans="1:22" x14ac:dyDescent="0.25">
      <c r="A117" s="206" t="str">
        <f>Lists!C:C</f>
        <v>REG014</v>
      </c>
      <c r="B117" s="207">
        <f>_xlfn.DAYS(About!$A$3,'Core Indicators'!U117)</f>
        <v>35</v>
      </c>
      <c r="C117" s="207">
        <f>_xlfn.DAYS(About!$A$3,'Core Indicators'!AC117)</f>
        <v>35</v>
      </c>
      <c r="D117" s="207">
        <f>_xlfn.DAYS(About!$A$3,'Core Indicators'!AK117)</f>
        <v>35</v>
      </c>
      <c r="E117" s="207">
        <f>_xlfn.DAYS(About!$A$3,'Core Indicators'!AS117)</f>
        <v>35</v>
      </c>
      <c r="F117" s="207">
        <f>_xlfn.DAYS(About!$A$3,'Core Indicators'!BQ117)</f>
        <v>35</v>
      </c>
      <c r="G117" s="207">
        <f>_xlfn.DAYS(About!$A$3,'Core Indicators'!DM117)</f>
        <v>35</v>
      </c>
      <c r="H117" s="207">
        <f>_xlfn.DAYS(About!$A$3,'Core Indicators'!DU117)</f>
        <v>35</v>
      </c>
      <c r="I117" s="207">
        <f>_xlfn.DAYS(About!$A$3,'Core Indicators'!EC117)</f>
        <v>35</v>
      </c>
      <c r="J117" s="207">
        <f>_xlfn.DAYS(About!$A$3,'Core Indicators'!EK117)</f>
        <v>35</v>
      </c>
      <c r="K117" s="207">
        <f>_xlfn.DAYS(About!$A$3,'Core Indicators'!ES117)</f>
        <v>35</v>
      </c>
      <c r="L117" s="207">
        <f>_xlfn.DAYS(About!$A$3,'Core Indicators'!FI117)</f>
        <v>335</v>
      </c>
      <c r="M117" s="207">
        <f>_xlfn.DAYS(About!$A$3,'Core Indicators'!GG117)</f>
        <v>85</v>
      </c>
      <c r="N117" s="207">
        <f>_xlfn.DAYS(About!$A$3,'Core Indicators'!GO117)</f>
        <v>85</v>
      </c>
      <c r="O117" s="207">
        <f>_xlfn.DAYS(About!$A$3,'Core Indicators'!GW117)</f>
        <v>85</v>
      </c>
      <c r="P117" s="207">
        <f>_xlfn.DAYS(About!$A$3,'Core Indicators'!HE117)</f>
        <v>85</v>
      </c>
      <c r="Q117" s="207">
        <f>_xlfn.DAYS(About!$A$3,'Core Indicators'!HM117)</f>
        <v>85</v>
      </c>
      <c r="R117" s="207">
        <f>_xlfn.DAYS(About!$A$3,'Core Indicators'!HU117)</f>
        <v>85</v>
      </c>
      <c r="S117" s="207">
        <f>_xlfn.DAYS(About!$A$3,'Core Indicators'!IC117)</f>
        <v>85</v>
      </c>
      <c r="T117" s="207">
        <f>_xlfn.DAYS(About!$A$3,'Core Indicators'!IK117)</f>
        <v>85</v>
      </c>
      <c r="U117" s="207">
        <f>_xlfn.DAYS(About!$A$3,'Core Indicators'!IS117)</f>
        <v>85</v>
      </c>
      <c r="V117" s="207">
        <f t="shared" si="3"/>
        <v>70</v>
      </c>
    </row>
    <row r="118" spans="1:22" x14ac:dyDescent="0.25">
      <c r="A118" s="206" t="str">
        <f>Lists!C:C</f>
        <v>ROU002</v>
      </c>
      <c r="B118" s="207">
        <f>_xlfn.DAYS(About!$A$3,'Core Indicators'!U118)</f>
        <v>184</v>
      </c>
      <c r="C118" s="207">
        <f>_xlfn.DAYS(About!$A$3,'Core Indicators'!AC118)</f>
        <v>1</v>
      </c>
      <c r="D118" s="207">
        <f>_xlfn.DAYS(About!$A$3,'Core Indicators'!AK118)</f>
        <v>1</v>
      </c>
      <c r="E118" s="207">
        <f>_xlfn.DAYS(About!$A$3,'Core Indicators'!AS118)</f>
        <v>1</v>
      </c>
      <c r="F118" s="207">
        <f>_xlfn.DAYS(About!$A$3,'Core Indicators'!BQ118)</f>
        <v>1</v>
      </c>
      <c r="G118" s="207">
        <f>_xlfn.DAYS(About!$A$3,'Core Indicators'!DM118)</f>
        <v>1</v>
      </c>
      <c r="H118" s="207">
        <f>_xlfn.DAYS(About!$A$3,'Core Indicators'!DU118)</f>
        <v>1</v>
      </c>
      <c r="I118" s="207">
        <f>_xlfn.DAYS(About!$A$3,'Core Indicators'!EC118)</f>
        <v>1</v>
      </c>
      <c r="J118" s="207">
        <f>_xlfn.DAYS(About!$A$3,'Core Indicators'!EK118)</f>
        <v>1</v>
      </c>
      <c r="K118" s="207">
        <f>_xlfn.DAYS(About!$A$3,'Core Indicators'!ES118)</f>
        <v>1</v>
      </c>
      <c r="L118" s="207">
        <f>_xlfn.DAYS(About!$A$3,'Core Indicators'!FI118)</f>
        <v>184</v>
      </c>
      <c r="M118" s="207">
        <f>_xlfn.DAYS(About!$A$3,'Core Indicators'!GG118)</f>
        <v>95</v>
      </c>
      <c r="N118" s="207">
        <f>_xlfn.DAYS(About!$A$3,'Core Indicators'!GO118)</f>
        <v>95</v>
      </c>
      <c r="O118" s="207">
        <f>_xlfn.DAYS(About!$A$3,'Core Indicators'!GW118)</f>
        <v>95</v>
      </c>
      <c r="P118" s="207">
        <f>_xlfn.DAYS(About!$A$3,'Core Indicators'!HE118)</f>
        <v>95</v>
      </c>
      <c r="Q118" s="207">
        <f>_xlfn.DAYS(About!$A$3,'Core Indicators'!HM118)</f>
        <v>95</v>
      </c>
      <c r="R118" s="207">
        <f>_xlfn.DAYS(About!$A$3,'Core Indicators'!HU118)</f>
        <v>95</v>
      </c>
      <c r="S118" s="207">
        <f>_xlfn.DAYS(About!$A$3,'Core Indicators'!IC118)</f>
        <v>95</v>
      </c>
      <c r="T118" s="207">
        <f>_xlfn.DAYS(About!$A$3,'Core Indicators'!IK118)</f>
        <v>95</v>
      </c>
      <c r="U118" s="207">
        <f>_xlfn.DAYS(About!$A$3,'Core Indicators'!IS118)</f>
        <v>95</v>
      </c>
      <c r="V118" s="207">
        <f t="shared" si="3"/>
        <v>28.7</v>
      </c>
    </row>
    <row r="119" spans="1:22" x14ac:dyDescent="0.25">
      <c r="A119" s="206" t="str">
        <f>Lists!C:C</f>
        <v>RWA002</v>
      </c>
      <c r="B119" s="207">
        <f>_xlfn.DAYS(About!$A$3,'Core Indicators'!U119)</f>
        <v>307</v>
      </c>
      <c r="C119" s="207">
        <f>_xlfn.DAYS(About!$A$3,'Core Indicators'!AC119)</f>
        <v>307</v>
      </c>
      <c r="D119" s="207">
        <f>_xlfn.DAYS(About!$A$3,'Core Indicators'!AK119)</f>
        <v>4</v>
      </c>
      <c r="E119" s="207">
        <f>_xlfn.DAYS(About!$A$3,'Core Indicators'!AS119)</f>
        <v>4</v>
      </c>
      <c r="F119" s="207">
        <f>_xlfn.DAYS(About!$A$3,'Core Indicators'!BQ119)</f>
        <v>823</v>
      </c>
      <c r="G119" s="207">
        <f>_xlfn.DAYS(About!$A$3,'Core Indicators'!DM119)</f>
        <v>4</v>
      </c>
      <c r="H119" s="207">
        <f>_xlfn.DAYS(About!$A$3,'Core Indicators'!DU119)</f>
        <v>4</v>
      </c>
      <c r="I119" s="207">
        <f>_xlfn.DAYS(About!$A$3,'Core Indicators'!EC119)</f>
        <v>4</v>
      </c>
      <c r="J119" s="207">
        <f>_xlfn.DAYS(About!$A$3,'Core Indicators'!EK119)</f>
        <v>33</v>
      </c>
      <c r="K119" s="207">
        <f>_xlfn.DAYS(About!$A$3,'Core Indicators'!ES119)</f>
        <v>33</v>
      </c>
      <c r="L119" s="207">
        <f>_xlfn.DAYS(About!$A$3,'Core Indicators'!FI119)</f>
        <v>307</v>
      </c>
      <c r="M119" s="207">
        <f>_xlfn.DAYS(About!$A$3,'Core Indicators'!GG119)</f>
        <v>93</v>
      </c>
      <c r="N119" s="207">
        <f>_xlfn.DAYS(About!$A$3,'Core Indicators'!GO119)</f>
        <v>93</v>
      </c>
      <c r="O119" s="207">
        <f>_xlfn.DAYS(About!$A$3,'Core Indicators'!GW119)</f>
        <v>93</v>
      </c>
      <c r="P119" s="207">
        <f>_xlfn.DAYS(About!$A$3,'Core Indicators'!HE119)</f>
        <v>93</v>
      </c>
      <c r="Q119" s="207">
        <f>_xlfn.DAYS(About!$A$3,'Core Indicators'!HM119)</f>
        <v>93</v>
      </c>
      <c r="R119" s="207">
        <f>_xlfn.DAYS(About!$A$3,'Core Indicators'!HU119)</f>
        <v>93</v>
      </c>
      <c r="S119" s="207">
        <f>_xlfn.DAYS(About!$A$3,'Core Indicators'!IC119)</f>
        <v>93</v>
      </c>
      <c r="T119" s="207">
        <f>_xlfn.DAYS(About!$A$3,'Core Indicators'!IK119)</f>
        <v>93</v>
      </c>
      <c r="U119" s="207">
        <f>_xlfn.DAYS(About!$A$3,'Core Indicators'!IS119)</f>
        <v>93</v>
      </c>
      <c r="V119" s="207">
        <f t="shared" si="3"/>
        <v>130.9</v>
      </c>
    </row>
    <row r="120" spans="1:22" x14ac:dyDescent="0.25">
      <c r="A120" s="206" t="str">
        <f>Lists!C:C</f>
        <v>SDN001</v>
      </c>
      <c r="B120" s="207">
        <f>_xlfn.DAYS(About!$A$3,'Core Indicators'!U120)</f>
        <v>582</v>
      </c>
      <c r="C120" s="207">
        <f>_xlfn.DAYS(About!$A$3,'Core Indicators'!AC120)</f>
        <v>43</v>
      </c>
      <c r="D120" s="207">
        <f>_xlfn.DAYS(About!$A$3,'Core Indicators'!AK120)</f>
        <v>43</v>
      </c>
      <c r="E120" s="207">
        <f>_xlfn.DAYS(About!$A$3,'Core Indicators'!AS120)</f>
        <v>7</v>
      </c>
      <c r="F120" s="207">
        <f>_xlfn.DAYS(About!$A$3,'Core Indicators'!BQ120)</f>
        <v>7</v>
      </c>
      <c r="G120" s="207">
        <f>_xlfn.DAYS(About!$A$3,'Core Indicators'!DM120)</f>
        <v>63</v>
      </c>
      <c r="H120" s="207">
        <f>_xlfn.DAYS(About!$A$3,'Core Indicators'!DU120)</f>
        <v>63</v>
      </c>
      <c r="I120" s="207">
        <f>_xlfn.DAYS(About!$A$3,'Core Indicators'!EC120)</f>
        <v>63</v>
      </c>
      <c r="J120" s="207">
        <f>_xlfn.DAYS(About!$A$3,'Core Indicators'!EK120)</f>
        <v>63</v>
      </c>
      <c r="K120" s="207">
        <f>_xlfn.DAYS(About!$A$3,'Core Indicators'!ES120)</f>
        <v>63</v>
      </c>
      <c r="L120" s="207">
        <f>_xlfn.DAYS(About!$A$3,'Core Indicators'!FI120)</f>
        <v>63</v>
      </c>
      <c r="M120" s="207">
        <f>_xlfn.DAYS(About!$A$3,'Core Indicators'!GG120)</f>
        <v>98</v>
      </c>
      <c r="N120" s="207">
        <f>_xlfn.DAYS(About!$A$3,'Core Indicators'!GO120)</f>
        <v>98</v>
      </c>
      <c r="O120" s="207">
        <f>_xlfn.DAYS(About!$A$3,'Core Indicators'!GW120)</f>
        <v>98</v>
      </c>
      <c r="P120" s="207">
        <f>_xlfn.DAYS(About!$A$3,'Core Indicators'!HE120)</f>
        <v>98</v>
      </c>
      <c r="Q120" s="207">
        <f>_xlfn.DAYS(About!$A$3,'Core Indicators'!HM120)</f>
        <v>98</v>
      </c>
      <c r="R120" s="207">
        <f>_xlfn.DAYS(About!$A$3,'Core Indicators'!HU120)</f>
        <v>98</v>
      </c>
      <c r="S120" s="207">
        <f>_xlfn.DAYS(About!$A$3,'Core Indicators'!IC120)</f>
        <v>98</v>
      </c>
      <c r="T120" s="207">
        <f>_xlfn.DAYS(About!$A$3,'Core Indicators'!IK120)</f>
        <v>98</v>
      </c>
      <c r="U120" s="207">
        <f>_xlfn.DAYS(About!$A$3,'Core Indicators'!IS120)</f>
        <v>98</v>
      </c>
      <c r="V120" s="207">
        <f t="shared" si="3"/>
        <v>53.3</v>
      </c>
    </row>
    <row r="121" spans="1:22" x14ac:dyDescent="0.25">
      <c r="A121" s="206" t="str">
        <f>Lists!C:C</f>
        <v>SDN005</v>
      </c>
      <c r="B121" s="207">
        <f>_xlfn.DAYS(About!$A$3,'Core Indicators'!U121)</f>
        <v>582</v>
      </c>
      <c r="C121" s="207">
        <f>_xlfn.DAYS(About!$A$3,'Core Indicators'!AC121)</f>
        <v>63</v>
      </c>
      <c r="D121" s="207">
        <f>_xlfn.DAYS(About!$A$3,'Core Indicators'!AK121)</f>
        <v>63</v>
      </c>
      <c r="E121" s="207">
        <f>_xlfn.DAYS(About!$A$3,'Core Indicators'!AS121)</f>
        <v>7</v>
      </c>
      <c r="F121" s="207">
        <f>_xlfn.DAYS(About!$A$3,'Core Indicators'!BQ121)</f>
        <v>7</v>
      </c>
      <c r="G121" s="207">
        <f>_xlfn.DAYS(About!$A$3,'Core Indicators'!DM121)</f>
        <v>7</v>
      </c>
      <c r="H121" s="207">
        <f>_xlfn.DAYS(About!$A$3,'Core Indicators'!DU121)</f>
        <v>7</v>
      </c>
      <c r="I121" s="207">
        <f>_xlfn.DAYS(About!$A$3,'Core Indicators'!EC121)</f>
        <v>7</v>
      </c>
      <c r="J121" s="207">
        <f>_xlfn.DAYS(About!$A$3,'Core Indicators'!EK121)</f>
        <v>7</v>
      </c>
      <c r="K121" s="207">
        <f>_xlfn.DAYS(About!$A$3,'Core Indicators'!ES121)</f>
        <v>7</v>
      </c>
      <c r="L121" s="207">
        <f>_xlfn.DAYS(About!$A$3,'Core Indicators'!FI121)</f>
        <v>505</v>
      </c>
      <c r="M121" s="207">
        <f>_xlfn.DAYS(About!$A$3,'Core Indicators'!GG121)</f>
        <v>98</v>
      </c>
      <c r="N121" s="207">
        <f>_xlfn.DAYS(About!$A$3,'Core Indicators'!GO121)</f>
        <v>98</v>
      </c>
      <c r="O121" s="207">
        <f>_xlfn.DAYS(About!$A$3,'Core Indicators'!GW121)</f>
        <v>98</v>
      </c>
      <c r="P121" s="207">
        <f>_xlfn.DAYS(About!$A$3,'Core Indicators'!HE121)</f>
        <v>98</v>
      </c>
      <c r="Q121" s="207">
        <f>_xlfn.DAYS(About!$A$3,'Core Indicators'!HM121)</f>
        <v>98</v>
      </c>
      <c r="R121" s="207">
        <f>_xlfn.DAYS(About!$A$3,'Core Indicators'!HU121)</f>
        <v>98</v>
      </c>
      <c r="S121" s="207">
        <f>_xlfn.DAYS(About!$A$3,'Core Indicators'!IC121)</f>
        <v>98</v>
      </c>
      <c r="T121" s="207">
        <f>_xlfn.DAYS(About!$A$3,'Core Indicators'!IK121)</f>
        <v>98</v>
      </c>
      <c r="U121" s="207">
        <f>_xlfn.DAYS(About!$A$3,'Core Indicators'!IS121)</f>
        <v>98</v>
      </c>
      <c r="V121" s="207">
        <f t="shared" si="3"/>
        <v>71.5</v>
      </c>
    </row>
    <row r="122" spans="1:22" x14ac:dyDescent="0.25">
      <c r="A122" s="206" t="str">
        <f>Lists!C:C</f>
        <v>SDN006</v>
      </c>
      <c r="B122" s="207">
        <f>_xlfn.DAYS(About!$A$3,'Core Indicators'!U122)</f>
        <v>153</v>
      </c>
      <c r="C122" s="207">
        <f>_xlfn.DAYS(About!$A$3,'Core Indicators'!AC122)</f>
        <v>63</v>
      </c>
      <c r="D122" s="207">
        <f>_xlfn.DAYS(About!$A$3,'Core Indicators'!AK122)</f>
        <v>7</v>
      </c>
      <c r="E122" s="207">
        <f>_xlfn.DAYS(About!$A$3,'Core Indicators'!AS122)</f>
        <v>7</v>
      </c>
      <c r="F122" s="207">
        <f>_xlfn.DAYS(About!$A$3,'Core Indicators'!BQ122)</f>
        <v>40</v>
      </c>
      <c r="G122" s="207">
        <f>_xlfn.DAYS(About!$A$3,'Core Indicators'!DM122)</f>
        <v>7</v>
      </c>
      <c r="H122" s="207">
        <f>_xlfn.DAYS(About!$A$3,'Core Indicators'!DU122)</f>
        <v>7</v>
      </c>
      <c r="I122" s="207">
        <f>_xlfn.DAYS(About!$A$3,'Core Indicators'!EC122)</f>
        <v>7</v>
      </c>
      <c r="J122" s="207">
        <f>_xlfn.DAYS(About!$A$3,'Core Indicators'!EK122)</f>
        <v>7</v>
      </c>
      <c r="K122" s="207">
        <f>_xlfn.DAYS(About!$A$3,'Core Indicators'!ES122)</f>
        <v>7</v>
      </c>
      <c r="L122" s="207">
        <f>_xlfn.DAYS(About!$A$3,'Core Indicators'!FI122)</f>
        <v>153</v>
      </c>
      <c r="M122" s="207">
        <f>_xlfn.DAYS(About!$A$3,'Core Indicators'!GG122)</f>
        <v>98</v>
      </c>
      <c r="N122" s="207">
        <f>_xlfn.DAYS(About!$A$3,'Core Indicators'!GO122)</f>
        <v>98</v>
      </c>
      <c r="O122" s="207">
        <f>_xlfn.DAYS(About!$A$3,'Core Indicators'!GW122)</f>
        <v>98</v>
      </c>
      <c r="P122" s="207">
        <f>_xlfn.DAYS(About!$A$3,'Core Indicators'!HE122)</f>
        <v>98</v>
      </c>
      <c r="Q122" s="207">
        <f>_xlfn.DAYS(About!$A$3,'Core Indicators'!HM122)</f>
        <v>98</v>
      </c>
      <c r="R122" s="207">
        <f>_xlfn.DAYS(About!$A$3,'Core Indicators'!HU122)</f>
        <v>98</v>
      </c>
      <c r="S122" s="207">
        <f>_xlfn.DAYS(About!$A$3,'Core Indicators'!IC122)</f>
        <v>98</v>
      </c>
      <c r="T122" s="207">
        <f>_xlfn.DAYS(About!$A$3,'Core Indicators'!IK122)</f>
        <v>98</v>
      </c>
      <c r="U122" s="207">
        <f>_xlfn.DAYS(About!$A$3,'Core Indicators'!IS122)</f>
        <v>98</v>
      </c>
      <c r="V122" s="207">
        <f t="shared" si="3"/>
        <v>34</v>
      </c>
    </row>
    <row r="123" spans="1:22" x14ac:dyDescent="0.25">
      <c r="A123" s="206" t="str">
        <f>Lists!C:C</f>
        <v>SDN008</v>
      </c>
      <c r="B123" s="207">
        <f>_xlfn.DAYS(About!$A$3,'Core Indicators'!U123)</f>
        <v>219</v>
      </c>
      <c r="C123" s="207">
        <f>_xlfn.DAYS(About!$A$3,'Core Indicators'!AC123)</f>
        <v>63</v>
      </c>
      <c r="D123" s="207">
        <f>_xlfn.DAYS(About!$A$3,'Core Indicators'!AK123)</f>
        <v>63</v>
      </c>
      <c r="E123" s="207">
        <f>_xlfn.DAYS(About!$A$3,'Core Indicators'!AS123)</f>
        <v>7</v>
      </c>
      <c r="F123" s="207">
        <f>_xlfn.DAYS(About!$A$3,'Core Indicators'!BQ123)</f>
        <v>7</v>
      </c>
      <c r="G123" s="207">
        <f>_xlfn.DAYS(About!$A$3,'Core Indicators'!DM123)</f>
        <v>63</v>
      </c>
      <c r="H123" s="207">
        <f>_xlfn.DAYS(About!$A$3,'Core Indicators'!DU123)</f>
        <v>63</v>
      </c>
      <c r="I123" s="207">
        <f>_xlfn.DAYS(About!$A$3,'Core Indicators'!EC123)</f>
        <v>63</v>
      </c>
      <c r="J123" s="207">
        <f>_xlfn.DAYS(About!$A$3,'Core Indicators'!EK123)</f>
        <v>63</v>
      </c>
      <c r="K123" s="207">
        <f>_xlfn.DAYS(About!$A$3,'Core Indicators'!ES123)</f>
        <v>63</v>
      </c>
      <c r="L123" s="207">
        <f>_xlfn.DAYS(About!$A$3,'Core Indicators'!FI123)</f>
        <v>641</v>
      </c>
      <c r="M123" s="207">
        <f>_xlfn.DAYS(About!$A$3,'Core Indicators'!GG123)</f>
        <v>98</v>
      </c>
      <c r="N123" s="207">
        <f>_xlfn.DAYS(About!$A$3,'Core Indicators'!GO123)</f>
        <v>98</v>
      </c>
      <c r="O123" s="207">
        <f>_xlfn.DAYS(About!$A$3,'Core Indicators'!GW123)</f>
        <v>98</v>
      </c>
      <c r="P123" s="207">
        <f>_xlfn.DAYS(About!$A$3,'Core Indicators'!HE123)</f>
        <v>98</v>
      </c>
      <c r="Q123" s="207">
        <f>_xlfn.DAYS(About!$A$3,'Core Indicators'!HM123)</f>
        <v>98</v>
      </c>
      <c r="R123" s="207">
        <f>_xlfn.DAYS(About!$A$3,'Core Indicators'!HU123)</f>
        <v>98</v>
      </c>
      <c r="S123" s="207">
        <f>_xlfn.DAYS(About!$A$3,'Core Indicators'!IC123)</f>
        <v>98</v>
      </c>
      <c r="T123" s="207">
        <f>_xlfn.DAYS(About!$A$3,'Core Indicators'!IK123)</f>
        <v>98</v>
      </c>
      <c r="U123" s="207">
        <f>_xlfn.DAYS(About!$A$3,'Core Indicators'!IS123)</f>
        <v>98</v>
      </c>
      <c r="V123" s="207">
        <f t="shared" si="3"/>
        <v>113.1</v>
      </c>
    </row>
    <row r="124" spans="1:22" x14ac:dyDescent="0.25">
      <c r="A124" s="206" t="str">
        <f>Lists!C:C</f>
        <v>SEN002</v>
      </c>
      <c r="B124" s="207">
        <f>_xlfn.DAYS(About!$A$3,'Core Indicators'!U124)</f>
        <v>153</v>
      </c>
      <c r="C124" s="207">
        <f>_xlfn.DAYS(About!$A$3,'Core Indicators'!AC124)</f>
        <v>35</v>
      </c>
      <c r="D124" s="207">
        <f>_xlfn.DAYS(About!$A$3,'Core Indicators'!AK124)</f>
        <v>35</v>
      </c>
      <c r="E124" s="207">
        <f>_xlfn.DAYS(About!$A$3,'Core Indicators'!AS124)</f>
        <v>88</v>
      </c>
      <c r="F124" s="207">
        <f>_xlfn.DAYS(About!$A$3,'Core Indicators'!BQ124)</f>
        <v>153</v>
      </c>
      <c r="G124" s="207">
        <f>_xlfn.DAYS(About!$A$3,'Core Indicators'!DM124)</f>
        <v>35</v>
      </c>
      <c r="H124" s="207">
        <f>_xlfn.DAYS(About!$A$3,'Core Indicators'!DU124)</f>
        <v>35</v>
      </c>
      <c r="I124" s="207">
        <f>_xlfn.DAYS(About!$A$3,'Core Indicators'!EC124)</f>
        <v>35</v>
      </c>
      <c r="J124" s="207">
        <f>_xlfn.DAYS(About!$A$3,'Core Indicators'!EK124)</f>
        <v>35</v>
      </c>
      <c r="K124" s="207">
        <f>_xlfn.DAYS(About!$A$3,'Core Indicators'!ES124)</f>
        <v>35</v>
      </c>
      <c r="L124" s="207">
        <f>_xlfn.DAYS(About!$A$3,'Core Indicators'!FI124)</f>
        <v>88</v>
      </c>
      <c r="M124" s="207">
        <f>_xlfn.DAYS(About!$A$3,'Core Indicators'!GG124)</f>
        <v>94</v>
      </c>
      <c r="N124" s="207">
        <f>_xlfn.DAYS(About!$A$3,'Core Indicators'!GO124)</f>
        <v>94</v>
      </c>
      <c r="O124" s="207">
        <f>_xlfn.DAYS(About!$A$3,'Core Indicators'!GW124)</f>
        <v>94</v>
      </c>
      <c r="P124" s="207">
        <f>_xlfn.DAYS(About!$A$3,'Core Indicators'!HE124)</f>
        <v>94</v>
      </c>
      <c r="Q124" s="207">
        <f>_xlfn.DAYS(About!$A$3,'Core Indicators'!HM124)</f>
        <v>94</v>
      </c>
      <c r="R124" s="207">
        <f>_xlfn.DAYS(About!$A$3,'Core Indicators'!HU124)</f>
        <v>94</v>
      </c>
      <c r="S124" s="207">
        <f>_xlfn.DAYS(About!$A$3,'Core Indicators'!IC124)</f>
        <v>94</v>
      </c>
      <c r="T124" s="207">
        <f>_xlfn.DAYS(About!$A$3,'Core Indicators'!IK124)</f>
        <v>94</v>
      </c>
      <c r="U124" s="207">
        <f>_xlfn.DAYS(About!$A$3,'Core Indicators'!IS124)</f>
        <v>94</v>
      </c>
      <c r="V124" s="207">
        <f t="shared" si="3"/>
        <v>63.3</v>
      </c>
    </row>
    <row r="125" spans="1:22" x14ac:dyDescent="0.25">
      <c r="A125" s="206" t="str">
        <f>Lists!C:C</f>
        <v>SLV001</v>
      </c>
      <c r="B125" s="207">
        <f>_xlfn.DAYS(About!$A$3,'Core Indicators'!U125)</f>
        <v>36</v>
      </c>
      <c r="C125" s="207">
        <f>_xlfn.DAYS(About!$A$3,'Core Indicators'!AC125)</f>
        <v>36</v>
      </c>
      <c r="D125" s="207">
        <f>_xlfn.DAYS(About!$A$3,'Core Indicators'!AK125)</f>
        <v>36</v>
      </c>
      <c r="E125" s="207">
        <f>_xlfn.DAYS(About!$A$3,'Core Indicators'!AS125)</f>
        <v>36</v>
      </c>
      <c r="F125" s="207">
        <f>_xlfn.DAYS(About!$A$3,'Core Indicators'!BQ125)</f>
        <v>7</v>
      </c>
      <c r="G125" s="207">
        <f>_xlfn.DAYS(About!$A$3,'Core Indicators'!DM125)</f>
        <v>36</v>
      </c>
      <c r="H125" s="207">
        <f>_xlfn.DAYS(About!$A$3,'Core Indicators'!DU125)</f>
        <v>36</v>
      </c>
      <c r="I125" s="207">
        <f>_xlfn.DAYS(About!$A$3,'Core Indicators'!EC125)</f>
        <v>36</v>
      </c>
      <c r="J125" s="207">
        <f>_xlfn.DAYS(About!$A$3,'Core Indicators'!EK125)</f>
        <v>36</v>
      </c>
      <c r="K125" s="207">
        <f>_xlfn.DAYS(About!$A$3,'Core Indicators'!ES125)</f>
        <v>36</v>
      </c>
      <c r="L125" s="207">
        <f>_xlfn.DAYS(About!$A$3,'Core Indicators'!FI125)</f>
        <v>36</v>
      </c>
      <c r="M125" s="207">
        <f>_xlfn.DAYS(About!$A$3,'Core Indicators'!GG125)</f>
        <v>94</v>
      </c>
      <c r="N125" s="207">
        <f>_xlfn.DAYS(About!$A$3,'Core Indicators'!GO125)</f>
        <v>94</v>
      </c>
      <c r="O125" s="207">
        <f>_xlfn.DAYS(About!$A$3,'Core Indicators'!GW125)</f>
        <v>94</v>
      </c>
      <c r="P125" s="207">
        <f>_xlfn.DAYS(About!$A$3,'Core Indicators'!HE125)</f>
        <v>94</v>
      </c>
      <c r="Q125" s="207">
        <f>_xlfn.DAYS(About!$A$3,'Core Indicators'!HM125)</f>
        <v>94</v>
      </c>
      <c r="R125" s="207">
        <f>_xlfn.DAYS(About!$A$3,'Core Indicators'!HU125)</f>
        <v>94</v>
      </c>
      <c r="S125" s="207">
        <f>_xlfn.DAYS(About!$A$3,'Core Indicators'!IC125)</f>
        <v>94</v>
      </c>
      <c r="T125" s="207">
        <f>_xlfn.DAYS(About!$A$3,'Core Indicators'!IK125)</f>
        <v>94</v>
      </c>
      <c r="U125" s="207">
        <f>_xlfn.DAYS(About!$A$3,'Core Indicators'!IS125)</f>
        <v>94</v>
      </c>
      <c r="V125" s="207">
        <f t="shared" si="3"/>
        <v>38.9</v>
      </c>
    </row>
    <row r="126" spans="1:22" x14ac:dyDescent="0.25">
      <c r="A126" s="206" t="str">
        <f>Lists!C:C</f>
        <v>SOM001</v>
      </c>
      <c r="B126" s="207">
        <f>_xlfn.DAYS(About!$A$3,'Core Indicators'!U126)</f>
        <v>1198</v>
      </c>
      <c r="C126" s="207">
        <f>_xlfn.DAYS(About!$A$3,'Core Indicators'!AC126)</f>
        <v>68</v>
      </c>
      <c r="D126" s="207">
        <f>_xlfn.DAYS(About!$A$3,'Core Indicators'!AK126)</f>
        <v>68</v>
      </c>
      <c r="E126" s="207">
        <f>_xlfn.DAYS(About!$A$3,'Core Indicators'!AS126)</f>
        <v>42</v>
      </c>
      <c r="F126" s="207">
        <f>_xlfn.DAYS(About!$A$3,'Core Indicators'!BQ126)</f>
        <v>42</v>
      </c>
      <c r="G126" s="207">
        <f>_xlfn.DAYS(About!$A$3,'Core Indicators'!DM126)</f>
        <v>42</v>
      </c>
      <c r="H126" s="207">
        <f>_xlfn.DAYS(About!$A$3,'Core Indicators'!DU126)</f>
        <v>42</v>
      </c>
      <c r="I126" s="207">
        <f>_xlfn.DAYS(About!$A$3,'Core Indicators'!EC126)</f>
        <v>42</v>
      </c>
      <c r="J126" s="207">
        <f>_xlfn.DAYS(About!$A$3,'Core Indicators'!EK126)</f>
        <v>42</v>
      </c>
      <c r="K126" s="207">
        <f>_xlfn.DAYS(About!$A$3,'Core Indicators'!ES126)</f>
        <v>42</v>
      </c>
      <c r="L126" s="207">
        <f>_xlfn.DAYS(About!$A$3,'Core Indicators'!FI126)</f>
        <v>1461</v>
      </c>
      <c r="M126" s="207">
        <f>_xlfn.DAYS(About!$A$3,'Core Indicators'!GG126)</f>
        <v>95</v>
      </c>
      <c r="N126" s="207">
        <f>_xlfn.DAYS(About!$A$3,'Core Indicators'!GO126)</f>
        <v>95</v>
      </c>
      <c r="O126" s="207">
        <f>_xlfn.DAYS(About!$A$3,'Core Indicators'!GW126)</f>
        <v>95</v>
      </c>
      <c r="P126" s="207">
        <f>_xlfn.DAYS(About!$A$3,'Core Indicators'!HE126)</f>
        <v>95</v>
      </c>
      <c r="Q126" s="207">
        <f>_xlfn.DAYS(About!$A$3,'Core Indicators'!HM126)</f>
        <v>95</v>
      </c>
      <c r="R126" s="207">
        <f>_xlfn.DAYS(About!$A$3,'Core Indicators'!HU126)</f>
        <v>95</v>
      </c>
      <c r="S126" s="207">
        <f>_xlfn.DAYS(About!$A$3,'Core Indicators'!IC126)</f>
        <v>95</v>
      </c>
      <c r="T126" s="207">
        <f>_xlfn.DAYS(About!$A$3,'Core Indicators'!IK126)</f>
        <v>95</v>
      </c>
      <c r="U126" s="207">
        <f>_xlfn.DAYS(About!$A$3,'Core Indicators'!IS126)</f>
        <v>95</v>
      </c>
      <c r="V126" s="207">
        <f t="shared" si="3"/>
        <v>191.8</v>
      </c>
    </row>
    <row r="127" spans="1:22" x14ac:dyDescent="0.25">
      <c r="A127" s="206" t="str">
        <f>Lists!C:C</f>
        <v>SOM002</v>
      </c>
      <c r="B127" s="207">
        <f>_xlfn.DAYS(About!$A$3,'Core Indicators'!U127)</f>
        <v>182</v>
      </c>
      <c r="C127" s="207">
        <f>_xlfn.DAYS(About!$A$3,'Core Indicators'!AC127)</f>
        <v>136</v>
      </c>
      <c r="D127" s="207">
        <f>_xlfn.DAYS(About!$A$3,'Core Indicators'!AK127)</f>
        <v>5</v>
      </c>
      <c r="E127" s="207">
        <f>_xlfn.DAYS(About!$A$3,'Core Indicators'!AS127)</f>
        <v>5</v>
      </c>
      <c r="F127" s="207">
        <f>_xlfn.DAYS(About!$A$3,'Core Indicators'!BQ127)</f>
        <v>5</v>
      </c>
      <c r="G127" s="207">
        <f>_xlfn.DAYS(About!$A$3,'Core Indicators'!DM127)</f>
        <v>5</v>
      </c>
      <c r="H127" s="207">
        <f>_xlfn.DAYS(About!$A$3,'Core Indicators'!DU127)</f>
        <v>5</v>
      </c>
      <c r="I127" s="207">
        <f>_xlfn.DAYS(About!$A$3,'Core Indicators'!EC127)</f>
        <v>5</v>
      </c>
      <c r="J127" s="207">
        <f>_xlfn.DAYS(About!$A$3,'Core Indicators'!EK127)</f>
        <v>5</v>
      </c>
      <c r="K127" s="207">
        <f>_xlfn.DAYS(About!$A$3,'Core Indicators'!ES127)</f>
        <v>5</v>
      </c>
      <c r="L127" s="207">
        <f>_xlfn.DAYS(About!$A$3,'Core Indicators'!FI127)</f>
        <v>617</v>
      </c>
      <c r="M127" s="207">
        <f>_xlfn.DAYS(About!$A$3,'Core Indicators'!GG127)</f>
        <v>95</v>
      </c>
      <c r="N127" s="207">
        <f>_xlfn.DAYS(About!$A$3,'Core Indicators'!GO127)</f>
        <v>95</v>
      </c>
      <c r="O127" s="207">
        <f>_xlfn.DAYS(About!$A$3,'Core Indicators'!GW127)</f>
        <v>95</v>
      </c>
      <c r="P127" s="207">
        <f>_xlfn.DAYS(About!$A$3,'Core Indicators'!HE127)</f>
        <v>95</v>
      </c>
      <c r="Q127" s="207">
        <f>_xlfn.DAYS(About!$A$3,'Core Indicators'!HM127)</f>
        <v>95</v>
      </c>
      <c r="R127" s="207">
        <f>_xlfn.DAYS(About!$A$3,'Core Indicators'!HU127)</f>
        <v>95</v>
      </c>
      <c r="S127" s="207">
        <f>_xlfn.DAYS(About!$A$3,'Core Indicators'!IC127)</f>
        <v>95</v>
      </c>
      <c r="T127" s="207">
        <f>_xlfn.DAYS(About!$A$3,'Core Indicators'!IK127)</f>
        <v>95</v>
      </c>
      <c r="U127" s="207">
        <f>_xlfn.DAYS(About!$A$3,'Core Indicators'!IS127)</f>
        <v>95</v>
      </c>
      <c r="V127" s="207">
        <f t="shared" si="3"/>
        <v>75.2</v>
      </c>
    </row>
    <row r="128" spans="1:22" x14ac:dyDescent="0.25">
      <c r="A128" s="206" t="str">
        <f>Lists!C:C</f>
        <v>SSD001</v>
      </c>
      <c r="B128" s="207">
        <f>_xlfn.DAYS(About!$A$3,'Core Indicators'!U128)</f>
        <v>64</v>
      </c>
      <c r="C128" s="207">
        <f>_xlfn.DAYS(About!$A$3,'Core Indicators'!AC128)</f>
        <v>64</v>
      </c>
      <c r="D128" s="207">
        <f>_xlfn.DAYS(About!$A$3,'Core Indicators'!AK128)</f>
        <v>64</v>
      </c>
      <c r="E128" s="207">
        <f>_xlfn.DAYS(About!$A$3,'Core Indicators'!AS128)</f>
        <v>64</v>
      </c>
      <c r="F128" s="207">
        <f>_xlfn.DAYS(About!$A$3,'Core Indicators'!BQ128)</f>
        <v>3</v>
      </c>
      <c r="G128" s="207">
        <f>_xlfn.DAYS(About!$A$3,'Core Indicators'!DM128)</f>
        <v>64</v>
      </c>
      <c r="H128" s="207">
        <f>_xlfn.DAYS(About!$A$3,'Core Indicators'!DU128)</f>
        <v>64</v>
      </c>
      <c r="I128" s="207">
        <f>_xlfn.DAYS(About!$A$3,'Core Indicators'!EC128)</f>
        <v>64</v>
      </c>
      <c r="J128" s="207">
        <f>_xlfn.DAYS(About!$A$3,'Core Indicators'!EK128)</f>
        <v>64</v>
      </c>
      <c r="K128" s="207">
        <f>_xlfn.DAYS(About!$A$3,'Core Indicators'!ES128)</f>
        <v>64</v>
      </c>
      <c r="L128" s="207">
        <f>_xlfn.DAYS(About!$A$3,'Core Indicators'!FI128)</f>
        <v>64</v>
      </c>
      <c r="M128" s="207">
        <f>_xlfn.DAYS(About!$A$3,'Core Indicators'!GG128)</f>
        <v>95</v>
      </c>
      <c r="N128" s="207">
        <f>_xlfn.DAYS(About!$A$3,'Core Indicators'!GO128)</f>
        <v>95</v>
      </c>
      <c r="O128" s="207">
        <f>_xlfn.DAYS(About!$A$3,'Core Indicators'!GW128)</f>
        <v>95</v>
      </c>
      <c r="P128" s="207">
        <f>_xlfn.DAYS(About!$A$3,'Core Indicators'!HE128)</f>
        <v>95</v>
      </c>
      <c r="Q128" s="207">
        <f>_xlfn.DAYS(About!$A$3,'Core Indicators'!HM128)</f>
        <v>95</v>
      </c>
      <c r="R128" s="207">
        <f>_xlfn.DAYS(About!$A$3,'Core Indicators'!HU128)</f>
        <v>95</v>
      </c>
      <c r="S128" s="207">
        <f>_xlfn.DAYS(About!$A$3,'Core Indicators'!IC128)</f>
        <v>95</v>
      </c>
      <c r="T128" s="207">
        <f>_xlfn.DAYS(About!$A$3,'Core Indicators'!IK128)</f>
        <v>95</v>
      </c>
      <c r="U128" s="207">
        <f>_xlfn.DAYS(About!$A$3,'Core Indicators'!IS128)</f>
        <v>95</v>
      </c>
      <c r="V128" s="207">
        <f t="shared" si="3"/>
        <v>61</v>
      </c>
    </row>
    <row r="129" spans="1:22" x14ac:dyDescent="0.25">
      <c r="A129" s="206" t="str">
        <f>Lists!C:C</f>
        <v>SSD003</v>
      </c>
      <c r="B129" s="207">
        <f>_xlfn.DAYS(About!$A$3,'Core Indicators'!U129)</f>
        <v>64</v>
      </c>
      <c r="C129" s="207">
        <f>_xlfn.DAYS(About!$A$3,'Core Indicators'!AC129)</f>
        <v>64</v>
      </c>
      <c r="D129" s="207">
        <f>_xlfn.DAYS(About!$A$3,'Core Indicators'!AK129)</f>
        <v>64</v>
      </c>
      <c r="E129" s="207">
        <f>_xlfn.DAYS(About!$A$3,'Core Indicators'!AS129)</f>
        <v>99</v>
      </c>
      <c r="F129" s="207">
        <f>_xlfn.DAYS(About!$A$3,'Core Indicators'!BQ129)</f>
        <v>99</v>
      </c>
      <c r="G129" s="207">
        <f>_xlfn.DAYS(About!$A$3,'Core Indicators'!DM129)</f>
        <v>64</v>
      </c>
      <c r="H129" s="207">
        <f>_xlfn.DAYS(About!$A$3,'Core Indicators'!DU129)</f>
        <v>64</v>
      </c>
      <c r="I129" s="207">
        <f>_xlfn.DAYS(About!$A$3,'Core Indicators'!EC129)</f>
        <v>64</v>
      </c>
      <c r="J129" s="207">
        <f>_xlfn.DAYS(About!$A$3,'Core Indicators'!EK129)</f>
        <v>64</v>
      </c>
      <c r="K129" s="207">
        <f>_xlfn.DAYS(About!$A$3,'Core Indicators'!ES129)</f>
        <v>64</v>
      </c>
      <c r="L129" s="207">
        <f>_xlfn.DAYS(About!$A$3,'Core Indicators'!FI129)</f>
        <v>64</v>
      </c>
      <c r="M129" s="207">
        <f>_xlfn.DAYS(About!$A$3,'Core Indicators'!GG129)</f>
        <v>95</v>
      </c>
      <c r="N129" s="207">
        <f>_xlfn.DAYS(About!$A$3,'Core Indicators'!GO129)</f>
        <v>95</v>
      </c>
      <c r="O129" s="207">
        <f>_xlfn.DAYS(About!$A$3,'Core Indicators'!GW129)</f>
        <v>95</v>
      </c>
      <c r="P129" s="207">
        <f>_xlfn.DAYS(About!$A$3,'Core Indicators'!HE129)</f>
        <v>95</v>
      </c>
      <c r="Q129" s="207">
        <f>_xlfn.DAYS(About!$A$3,'Core Indicators'!HM129)</f>
        <v>95</v>
      </c>
      <c r="R129" s="207">
        <f>_xlfn.DAYS(About!$A$3,'Core Indicators'!HU129)</f>
        <v>95</v>
      </c>
      <c r="S129" s="207">
        <f>_xlfn.DAYS(About!$A$3,'Core Indicators'!IC129)</f>
        <v>95</v>
      </c>
      <c r="T129" s="207">
        <f>_xlfn.DAYS(About!$A$3,'Core Indicators'!IK129)</f>
        <v>95</v>
      </c>
      <c r="U129" s="207">
        <f>_xlfn.DAYS(About!$A$3,'Core Indicators'!IS129)</f>
        <v>95</v>
      </c>
      <c r="V129" s="207">
        <f t="shared" si="3"/>
        <v>74.099999999999994</v>
      </c>
    </row>
    <row r="130" spans="1:22" x14ac:dyDescent="0.25">
      <c r="A130" s="206" t="str">
        <f>Lists!C:C</f>
        <v>SVK002</v>
      </c>
      <c r="B130" s="207">
        <f>_xlfn.DAYS(About!$A$3,'Core Indicators'!U130)</f>
        <v>184</v>
      </c>
      <c r="C130" s="207">
        <f>_xlfn.DAYS(About!$A$3,'Core Indicators'!AC130)</f>
        <v>15</v>
      </c>
      <c r="D130" s="207">
        <f>_xlfn.DAYS(About!$A$3,'Core Indicators'!AK130)</f>
        <v>15</v>
      </c>
      <c r="E130" s="207">
        <f>_xlfn.DAYS(About!$A$3,'Core Indicators'!AS130)</f>
        <v>15</v>
      </c>
      <c r="F130" s="207">
        <f>_xlfn.DAYS(About!$A$3,'Core Indicators'!BQ130)</f>
        <v>15</v>
      </c>
      <c r="G130" s="207">
        <f>_xlfn.DAYS(About!$A$3,'Core Indicators'!DM130)</f>
        <v>15</v>
      </c>
      <c r="H130" s="207">
        <f>_xlfn.DAYS(About!$A$3,'Core Indicators'!DU130)</f>
        <v>15</v>
      </c>
      <c r="I130" s="207">
        <f>_xlfn.DAYS(About!$A$3,'Core Indicators'!EC130)</f>
        <v>15</v>
      </c>
      <c r="J130" s="207">
        <f>_xlfn.DAYS(About!$A$3,'Core Indicators'!EK130)</f>
        <v>15</v>
      </c>
      <c r="K130" s="207">
        <f>_xlfn.DAYS(About!$A$3,'Core Indicators'!ES130)</f>
        <v>15</v>
      </c>
      <c r="L130" s="207">
        <f>_xlfn.DAYS(About!$A$3,'Core Indicators'!FI130)</f>
        <v>184</v>
      </c>
      <c r="M130" s="207">
        <f>_xlfn.DAYS(About!$A$3,'Core Indicators'!GG130)</f>
        <v>95</v>
      </c>
      <c r="N130" s="207">
        <f>_xlfn.DAYS(About!$A$3,'Core Indicators'!GO130)</f>
        <v>95</v>
      </c>
      <c r="O130" s="207">
        <f>_xlfn.DAYS(About!$A$3,'Core Indicators'!GW130)</f>
        <v>95</v>
      </c>
      <c r="P130" s="207">
        <f>_xlfn.DAYS(About!$A$3,'Core Indicators'!HE130)</f>
        <v>95</v>
      </c>
      <c r="Q130" s="207">
        <f>_xlfn.DAYS(About!$A$3,'Core Indicators'!HM130)</f>
        <v>95</v>
      </c>
      <c r="R130" s="207">
        <f>_xlfn.DAYS(About!$A$3,'Core Indicators'!HU130)</f>
        <v>95</v>
      </c>
      <c r="S130" s="207">
        <f>_xlfn.DAYS(About!$A$3,'Core Indicators'!IC130)</f>
        <v>95</v>
      </c>
      <c r="T130" s="207">
        <f>_xlfn.DAYS(About!$A$3,'Core Indicators'!IK130)</f>
        <v>95</v>
      </c>
      <c r="U130" s="207">
        <f>_xlfn.DAYS(About!$A$3,'Core Indicators'!IS130)</f>
        <v>95</v>
      </c>
      <c r="V130" s="207">
        <f t="shared" si="3"/>
        <v>39.9</v>
      </c>
    </row>
    <row r="131" spans="1:22" x14ac:dyDescent="0.25">
      <c r="A131" s="206" t="str">
        <f>Lists!C:C</f>
        <v>SWZ001</v>
      </c>
      <c r="B131" s="207">
        <f>_xlfn.DAYS(About!$A$3,'Core Indicators'!U131)</f>
        <v>134</v>
      </c>
      <c r="C131" s="207">
        <f>_xlfn.DAYS(About!$A$3,'Core Indicators'!AC131)</f>
        <v>110</v>
      </c>
      <c r="D131" s="207">
        <f>_xlfn.DAYS(About!$A$3,'Core Indicators'!AK131)</f>
        <v>110</v>
      </c>
      <c r="E131" s="207">
        <f>_xlfn.DAYS(About!$A$3,'Core Indicators'!AS131)</f>
        <v>1083</v>
      </c>
      <c r="F131" s="207">
        <f>_xlfn.DAYS(About!$A$3,'Core Indicators'!BQ131)</f>
        <v>21</v>
      </c>
      <c r="G131" s="207">
        <f>_xlfn.DAYS(About!$A$3,'Core Indicators'!DM131)</f>
        <v>110</v>
      </c>
      <c r="H131" s="207">
        <f>_xlfn.DAYS(About!$A$3,'Core Indicators'!DU131)</f>
        <v>110</v>
      </c>
      <c r="I131" s="207">
        <f>_xlfn.DAYS(About!$A$3,'Core Indicators'!EC131)</f>
        <v>110</v>
      </c>
      <c r="J131" s="207">
        <f>_xlfn.DAYS(About!$A$3,'Core Indicators'!EK131)</f>
        <v>110</v>
      </c>
      <c r="K131" s="207">
        <f>_xlfn.DAYS(About!$A$3,'Core Indicators'!ES131)</f>
        <v>110</v>
      </c>
      <c r="L131" s="207">
        <f>_xlfn.DAYS(About!$A$3,'Core Indicators'!FI131)</f>
        <v>110</v>
      </c>
      <c r="M131" s="207">
        <f>_xlfn.DAYS(About!$A$3,'Core Indicators'!GG131)</f>
        <v>92</v>
      </c>
      <c r="N131" s="207">
        <f>_xlfn.DAYS(About!$A$3,'Core Indicators'!GO131)</f>
        <v>92</v>
      </c>
      <c r="O131" s="207">
        <f>_xlfn.DAYS(About!$A$3,'Core Indicators'!GW131)</f>
        <v>92</v>
      </c>
      <c r="P131" s="207">
        <f>_xlfn.DAYS(About!$A$3,'Core Indicators'!HE131)</f>
        <v>92</v>
      </c>
      <c r="Q131" s="207">
        <f>_xlfn.DAYS(About!$A$3,'Core Indicators'!HM131)</f>
        <v>92</v>
      </c>
      <c r="R131" s="207">
        <f>_xlfn.DAYS(About!$A$3,'Core Indicators'!HU131)</f>
        <v>92</v>
      </c>
      <c r="S131" s="207">
        <f>_xlfn.DAYS(About!$A$3,'Core Indicators'!IC131)</f>
        <v>92</v>
      </c>
      <c r="T131" s="207">
        <f>_xlfn.DAYS(About!$A$3,'Core Indicators'!IK131)</f>
        <v>92</v>
      </c>
      <c r="U131" s="207">
        <f>_xlfn.DAYS(About!$A$3,'Core Indicators'!IS131)</f>
        <v>92</v>
      </c>
      <c r="V131" s="207">
        <f t="shared" ref="V131:V158" si="4">AVERAGE(D131:M131)</f>
        <v>196.6</v>
      </c>
    </row>
    <row r="132" spans="1:22" x14ac:dyDescent="0.25">
      <c r="A132" s="206" t="str">
        <f>Lists!C:C</f>
        <v>SYR001</v>
      </c>
      <c r="B132" s="207">
        <f>_xlfn.DAYS(About!$A$3,'Core Indicators'!U132)</f>
        <v>63</v>
      </c>
      <c r="C132" s="207">
        <f>_xlfn.DAYS(About!$A$3,'Core Indicators'!AC132)</f>
        <v>63</v>
      </c>
      <c r="D132" s="207">
        <f>_xlfn.DAYS(About!$A$3,'Core Indicators'!AK132)</f>
        <v>63</v>
      </c>
      <c r="E132" s="207">
        <f>_xlfn.DAYS(About!$A$3,'Core Indicators'!AS132)</f>
        <v>8</v>
      </c>
      <c r="F132" s="207">
        <f>_xlfn.DAYS(About!$A$3,'Core Indicators'!BQ132)</f>
        <v>8</v>
      </c>
      <c r="G132" s="207">
        <f>_xlfn.DAYS(About!$A$3,'Core Indicators'!DM132)</f>
        <v>63</v>
      </c>
      <c r="H132" s="207">
        <f>_xlfn.DAYS(About!$A$3,'Core Indicators'!DU132)</f>
        <v>63</v>
      </c>
      <c r="I132" s="207">
        <f>_xlfn.DAYS(About!$A$3,'Core Indicators'!EC132)</f>
        <v>63</v>
      </c>
      <c r="J132" s="207">
        <f>_xlfn.DAYS(About!$A$3,'Core Indicators'!EK132)</f>
        <v>63</v>
      </c>
      <c r="K132" s="207">
        <f>_xlfn.DAYS(About!$A$3,'Core Indicators'!ES132)</f>
        <v>63</v>
      </c>
      <c r="L132" s="207">
        <f>_xlfn.DAYS(About!$A$3,'Core Indicators'!FI132)</f>
        <v>1462</v>
      </c>
      <c r="M132" s="207">
        <f>_xlfn.DAYS(About!$A$3,'Core Indicators'!GG132)</f>
        <v>92</v>
      </c>
      <c r="N132" s="207">
        <f>_xlfn.DAYS(About!$A$3,'Core Indicators'!GO132)</f>
        <v>92</v>
      </c>
      <c r="O132" s="207">
        <f>_xlfn.DAYS(About!$A$3,'Core Indicators'!GW132)</f>
        <v>92</v>
      </c>
      <c r="P132" s="207">
        <f>_xlfn.DAYS(About!$A$3,'Core Indicators'!HE132)</f>
        <v>92</v>
      </c>
      <c r="Q132" s="207">
        <f>_xlfn.DAYS(About!$A$3,'Core Indicators'!HM132)</f>
        <v>92</v>
      </c>
      <c r="R132" s="207">
        <f>_xlfn.DAYS(About!$A$3,'Core Indicators'!HU132)</f>
        <v>92</v>
      </c>
      <c r="S132" s="207">
        <f>_xlfn.DAYS(About!$A$3,'Core Indicators'!IC132)</f>
        <v>92</v>
      </c>
      <c r="T132" s="207">
        <f>_xlfn.DAYS(About!$A$3,'Core Indicators'!IK132)</f>
        <v>92</v>
      </c>
      <c r="U132" s="207">
        <f>_xlfn.DAYS(About!$A$3,'Core Indicators'!IS132)</f>
        <v>92</v>
      </c>
      <c r="V132" s="207">
        <f t="shared" si="4"/>
        <v>194.8</v>
      </c>
    </row>
    <row r="133" spans="1:22" x14ac:dyDescent="0.25">
      <c r="A133" s="206" t="str">
        <f>Lists!C:C</f>
        <v>TCD001</v>
      </c>
      <c r="B133" s="207">
        <f>_xlfn.DAYS(About!$A$3,'Core Indicators'!U133)</f>
        <v>770</v>
      </c>
      <c r="C133" s="207">
        <f>_xlfn.DAYS(About!$A$3,'Core Indicators'!AC133)</f>
        <v>676</v>
      </c>
      <c r="D133" s="207">
        <f>_xlfn.DAYS(About!$A$3,'Core Indicators'!AK133)</f>
        <v>770</v>
      </c>
      <c r="E133" s="207">
        <f>_xlfn.DAYS(About!$A$3,'Core Indicators'!AS133)</f>
        <v>15</v>
      </c>
      <c r="F133" s="207">
        <f>_xlfn.DAYS(About!$A$3,'Core Indicators'!BQ133)</f>
        <v>60</v>
      </c>
      <c r="G133" s="207">
        <f>_xlfn.DAYS(About!$A$3,'Core Indicators'!DM133)</f>
        <v>770</v>
      </c>
      <c r="H133" s="207">
        <f>_xlfn.DAYS(About!$A$3,'Core Indicators'!DU133)</f>
        <v>770</v>
      </c>
      <c r="I133" s="207">
        <f>_xlfn.DAYS(About!$A$3,'Core Indicators'!EC133)</f>
        <v>188</v>
      </c>
      <c r="J133" s="207">
        <f>_xlfn.DAYS(About!$A$3,'Core Indicators'!EK133)</f>
        <v>188</v>
      </c>
      <c r="K133" s="207">
        <f>_xlfn.DAYS(About!$A$3,'Core Indicators'!ES133)</f>
        <v>188</v>
      </c>
      <c r="L133" s="207">
        <f>_xlfn.DAYS(About!$A$3,'Core Indicators'!FI133)</f>
        <v>770</v>
      </c>
      <c r="M133" s="207">
        <f>_xlfn.DAYS(About!$A$3,'Core Indicators'!GG133)</f>
        <v>94</v>
      </c>
      <c r="N133" s="207">
        <f>_xlfn.DAYS(About!$A$3,'Core Indicators'!GO133)</f>
        <v>94</v>
      </c>
      <c r="O133" s="207">
        <f>_xlfn.DAYS(About!$A$3,'Core Indicators'!GW133)</f>
        <v>94</v>
      </c>
      <c r="P133" s="207">
        <f>_xlfn.DAYS(About!$A$3,'Core Indicators'!HE133)</f>
        <v>94</v>
      </c>
      <c r="Q133" s="207">
        <f>_xlfn.DAYS(About!$A$3,'Core Indicators'!HM133)</f>
        <v>94</v>
      </c>
      <c r="R133" s="207">
        <f>_xlfn.DAYS(About!$A$3,'Core Indicators'!HU133)</f>
        <v>94</v>
      </c>
      <c r="S133" s="207">
        <f>_xlfn.DAYS(About!$A$3,'Core Indicators'!IC133)</f>
        <v>94</v>
      </c>
      <c r="T133" s="207">
        <f>_xlfn.DAYS(About!$A$3,'Core Indicators'!IK133)</f>
        <v>94</v>
      </c>
      <c r="U133" s="207">
        <f>_xlfn.DAYS(About!$A$3,'Core Indicators'!IS133)</f>
        <v>94</v>
      </c>
      <c r="V133" s="207">
        <f t="shared" si="4"/>
        <v>381.3</v>
      </c>
    </row>
    <row r="134" spans="1:22" x14ac:dyDescent="0.25">
      <c r="A134" s="206" t="str">
        <f>Lists!C:C</f>
        <v>TCD003</v>
      </c>
      <c r="B134" s="207">
        <f>_xlfn.DAYS(About!$A$3,'Core Indicators'!U134)</f>
        <v>1446</v>
      </c>
      <c r="C134" s="207">
        <f>_xlfn.DAYS(About!$A$3,'Core Indicators'!AC134)</f>
        <v>188</v>
      </c>
      <c r="D134" s="207">
        <f>_xlfn.DAYS(About!$A$3,'Core Indicators'!AK134)</f>
        <v>188</v>
      </c>
      <c r="E134" s="207">
        <f>_xlfn.DAYS(About!$A$3,'Core Indicators'!AS134)</f>
        <v>15</v>
      </c>
      <c r="F134" s="207">
        <f>_xlfn.DAYS(About!$A$3,'Core Indicators'!BQ134)</f>
        <v>60</v>
      </c>
      <c r="G134" s="207">
        <f>_xlfn.DAYS(About!$A$3,'Core Indicators'!DM134)</f>
        <v>188</v>
      </c>
      <c r="H134" s="207">
        <f>_xlfn.DAYS(About!$A$3,'Core Indicators'!DU134)</f>
        <v>188</v>
      </c>
      <c r="I134" s="207">
        <f>_xlfn.DAYS(About!$A$3,'Core Indicators'!EC134)</f>
        <v>188</v>
      </c>
      <c r="J134" s="207">
        <f>_xlfn.DAYS(About!$A$3,'Core Indicators'!EK134)</f>
        <v>188</v>
      </c>
      <c r="K134" s="207">
        <f>_xlfn.DAYS(About!$A$3,'Core Indicators'!ES134)</f>
        <v>188</v>
      </c>
      <c r="L134" s="207">
        <f>_xlfn.DAYS(About!$A$3,'Core Indicators'!FI134)</f>
        <v>1446</v>
      </c>
      <c r="M134" s="207">
        <f>_xlfn.DAYS(About!$A$3,'Core Indicators'!GG134)</f>
        <v>94</v>
      </c>
      <c r="N134" s="207">
        <f>_xlfn.DAYS(About!$A$3,'Core Indicators'!GO134)</f>
        <v>94</v>
      </c>
      <c r="O134" s="207">
        <f>_xlfn.DAYS(About!$A$3,'Core Indicators'!GW134)</f>
        <v>94</v>
      </c>
      <c r="P134" s="207">
        <f>_xlfn.DAYS(About!$A$3,'Core Indicators'!HE134)</f>
        <v>94</v>
      </c>
      <c r="Q134" s="207">
        <f>_xlfn.DAYS(About!$A$3,'Core Indicators'!HM134)</f>
        <v>94</v>
      </c>
      <c r="R134" s="207">
        <f>_xlfn.DAYS(About!$A$3,'Core Indicators'!HU134)</f>
        <v>94</v>
      </c>
      <c r="S134" s="207">
        <f>_xlfn.DAYS(About!$A$3,'Core Indicators'!IC134)</f>
        <v>94</v>
      </c>
      <c r="T134" s="207">
        <f>_xlfn.DAYS(About!$A$3,'Core Indicators'!IK134)</f>
        <v>94</v>
      </c>
      <c r="U134" s="207">
        <f>_xlfn.DAYS(About!$A$3,'Core Indicators'!IS134)</f>
        <v>94</v>
      </c>
      <c r="V134" s="207">
        <f t="shared" si="4"/>
        <v>274.3</v>
      </c>
    </row>
    <row r="135" spans="1:22" x14ac:dyDescent="0.25">
      <c r="A135" s="206" t="str">
        <f>Lists!C:C</f>
        <v>TCD004</v>
      </c>
      <c r="B135" s="207">
        <f>_xlfn.DAYS(About!$A$3,'Core Indicators'!U135)</f>
        <v>1043</v>
      </c>
      <c r="C135" s="207">
        <f>_xlfn.DAYS(About!$A$3,'Core Indicators'!AC135)</f>
        <v>183</v>
      </c>
      <c r="D135" s="207">
        <f>_xlfn.DAYS(About!$A$3,'Core Indicators'!AK135)</f>
        <v>183</v>
      </c>
      <c r="E135" s="207">
        <f>_xlfn.DAYS(About!$A$3,'Core Indicators'!AS135)</f>
        <v>15</v>
      </c>
      <c r="F135" s="207">
        <f>_xlfn.DAYS(About!$A$3,'Core Indicators'!BQ135)</f>
        <v>60</v>
      </c>
      <c r="G135" s="207">
        <f>_xlfn.DAYS(About!$A$3,'Core Indicators'!DM135)</f>
        <v>188</v>
      </c>
      <c r="H135" s="207">
        <f>_xlfn.DAYS(About!$A$3,'Core Indicators'!DU135)</f>
        <v>183</v>
      </c>
      <c r="I135" s="207">
        <f>_xlfn.DAYS(About!$A$3,'Core Indicators'!EC135)</f>
        <v>183</v>
      </c>
      <c r="J135" s="207">
        <f>_xlfn.DAYS(About!$A$3,'Core Indicators'!EK135)</f>
        <v>183</v>
      </c>
      <c r="K135" s="207">
        <f>_xlfn.DAYS(About!$A$3,'Core Indicators'!ES135)</f>
        <v>183</v>
      </c>
      <c r="L135" s="207">
        <f>_xlfn.DAYS(About!$A$3,'Core Indicators'!FI135)</f>
        <v>1446</v>
      </c>
      <c r="M135" s="207">
        <f>_xlfn.DAYS(About!$A$3,'Core Indicators'!GG135)</f>
        <v>94</v>
      </c>
      <c r="N135" s="207">
        <f>_xlfn.DAYS(About!$A$3,'Core Indicators'!GO135)</f>
        <v>94</v>
      </c>
      <c r="O135" s="207">
        <f>_xlfn.DAYS(About!$A$3,'Core Indicators'!GW135)</f>
        <v>94</v>
      </c>
      <c r="P135" s="207">
        <f>_xlfn.DAYS(About!$A$3,'Core Indicators'!HE135)</f>
        <v>94</v>
      </c>
      <c r="Q135" s="207">
        <f>_xlfn.DAYS(About!$A$3,'Core Indicators'!HM135)</f>
        <v>94</v>
      </c>
      <c r="R135" s="207">
        <f>_xlfn.DAYS(About!$A$3,'Core Indicators'!HU135)</f>
        <v>94</v>
      </c>
      <c r="S135" s="207">
        <f>_xlfn.DAYS(About!$A$3,'Core Indicators'!IC135)</f>
        <v>94</v>
      </c>
      <c r="T135" s="207">
        <f>_xlfn.DAYS(About!$A$3,'Core Indicators'!IK135)</f>
        <v>94</v>
      </c>
      <c r="U135" s="207">
        <f>_xlfn.DAYS(About!$A$3,'Core Indicators'!IS135)</f>
        <v>94</v>
      </c>
      <c r="V135" s="207">
        <f t="shared" si="4"/>
        <v>271.8</v>
      </c>
    </row>
    <row r="136" spans="1:22" x14ac:dyDescent="0.25">
      <c r="A136" s="206" t="str">
        <f>Lists!C:C</f>
        <v>TCD005</v>
      </c>
      <c r="B136" s="207">
        <f>_xlfn.DAYS(About!$A$3,'Core Indicators'!U136)</f>
        <v>1043</v>
      </c>
      <c r="C136" s="207">
        <f>_xlfn.DAYS(About!$A$3,'Core Indicators'!AC136)</f>
        <v>188</v>
      </c>
      <c r="D136" s="207">
        <f>_xlfn.DAYS(About!$A$3,'Core Indicators'!AK136)</f>
        <v>188</v>
      </c>
      <c r="E136" s="207">
        <f>_xlfn.DAYS(About!$A$3,'Core Indicators'!AS136)</f>
        <v>15</v>
      </c>
      <c r="F136" s="207">
        <f>_xlfn.DAYS(About!$A$3,'Core Indicators'!BQ136)</f>
        <v>60</v>
      </c>
      <c r="G136" s="207">
        <f>_xlfn.DAYS(About!$A$3,'Core Indicators'!DM136)</f>
        <v>188</v>
      </c>
      <c r="H136" s="207">
        <f>_xlfn.DAYS(About!$A$3,'Core Indicators'!DU136)</f>
        <v>183</v>
      </c>
      <c r="I136" s="207">
        <f>_xlfn.DAYS(About!$A$3,'Core Indicators'!EC136)</f>
        <v>183</v>
      </c>
      <c r="J136" s="207">
        <f>_xlfn.DAYS(About!$A$3,'Core Indicators'!EK136)</f>
        <v>188</v>
      </c>
      <c r="K136" s="207">
        <f>_xlfn.DAYS(About!$A$3,'Core Indicators'!ES136)</f>
        <v>188</v>
      </c>
      <c r="L136" s="207">
        <f>_xlfn.DAYS(About!$A$3,'Core Indicators'!FI136)</f>
        <v>154</v>
      </c>
      <c r="M136" s="207">
        <f>_xlfn.DAYS(About!$A$3,'Core Indicators'!GG136)</f>
        <v>94</v>
      </c>
      <c r="N136" s="207">
        <f>_xlfn.DAYS(About!$A$3,'Core Indicators'!GO136)</f>
        <v>94</v>
      </c>
      <c r="O136" s="207">
        <f>_xlfn.DAYS(About!$A$3,'Core Indicators'!GW136)</f>
        <v>94</v>
      </c>
      <c r="P136" s="207">
        <f>_xlfn.DAYS(About!$A$3,'Core Indicators'!HE136)</f>
        <v>94</v>
      </c>
      <c r="Q136" s="207">
        <f>_xlfn.DAYS(About!$A$3,'Core Indicators'!HM136)</f>
        <v>94</v>
      </c>
      <c r="R136" s="207">
        <f>_xlfn.DAYS(About!$A$3,'Core Indicators'!HU136)</f>
        <v>94</v>
      </c>
      <c r="S136" s="207">
        <f>_xlfn.DAYS(About!$A$3,'Core Indicators'!IC136)</f>
        <v>94</v>
      </c>
      <c r="T136" s="207">
        <f>_xlfn.DAYS(About!$A$3,'Core Indicators'!IK136)</f>
        <v>94</v>
      </c>
      <c r="U136" s="207">
        <f>_xlfn.DAYS(About!$A$3,'Core Indicators'!IS136)</f>
        <v>94</v>
      </c>
      <c r="V136" s="207">
        <f t="shared" si="4"/>
        <v>144.1</v>
      </c>
    </row>
    <row r="137" spans="1:22" x14ac:dyDescent="0.25">
      <c r="A137" s="206" t="str">
        <f>Lists!C:C</f>
        <v>TCD006</v>
      </c>
      <c r="B137" s="207">
        <f>_xlfn.DAYS(About!$A$3,'Core Indicators'!U137)</f>
        <v>1446</v>
      </c>
      <c r="C137" s="207">
        <f>_xlfn.DAYS(About!$A$3,'Core Indicators'!AC137)</f>
        <v>1043</v>
      </c>
      <c r="D137" s="207">
        <f>_xlfn.DAYS(About!$A$3,'Core Indicators'!AK137)</f>
        <v>1043</v>
      </c>
      <c r="E137" s="207">
        <f>_xlfn.DAYS(About!$A$3,'Core Indicators'!AS137)</f>
        <v>1446</v>
      </c>
      <c r="F137" s="207">
        <f>_xlfn.DAYS(About!$A$3,'Core Indicators'!BQ137)</f>
        <v>60</v>
      </c>
      <c r="G137" s="207">
        <f>_xlfn.DAYS(About!$A$3,'Core Indicators'!DM137)</f>
        <v>916</v>
      </c>
      <c r="H137" s="207">
        <f>_xlfn.DAYS(About!$A$3,'Core Indicators'!DU137)</f>
        <v>916</v>
      </c>
      <c r="I137" s="207">
        <f>_xlfn.DAYS(About!$A$3,'Core Indicators'!EC137)</f>
        <v>916</v>
      </c>
      <c r="J137" s="207">
        <f>_xlfn.DAYS(About!$A$3,'Core Indicators'!EK137)</f>
        <v>916</v>
      </c>
      <c r="K137" s="207">
        <f>_xlfn.DAYS(About!$A$3,'Core Indicators'!ES137)</f>
        <v>916</v>
      </c>
      <c r="L137" s="207">
        <f>_xlfn.DAYS(About!$A$3,'Core Indicators'!FI137)</f>
        <v>1188</v>
      </c>
      <c r="M137" s="207">
        <f>_xlfn.DAYS(About!$A$3,'Core Indicators'!GG137)</f>
        <v>94</v>
      </c>
      <c r="N137" s="207">
        <f>_xlfn.DAYS(About!$A$3,'Core Indicators'!GO137)</f>
        <v>94</v>
      </c>
      <c r="O137" s="207">
        <f>_xlfn.DAYS(About!$A$3,'Core Indicators'!GW137)</f>
        <v>94</v>
      </c>
      <c r="P137" s="207">
        <f>_xlfn.DAYS(About!$A$3,'Core Indicators'!HE137)</f>
        <v>94</v>
      </c>
      <c r="Q137" s="207">
        <f>_xlfn.DAYS(About!$A$3,'Core Indicators'!HM137)</f>
        <v>94</v>
      </c>
      <c r="R137" s="207">
        <f>_xlfn.DAYS(About!$A$3,'Core Indicators'!HU137)</f>
        <v>94</v>
      </c>
      <c r="S137" s="207">
        <f>_xlfn.DAYS(About!$A$3,'Core Indicators'!IC137)</f>
        <v>94</v>
      </c>
      <c r="T137" s="207">
        <f>_xlfn.DAYS(About!$A$3,'Core Indicators'!IK137)</f>
        <v>94</v>
      </c>
      <c r="U137" s="207">
        <f>_xlfn.DAYS(About!$A$3,'Core Indicators'!IS137)</f>
        <v>94</v>
      </c>
      <c r="V137" s="207">
        <f t="shared" si="4"/>
        <v>841.1</v>
      </c>
    </row>
    <row r="138" spans="1:22" x14ac:dyDescent="0.25">
      <c r="A138" s="206" t="str">
        <f>Lists!C:C</f>
        <v>THA001</v>
      </c>
      <c r="B138" s="207">
        <f>_xlfn.DAYS(About!$A$3,'Core Indicators'!U138)</f>
        <v>1281</v>
      </c>
      <c r="C138" s="207">
        <f>_xlfn.DAYS(About!$A$3,'Core Indicators'!AC138)</f>
        <v>33</v>
      </c>
      <c r="D138" s="207">
        <f>_xlfn.DAYS(About!$A$3,'Core Indicators'!AK138)</f>
        <v>33</v>
      </c>
      <c r="E138" s="207">
        <f>_xlfn.DAYS(About!$A$3,'Core Indicators'!AS138)</f>
        <v>33</v>
      </c>
      <c r="F138" s="207">
        <f>_xlfn.DAYS(About!$A$3,'Core Indicators'!BQ138)</f>
        <v>1</v>
      </c>
      <c r="G138" s="207">
        <f>_xlfn.DAYS(About!$A$3,'Core Indicators'!DM138)</f>
        <v>33</v>
      </c>
      <c r="H138" s="207">
        <f>_xlfn.DAYS(About!$A$3,'Core Indicators'!DU138)</f>
        <v>274</v>
      </c>
      <c r="I138" s="207">
        <f>_xlfn.DAYS(About!$A$3,'Core Indicators'!EC138)</f>
        <v>33</v>
      </c>
      <c r="J138" s="207">
        <f>_xlfn.DAYS(About!$A$3,'Core Indicators'!EK138)</f>
        <v>274</v>
      </c>
      <c r="K138" s="207">
        <f>_xlfn.DAYS(About!$A$3,'Core Indicators'!ES138)</f>
        <v>274</v>
      </c>
      <c r="L138" s="207">
        <f>_xlfn.DAYS(About!$A$3,'Core Indicators'!FI138)</f>
        <v>1448</v>
      </c>
      <c r="M138" s="207">
        <f>_xlfn.DAYS(About!$A$3,'Core Indicators'!GG138)</f>
        <v>92</v>
      </c>
      <c r="N138" s="207">
        <f>_xlfn.DAYS(About!$A$3,'Core Indicators'!GO138)</f>
        <v>92</v>
      </c>
      <c r="O138" s="207">
        <f>_xlfn.DAYS(About!$A$3,'Core Indicators'!GW138)</f>
        <v>92</v>
      </c>
      <c r="P138" s="207">
        <f>_xlfn.DAYS(About!$A$3,'Core Indicators'!HE138)</f>
        <v>92</v>
      </c>
      <c r="Q138" s="207">
        <f>_xlfn.DAYS(About!$A$3,'Core Indicators'!HM138)</f>
        <v>92</v>
      </c>
      <c r="R138" s="207">
        <f>_xlfn.DAYS(About!$A$3,'Core Indicators'!HU138)</f>
        <v>92</v>
      </c>
      <c r="S138" s="207">
        <f>_xlfn.DAYS(About!$A$3,'Core Indicators'!IC138)</f>
        <v>92</v>
      </c>
      <c r="T138" s="207">
        <f>_xlfn.DAYS(About!$A$3,'Core Indicators'!IK138)</f>
        <v>92</v>
      </c>
      <c r="U138" s="207">
        <f>_xlfn.DAYS(About!$A$3,'Core Indicators'!IS138)</f>
        <v>92</v>
      </c>
      <c r="V138" s="207">
        <f t="shared" si="4"/>
        <v>249.5</v>
      </c>
    </row>
    <row r="139" spans="1:22" x14ac:dyDescent="0.25">
      <c r="A139" s="206" t="str">
        <f>Lists!C:C</f>
        <v>THA002</v>
      </c>
      <c r="B139" s="207">
        <f>_xlfn.DAYS(About!$A$3,'Core Indicators'!U139)</f>
        <v>1281</v>
      </c>
      <c r="C139" s="207">
        <f>_xlfn.DAYS(About!$A$3,'Core Indicators'!AC139)</f>
        <v>1281</v>
      </c>
      <c r="D139" s="207">
        <f>_xlfn.DAYS(About!$A$3,'Core Indicators'!AK139)</f>
        <v>461</v>
      </c>
      <c r="E139" s="207">
        <f>_xlfn.DAYS(About!$A$3,'Core Indicators'!AS139)</f>
        <v>1281</v>
      </c>
      <c r="F139" s="207">
        <f>_xlfn.DAYS(About!$A$3,'Core Indicators'!BQ139)</f>
        <v>1</v>
      </c>
      <c r="G139" s="207">
        <f>_xlfn.DAYS(About!$A$3,'Core Indicators'!DM139)</f>
        <v>274</v>
      </c>
      <c r="H139" s="207">
        <f>_xlfn.DAYS(About!$A$3,'Core Indicators'!DU139)</f>
        <v>1037</v>
      </c>
      <c r="I139" s="207">
        <f>_xlfn.DAYS(About!$A$3,'Core Indicators'!EC139)</f>
        <v>1037</v>
      </c>
      <c r="J139" s="207">
        <f>_xlfn.DAYS(About!$A$3,'Core Indicators'!EK139)</f>
        <v>1037</v>
      </c>
      <c r="K139" s="207">
        <f>_xlfn.DAYS(About!$A$3,'Core Indicators'!ES139)</f>
        <v>1037</v>
      </c>
      <c r="L139" s="207">
        <f>_xlfn.DAYS(About!$A$3,'Core Indicators'!FI139)</f>
        <v>1448</v>
      </c>
      <c r="M139" s="207">
        <f>_xlfn.DAYS(About!$A$3,'Core Indicators'!GG139)</f>
        <v>92</v>
      </c>
      <c r="N139" s="207">
        <f>_xlfn.DAYS(About!$A$3,'Core Indicators'!GO139)</f>
        <v>92</v>
      </c>
      <c r="O139" s="207">
        <f>_xlfn.DAYS(About!$A$3,'Core Indicators'!GW139)</f>
        <v>92</v>
      </c>
      <c r="P139" s="207">
        <f>_xlfn.DAYS(About!$A$3,'Core Indicators'!HE139)</f>
        <v>92</v>
      </c>
      <c r="Q139" s="207">
        <f>_xlfn.DAYS(About!$A$3,'Core Indicators'!HM139)</f>
        <v>92</v>
      </c>
      <c r="R139" s="207">
        <f>_xlfn.DAYS(About!$A$3,'Core Indicators'!HU139)</f>
        <v>92</v>
      </c>
      <c r="S139" s="207">
        <f>_xlfn.DAYS(About!$A$3,'Core Indicators'!IC139)</f>
        <v>92</v>
      </c>
      <c r="T139" s="207">
        <f>_xlfn.DAYS(About!$A$3,'Core Indicators'!IK139)</f>
        <v>92</v>
      </c>
      <c r="U139" s="207">
        <f>_xlfn.DAYS(About!$A$3,'Core Indicators'!IS139)</f>
        <v>92</v>
      </c>
      <c r="V139" s="207">
        <f t="shared" si="4"/>
        <v>770.5</v>
      </c>
    </row>
    <row r="140" spans="1:22" x14ac:dyDescent="0.25">
      <c r="A140" s="206" t="str">
        <f>Lists!C:C</f>
        <v>THA003</v>
      </c>
      <c r="B140" s="207">
        <f>_xlfn.DAYS(About!$A$3,'Core Indicators'!U140)</f>
        <v>274</v>
      </c>
      <c r="C140" s="207">
        <f>_xlfn.DAYS(About!$A$3,'Core Indicators'!AC140)</f>
        <v>33</v>
      </c>
      <c r="D140" s="207">
        <f>_xlfn.DAYS(About!$A$3,'Core Indicators'!AK140)</f>
        <v>33</v>
      </c>
      <c r="E140" s="207">
        <f>_xlfn.DAYS(About!$A$3,'Core Indicators'!AS140)</f>
        <v>33</v>
      </c>
      <c r="F140" s="207">
        <f>_xlfn.DAYS(About!$A$3,'Core Indicators'!BQ140)</f>
        <v>733</v>
      </c>
      <c r="G140" s="207">
        <f>_xlfn.DAYS(About!$A$3,'Core Indicators'!DM140)</f>
        <v>33</v>
      </c>
      <c r="H140" s="207">
        <f>_xlfn.DAYS(About!$A$3,'Core Indicators'!DU140)</f>
        <v>274</v>
      </c>
      <c r="I140" s="207">
        <f>_xlfn.DAYS(About!$A$3,'Core Indicators'!EC140)</f>
        <v>33</v>
      </c>
      <c r="J140" s="207">
        <f>_xlfn.DAYS(About!$A$3,'Core Indicators'!EK140)</f>
        <v>274</v>
      </c>
      <c r="K140" s="207">
        <f>_xlfn.DAYS(About!$A$3,'Core Indicators'!ES140)</f>
        <v>274</v>
      </c>
      <c r="L140" s="207">
        <f>_xlfn.DAYS(About!$A$3,'Core Indicators'!FI140)</f>
        <v>1448</v>
      </c>
      <c r="M140" s="207">
        <f>_xlfn.DAYS(About!$A$3,'Core Indicators'!GG140)</f>
        <v>92</v>
      </c>
      <c r="N140" s="207">
        <f>_xlfn.DAYS(About!$A$3,'Core Indicators'!GO140)</f>
        <v>92</v>
      </c>
      <c r="O140" s="207">
        <f>_xlfn.DAYS(About!$A$3,'Core Indicators'!GW140)</f>
        <v>92</v>
      </c>
      <c r="P140" s="207">
        <f>_xlfn.DAYS(About!$A$3,'Core Indicators'!HE140)</f>
        <v>92</v>
      </c>
      <c r="Q140" s="207">
        <f>_xlfn.DAYS(About!$A$3,'Core Indicators'!HM140)</f>
        <v>92</v>
      </c>
      <c r="R140" s="207">
        <f>_xlfn.DAYS(About!$A$3,'Core Indicators'!HU140)</f>
        <v>92</v>
      </c>
      <c r="S140" s="207">
        <f>_xlfn.DAYS(About!$A$3,'Core Indicators'!IC140)</f>
        <v>92</v>
      </c>
      <c r="T140" s="207">
        <f>_xlfn.DAYS(About!$A$3,'Core Indicators'!IK140)</f>
        <v>92</v>
      </c>
      <c r="U140" s="207">
        <f>_xlfn.DAYS(About!$A$3,'Core Indicators'!IS140)</f>
        <v>92</v>
      </c>
      <c r="V140" s="207">
        <f t="shared" si="4"/>
        <v>322.7</v>
      </c>
    </row>
    <row r="141" spans="1:22" x14ac:dyDescent="0.25">
      <c r="A141" s="206" t="str">
        <f>Lists!C:C</f>
        <v>TTO002</v>
      </c>
      <c r="B141" s="207">
        <f>_xlfn.DAYS(About!$A$3,'Core Indicators'!U141)</f>
        <v>39</v>
      </c>
      <c r="C141" s="207">
        <f>_xlfn.DAYS(About!$A$3,'Core Indicators'!AC141)</f>
        <v>39</v>
      </c>
      <c r="D141" s="207">
        <f>_xlfn.DAYS(About!$A$3,'Core Indicators'!AK141)</f>
        <v>39</v>
      </c>
      <c r="E141" s="207">
        <f>_xlfn.DAYS(About!$A$3,'Core Indicators'!AS141)</f>
        <v>39</v>
      </c>
      <c r="F141" s="207">
        <f>_xlfn.DAYS(About!$A$3,'Core Indicators'!BQ141)</f>
        <v>39</v>
      </c>
      <c r="G141" s="207">
        <f>_xlfn.DAYS(About!$A$3,'Core Indicators'!DM141)</f>
        <v>39</v>
      </c>
      <c r="H141" s="207">
        <f>_xlfn.DAYS(About!$A$3,'Core Indicators'!DU141)</f>
        <v>39</v>
      </c>
      <c r="I141" s="207">
        <f>_xlfn.DAYS(About!$A$3,'Core Indicators'!EC141)</f>
        <v>39</v>
      </c>
      <c r="J141" s="207">
        <f>_xlfn.DAYS(About!$A$3,'Core Indicators'!EK141)</f>
        <v>39</v>
      </c>
      <c r="K141" s="207">
        <f>_xlfn.DAYS(About!$A$3,'Core Indicators'!ES141)</f>
        <v>39</v>
      </c>
      <c r="L141" s="207">
        <f>_xlfn.DAYS(About!$A$3,'Core Indicators'!FI141)</f>
        <v>39</v>
      </c>
      <c r="M141" s="207">
        <f>_xlfn.DAYS(About!$A$3,'Core Indicators'!GG141)</f>
        <v>94</v>
      </c>
      <c r="N141" s="207">
        <f>_xlfn.DAYS(About!$A$3,'Core Indicators'!GO141)</f>
        <v>94</v>
      </c>
      <c r="O141" s="207">
        <f>_xlfn.DAYS(About!$A$3,'Core Indicators'!GW141)</f>
        <v>94</v>
      </c>
      <c r="P141" s="207">
        <f>_xlfn.DAYS(About!$A$3,'Core Indicators'!HE141)</f>
        <v>94</v>
      </c>
      <c r="Q141" s="207">
        <f>_xlfn.DAYS(About!$A$3,'Core Indicators'!HM141)</f>
        <v>94</v>
      </c>
      <c r="R141" s="207">
        <f>_xlfn.DAYS(About!$A$3,'Core Indicators'!HU141)</f>
        <v>94</v>
      </c>
      <c r="S141" s="207">
        <f>_xlfn.DAYS(About!$A$3,'Core Indicators'!IC141)</f>
        <v>94</v>
      </c>
      <c r="T141" s="207">
        <f>_xlfn.DAYS(About!$A$3,'Core Indicators'!IK141)</f>
        <v>94</v>
      </c>
      <c r="U141" s="207">
        <f>_xlfn.DAYS(About!$A$3,'Core Indicators'!IS141)</f>
        <v>94</v>
      </c>
      <c r="V141" s="207">
        <f t="shared" si="4"/>
        <v>44.5</v>
      </c>
    </row>
    <row r="142" spans="1:22" x14ac:dyDescent="0.25">
      <c r="A142" s="206" t="str">
        <f>Lists!C:C</f>
        <v>TUN002</v>
      </c>
      <c r="B142" s="207">
        <f>_xlfn.DAYS(About!$A$3,'Core Indicators'!U142)</f>
        <v>184</v>
      </c>
      <c r="C142" s="207">
        <f>_xlfn.DAYS(About!$A$3,'Core Indicators'!AC142)</f>
        <v>1</v>
      </c>
      <c r="D142" s="207">
        <f>_xlfn.DAYS(About!$A$3,'Core Indicators'!AK142)</f>
        <v>1</v>
      </c>
      <c r="E142" s="207">
        <f>_xlfn.DAYS(About!$A$3,'Core Indicators'!AS142)</f>
        <v>1</v>
      </c>
      <c r="F142" s="207">
        <f>_xlfn.DAYS(About!$A$3,'Core Indicators'!BQ142)</f>
        <v>1</v>
      </c>
      <c r="G142" s="207">
        <f>_xlfn.DAYS(About!$A$3,'Core Indicators'!DM142)</f>
        <v>1</v>
      </c>
      <c r="H142" s="207">
        <f>_xlfn.DAYS(About!$A$3,'Core Indicators'!DU142)</f>
        <v>1</v>
      </c>
      <c r="I142" s="207">
        <f>_xlfn.DAYS(About!$A$3,'Core Indicators'!EC142)</f>
        <v>1</v>
      </c>
      <c r="J142" s="207">
        <f>_xlfn.DAYS(About!$A$3,'Core Indicators'!EK142)</f>
        <v>1</v>
      </c>
      <c r="K142" s="207">
        <f>_xlfn.DAYS(About!$A$3,'Core Indicators'!ES142)</f>
        <v>1</v>
      </c>
      <c r="L142" s="207">
        <f>_xlfn.DAYS(About!$A$3,'Core Indicators'!FI142)</f>
        <v>184</v>
      </c>
      <c r="M142" s="207">
        <f>_xlfn.DAYS(About!$A$3,'Core Indicators'!GG142)</f>
        <v>98</v>
      </c>
      <c r="N142" s="207">
        <f>_xlfn.DAYS(About!$A$3,'Core Indicators'!GO142)</f>
        <v>98</v>
      </c>
      <c r="O142" s="207">
        <f>_xlfn.DAYS(About!$A$3,'Core Indicators'!GW142)</f>
        <v>98</v>
      </c>
      <c r="P142" s="207">
        <f>_xlfn.DAYS(About!$A$3,'Core Indicators'!HE142)</f>
        <v>98</v>
      </c>
      <c r="Q142" s="207">
        <f>_xlfn.DAYS(About!$A$3,'Core Indicators'!HM142)</f>
        <v>98</v>
      </c>
      <c r="R142" s="207">
        <f>_xlfn.DAYS(About!$A$3,'Core Indicators'!HU142)</f>
        <v>98</v>
      </c>
      <c r="S142" s="207">
        <f>_xlfn.DAYS(About!$A$3,'Core Indicators'!IC142)</f>
        <v>98</v>
      </c>
      <c r="T142" s="207">
        <f>_xlfn.DAYS(About!$A$3,'Core Indicators'!IK142)</f>
        <v>98</v>
      </c>
      <c r="U142" s="207">
        <f>_xlfn.DAYS(About!$A$3,'Core Indicators'!IS142)</f>
        <v>98</v>
      </c>
      <c r="V142" s="207">
        <f t="shared" si="4"/>
        <v>29</v>
      </c>
    </row>
    <row r="143" spans="1:22" x14ac:dyDescent="0.25">
      <c r="A143" s="206" t="str">
        <f>Lists!C:C</f>
        <v>TUR001</v>
      </c>
      <c r="B143" s="207">
        <f>_xlfn.DAYS(About!$A$3,'Core Indicators'!U143)</f>
        <v>63</v>
      </c>
      <c r="C143" s="207">
        <f>_xlfn.DAYS(About!$A$3,'Core Indicators'!AC143)</f>
        <v>63</v>
      </c>
      <c r="D143" s="207">
        <f>_xlfn.DAYS(About!$A$3,'Core Indicators'!AK143)</f>
        <v>11</v>
      </c>
      <c r="E143" s="207">
        <f>_xlfn.DAYS(About!$A$3,'Core Indicators'!AS143)</f>
        <v>11</v>
      </c>
      <c r="F143" s="207">
        <f>_xlfn.DAYS(About!$A$3,'Core Indicators'!BQ143)</f>
        <v>11</v>
      </c>
      <c r="G143" s="207">
        <f>_xlfn.DAYS(About!$A$3,'Core Indicators'!DM143)</f>
        <v>11</v>
      </c>
      <c r="H143" s="207">
        <f>_xlfn.DAYS(About!$A$3,'Core Indicators'!DU143)</f>
        <v>11</v>
      </c>
      <c r="I143" s="207">
        <f>_xlfn.DAYS(About!$A$3,'Core Indicators'!EC143)</f>
        <v>11</v>
      </c>
      <c r="J143" s="207">
        <f>_xlfn.DAYS(About!$A$3,'Core Indicators'!EK143)</f>
        <v>11</v>
      </c>
      <c r="K143" s="207">
        <f>_xlfn.DAYS(About!$A$3,'Core Indicators'!ES143)</f>
        <v>43</v>
      </c>
      <c r="L143" s="207">
        <f>_xlfn.DAYS(About!$A$3,'Core Indicators'!FI143)</f>
        <v>1446</v>
      </c>
      <c r="M143" s="207">
        <f>_xlfn.DAYS(About!$A$3,'Core Indicators'!GG143)</f>
        <v>92</v>
      </c>
      <c r="N143" s="207">
        <f>_xlfn.DAYS(About!$A$3,'Core Indicators'!GO143)</f>
        <v>92</v>
      </c>
      <c r="O143" s="207">
        <f>_xlfn.DAYS(About!$A$3,'Core Indicators'!GW143)</f>
        <v>92</v>
      </c>
      <c r="P143" s="207">
        <f>_xlfn.DAYS(About!$A$3,'Core Indicators'!HE143)</f>
        <v>92</v>
      </c>
      <c r="Q143" s="207">
        <f>_xlfn.DAYS(About!$A$3,'Core Indicators'!HM143)</f>
        <v>92</v>
      </c>
      <c r="R143" s="207">
        <f>_xlfn.DAYS(About!$A$3,'Core Indicators'!HU143)</f>
        <v>92</v>
      </c>
      <c r="S143" s="207">
        <f>_xlfn.DAYS(About!$A$3,'Core Indicators'!IC143)</f>
        <v>92</v>
      </c>
      <c r="T143" s="207">
        <f>_xlfn.DAYS(About!$A$3,'Core Indicators'!IK143)</f>
        <v>92</v>
      </c>
      <c r="U143" s="207">
        <f>_xlfn.DAYS(About!$A$3,'Core Indicators'!IS143)</f>
        <v>92</v>
      </c>
      <c r="V143" s="207">
        <f t="shared" si="4"/>
        <v>165.8</v>
      </c>
    </row>
    <row r="144" spans="1:22" x14ac:dyDescent="0.25">
      <c r="A144" s="206" t="str">
        <f>Lists!C:C</f>
        <v>TUR002</v>
      </c>
      <c r="B144" s="207">
        <f>_xlfn.DAYS(About!$A$3,'Core Indicators'!U144)</f>
        <v>63</v>
      </c>
      <c r="C144" s="207">
        <f>_xlfn.DAYS(About!$A$3,'Core Indicators'!AC144)</f>
        <v>63</v>
      </c>
      <c r="D144" s="207">
        <f>_xlfn.DAYS(About!$A$3,'Core Indicators'!AK144)</f>
        <v>11</v>
      </c>
      <c r="E144" s="207">
        <f>_xlfn.DAYS(About!$A$3,'Core Indicators'!AS144)</f>
        <v>11</v>
      </c>
      <c r="F144" s="207">
        <f>_xlfn.DAYS(About!$A$3,'Core Indicators'!BQ144)</f>
        <v>286</v>
      </c>
      <c r="G144" s="207">
        <f>_xlfn.DAYS(About!$A$3,'Core Indicators'!DM144)</f>
        <v>11</v>
      </c>
      <c r="H144" s="207">
        <f>_xlfn.DAYS(About!$A$3,'Core Indicators'!DU144)</f>
        <v>11</v>
      </c>
      <c r="I144" s="207">
        <f>_xlfn.DAYS(About!$A$3,'Core Indicators'!EC144)</f>
        <v>11</v>
      </c>
      <c r="J144" s="207">
        <f>_xlfn.DAYS(About!$A$3,'Core Indicators'!EK144)</f>
        <v>11</v>
      </c>
      <c r="K144" s="207">
        <f>_xlfn.DAYS(About!$A$3,'Core Indicators'!ES144)</f>
        <v>11</v>
      </c>
      <c r="L144" s="207">
        <f>_xlfn.DAYS(About!$A$3,'Core Indicators'!FI144)</f>
        <v>1446</v>
      </c>
      <c r="M144" s="207">
        <f>_xlfn.DAYS(About!$A$3,'Core Indicators'!GG144)</f>
        <v>92</v>
      </c>
      <c r="N144" s="207">
        <f>_xlfn.DAYS(About!$A$3,'Core Indicators'!GO144)</f>
        <v>92</v>
      </c>
      <c r="O144" s="207">
        <f>_xlfn.DAYS(About!$A$3,'Core Indicators'!GW144)</f>
        <v>92</v>
      </c>
      <c r="P144" s="207">
        <f>_xlfn.DAYS(About!$A$3,'Core Indicators'!HE144)</f>
        <v>92</v>
      </c>
      <c r="Q144" s="207">
        <f>_xlfn.DAYS(About!$A$3,'Core Indicators'!HM144)</f>
        <v>92</v>
      </c>
      <c r="R144" s="207">
        <f>_xlfn.DAYS(About!$A$3,'Core Indicators'!HU144)</f>
        <v>92</v>
      </c>
      <c r="S144" s="207">
        <f>_xlfn.DAYS(About!$A$3,'Core Indicators'!IC144)</f>
        <v>92</v>
      </c>
      <c r="T144" s="207">
        <f>_xlfn.DAYS(About!$A$3,'Core Indicators'!IK144)</f>
        <v>92</v>
      </c>
      <c r="U144" s="207">
        <f>_xlfn.DAYS(About!$A$3,'Core Indicators'!IS144)</f>
        <v>92</v>
      </c>
      <c r="V144" s="207">
        <f t="shared" si="4"/>
        <v>190.1</v>
      </c>
    </row>
    <row r="145" spans="1:24" x14ac:dyDescent="0.25">
      <c r="A145" s="206" t="str">
        <f>Lists!C:C</f>
        <v>TUR003</v>
      </c>
      <c r="B145" s="207">
        <f>_xlfn.DAYS(About!$A$3,'Core Indicators'!U145)</f>
        <v>63</v>
      </c>
      <c r="C145" s="207">
        <f>_xlfn.DAYS(About!$A$3,'Core Indicators'!AC145)</f>
        <v>63</v>
      </c>
      <c r="D145" s="207">
        <f>_xlfn.DAYS(About!$A$3,'Core Indicators'!AK145)</f>
        <v>11</v>
      </c>
      <c r="E145" s="207">
        <f>_xlfn.DAYS(About!$A$3,'Core Indicators'!AS145)</f>
        <v>11</v>
      </c>
      <c r="F145" s="207">
        <f>_xlfn.DAYS(About!$A$3,'Core Indicators'!BQ145)</f>
        <v>11</v>
      </c>
      <c r="G145" s="207">
        <f>_xlfn.DAYS(About!$A$3,'Core Indicators'!DM145)</f>
        <v>11</v>
      </c>
      <c r="H145" s="207">
        <f>_xlfn.DAYS(About!$A$3,'Core Indicators'!DU145)</f>
        <v>11</v>
      </c>
      <c r="I145" s="207">
        <f>_xlfn.DAYS(About!$A$3,'Core Indicators'!EC145)</f>
        <v>11</v>
      </c>
      <c r="J145" s="207">
        <f>_xlfn.DAYS(About!$A$3,'Core Indicators'!EK145)</f>
        <v>11</v>
      </c>
      <c r="K145" s="207">
        <f>_xlfn.DAYS(About!$A$3,'Core Indicators'!ES145)</f>
        <v>11</v>
      </c>
      <c r="L145" s="207">
        <f>_xlfn.DAYS(About!$A$3,'Core Indicators'!FI145)</f>
        <v>1446</v>
      </c>
      <c r="M145" s="207">
        <f>_xlfn.DAYS(About!$A$3,'Core Indicators'!GG145)</f>
        <v>92</v>
      </c>
      <c r="N145" s="207">
        <f>_xlfn.DAYS(About!$A$3,'Core Indicators'!GO145)</f>
        <v>92</v>
      </c>
      <c r="O145" s="207">
        <f>_xlfn.DAYS(About!$A$3,'Core Indicators'!GW145)</f>
        <v>92</v>
      </c>
      <c r="P145" s="207">
        <f>_xlfn.DAYS(About!$A$3,'Core Indicators'!HE145)</f>
        <v>92</v>
      </c>
      <c r="Q145" s="207">
        <f>_xlfn.DAYS(About!$A$3,'Core Indicators'!HM145)</f>
        <v>92</v>
      </c>
      <c r="R145" s="207">
        <f>_xlfn.DAYS(About!$A$3,'Core Indicators'!HU145)</f>
        <v>92</v>
      </c>
      <c r="S145" s="207">
        <f>_xlfn.DAYS(About!$A$3,'Core Indicators'!IC145)</f>
        <v>92</v>
      </c>
      <c r="T145" s="207">
        <f>_xlfn.DAYS(About!$A$3,'Core Indicators'!IK145)</f>
        <v>92</v>
      </c>
      <c r="U145" s="207">
        <f>_xlfn.DAYS(About!$A$3,'Core Indicators'!IS145)</f>
        <v>92</v>
      </c>
      <c r="V145" s="207">
        <f t="shared" si="4"/>
        <v>162.6</v>
      </c>
    </row>
    <row r="146" spans="1:24" x14ac:dyDescent="0.25">
      <c r="A146" s="206" t="str">
        <f>Lists!C:C</f>
        <v>TUR004</v>
      </c>
      <c r="B146" s="207">
        <f>_xlfn.DAYS(About!$A$3,'Core Indicators'!U146)</f>
        <v>63</v>
      </c>
      <c r="C146" s="207">
        <f>_xlfn.DAYS(About!$A$3,'Core Indicators'!AC146)</f>
        <v>63</v>
      </c>
      <c r="D146" s="207">
        <f>_xlfn.DAYS(About!$A$3,'Core Indicators'!AK146)</f>
        <v>1446</v>
      </c>
      <c r="E146" s="207">
        <f>_xlfn.DAYS(About!$A$3,'Core Indicators'!AS146)</f>
        <v>1446</v>
      </c>
      <c r="F146" s="207">
        <f>_xlfn.DAYS(About!$A$3,'Core Indicators'!BQ146)</f>
        <v>153</v>
      </c>
      <c r="G146" s="207">
        <f>_xlfn.DAYS(About!$A$3,'Core Indicators'!DM146)</f>
        <v>1446</v>
      </c>
      <c r="H146" s="207">
        <f>_xlfn.DAYS(About!$A$3,'Core Indicators'!DU146)</f>
        <v>1446</v>
      </c>
      <c r="I146" s="207">
        <f>_xlfn.DAYS(About!$A$3,'Core Indicators'!EC146)</f>
        <v>1446</v>
      </c>
      <c r="J146" s="207">
        <f>_xlfn.DAYS(About!$A$3,'Core Indicators'!EK146)</f>
        <v>1446</v>
      </c>
      <c r="K146" s="207">
        <f>_xlfn.DAYS(About!$A$3,'Core Indicators'!ES146)</f>
        <v>1446</v>
      </c>
      <c r="L146" s="207">
        <f>_xlfn.DAYS(About!$A$3,'Core Indicators'!FI146)</f>
        <v>1446</v>
      </c>
      <c r="M146" s="207">
        <f>_xlfn.DAYS(About!$A$3,'Core Indicators'!GG146)</f>
        <v>92</v>
      </c>
      <c r="N146" s="207">
        <f>_xlfn.DAYS(About!$A$3,'Core Indicators'!GO146)</f>
        <v>92</v>
      </c>
      <c r="O146" s="207">
        <f>_xlfn.DAYS(About!$A$3,'Core Indicators'!GW146)</f>
        <v>92</v>
      </c>
      <c r="P146" s="207">
        <f>_xlfn.DAYS(About!$A$3,'Core Indicators'!HE146)</f>
        <v>92</v>
      </c>
      <c r="Q146" s="207">
        <f>_xlfn.DAYS(About!$A$3,'Core Indicators'!HM146)</f>
        <v>92</v>
      </c>
      <c r="R146" s="207">
        <f>_xlfn.DAYS(About!$A$3,'Core Indicators'!HU146)</f>
        <v>92</v>
      </c>
      <c r="S146" s="207">
        <f>_xlfn.DAYS(About!$A$3,'Core Indicators'!IC146)</f>
        <v>92</v>
      </c>
      <c r="T146" s="207">
        <f>_xlfn.DAYS(About!$A$3,'Core Indicators'!IK146)</f>
        <v>92</v>
      </c>
      <c r="U146" s="207">
        <f>_xlfn.DAYS(About!$A$3,'Core Indicators'!IS146)</f>
        <v>92</v>
      </c>
      <c r="V146" s="207">
        <f t="shared" si="4"/>
        <v>1181.3</v>
      </c>
    </row>
    <row r="147" spans="1:24" x14ac:dyDescent="0.25">
      <c r="A147" s="206" t="str">
        <f>Lists!C:C</f>
        <v>TZA001</v>
      </c>
      <c r="B147" s="207">
        <f>_xlfn.DAYS(About!$A$3,'Core Indicators'!U147)</f>
        <v>11</v>
      </c>
      <c r="C147" s="207">
        <f>_xlfn.DAYS(About!$A$3,'Core Indicators'!AC147)</f>
        <v>11</v>
      </c>
      <c r="D147" s="207">
        <f>_xlfn.DAYS(About!$A$3,'Core Indicators'!AK147)</f>
        <v>11</v>
      </c>
      <c r="E147" s="207">
        <f>_xlfn.DAYS(About!$A$3,'Core Indicators'!AS147)</f>
        <v>11</v>
      </c>
      <c r="F147" s="207">
        <f>_xlfn.DAYS(About!$A$3,'Core Indicators'!BQ147)</f>
        <v>11</v>
      </c>
      <c r="G147" s="207">
        <f>_xlfn.DAYS(About!$A$3,'Core Indicators'!DM147)</f>
        <v>11</v>
      </c>
      <c r="H147" s="207">
        <f>_xlfn.DAYS(About!$A$3,'Core Indicators'!DU147)</f>
        <v>11</v>
      </c>
      <c r="I147" s="207">
        <f>_xlfn.DAYS(About!$A$3,'Core Indicators'!EC147)</f>
        <v>11</v>
      </c>
      <c r="J147" s="207">
        <f>_xlfn.DAYS(About!$A$3,'Core Indicators'!EK147)</f>
        <v>11</v>
      </c>
      <c r="K147" s="207">
        <f>_xlfn.DAYS(About!$A$3,'Core Indicators'!ES147)</f>
        <v>11</v>
      </c>
      <c r="L147" s="207">
        <f>_xlfn.DAYS(About!$A$3,'Core Indicators'!FI147)</f>
        <v>11</v>
      </c>
      <c r="M147" s="207">
        <f>_xlfn.DAYS(About!$A$3,'Core Indicators'!GG147)</f>
        <v>92</v>
      </c>
      <c r="N147" s="207">
        <f>_xlfn.DAYS(About!$A$3,'Core Indicators'!GO147)</f>
        <v>92</v>
      </c>
      <c r="O147" s="207">
        <f>_xlfn.DAYS(About!$A$3,'Core Indicators'!GW147)</f>
        <v>92</v>
      </c>
      <c r="P147" s="207">
        <f>_xlfn.DAYS(About!$A$3,'Core Indicators'!HE147)</f>
        <v>92</v>
      </c>
      <c r="Q147" s="207">
        <f>_xlfn.DAYS(About!$A$3,'Core Indicators'!HM147)</f>
        <v>92</v>
      </c>
      <c r="R147" s="207">
        <f>_xlfn.DAYS(About!$A$3,'Core Indicators'!HU147)</f>
        <v>92</v>
      </c>
      <c r="S147" s="207">
        <f>_xlfn.DAYS(About!$A$3,'Core Indicators'!IC147)</f>
        <v>92</v>
      </c>
      <c r="T147" s="207">
        <f>_xlfn.DAYS(About!$A$3,'Core Indicators'!IK147)</f>
        <v>92</v>
      </c>
      <c r="U147" s="207">
        <f>_xlfn.DAYS(About!$A$3,'Core Indicators'!IS147)</f>
        <v>92</v>
      </c>
      <c r="V147" s="207">
        <f t="shared" si="4"/>
        <v>19.100000000000001</v>
      </c>
    </row>
    <row r="148" spans="1:24" x14ac:dyDescent="0.25">
      <c r="A148" s="206" t="str">
        <f>Lists!C:C</f>
        <v>TZA002</v>
      </c>
      <c r="B148" s="207">
        <f>_xlfn.DAYS(About!$A$3,'Core Indicators'!U148)</f>
        <v>11</v>
      </c>
      <c r="C148" s="207">
        <f>_xlfn.DAYS(About!$A$3,'Core Indicators'!AC148)</f>
        <v>11</v>
      </c>
      <c r="D148" s="207">
        <f>_xlfn.DAYS(About!$A$3,'Core Indicators'!AK148)</f>
        <v>11</v>
      </c>
      <c r="E148" s="207">
        <f>_xlfn.DAYS(About!$A$3,'Core Indicators'!AS148)</f>
        <v>11</v>
      </c>
      <c r="F148" s="207">
        <f>_xlfn.DAYS(About!$A$3,'Core Indicators'!BQ148)</f>
        <v>11</v>
      </c>
      <c r="G148" s="207">
        <f>_xlfn.DAYS(About!$A$3,'Core Indicators'!DM148)</f>
        <v>11</v>
      </c>
      <c r="H148" s="207">
        <f>_xlfn.DAYS(About!$A$3,'Core Indicators'!DU148)</f>
        <v>11</v>
      </c>
      <c r="I148" s="207">
        <f>_xlfn.DAYS(About!$A$3,'Core Indicators'!EC148)</f>
        <v>11</v>
      </c>
      <c r="J148" s="207">
        <f>_xlfn.DAYS(About!$A$3,'Core Indicators'!EK148)</f>
        <v>11</v>
      </c>
      <c r="K148" s="207">
        <f>_xlfn.DAYS(About!$A$3,'Core Indicators'!ES148)</f>
        <v>11</v>
      </c>
      <c r="L148" s="207">
        <f>_xlfn.DAYS(About!$A$3,'Core Indicators'!FI148)</f>
        <v>11</v>
      </c>
      <c r="M148" s="207">
        <f>_xlfn.DAYS(About!$A$3,'Core Indicators'!GG148)</f>
        <v>92</v>
      </c>
      <c r="N148" s="207">
        <f>_xlfn.DAYS(About!$A$3,'Core Indicators'!GO148)</f>
        <v>92</v>
      </c>
      <c r="O148" s="207">
        <f>_xlfn.DAYS(About!$A$3,'Core Indicators'!GW148)</f>
        <v>92</v>
      </c>
      <c r="P148" s="207">
        <f>_xlfn.DAYS(About!$A$3,'Core Indicators'!HE148)</f>
        <v>92</v>
      </c>
      <c r="Q148" s="207">
        <f>_xlfn.DAYS(About!$A$3,'Core Indicators'!HM148)</f>
        <v>92</v>
      </c>
      <c r="R148" s="207">
        <f>_xlfn.DAYS(About!$A$3,'Core Indicators'!HU148)</f>
        <v>92</v>
      </c>
      <c r="S148" s="207">
        <f>_xlfn.DAYS(About!$A$3,'Core Indicators'!IC148)</f>
        <v>92</v>
      </c>
      <c r="T148" s="207">
        <f>_xlfn.DAYS(About!$A$3,'Core Indicators'!IK148)</f>
        <v>92</v>
      </c>
      <c r="U148" s="207">
        <f>_xlfn.DAYS(About!$A$3,'Core Indicators'!IS148)</f>
        <v>92</v>
      </c>
      <c r="V148" s="207">
        <f t="shared" si="4"/>
        <v>19.100000000000001</v>
      </c>
    </row>
    <row r="149" spans="1:24" x14ac:dyDescent="0.25">
      <c r="A149" s="206" t="str">
        <f>Lists!C:C</f>
        <v>TZA003</v>
      </c>
      <c r="B149" s="207">
        <f>_xlfn.DAYS(About!$A$3,'Core Indicators'!U149)</f>
        <v>11</v>
      </c>
      <c r="C149" s="207">
        <f>_xlfn.DAYS(About!$A$3,'Core Indicators'!AC149)</f>
        <v>11</v>
      </c>
      <c r="D149" s="207">
        <f>_xlfn.DAYS(About!$A$3,'Core Indicators'!AK149)</f>
        <v>11</v>
      </c>
      <c r="E149" s="207">
        <f>_xlfn.DAYS(About!$A$3,'Core Indicators'!AS149)</f>
        <v>322</v>
      </c>
      <c r="F149" s="207">
        <f>_xlfn.DAYS(About!$A$3,'Core Indicators'!BQ149)</f>
        <v>11</v>
      </c>
      <c r="G149" s="207">
        <f>_xlfn.DAYS(About!$A$3,'Core Indicators'!DM149)</f>
        <v>11</v>
      </c>
      <c r="H149" s="207">
        <f>_xlfn.DAYS(About!$A$3,'Core Indicators'!DU149)</f>
        <v>11</v>
      </c>
      <c r="I149" s="207">
        <f>_xlfn.DAYS(About!$A$3,'Core Indicators'!EC149)</f>
        <v>11</v>
      </c>
      <c r="J149" s="207">
        <f>_xlfn.DAYS(About!$A$3,'Core Indicators'!EK149)</f>
        <v>11</v>
      </c>
      <c r="K149" s="207">
        <f>_xlfn.DAYS(About!$A$3,'Core Indicators'!ES149)</f>
        <v>11</v>
      </c>
      <c r="L149" s="207">
        <f>_xlfn.DAYS(About!$A$3,'Core Indicators'!FI149)</f>
        <v>322</v>
      </c>
      <c r="M149" s="207">
        <f>_xlfn.DAYS(About!$A$3,'Core Indicators'!GG149)</f>
        <v>92</v>
      </c>
      <c r="N149" s="207">
        <f>_xlfn.DAYS(About!$A$3,'Core Indicators'!GO149)</f>
        <v>92</v>
      </c>
      <c r="O149" s="207">
        <f>_xlfn.DAYS(About!$A$3,'Core Indicators'!GW149)</f>
        <v>92</v>
      </c>
      <c r="P149" s="207">
        <f>_xlfn.DAYS(About!$A$3,'Core Indicators'!HE149)</f>
        <v>92</v>
      </c>
      <c r="Q149" s="207">
        <f>_xlfn.DAYS(About!$A$3,'Core Indicators'!HM149)</f>
        <v>92</v>
      </c>
      <c r="R149" s="207">
        <f>_xlfn.DAYS(About!$A$3,'Core Indicators'!HU149)</f>
        <v>92</v>
      </c>
      <c r="S149" s="207">
        <f>_xlfn.DAYS(About!$A$3,'Core Indicators'!IC149)</f>
        <v>92</v>
      </c>
      <c r="T149" s="207">
        <f>_xlfn.DAYS(About!$A$3,'Core Indicators'!IK149)</f>
        <v>92</v>
      </c>
      <c r="U149" s="207">
        <f>_xlfn.DAYS(About!$A$3,'Core Indicators'!IS149)</f>
        <v>92</v>
      </c>
      <c r="V149" s="207">
        <f t="shared" si="4"/>
        <v>81.3</v>
      </c>
    </row>
    <row r="150" spans="1:24" x14ac:dyDescent="0.25">
      <c r="A150" s="206" t="str">
        <f>Lists!C:C</f>
        <v>UGA001</v>
      </c>
      <c r="B150" s="207">
        <f>_xlfn.DAYS(About!$A$3,'Core Indicators'!U150)</f>
        <v>188</v>
      </c>
      <c r="C150" s="207">
        <f>_xlfn.DAYS(About!$A$3,'Core Indicators'!AC150)</f>
        <v>42</v>
      </c>
      <c r="D150" s="207">
        <f>_xlfn.DAYS(About!$A$3,'Core Indicators'!AK150)</f>
        <v>42</v>
      </c>
      <c r="E150" s="207">
        <f>_xlfn.DAYS(About!$A$3,'Core Indicators'!AS150)</f>
        <v>42</v>
      </c>
      <c r="F150" s="207">
        <f>_xlfn.DAYS(About!$A$3,'Core Indicators'!BQ150)</f>
        <v>69</v>
      </c>
      <c r="G150" s="207">
        <f>_xlfn.DAYS(About!$A$3,'Core Indicators'!DM150)</f>
        <v>42</v>
      </c>
      <c r="H150" s="207">
        <f>_xlfn.DAYS(About!$A$3,'Core Indicators'!DU150)</f>
        <v>42</v>
      </c>
      <c r="I150" s="207">
        <f>_xlfn.DAYS(About!$A$3,'Core Indicators'!EC150)</f>
        <v>42</v>
      </c>
      <c r="J150" s="207">
        <f>_xlfn.DAYS(About!$A$3,'Core Indicators'!EK150)</f>
        <v>42</v>
      </c>
      <c r="K150" s="207">
        <f>_xlfn.DAYS(About!$A$3,'Core Indicators'!ES150)</f>
        <v>42</v>
      </c>
      <c r="L150" s="207">
        <f>_xlfn.DAYS(About!$A$3,'Core Indicators'!FI150)</f>
        <v>42</v>
      </c>
      <c r="M150" s="207">
        <f>_xlfn.DAYS(About!$A$3,'Core Indicators'!GG150)</f>
        <v>93</v>
      </c>
      <c r="N150" s="207">
        <f>_xlfn.DAYS(About!$A$3,'Core Indicators'!GO150)</f>
        <v>93</v>
      </c>
      <c r="O150" s="207">
        <f>_xlfn.DAYS(About!$A$3,'Core Indicators'!GW150)</f>
        <v>93</v>
      </c>
      <c r="P150" s="207">
        <f>_xlfn.DAYS(About!$A$3,'Core Indicators'!HE150)</f>
        <v>93</v>
      </c>
      <c r="Q150" s="207">
        <f>_xlfn.DAYS(About!$A$3,'Core Indicators'!HM150)</f>
        <v>93</v>
      </c>
      <c r="R150" s="207">
        <f>_xlfn.DAYS(About!$A$3,'Core Indicators'!HU150)</f>
        <v>93</v>
      </c>
      <c r="S150" s="207">
        <f>_xlfn.DAYS(About!$A$3,'Core Indicators'!IC150)</f>
        <v>93</v>
      </c>
      <c r="T150" s="207">
        <f>_xlfn.DAYS(About!$A$3,'Core Indicators'!IK150)</f>
        <v>93</v>
      </c>
      <c r="U150" s="207">
        <f>_xlfn.DAYS(About!$A$3,'Core Indicators'!IS150)</f>
        <v>93</v>
      </c>
      <c r="V150" s="207">
        <f t="shared" si="4"/>
        <v>49.8</v>
      </c>
    </row>
    <row r="151" spans="1:24" x14ac:dyDescent="0.25">
      <c r="A151" s="206" t="str">
        <f>Lists!C:C</f>
        <v>UGA005</v>
      </c>
      <c r="B151" s="207">
        <f>_xlfn.DAYS(About!$A$3,'Core Indicators'!U151)</f>
        <v>188</v>
      </c>
      <c r="C151" s="207">
        <f>_xlfn.DAYS(About!$A$3,'Core Indicators'!AC151)</f>
        <v>61</v>
      </c>
      <c r="D151" s="207">
        <f>_xlfn.DAYS(About!$A$3,'Core Indicators'!AK151)</f>
        <v>61</v>
      </c>
      <c r="E151" s="207">
        <f>_xlfn.DAYS(About!$A$3,'Core Indicators'!AS151)</f>
        <v>42</v>
      </c>
      <c r="F151" s="207">
        <f>_xlfn.DAYS(About!$A$3,'Core Indicators'!BQ151)</f>
        <v>970</v>
      </c>
      <c r="G151" s="207">
        <f>_xlfn.DAYS(About!$A$3,'Core Indicators'!DM151)</f>
        <v>42</v>
      </c>
      <c r="H151" s="207">
        <f>_xlfn.DAYS(About!$A$3,'Core Indicators'!DU151)</f>
        <v>42</v>
      </c>
      <c r="I151" s="207">
        <f>_xlfn.DAYS(About!$A$3,'Core Indicators'!EC151)</f>
        <v>42</v>
      </c>
      <c r="J151" s="207">
        <f>_xlfn.DAYS(About!$A$3,'Core Indicators'!EK151)</f>
        <v>42</v>
      </c>
      <c r="K151" s="207">
        <f>_xlfn.DAYS(About!$A$3,'Core Indicators'!ES151)</f>
        <v>42</v>
      </c>
      <c r="L151" s="207">
        <f>_xlfn.DAYS(About!$A$3,'Core Indicators'!FI151)</f>
        <v>42</v>
      </c>
      <c r="M151" s="207">
        <f>_xlfn.DAYS(About!$A$3,'Core Indicators'!GG151)</f>
        <v>93</v>
      </c>
      <c r="N151" s="207">
        <f>_xlfn.DAYS(About!$A$3,'Core Indicators'!GO151)</f>
        <v>93</v>
      </c>
      <c r="O151" s="207">
        <f>_xlfn.DAYS(About!$A$3,'Core Indicators'!GW151)</f>
        <v>93</v>
      </c>
      <c r="P151" s="207">
        <f>_xlfn.DAYS(About!$A$3,'Core Indicators'!HE151)</f>
        <v>93</v>
      </c>
      <c r="Q151" s="207">
        <f>_xlfn.DAYS(About!$A$3,'Core Indicators'!HM151)</f>
        <v>93</v>
      </c>
      <c r="R151" s="207">
        <f>_xlfn.DAYS(About!$A$3,'Core Indicators'!HU151)</f>
        <v>93</v>
      </c>
      <c r="S151" s="207">
        <f>_xlfn.DAYS(About!$A$3,'Core Indicators'!IC151)</f>
        <v>93</v>
      </c>
      <c r="T151" s="207">
        <f>_xlfn.DAYS(About!$A$3,'Core Indicators'!IK151)</f>
        <v>93</v>
      </c>
      <c r="U151" s="207">
        <f>_xlfn.DAYS(About!$A$3,'Core Indicators'!IS151)</f>
        <v>93</v>
      </c>
      <c r="V151" s="207">
        <f t="shared" si="4"/>
        <v>141.80000000000001</v>
      </c>
    </row>
    <row r="152" spans="1:24" x14ac:dyDescent="0.25">
      <c r="A152" s="206" t="str">
        <f>Lists!C:C</f>
        <v>UGA007</v>
      </c>
      <c r="B152" s="207">
        <f>_xlfn.DAYS(About!$A$3,'Core Indicators'!U152)</f>
        <v>188</v>
      </c>
      <c r="C152" s="207">
        <f>_xlfn.DAYS(About!$A$3,'Core Indicators'!AC152)</f>
        <v>61</v>
      </c>
      <c r="D152" s="207">
        <f>_xlfn.DAYS(About!$A$3,'Core Indicators'!AK152)</f>
        <v>61</v>
      </c>
      <c r="E152" s="207">
        <f>_xlfn.DAYS(About!$A$3,'Core Indicators'!AS152)</f>
        <v>188</v>
      </c>
      <c r="F152" s="207">
        <f>_xlfn.DAYS(About!$A$3,'Core Indicators'!BQ152)</f>
        <v>188</v>
      </c>
      <c r="G152" s="207">
        <f>_xlfn.DAYS(About!$A$3,'Core Indicators'!DM152)</f>
        <v>61</v>
      </c>
      <c r="H152" s="207">
        <f>_xlfn.DAYS(About!$A$3,'Core Indicators'!DU152)</f>
        <v>61</v>
      </c>
      <c r="I152" s="207">
        <f>_xlfn.DAYS(About!$A$3,'Core Indicators'!EC152)</f>
        <v>61</v>
      </c>
      <c r="J152" s="207">
        <f>_xlfn.DAYS(About!$A$3,'Core Indicators'!EK152)</f>
        <v>61</v>
      </c>
      <c r="K152" s="207">
        <f>_xlfn.DAYS(About!$A$3,'Core Indicators'!ES152)</f>
        <v>61</v>
      </c>
      <c r="L152" s="207">
        <f>_xlfn.DAYS(About!$A$3,'Core Indicators'!FI152)</f>
        <v>188</v>
      </c>
      <c r="M152" s="207">
        <f>_xlfn.DAYS(About!$A$3,'Core Indicators'!GG152)</f>
        <v>93</v>
      </c>
      <c r="N152" s="207">
        <f>_xlfn.DAYS(About!$A$3,'Core Indicators'!GO152)</f>
        <v>93</v>
      </c>
      <c r="O152" s="207">
        <f>_xlfn.DAYS(About!$A$3,'Core Indicators'!GW152)</f>
        <v>93</v>
      </c>
      <c r="P152" s="207">
        <f>_xlfn.DAYS(About!$A$3,'Core Indicators'!HE152)</f>
        <v>93</v>
      </c>
      <c r="Q152" s="207">
        <f>_xlfn.DAYS(About!$A$3,'Core Indicators'!HM152)</f>
        <v>93</v>
      </c>
      <c r="R152" s="207">
        <f>_xlfn.DAYS(About!$A$3,'Core Indicators'!HU152)</f>
        <v>93</v>
      </c>
      <c r="S152" s="207">
        <f>_xlfn.DAYS(About!$A$3,'Core Indicators'!IC152)</f>
        <v>93</v>
      </c>
      <c r="T152" s="207">
        <f>_xlfn.DAYS(About!$A$3,'Core Indicators'!IK152)</f>
        <v>93</v>
      </c>
      <c r="U152" s="207">
        <f>_xlfn.DAYS(About!$A$3,'Core Indicators'!IS152)</f>
        <v>93</v>
      </c>
      <c r="V152" s="207">
        <f t="shared" si="4"/>
        <v>102.3</v>
      </c>
    </row>
    <row r="153" spans="1:24" x14ac:dyDescent="0.25">
      <c r="A153" s="206" t="str">
        <f>Lists!C:C</f>
        <v>UKR002</v>
      </c>
      <c r="B153" s="207">
        <f>_xlfn.DAYS(About!$A$3,'Core Indicators'!U153)</f>
        <v>184</v>
      </c>
      <c r="C153" s="207">
        <f>_xlfn.DAYS(About!$A$3,'Core Indicators'!AC153)</f>
        <v>0</v>
      </c>
      <c r="D153" s="207">
        <f>_xlfn.DAYS(About!$A$3,'Core Indicators'!AK153)</f>
        <v>0</v>
      </c>
      <c r="E153" s="207">
        <f>_xlfn.DAYS(About!$A$3,'Core Indicators'!AS153)</f>
        <v>0</v>
      </c>
      <c r="F153" s="207">
        <f>_xlfn.DAYS(About!$A$3,'Core Indicators'!BQ153)</f>
        <v>0</v>
      </c>
      <c r="G153" s="207">
        <f>_xlfn.DAYS(About!$A$3,'Core Indicators'!DM153)</f>
        <v>0</v>
      </c>
      <c r="H153" s="207">
        <f>_xlfn.DAYS(About!$A$3,'Core Indicators'!DU153)</f>
        <v>0</v>
      </c>
      <c r="I153" s="207">
        <f>_xlfn.DAYS(About!$A$3,'Core Indicators'!EC153)</f>
        <v>0</v>
      </c>
      <c r="J153" s="207">
        <f>_xlfn.DAYS(About!$A$3,'Core Indicators'!EK153)</f>
        <v>0</v>
      </c>
      <c r="K153" s="207">
        <f>_xlfn.DAYS(About!$A$3,'Core Indicators'!ES153)</f>
        <v>0</v>
      </c>
      <c r="L153" s="207">
        <f>_xlfn.DAYS(About!$A$3,'Core Indicators'!FI153)</f>
        <v>184</v>
      </c>
      <c r="M153" s="207">
        <f>_xlfn.DAYS(About!$A$3,'Core Indicators'!GG153)</f>
        <v>96</v>
      </c>
      <c r="N153" s="207">
        <f>_xlfn.DAYS(About!$A$3,'Core Indicators'!GO153)</f>
        <v>96</v>
      </c>
      <c r="O153" s="207">
        <f>_xlfn.DAYS(About!$A$3,'Core Indicators'!GW153)</f>
        <v>96</v>
      </c>
      <c r="P153" s="207">
        <f>_xlfn.DAYS(About!$A$3,'Core Indicators'!HE153)</f>
        <v>96</v>
      </c>
      <c r="Q153" s="207">
        <f>_xlfn.DAYS(About!$A$3,'Core Indicators'!HM153)</f>
        <v>97</v>
      </c>
      <c r="R153" s="207">
        <f>_xlfn.DAYS(About!$A$3,'Core Indicators'!HU153)</f>
        <v>96</v>
      </c>
      <c r="S153" s="207">
        <f>_xlfn.DAYS(About!$A$3,'Core Indicators'!IC153)</f>
        <v>96</v>
      </c>
      <c r="T153" s="207">
        <f>_xlfn.DAYS(About!$A$3,'Core Indicators'!IK153)</f>
        <v>96</v>
      </c>
      <c r="U153" s="207">
        <f>_xlfn.DAYS(About!$A$3,'Core Indicators'!IS153)</f>
        <v>96</v>
      </c>
      <c r="V153" s="207">
        <f t="shared" si="4"/>
        <v>28</v>
      </c>
    </row>
    <row r="154" spans="1:24" x14ac:dyDescent="0.25">
      <c r="A154" s="206" t="str">
        <f>Lists!C:C</f>
        <v>VEN001</v>
      </c>
      <c r="B154" s="207">
        <f>_xlfn.DAYS(About!$A$3,'Core Indicators'!U154)</f>
        <v>0</v>
      </c>
      <c r="C154" s="207">
        <f>_xlfn.DAYS(About!$A$3,'Core Indicators'!AC154)</f>
        <v>0</v>
      </c>
      <c r="D154" s="207">
        <f>_xlfn.DAYS(About!$A$3,'Core Indicators'!AK154)</f>
        <v>0</v>
      </c>
      <c r="E154" s="207">
        <f>_xlfn.DAYS(About!$A$3,'Core Indicators'!AS154)</f>
        <v>0</v>
      </c>
      <c r="F154" s="207">
        <f>_xlfn.DAYS(About!$A$3,'Core Indicators'!BQ154)</f>
        <v>0</v>
      </c>
      <c r="G154" s="207">
        <f>_xlfn.DAYS(About!$A$3,'Core Indicators'!DM154)</f>
        <v>0</v>
      </c>
      <c r="H154" s="207">
        <f>_xlfn.DAYS(About!$A$3,'Core Indicators'!DU154)</f>
        <v>0</v>
      </c>
      <c r="I154" s="207">
        <f>_xlfn.DAYS(About!$A$3,'Core Indicators'!EC154)</f>
        <v>0</v>
      </c>
      <c r="J154" s="207">
        <f>_xlfn.DAYS(About!$A$3,'Core Indicators'!EK154)</f>
        <v>0</v>
      </c>
      <c r="K154" s="207">
        <f>_xlfn.DAYS(About!$A$3,'Core Indicators'!ES154)</f>
        <v>0</v>
      </c>
      <c r="L154" s="207">
        <f>_xlfn.DAYS(About!$A$3,'Core Indicators'!FI154)</f>
        <v>0</v>
      </c>
      <c r="M154" s="207">
        <f>_xlfn.DAYS(About!$A$3,'Core Indicators'!GG154)</f>
        <v>94</v>
      </c>
      <c r="N154" s="207">
        <f>_xlfn.DAYS(About!$A$3,'Core Indicators'!GO154)</f>
        <v>94</v>
      </c>
      <c r="O154" s="207">
        <f>_xlfn.DAYS(About!$A$3,'Core Indicators'!GW154)</f>
        <v>94</v>
      </c>
      <c r="P154" s="207">
        <f>_xlfn.DAYS(About!$A$3,'Core Indicators'!HE154)</f>
        <v>94</v>
      </c>
      <c r="Q154" s="207">
        <f>_xlfn.DAYS(About!$A$3,'Core Indicators'!HM154)</f>
        <v>94</v>
      </c>
      <c r="R154" s="207">
        <f>_xlfn.DAYS(About!$A$3,'Core Indicators'!HU154)</f>
        <v>94</v>
      </c>
      <c r="S154" s="207">
        <f>_xlfn.DAYS(About!$A$3,'Core Indicators'!IC154)</f>
        <v>94</v>
      </c>
      <c r="T154" s="207">
        <f>_xlfn.DAYS(About!$A$3,'Core Indicators'!IK154)</f>
        <v>94</v>
      </c>
      <c r="U154" s="207">
        <f>_xlfn.DAYS(About!$A$3,'Core Indicators'!IS154)</f>
        <v>94</v>
      </c>
      <c r="V154" s="207">
        <f t="shared" si="4"/>
        <v>9.4</v>
      </c>
    </row>
    <row r="155" spans="1:24" x14ac:dyDescent="0.25">
      <c r="A155" s="206" t="str">
        <f>Lists!C:C</f>
        <v>YEM001</v>
      </c>
      <c r="B155" s="207">
        <f>_xlfn.DAYS(About!$A$3,'Core Indicators'!U155)</f>
        <v>60</v>
      </c>
      <c r="C155" s="207">
        <f>_xlfn.DAYS(About!$A$3,'Core Indicators'!AC155)</f>
        <v>60</v>
      </c>
      <c r="D155" s="207">
        <f>_xlfn.DAYS(About!$A$3,'Core Indicators'!AK155)</f>
        <v>60</v>
      </c>
      <c r="E155" s="207">
        <f>_xlfn.DAYS(About!$A$3,'Core Indicators'!AS155)</f>
        <v>60</v>
      </c>
      <c r="F155" s="207">
        <f>_xlfn.DAYS(About!$A$3,'Core Indicators'!BQ155)</f>
        <v>60</v>
      </c>
      <c r="G155" s="207">
        <f>_xlfn.DAYS(About!$A$3,'Core Indicators'!DM155)</f>
        <v>60</v>
      </c>
      <c r="H155" s="207">
        <f>_xlfn.DAYS(About!$A$3,'Core Indicators'!DU155)</f>
        <v>60</v>
      </c>
      <c r="I155" s="207">
        <f>_xlfn.DAYS(About!$A$3,'Core Indicators'!EC155)</f>
        <v>60</v>
      </c>
      <c r="J155" s="207">
        <f>_xlfn.DAYS(About!$A$3,'Core Indicators'!EK155)</f>
        <v>60</v>
      </c>
      <c r="K155" s="207">
        <f>_xlfn.DAYS(About!$A$3,'Core Indicators'!ES155)</f>
        <v>60</v>
      </c>
      <c r="L155" s="207">
        <f>_xlfn.DAYS(About!$A$3,'Core Indicators'!FI155)</f>
        <v>124</v>
      </c>
      <c r="M155" s="207">
        <f>_xlfn.DAYS(About!$A$3,'Core Indicators'!GG155)</f>
        <v>97</v>
      </c>
      <c r="N155" s="207">
        <f>_xlfn.DAYS(About!$A$3,'Core Indicators'!GO155)</f>
        <v>97</v>
      </c>
      <c r="O155" s="207">
        <f>_xlfn.DAYS(About!$A$3,'Core Indicators'!GW155)</f>
        <v>97</v>
      </c>
      <c r="P155" s="207">
        <f>_xlfn.DAYS(About!$A$3,'Core Indicators'!HE155)</f>
        <v>97</v>
      </c>
      <c r="Q155" s="207">
        <f>_xlfn.DAYS(About!$A$3,'Core Indicators'!HM155)</f>
        <v>97</v>
      </c>
      <c r="R155" s="207">
        <f>_xlfn.DAYS(About!$A$3,'Core Indicators'!HU155)</f>
        <v>97</v>
      </c>
      <c r="S155" s="207">
        <f>_xlfn.DAYS(About!$A$3,'Core Indicators'!IC155)</f>
        <v>97</v>
      </c>
      <c r="T155" s="207">
        <f>_xlfn.DAYS(About!$A$3,'Core Indicators'!IK155)</f>
        <v>97</v>
      </c>
      <c r="U155" s="207">
        <f>_xlfn.DAYS(About!$A$3,'Core Indicators'!IS155)</f>
        <v>97</v>
      </c>
      <c r="V155" s="207">
        <f t="shared" si="4"/>
        <v>70.099999999999994</v>
      </c>
    </row>
    <row r="156" spans="1:24" x14ac:dyDescent="0.25">
      <c r="A156" s="206" t="str">
        <f>Lists!C:C</f>
        <v>YEM002</v>
      </c>
      <c r="B156" s="207">
        <f>_xlfn.DAYS(About!$A$3,'Core Indicators'!U156)</f>
        <v>60</v>
      </c>
      <c r="C156" s="207">
        <f>_xlfn.DAYS(About!$A$3,'Core Indicators'!AC156)</f>
        <v>60</v>
      </c>
      <c r="D156" s="207">
        <f>_xlfn.DAYS(About!$A$3,'Core Indicators'!AK156)</f>
        <v>60</v>
      </c>
      <c r="E156" s="207">
        <f>_xlfn.DAYS(About!$A$3,'Core Indicators'!AS156)</f>
        <v>60</v>
      </c>
      <c r="F156" s="207">
        <f>_xlfn.DAYS(About!$A$3,'Core Indicators'!BQ156)</f>
        <v>60</v>
      </c>
      <c r="G156" s="207">
        <f>_xlfn.DAYS(About!$A$3,'Core Indicators'!DM156)</f>
        <v>60</v>
      </c>
      <c r="H156" s="207">
        <f>_xlfn.DAYS(About!$A$3,'Core Indicators'!DU156)</f>
        <v>60</v>
      </c>
      <c r="I156" s="207">
        <f>_xlfn.DAYS(About!$A$3,'Core Indicators'!EC156)</f>
        <v>60</v>
      </c>
      <c r="J156" s="207">
        <f>_xlfn.DAYS(About!$A$3,'Core Indicators'!EK156)</f>
        <v>60</v>
      </c>
      <c r="K156" s="207">
        <f>_xlfn.DAYS(About!$A$3,'Core Indicators'!ES156)</f>
        <v>60</v>
      </c>
      <c r="L156" s="207">
        <f>_xlfn.DAYS(About!$A$3,'Core Indicators'!FI156)</f>
        <v>124</v>
      </c>
      <c r="M156" s="207">
        <f>_xlfn.DAYS(About!$A$3,'Core Indicators'!GG156)</f>
        <v>97</v>
      </c>
      <c r="N156" s="207">
        <f>_xlfn.DAYS(About!$A$3,'Core Indicators'!GO156)</f>
        <v>97</v>
      </c>
      <c r="O156" s="207">
        <f>_xlfn.DAYS(About!$A$3,'Core Indicators'!GW156)</f>
        <v>97</v>
      </c>
      <c r="P156" s="207">
        <f>_xlfn.DAYS(About!$A$3,'Core Indicators'!HE156)</f>
        <v>97</v>
      </c>
      <c r="Q156" s="207">
        <f>_xlfn.DAYS(About!$A$3,'Core Indicators'!HM156)</f>
        <v>97</v>
      </c>
      <c r="R156" s="207">
        <f>_xlfn.DAYS(About!$A$3,'Core Indicators'!HU156)</f>
        <v>97</v>
      </c>
      <c r="S156" s="207">
        <f>_xlfn.DAYS(About!$A$3,'Core Indicators'!IC156)</f>
        <v>97</v>
      </c>
      <c r="T156" s="207">
        <f>_xlfn.DAYS(About!$A$3,'Core Indicators'!IK156)</f>
        <v>97</v>
      </c>
      <c r="U156" s="207">
        <f>_xlfn.DAYS(About!$A$3,'Core Indicators'!IS156)</f>
        <v>97</v>
      </c>
      <c r="V156" s="207">
        <f t="shared" si="4"/>
        <v>70.099999999999994</v>
      </c>
    </row>
    <row r="157" spans="1:24" x14ac:dyDescent="0.25">
      <c r="A157" s="206" t="str">
        <f>Lists!C:C</f>
        <v>ZMB002</v>
      </c>
      <c r="B157" s="207">
        <f>_xlfn.DAYS(About!$A$3,'Core Indicators'!U157)</f>
        <v>506</v>
      </c>
      <c r="C157" s="207">
        <f>_xlfn.DAYS(About!$A$3,'Core Indicators'!AC157)</f>
        <v>104</v>
      </c>
      <c r="D157" s="207">
        <f>_xlfn.DAYS(About!$A$3,'Core Indicators'!AK157)</f>
        <v>104</v>
      </c>
      <c r="E157" s="207">
        <f>_xlfn.DAYS(About!$A$3,'Core Indicators'!AS157)</f>
        <v>1250</v>
      </c>
      <c r="F157" s="207">
        <f>_xlfn.DAYS(About!$A$3,'Core Indicators'!BQ157)</f>
        <v>10</v>
      </c>
      <c r="G157" s="207">
        <f>_xlfn.DAYS(About!$A$3,'Core Indicators'!DM157)</f>
        <v>104</v>
      </c>
      <c r="H157" s="207">
        <f>_xlfn.DAYS(About!$A$3,'Core Indicators'!DU157)</f>
        <v>104</v>
      </c>
      <c r="I157" s="207">
        <f>_xlfn.DAYS(About!$A$3,'Core Indicators'!EC157)</f>
        <v>104</v>
      </c>
      <c r="J157" s="207">
        <f>_xlfn.DAYS(About!$A$3,'Core Indicators'!EK157)</f>
        <v>104</v>
      </c>
      <c r="K157" s="207">
        <f>_xlfn.DAYS(About!$A$3,'Core Indicators'!ES157)</f>
        <v>104</v>
      </c>
      <c r="L157" s="207">
        <f>_xlfn.DAYS(About!$A$3,'Core Indicators'!FI157)</f>
        <v>506</v>
      </c>
      <c r="M157" s="207">
        <f>_xlfn.DAYS(About!$A$3,'Core Indicators'!GG157)</f>
        <v>96</v>
      </c>
      <c r="N157" s="207">
        <f>_xlfn.DAYS(About!$A$3,'Core Indicators'!GO157)</f>
        <v>96</v>
      </c>
      <c r="O157" s="207">
        <f>_xlfn.DAYS(About!$A$3,'Core Indicators'!GW157)</f>
        <v>96</v>
      </c>
      <c r="P157" s="207">
        <f>_xlfn.DAYS(About!$A$3,'Core Indicators'!HE157)</f>
        <v>96</v>
      </c>
      <c r="Q157" s="207">
        <f>_xlfn.DAYS(About!$A$3,'Core Indicators'!HM157)</f>
        <v>96</v>
      </c>
      <c r="R157" s="207">
        <f>_xlfn.DAYS(About!$A$3,'Core Indicators'!HU157)</f>
        <v>96</v>
      </c>
      <c r="S157" s="207">
        <f>_xlfn.DAYS(About!$A$3,'Core Indicators'!IC157)</f>
        <v>96</v>
      </c>
      <c r="T157" s="207">
        <f>_xlfn.DAYS(About!$A$3,'Core Indicators'!IK157)</f>
        <v>96</v>
      </c>
      <c r="U157" s="207">
        <f>_xlfn.DAYS(About!$A$3,'Core Indicators'!IS157)</f>
        <v>96</v>
      </c>
      <c r="V157" s="207">
        <f t="shared" si="4"/>
        <v>248.6</v>
      </c>
    </row>
    <row r="158" spans="1:24" x14ac:dyDescent="0.25">
      <c r="A158" s="206" t="str">
        <f>Lists!C:C</f>
        <v>ZWE001</v>
      </c>
      <c r="B158" s="207">
        <f>_xlfn.DAYS(About!$A$3,'Core Indicators'!U158)</f>
        <v>139</v>
      </c>
      <c r="C158" s="207">
        <f>_xlfn.DAYS(About!$A$3,'Core Indicators'!AC158)</f>
        <v>21</v>
      </c>
      <c r="D158" s="207">
        <f>_xlfn.DAYS(About!$A$3,'Core Indicators'!AK158)</f>
        <v>400</v>
      </c>
      <c r="E158" s="207">
        <f>_xlfn.DAYS(About!$A$3,'Core Indicators'!AS158)</f>
        <v>21</v>
      </c>
      <c r="F158" s="207">
        <f>_xlfn.DAYS(About!$A$3,'Core Indicators'!BQ158)</f>
        <v>21</v>
      </c>
      <c r="G158" s="207">
        <f>_xlfn.DAYS(About!$A$3,'Core Indicators'!DM158)</f>
        <v>21</v>
      </c>
      <c r="H158" s="207">
        <f>_xlfn.DAYS(About!$A$3,'Core Indicators'!DU158)</f>
        <v>400</v>
      </c>
      <c r="I158" s="207">
        <f>_xlfn.DAYS(About!$A$3,'Core Indicators'!EC158)</f>
        <v>400</v>
      </c>
      <c r="J158" s="207">
        <f>_xlfn.DAYS(About!$A$3,'Core Indicators'!EK158)</f>
        <v>400</v>
      </c>
      <c r="K158" s="207">
        <f>_xlfn.DAYS(About!$A$3,'Core Indicators'!ES158)</f>
        <v>400</v>
      </c>
      <c r="L158" s="207">
        <f>_xlfn.DAYS(About!$A$3,'Core Indicators'!FI158)</f>
        <v>297</v>
      </c>
      <c r="M158" s="207">
        <f>_xlfn.DAYS(About!$A$3,'Core Indicators'!GG158)</f>
        <v>96</v>
      </c>
      <c r="N158" s="207">
        <f>_xlfn.DAYS(About!$A$3,'Core Indicators'!GO158)</f>
        <v>96</v>
      </c>
      <c r="O158" s="207">
        <f>_xlfn.DAYS(About!$A$3,'Core Indicators'!GW158)</f>
        <v>96</v>
      </c>
      <c r="P158" s="207">
        <f>_xlfn.DAYS(About!$A$3,'Core Indicators'!HE158)</f>
        <v>96</v>
      </c>
      <c r="Q158" s="207">
        <f>_xlfn.DAYS(About!$A$3,'Core Indicators'!HM158)</f>
        <v>96</v>
      </c>
      <c r="R158" s="207">
        <f>_xlfn.DAYS(About!$A$3,'Core Indicators'!HU158)</f>
        <v>96</v>
      </c>
      <c r="S158" s="207">
        <f>_xlfn.DAYS(About!$A$3,'Core Indicators'!IC158)</f>
        <v>96</v>
      </c>
      <c r="T158" s="207">
        <f>_xlfn.DAYS(About!$A$3,'Core Indicators'!IK158)</f>
        <v>96</v>
      </c>
      <c r="U158" s="207">
        <f>_xlfn.DAYS(About!$A$3,'Core Indicators'!IS158)</f>
        <v>96</v>
      </c>
      <c r="V158" s="207">
        <f t="shared" si="4"/>
        <v>245.6</v>
      </c>
    </row>
    <row r="160" spans="1:24" x14ac:dyDescent="0.25">
      <c r="W160" t="s">
        <v>8242</v>
      </c>
      <c r="X160">
        <f>MIN(V3:V300)</f>
        <v>0</v>
      </c>
    </row>
    <row r="161" spans="23:24" x14ac:dyDescent="0.25">
      <c r="W161" t="s">
        <v>8241</v>
      </c>
      <c r="X161">
        <f>MAX(V3:V300)</f>
        <v>1181.3</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J44"/>
  <sheetViews>
    <sheetView zoomScale="80" zoomScaleNormal="80" workbookViewId="0">
      <selection sqref="A1:J1"/>
    </sheetView>
  </sheetViews>
  <sheetFormatPr defaultColWidth="9.42578125" defaultRowHeight="15" x14ac:dyDescent="0.25"/>
  <cols>
    <col min="1" max="1" width="16.5703125" style="30" customWidth="1"/>
    <col min="2" max="2" width="18.42578125" style="30" customWidth="1"/>
    <col min="3" max="3" width="17.42578125" style="30" customWidth="1"/>
    <col min="4" max="4" width="25.5703125" style="30" customWidth="1"/>
    <col min="5" max="5" width="57.42578125" style="30" customWidth="1"/>
    <col min="6" max="6" width="74.42578125" style="30" customWidth="1"/>
    <col min="7" max="7" width="32.42578125" style="30" hidden="1" customWidth="1"/>
    <col min="8" max="9" width="33.42578125" style="30" customWidth="1"/>
    <col min="10" max="10" width="64.42578125" style="30" customWidth="1"/>
    <col min="11" max="11" width="9.42578125" style="30" customWidth="1"/>
    <col min="12" max="16384" width="9.42578125" style="30"/>
  </cols>
  <sheetData>
    <row r="1" spans="1:10" s="51" customFormat="1" ht="15" customHeight="1" x14ac:dyDescent="0.3">
      <c r="A1" s="294"/>
      <c r="B1" s="318"/>
      <c r="C1" s="318"/>
      <c r="D1" s="318"/>
      <c r="E1" s="318"/>
      <c r="F1" s="318"/>
      <c r="G1" s="318"/>
      <c r="H1" s="318"/>
      <c r="I1" s="318"/>
      <c r="J1" s="318"/>
    </row>
    <row r="2" spans="1:10" ht="15.6" customHeight="1" thickBot="1" x14ac:dyDescent="0.3">
      <c r="A2" s="111" t="s">
        <v>8695</v>
      </c>
      <c r="B2" s="111" t="s">
        <v>8696</v>
      </c>
      <c r="C2" s="111" t="s">
        <v>8697</v>
      </c>
      <c r="D2" s="111" t="s">
        <v>8698</v>
      </c>
      <c r="E2" s="111" t="s">
        <v>8699</v>
      </c>
      <c r="F2" s="111" t="s">
        <v>8700</v>
      </c>
      <c r="G2" s="111" t="s">
        <v>8701</v>
      </c>
      <c r="H2" s="111" t="s">
        <v>8702</v>
      </c>
      <c r="I2" s="111" t="s">
        <v>8703</v>
      </c>
      <c r="J2" s="111" t="s">
        <v>8704</v>
      </c>
    </row>
    <row r="3" spans="1:10" ht="65.099999999999994" customHeight="1" x14ac:dyDescent="0.25">
      <c r="A3" s="107" t="s">
        <v>8705</v>
      </c>
      <c r="B3" s="31" t="s">
        <v>8206</v>
      </c>
      <c r="C3" s="31" t="s">
        <v>8225</v>
      </c>
      <c r="D3" s="31" t="s">
        <v>8693</v>
      </c>
      <c r="E3" s="31" t="s">
        <v>8706</v>
      </c>
      <c r="F3" s="31" t="s">
        <v>8707</v>
      </c>
      <c r="G3" s="31"/>
      <c r="H3" s="31" t="s">
        <v>8708</v>
      </c>
      <c r="I3" s="31"/>
      <c r="J3" s="112"/>
    </row>
    <row r="4" spans="1:10" ht="65.099999999999994" customHeight="1" x14ac:dyDescent="0.25">
      <c r="A4" s="107" t="s">
        <v>8705</v>
      </c>
      <c r="B4" s="31" t="s">
        <v>8206</v>
      </c>
      <c r="C4" s="31" t="s">
        <v>8225</v>
      </c>
      <c r="D4" s="31" t="s">
        <v>8709</v>
      </c>
      <c r="E4" s="112" t="s">
        <v>8710</v>
      </c>
      <c r="F4" s="31" t="s">
        <v>8707</v>
      </c>
      <c r="G4" s="31"/>
      <c r="H4" s="31" t="s">
        <v>8708</v>
      </c>
      <c r="I4" s="31"/>
      <c r="J4" s="112"/>
    </row>
    <row r="5" spans="1:10" ht="65.099999999999994" customHeight="1" x14ac:dyDescent="0.25">
      <c r="A5" s="107" t="s">
        <v>8705</v>
      </c>
      <c r="B5" s="31" t="s">
        <v>8206</v>
      </c>
      <c r="C5" s="31" t="s">
        <v>8229</v>
      </c>
      <c r="D5" s="112" t="s">
        <v>8316</v>
      </c>
      <c r="E5" s="112" t="s">
        <v>8711</v>
      </c>
      <c r="F5" s="31" t="s">
        <v>8707</v>
      </c>
      <c r="G5" s="31"/>
      <c r="H5" s="31" t="s">
        <v>8712</v>
      </c>
      <c r="I5" s="31"/>
      <c r="J5" s="112"/>
    </row>
    <row r="6" spans="1:10" ht="65.099999999999994" customHeight="1" x14ac:dyDescent="0.25">
      <c r="A6" s="107" t="s">
        <v>8705</v>
      </c>
      <c r="B6" s="31" t="s">
        <v>8206</v>
      </c>
      <c r="C6" s="31" t="s">
        <v>8229</v>
      </c>
      <c r="D6" s="112" t="s">
        <v>8713</v>
      </c>
      <c r="E6" s="112" t="s">
        <v>8714</v>
      </c>
      <c r="F6" s="31" t="s">
        <v>8707</v>
      </c>
      <c r="G6" s="31"/>
      <c r="H6" s="31" t="s">
        <v>8712</v>
      </c>
      <c r="I6" s="31"/>
      <c r="J6" s="112"/>
    </row>
    <row r="7" spans="1:10" ht="65.099999999999994" customHeight="1" x14ac:dyDescent="0.25">
      <c r="A7" s="107" t="s">
        <v>8705</v>
      </c>
      <c r="B7" s="112" t="s">
        <v>8715</v>
      </c>
      <c r="C7" s="112" t="s">
        <v>569</v>
      </c>
      <c r="D7" s="112" t="s">
        <v>569</v>
      </c>
      <c r="E7" s="112" t="s">
        <v>8317</v>
      </c>
      <c r="F7" s="31" t="s">
        <v>8707</v>
      </c>
      <c r="G7" s="31"/>
      <c r="H7" s="31" t="s">
        <v>8716</v>
      </c>
      <c r="I7" s="31"/>
      <c r="J7" s="112"/>
    </row>
    <row r="8" spans="1:10" ht="65.099999999999994" customHeight="1" x14ac:dyDescent="0.25">
      <c r="A8" s="107" t="s">
        <v>8705</v>
      </c>
      <c r="B8" s="112" t="s">
        <v>8715</v>
      </c>
      <c r="C8" s="112" t="s">
        <v>569</v>
      </c>
      <c r="D8" s="112" t="s">
        <v>8717</v>
      </c>
      <c r="E8" s="112" t="s">
        <v>8718</v>
      </c>
      <c r="F8" s="31" t="s">
        <v>8707</v>
      </c>
      <c r="G8" s="31"/>
      <c r="H8" s="31" t="s">
        <v>8716</v>
      </c>
      <c r="I8" s="31"/>
      <c r="J8" s="112"/>
    </row>
    <row r="9" spans="1:10" ht="65.099999999999994" customHeight="1" x14ac:dyDescent="0.25">
      <c r="A9" s="107" t="s">
        <v>8705</v>
      </c>
      <c r="B9" s="112" t="s">
        <v>8715</v>
      </c>
      <c r="C9" s="112" t="s">
        <v>8240</v>
      </c>
      <c r="D9" s="112" t="s">
        <v>495</v>
      </c>
      <c r="E9" s="112" t="s">
        <v>8318</v>
      </c>
      <c r="F9" s="31" t="s">
        <v>8707</v>
      </c>
      <c r="G9" s="31"/>
      <c r="H9" s="31" t="s">
        <v>8719</v>
      </c>
      <c r="I9" s="31"/>
      <c r="J9" s="112"/>
    </row>
    <row r="10" spans="1:10" ht="65.099999999999994" customHeight="1" x14ac:dyDescent="0.25">
      <c r="A10" s="107" t="s">
        <v>8705</v>
      </c>
      <c r="B10" s="112" t="s">
        <v>8715</v>
      </c>
      <c r="C10" s="112" t="s">
        <v>8240</v>
      </c>
      <c r="D10" s="112" t="s">
        <v>8720</v>
      </c>
      <c r="E10" s="112" t="s">
        <v>8721</v>
      </c>
      <c r="F10" s="31" t="s">
        <v>8707</v>
      </c>
      <c r="G10" s="31"/>
      <c r="H10" s="31" t="s">
        <v>8719</v>
      </c>
      <c r="I10" s="31"/>
      <c r="J10" s="112"/>
    </row>
    <row r="11" spans="1:10" ht="26.1" hidden="1" customHeight="1" x14ac:dyDescent="0.25">
      <c r="A11" s="107" t="s">
        <v>8705</v>
      </c>
      <c r="B11" s="112" t="s">
        <v>8715</v>
      </c>
      <c r="C11" s="112" t="s">
        <v>8240</v>
      </c>
      <c r="D11" s="112" t="s">
        <v>8722</v>
      </c>
      <c r="E11" s="112" t="s">
        <v>8723</v>
      </c>
      <c r="F11" s="112"/>
      <c r="G11" s="31"/>
      <c r="H11" s="31" t="s">
        <v>8724</v>
      </c>
      <c r="I11" s="31"/>
      <c r="J11" s="112"/>
    </row>
    <row r="12" spans="1:10" ht="65.099999999999994" customHeight="1" x14ac:dyDescent="0.25">
      <c r="A12" s="107" t="s">
        <v>8705</v>
      </c>
      <c r="B12" s="112" t="s">
        <v>8715</v>
      </c>
      <c r="C12" s="112" t="s">
        <v>8240</v>
      </c>
      <c r="D12" s="112" t="s">
        <v>8725</v>
      </c>
      <c r="E12" s="112" t="s">
        <v>8321</v>
      </c>
      <c r="F12" s="31" t="s">
        <v>8707</v>
      </c>
      <c r="G12" s="31"/>
      <c r="H12" s="31" t="s">
        <v>8724</v>
      </c>
      <c r="I12" s="31"/>
      <c r="J12" s="112"/>
    </row>
    <row r="13" spans="1:10" ht="65.099999999999994" customHeight="1" x14ac:dyDescent="0.25">
      <c r="A13" s="107" t="s">
        <v>8705</v>
      </c>
      <c r="B13" s="112" t="s">
        <v>8715</v>
      </c>
      <c r="C13" s="112" t="s">
        <v>8240</v>
      </c>
      <c r="D13" s="112" t="s">
        <v>8238</v>
      </c>
      <c r="E13" s="112" t="s">
        <v>8726</v>
      </c>
      <c r="F13" s="31" t="s">
        <v>8707</v>
      </c>
      <c r="G13" s="31"/>
      <c r="H13" s="31" t="s">
        <v>8724</v>
      </c>
      <c r="I13" s="31"/>
      <c r="J13" s="112"/>
    </row>
    <row r="14" spans="1:10" ht="26.1" hidden="1" customHeight="1" x14ac:dyDescent="0.25">
      <c r="A14" s="107" t="s">
        <v>8705</v>
      </c>
      <c r="B14" s="112" t="s">
        <v>8727</v>
      </c>
      <c r="C14" s="112" t="s">
        <v>8728</v>
      </c>
      <c r="D14" s="112" t="s">
        <v>8322</v>
      </c>
      <c r="E14" s="112" t="s">
        <v>8729</v>
      </c>
      <c r="F14" s="112"/>
      <c r="G14" s="31"/>
      <c r="H14" s="31" t="s">
        <v>8730</v>
      </c>
      <c r="I14" s="31"/>
      <c r="J14" s="112"/>
    </row>
    <row r="15" spans="1:10" ht="26.1" hidden="1" customHeight="1" x14ac:dyDescent="0.25">
      <c r="A15" s="107" t="s">
        <v>8705</v>
      </c>
      <c r="B15" s="112" t="s">
        <v>8727</v>
      </c>
      <c r="C15" s="112" t="s">
        <v>8728</v>
      </c>
      <c r="D15" s="112" t="s">
        <v>8323</v>
      </c>
      <c r="E15" s="112" t="s">
        <v>8731</v>
      </c>
      <c r="F15" s="112"/>
      <c r="G15" s="31"/>
      <c r="H15" s="31" t="s">
        <v>8730</v>
      </c>
      <c r="I15" s="31"/>
      <c r="J15" s="112"/>
    </row>
    <row r="16" spans="1:10" ht="26.1" hidden="1" customHeight="1" x14ac:dyDescent="0.25">
      <c r="A16" s="107" t="s">
        <v>8705</v>
      </c>
      <c r="B16" s="112" t="s">
        <v>8727</v>
      </c>
      <c r="C16" s="112" t="s">
        <v>8732</v>
      </c>
      <c r="D16" s="112" t="s">
        <v>8733</v>
      </c>
      <c r="E16" s="112" t="s">
        <v>8734</v>
      </c>
      <c r="F16" s="112"/>
      <c r="G16" s="31"/>
      <c r="H16" s="31"/>
      <c r="I16" s="31"/>
      <c r="J16" s="112"/>
    </row>
    <row r="17" spans="1:10" ht="26.1" customHeight="1" x14ac:dyDescent="0.25">
      <c r="A17" s="113" t="s">
        <v>8208</v>
      </c>
      <c r="B17" s="112" t="s">
        <v>5756</v>
      </c>
      <c r="C17" s="112"/>
      <c r="D17" s="112" t="s">
        <v>8735</v>
      </c>
      <c r="E17" s="112"/>
      <c r="F17" s="112" t="s">
        <v>8736</v>
      </c>
      <c r="G17" s="112"/>
      <c r="H17" s="112" t="s">
        <v>8737</v>
      </c>
      <c r="I17" s="112"/>
      <c r="J17" s="112"/>
    </row>
    <row r="18" spans="1:10" ht="51.95" customHeight="1" x14ac:dyDescent="0.25">
      <c r="A18" s="113" t="s">
        <v>8208</v>
      </c>
      <c r="B18" s="112" t="s">
        <v>8209</v>
      </c>
      <c r="C18" s="112" t="s">
        <v>8738</v>
      </c>
      <c r="D18" s="112" t="s">
        <v>8249</v>
      </c>
      <c r="E18" s="112" t="s">
        <v>8739</v>
      </c>
      <c r="F18" s="112" t="s">
        <v>8736</v>
      </c>
      <c r="G18" s="112"/>
      <c r="H18" s="112" t="s">
        <v>8737</v>
      </c>
      <c r="I18" s="112"/>
      <c r="J18" s="112"/>
    </row>
    <row r="19" spans="1:10" ht="78" customHeight="1" x14ac:dyDescent="0.25">
      <c r="A19" s="113" t="s">
        <v>8208</v>
      </c>
      <c r="B19" s="112" t="s">
        <v>8209</v>
      </c>
      <c r="C19" s="112" t="s">
        <v>8740</v>
      </c>
      <c r="D19" s="112" t="s">
        <v>8250</v>
      </c>
      <c r="E19" s="112" t="s">
        <v>8741</v>
      </c>
      <c r="F19" s="112" t="s">
        <v>8736</v>
      </c>
      <c r="G19" s="112"/>
      <c r="H19" s="112" t="s">
        <v>8737</v>
      </c>
      <c r="I19" s="112"/>
      <c r="J19" s="112"/>
    </row>
    <row r="20" spans="1:10" ht="143.1" customHeight="1" x14ac:dyDescent="0.25">
      <c r="A20" s="113" t="s">
        <v>8208</v>
      </c>
      <c r="B20" s="112" t="s">
        <v>8209</v>
      </c>
      <c r="C20" s="112" t="s">
        <v>8742</v>
      </c>
      <c r="D20" s="112" t="s">
        <v>8251</v>
      </c>
      <c r="E20" s="112" t="s">
        <v>8743</v>
      </c>
      <c r="F20" s="112" t="s">
        <v>8736</v>
      </c>
      <c r="G20" s="112"/>
      <c r="H20" s="112" t="s">
        <v>8737</v>
      </c>
      <c r="I20" s="112"/>
      <c r="J20" s="112"/>
    </row>
    <row r="21" spans="1:10" ht="117" customHeight="1" x14ac:dyDescent="0.25">
      <c r="A21" s="113" t="s">
        <v>8208</v>
      </c>
      <c r="B21" s="112" t="s">
        <v>8209</v>
      </c>
      <c r="C21" s="112" t="s">
        <v>8744</v>
      </c>
      <c r="D21" s="112" t="s">
        <v>8252</v>
      </c>
      <c r="E21" s="112" t="s">
        <v>8745</v>
      </c>
      <c r="F21" s="112" t="s">
        <v>8736</v>
      </c>
      <c r="G21" s="112"/>
      <c r="H21" s="112" t="s">
        <v>8737</v>
      </c>
      <c r="I21" s="112"/>
      <c r="J21" s="112"/>
    </row>
    <row r="22" spans="1:10" ht="90.95" customHeight="1" x14ac:dyDescent="0.25">
      <c r="A22" s="113" t="s">
        <v>8208</v>
      </c>
      <c r="B22" s="112" t="s">
        <v>8209</v>
      </c>
      <c r="C22" s="112" t="s">
        <v>8746</v>
      </c>
      <c r="D22" s="112" t="s">
        <v>8253</v>
      </c>
      <c r="E22" s="112" t="s">
        <v>8747</v>
      </c>
      <c r="F22" s="112" t="s">
        <v>8736</v>
      </c>
      <c r="G22" s="112"/>
      <c r="H22" s="112" t="s">
        <v>8737</v>
      </c>
      <c r="I22" s="112"/>
      <c r="J22" s="112"/>
    </row>
    <row r="23" spans="1:10" ht="104.1" customHeight="1" x14ac:dyDescent="0.25">
      <c r="A23" s="114" t="s">
        <v>8210</v>
      </c>
      <c r="B23" s="112" t="s">
        <v>8211</v>
      </c>
      <c r="C23" s="112" t="s">
        <v>8748</v>
      </c>
      <c r="D23" s="112" t="s">
        <v>8259</v>
      </c>
      <c r="E23" s="112" t="s">
        <v>8749</v>
      </c>
      <c r="F23" s="112"/>
      <c r="G23" s="112"/>
      <c r="H23" s="112" t="s">
        <v>8750</v>
      </c>
      <c r="I23" s="112" t="s">
        <v>8751</v>
      </c>
      <c r="J23" s="112" t="s">
        <v>8752</v>
      </c>
    </row>
    <row r="24" spans="1:10" ht="90.95" customHeight="1" x14ac:dyDescent="0.25">
      <c r="A24" s="114" t="s">
        <v>8210</v>
      </c>
      <c r="B24" s="112" t="s">
        <v>8211</v>
      </c>
      <c r="C24" s="112" t="s">
        <v>8748</v>
      </c>
      <c r="D24" s="112" t="s">
        <v>8753</v>
      </c>
      <c r="E24" s="112" t="s">
        <v>8754</v>
      </c>
      <c r="F24" s="112"/>
      <c r="G24" s="112"/>
      <c r="H24" s="112" t="s">
        <v>8755</v>
      </c>
      <c r="I24" s="112" t="s">
        <v>8756</v>
      </c>
      <c r="J24" s="115" t="s">
        <v>8757</v>
      </c>
    </row>
    <row r="25" spans="1:10" ht="78" customHeight="1" x14ac:dyDescent="0.25">
      <c r="A25" s="114" t="s">
        <v>8210</v>
      </c>
      <c r="B25" s="112" t="s">
        <v>8211</v>
      </c>
      <c r="C25" s="112" t="s">
        <v>8758</v>
      </c>
      <c r="D25" s="112" t="s">
        <v>8344</v>
      </c>
      <c r="E25" s="112" t="s">
        <v>8759</v>
      </c>
      <c r="F25" s="112"/>
      <c r="G25" s="112"/>
      <c r="H25" s="112" t="s">
        <v>8760</v>
      </c>
      <c r="I25" s="112" t="s">
        <v>8761</v>
      </c>
      <c r="J25" s="112" t="s">
        <v>8762</v>
      </c>
    </row>
    <row r="26" spans="1:10" ht="90.95" customHeight="1" x14ac:dyDescent="0.25">
      <c r="A26" s="114" t="s">
        <v>8210</v>
      </c>
      <c r="B26" s="112" t="s">
        <v>8211</v>
      </c>
      <c r="C26" s="112" t="s">
        <v>8758</v>
      </c>
      <c r="D26" s="112" t="s">
        <v>8255</v>
      </c>
      <c r="E26" s="112" t="s">
        <v>8763</v>
      </c>
      <c r="F26" s="112"/>
      <c r="G26" s="112"/>
      <c r="H26" s="112" t="s">
        <v>8764</v>
      </c>
      <c r="I26" s="112"/>
      <c r="J26" s="112" t="s">
        <v>8765</v>
      </c>
    </row>
    <row r="27" spans="1:10" ht="78" customHeight="1" x14ac:dyDescent="0.25">
      <c r="A27" s="114" t="s">
        <v>8210</v>
      </c>
      <c r="B27" s="112" t="s">
        <v>8211</v>
      </c>
      <c r="C27" s="112" t="s">
        <v>8766</v>
      </c>
      <c r="D27" s="112" t="s">
        <v>8345</v>
      </c>
      <c r="E27" s="112" t="s">
        <v>8767</v>
      </c>
      <c r="F27" s="112" t="s">
        <v>8768</v>
      </c>
      <c r="G27" s="112"/>
      <c r="H27" s="112" t="s">
        <v>8769</v>
      </c>
      <c r="I27" s="112"/>
      <c r="J27" s="112" t="s">
        <v>8770</v>
      </c>
    </row>
    <row r="28" spans="1:10" ht="65.099999999999994" customHeight="1" x14ac:dyDescent="0.25">
      <c r="A28" s="114" t="s">
        <v>8210</v>
      </c>
      <c r="B28" s="112" t="s">
        <v>8211</v>
      </c>
      <c r="C28" s="112" t="s">
        <v>8766</v>
      </c>
      <c r="D28" s="112" t="s">
        <v>8261</v>
      </c>
      <c r="E28" s="112" t="s">
        <v>8771</v>
      </c>
      <c r="F28" s="112" t="s">
        <v>8772</v>
      </c>
      <c r="G28" s="112"/>
      <c r="H28" s="112" t="s">
        <v>346</v>
      </c>
      <c r="I28" s="112"/>
      <c r="J28" s="112" t="s">
        <v>8773</v>
      </c>
    </row>
    <row r="29" spans="1:10" ht="39" customHeight="1" x14ac:dyDescent="0.25">
      <c r="A29" s="114" t="s">
        <v>8210</v>
      </c>
      <c r="B29" s="112" t="s">
        <v>8211</v>
      </c>
      <c r="C29" s="112" t="s">
        <v>8266</v>
      </c>
      <c r="D29" s="112" t="s">
        <v>8774</v>
      </c>
      <c r="E29" s="112" t="s">
        <v>8775</v>
      </c>
      <c r="F29" s="112"/>
      <c r="G29" s="112"/>
      <c r="H29" s="112" t="s">
        <v>8776</v>
      </c>
      <c r="I29" s="112" t="s">
        <v>8777</v>
      </c>
      <c r="J29" s="112" t="s">
        <v>8778</v>
      </c>
    </row>
    <row r="30" spans="1:10" ht="26.1" customHeight="1" x14ac:dyDescent="0.25">
      <c r="A30" s="114" t="s">
        <v>8210</v>
      </c>
      <c r="B30" s="112" t="s">
        <v>8211</v>
      </c>
      <c r="C30" s="112" t="s">
        <v>8266</v>
      </c>
      <c r="D30" s="112" t="s">
        <v>8779</v>
      </c>
      <c r="E30" s="112" t="s">
        <v>8780</v>
      </c>
      <c r="F30" s="112"/>
      <c r="G30" s="112"/>
      <c r="H30" s="112" t="s">
        <v>8781</v>
      </c>
      <c r="I30" s="112"/>
      <c r="J30" s="112"/>
    </row>
    <row r="31" spans="1:10" ht="51.95" customHeight="1" x14ac:dyDescent="0.25">
      <c r="A31" s="114" t="s">
        <v>8210</v>
      </c>
      <c r="B31" s="112" t="s">
        <v>8211</v>
      </c>
      <c r="C31" s="112" t="s">
        <v>8271</v>
      </c>
      <c r="D31" s="112" t="s">
        <v>8782</v>
      </c>
      <c r="E31" s="112" t="s">
        <v>8783</v>
      </c>
      <c r="F31" s="112"/>
      <c r="G31" s="112"/>
      <c r="H31" s="112" t="s">
        <v>8784</v>
      </c>
      <c r="I31" s="112"/>
      <c r="J31" s="112" t="s">
        <v>8785</v>
      </c>
    </row>
    <row r="32" spans="1:10" ht="90.95" customHeight="1" x14ac:dyDescent="0.25">
      <c r="A32" s="114" t="s">
        <v>8210</v>
      </c>
      <c r="B32" s="112" t="s">
        <v>8211</v>
      </c>
      <c r="C32" s="112" t="s">
        <v>8271</v>
      </c>
      <c r="D32" s="112" t="s">
        <v>8786</v>
      </c>
      <c r="E32" s="112" t="s">
        <v>8763</v>
      </c>
      <c r="F32" s="112"/>
      <c r="G32" s="112"/>
      <c r="H32" s="112" t="s">
        <v>8764</v>
      </c>
      <c r="I32" s="112"/>
      <c r="J32" s="112" t="s">
        <v>8765</v>
      </c>
    </row>
    <row r="33" spans="1:10" ht="51.95" customHeight="1" x14ac:dyDescent="0.25">
      <c r="A33" s="114" t="s">
        <v>8210</v>
      </c>
      <c r="B33" s="112" t="s">
        <v>8211</v>
      </c>
      <c r="C33" s="112" t="s">
        <v>8271</v>
      </c>
      <c r="D33" s="112" t="s">
        <v>8348</v>
      </c>
      <c r="E33" s="112" t="s">
        <v>8787</v>
      </c>
      <c r="F33" s="112"/>
      <c r="G33" s="112"/>
      <c r="H33" s="112" t="s">
        <v>8788</v>
      </c>
      <c r="I33" s="112"/>
      <c r="J33" s="112" t="s">
        <v>8789</v>
      </c>
    </row>
    <row r="34" spans="1:10" ht="51.95" customHeight="1" x14ac:dyDescent="0.25">
      <c r="A34" s="114" t="s">
        <v>8210</v>
      </c>
      <c r="B34" s="112" t="s">
        <v>8211</v>
      </c>
      <c r="C34" s="112" t="s">
        <v>8271</v>
      </c>
      <c r="D34" s="112" t="s">
        <v>8790</v>
      </c>
      <c r="E34" s="112" t="s">
        <v>8791</v>
      </c>
      <c r="F34" s="112" t="s">
        <v>8792</v>
      </c>
      <c r="G34" s="112"/>
      <c r="H34" s="112" t="s">
        <v>8793</v>
      </c>
      <c r="I34" s="112"/>
      <c r="J34" s="112" t="s">
        <v>8794</v>
      </c>
    </row>
    <row r="35" spans="1:10" ht="51.95" customHeight="1" x14ac:dyDescent="0.25">
      <c r="A35" s="114" t="s">
        <v>8210</v>
      </c>
      <c r="B35" s="112" t="s">
        <v>8212</v>
      </c>
      <c r="C35" s="112" t="s">
        <v>8273</v>
      </c>
      <c r="D35" s="112" t="s">
        <v>8795</v>
      </c>
      <c r="E35" s="112" t="s">
        <v>8796</v>
      </c>
      <c r="F35" s="112" t="s">
        <v>8797</v>
      </c>
      <c r="G35" s="112"/>
      <c r="H35" s="112" t="s">
        <v>8798</v>
      </c>
      <c r="I35" s="112"/>
      <c r="J35" s="112" t="s">
        <v>8799</v>
      </c>
    </row>
    <row r="36" spans="1:10" ht="90.95" customHeight="1" x14ac:dyDescent="0.25">
      <c r="A36" s="114" t="s">
        <v>8210</v>
      </c>
      <c r="B36" s="112" t="s">
        <v>8212</v>
      </c>
      <c r="C36" s="112" t="s">
        <v>8278</v>
      </c>
      <c r="D36" s="112" t="s">
        <v>2964</v>
      </c>
      <c r="E36" s="112" t="s">
        <v>8800</v>
      </c>
      <c r="F36" s="112"/>
      <c r="G36" s="112"/>
      <c r="H36" s="112" t="s">
        <v>8799</v>
      </c>
      <c r="I36" s="112" t="s">
        <v>8801</v>
      </c>
      <c r="J36" s="112" t="s">
        <v>8802</v>
      </c>
    </row>
    <row r="37" spans="1:10" ht="78" customHeight="1" x14ac:dyDescent="0.25">
      <c r="A37" s="114" t="s">
        <v>8210</v>
      </c>
      <c r="B37" s="112" t="s">
        <v>8212</v>
      </c>
      <c r="C37" s="112" t="s">
        <v>8278</v>
      </c>
      <c r="D37" s="112" t="s">
        <v>2970</v>
      </c>
      <c r="E37" s="112" t="s">
        <v>8803</v>
      </c>
      <c r="F37" s="112"/>
      <c r="G37" s="112"/>
      <c r="H37" s="112" t="s">
        <v>8799</v>
      </c>
      <c r="I37" s="112" t="s">
        <v>8801</v>
      </c>
      <c r="J37" s="112" t="s">
        <v>8802</v>
      </c>
    </row>
    <row r="38" spans="1:10" ht="51.95" customHeight="1" x14ac:dyDescent="0.25">
      <c r="A38" s="114" t="s">
        <v>8210</v>
      </c>
      <c r="B38" s="112" t="s">
        <v>8212</v>
      </c>
      <c r="C38" s="112" t="s">
        <v>8278</v>
      </c>
      <c r="D38" s="112" t="s">
        <v>2966</v>
      </c>
      <c r="E38" s="112" t="s">
        <v>8804</v>
      </c>
      <c r="F38" s="112"/>
      <c r="G38" s="112"/>
      <c r="H38" s="112" t="s">
        <v>8799</v>
      </c>
      <c r="I38" s="112" t="s">
        <v>8801</v>
      </c>
      <c r="J38" s="112" t="s">
        <v>8802</v>
      </c>
    </row>
    <row r="39" spans="1:10" ht="65.099999999999994" customHeight="1" x14ac:dyDescent="0.25">
      <c r="A39" s="114" t="s">
        <v>8210</v>
      </c>
      <c r="B39" s="112" t="s">
        <v>8212</v>
      </c>
      <c r="C39" s="112" t="s">
        <v>8278</v>
      </c>
      <c r="D39" s="112" t="s">
        <v>2995</v>
      </c>
      <c r="E39" s="112" t="s">
        <v>8805</v>
      </c>
      <c r="F39" s="112"/>
      <c r="G39" s="112"/>
      <c r="H39" s="112" t="s">
        <v>8799</v>
      </c>
      <c r="I39" s="112" t="s">
        <v>8801</v>
      </c>
      <c r="J39" s="112" t="s">
        <v>8802</v>
      </c>
    </row>
    <row r="40" spans="1:10" ht="51.95" customHeight="1" x14ac:dyDescent="0.25">
      <c r="A40" s="114" t="s">
        <v>8210</v>
      </c>
      <c r="B40" s="112" t="s">
        <v>8212</v>
      </c>
      <c r="C40" s="112" t="s">
        <v>8278</v>
      </c>
      <c r="D40" s="112" t="s">
        <v>2961</v>
      </c>
      <c r="E40" s="112" t="s">
        <v>8806</v>
      </c>
      <c r="F40" s="112"/>
      <c r="G40" s="112"/>
      <c r="H40" s="112" t="s">
        <v>8799</v>
      </c>
      <c r="I40" s="112" t="s">
        <v>8801</v>
      </c>
      <c r="J40" s="112" t="s">
        <v>8802</v>
      </c>
    </row>
    <row r="41" spans="1:10" ht="78" customHeight="1" x14ac:dyDescent="0.25">
      <c r="A41" s="114" t="s">
        <v>8210</v>
      </c>
      <c r="B41" s="112" t="s">
        <v>8212</v>
      </c>
      <c r="C41" s="112" t="s">
        <v>8278</v>
      </c>
      <c r="D41" s="112" t="s">
        <v>2968</v>
      </c>
      <c r="E41" s="112" t="s">
        <v>8807</v>
      </c>
      <c r="F41" s="112"/>
      <c r="G41" s="112"/>
      <c r="H41" s="112" t="s">
        <v>8799</v>
      </c>
      <c r="I41" s="112" t="s">
        <v>8801</v>
      </c>
      <c r="J41" s="112" t="s">
        <v>8802</v>
      </c>
    </row>
    <row r="42" spans="1:10" ht="51.95" customHeight="1" x14ac:dyDescent="0.25">
      <c r="A42" s="114" t="s">
        <v>8210</v>
      </c>
      <c r="B42" s="112" t="s">
        <v>8212</v>
      </c>
      <c r="C42" s="112" t="s">
        <v>8278</v>
      </c>
      <c r="D42" s="112" t="s">
        <v>2991</v>
      </c>
      <c r="E42" s="112" t="s">
        <v>8808</v>
      </c>
      <c r="F42" s="112"/>
      <c r="G42" s="112"/>
      <c r="H42" s="112" t="s">
        <v>8799</v>
      </c>
      <c r="I42" s="112" t="s">
        <v>8801</v>
      </c>
      <c r="J42" s="112" t="s">
        <v>8802</v>
      </c>
    </row>
    <row r="43" spans="1:10" ht="39" customHeight="1" x14ac:dyDescent="0.25">
      <c r="A43" s="114" t="s">
        <v>8210</v>
      </c>
      <c r="B43" s="112" t="s">
        <v>8212</v>
      </c>
      <c r="C43" s="112" t="s">
        <v>8278</v>
      </c>
      <c r="D43" s="112" t="s">
        <v>8276</v>
      </c>
      <c r="E43" s="112" t="s">
        <v>8809</v>
      </c>
      <c r="F43" s="112"/>
      <c r="G43" s="112"/>
      <c r="H43" s="112" t="s">
        <v>8799</v>
      </c>
      <c r="I43" s="112" t="s">
        <v>8801</v>
      </c>
      <c r="J43" s="112" t="s">
        <v>8802</v>
      </c>
    </row>
    <row r="44" spans="1:10" ht="78" customHeight="1" x14ac:dyDescent="0.25">
      <c r="A44" s="114" t="s">
        <v>8210</v>
      </c>
      <c r="B44" s="112" t="s">
        <v>8212</v>
      </c>
      <c r="C44" s="112" t="s">
        <v>8278</v>
      </c>
      <c r="D44" s="112" t="s">
        <v>3001</v>
      </c>
      <c r="E44" s="112" t="s">
        <v>8810</v>
      </c>
      <c r="F44" s="112"/>
      <c r="G44" s="112"/>
      <c r="H44" s="112" t="s">
        <v>8799</v>
      </c>
      <c r="I44" s="112" t="s">
        <v>8801</v>
      </c>
      <c r="J44" s="112" t="s">
        <v>8802</v>
      </c>
    </row>
  </sheetData>
  <mergeCells count="1">
    <mergeCell ref="A1:J1"/>
  </mergeCells>
  <hyperlinks>
    <hyperlink ref="J24" r:id="rId1"/>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BA258"/>
  <sheetViews>
    <sheetView zoomScale="80" zoomScaleNormal="80" workbookViewId="0">
      <pane xSplit="3" topLeftCell="D1" activePane="topRight" state="frozen"/>
      <selection pane="topRight" activeCell="C1" sqref="C1"/>
    </sheetView>
  </sheetViews>
  <sheetFormatPr defaultRowHeight="15" x14ac:dyDescent="0.25"/>
  <cols>
    <col min="1" max="1" width="25" style="214" hidden="1" customWidth="1"/>
    <col min="2" max="2" width="40" style="214" hidden="1" customWidth="1"/>
    <col min="3" max="3" width="10" style="214" customWidth="1"/>
    <col min="4" max="4" width="12" style="214" customWidth="1"/>
    <col min="5" max="53" width="10" style="214" customWidth="1"/>
  </cols>
  <sheetData>
    <row r="1" spans="1:53" x14ac:dyDescent="0.25">
      <c r="A1" s="273"/>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row>
    <row r="2" spans="1:53" x14ac:dyDescent="0.25">
      <c r="A2" s="274" t="s">
        <v>2</v>
      </c>
      <c r="B2" s="274" t="s">
        <v>0</v>
      </c>
      <c r="C2" s="274" t="s">
        <v>1</v>
      </c>
      <c r="D2" s="274" t="s">
        <v>8811</v>
      </c>
      <c r="E2" s="275">
        <v>43466</v>
      </c>
      <c r="F2" s="275">
        <v>43497</v>
      </c>
      <c r="G2" s="275">
        <v>43525</v>
      </c>
      <c r="H2" s="275">
        <v>43556</v>
      </c>
      <c r="I2" s="275">
        <v>43586</v>
      </c>
      <c r="J2" s="275">
        <v>43617</v>
      </c>
      <c r="K2" s="275">
        <v>43647</v>
      </c>
      <c r="L2" s="275">
        <v>43678</v>
      </c>
      <c r="M2" s="275">
        <v>43709</v>
      </c>
      <c r="N2" s="275">
        <v>43739</v>
      </c>
      <c r="O2" s="275">
        <v>43770</v>
      </c>
      <c r="P2" s="275">
        <v>43800</v>
      </c>
      <c r="Q2" s="275">
        <v>43831</v>
      </c>
      <c r="R2" s="275">
        <v>43862</v>
      </c>
      <c r="S2" s="275">
        <v>43891</v>
      </c>
      <c r="T2" s="275">
        <v>43922</v>
      </c>
      <c r="U2" s="275">
        <v>43952</v>
      </c>
      <c r="V2" s="275">
        <v>43983</v>
      </c>
      <c r="W2" s="275">
        <v>44013</v>
      </c>
      <c r="X2" s="275">
        <v>44044</v>
      </c>
      <c r="Y2" s="275">
        <v>44075</v>
      </c>
      <c r="Z2" s="275">
        <v>44105</v>
      </c>
      <c r="AA2" s="275">
        <v>44136</v>
      </c>
      <c r="AB2" s="275">
        <v>44166</v>
      </c>
      <c r="AC2" s="275">
        <v>44197</v>
      </c>
      <c r="AD2" s="275">
        <v>44228</v>
      </c>
      <c r="AE2" s="275">
        <v>44256</v>
      </c>
      <c r="AF2" s="275">
        <v>44287</v>
      </c>
      <c r="AG2" s="275">
        <v>44317</v>
      </c>
      <c r="AH2" s="275">
        <v>44348</v>
      </c>
      <c r="AI2" s="275">
        <v>44378</v>
      </c>
      <c r="AJ2" s="275">
        <v>44409</v>
      </c>
      <c r="AK2" s="275">
        <v>44440</v>
      </c>
      <c r="AL2" s="275">
        <v>44470</v>
      </c>
      <c r="AM2" s="275">
        <v>44501</v>
      </c>
      <c r="AN2" s="275">
        <v>44531</v>
      </c>
      <c r="AO2" s="275">
        <v>44562</v>
      </c>
      <c r="AP2" s="275">
        <v>44593</v>
      </c>
      <c r="AQ2" s="275">
        <v>44621</v>
      </c>
      <c r="AR2" s="275">
        <v>44652</v>
      </c>
      <c r="AS2" s="275">
        <v>44682</v>
      </c>
      <c r="AT2" s="275">
        <v>44713</v>
      </c>
      <c r="AU2" s="275">
        <v>44743</v>
      </c>
      <c r="AV2" s="275">
        <v>44774</v>
      </c>
      <c r="AW2" s="275">
        <v>44805</v>
      </c>
      <c r="AX2" s="275">
        <v>44835</v>
      </c>
      <c r="AY2" s="275">
        <v>44866</v>
      </c>
      <c r="AZ2" s="275">
        <v>44896</v>
      </c>
      <c r="BA2" s="275">
        <v>44927</v>
      </c>
    </row>
    <row r="3" spans="1:53" x14ac:dyDescent="0.25">
      <c r="A3" t="s">
        <v>62</v>
      </c>
      <c r="B3" t="s">
        <v>60</v>
      </c>
      <c r="C3" t="s">
        <v>61</v>
      </c>
      <c r="D3" s="276" t="str">
        <f t="shared" ref="D3:D66" si="0">IF(BA3="-","-",IFERROR(IF(ROUND(AVERAGE(AY3:BA3),1)=ROUND(AVERAGE(AV3:AX3),1),"Stable",IF(ROUND(AVERAGE(AY3:BA3),1)&lt;ROUND(AVERAGE(AV3:AX3),1),"Decreasing",IF(ROUND(AVERAGE(AY3:BA3),1)&gt;ROUND(AVERAGE(AV3:AX3),1),"Increasing"))),"-"))</f>
        <v>Stable</v>
      </c>
      <c r="E3" s="276">
        <v>4.4000000000000004</v>
      </c>
      <c r="F3" s="276">
        <v>4.4000000000000004</v>
      </c>
      <c r="G3" s="276">
        <v>4.4000000000000004</v>
      </c>
      <c r="H3" s="276">
        <v>4.5</v>
      </c>
      <c r="I3" s="276">
        <v>4.5</v>
      </c>
      <c r="J3" s="276">
        <v>4.5</v>
      </c>
      <c r="K3" s="276">
        <v>4.5</v>
      </c>
      <c r="L3" s="276">
        <v>4.5</v>
      </c>
      <c r="M3" s="276">
        <v>4.5</v>
      </c>
      <c r="N3" s="276">
        <v>4.4000000000000004</v>
      </c>
      <c r="O3" s="276">
        <v>4.4000000000000004</v>
      </c>
      <c r="P3" s="276">
        <v>4.4000000000000004</v>
      </c>
      <c r="Q3" s="276">
        <v>4.4000000000000004</v>
      </c>
      <c r="R3" s="276">
        <v>4.4000000000000004</v>
      </c>
      <c r="S3" s="276">
        <v>4.5</v>
      </c>
      <c r="T3" s="276">
        <v>4.5</v>
      </c>
      <c r="U3" s="276">
        <v>4.5</v>
      </c>
      <c r="V3" s="276">
        <v>4.5</v>
      </c>
      <c r="W3" s="276">
        <v>4.5</v>
      </c>
      <c r="X3" s="276">
        <v>4.5</v>
      </c>
      <c r="Y3" s="276">
        <v>4.5999999999999996</v>
      </c>
      <c r="Z3" s="276">
        <v>4.5999999999999996</v>
      </c>
      <c r="AA3" s="276">
        <v>4.5999999999999996</v>
      </c>
      <c r="AB3" s="276">
        <v>4.5999999999999996</v>
      </c>
      <c r="AC3" s="276">
        <v>4.5999999999999996</v>
      </c>
      <c r="AD3" s="276">
        <v>4.5999999999999996</v>
      </c>
      <c r="AE3" s="276">
        <v>4.5999999999999996</v>
      </c>
      <c r="AF3" s="276">
        <v>4.5999999999999996</v>
      </c>
      <c r="AG3" s="276">
        <v>4.5999999999999996</v>
      </c>
      <c r="AH3" s="276">
        <v>4.7</v>
      </c>
      <c r="AI3" s="276">
        <v>4.7</v>
      </c>
      <c r="AJ3" s="276">
        <v>4.7</v>
      </c>
      <c r="AK3" s="276">
        <v>4.7</v>
      </c>
      <c r="AL3" s="276">
        <v>4.7</v>
      </c>
      <c r="AM3" s="276">
        <v>4.7</v>
      </c>
      <c r="AN3" s="276">
        <v>4.7</v>
      </c>
      <c r="AO3" s="276">
        <v>4.5999999999999996</v>
      </c>
      <c r="AP3" s="276">
        <v>4.5999999999999996</v>
      </c>
      <c r="AQ3" s="276">
        <v>4.5999999999999996</v>
      </c>
      <c r="AR3" s="276">
        <v>4.5</v>
      </c>
      <c r="AS3" s="276">
        <v>4.4000000000000004</v>
      </c>
      <c r="AT3" s="276">
        <v>4.5</v>
      </c>
      <c r="AU3" s="276">
        <v>4.5</v>
      </c>
      <c r="AV3" s="276">
        <v>4.5</v>
      </c>
      <c r="AW3" s="276">
        <v>4.5</v>
      </c>
      <c r="AX3" s="276">
        <v>4.5</v>
      </c>
      <c r="AY3" s="276">
        <v>4.5</v>
      </c>
      <c r="AZ3" s="276">
        <v>4.5</v>
      </c>
      <c r="BA3" s="276">
        <f>_xlfn.IFNA(VLOOKUP(C3,'INFORM Severity - hidden'!$C$5:$G$300,5,FALSE),"-")</f>
        <v>4.5</v>
      </c>
    </row>
    <row r="4" spans="1:53" x14ac:dyDescent="0.25">
      <c r="A4"/>
      <c r="B4"/>
      <c r="C4" t="s">
        <v>8812</v>
      </c>
      <c r="D4" s="276" t="str">
        <f t="shared" si="0"/>
        <v>-</v>
      </c>
      <c r="E4" s="276">
        <v>4.0999999999999996</v>
      </c>
      <c r="F4" s="276" t="s">
        <v>8813</v>
      </c>
      <c r="G4" s="276" t="s">
        <v>8813</v>
      </c>
      <c r="H4" s="276" t="s">
        <v>8813</v>
      </c>
      <c r="I4" s="276" t="s">
        <v>8813</v>
      </c>
      <c r="J4" s="276" t="s">
        <v>8813</v>
      </c>
      <c r="K4" s="276" t="s">
        <v>8813</v>
      </c>
      <c r="L4" s="276" t="s">
        <v>8813</v>
      </c>
      <c r="M4" s="276" t="s">
        <v>8813</v>
      </c>
      <c r="N4" s="276" t="s">
        <v>8813</v>
      </c>
      <c r="O4" s="276" t="s">
        <v>8813</v>
      </c>
      <c r="P4" s="276" t="s">
        <v>8813</v>
      </c>
      <c r="Q4" s="276" t="s">
        <v>8813</v>
      </c>
      <c r="R4" s="276" t="s">
        <v>8813</v>
      </c>
      <c r="S4" s="276" t="s">
        <v>8813</v>
      </c>
      <c r="T4" s="276" t="s">
        <v>8813</v>
      </c>
      <c r="U4" s="276" t="s">
        <v>8813</v>
      </c>
      <c r="V4" s="276" t="s">
        <v>8813</v>
      </c>
      <c r="W4" s="276" t="s">
        <v>8813</v>
      </c>
      <c r="X4" s="276" t="s">
        <v>8813</v>
      </c>
      <c r="Y4" s="276" t="s">
        <v>8813</v>
      </c>
      <c r="Z4" s="276" t="s">
        <v>8813</v>
      </c>
      <c r="AA4" s="276" t="s">
        <v>8813</v>
      </c>
      <c r="AB4" s="276" t="s">
        <v>8813</v>
      </c>
      <c r="AC4" s="276" t="s">
        <v>8813</v>
      </c>
      <c r="AD4" s="276" t="s">
        <v>8813</v>
      </c>
      <c r="AE4" s="276" t="s">
        <v>8813</v>
      </c>
      <c r="AF4" s="276" t="s">
        <v>8813</v>
      </c>
      <c r="AG4" s="276" t="s">
        <v>8813</v>
      </c>
      <c r="AH4" s="276" t="s">
        <v>8813</v>
      </c>
      <c r="AI4" s="276" t="s">
        <v>8813</v>
      </c>
      <c r="AJ4" s="276" t="s">
        <v>8813</v>
      </c>
      <c r="AK4" s="276" t="s">
        <v>8813</v>
      </c>
      <c r="AL4" s="276" t="s">
        <v>8813</v>
      </c>
      <c r="AM4" s="276" t="s">
        <v>8813</v>
      </c>
      <c r="AN4" s="276" t="s">
        <v>8813</v>
      </c>
      <c r="AO4" s="276" t="s">
        <v>8813</v>
      </c>
      <c r="AP4" s="276" t="s">
        <v>8813</v>
      </c>
      <c r="AQ4" s="276" t="s">
        <v>8813</v>
      </c>
      <c r="AR4" s="276" t="s">
        <v>8813</v>
      </c>
      <c r="AS4" s="276" t="s">
        <v>8813</v>
      </c>
      <c r="AT4" s="276" t="s">
        <v>8813</v>
      </c>
      <c r="AU4" s="276" t="s">
        <v>8813</v>
      </c>
      <c r="AV4" s="276" t="s">
        <v>8813</v>
      </c>
      <c r="AW4" s="276" t="s">
        <v>8813</v>
      </c>
      <c r="AX4" s="276" t="s">
        <v>8813</v>
      </c>
      <c r="AY4" s="276" t="s">
        <v>8813</v>
      </c>
      <c r="AZ4" s="276" t="s">
        <v>8813</v>
      </c>
      <c r="BA4" s="276" t="str">
        <f>_xlfn.IFNA(VLOOKUP(C4,'INFORM Severity - hidden'!$C$5:$G$300,5,FALSE),"-")</f>
        <v>-</v>
      </c>
    </row>
    <row r="5" spans="1:53" x14ac:dyDescent="0.25">
      <c r="A5"/>
      <c r="B5"/>
      <c r="C5" t="s">
        <v>8814</v>
      </c>
      <c r="D5" s="276" t="str">
        <f t="shared" si="0"/>
        <v>-</v>
      </c>
      <c r="E5" s="276">
        <v>3.9</v>
      </c>
      <c r="F5" s="276" t="s">
        <v>8813</v>
      </c>
      <c r="G5" s="276" t="s">
        <v>8813</v>
      </c>
      <c r="H5" s="276" t="s">
        <v>8813</v>
      </c>
      <c r="I5" s="276" t="s">
        <v>8813</v>
      </c>
      <c r="J5" s="276" t="s">
        <v>8813</v>
      </c>
      <c r="K5" s="276" t="s">
        <v>8813</v>
      </c>
      <c r="L5" s="276" t="s">
        <v>8813</v>
      </c>
      <c r="M5" s="276" t="s">
        <v>8813</v>
      </c>
      <c r="N5" s="276" t="s">
        <v>8813</v>
      </c>
      <c r="O5" s="276" t="s">
        <v>8813</v>
      </c>
      <c r="P5" s="276" t="s">
        <v>8813</v>
      </c>
      <c r="Q5" s="276" t="s">
        <v>8813</v>
      </c>
      <c r="R5" s="276" t="s">
        <v>8813</v>
      </c>
      <c r="S5" s="276" t="s">
        <v>8813</v>
      </c>
      <c r="T5" s="276" t="s">
        <v>8813</v>
      </c>
      <c r="U5" s="276" t="s">
        <v>8813</v>
      </c>
      <c r="V5" s="276" t="s">
        <v>8813</v>
      </c>
      <c r="W5" s="276" t="s">
        <v>8813</v>
      </c>
      <c r="X5" s="276" t="s">
        <v>8813</v>
      </c>
      <c r="Y5" s="276" t="s">
        <v>8813</v>
      </c>
      <c r="Z5" s="276" t="s">
        <v>8813</v>
      </c>
      <c r="AA5" s="276" t="s">
        <v>8813</v>
      </c>
      <c r="AB5" s="276" t="s">
        <v>8813</v>
      </c>
      <c r="AC5" s="276" t="s">
        <v>8813</v>
      </c>
      <c r="AD5" s="276" t="s">
        <v>8813</v>
      </c>
      <c r="AE5" s="276" t="s">
        <v>8813</v>
      </c>
      <c r="AF5" s="276" t="s">
        <v>8813</v>
      </c>
      <c r="AG5" s="276" t="s">
        <v>8813</v>
      </c>
      <c r="AH5" s="276" t="s">
        <v>8813</v>
      </c>
      <c r="AI5" s="276" t="s">
        <v>8813</v>
      </c>
      <c r="AJ5" s="276" t="s">
        <v>8813</v>
      </c>
      <c r="AK5" s="276" t="s">
        <v>8813</v>
      </c>
      <c r="AL5" s="276" t="s">
        <v>8813</v>
      </c>
      <c r="AM5" s="276" t="s">
        <v>8813</v>
      </c>
      <c r="AN5" s="276" t="s">
        <v>8813</v>
      </c>
      <c r="AO5" s="276" t="s">
        <v>8813</v>
      </c>
      <c r="AP5" s="276" t="s">
        <v>8813</v>
      </c>
      <c r="AQ5" s="276" t="s">
        <v>8813</v>
      </c>
      <c r="AR5" s="276" t="s">
        <v>8813</v>
      </c>
      <c r="AS5" s="276" t="s">
        <v>8813</v>
      </c>
      <c r="AT5" s="276" t="s">
        <v>8813</v>
      </c>
      <c r="AU5" s="276" t="s">
        <v>8813</v>
      </c>
      <c r="AV5" s="276" t="s">
        <v>8813</v>
      </c>
      <c r="AW5" s="276" t="s">
        <v>8813</v>
      </c>
      <c r="AX5" s="276" t="s">
        <v>8813</v>
      </c>
      <c r="AY5" s="276" t="s">
        <v>8813</v>
      </c>
      <c r="AZ5" s="276" t="s">
        <v>8813</v>
      </c>
      <c r="BA5" s="276" t="str">
        <f>_xlfn.IFNA(VLOOKUP(C5,'INFORM Severity - hidden'!$C$5:$G$300,5,FALSE),"-")</f>
        <v>-</v>
      </c>
    </row>
    <row r="6" spans="1:53" x14ac:dyDescent="0.25">
      <c r="A6"/>
      <c r="B6"/>
      <c r="C6" t="s">
        <v>8815</v>
      </c>
      <c r="D6" s="276" t="str">
        <f t="shared" si="0"/>
        <v>-</v>
      </c>
      <c r="E6" s="276" t="s">
        <v>8813</v>
      </c>
      <c r="F6" s="276" t="s">
        <v>8813</v>
      </c>
      <c r="G6" s="276">
        <v>2.1</v>
      </c>
      <c r="H6" s="276">
        <v>2.2000000000000002</v>
      </c>
      <c r="I6" s="276" t="s">
        <v>8813</v>
      </c>
      <c r="J6" s="276" t="s">
        <v>8813</v>
      </c>
      <c r="K6" s="276" t="s">
        <v>8813</v>
      </c>
      <c r="L6" s="276" t="s">
        <v>8813</v>
      </c>
      <c r="M6" s="276" t="s">
        <v>8813</v>
      </c>
      <c r="N6" s="276" t="s">
        <v>8813</v>
      </c>
      <c r="O6" s="276" t="s">
        <v>8813</v>
      </c>
      <c r="P6" s="276" t="s">
        <v>8813</v>
      </c>
      <c r="Q6" s="276" t="s">
        <v>8813</v>
      </c>
      <c r="R6" s="276" t="s">
        <v>8813</v>
      </c>
      <c r="S6" s="276" t="s">
        <v>8813</v>
      </c>
      <c r="T6" s="276" t="s">
        <v>8813</v>
      </c>
      <c r="U6" s="276" t="s">
        <v>8813</v>
      </c>
      <c r="V6" s="276" t="s">
        <v>8813</v>
      </c>
      <c r="W6" s="276" t="s">
        <v>8813</v>
      </c>
      <c r="X6" s="276" t="s">
        <v>8813</v>
      </c>
      <c r="Y6" s="276" t="s">
        <v>8813</v>
      </c>
      <c r="Z6" s="276" t="s">
        <v>8813</v>
      </c>
      <c r="AA6" s="276" t="s">
        <v>8813</v>
      </c>
      <c r="AB6" s="276" t="s">
        <v>8813</v>
      </c>
      <c r="AC6" s="276" t="s">
        <v>8813</v>
      </c>
      <c r="AD6" s="276" t="s">
        <v>8813</v>
      </c>
      <c r="AE6" s="276" t="s">
        <v>8813</v>
      </c>
      <c r="AF6" s="276" t="s">
        <v>8813</v>
      </c>
      <c r="AG6" s="276" t="s">
        <v>8813</v>
      </c>
      <c r="AH6" s="276" t="s">
        <v>8813</v>
      </c>
      <c r="AI6" s="276" t="s">
        <v>8813</v>
      </c>
      <c r="AJ6" s="276" t="s">
        <v>8813</v>
      </c>
      <c r="AK6" s="276" t="s">
        <v>8813</v>
      </c>
      <c r="AL6" s="276" t="s">
        <v>8813</v>
      </c>
      <c r="AM6" s="276" t="s">
        <v>8813</v>
      </c>
      <c r="AN6" s="276" t="s">
        <v>8813</v>
      </c>
      <c r="AO6" s="276" t="s">
        <v>8813</v>
      </c>
      <c r="AP6" s="276" t="s">
        <v>8813</v>
      </c>
      <c r="AQ6" s="276" t="s">
        <v>8813</v>
      </c>
      <c r="AR6" s="276" t="s">
        <v>8813</v>
      </c>
      <c r="AS6" s="276" t="s">
        <v>8813</v>
      </c>
      <c r="AT6" s="276" t="s">
        <v>8813</v>
      </c>
      <c r="AU6" s="276" t="s">
        <v>8813</v>
      </c>
      <c r="AV6" s="276" t="s">
        <v>8813</v>
      </c>
      <c r="AW6" s="276" t="s">
        <v>8813</v>
      </c>
      <c r="AX6" s="276" t="s">
        <v>8813</v>
      </c>
      <c r="AY6" s="276" t="s">
        <v>8813</v>
      </c>
      <c r="AZ6" s="276" t="s">
        <v>8813</v>
      </c>
      <c r="BA6" s="276" t="str">
        <f>_xlfn.IFNA(VLOOKUP(C6,'INFORM Severity - hidden'!$C$5:$G$300,5,FALSE),"-")</f>
        <v>-</v>
      </c>
    </row>
    <row r="7" spans="1:53" x14ac:dyDescent="0.25">
      <c r="A7" t="s">
        <v>62</v>
      </c>
      <c r="B7" t="s">
        <v>1968</v>
      </c>
      <c r="C7" t="s">
        <v>1969</v>
      </c>
      <c r="D7" s="276" t="str">
        <f t="shared" si="0"/>
        <v>Stable</v>
      </c>
      <c r="E7" s="276" t="s">
        <v>8813</v>
      </c>
      <c r="F7" s="276" t="s">
        <v>8813</v>
      </c>
      <c r="G7" s="276" t="s">
        <v>8813</v>
      </c>
      <c r="H7" s="276" t="s">
        <v>8813</v>
      </c>
      <c r="I7" s="276" t="s">
        <v>8813</v>
      </c>
      <c r="J7" s="276" t="s">
        <v>8813</v>
      </c>
      <c r="K7" s="276" t="s">
        <v>8813</v>
      </c>
      <c r="L7" s="276" t="s">
        <v>8813</v>
      </c>
      <c r="M7" s="276" t="s">
        <v>8813</v>
      </c>
      <c r="N7" s="276" t="s">
        <v>8813</v>
      </c>
      <c r="O7" s="276" t="s">
        <v>8813</v>
      </c>
      <c r="P7" s="276" t="s">
        <v>8813</v>
      </c>
      <c r="Q7" s="276" t="s">
        <v>8813</v>
      </c>
      <c r="R7" s="276" t="s">
        <v>8813</v>
      </c>
      <c r="S7" s="276" t="s">
        <v>8813</v>
      </c>
      <c r="T7" s="276" t="s">
        <v>8813</v>
      </c>
      <c r="U7" s="276" t="s">
        <v>8813</v>
      </c>
      <c r="V7" s="276" t="s">
        <v>8813</v>
      </c>
      <c r="W7" s="276" t="s">
        <v>8813</v>
      </c>
      <c r="X7" s="276" t="s">
        <v>8813</v>
      </c>
      <c r="Y7" s="276" t="s">
        <v>8813</v>
      </c>
      <c r="Z7" s="276" t="s">
        <v>8813</v>
      </c>
      <c r="AA7" s="276" t="s">
        <v>8813</v>
      </c>
      <c r="AB7" s="276" t="s">
        <v>8813</v>
      </c>
      <c r="AC7" s="276" t="s">
        <v>8813</v>
      </c>
      <c r="AD7" s="276" t="s">
        <v>8813</v>
      </c>
      <c r="AE7" s="276" t="s">
        <v>8813</v>
      </c>
      <c r="AF7" s="276" t="s">
        <v>8813</v>
      </c>
      <c r="AG7" s="276" t="s">
        <v>8813</v>
      </c>
      <c r="AH7" s="276" t="s">
        <v>8813</v>
      </c>
      <c r="AI7" s="276" t="s">
        <v>8813</v>
      </c>
      <c r="AJ7" s="276" t="s">
        <v>8813</v>
      </c>
      <c r="AK7" s="276" t="s">
        <v>8813</v>
      </c>
      <c r="AL7" s="276" t="s">
        <v>8813</v>
      </c>
      <c r="AM7" s="276" t="s">
        <v>8813</v>
      </c>
      <c r="AN7" s="276" t="s">
        <v>8813</v>
      </c>
      <c r="AO7" s="276" t="s">
        <v>8813</v>
      </c>
      <c r="AP7" s="276" t="s">
        <v>8813</v>
      </c>
      <c r="AQ7" s="276" t="s">
        <v>8813</v>
      </c>
      <c r="AR7" s="276" t="s">
        <v>8813</v>
      </c>
      <c r="AS7" s="276" t="s">
        <v>8813</v>
      </c>
      <c r="AT7" s="276">
        <v>3</v>
      </c>
      <c r="AU7" s="276">
        <v>3</v>
      </c>
      <c r="AV7" s="276">
        <v>3</v>
      </c>
      <c r="AW7" s="276">
        <v>3</v>
      </c>
      <c r="AX7" s="276">
        <v>3</v>
      </c>
      <c r="AY7" s="276">
        <v>3</v>
      </c>
      <c r="AZ7" s="276">
        <v>3</v>
      </c>
      <c r="BA7" s="276">
        <f>_xlfn.IFNA(VLOOKUP(C7,'INFORM Severity - hidden'!$C$5:$G$300,5,FALSE),"-")</f>
        <v>3</v>
      </c>
    </row>
    <row r="8" spans="1:53" x14ac:dyDescent="0.25">
      <c r="A8" t="s">
        <v>1516</v>
      </c>
      <c r="B8" t="s">
        <v>1514</v>
      </c>
      <c r="C8" t="s">
        <v>1515</v>
      </c>
      <c r="D8" s="276" t="str">
        <f t="shared" si="0"/>
        <v>Decreasing</v>
      </c>
      <c r="E8" s="276" t="s">
        <v>8813</v>
      </c>
      <c r="F8" s="276" t="s">
        <v>8813</v>
      </c>
      <c r="G8" s="276" t="s">
        <v>8813</v>
      </c>
      <c r="H8" s="276" t="s">
        <v>8813</v>
      </c>
      <c r="I8" s="276" t="s">
        <v>8813</v>
      </c>
      <c r="J8" s="276" t="s">
        <v>8813</v>
      </c>
      <c r="K8" s="276" t="s">
        <v>8813</v>
      </c>
      <c r="L8" s="276" t="s">
        <v>8813</v>
      </c>
      <c r="M8" s="276" t="s">
        <v>8813</v>
      </c>
      <c r="N8" s="276" t="s">
        <v>8813</v>
      </c>
      <c r="O8" s="276" t="s">
        <v>8813</v>
      </c>
      <c r="P8" s="276" t="s">
        <v>8813</v>
      </c>
      <c r="Q8" s="276" t="s">
        <v>8813</v>
      </c>
      <c r="R8" s="276" t="s">
        <v>8813</v>
      </c>
      <c r="S8" s="276" t="s">
        <v>8813</v>
      </c>
      <c r="T8" s="276" t="s">
        <v>8813</v>
      </c>
      <c r="U8" s="276" t="s">
        <v>8813</v>
      </c>
      <c r="V8" s="276" t="s">
        <v>8813</v>
      </c>
      <c r="W8" s="276" t="s">
        <v>8813</v>
      </c>
      <c r="X8" s="276" t="s">
        <v>8813</v>
      </c>
      <c r="Y8" s="276" t="s">
        <v>8813</v>
      </c>
      <c r="Z8" s="276" t="s">
        <v>8813</v>
      </c>
      <c r="AA8" s="276" t="s">
        <v>8813</v>
      </c>
      <c r="AB8" s="276" t="s">
        <v>8813</v>
      </c>
      <c r="AC8" s="276" t="s">
        <v>8813</v>
      </c>
      <c r="AD8" s="276" t="s">
        <v>8813</v>
      </c>
      <c r="AE8" s="276" t="s">
        <v>8813</v>
      </c>
      <c r="AF8" s="276" t="s">
        <v>8813</v>
      </c>
      <c r="AG8" s="276" t="s">
        <v>8813</v>
      </c>
      <c r="AH8" s="276" t="s">
        <v>8813</v>
      </c>
      <c r="AI8" s="276" t="s">
        <v>8813</v>
      </c>
      <c r="AJ8" s="276" t="s">
        <v>8813</v>
      </c>
      <c r="AK8" s="276" t="s">
        <v>8813</v>
      </c>
      <c r="AL8" s="276" t="s">
        <v>8813</v>
      </c>
      <c r="AM8" s="276" t="s">
        <v>8813</v>
      </c>
      <c r="AN8" s="276">
        <v>3.1</v>
      </c>
      <c r="AO8" s="276">
        <v>3.1</v>
      </c>
      <c r="AP8" s="276">
        <v>3.1</v>
      </c>
      <c r="AQ8" s="276">
        <v>3.1</v>
      </c>
      <c r="AR8" s="276">
        <v>3.1</v>
      </c>
      <c r="AS8" s="276">
        <v>3.1</v>
      </c>
      <c r="AT8" s="276">
        <v>3.2</v>
      </c>
      <c r="AU8" s="276">
        <v>3.2</v>
      </c>
      <c r="AV8" s="276">
        <v>3.3</v>
      </c>
      <c r="AW8" s="276">
        <v>3.3</v>
      </c>
      <c r="AX8" s="276">
        <v>3.3</v>
      </c>
      <c r="AY8" s="276">
        <v>3.1</v>
      </c>
      <c r="AZ8" s="276">
        <v>3.1</v>
      </c>
      <c r="BA8" s="276">
        <f>_xlfn.IFNA(VLOOKUP(C8,'INFORM Severity - hidden'!$C$5:$G$300,5,FALSE),"-")</f>
        <v>3.1</v>
      </c>
    </row>
    <row r="9" spans="1:53" x14ac:dyDescent="0.25">
      <c r="A9"/>
      <c r="B9"/>
      <c r="C9" t="s">
        <v>8816</v>
      </c>
      <c r="D9" s="276" t="str">
        <f t="shared" si="0"/>
        <v>-</v>
      </c>
      <c r="E9" s="276" t="s">
        <v>8813</v>
      </c>
      <c r="F9" s="276">
        <v>0.9</v>
      </c>
      <c r="G9" s="276" t="s">
        <v>8813</v>
      </c>
      <c r="H9" s="276" t="s">
        <v>8813</v>
      </c>
      <c r="I9" s="276" t="s">
        <v>8813</v>
      </c>
      <c r="J9" s="276" t="s">
        <v>8813</v>
      </c>
      <c r="K9" s="276" t="s">
        <v>8813</v>
      </c>
      <c r="L9" s="276" t="s">
        <v>8813</v>
      </c>
      <c r="M9" s="276" t="s">
        <v>8813</v>
      </c>
      <c r="N9" s="276" t="s">
        <v>8813</v>
      </c>
      <c r="O9" s="276" t="s">
        <v>8813</v>
      </c>
      <c r="P9" s="276" t="s">
        <v>8813</v>
      </c>
      <c r="Q9" s="276" t="s">
        <v>8813</v>
      </c>
      <c r="R9" s="276" t="s">
        <v>8813</v>
      </c>
      <c r="S9" s="276" t="s">
        <v>8813</v>
      </c>
      <c r="T9" s="276" t="s">
        <v>8813</v>
      </c>
      <c r="U9" s="276" t="s">
        <v>8813</v>
      </c>
      <c r="V9" s="276" t="s">
        <v>8813</v>
      </c>
      <c r="W9" s="276" t="s">
        <v>8813</v>
      </c>
      <c r="X9" s="276" t="s">
        <v>8813</v>
      </c>
      <c r="Y9" s="276" t="s">
        <v>8813</v>
      </c>
      <c r="Z9" s="276" t="s">
        <v>8813</v>
      </c>
      <c r="AA9" s="276" t="s">
        <v>8813</v>
      </c>
      <c r="AB9" s="276" t="s">
        <v>8813</v>
      </c>
      <c r="AC9" s="276" t="s">
        <v>8813</v>
      </c>
      <c r="AD9" s="276" t="s">
        <v>8813</v>
      </c>
      <c r="AE9" s="276" t="s">
        <v>8813</v>
      </c>
      <c r="AF9" s="276" t="s">
        <v>8813</v>
      </c>
      <c r="AG9" s="276" t="s">
        <v>8813</v>
      </c>
      <c r="AH9" s="276" t="s">
        <v>8813</v>
      </c>
      <c r="AI9" s="276" t="s">
        <v>8813</v>
      </c>
      <c r="AJ9" s="276" t="s">
        <v>8813</v>
      </c>
      <c r="AK9" s="276" t="s">
        <v>8813</v>
      </c>
      <c r="AL9" s="276" t="s">
        <v>8813</v>
      </c>
      <c r="AM9" s="276" t="s">
        <v>8813</v>
      </c>
      <c r="AN9" s="276" t="s">
        <v>8813</v>
      </c>
      <c r="AO9" s="276" t="s">
        <v>8813</v>
      </c>
      <c r="AP9" s="276" t="s">
        <v>8813</v>
      </c>
      <c r="AQ9" s="276" t="s">
        <v>8813</v>
      </c>
      <c r="AR9" s="276" t="s">
        <v>8813</v>
      </c>
      <c r="AS9" s="276" t="s">
        <v>8813</v>
      </c>
      <c r="AT9" s="276" t="s">
        <v>8813</v>
      </c>
      <c r="AU9" s="276" t="s">
        <v>8813</v>
      </c>
      <c r="AV9" s="276" t="s">
        <v>8813</v>
      </c>
      <c r="AW9" s="276" t="s">
        <v>8813</v>
      </c>
      <c r="AX9" s="276" t="s">
        <v>8813</v>
      </c>
      <c r="AY9" s="276" t="s">
        <v>8813</v>
      </c>
      <c r="AZ9" s="276" t="s">
        <v>8813</v>
      </c>
      <c r="BA9" s="276" t="str">
        <f>_xlfn.IFNA(VLOOKUP(C9,'INFORM Severity - hidden'!$C$5:$G$300,5,FALSE),"-")</f>
        <v>-</v>
      </c>
    </row>
    <row r="10" spans="1:53" x14ac:dyDescent="0.25">
      <c r="A10" t="s">
        <v>1223</v>
      </c>
      <c r="B10" t="s">
        <v>1221</v>
      </c>
      <c r="C10" t="s">
        <v>1222</v>
      </c>
      <c r="D10" s="276" t="str">
        <f t="shared" si="0"/>
        <v>Stable</v>
      </c>
      <c r="E10" s="276" t="s">
        <v>8813</v>
      </c>
      <c r="F10" s="276" t="s">
        <v>8813</v>
      </c>
      <c r="G10" s="276" t="s">
        <v>8813</v>
      </c>
      <c r="H10" s="276" t="s">
        <v>8813</v>
      </c>
      <c r="I10" s="276" t="s">
        <v>8813</v>
      </c>
      <c r="J10" s="276" t="s">
        <v>8813</v>
      </c>
      <c r="K10" s="276" t="s">
        <v>8813</v>
      </c>
      <c r="L10" s="276" t="s">
        <v>8813</v>
      </c>
      <c r="M10" s="276" t="s">
        <v>8813</v>
      </c>
      <c r="N10" s="276" t="s">
        <v>8813</v>
      </c>
      <c r="O10" s="276" t="s">
        <v>8813</v>
      </c>
      <c r="P10" s="276" t="s">
        <v>8813</v>
      </c>
      <c r="Q10" s="276" t="s">
        <v>8813</v>
      </c>
      <c r="R10" s="276" t="s">
        <v>8813</v>
      </c>
      <c r="S10" s="276" t="s">
        <v>8813</v>
      </c>
      <c r="T10" s="276" t="s">
        <v>8813</v>
      </c>
      <c r="U10" s="276" t="s">
        <v>8813</v>
      </c>
      <c r="V10" s="276" t="s">
        <v>8813</v>
      </c>
      <c r="W10" s="276" t="s">
        <v>8813</v>
      </c>
      <c r="X10" s="276" t="s">
        <v>8813</v>
      </c>
      <c r="Y10" s="276" t="s">
        <v>8813</v>
      </c>
      <c r="Z10" s="276" t="s">
        <v>8813</v>
      </c>
      <c r="AA10" s="276" t="s">
        <v>8813</v>
      </c>
      <c r="AB10" s="276" t="s">
        <v>8813</v>
      </c>
      <c r="AC10" s="276">
        <v>1.7</v>
      </c>
      <c r="AD10" s="276">
        <v>1.7</v>
      </c>
      <c r="AE10" s="276">
        <v>1.6</v>
      </c>
      <c r="AF10" s="276">
        <v>1.7</v>
      </c>
      <c r="AG10" s="276">
        <v>1.7</v>
      </c>
      <c r="AH10" s="276">
        <v>1.7</v>
      </c>
      <c r="AI10" s="276">
        <v>1.7</v>
      </c>
      <c r="AJ10" s="276">
        <v>1.6</v>
      </c>
      <c r="AK10" s="276">
        <v>1.6</v>
      </c>
      <c r="AL10" s="276">
        <v>1.5</v>
      </c>
      <c r="AM10" s="276">
        <v>1.5</v>
      </c>
      <c r="AN10" s="276">
        <v>1.5</v>
      </c>
      <c r="AO10" s="276">
        <v>1.5</v>
      </c>
      <c r="AP10" s="276">
        <v>1.5</v>
      </c>
      <c r="AQ10" s="276">
        <v>1.5</v>
      </c>
      <c r="AR10" s="276">
        <v>1.5</v>
      </c>
      <c r="AS10" s="276">
        <v>1.5</v>
      </c>
      <c r="AT10" s="276">
        <v>1.3</v>
      </c>
      <c r="AU10" s="276">
        <v>1.3</v>
      </c>
      <c r="AV10" s="276">
        <v>1.3</v>
      </c>
      <c r="AW10" s="276">
        <v>1.3</v>
      </c>
      <c r="AX10" s="276">
        <v>1.3</v>
      </c>
      <c r="AY10" s="276">
        <v>1.3</v>
      </c>
      <c r="AZ10" s="276">
        <v>1.3</v>
      </c>
      <c r="BA10" s="276">
        <f>_xlfn.IFNA(VLOOKUP(C10,'INFORM Severity - hidden'!$C$5:$G$300,5,FALSE),"-")</f>
        <v>1.3</v>
      </c>
    </row>
    <row r="11" spans="1:53" x14ac:dyDescent="0.25">
      <c r="A11" t="s">
        <v>1233</v>
      </c>
      <c r="B11" t="s">
        <v>1231</v>
      </c>
      <c r="C11" t="s">
        <v>1232</v>
      </c>
      <c r="D11" s="276" t="str">
        <f t="shared" si="0"/>
        <v>Stable</v>
      </c>
      <c r="E11" s="276" t="s">
        <v>8813</v>
      </c>
      <c r="F11" s="276" t="s">
        <v>8813</v>
      </c>
      <c r="G11" s="276" t="s">
        <v>8813</v>
      </c>
      <c r="H11" s="276" t="s">
        <v>8813</v>
      </c>
      <c r="I11" s="276" t="s">
        <v>8813</v>
      </c>
      <c r="J11" s="276" t="s">
        <v>8813</v>
      </c>
      <c r="K11" s="276" t="s">
        <v>8813</v>
      </c>
      <c r="L11" s="276" t="s">
        <v>8813</v>
      </c>
      <c r="M11" s="276" t="s">
        <v>8813</v>
      </c>
      <c r="N11" s="276" t="s">
        <v>8813</v>
      </c>
      <c r="O11" s="276" t="s">
        <v>8813</v>
      </c>
      <c r="P11" s="276" t="s">
        <v>8813</v>
      </c>
      <c r="Q11" s="276" t="s">
        <v>8813</v>
      </c>
      <c r="R11" s="276" t="s">
        <v>8813</v>
      </c>
      <c r="S11" s="276" t="s">
        <v>8813</v>
      </c>
      <c r="T11" s="276" t="s">
        <v>8813</v>
      </c>
      <c r="U11" s="276" t="s">
        <v>8813</v>
      </c>
      <c r="V11" s="276" t="s">
        <v>8813</v>
      </c>
      <c r="W11" s="276" t="s">
        <v>8813</v>
      </c>
      <c r="X11" s="276" t="s">
        <v>8813</v>
      </c>
      <c r="Y11" s="276" t="s">
        <v>8813</v>
      </c>
      <c r="Z11" s="276" t="s">
        <v>8813</v>
      </c>
      <c r="AA11" s="276" t="s">
        <v>8813</v>
      </c>
      <c r="AB11" s="276" t="s">
        <v>8813</v>
      </c>
      <c r="AC11" s="276" t="s">
        <v>8813</v>
      </c>
      <c r="AD11" s="276" t="s">
        <v>8813</v>
      </c>
      <c r="AE11" s="276" t="s">
        <v>8813</v>
      </c>
      <c r="AF11" s="276" t="s">
        <v>8813</v>
      </c>
      <c r="AG11" s="276" t="s">
        <v>8813</v>
      </c>
      <c r="AH11" s="276" t="s">
        <v>8813</v>
      </c>
      <c r="AI11" s="276" t="s">
        <v>8813</v>
      </c>
      <c r="AJ11" s="276" t="s">
        <v>8813</v>
      </c>
      <c r="AK11" s="276" t="s">
        <v>8813</v>
      </c>
      <c r="AL11" s="276" t="s">
        <v>8813</v>
      </c>
      <c r="AM11" s="276" t="s">
        <v>8813</v>
      </c>
      <c r="AN11" s="276" t="s">
        <v>8813</v>
      </c>
      <c r="AO11" s="276" t="s">
        <v>8813</v>
      </c>
      <c r="AP11" s="276" t="s">
        <v>8813</v>
      </c>
      <c r="AQ11" s="276" t="s">
        <v>8813</v>
      </c>
      <c r="AR11" s="276" t="s">
        <v>8813</v>
      </c>
      <c r="AS11" s="276" t="s">
        <v>8813</v>
      </c>
      <c r="AT11" s="276" t="s">
        <v>8813</v>
      </c>
      <c r="AU11" s="276">
        <v>1.8</v>
      </c>
      <c r="AV11" s="276">
        <v>1.8</v>
      </c>
      <c r="AW11" s="276">
        <v>1.8</v>
      </c>
      <c r="AX11" s="276">
        <v>1.8</v>
      </c>
      <c r="AY11" s="276">
        <v>1.8</v>
      </c>
      <c r="AZ11" s="276">
        <v>1.8</v>
      </c>
      <c r="BA11" s="276">
        <f>_xlfn.IFNA(VLOOKUP(C11,'INFORM Severity - hidden'!$C$5:$G$300,5,FALSE),"-")</f>
        <v>1.8</v>
      </c>
    </row>
    <row r="12" spans="1:53" x14ac:dyDescent="0.25">
      <c r="A12" t="s">
        <v>594</v>
      </c>
      <c r="B12" t="s">
        <v>592</v>
      </c>
      <c r="C12" t="s">
        <v>593</v>
      </c>
      <c r="D12" s="276" t="str">
        <f t="shared" si="0"/>
        <v>Stable</v>
      </c>
      <c r="E12" s="276" t="s">
        <v>8813</v>
      </c>
      <c r="F12" s="276">
        <v>3.5</v>
      </c>
      <c r="G12" s="276">
        <v>3.5</v>
      </c>
      <c r="H12" s="276">
        <v>3.8</v>
      </c>
      <c r="I12" s="276">
        <v>3.8</v>
      </c>
      <c r="J12" s="276">
        <v>3.8</v>
      </c>
      <c r="K12" s="276">
        <v>3.8</v>
      </c>
      <c r="L12" s="276">
        <v>3.8</v>
      </c>
      <c r="M12" s="276">
        <v>3.8</v>
      </c>
      <c r="N12" s="276">
        <v>3.8</v>
      </c>
      <c r="O12" s="276">
        <v>3.8</v>
      </c>
      <c r="P12" s="276">
        <v>3.8</v>
      </c>
      <c r="Q12" s="276">
        <v>3.7</v>
      </c>
      <c r="R12" s="276">
        <v>3.7</v>
      </c>
      <c r="S12" s="276">
        <v>3.3</v>
      </c>
      <c r="T12" s="276">
        <v>3.3</v>
      </c>
      <c r="U12" s="276">
        <v>3.2</v>
      </c>
      <c r="V12" s="276">
        <v>3.3</v>
      </c>
      <c r="W12" s="276">
        <v>3.3</v>
      </c>
      <c r="X12" s="276">
        <v>3.3</v>
      </c>
      <c r="Y12" s="276">
        <v>3.3</v>
      </c>
      <c r="Z12" s="276">
        <v>3.4</v>
      </c>
      <c r="AA12" s="276">
        <v>3.3</v>
      </c>
      <c r="AB12" s="276">
        <v>3.3</v>
      </c>
      <c r="AC12" s="276">
        <v>3.3</v>
      </c>
      <c r="AD12" s="276">
        <v>3.3</v>
      </c>
      <c r="AE12" s="276">
        <v>3.8</v>
      </c>
      <c r="AF12" s="276">
        <v>3.8</v>
      </c>
      <c r="AG12" s="276">
        <v>3.8</v>
      </c>
      <c r="AH12" s="276">
        <v>3.8</v>
      </c>
      <c r="AI12" s="276">
        <v>3.8</v>
      </c>
      <c r="AJ12" s="276">
        <v>3.8</v>
      </c>
      <c r="AK12" s="276">
        <v>3.8</v>
      </c>
      <c r="AL12" s="276">
        <v>3.8</v>
      </c>
      <c r="AM12" s="276">
        <v>3.8</v>
      </c>
      <c r="AN12" s="276">
        <v>3.8</v>
      </c>
      <c r="AO12" s="276">
        <v>3.8</v>
      </c>
      <c r="AP12" s="276">
        <v>3.8</v>
      </c>
      <c r="AQ12" s="276">
        <v>3.5</v>
      </c>
      <c r="AR12" s="276">
        <v>3.5</v>
      </c>
      <c r="AS12" s="276">
        <v>3.5</v>
      </c>
      <c r="AT12" s="276">
        <v>3.5</v>
      </c>
      <c r="AU12" s="276">
        <v>3.5</v>
      </c>
      <c r="AV12" s="276">
        <v>3.5</v>
      </c>
      <c r="AW12" s="276">
        <v>3.5</v>
      </c>
      <c r="AX12" s="276">
        <v>3.5</v>
      </c>
      <c r="AY12" s="276">
        <v>3.5</v>
      </c>
      <c r="AZ12" s="276">
        <v>3.5</v>
      </c>
      <c r="BA12" s="276">
        <f>_xlfn.IFNA(VLOOKUP(C12,'INFORM Severity - hidden'!$C$5:$G$300,5,FALSE),"-")</f>
        <v>3.5</v>
      </c>
    </row>
    <row r="13" spans="1:53" x14ac:dyDescent="0.25">
      <c r="A13"/>
      <c r="B13"/>
      <c r="C13" t="s">
        <v>8817</v>
      </c>
      <c r="D13" s="276" t="str">
        <f t="shared" si="0"/>
        <v>-</v>
      </c>
      <c r="E13" s="276" t="s">
        <v>8813</v>
      </c>
      <c r="F13" s="276">
        <v>3.5</v>
      </c>
      <c r="G13" s="276">
        <v>3.5</v>
      </c>
      <c r="H13" s="276" t="s">
        <v>8813</v>
      </c>
      <c r="I13" s="276" t="s">
        <v>8813</v>
      </c>
      <c r="J13" s="276" t="s">
        <v>8813</v>
      </c>
      <c r="K13" s="276" t="s">
        <v>8813</v>
      </c>
      <c r="L13" s="276" t="s">
        <v>8813</v>
      </c>
      <c r="M13" s="276" t="s">
        <v>8813</v>
      </c>
      <c r="N13" s="276" t="s">
        <v>8813</v>
      </c>
      <c r="O13" s="276" t="s">
        <v>8813</v>
      </c>
      <c r="P13" s="276" t="s">
        <v>8813</v>
      </c>
      <c r="Q13" s="276" t="s">
        <v>8813</v>
      </c>
      <c r="R13" s="276" t="s">
        <v>8813</v>
      </c>
      <c r="S13" s="276" t="s">
        <v>8813</v>
      </c>
      <c r="T13" s="276" t="s">
        <v>8813</v>
      </c>
      <c r="U13" s="276" t="s">
        <v>8813</v>
      </c>
      <c r="V13" s="276" t="s">
        <v>8813</v>
      </c>
      <c r="W13" s="276" t="s">
        <v>8813</v>
      </c>
      <c r="X13" s="276" t="s">
        <v>8813</v>
      </c>
      <c r="Y13" s="276" t="s">
        <v>8813</v>
      </c>
      <c r="Z13" s="276" t="s">
        <v>8813</v>
      </c>
      <c r="AA13" s="276" t="s">
        <v>8813</v>
      </c>
      <c r="AB13" s="276" t="s">
        <v>8813</v>
      </c>
      <c r="AC13" s="276" t="s">
        <v>8813</v>
      </c>
      <c r="AD13" s="276" t="s">
        <v>8813</v>
      </c>
      <c r="AE13" s="276" t="s">
        <v>8813</v>
      </c>
      <c r="AF13" s="276" t="s">
        <v>8813</v>
      </c>
      <c r="AG13" s="276" t="s">
        <v>8813</v>
      </c>
      <c r="AH13" s="276" t="s">
        <v>8813</v>
      </c>
      <c r="AI13" s="276" t="s">
        <v>8813</v>
      </c>
      <c r="AJ13" s="276" t="s">
        <v>8813</v>
      </c>
      <c r="AK13" s="276" t="s">
        <v>8813</v>
      </c>
      <c r="AL13" s="276" t="s">
        <v>8813</v>
      </c>
      <c r="AM13" s="276" t="s">
        <v>8813</v>
      </c>
      <c r="AN13" s="276" t="s">
        <v>8813</v>
      </c>
      <c r="AO13" s="276" t="s">
        <v>8813</v>
      </c>
      <c r="AP13" s="276" t="s">
        <v>8813</v>
      </c>
      <c r="AQ13" s="276" t="s">
        <v>8813</v>
      </c>
      <c r="AR13" s="276" t="s">
        <v>8813</v>
      </c>
      <c r="AS13" s="276" t="s">
        <v>8813</v>
      </c>
      <c r="AT13" s="276" t="s">
        <v>8813</v>
      </c>
      <c r="AU13" s="276" t="s">
        <v>8813</v>
      </c>
      <c r="AV13" s="276" t="s">
        <v>8813</v>
      </c>
      <c r="AW13" s="276" t="s">
        <v>8813</v>
      </c>
      <c r="AX13" s="276" t="s">
        <v>8813</v>
      </c>
      <c r="AY13" s="276" t="s">
        <v>8813</v>
      </c>
      <c r="AZ13" s="276" t="s">
        <v>8813</v>
      </c>
      <c r="BA13" s="276" t="str">
        <f>_xlfn.IFNA(VLOOKUP(C13,'INFORM Severity - hidden'!$C$5:$G$300,5,FALSE),"-")</f>
        <v>-</v>
      </c>
    </row>
    <row r="14" spans="1:53" x14ac:dyDescent="0.25">
      <c r="A14"/>
      <c r="B14"/>
      <c r="C14" t="s">
        <v>8818</v>
      </c>
      <c r="D14" s="276" t="str">
        <f t="shared" si="0"/>
        <v>-</v>
      </c>
      <c r="E14" s="276" t="s">
        <v>8813</v>
      </c>
      <c r="F14" s="276">
        <v>1.7</v>
      </c>
      <c r="G14" s="276">
        <v>1.7</v>
      </c>
      <c r="H14" s="276" t="s">
        <v>8813</v>
      </c>
      <c r="I14" s="276" t="s">
        <v>8813</v>
      </c>
      <c r="J14" s="276" t="s">
        <v>8813</v>
      </c>
      <c r="K14" s="276" t="s">
        <v>8813</v>
      </c>
      <c r="L14" s="276" t="s">
        <v>8813</v>
      </c>
      <c r="M14" s="276" t="s">
        <v>8813</v>
      </c>
      <c r="N14" s="276" t="s">
        <v>8813</v>
      </c>
      <c r="O14" s="276" t="s">
        <v>8813</v>
      </c>
      <c r="P14" s="276" t="s">
        <v>8813</v>
      </c>
      <c r="Q14" s="276" t="s">
        <v>8813</v>
      </c>
      <c r="R14" s="276" t="s">
        <v>8813</v>
      </c>
      <c r="S14" s="276" t="s">
        <v>8813</v>
      </c>
      <c r="T14" s="276" t="s">
        <v>8813</v>
      </c>
      <c r="U14" s="276" t="s">
        <v>8813</v>
      </c>
      <c r="V14" s="276" t="s">
        <v>8813</v>
      </c>
      <c r="W14" s="276" t="s">
        <v>8813</v>
      </c>
      <c r="X14" s="276" t="s">
        <v>8813</v>
      </c>
      <c r="Y14" s="276" t="s">
        <v>8813</v>
      </c>
      <c r="Z14" s="276" t="s">
        <v>8813</v>
      </c>
      <c r="AA14" s="276" t="s">
        <v>8813</v>
      </c>
      <c r="AB14" s="276" t="s">
        <v>8813</v>
      </c>
      <c r="AC14" s="276" t="s">
        <v>8813</v>
      </c>
      <c r="AD14" s="276" t="s">
        <v>8813</v>
      </c>
      <c r="AE14" s="276" t="s">
        <v>8813</v>
      </c>
      <c r="AF14" s="276" t="s">
        <v>8813</v>
      </c>
      <c r="AG14" s="276" t="s">
        <v>8813</v>
      </c>
      <c r="AH14" s="276" t="s">
        <v>8813</v>
      </c>
      <c r="AI14" s="276" t="s">
        <v>8813</v>
      </c>
      <c r="AJ14" s="276" t="s">
        <v>8813</v>
      </c>
      <c r="AK14" s="276" t="s">
        <v>8813</v>
      </c>
      <c r="AL14" s="276" t="s">
        <v>8813</v>
      </c>
      <c r="AM14" s="276" t="s">
        <v>8813</v>
      </c>
      <c r="AN14" s="276" t="s">
        <v>8813</v>
      </c>
      <c r="AO14" s="276" t="s">
        <v>8813</v>
      </c>
      <c r="AP14" s="276" t="s">
        <v>8813</v>
      </c>
      <c r="AQ14" s="276" t="s">
        <v>8813</v>
      </c>
      <c r="AR14" s="276" t="s">
        <v>8813</v>
      </c>
      <c r="AS14" s="276" t="s">
        <v>8813</v>
      </c>
      <c r="AT14" s="276" t="s">
        <v>8813</v>
      </c>
      <c r="AU14" s="276" t="s">
        <v>8813</v>
      </c>
      <c r="AV14" s="276" t="s">
        <v>8813</v>
      </c>
      <c r="AW14" s="276" t="s">
        <v>8813</v>
      </c>
      <c r="AX14" s="276" t="s">
        <v>8813</v>
      </c>
      <c r="AY14" s="276" t="s">
        <v>8813</v>
      </c>
      <c r="AZ14" s="276" t="s">
        <v>8813</v>
      </c>
      <c r="BA14" s="276" t="str">
        <f>_xlfn.IFNA(VLOOKUP(C14,'INFORM Severity - hidden'!$C$5:$G$300,5,FALSE),"-")</f>
        <v>-</v>
      </c>
    </row>
    <row r="15" spans="1:53" x14ac:dyDescent="0.25">
      <c r="A15" t="s">
        <v>357</v>
      </c>
      <c r="B15" t="s">
        <v>355</v>
      </c>
      <c r="C15" t="s">
        <v>356</v>
      </c>
      <c r="D15" s="276" t="str">
        <f t="shared" si="0"/>
        <v>Decreasing</v>
      </c>
      <c r="E15" s="276" t="s">
        <v>8813</v>
      </c>
      <c r="F15" s="276">
        <v>3</v>
      </c>
      <c r="G15" s="276">
        <v>3.1</v>
      </c>
      <c r="H15" s="276">
        <v>3.2</v>
      </c>
      <c r="I15" s="276">
        <v>3.2</v>
      </c>
      <c r="J15" s="276">
        <v>3.1</v>
      </c>
      <c r="K15" s="276">
        <v>3.2</v>
      </c>
      <c r="L15" s="276">
        <v>3.2</v>
      </c>
      <c r="M15" s="276">
        <v>3.2</v>
      </c>
      <c r="N15" s="276">
        <v>3.2</v>
      </c>
      <c r="O15" s="276">
        <v>3.2</v>
      </c>
      <c r="P15" s="276">
        <v>3.2</v>
      </c>
      <c r="Q15" s="276">
        <v>3.2</v>
      </c>
      <c r="R15" s="276">
        <v>3.4</v>
      </c>
      <c r="S15" s="276">
        <v>3.4</v>
      </c>
      <c r="T15" s="276">
        <v>3.4</v>
      </c>
      <c r="U15" s="276">
        <v>3.4</v>
      </c>
      <c r="V15" s="276">
        <v>3.9</v>
      </c>
      <c r="W15" s="276">
        <v>3.9</v>
      </c>
      <c r="X15" s="276">
        <v>3.9</v>
      </c>
      <c r="Y15" s="276">
        <v>3.9</v>
      </c>
      <c r="Z15" s="276">
        <v>3.8</v>
      </c>
      <c r="AA15" s="276">
        <v>3.9</v>
      </c>
      <c r="AB15" s="276">
        <v>4</v>
      </c>
      <c r="AC15" s="276">
        <v>3.9</v>
      </c>
      <c r="AD15" s="276">
        <v>3.9</v>
      </c>
      <c r="AE15" s="276">
        <v>3.9</v>
      </c>
      <c r="AF15" s="276">
        <v>4</v>
      </c>
      <c r="AG15" s="276">
        <v>4</v>
      </c>
      <c r="AH15" s="276">
        <v>4</v>
      </c>
      <c r="AI15" s="276">
        <v>4</v>
      </c>
      <c r="AJ15" s="276">
        <v>4</v>
      </c>
      <c r="AK15" s="276">
        <v>4</v>
      </c>
      <c r="AL15" s="276">
        <v>4</v>
      </c>
      <c r="AM15" s="276">
        <v>3.9</v>
      </c>
      <c r="AN15" s="276">
        <v>3.9</v>
      </c>
      <c r="AO15" s="276">
        <v>3.9</v>
      </c>
      <c r="AP15" s="276">
        <v>3.9</v>
      </c>
      <c r="AQ15" s="276">
        <v>3.9</v>
      </c>
      <c r="AR15" s="276">
        <v>3.9</v>
      </c>
      <c r="AS15" s="276">
        <v>3.9</v>
      </c>
      <c r="AT15" s="276">
        <v>3.9</v>
      </c>
      <c r="AU15" s="276">
        <v>3.9</v>
      </c>
      <c r="AV15" s="276">
        <v>3.9</v>
      </c>
      <c r="AW15" s="276">
        <v>3.7</v>
      </c>
      <c r="AX15" s="276">
        <v>3.8</v>
      </c>
      <c r="AY15" s="276">
        <v>3.8</v>
      </c>
      <c r="AZ15" s="276">
        <v>3.7</v>
      </c>
      <c r="BA15" s="276">
        <f>_xlfn.IFNA(VLOOKUP(C15,'INFORM Severity - hidden'!$C$5:$G$300,5,FALSE),"-")</f>
        <v>3.7</v>
      </c>
    </row>
    <row r="16" spans="1:53" x14ac:dyDescent="0.25">
      <c r="A16"/>
      <c r="B16"/>
      <c r="C16" t="s">
        <v>8819</v>
      </c>
      <c r="D16" s="276" t="str">
        <f t="shared" si="0"/>
        <v>-</v>
      </c>
      <c r="E16" s="276" t="s">
        <v>8813</v>
      </c>
      <c r="F16" s="276" t="s">
        <v>8813</v>
      </c>
      <c r="G16" s="276" t="s">
        <v>8813</v>
      </c>
      <c r="H16" s="276" t="s">
        <v>8813</v>
      </c>
      <c r="I16" s="276" t="s">
        <v>8813</v>
      </c>
      <c r="J16" s="276" t="s">
        <v>8813</v>
      </c>
      <c r="K16" s="276" t="s">
        <v>8813</v>
      </c>
      <c r="L16" s="276" t="s">
        <v>8813</v>
      </c>
      <c r="M16" s="276" t="s">
        <v>8813</v>
      </c>
      <c r="N16" s="276" t="s">
        <v>8813</v>
      </c>
      <c r="O16" s="276" t="s">
        <v>8813</v>
      </c>
      <c r="P16" s="276" t="s">
        <v>8813</v>
      </c>
      <c r="Q16" s="276" t="s">
        <v>8813</v>
      </c>
      <c r="R16" s="276" t="s">
        <v>8813</v>
      </c>
      <c r="S16" s="276" t="s">
        <v>8813</v>
      </c>
      <c r="T16" s="276" t="s">
        <v>8813</v>
      </c>
      <c r="U16" s="276" t="s">
        <v>8813</v>
      </c>
      <c r="V16" s="276" t="s">
        <v>8813</v>
      </c>
      <c r="W16" s="276" t="s">
        <v>8813</v>
      </c>
      <c r="X16" s="276" t="s">
        <v>8813</v>
      </c>
      <c r="Y16" s="276">
        <v>2.4</v>
      </c>
      <c r="Z16" s="276">
        <v>2.2999999999999998</v>
      </c>
      <c r="AA16" s="276">
        <v>2.4</v>
      </c>
      <c r="AB16" s="276">
        <v>2.4</v>
      </c>
      <c r="AC16" s="276">
        <v>2.4</v>
      </c>
      <c r="AD16" s="276" t="s">
        <v>8813</v>
      </c>
      <c r="AE16" s="276" t="s">
        <v>8813</v>
      </c>
      <c r="AF16" s="276" t="s">
        <v>8813</v>
      </c>
      <c r="AG16" s="276" t="s">
        <v>8813</v>
      </c>
      <c r="AH16" s="276" t="s">
        <v>8813</v>
      </c>
      <c r="AI16" s="276" t="s">
        <v>8813</v>
      </c>
      <c r="AJ16" s="276" t="s">
        <v>8813</v>
      </c>
      <c r="AK16" s="276" t="s">
        <v>8813</v>
      </c>
      <c r="AL16" s="276" t="s">
        <v>8813</v>
      </c>
      <c r="AM16" s="276" t="s">
        <v>8813</v>
      </c>
      <c r="AN16" s="276" t="s">
        <v>8813</v>
      </c>
      <c r="AO16" s="276" t="s">
        <v>8813</v>
      </c>
      <c r="AP16" s="276" t="s">
        <v>8813</v>
      </c>
      <c r="AQ16" s="276" t="s">
        <v>8813</v>
      </c>
      <c r="AR16" s="276" t="s">
        <v>8813</v>
      </c>
      <c r="AS16" s="276" t="s">
        <v>8813</v>
      </c>
      <c r="AT16" s="276" t="s">
        <v>8813</v>
      </c>
      <c r="AU16" s="276" t="s">
        <v>8813</v>
      </c>
      <c r="AV16" s="276" t="s">
        <v>8813</v>
      </c>
      <c r="AW16" s="276" t="s">
        <v>8813</v>
      </c>
      <c r="AX16" s="276" t="s">
        <v>8813</v>
      </c>
      <c r="AY16" s="276" t="s">
        <v>8813</v>
      </c>
      <c r="AZ16" s="276" t="s">
        <v>8813</v>
      </c>
      <c r="BA16" s="276" t="str">
        <f>_xlfn.IFNA(VLOOKUP(C16,'INFORM Severity - hidden'!$C$5:$G$300,5,FALSE),"-")</f>
        <v>-</v>
      </c>
    </row>
    <row r="17" spans="1:53" x14ac:dyDescent="0.25">
      <c r="A17"/>
      <c r="B17"/>
      <c r="C17" t="s">
        <v>8820</v>
      </c>
      <c r="D17" s="276" t="str">
        <f t="shared" si="0"/>
        <v>-</v>
      </c>
      <c r="E17" s="276" t="s">
        <v>8813</v>
      </c>
      <c r="F17" s="276" t="s">
        <v>8813</v>
      </c>
      <c r="G17" s="276" t="s">
        <v>8813</v>
      </c>
      <c r="H17" s="276" t="s">
        <v>8813</v>
      </c>
      <c r="I17" s="276" t="s">
        <v>8813</v>
      </c>
      <c r="J17" s="276" t="s">
        <v>8813</v>
      </c>
      <c r="K17" s="276" t="s">
        <v>8813</v>
      </c>
      <c r="L17" s="276" t="s">
        <v>8813</v>
      </c>
      <c r="M17" s="276" t="s">
        <v>8813</v>
      </c>
      <c r="N17" s="276" t="s">
        <v>8813</v>
      </c>
      <c r="O17" s="276" t="s">
        <v>8813</v>
      </c>
      <c r="P17" s="276" t="s">
        <v>8813</v>
      </c>
      <c r="Q17" s="276" t="s">
        <v>8813</v>
      </c>
      <c r="R17" s="276" t="s">
        <v>8813</v>
      </c>
      <c r="S17" s="276" t="s">
        <v>8813</v>
      </c>
      <c r="T17" s="276" t="s">
        <v>8813</v>
      </c>
      <c r="U17" s="276" t="s">
        <v>8813</v>
      </c>
      <c r="V17" s="276" t="s">
        <v>8813</v>
      </c>
      <c r="W17" s="276" t="s">
        <v>8813</v>
      </c>
      <c r="X17" s="276" t="s">
        <v>8813</v>
      </c>
      <c r="Y17" s="276" t="s">
        <v>8813</v>
      </c>
      <c r="Z17" s="276" t="s">
        <v>8813</v>
      </c>
      <c r="AA17" s="276">
        <v>3.9</v>
      </c>
      <c r="AB17" s="276">
        <v>3.9</v>
      </c>
      <c r="AC17" s="276">
        <v>3.8</v>
      </c>
      <c r="AD17" s="276" t="s">
        <v>8813</v>
      </c>
      <c r="AE17" s="276" t="s">
        <v>8813</v>
      </c>
      <c r="AF17" s="276" t="s">
        <v>8813</v>
      </c>
      <c r="AG17" s="276" t="s">
        <v>8813</v>
      </c>
      <c r="AH17" s="276" t="s">
        <v>8813</v>
      </c>
      <c r="AI17" s="276" t="s">
        <v>8813</v>
      </c>
      <c r="AJ17" s="276" t="s">
        <v>8813</v>
      </c>
      <c r="AK17" s="276" t="s">
        <v>8813</v>
      </c>
      <c r="AL17" s="276" t="s">
        <v>8813</v>
      </c>
      <c r="AM17" s="276" t="s">
        <v>8813</v>
      </c>
      <c r="AN17" s="276" t="s">
        <v>8813</v>
      </c>
      <c r="AO17" s="276" t="s">
        <v>8813</v>
      </c>
      <c r="AP17" s="276" t="s">
        <v>8813</v>
      </c>
      <c r="AQ17" s="276" t="s">
        <v>8813</v>
      </c>
      <c r="AR17" s="276" t="s">
        <v>8813</v>
      </c>
      <c r="AS17" s="276" t="s">
        <v>8813</v>
      </c>
      <c r="AT17" s="276" t="s">
        <v>8813</v>
      </c>
      <c r="AU17" s="276" t="s">
        <v>8813</v>
      </c>
      <c r="AV17" s="276" t="s">
        <v>8813</v>
      </c>
      <c r="AW17" s="276" t="s">
        <v>8813</v>
      </c>
      <c r="AX17" s="276" t="s">
        <v>8813</v>
      </c>
      <c r="AY17" s="276" t="s">
        <v>8813</v>
      </c>
      <c r="AZ17" s="276" t="s">
        <v>8813</v>
      </c>
      <c r="BA17" s="276" t="str">
        <f>_xlfn.IFNA(VLOOKUP(C17,'INFORM Severity - hidden'!$C$5:$G$300,5,FALSE),"-")</f>
        <v>-</v>
      </c>
    </row>
    <row r="18" spans="1:53" x14ac:dyDescent="0.25">
      <c r="A18"/>
      <c r="B18"/>
      <c r="C18" t="s">
        <v>8821</v>
      </c>
      <c r="D18" s="276" t="str">
        <f t="shared" si="0"/>
        <v>-</v>
      </c>
      <c r="E18" s="276" t="s">
        <v>8813</v>
      </c>
      <c r="F18" s="276" t="s">
        <v>8813</v>
      </c>
      <c r="G18" s="276" t="s">
        <v>8813</v>
      </c>
      <c r="H18" s="276" t="s">
        <v>8813</v>
      </c>
      <c r="I18" s="276" t="s">
        <v>8813</v>
      </c>
      <c r="J18" s="276" t="s">
        <v>8813</v>
      </c>
      <c r="K18" s="276" t="s">
        <v>8813</v>
      </c>
      <c r="L18" s="276" t="s">
        <v>8813</v>
      </c>
      <c r="M18" s="276" t="s">
        <v>8813</v>
      </c>
      <c r="N18" s="276" t="s">
        <v>8813</v>
      </c>
      <c r="O18" s="276" t="s">
        <v>8813</v>
      </c>
      <c r="P18" s="276" t="s">
        <v>8813</v>
      </c>
      <c r="Q18" s="276" t="s">
        <v>8813</v>
      </c>
      <c r="R18" s="276" t="s">
        <v>8813</v>
      </c>
      <c r="S18" s="276" t="s">
        <v>8813</v>
      </c>
      <c r="T18" s="276" t="s">
        <v>8813</v>
      </c>
      <c r="U18" s="276" t="s">
        <v>8813</v>
      </c>
      <c r="V18" s="276">
        <v>2.9</v>
      </c>
      <c r="W18" s="276">
        <v>3.2</v>
      </c>
      <c r="X18" s="276">
        <v>3.2</v>
      </c>
      <c r="Y18" s="276">
        <v>3.2</v>
      </c>
      <c r="Z18" s="276">
        <v>2.9</v>
      </c>
      <c r="AA18" s="276">
        <v>2.9</v>
      </c>
      <c r="AB18" s="276">
        <v>2.9</v>
      </c>
      <c r="AC18" s="276" t="s">
        <v>8813</v>
      </c>
      <c r="AD18" s="276" t="s">
        <v>8813</v>
      </c>
      <c r="AE18" s="276" t="s">
        <v>8813</v>
      </c>
      <c r="AF18" s="276" t="s">
        <v>8813</v>
      </c>
      <c r="AG18" s="276" t="s">
        <v>8813</v>
      </c>
      <c r="AH18" s="276" t="s">
        <v>8813</v>
      </c>
      <c r="AI18" s="276" t="s">
        <v>8813</v>
      </c>
      <c r="AJ18" s="276" t="s">
        <v>8813</v>
      </c>
      <c r="AK18" s="276" t="s">
        <v>8813</v>
      </c>
      <c r="AL18" s="276" t="s">
        <v>8813</v>
      </c>
      <c r="AM18" s="276" t="s">
        <v>8813</v>
      </c>
      <c r="AN18" s="276" t="s">
        <v>8813</v>
      </c>
      <c r="AO18" s="276" t="s">
        <v>8813</v>
      </c>
      <c r="AP18" s="276" t="s">
        <v>8813</v>
      </c>
      <c r="AQ18" s="276" t="s">
        <v>8813</v>
      </c>
      <c r="AR18" s="276" t="s">
        <v>8813</v>
      </c>
      <c r="AS18" s="276" t="s">
        <v>8813</v>
      </c>
      <c r="AT18" s="276">
        <v>3.4</v>
      </c>
      <c r="AU18" s="276">
        <v>3.4</v>
      </c>
      <c r="AV18" s="276">
        <v>3.4</v>
      </c>
      <c r="AW18" s="276">
        <v>3.4</v>
      </c>
      <c r="AX18" s="276">
        <v>3.4</v>
      </c>
      <c r="AY18" s="276">
        <v>3.4</v>
      </c>
      <c r="AZ18" s="276">
        <v>3.4</v>
      </c>
      <c r="BA18" s="276" t="str">
        <f>_xlfn.IFNA(VLOOKUP(C18,'INFORM Severity - hidden'!$C$5:$G$300,5,FALSE),"-")</f>
        <v>-</v>
      </c>
    </row>
    <row r="19" spans="1:53" x14ac:dyDescent="0.25">
      <c r="A19" t="s">
        <v>120</v>
      </c>
      <c r="B19" t="s">
        <v>118</v>
      </c>
      <c r="C19" t="s">
        <v>119</v>
      </c>
      <c r="D19" s="276" t="str">
        <f t="shared" si="0"/>
        <v>Stable</v>
      </c>
      <c r="E19" s="276" t="s">
        <v>8813</v>
      </c>
      <c r="F19" s="276">
        <v>3.3</v>
      </c>
      <c r="G19" s="276">
        <v>3.3</v>
      </c>
      <c r="H19" s="276">
        <v>3.1</v>
      </c>
      <c r="I19" s="276">
        <v>3.1</v>
      </c>
      <c r="J19" s="276">
        <v>3.1</v>
      </c>
      <c r="K19" s="276">
        <v>3.1</v>
      </c>
      <c r="L19" s="276">
        <v>3.1</v>
      </c>
      <c r="M19" s="276">
        <v>3.1</v>
      </c>
      <c r="N19" s="276">
        <v>3.2</v>
      </c>
      <c r="O19" s="276">
        <v>3.2</v>
      </c>
      <c r="P19" s="276">
        <v>3.2</v>
      </c>
      <c r="Q19" s="276">
        <v>3.2</v>
      </c>
      <c r="R19" s="276">
        <v>3.2</v>
      </c>
      <c r="S19" s="276">
        <v>3.1</v>
      </c>
      <c r="T19" s="276">
        <v>3.1</v>
      </c>
      <c r="U19" s="276">
        <v>3.2</v>
      </c>
      <c r="V19" s="276">
        <v>3.3</v>
      </c>
      <c r="W19" s="276">
        <v>3.3</v>
      </c>
      <c r="X19" s="276">
        <v>3.3</v>
      </c>
      <c r="Y19" s="276">
        <v>3.3</v>
      </c>
      <c r="Z19" s="276">
        <v>3.3</v>
      </c>
      <c r="AA19" s="276">
        <v>3.3</v>
      </c>
      <c r="AB19" s="276">
        <v>3.3</v>
      </c>
      <c r="AC19" s="276">
        <v>3.2</v>
      </c>
      <c r="AD19" s="276">
        <v>3.2</v>
      </c>
      <c r="AE19" s="276">
        <v>3.2</v>
      </c>
      <c r="AF19" s="276">
        <v>3.2</v>
      </c>
      <c r="AG19" s="276">
        <v>3.2</v>
      </c>
      <c r="AH19" s="276">
        <v>3.2</v>
      </c>
      <c r="AI19" s="276">
        <v>3.2</v>
      </c>
      <c r="AJ19" s="276">
        <v>3.2</v>
      </c>
      <c r="AK19" s="276">
        <v>3.1</v>
      </c>
      <c r="AL19" s="276">
        <v>3.1</v>
      </c>
      <c r="AM19" s="276">
        <v>3.2</v>
      </c>
      <c r="AN19" s="276">
        <v>3.2</v>
      </c>
      <c r="AO19" s="276">
        <v>3.2</v>
      </c>
      <c r="AP19" s="276">
        <v>3.2</v>
      </c>
      <c r="AQ19" s="276">
        <v>3.2</v>
      </c>
      <c r="AR19" s="276">
        <v>3.2</v>
      </c>
      <c r="AS19" s="276">
        <v>3</v>
      </c>
      <c r="AT19" s="276">
        <v>3</v>
      </c>
      <c r="AU19" s="276">
        <v>3.1</v>
      </c>
      <c r="AV19" s="276">
        <v>3</v>
      </c>
      <c r="AW19" s="276">
        <v>3.1</v>
      </c>
      <c r="AX19" s="276">
        <v>3</v>
      </c>
      <c r="AY19" s="276">
        <v>3</v>
      </c>
      <c r="AZ19" s="276">
        <v>3</v>
      </c>
      <c r="BA19" s="276">
        <f>_xlfn.IFNA(VLOOKUP(C19,'INFORM Severity - hidden'!$C$5:$G$300,5,FALSE),"-")</f>
        <v>3</v>
      </c>
    </row>
    <row r="20" spans="1:53" x14ac:dyDescent="0.25">
      <c r="A20"/>
      <c r="B20"/>
      <c r="C20" t="s">
        <v>8822</v>
      </c>
      <c r="D20" s="276" t="str">
        <f t="shared" si="0"/>
        <v>-</v>
      </c>
      <c r="E20" s="276" t="s">
        <v>8813</v>
      </c>
      <c r="F20" s="276" t="s">
        <v>8813</v>
      </c>
      <c r="G20" s="276" t="s">
        <v>8813</v>
      </c>
      <c r="H20" s="276" t="s">
        <v>8813</v>
      </c>
      <c r="I20" s="276" t="s">
        <v>8813</v>
      </c>
      <c r="J20" s="276" t="s">
        <v>8813</v>
      </c>
      <c r="K20" s="276" t="s">
        <v>8813</v>
      </c>
      <c r="L20" s="276">
        <v>3.1</v>
      </c>
      <c r="M20" s="276">
        <v>3.1</v>
      </c>
      <c r="N20" s="276">
        <v>3.2</v>
      </c>
      <c r="O20" s="276">
        <v>3.2</v>
      </c>
      <c r="P20" s="276">
        <v>3.2</v>
      </c>
      <c r="Q20" s="276">
        <v>3.2</v>
      </c>
      <c r="R20" s="276">
        <v>3.2</v>
      </c>
      <c r="S20" s="276">
        <v>3.2</v>
      </c>
      <c r="T20" s="276">
        <v>3.2</v>
      </c>
      <c r="U20" s="276">
        <v>3.2</v>
      </c>
      <c r="V20" s="276">
        <v>3.1</v>
      </c>
      <c r="W20" s="276">
        <v>3.3</v>
      </c>
      <c r="X20" s="276">
        <v>3.3</v>
      </c>
      <c r="Y20" s="276">
        <v>3.3</v>
      </c>
      <c r="Z20" s="276">
        <v>3.3</v>
      </c>
      <c r="AA20" s="276" t="s">
        <v>8813</v>
      </c>
      <c r="AB20" s="276" t="s">
        <v>8813</v>
      </c>
      <c r="AC20" s="276" t="s">
        <v>8813</v>
      </c>
      <c r="AD20" s="276" t="s">
        <v>8813</v>
      </c>
      <c r="AE20" s="276" t="s">
        <v>8813</v>
      </c>
      <c r="AF20" s="276" t="s">
        <v>8813</v>
      </c>
      <c r="AG20" s="276" t="s">
        <v>8813</v>
      </c>
      <c r="AH20" s="276" t="s">
        <v>8813</v>
      </c>
      <c r="AI20" s="276" t="s">
        <v>8813</v>
      </c>
      <c r="AJ20" s="276" t="s">
        <v>8813</v>
      </c>
      <c r="AK20" s="276" t="s">
        <v>8813</v>
      </c>
      <c r="AL20" s="276" t="s">
        <v>8813</v>
      </c>
      <c r="AM20" s="276" t="s">
        <v>8813</v>
      </c>
      <c r="AN20" s="276" t="s">
        <v>8813</v>
      </c>
      <c r="AO20" s="276" t="s">
        <v>8813</v>
      </c>
      <c r="AP20" s="276" t="s">
        <v>8813</v>
      </c>
      <c r="AQ20" s="276" t="s">
        <v>8813</v>
      </c>
      <c r="AR20" s="276" t="s">
        <v>8813</v>
      </c>
      <c r="AS20" s="276" t="s">
        <v>8813</v>
      </c>
      <c r="AT20" s="276" t="s">
        <v>8813</v>
      </c>
      <c r="AU20" s="276" t="s">
        <v>8813</v>
      </c>
      <c r="AV20" s="276" t="s">
        <v>8813</v>
      </c>
      <c r="AW20" s="276" t="s">
        <v>8813</v>
      </c>
      <c r="AX20" s="276" t="s">
        <v>8813</v>
      </c>
      <c r="AY20" s="276" t="s">
        <v>8813</v>
      </c>
      <c r="AZ20" s="276" t="s">
        <v>8813</v>
      </c>
      <c r="BA20" s="276" t="str">
        <f>_xlfn.IFNA(VLOOKUP(C20,'INFORM Severity - hidden'!$C$5:$G$300,5,FALSE),"-")</f>
        <v>-</v>
      </c>
    </row>
    <row r="21" spans="1:53" x14ac:dyDescent="0.25">
      <c r="A21"/>
      <c r="B21"/>
      <c r="C21" t="s">
        <v>8823</v>
      </c>
      <c r="D21" s="276" t="str">
        <f t="shared" si="0"/>
        <v>-</v>
      </c>
      <c r="E21" s="276" t="s">
        <v>8813</v>
      </c>
      <c r="F21" s="276" t="s">
        <v>8813</v>
      </c>
      <c r="G21" s="276" t="s">
        <v>8813</v>
      </c>
      <c r="H21" s="276" t="s">
        <v>8813</v>
      </c>
      <c r="I21" s="276" t="s">
        <v>8813</v>
      </c>
      <c r="J21" s="276" t="s">
        <v>8813</v>
      </c>
      <c r="K21" s="276" t="s">
        <v>8813</v>
      </c>
      <c r="L21" s="276" t="s">
        <v>8813</v>
      </c>
      <c r="M21" s="276" t="s">
        <v>8813</v>
      </c>
      <c r="N21" s="276" t="s">
        <v>8813</v>
      </c>
      <c r="O21" s="276" t="s">
        <v>8813</v>
      </c>
      <c r="P21" s="276" t="s">
        <v>8813</v>
      </c>
      <c r="Q21" s="276" t="s">
        <v>8813</v>
      </c>
      <c r="R21" s="276" t="s">
        <v>8813</v>
      </c>
      <c r="S21" s="276" t="s">
        <v>8813</v>
      </c>
      <c r="T21" s="276" t="s">
        <v>8813</v>
      </c>
      <c r="U21" s="276" t="s">
        <v>8813</v>
      </c>
      <c r="V21" s="276">
        <v>2.4</v>
      </c>
      <c r="W21" s="276">
        <v>2.5</v>
      </c>
      <c r="X21" s="276">
        <v>2.5</v>
      </c>
      <c r="Y21" s="276">
        <v>2.5</v>
      </c>
      <c r="Z21" s="276">
        <v>2.5</v>
      </c>
      <c r="AA21" s="276">
        <v>2.6</v>
      </c>
      <c r="AB21" s="276">
        <v>2.6</v>
      </c>
      <c r="AC21" s="276" t="s">
        <v>8813</v>
      </c>
      <c r="AD21" s="276" t="s">
        <v>8813</v>
      </c>
      <c r="AE21" s="276" t="s">
        <v>8813</v>
      </c>
      <c r="AF21" s="276" t="s">
        <v>8813</v>
      </c>
      <c r="AG21" s="276" t="s">
        <v>8813</v>
      </c>
      <c r="AH21" s="276" t="s">
        <v>8813</v>
      </c>
      <c r="AI21" s="276" t="s">
        <v>8813</v>
      </c>
      <c r="AJ21" s="276" t="s">
        <v>8813</v>
      </c>
      <c r="AK21" s="276" t="s">
        <v>8813</v>
      </c>
      <c r="AL21" s="276" t="s">
        <v>8813</v>
      </c>
      <c r="AM21" s="276" t="s">
        <v>8813</v>
      </c>
      <c r="AN21" s="276" t="s">
        <v>8813</v>
      </c>
      <c r="AO21" s="276" t="s">
        <v>8813</v>
      </c>
      <c r="AP21" s="276" t="s">
        <v>8813</v>
      </c>
      <c r="AQ21" s="276" t="s">
        <v>8813</v>
      </c>
      <c r="AR21" s="276" t="s">
        <v>8813</v>
      </c>
      <c r="AS21" s="276" t="s">
        <v>8813</v>
      </c>
      <c r="AT21" s="276" t="s">
        <v>8813</v>
      </c>
      <c r="AU21" s="276" t="s">
        <v>8813</v>
      </c>
      <c r="AV21" s="276" t="s">
        <v>8813</v>
      </c>
      <c r="AW21" s="276" t="s">
        <v>8813</v>
      </c>
      <c r="AX21" s="276" t="s">
        <v>8813</v>
      </c>
      <c r="AY21" s="276" t="s">
        <v>8813</v>
      </c>
      <c r="AZ21" s="276" t="s">
        <v>8813</v>
      </c>
      <c r="BA21" s="276" t="str">
        <f>_xlfn.IFNA(VLOOKUP(C21,'INFORM Severity - hidden'!$C$5:$G$300,5,FALSE),"-")</f>
        <v>-</v>
      </c>
    </row>
    <row r="22" spans="1:53" x14ac:dyDescent="0.25">
      <c r="A22"/>
      <c r="B22"/>
      <c r="C22" t="s">
        <v>8824</v>
      </c>
      <c r="D22" s="276" t="str">
        <f t="shared" si="0"/>
        <v>-</v>
      </c>
      <c r="E22" s="276" t="s">
        <v>8813</v>
      </c>
      <c r="F22" s="276" t="s">
        <v>8813</v>
      </c>
      <c r="G22" s="276" t="s">
        <v>8813</v>
      </c>
      <c r="H22" s="276" t="s">
        <v>8813</v>
      </c>
      <c r="I22" s="276" t="s">
        <v>8813</v>
      </c>
      <c r="J22" s="276" t="s">
        <v>8813</v>
      </c>
      <c r="K22" s="276" t="s">
        <v>8813</v>
      </c>
      <c r="L22" s="276" t="s">
        <v>8813</v>
      </c>
      <c r="M22" s="276" t="s">
        <v>8813</v>
      </c>
      <c r="N22" s="276" t="s">
        <v>8813</v>
      </c>
      <c r="O22" s="276" t="s">
        <v>8813</v>
      </c>
      <c r="P22" s="276" t="s">
        <v>8813</v>
      </c>
      <c r="Q22" s="276" t="s">
        <v>8813</v>
      </c>
      <c r="R22" s="276" t="s">
        <v>8813</v>
      </c>
      <c r="S22" s="276" t="s">
        <v>8813</v>
      </c>
      <c r="T22" s="276" t="s">
        <v>8813</v>
      </c>
      <c r="U22" s="276" t="s">
        <v>8813</v>
      </c>
      <c r="V22" s="276" t="s">
        <v>8813</v>
      </c>
      <c r="W22" s="276" t="s">
        <v>8813</v>
      </c>
      <c r="X22" s="276" t="s">
        <v>8813</v>
      </c>
      <c r="Y22" s="276">
        <v>2.1</v>
      </c>
      <c r="Z22" s="276">
        <v>2.1</v>
      </c>
      <c r="AA22" s="276">
        <v>2.4</v>
      </c>
      <c r="AB22" s="276" t="s">
        <v>8813</v>
      </c>
      <c r="AC22" s="276" t="s">
        <v>8813</v>
      </c>
      <c r="AD22" s="276" t="s">
        <v>8813</v>
      </c>
      <c r="AE22" s="276" t="s">
        <v>8813</v>
      </c>
      <c r="AF22" s="276" t="s">
        <v>8813</v>
      </c>
      <c r="AG22" s="276" t="s">
        <v>8813</v>
      </c>
      <c r="AH22" s="276" t="s">
        <v>8813</v>
      </c>
      <c r="AI22" s="276" t="s">
        <v>8813</v>
      </c>
      <c r="AJ22" s="276" t="s">
        <v>8813</v>
      </c>
      <c r="AK22" s="276" t="s">
        <v>8813</v>
      </c>
      <c r="AL22" s="276" t="s">
        <v>8813</v>
      </c>
      <c r="AM22" s="276" t="s">
        <v>8813</v>
      </c>
      <c r="AN22" s="276" t="s">
        <v>8813</v>
      </c>
      <c r="AO22" s="276" t="s">
        <v>8813</v>
      </c>
      <c r="AP22" s="276" t="s">
        <v>8813</v>
      </c>
      <c r="AQ22" s="276" t="s">
        <v>8813</v>
      </c>
      <c r="AR22" s="276" t="s">
        <v>8813</v>
      </c>
      <c r="AS22" s="276" t="s">
        <v>8813</v>
      </c>
      <c r="AT22" s="276" t="s">
        <v>8813</v>
      </c>
      <c r="AU22" s="276" t="s">
        <v>8813</v>
      </c>
      <c r="AV22" s="276" t="s">
        <v>8813</v>
      </c>
      <c r="AW22" s="276" t="s">
        <v>8813</v>
      </c>
      <c r="AX22" s="276" t="s">
        <v>8813</v>
      </c>
      <c r="AY22" s="276" t="s">
        <v>8813</v>
      </c>
      <c r="AZ22" s="276" t="s">
        <v>8813</v>
      </c>
      <c r="BA22" s="276" t="str">
        <f>_xlfn.IFNA(VLOOKUP(C22,'INFORM Severity - hidden'!$C$5:$G$300,5,FALSE),"-")</f>
        <v>-</v>
      </c>
    </row>
    <row r="23" spans="1:53" x14ac:dyDescent="0.25">
      <c r="A23"/>
      <c r="B23"/>
      <c r="C23" t="s">
        <v>8825</v>
      </c>
      <c r="D23" s="276" t="str">
        <f t="shared" si="0"/>
        <v>-</v>
      </c>
      <c r="E23" s="276" t="s">
        <v>8813</v>
      </c>
      <c r="F23" s="276" t="s">
        <v>8813</v>
      </c>
      <c r="G23" s="276" t="s">
        <v>8813</v>
      </c>
      <c r="H23" s="276" t="s">
        <v>8813</v>
      </c>
      <c r="I23" s="276" t="s">
        <v>8813</v>
      </c>
      <c r="J23" s="276" t="s">
        <v>8813</v>
      </c>
      <c r="K23" s="276" t="s">
        <v>8813</v>
      </c>
      <c r="L23" s="276" t="s">
        <v>8813</v>
      </c>
      <c r="M23" s="276" t="s">
        <v>8813</v>
      </c>
      <c r="N23" s="276" t="s">
        <v>8813</v>
      </c>
      <c r="O23" s="276" t="s">
        <v>8813</v>
      </c>
      <c r="P23" s="276" t="s">
        <v>8813</v>
      </c>
      <c r="Q23" s="276" t="s">
        <v>8813</v>
      </c>
      <c r="R23" s="276" t="s">
        <v>8813</v>
      </c>
      <c r="S23" s="276" t="s">
        <v>8813</v>
      </c>
      <c r="T23" s="276" t="s">
        <v>8813</v>
      </c>
      <c r="U23" s="276" t="s">
        <v>8813</v>
      </c>
      <c r="V23" s="276" t="s">
        <v>8813</v>
      </c>
      <c r="W23" s="276" t="s">
        <v>8813</v>
      </c>
      <c r="X23" s="276" t="s">
        <v>8813</v>
      </c>
      <c r="Y23" s="276" t="s">
        <v>8813</v>
      </c>
      <c r="Z23" s="276" t="s">
        <v>8813</v>
      </c>
      <c r="AA23" s="276" t="s">
        <v>8813</v>
      </c>
      <c r="AB23" s="276" t="s">
        <v>8813</v>
      </c>
      <c r="AC23" s="276" t="s">
        <v>8813</v>
      </c>
      <c r="AD23" s="276" t="s">
        <v>8813</v>
      </c>
      <c r="AE23" s="276" t="s">
        <v>8813</v>
      </c>
      <c r="AF23" s="276" t="s">
        <v>8813</v>
      </c>
      <c r="AG23" s="276" t="s">
        <v>8813</v>
      </c>
      <c r="AH23" s="276" t="s">
        <v>8813</v>
      </c>
      <c r="AI23" s="276" t="s">
        <v>8813</v>
      </c>
      <c r="AJ23" s="276" t="s">
        <v>8813</v>
      </c>
      <c r="AK23" s="276" t="s">
        <v>8813</v>
      </c>
      <c r="AL23" s="276" t="s">
        <v>8813</v>
      </c>
      <c r="AM23" s="276" t="s">
        <v>8813</v>
      </c>
      <c r="AN23" s="276" t="s">
        <v>8813</v>
      </c>
      <c r="AO23" s="276" t="s">
        <v>8813</v>
      </c>
      <c r="AP23" s="276" t="s">
        <v>8813</v>
      </c>
      <c r="AQ23" s="276" t="s">
        <v>8813</v>
      </c>
      <c r="AR23" s="276" t="s">
        <v>8813</v>
      </c>
      <c r="AS23" s="276" t="s">
        <v>8813</v>
      </c>
      <c r="AT23" s="276">
        <v>3.1</v>
      </c>
      <c r="AU23" s="276">
        <v>3</v>
      </c>
      <c r="AV23" s="276">
        <v>3</v>
      </c>
      <c r="AW23" s="276">
        <v>3</v>
      </c>
      <c r="AX23" s="276">
        <v>3</v>
      </c>
      <c r="AY23" s="276">
        <v>3</v>
      </c>
      <c r="AZ23" s="276">
        <v>3</v>
      </c>
      <c r="BA23" s="276" t="str">
        <f>_xlfn.IFNA(VLOOKUP(C23,'INFORM Severity - hidden'!$C$5:$G$300,5,FALSE),"-")</f>
        <v>-</v>
      </c>
    </row>
    <row r="24" spans="1:53" x14ac:dyDescent="0.25">
      <c r="A24"/>
      <c r="B24"/>
      <c r="C24" t="s">
        <v>8826</v>
      </c>
      <c r="D24" s="276" t="str">
        <f t="shared" si="0"/>
        <v>-</v>
      </c>
      <c r="E24" s="276" t="s">
        <v>8813</v>
      </c>
      <c r="F24" s="276" t="s">
        <v>8813</v>
      </c>
      <c r="G24" s="276" t="s">
        <v>8813</v>
      </c>
      <c r="H24" s="276" t="s">
        <v>8813</v>
      </c>
      <c r="I24" s="276" t="s">
        <v>8813</v>
      </c>
      <c r="J24" s="276" t="s">
        <v>8813</v>
      </c>
      <c r="K24" s="276" t="s">
        <v>8813</v>
      </c>
      <c r="L24" s="276" t="s">
        <v>8813</v>
      </c>
      <c r="M24" s="276" t="s">
        <v>8813</v>
      </c>
      <c r="N24" s="276">
        <v>1.7</v>
      </c>
      <c r="O24" s="276">
        <v>1.7</v>
      </c>
      <c r="P24" s="276">
        <v>1.7</v>
      </c>
      <c r="Q24" s="276">
        <v>1.7</v>
      </c>
      <c r="R24" s="276">
        <v>1.7</v>
      </c>
      <c r="S24" s="276" t="s">
        <v>8813</v>
      </c>
      <c r="T24" s="276" t="s">
        <v>8813</v>
      </c>
      <c r="U24" s="276" t="s">
        <v>8813</v>
      </c>
      <c r="V24" s="276" t="s">
        <v>8813</v>
      </c>
      <c r="W24" s="276" t="s">
        <v>8813</v>
      </c>
      <c r="X24" s="276" t="s">
        <v>8813</v>
      </c>
      <c r="Y24" s="276" t="s">
        <v>8813</v>
      </c>
      <c r="Z24" s="276" t="s">
        <v>8813</v>
      </c>
      <c r="AA24" s="276" t="s">
        <v>8813</v>
      </c>
      <c r="AB24" s="276" t="s">
        <v>8813</v>
      </c>
      <c r="AC24" s="276" t="s">
        <v>8813</v>
      </c>
      <c r="AD24" s="276" t="s">
        <v>8813</v>
      </c>
      <c r="AE24" s="276" t="s">
        <v>8813</v>
      </c>
      <c r="AF24" s="276" t="s">
        <v>8813</v>
      </c>
      <c r="AG24" s="276" t="s">
        <v>8813</v>
      </c>
      <c r="AH24" s="276" t="s">
        <v>8813</v>
      </c>
      <c r="AI24" s="276" t="s">
        <v>8813</v>
      </c>
      <c r="AJ24" s="276" t="s">
        <v>8813</v>
      </c>
      <c r="AK24" s="276" t="s">
        <v>8813</v>
      </c>
      <c r="AL24" s="276" t="s">
        <v>8813</v>
      </c>
      <c r="AM24" s="276" t="s">
        <v>8813</v>
      </c>
      <c r="AN24" s="276" t="s">
        <v>8813</v>
      </c>
      <c r="AO24" s="276" t="s">
        <v>8813</v>
      </c>
      <c r="AP24" s="276" t="s">
        <v>8813</v>
      </c>
      <c r="AQ24" s="276" t="s">
        <v>8813</v>
      </c>
      <c r="AR24" s="276" t="s">
        <v>8813</v>
      </c>
      <c r="AS24" s="276" t="s">
        <v>8813</v>
      </c>
      <c r="AT24" s="276" t="s">
        <v>8813</v>
      </c>
      <c r="AU24" s="276" t="s">
        <v>8813</v>
      </c>
      <c r="AV24" s="276" t="s">
        <v>8813</v>
      </c>
      <c r="AW24" s="276" t="s">
        <v>8813</v>
      </c>
      <c r="AX24" s="276" t="s">
        <v>8813</v>
      </c>
      <c r="AY24" s="276" t="s">
        <v>8813</v>
      </c>
      <c r="AZ24" s="276" t="s">
        <v>8813</v>
      </c>
      <c r="BA24" s="276" t="str">
        <f>_xlfn.IFNA(VLOOKUP(C24,'INFORM Severity - hidden'!$C$5:$G$300,5,FALSE),"-")</f>
        <v>-</v>
      </c>
    </row>
    <row r="25" spans="1:53" x14ac:dyDescent="0.25">
      <c r="A25"/>
      <c r="B25"/>
      <c r="C25" t="s">
        <v>8827</v>
      </c>
      <c r="D25" s="276" t="str">
        <f t="shared" si="0"/>
        <v>-</v>
      </c>
      <c r="E25" s="276" t="s">
        <v>8813</v>
      </c>
      <c r="F25" s="276">
        <v>0.8</v>
      </c>
      <c r="G25" s="276" t="s">
        <v>8813</v>
      </c>
      <c r="H25" s="276" t="s">
        <v>8813</v>
      </c>
      <c r="I25" s="276" t="s">
        <v>8813</v>
      </c>
      <c r="J25" s="276" t="s">
        <v>8813</v>
      </c>
      <c r="K25" s="276" t="s">
        <v>8813</v>
      </c>
      <c r="L25" s="276" t="s">
        <v>8813</v>
      </c>
      <c r="M25" s="276" t="s">
        <v>8813</v>
      </c>
      <c r="N25" s="276" t="s">
        <v>8813</v>
      </c>
      <c r="O25" s="276" t="s">
        <v>8813</v>
      </c>
      <c r="P25" s="276" t="s">
        <v>8813</v>
      </c>
      <c r="Q25" s="276" t="s">
        <v>8813</v>
      </c>
      <c r="R25" s="276" t="s">
        <v>8813</v>
      </c>
      <c r="S25" s="276" t="s">
        <v>8813</v>
      </c>
      <c r="T25" s="276" t="s">
        <v>8813</v>
      </c>
      <c r="U25" s="276" t="s">
        <v>8813</v>
      </c>
      <c r="V25" s="276" t="s">
        <v>8813</v>
      </c>
      <c r="W25" s="276" t="s">
        <v>8813</v>
      </c>
      <c r="X25" s="276" t="s">
        <v>8813</v>
      </c>
      <c r="Y25" s="276" t="s">
        <v>8813</v>
      </c>
      <c r="Z25" s="276" t="s">
        <v>8813</v>
      </c>
      <c r="AA25" s="276" t="s">
        <v>8813</v>
      </c>
      <c r="AB25" s="276" t="s">
        <v>8813</v>
      </c>
      <c r="AC25" s="276" t="s">
        <v>8813</v>
      </c>
      <c r="AD25" s="276" t="s">
        <v>8813</v>
      </c>
      <c r="AE25" s="276" t="s">
        <v>8813</v>
      </c>
      <c r="AF25" s="276" t="s">
        <v>8813</v>
      </c>
      <c r="AG25" s="276" t="s">
        <v>8813</v>
      </c>
      <c r="AH25" s="276" t="s">
        <v>8813</v>
      </c>
      <c r="AI25" s="276" t="s">
        <v>8813</v>
      </c>
      <c r="AJ25" s="276" t="s">
        <v>8813</v>
      </c>
      <c r="AK25" s="276" t="s">
        <v>8813</v>
      </c>
      <c r="AL25" s="276" t="s">
        <v>8813</v>
      </c>
      <c r="AM25" s="276" t="s">
        <v>8813</v>
      </c>
      <c r="AN25" s="276" t="s">
        <v>8813</v>
      </c>
      <c r="AO25" s="276" t="s">
        <v>8813</v>
      </c>
      <c r="AP25" s="276" t="s">
        <v>8813</v>
      </c>
      <c r="AQ25" s="276" t="s">
        <v>8813</v>
      </c>
      <c r="AR25" s="276" t="s">
        <v>8813</v>
      </c>
      <c r="AS25" s="276" t="s">
        <v>8813</v>
      </c>
      <c r="AT25" s="276" t="s">
        <v>8813</v>
      </c>
      <c r="AU25" s="276" t="s">
        <v>8813</v>
      </c>
      <c r="AV25" s="276" t="s">
        <v>8813</v>
      </c>
      <c r="AW25" s="276" t="s">
        <v>8813</v>
      </c>
      <c r="AX25" s="276" t="s">
        <v>8813</v>
      </c>
      <c r="AY25" s="276" t="s">
        <v>8813</v>
      </c>
      <c r="AZ25" s="276" t="s">
        <v>8813</v>
      </c>
      <c r="BA25" s="276" t="str">
        <f>_xlfn.IFNA(VLOOKUP(C25,'INFORM Severity - hidden'!$C$5:$G$300,5,FALSE),"-")</f>
        <v>-</v>
      </c>
    </row>
    <row r="26" spans="1:53" x14ac:dyDescent="0.25">
      <c r="A26" t="s">
        <v>2033</v>
      </c>
      <c r="B26" t="s">
        <v>3372</v>
      </c>
      <c r="C26" t="s">
        <v>3373</v>
      </c>
      <c r="D26" s="276" t="str">
        <f t="shared" si="0"/>
        <v>Increasing</v>
      </c>
      <c r="E26" s="276" t="s">
        <v>8813</v>
      </c>
      <c r="F26" s="276" t="s">
        <v>8813</v>
      </c>
      <c r="G26" s="276" t="s">
        <v>8813</v>
      </c>
      <c r="H26" s="276" t="s">
        <v>8813</v>
      </c>
      <c r="I26" s="276" t="s">
        <v>8813</v>
      </c>
      <c r="J26" s="276" t="s">
        <v>8813</v>
      </c>
      <c r="K26" s="276" t="s">
        <v>8813</v>
      </c>
      <c r="L26" s="276" t="s">
        <v>8813</v>
      </c>
      <c r="M26" s="276" t="s">
        <v>8813</v>
      </c>
      <c r="N26" s="276" t="s">
        <v>8813</v>
      </c>
      <c r="O26" s="276" t="s">
        <v>8813</v>
      </c>
      <c r="P26" s="276" t="s">
        <v>8813</v>
      </c>
      <c r="Q26" s="276" t="s">
        <v>8813</v>
      </c>
      <c r="R26" s="276" t="s">
        <v>8813</v>
      </c>
      <c r="S26" s="276" t="s">
        <v>8813</v>
      </c>
      <c r="T26" s="276" t="s">
        <v>8813</v>
      </c>
      <c r="U26" s="276" t="s">
        <v>8813</v>
      </c>
      <c r="V26" s="276" t="s">
        <v>8813</v>
      </c>
      <c r="W26" s="276" t="s">
        <v>8813</v>
      </c>
      <c r="X26" s="276" t="s">
        <v>8813</v>
      </c>
      <c r="Y26" s="276" t="s">
        <v>8813</v>
      </c>
      <c r="Z26" s="276" t="s">
        <v>8813</v>
      </c>
      <c r="AA26" s="276" t="s">
        <v>8813</v>
      </c>
      <c r="AB26" s="276" t="s">
        <v>8813</v>
      </c>
      <c r="AC26" s="276" t="s">
        <v>8813</v>
      </c>
      <c r="AD26" s="276" t="s">
        <v>8813</v>
      </c>
      <c r="AE26" s="276" t="s">
        <v>8813</v>
      </c>
      <c r="AF26" s="276" t="s">
        <v>8813</v>
      </c>
      <c r="AG26" s="276" t="s">
        <v>8813</v>
      </c>
      <c r="AH26" s="276" t="s">
        <v>8813</v>
      </c>
      <c r="AI26" s="276" t="s">
        <v>8813</v>
      </c>
      <c r="AJ26" s="276" t="s">
        <v>8813</v>
      </c>
      <c r="AK26" s="276" t="s">
        <v>8813</v>
      </c>
      <c r="AL26" s="276" t="s">
        <v>8813</v>
      </c>
      <c r="AM26" s="276" t="s">
        <v>8813</v>
      </c>
      <c r="AN26" s="276" t="s">
        <v>8813</v>
      </c>
      <c r="AO26" s="276">
        <v>2.2000000000000002</v>
      </c>
      <c r="AP26" s="276">
        <v>2.2000000000000002</v>
      </c>
      <c r="AQ26" s="276">
        <v>2.1</v>
      </c>
      <c r="AR26" s="276">
        <v>2.1</v>
      </c>
      <c r="AS26" s="276">
        <v>2.1</v>
      </c>
      <c r="AT26" s="276">
        <v>2.8</v>
      </c>
      <c r="AU26" s="276">
        <v>2.8</v>
      </c>
      <c r="AV26" s="276">
        <v>2.5</v>
      </c>
      <c r="AW26" s="276">
        <v>2.8</v>
      </c>
      <c r="AX26" s="276">
        <v>2.8</v>
      </c>
      <c r="AY26" s="276">
        <v>2.8</v>
      </c>
      <c r="AZ26" s="276">
        <v>2.8</v>
      </c>
      <c r="BA26" s="276">
        <f>_xlfn.IFNA(VLOOKUP(C26,'INFORM Severity - hidden'!$C$5:$G$300,5,FALSE),"-")</f>
        <v>2.7</v>
      </c>
    </row>
    <row r="27" spans="1:53" x14ac:dyDescent="0.25">
      <c r="A27" t="s">
        <v>2033</v>
      </c>
      <c r="B27" t="s">
        <v>2031</v>
      </c>
      <c r="C27" t="s">
        <v>2032</v>
      </c>
      <c r="D27" s="276" t="str">
        <f t="shared" si="0"/>
        <v>Increasing</v>
      </c>
      <c r="E27" s="276" t="s">
        <v>8813</v>
      </c>
      <c r="F27" s="276">
        <v>1.7</v>
      </c>
      <c r="G27" s="276">
        <v>1.7</v>
      </c>
      <c r="H27" s="276">
        <v>2.2000000000000002</v>
      </c>
      <c r="I27" s="276">
        <v>2.4</v>
      </c>
      <c r="J27" s="276">
        <v>2.4</v>
      </c>
      <c r="K27" s="276">
        <v>2.4</v>
      </c>
      <c r="L27" s="276">
        <v>2.4</v>
      </c>
      <c r="M27" s="276">
        <v>2.4</v>
      </c>
      <c r="N27" s="276">
        <v>2.4</v>
      </c>
      <c r="O27" s="276">
        <v>2.2000000000000002</v>
      </c>
      <c r="P27" s="276">
        <v>2.2000000000000002</v>
      </c>
      <c r="Q27" s="276">
        <v>2.2000000000000002</v>
      </c>
      <c r="R27" s="276">
        <v>2.2000000000000002</v>
      </c>
      <c r="S27" s="276">
        <v>2.2000000000000002</v>
      </c>
      <c r="T27" s="276">
        <v>2.2000000000000002</v>
      </c>
      <c r="U27" s="276">
        <v>2.2000000000000002</v>
      </c>
      <c r="V27" s="276">
        <v>2.2000000000000002</v>
      </c>
      <c r="W27" s="276">
        <v>2.2000000000000002</v>
      </c>
      <c r="X27" s="276">
        <v>2.2000000000000002</v>
      </c>
      <c r="Y27" s="276">
        <v>2.2999999999999998</v>
      </c>
      <c r="Z27" s="276">
        <v>2.4</v>
      </c>
      <c r="AA27" s="276">
        <v>2.5</v>
      </c>
      <c r="AB27" s="276">
        <v>2.5</v>
      </c>
      <c r="AC27" s="276">
        <v>2.5</v>
      </c>
      <c r="AD27" s="276">
        <v>2.5</v>
      </c>
      <c r="AE27" s="276">
        <v>2.5</v>
      </c>
      <c r="AF27" s="276">
        <v>2.5</v>
      </c>
      <c r="AG27" s="276">
        <v>2.5</v>
      </c>
      <c r="AH27" s="276">
        <v>2.6</v>
      </c>
      <c r="AI27" s="276">
        <v>2.6</v>
      </c>
      <c r="AJ27" s="276">
        <v>2.6</v>
      </c>
      <c r="AK27" s="276">
        <v>2.6</v>
      </c>
      <c r="AL27" s="276">
        <v>2.5</v>
      </c>
      <c r="AM27" s="276">
        <v>2.5</v>
      </c>
      <c r="AN27" s="276">
        <v>2.5</v>
      </c>
      <c r="AO27" s="276">
        <v>2.5</v>
      </c>
      <c r="AP27" s="276">
        <v>2.5</v>
      </c>
      <c r="AQ27" s="276">
        <v>2.4</v>
      </c>
      <c r="AR27" s="276">
        <v>2.4</v>
      </c>
      <c r="AS27" s="276">
        <v>2.4</v>
      </c>
      <c r="AT27" s="276">
        <v>2.4</v>
      </c>
      <c r="AU27" s="276">
        <v>2.4</v>
      </c>
      <c r="AV27" s="276">
        <v>2.2999999999999998</v>
      </c>
      <c r="AW27" s="276">
        <v>2.4</v>
      </c>
      <c r="AX27" s="276">
        <v>2.4</v>
      </c>
      <c r="AY27" s="276">
        <v>2.4</v>
      </c>
      <c r="AZ27" s="276">
        <v>2.4</v>
      </c>
      <c r="BA27" s="276">
        <f>_xlfn.IFNA(VLOOKUP(C27,'INFORM Severity - hidden'!$C$5:$G$300,5,FALSE),"-")</f>
        <v>2.6</v>
      </c>
    </row>
    <row r="28" spans="1:53" x14ac:dyDescent="0.25">
      <c r="A28" t="s">
        <v>2033</v>
      </c>
      <c r="B28" t="s">
        <v>3392</v>
      </c>
      <c r="C28" t="s">
        <v>3393</v>
      </c>
      <c r="D28" s="276" t="str">
        <f t="shared" si="0"/>
        <v>Stable</v>
      </c>
      <c r="E28" s="276" t="s">
        <v>8813</v>
      </c>
      <c r="F28" s="276" t="s">
        <v>8813</v>
      </c>
      <c r="G28" s="276" t="s">
        <v>8813</v>
      </c>
      <c r="H28" s="276" t="s">
        <v>8813</v>
      </c>
      <c r="I28" s="276" t="s">
        <v>8813</v>
      </c>
      <c r="J28" s="276" t="s">
        <v>8813</v>
      </c>
      <c r="K28" s="276" t="s">
        <v>8813</v>
      </c>
      <c r="L28" s="276" t="s">
        <v>8813</v>
      </c>
      <c r="M28" s="276" t="s">
        <v>8813</v>
      </c>
      <c r="N28" s="276" t="s">
        <v>8813</v>
      </c>
      <c r="O28" s="276" t="s">
        <v>8813</v>
      </c>
      <c r="P28" s="276" t="s">
        <v>8813</v>
      </c>
      <c r="Q28" s="276" t="s">
        <v>8813</v>
      </c>
      <c r="R28" s="276" t="s">
        <v>8813</v>
      </c>
      <c r="S28" s="276" t="s">
        <v>8813</v>
      </c>
      <c r="T28" s="276" t="s">
        <v>8813</v>
      </c>
      <c r="U28" s="276" t="s">
        <v>8813</v>
      </c>
      <c r="V28" s="276" t="s">
        <v>8813</v>
      </c>
      <c r="W28" s="276" t="s">
        <v>8813</v>
      </c>
      <c r="X28" s="276" t="s">
        <v>8813</v>
      </c>
      <c r="Y28" s="276" t="s">
        <v>8813</v>
      </c>
      <c r="Z28" s="276" t="s">
        <v>8813</v>
      </c>
      <c r="AA28" s="276" t="s">
        <v>8813</v>
      </c>
      <c r="AB28" s="276" t="s">
        <v>8813</v>
      </c>
      <c r="AC28" s="276" t="s">
        <v>8813</v>
      </c>
      <c r="AD28" s="276" t="s">
        <v>8813</v>
      </c>
      <c r="AE28" s="276" t="s">
        <v>8813</v>
      </c>
      <c r="AF28" s="276" t="s">
        <v>8813</v>
      </c>
      <c r="AG28" s="276" t="s">
        <v>8813</v>
      </c>
      <c r="AH28" s="276" t="s">
        <v>8813</v>
      </c>
      <c r="AI28" s="276" t="s">
        <v>8813</v>
      </c>
      <c r="AJ28" s="276" t="s">
        <v>8813</v>
      </c>
      <c r="AK28" s="276" t="s">
        <v>8813</v>
      </c>
      <c r="AL28" s="276" t="s">
        <v>8813</v>
      </c>
      <c r="AM28" s="276" t="s">
        <v>8813</v>
      </c>
      <c r="AN28" s="276" t="s">
        <v>8813</v>
      </c>
      <c r="AO28" s="276">
        <v>1.9</v>
      </c>
      <c r="AP28" s="276">
        <v>2</v>
      </c>
      <c r="AQ28" s="276">
        <v>2</v>
      </c>
      <c r="AR28" s="276">
        <v>2</v>
      </c>
      <c r="AS28" s="276">
        <v>2</v>
      </c>
      <c r="AT28" s="276">
        <v>2.2000000000000002</v>
      </c>
      <c r="AU28" s="276">
        <v>2.1</v>
      </c>
      <c r="AV28" s="276">
        <v>2</v>
      </c>
      <c r="AW28" s="276">
        <v>2.1</v>
      </c>
      <c r="AX28" s="276">
        <v>2</v>
      </c>
      <c r="AY28" s="276">
        <v>2</v>
      </c>
      <c r="AZ28" s="276">
        <v>2</v>
      </c>
      <c r="BA28" s="276">
        <f>_xlfn.IFNA(VLOOKUP(C28,'INFORM Severity - hidden'!$C$5:$G$300,5,FALSE),"-")</f>
        <v>2</v>
      </c>
    </row>
    <row r="29" spans="1:53" x14ac:dyDescent="0.25">
      <c r="A29" t="s">
        <v>177</v>
      </c>
      <c r="B29" t="s">
        <v>175</v>
      </c>
      <c r="C29" t="s">
        <v>176</v>
      </c>
      <c r="D29" s="276" t="str">
        <f t="shared" si="0"/>
        <v>Stable</v>
      </c>
      <c r="E29" s="276" t="s">
        <v>8813</v>
      </c>
      <c r="F29" s="276">
        <v>4</v>
      </c>
      <c r="G29" s="276">
        <v>4</v>
      </c>
      <c r="H29" s="276">
        <v>4</v>
      </c>
      <c r="I29" s="276">
        <v>4</v>
      </c>
      <c r="J29" s="276">
        <v>4</v>
      </c>
      <c r="K29" s="276">
        <v>4</v>
      </c>
      <c r="L29" s="276">
        <v>4</v>
      </c>
      <c r="M29" s="276">
        <v>4</v>
      </c>
      <c r="N29" s="276">
        <v>4</v>
      </c>
      <c r="O29" s="276">
        <v>3.9</v>
      </c>
      <c r="P29" s="276">
        <v>3.9</v>
      </c>
      <c r="Q29" s="276">
        <v>3.9</v>
      </c>
      <c r="R29" s="276">
        <v>3.9</v>
      </c>
      <c r="S29" s="276">
        <v>4</v>
      </c>
      <c r="T29" s="276">
        <v>4</v>
      </c>
      <c r="U29" s="276">
        <v>4</v>
      </c>
      <c r="V29" s="276">
        <v>4</v>
      </c>
      <c r="W29" s="276">
        <v>4</v>
      </c>
      <c r="X29" s="276">
        <v>4</v>
      </c>
      <c r="Y29" s="276">
        <v>4</v>
      </c>
      <c r="Z29" s="276">
        <v>4</v>
      </c>
      <c r="AA29" s="276">
        <v>4</v>
      </c>
      <c r="AB29" s="276">
        <v>4</v>
      </c>
      <c r="AC29" s="276">
        <v>4</v>
      </c>
      <c r="AD29" s="276">
        <v>4</v>
      </c>
      <c r="AE29" s="276">
        <v>4.0999999999999996</v>
      </c>
      <c r="AF29" s="276">
        <v>4.0999999999999996</v>
      </c>
      <c r="AG29" s="276">
        <v>4.0999999999999996</v>
      </c>
      <c r="AH29" s="276">
        <v>4.2</v>
      </c>
      <c r="AI29" s="276">
        <v>4.2</v>
      </c>
      <c r="AJ29" s="276">
        <v>4.2</v>
      </c>
      <c r="AK29" s="276">
        <v>4.2</v>
      </c>
      <c r="AL29" s="276">
        <v>4.2</v>
      </c>
      <c r="AM29" s="276">
        <v>4.2</v>
      </c>
      <c r="AN29" s="276">
        <v>4.2</v>
      </c>
      <c r="AO29" s="276">
        <v>4.2</v>
      </c>
      <c r="AP29" s="276">
        <v>4.2</v>
      </c>
      <c r="AQ29" s="276">
        <v>4.2</v>
      </c>
      <c r="AR29" s="276">
        <v>4.0999999999999996</v>
      </c>
      <c r="AS29" s="276">
        <v>4.2</v>
      </c>
      <c r="AT29" s="276">
        <v>4.0999999999999996</v>
      </c>
      <c r="AU29" s="276">
        <v>4.0999999999999996</v>
      </c>
      <c r="AV29" s="276">
        <v>4.0999999999999996</v>
      </c>
      <c r="AW29" s="276">
        <v>4.0999999999999996</v>
      </c>
      <c r="AX29" s="276">
        <v>4.0999999999999996</v>
      </c>
      <c r="AY29" s="276">
        <v>4.0999999999999996</v>
      </c>
      <c r="AZ29" s="276">
        <v>4.0999999999999996</v>
      </c>
      <c r="BA29" s="276">
        <f>_xlfn.IFNA(VLOOKUP(C29,'INFORM Severity - hidden'!$C$5:$G$300,5,FALSE),"-")</f>
        <v>4.0999999999999996</v>
      </c>
    </row>
    <row r="30" spans="1:53" x14ac:dyDescent="0.25">
      <c r="A30"/>
      <c r="B30"/>
      <c r="C30" t="s">
        <v>8828</v>
      </c>
      <c r="D30" s="276" t="str">
        <f t="shared" si="0"/>
        <v>-</v>
      </c>
      <c r="E30" s="276" t="s">
        <v>8813</v>
      </c>
      <c r="F30" s="276" t="s">
        <v>8813</v>
      </c>
      <c r="G30" s="276" t="s">
        <v>8813</v>
      </c>
      <c r="H30" s="276" t="s">
        <v>8813</v>
      </c>
      <c r="I30" s="276" t="s">
        <v>8813</v>
      </c>
      <c r="J30" s="276" t="s">
        <v>8813</v>
      </c>
      <c r="K30" s="276" t="s">
        <v>8813</v>
      </c>
      <c r="L30" s="276" t="s">
        <v>8813</v>
      </c>
      <c r="M30" s="276" t="s">
        <v>8813</v>
      </c>
      <c r="N30" s="276" t="s">
        <v>8813</v>
      </c>
      <c r="O30" s="276" t="s">
        <v>8813</v>
      </c>
      <c r="P30" s="276">
        <v>2.2999999999999998</v>
      </c>
      <c r="Q30" s="276">
        <v>2.2999999999999998</v>
      </c>
      <c r="R30" s="276">
        <v>2.2999999999999998</v>
      </c>
      <c r="S30" s="276">
        <v>2.2999999999999998</v>
      </c>
      <c r="T30" s="276">
        <v>2.2999999999999998</v>
      </c>
      <c r="U30" s="276" t="s">
        <v>8813</v>
      </c>
      <c r="V30" s="276" t="s">
        <v>8813</v>
      </c>
      <c r="W30" s="276" t="s">
        <v>8813</v>
      </c>
      <c r="X30" s="276" t="s">
        <v>8813</v>
      </c>
      <c r="Y30" s="276" t="s">
        <v>8813</v>
      </c>
      <c r="Z30" s="276" t="s">
        <v>8813</v>
      </c>
      <c r="AA30" s="276" t="s">
        <v>8813</v>
      </c>
      <c r="AB30" s="276" t="s">
        <v>8813</v>
      </c>
      <c r="AC30" s="276" t="s">
        <v>8813</v>
      </c>
      <c r="AD30" s="276" t="s">
        <v>8813</v>
      </c>
      <c r="AE30" s="276" t="s">
        <v>8813</v>
      </c>
      <c r="AF30" s="276" t="s">
        <v>8813</v>
      </c>
      <c r="AG30" s="276" t="s">
        <v>8813</v>
      </c>
      <c r="AH30" s="276" t="s">
        <v>8813</v>
      </c>
      <c r="AI30" s="276" t="s">
        <v>8813</v>
      </c>
      <c r="AJ30" s="276" t="s">
        <v>8813</v>
      </c>
      <c r="AK30" s="276" t="s">
        <v>8813</v>
      </c>
      <c r="AL30" s="276" t="s">
        <v>8813</v>
      </c>
      <c r="AM30" s="276" t="s">
        <v>8813</v>
      </c>
      <c r="AN30" s="276" t="s">
        <v>8813</v>
      </c>
      <c r="AO30" s="276" t="s">
        <v>8813</v>
      </c>
      <c r="AP30" s="276" t="s">
        <v>8813</v>
      </c>
      <c r="AQ30" s="276" t="s">
        <v>8813</v>
      </c>
      <c r="AR30" s="276" t="s">
        <v>8813</v>
      </c>
      <c r="AS30" s="276" t="s">
        <v>8813</v>
      </c>
      <c r="AT30" s="276" t="s">
        <v>8813</v>
      </c>
      <c r="AU30" s="276" t="s">
        <v>8813</v>
      </c>
      <c r="AV30" s="276" t="s">
        <v>8813</v>
      </c>
      <c r="AW30" s="276" t="s">
        <v>8813</v>
      </c>
      <c r="AX30" s="276" t="s">
        <v>8813</v>
      </c>
      <c r="AY30" s="276" t="s">
        <v>8813</v>
      </c>
      <c r="AZ30" s="276" t="s">
        <v>8813</v>
      </c>
      <c r="BA30" s="276" t="str">
        <f>_xlfn.IFNA(VLOOKUP(C30,'INFORM Severity - hidden'!$C$5:$G$300,5,FALSE),"-")</f>
        <v>-</v>
      </c>
    </row>
    <row r="31" spans="1:53" x14ac:dyDescent="0.25">
      <c r="A31" t="s">
        <v>3414</v>
      </c>
      <c r="B31" t="s">
        <v>3412</v>
      </c>
      <c r="C31" t="s">
        <v>3413</v>
      </c>
      <c r="D31" s="276" t="str">
        <f t="shared" si="0"/>
        <v>Decreasing</v>
      </c>
      <c r="E31" s="276" t="s">
        <v>8813</v>
      </c>
      <c r="F31" s="276" t="s">
        <v>8813</v>
      </c>
      <c r="G31" s="276" t="s">
        <v>8813</v>
      </c>
      <c r="H31" s="276" t="s">
        <v>8813</v>
      </c>
      <c r="I31" s="276" t="s">
        <v>8813</v>
      </c>
      <c r="J31" s="276" t="s">
        <v>8813</v>
      </c>
      <c r="K31" s="276" t="s">
        <v>8813</v>
      </c>
      <c r="L31" s="276" t="s">
        <v>8813</v>
      </c>
      <c r="M31" s="276" t="s">
        <v>8813</v>
      </c>
      <c r="N31" s="276" t="s">
        <v>8813</v>
      </c>
      <c r="O31" s="276" t="s">
        <v>8813</v>
      </c>
      <c r="P31" s="276" t="s">
        <v>8813</v>
      </c>
      <c r="Q31" s="276" t="s">
        <v>8813</v>
      </c>
      <c r="R31" s="276" t="s">
        <v>8813</v>
      </c>
      <c r="S31" s="276" t="s">
        <v>8813</v>
      </c>
      <c r="T31" s="276" t="s">
        <v>8813</v>
      </c>
      <c r="U31" s="276" t="s">
        <v>8813</v>
      </c>
      <c r="V31" s="276" t="s">
        <v>8813</v>
      </c>
      <c r="W31" s="276" t="s">
        <v>8813</v>
      </c>
      <c r="X31" s="276" t="s">
        <v>8813</v>
      </c>
      <c r="Y31" s="276" t="s">
        <v>8813</v>
      </c>
      <c r="Z31" s="276" t="s">
        <v>8813</v>
      </c>
      <c r="AA31" s="276" t="s">
        <v>8813</v>
      </c>
      <c r="AB31" s="276" t="s">
        <v>8813</v>
      </c>
      <c r="AC31" s="276" t="s">
        <v>8813</v>
      </c>
      <c r="AD31" s="276" t="s">
        <v>8813</v>
      </c>
      <c r="AE31" s="276" t="s">
        <v>8813</v>
      </c>
      <c r="AF31" s="276" t="s">
        <v>8813</v>
      </c>
      <c r="AG31" s="276" t="s">
        <v>8813</v>
      </c>
      <c r="AH31" s="276" t="s">
        <v>8813</v>
      </c>
      <c r="AI31" s="276" t="s">
        <v>8813</v>
      </c>
      <c r="AJ31" s="276" t="s">
        <v>8813</v>
      </c>
      <c r="AK31" s="276" t="s">
        <v>8813</v>
      </c>
      <c r="AL31" s="276" t="s">
        <v>8813</v>
      </c>
      <c r="AM31" s="276" t="s">
        <v>8813</v>
      </c>
      <c r="AN31" s="276" t="s">
        <v>8813</v>
      </c>
      <c r="AO31" s="276" t="s">
        <v>8813</v>
      </c>
      <c r="AP31" s="276">
        <v>2.1</v>
      </c>
      <c r="AQ31" s="276">
        <v>2.1</v>
      </c>
      <c r="AR31" s="276">
        <v>2.2000000000000002</v>
      </c>
      <c r="AS31" s="276">
        <v>2.2000000000000002</v>
      </c>
      <c r="AT31" s="276">
        <v>2.6</v>
      </c>
      <c r="AU31" s="276">
        <v>2.6</v>
      </c>
      <c r="AV31" s="276">
        <v>2.6</v>
      </c>
      <c r="AW31" s="276">
        <v>2.6</v>
      </c>
      <c r="AX31" s="276">
        <v>2.5</v>
      </c>
      <c r="AY31" s="276">
        <v>2.5</v>
      </c>
      <c r="AZ31" s="276">
        <v>2.5</v>
      </c>
      <c r="BA31" s="276">
        <f>_xlfn.IFNA(VLOOKUP(C31,'INFORM Severity - hidden'!$C$5:$G$300,5,FALSE),"-")</f>
        <v>2.5</v>
      </c>
    </row>
    <row r="32" spans="1:53" x14ac:dyDescent="0.25">
      <c r="A32"/>
      <c r="B32"/>
      <c r="C32" t="s">
        <v>8829</v>
      </c>
      <c r="D32" s="276" t="str">
        <f t="shared" si="0"/>
        <v>-</v>
      </c>
      <c r="E32" s="276" t="s">
        <v>8813</v>
      </c>
      <c r="F32" s="276" t="s">
        <v>8813</v>
      </c>
      <c r="G32" s="276" t="s">
        <v>8813</v>
      </c>
      <c r="H32" s="276" t="s">
        <v>8813</v>
      </c>
      <c r="I32" s="276" t="s">
        <v>8813</v>
      </c>
      <c r="J32" s="276" t="s">
        <v>8813</v>
      </c>
      <c r="K32" s="276" t="s">
        <v>8813</v>
      </c>
      <c r="L32" s="276" t="s">
        <v>8813</v>
      </c>
      <c r="M32" s="276" t="s">
        <v>8813</v>
      </c>
      <c r="N32" s="276" t="s">
        <v>8813</v>
      </c>
      <c r="O32" s="276" t="s">
        <v>8813</v>
      </c>
      <c r="P32" s="276" t="s">
        <v>8813</v>
      </c>
      <c r="Q32" s="276" t="s">
        <v>8813</v>
      </c>
      <c r="R32" s="276" t="s">
        <v>8813</v>
      </c>
      <c r="S32" s="276" t="s">
        <v>8813</v>
      </c>
      <c r="T32" s="276" t="s">
        <v>8813</v>
      </c>
      <c r="U32" s="276" t="s">
        <v>8813</v>
      </c>
      <c r="V32" s="276" t="s">
        <v>8813</v>
      </c>
      <c r="W32" s="276">
        <v>2.9</v>
      </c>
      <c r="X32" s="276">
        <v>2.9</v>
      </c>
      <c r="Y32" s="276">
        <v>2.9</v>
      </c>
      <c r="Z32" s="276">
        <v>3</v>
      </c>
      <c r="AA32" s="276" t="s">
        <v>8813</v>
      </c>
      <c r="AB32" s="276" t="s">
        <v>8813</v>
      </c>
      <c r="AC32" s="276" t="s">
        <v>8813</v>
      </c>
      <c r="AD32" s="276" t="s">
        <v>8813</v>
      </c>
      <c r="AE32" s="276" t="s">
        <v>8813</v>
      </c>
      <c r="AF32" s="276" t="s">
        <v>8813</v>
      </c>
      <c r="AG32" s="276" t="s">
        <v>8813</v>
      </c>
      <c r="AH32" s="276" t="s">
        <v>8813</v>
      </c>
      <c r="AI32" s="276" t="s">
        <v>8813</v>
      </c>
      <c r="AJ32" s="276" t="s">
        <v>8813</v>
      </c>
      <c r="AK32" s="276" t="s">
        <v>8813</v>
      </c>
      <c r="AL32" s="276" t="s">
        <v>8813</v>
      </c>
      <c r="AM32" s="276" t="s">
        <v>8813</v>
      </c>
      <c r="AN32" s="276" t="s">
        <v>8813</v>
      </c>
      <c r="AO32" s="276" t="s">
        <v>8813</v>
      </c>
      <c r="AP32" s="276" t="s">
        <v>8813</v>
      </c>
      <c r="AQ32" s="276" t="s">
        <v>8813</v>
      </c>
      <c r="AR32" s="276" t="s">
        <v>8813</v>
      </c>
      <c r="AS32" s="276" t="s">
        <v>8813</v>
      </c>
      <c r="AT32" s="276" t="s">
        <v>8813</v>
      </c>
      <c r="AU32" s="276" t="s">
        <v>8813</v>
      </c>
      <c r="AV32" s="276" t="s">
        <v>8813</v>
      </c>
      <c r="AW32" s="276" t="s">
        <v>8813</v>
      </c>
      <c r="AX32" s="276" t="s">
        <v>8813</v>
      </c>
      <c r="AY32" s="276" t="s">
        <v>8813</v>
      </c>
      <c r="AZ32" s="276" t="s">
        <v>8813</v>
      </c>
      <c r="BA32" s="276" t="str">
        <f>_xlfn.IFNA(VLOOKUP(C32,'INFORM Severity - hidden'!$C$5:$G$300,5,FALSE),"-")</f>
        <v>-</v>
      </c>
    </row>
    <row r="33" spans="1:53" x14ac:dyDescent="0.25">
      <c r="A33"/>
      <c r="B33"/>
      <c r="C33" t="s">
        <v>8830</v>
      </c>
      <c r="D33" s="276" t="str">
        <f t="shared" si="0"/>
        <v>-</v>
      </c>
      <c r="E33" s="276" t="s">
        <v>8813</v>
      </c>
      <c r="F33" s="276" t="s">
        <v>8813</v>
      </c>
      <c r="G33" s="276" t="s">
        <v>8813</v>
      </c>
      <c r="H33" s="276" t="s">
        <v>8813</v>
      </c>
      <c r="I33" s="276" t="s">
        <v>8813</v>
      </c>
      <c r="J33" s="276" t="s">
        <v>8813</v>
      </c>
      <c r="K33" s="276" t="s">
        <v>8813</v>
      </c>
      <c r="L33" s="276" t="s">
        <v>8813</v>
      </c>
      <c r="M33" s="276" t="s">
        <v>8813</v>
      </c>
      <c r="N33" s="276" t="s">
        <v>8813</v>
      </c>
      <c r="O33" s="276" t="s">
        <v>8813</v>
      </c>
      <c r="P33" s="276" t="s">
        <v>8813</v>
      </c>
      <c r="Q33" s="276" t="s">
        <v>8813</v>
      </c>
      <c r="R33" s="276" t="s">
        <v>8813</v>
      </c>
      <c r="S33" s="276" t="s">
        <v>8813</v>
      </c>
      <c r="T33" s="276" t="s">
        <v>8813</v>
      </c>
      <c r="U33" s="276" t="s">
        <v>8813</v>
      </c>
      <c r="V33" s="276" t="s">
        <v>8813</v>
      </c>
      <c r="W33" s="276" t="s">
        <v>8813</v>
      </c>
      <c r="X33" s="276" t="s">
        <v>8813</v>
      </c>
      <c r="Y33" s="276" t="s">
        <v>8813</v>
      </c>
      <c r="Z33" s="276" t="s">
        <v>8813</v>
      </c>
      <c r="AA33" s="276" t="s">
        <v>8813</v>
      </c>
      <c r="AB33" s="276" t="s">
        <v>8813</v>
      </c>
      <c r="AC33" s="276" t="s">
        <v>8813</v>
      </c>
      <c r="AD33" s="276" t="s">
        <v>8813</v>
      </c>
      <c r="AE33" s="276" t="s">
        <v>8813</v>
      </c>
      <c r="AF33" s="276" t="s">
        <v>8813</v>
      </c>
      <c r="AG33" s="276" t="s">
        <v>8813</v>
      </c>
      <c r="AH33" s="276" t="s">
        <v>8813</v>
      </c>
      <c r="AI33" s="276" t="s">
        <v>8813</v>
      </c>
      <c r="AJ33" s="276">
        <v>2.4</v>
      </c>
      <c r="AK33" s="276" t="s">
        <v>8813</v>
      </c>
      <c r="AL33" s="276" t="s">
        <v>8813</v>
      </c>
      <c r="AM33" s="276" t="s">
        <v>8813</v>
      </c>
      <c r="AN33" s="276" t="s">
        <v>8813</v>
      </c>
      <c r="AO33" s="276" t="s">
        <v>8813</v>
      </c>
      <c r="AP33" s="276" t="s">
        <v>8813</v>
      </c>
      <c r="AQ33" s="276" t="s">
        <v>8813</v>
      </c>
      <c r="AR33" s="276" t="s">
        <v>8813</v>
      </c>
      <c r="AS33" s="276" t="s">
        <v>8813</v>
      </c>
      <c r="AT33" s="276" t="s">
        <v>8813</v>
      </c>
      <c r="AU33" s="276" t="s">
        <v>8813</v>
      </c>
      <c r="AV33" s="276" t="s">
        <v>8813</v>
      </c>
      <c r="AW33" s="276" t="s">
        <v>8813</v>
      </c>
      <c r="AX33" s="276" t="s">
        <v>8813</v>
      </c>
      <c r="AY33" s="276" t="s">
        <v>8813</v>
      </c>
      <c r="AZ33" s="276" t="s">
        <v>8813</v>
      </c>
      <c r="BA33" s="276" t="str">
        <f>_xlfn.IFNA(VLOOKUP(C33,'INFORM Severity - hidden'!$C$5:$G$300,5,FALSE),"-")</f>
        <v>-</v>
      </c>
    </row>
    <row r="34" spans="1:53" x14ac:dyDescent="0.25">
      <c r="A34" t="s">
        <v>223</v>
      </c>
      <c r="B34" t="s">
        <v>221</v>
      </c>
      <c r="C34" t="s">
        <v>222</v>
      </c>
      <c r="D34" s="276" t="str">
        <f t="shared" si="0"/>
        <v>Stable</v>
      </c>
      <c r="E34" s="276" t="s">
        <v>8813</v>
      </c>
      <c r="F34" s="276">
        <v>4</v>
      </c>
      <c r="G34" s="276">
        <v>4</v>
      </c>
      <c r="H34" s="276">
        <v>4.0999999999999996</v>
      </c>
      <c r="I34" s="276">
        <v>4.0999999999999996</v>
      </c>
      <c r="J34" s="276">
        <v>4</v>
      </c>
      <c r="K34" s="276">
        <v>4.0999999999999996</v>
      </c>
      <c r="L34" s="276">
        <v>3.9</v>
      </c>
      <c r="M34" s="276">
        <v>4</v>
      </c>
      <c r="N34" s="276">
        <v>4</v>
      </c>
      <c r="O34" s="276">
        <v>4</v>
      </c>
      <c r="P34" s="276">
        <v>4</v>
      </c>
      <c r="Q34" s="276">
        <v>4</v>
      </c>
      <c r="R34" s="276">
        <v>4</v>
      </c>
      <c r="S34" s="276">
        <v>3.6</v>
      </c>
      <c r="T34" s="276">
        <v>3.6</v>
      </c>
      <c r="U34" s="276">
        <v>3.5</v>
      </c>
      <c r="V34" s="276">
        <v>3.6</v>
      </c>
      <c r="W34" s="276">
        <v>3.6</v>
      </c>
      <c r="X34" s="276">
        <v>3.6</v>
      </c>
      <c r="Y34" s="276">
        <v>3.6</v>
      </c>
      <c r="Z34" s="276">
        <v>3.6</v>
      </c>
      <c r="AA34" s="276">
        <v>3.7</v>
      </c>
      <c r="AB34" s="276">
        <v>3.7</v>
      </c>
      <c r="AC34" s="276">
        <v>3.7</v>
      </c>
      <c r="AD34" s="276">
        <v>3.7</v>
      </c>
      <c r="AE34" s="276">
        <v>3.7</v>
      </c>
      <c r="AF34" s="276">
        <v>3.7</v>
      </c>
      <c r="AG34" s="276">
        <v>4.0999999999999996</v>
      </c>
      <c r="AH34" s="276">
        <v>4.0999999999999996</v>
      </c>
      <c r="AI34" s="276">
        <v>4.0999999999999996</v>
      </c>
      <c r="AJ34" s="276">
        <v>4.0999999999999996</v>
      </c>
      <c r="AK34" s="276">
        <v>4.0999999999999996</v>
      </c>
      <c r="AL34" s="276">
        <v>4.2</v>
      </c>
      <c r="AM34" s="276">
        <v>4.2</v>
      </c>
      <c r="AN34" s="276">
        <v>4.2</v>
      </c>
      <c r="AO34" s="276">
        <v>4.2</v>
      </c>
      <c r="AP34" s="276">
        <v>4.2</v>
      </c>
      <c r="AQ34" s="276">
        <v>4.2</v>
      </c>
      <c r="AR34" s="276">
        <v>4.2</v>
      </c>
      <c r="AS34" s="276">
        <v>4.0999999999999996</v>
      </c>
      <c r="AT34" s="276">
        <v>4.0999999999999996</v>
      </c>
      <c r="AU34" s="276">
        <v>4.0999999999999996</v>
      </c>
      <c r="AV34" s="276">
        <v>4.0999999999999996</v>
      </c>
      <c r="AW34" s="276">
        <v>3.9</v>
      </c>
      <c r="AX34" s="276">
        <v>4</v>
      </c>
      <c r="AY34" s="276">
        <v>4</v>
      </c>
      <c r="AZ34" s="276">
        <v>4</v>
      </c>
      <c r="BA34" s="276">
        <f>_xlfn.IFNA(VLOOKUP(C34,'INFORM Severity - hidden'!$C$5:$G$300,5,FALSE),"-")</f>
        <v>4</v>
      </c>
    </row>
    <row r="35" spans="1:53" x14ac:dyDescent="0.25">
      <c r="A35" t="s">
        <v>223</v>
      </c>
      <c r="B35" t="s">
        <v>225</v>
      </c>
      <c r="C35" t="s">
        <v>226</v>
      </c>
      <c r="D35" s="276" t="str">
        <f t="shared" si="0"/>
        <v>Stable</v>
      </c>
      <c r="E35" s="276" t="s">
        <v>8813</v>
      </c>
      <c r="F35" s="276">
        <v>3.6</v>
      </c>
      <c r="G35" s="276">
        <v>3.6</v>
      </c>
      <c r="H35" s="276">
        <v>3.8</v>
      </c>
      <c r="I35" s="276">
        <v>3.8</v>
      </c>
      <c r="J35" s="276">
        <v>3.8</v>
      </c>
      <c r="K35" s="276">
        <v>3.8</v>
      </c>
      <c r="L35" s="276">
        <v>3.8</v>
      </c>
      <c r="M35" s="276">
        <v>3.8</v>
      </c>
      <c r="N35" s="276">
        <v>3.7</v>
      </c>
      <c r="O35" s="276">
        <v>3.7</v>
      </c>
      <c r="P35" s="276">
        <v>3.7</v>
      </c>
      <c r="Q35" s="276">
        <v>3.7</v>
      </c>
      <c r="R35" s="276">
        <v>3.7</v>
      </c>
      <c r="S35" s="276">
        <v>3.6</v>
      </c>
      <c r="T35" s="276">
        <v>3.6</v>
      </c>
      <c r="U35" s="276">
        <v>3.6</v>
      </c>
      <c r="V35" s="276">
        <v>3.6</v>
      </c>
      <c r="W35" s="276">
        <v>3.6</v>
      </c>
      <c r="X35" s="276">
        <v>3.1</v>
      </c>
      <c r="Y35" s="276">
        <v>3.1</v>
      </c>
      <c r="Z35" s="276">
        <v>3.1</v>
      </c>
      <c r="AA35" s="276">
        <v>3.2</v>
      </c>
      <c r="AB35" s="276">
        <v>3.2</v>
      </c>
      <c r="AC35" s="276">
        <v>3.2</v>
      </c>
      <c r="AD35" s="276">
        <v>3.2</v>
      </c>
      <c r="AE35" s="276">
        <v>3.2</v>
      </c>
      <c r="AF35" s="276">
        <v>3.2</v>
      </c>
      <c r="AG35" s="276">
        <v>3.2</v>
      </c>
      <c r="AH35" s="276">
        <v>3.3</v>
      </c>
      <c r="AI35" s="276">
        <v>3.3</v>
      </c>
      <c r="AJ35" s="276">
        <v>3.3</v>
      </c>
      <c r="AK35" s="276">
        <v>3.3</v>
      </c>
      <c r="AL35" s="276">
        <v>3.6</v>
      </c>
      <c r="AM35" s="276">
        <v>3.6</v>
      </c>
      <c r="AN35" s="276">
        <v>3.6</v>
      </c>
      <c r="AO35" s="276">
        <v>3.6</v>
      </c>
      <c r="AP35" s="276">
        <v>3.6</v>
      </c>
      <c r="AQ35" s="276">
        <v>3.6</v>
      </c>
      <c r="AR35" s="276">
        <v>3.6</v>
      </c>
      <c r="AS35" s="276">
        <v>3.7</v>
      </c>
      <c r="AT35" s="276">
        <v>3.7</v>
      </c>
      <c r="AU35" s="276">
        <v>3.7</v>
      </c>
      <c r="AV35" s="276">
        <v>3.5</v>
      </c>
      <c r="AW35" s="276">
        <v>3.5</v>
      </c>
      <c r="AX35" s="276">
        <v>3.5</v>
      </c>
      <c r="AY35" s="276">
        <v>3.5</v>
      </c>
      <c r="AZ35" s="276">
        <v>3.5</v>
      </c>
      <c r="BA35" s="276">
        <f>_xlfn.IFNA(VLOOKUP(C35,'INFORM Severity - hidden'!$C$5:$G$300,5,FALSE),"-")</f>
        <v>3.5</v>
      </c>
    </row>
    <row r="36" spans="1:53" x14ac:dyDescent="0.25">
      <c r="A36" t="s">
        <v>223</v>
      </c>
      <c r="B36" t="s">
        <v>235</v>
      </c>
      <c r="C36" t="s">
        <v>236</v>
      </c>
      <c r="D36" s="276" t="str">
        <f t="shared" si="0"/>
        <v>Stable</v>
      </c>
      <c r="E36" s="276" t="s">
        <v>8813</v>
      </c>
      <c r="F36" s="276">
        <v>3.2</v>
      </c>
      <c r="G36" s="276">
        <v>3.2</v>
      </c>
      <c r="H36" s="276">
        <v>3.5</v>
      </c>
      <c r="I36" s="276">
        <v>3.5</v>
      </c>
      <c r="J36" s="276">
        <v>3.5</v>
      </c>
      <c r="K36" s="276">
        <v>3.5</v>
      </c>
      <c r="L36" s="276">
        <v>3.6</v>
      </c>
      <c r="M36" s="276">
        <v>3.6</v>
      </c>
      <c r="N36" s="276">
        <v>3.6</v>
      </c>
      <c r="O36" s="276">
        <v>3.6</v>
      </c>
      <c r="P36" s="276">
        <v>3.6</v>
      </c>
      <c r="Q36" s="276">
        <v>3.6</v>
      </c>
      <c r="R36" s="276">
        <v>3.6</v>
      </c>
      <c r="S36" s="276">
        <v>3.1</v>
      </c>
      <c r="T36" s="276">
        <v>3.1</v>
      </c>
      <c r="U36" s="276">
        <v>3.1</v>
      </c>
      <c r="V36" s="276">
        <v>3.1</v>
      </c>
      <c r="W36" s="276">
        <v>3.1</v>
      </c>
      <c r="X36" s="276">
        <v>3.3</v>
      </c>
      <c r="Y36" s="276">
        <v>3.3</v>
      </c>
      <c r="Z36" s="276">
        <v>3.3</v>
      </c>
      <c r="AA36" s="276">
        <v>3.4</v>
      </c>
      <c r="AB36" s="276">
        <v>3.4</v>
      </c>
      <c r="AC36" s="276">
        <v>3.3</v>
      </c>
      <c r="AD36" s="276">
        <v>3.4</v>
      </c>
      <c r="AE36" s="276">
        <v>3.4</v>
      </c>
      <c r="AF36" s="276">
        <v>3.4</v>
      </c>
      <c r="AG36" s="276">
        <v>3.4</v>
      </c>
      <c r="AH36" s="276">
        <v>3.4</v>
      </c>
      <c r="AI36" s="276">
        <v>3.4</v>
      </c>
      <c r="AJ36" s="276">
        <v>3.4</v>
      </c>
      <c r="AK36" s="276">
        <v>3.4</v>
      </c>
      <c r="AL36" s="276">
        <v>3.4</v>
      </c>
      <c r="AM36" s="276">
        <v>3.4</v>
      </c>
      <c r="AN36" s="276">
        <v>3.4</v>
      </c>
      <c r="AO36" s="276">
        <v>3.4</v>
      </c>
      <c r="AP36" s="276">
        <v>3.4</v>
      </c>
      <c r="AQ36" s="276">
        <v>3.8</v>
      </c>
      <c r="AR36" s="276">
        <v>3.8</v>
      </c>
      <c r="AS36" s="276">
        <v>3.6</v>
      </c>
      <c r="AT36" s="276">
        <v>3.6</v>
      </c>
      <c r="AU36" s="276">
        <v>3.4</v>
      </c>
      <c r="AV36" s="276">
        <v>3.4</v>
      </c>
      <c r="AW36" s="276">
        <v>3.4</v>
      </c>
      <c r="AX36" s="276">
        <v>3.4</v>
      </c>
      <c r="AY36" s="276">
        <v>3.4</v>
      </c>
      <c r="AZ36" s="276">
        <v>3.4</v>
      </c>
      <c r="BA36" s="276">
        <f>_xlfn.IFNA(VLOOKUP(C36,'INFORM Severity - hidden'!$C$5:$G$300,5,FALSE),"-")</f>
        <v>3.4</v>
      </c>
    </row>
    <row r="37" spans="1:53" x14ac:dyDescent="0.25">
      <c r="A37" t="s">
        <v>223</v>
      </c>
      <c r="B37" t="s">
        <v>242</v>
      </c>
      <c r="C37" t="s">
        <v>243</v>
      </c>
      <c r="D37" s="276" t="str">
        <f t="shared" si="0"/>
        <v>Stable</v>
      </c>
      <c r="E37" s="276" t="s">
        <v>8813</v>
      </c>
      <c r="F37" s="276">
        <v>3.3</v>
      </c>
      <c r="G37" s="276">
        <v>3.3</v>
      </c>
      <c r="H37" s="276">
        <v>3.1</v>
      </c>
      <c r="I37" s="276">
        <v>3.1</v>
      </c>
      <c r="J37" s="276">
        <v>3.1</v>
      </c>
      <c r="K37" s="276">
        <v>3.1</v>
      </c>
      <c r="L37" s="276">
        <v>2.7</v>
      </c>
      <c r="M37" s="276">
        <v>2.8</v>
      </c>
      <c r="N37" s="276">
        <v>2.6</v>
      </c>
      <c r="O37" s="276">
        <v>2.6</v>
      </c>
      <c r="P37" s="276">
        <v>2.6</v>
      </c>
      <c r="Q37" s="276">
        <v>2.6</v>
      </c>
      <c r="R37" s="276">
        <v>2.6</v>
      </c>
      <c r="S37" s="276">
        <v>2.6</v>
      </c>
      <c r="T37" s="276">
        <v>2.6</v>
      </c>
      <c r="U37" s="276">
        <v>2.5</v>
      </c>
      <c r="V37" s="276">
        <v>2.6</v>
      </c>
      <c r="W37" s="276">
        <v>2.6</v>
      </c>
      <c r="X37" s="276">
        <v>2.6</v>
      </c>
      <c r="Y37" s="276">
        <v>2.5</v>
      </c>
      <c r="Z37" s="276">
        <v>2.5</v>
      </c>
      <c r="AA37" s="276">
        <v>2.6</v>
      </c>
      <c r="AB37" s="276">
        <v>2.6</v>
      </c>
      <c r="AC37" s="276">
        <v>2.8</v>
      </c>
      <c r="AD37" s="276">
        <v>2.8</v>
      </c>
      <c r="AE37" s="276">
        <v>2.8</v>
      </c>
      <c r="AF37" s="276">
        <v>2.8</v>
      </c>
      <c r="AG37" s="276">
        <v>2.8</v>
      </c>
      <c r="AH37" s="276">
        <v>2.8</v>
      </c>
      <c r="AI37" s="276">
        <v>2.8</v>
      </c>
      <c r="AJ37" s="276">
        <v>2.8</v>
      </c>
      <c r="AK37" s="276">
        <v>2.8</v>
      </c>
      <c r="AL37" s="276">
        <v>2.8</v>
      </c>
      <c r="AM37" s="276">
        <v>2.8</v>
      </c>
      <c r="AN37" s="276">
        <v>2.8</v>
      </c>
      <c r="AO37" s="276">
        <v>2.8</v>
      </c>
      <c r="AP37" s="276">
        <v>2.8</v>
      </c>
      <c r="AQ37" s="276">
        <v>3.1</v>
      </c>
      <c r="AR37" s="276">
        <v>3.1</v>
      </c>
      <c r="AS37" s="276">
        <v>3.1</v>
      </c>
      <c r="AT37" s="276">
        <v>3.1</v>
      </c>
      <c r="AU37" s="276">
        <v>2.9</v>
      </c>
      <c r="AV37" s="276">
        <v>2.9</v>
      </c>
      <c r="AW37" s="276">
        <v>2.9</v>
      </c>
      <c r="AX37" s="276">
        <v>2.9</v>
      </c>
      <c r="AY37" s="276">
        <v>2.9</v>
      </c>
      <c r="AZ37" s="276">
        <v>2.9</v>
      </c>
      <c r="BA37" s="276">
        <f>_xlfn.IFNA(VLOOKUP(C37,'INFORM Severity - hidden'!$C$5:$G$300,5,FALSE),"-")</f>
        <v>2.9</v>
      </c>
    </row>
    <row r="38" spans="1:53" x14ac:dyDescent="0.25">
      <c r="A38" t="s">
        <v>253</v>
      </c>
      <c r="B38" t="s">
        <v>251</v>
      </c>
      <c r="C38" t="s">
        <v>252</v>
      </c>
      <c r="D38" s="276" t="str">
        <f t="shared" si="0"/>
        <v>Stable</v>
      </c>
      <c r="E38" s="276" t="s">
        <v>8813</v>
      </c>
      <c r="F38" s="276">
        <v>4.4000000000000004</v>
      </c>
      <c r="G38" s="276">
        <v>4.4000000000000004</v>
      </c>
      <c r="H38" s="276">
        <v>4.4000000000000004</v>
      </c>
      <c r="I38" s="276">
        <v>4.2</v>
      </c>
      <c r="J38" s="276">
        <v>4.2</v>
      </c>
      <c r="K38" s="276">
        <v>4.2</v>
      </c>
      <c r="L38" s="276">
        <v>4.2</v>
      </c>
      <c r="M38" s="276">
        <v>4.2</v>
      </c>
      <c r="N38" s="276">
        <v>4.2</v>
      </c>
      <c r="O38" s="276">
        <v>4.2</v>
      </c>
      <c r="P38" s="276">
        <v>4.2</v>
      </c>
      <c r="Q38" s="276">
        <v>4.2</v>
      </c>
      <c r="R38" s="276">
        <v>4</v>
      </c>
      <c r="S38" s="276">
        <v>4.2</v>
      </c>
      <c r="T38" s="276">
        <v>4.2</v>
      </c>
      <c r="U38" s="276">
        <v>4.2</v>
      </c>
      <c r="V38" s="276">
        <v>4.2</v>
      </c>
      <c r="W38" s="276">
        <v>4.2</v>
      </c>
      <c r="X38" s="276">
        <v>4.2</v>
      </c>
      <c r="Y38" s="276">
        <v>4.2</v>
      </c>
      <c r="Z38" s="276">
        <v>4.5</v>
      </c>
      <c r="AA38" s="276">
        <v>4.5</v>
      </c>
      <c r="AB38" s="276">
        <v>4.5</v>
      </c>
      <c r="AC38" s="276">
        <v>4.5</v>
      </c>
      <c r="AD38" s="276">
        <v>4.5</v>
      </c>
      <c r="AE38" s="276">
        <v>4.5</v>
      </c>
      <c r="AF38" s="276">
        <v>4.5</v>
      </c>
      <c r="AG38" s="276">
        <v>4.5</v>
      </c>
      <c r="AH38" s="276">
        <v>4.5</v>
      </c>
      <c r="AI38" s="276">
        <v>4.5</v>
      </c>
      <c r="AJ38" s="276">
        <v>4.5</v>
      </c>
      <c r="AK38" s="276">
        <v>4.5</v>
      </c>
      <c r="AL38" s="276">
        <v>4.5</v>
      </c>
      <c r="AM38" s="276">
        <v>4.5</v>
      </c>
      <c r="AN38" s="276">
        <v>4.5</v>
      </c>
      <c r="AO38" s="276">
        <v>4.5</v>
      </c>
      <c r="AP38" s="276">
        <v>4.5</v>
      </c>
      <c r="AQ38" s="276">
        <v>4.5</v>
      </c>
      <c r="AR38" s="276">
        <v>4.5</v>
      </c>
      <c r="AS38" s="276">
        <v>4.5</v>
      </c>
      <c r="AT38" s="276">
        <v>4.2</v>
      </c>
      <c r="AU38" s="276">
        <v>4.2</v>
      </c>
      <c r="AV38" s="276">
        <v>4.2</v>
      </c>
      <c r="AW38" s="276">
        <v>4.2</v>
      </c>
      <c r="AX38" s="276">
        <v>4.2</v>
      </c>
      <c r="AY38" s="276">
        <v>4.2</v>
      </c>
      <c r="AZ38" s="276">
        <v>4.2</v>
      </c>
      <c r="BA38" s="276">
        <f>_xlfn.IFNA(VLOOKUP(C38,'INFORM Severity - hidden'!$C$5:$G$300,5,FALSE),"-")</f>
        <v>4.2</v>
      </c>
    </row>
    <row r="39" spans="1:53" x14ac:dyDescent="0.25">
      <c r="A39"/>
      <c r="B39"/>
      <c r="C39" t="s">
        <v>8831</v>
      </c>
      <c r="D39" s="276" t="str">
        <f t="shared" si="0"/>
        <v>-</v>
      </c>
      <c r="E39" s="276" t="s">
        <v>8813</v>
      </c>
      <c r="F39" s="276" t="s">
        <v>8813</v>
      </c>
      <c r="G39" s="276" t="s">
        <v>8813</v>
      </c>
      <c r="H39" s="276" t="s">
        <v>8813</v>
      </c>
      <c r="I39" s="276" t="s">
        <v>8813</v>
      </c>
      <c r="J39" s="276" t="s">
        <v>8813</v>
      </c>
      <c r="K39" s="276" t="s">
        <v>8813</v>
      </c>
      <c r="L39" s="276" t="s">
        <v>8813</v>
      </c>
      <c r="M39" s="276" t="s">
        <v>8813</v>
      </c>
      <c r="N39" s="276" t="s">
        <v>8813</v>
      </c>
      <c r="O39" s="276" t="s">
        <v>8813</v>
      </c>
      <c r="P39" s="276">
        <v>2.7</v>
      </c>
      <c r="Q39" s="276">
        <v>2.7</v>
      </c>
      <c r="R39" s="276">
        <v>2.5</v>
      </c>
      <c r="S39" s="276">
        <v>2.7</v>
      </c>
      <c r="T39" s="276">
        <v>2.7</v>
      </c>
      <c r="U39" s="276" t="s">
        <v>8813</v>
      </c>
      <c r="V39" s="276" t="s">
        <v>8813</v>
      </c>
      <c r="W39" s="276" t="s">
        <v>8813</v>
      </c>
      <c r="X39" s="276" t="s">
        <v>8813</v>
      </c>
      <c r="Y39" s="276" t="s">
        <v>8813</v>
      </c>
      <c r="Z39" s="276" t="s">
        <v>8813</v>
      </c>
      <c r="AA39" s="276" t="s">
        <v>8813</v>
      </c>
      <c r="AB39" s="276" t="s">
        <v>8813</v>
      </c>
      <c r="AC39" s="276" t="s">
        <v>8813</v>
      </c>
      <c r="AD39" s="276" t="s">
        <v>8813</v>
      </c>
      <c r="AE39" s="276" t="s">
        <v>8813</v>
      </c>
      <c r="AF39" s="276" t="s">
        <v>8813</v>
      </c>
      <c r="AG39" s="276" t="s">
        <v>8813</v>
      </c>
      <c r="AH39" s="276" t="s">
        <v>8813</v>
      </c>
      <c r="AI39" s="276" t="s">
        <v>8813</v>
      </c>
      <c r="AJ39" s="276" t="s">
        <v>8813</v>
      </c>
      <c r="AK39" s="276" t="s">
        <v>8813</v>
      </c>
      <c r="AL39" s="276" t="s">
        <v>8813</v>
      </c>
      <c r="AM39" s="276" t="s">
        <v>8813</v>
      </c>
      <c r="AN39" s="276" t="s">
        <v>8813</v>
      </c>
      <c r="AO39" s="276" t="s">
        <v>8813</v>
      </c>
      <c r="AP39" s="276" t="s">
        <v>8813</v>
      </c>
      <c r="AQ39" s="276" t="s">
        <v>8813</v>
      </c>
      <c r="AR39" s="276" t="s">
        <v>8813</v>
      </c>
      <c r="AS39" s="276" t="s">
        <v>8813</v>
      </c>
      <c r="AT39" s="276" t="s">
        <v>8813</v>
      </c>
      <c r="AU39" s="276" t="s">
        <v>8813</v>
      </c>
      <c r="AV39" s="276" t="s">
        <v>8813</v>
      </c>
      <c r="AW39" s="276" t="s">
        <v>8813</v>
      </c>
      <c r="AX39" s="276" t="s">
        <v>8813</v>
      </c>
      <c r="AY39" s="276" t="s">
        <v>8813</v>
      </c>
      <c r="AZ39" s="276" t="s">
        <v>8813</v>
      </c>
      <c r="BA39" s="276" t="str">
        <f>_xlfn.IFNA(VLOOKUP(C39,'INFORM Severity - hidden'!$C$5:$G$300,5,FALSE),"-")</f>
        <v>-</v>
      </c>
    </row>
    <row r="40" spans="1:53" x14ac:dyDescent="0.25">
      <c r="A40"/>
      <c r="B40"/>
      <c r="C40" t="s">
        <v>8832</v>
      </c>
      <c r="D40" s="276" t="str">
        <f t="shared" si="0"/>
        <v>-</v>
      </c>
      <c r="E40" s="276" t="s">
        <v>8813</v>
      </c>
      <c r="F40" s="276" t="s">
        <v>8813</v>
      </c>
      <c r="G40" s="276" t="s">
        <v>8813</v>
      </c>
      <c r="H40" s="276" t="s">
        <v>8813</v>
      </c>
      <c r="I40" s="276" t="s">
        <v>8813</v>
      </c>
      <c r="J40" s="276" t="s">
        <v>8813</v>
      </c>
      <c r="K40" s="276" t="s">
        <v>8813</v>
      </c>
      <c r="L40" s="276" t="s">
        <v>8813</v>
      </c>
      <c r="M40" s="276" t="s">
        <v>8813</v>
      </c>
      <c r="N40" s="276" t="s">
        <v>8813</v>
      </c>
      <c r="O40" s="276" t="s">
        <v>8813</v>
      </c>
      <c r="P40" s="276" t="s">
        <v>8813</v>
      </c>
      <c r="Q40" s="276" t="s">
        <v>8813</v>
      </c>
      <c r="R40" s="276" t="s">
        <v>8813</v>
      </c>
      <c r="S40" s="276" t="s">
        <v>8813</v>
      </c>
      <c r="T40" s="276" t="s">
        <v>8813</v>
      </c>
      <c r="U40" s="276" t="s">
        <v>8813</v>
      </c>
      <c r="V40" s="276">
        <v>2.4</v>
      </c>
      <c r="W40" s="276">
        <v>2.6</v>
      </c>
      <c r="X40" s="276">
        <v>2.6</v>
      </c>
      <c r="Y40" s="276">
        <v>2.6</v>
      </c>
      <c r="Z40" s="276">
        <v>2.6</v>
      </c>
      <c r="AA40" s="276">
        <v>2.6</v>
      </c>
      <c r="AB40" s="276">
        <v>2.6</v>
      </c>
      <c r="AC40" s="276">
        <v>2.6</v>
      </c>
      <c r="AD40" s="276" t="s">
        <v>8813</v>
      </c>
      <c r="AE40" s="276" t="s">
        <v>8813</v>
      </c>
      <c r="AF40" s="276" t="s">
        <v>8813</v>
      </c>
      <c r="AG40" s="276" t="s">
        <v>8813</v>
      </c>
      <c r="AH40" s="276" t="s">
        <v>8813</v>
      </c>
      <c r="AI40" s="276" t="s">
        <v>8813</v>
      </c>
      <c r="AJ40" s="276" t="s">
        <v>8813</v>
      </c>
      <c r="AK40" s="276" t="s">
        <v>8813</v>
      </c>
      <c r="AL40" s="276" t="s">
        <v>8813</v>
      </c>
      <c r="AM40" s="276" t="s">
        <v>8813</v>
      </c>
      <c r="AN40" s="276" t="s">
        <v>8813</v>
      </c>
      <c r="AO40" s="276" t="s">
        <v>8813</v>
      </c>
      <c r="AP40" s="276" t="s">
        <v>8813</v>
      </c>
      <c r="AQ40" s="276" t="s">
        <v>8813</v>
      </c>
      <c r="AR40" s="276" t="s">
        <v>8813</v>
      </c>
      <c r="AS40" s="276" t="s">
        <v>8813</v>
      </c>
      <c r="AT40" s="276" t="s">
        <v>8813</v>
      </c>
      <c r="AU40" s="276" t="s">
        <v>8813</v>
      </c>
      <c r="AV40" s="276" t="s">
        <v>8813</v>
      </c>
      <c r="AW40" s="276" t="s">
        <v>8813</v>
      </c>
      <c r="AX40" s="276" t="s">
        <v>8813</v>
      </c>
      <c r="AY40" s="276" t="s">
        <v>8813</v>
      </c>
      <c r="AZ40" s="276" t="s">
        <v>8813</v>
      </c>
      <c r="BA40" s="276" t="str">
        <f>_xlfn.IFNA(VLOOKUP(C40,'INFORM Severity - hidden'!$C$5:$G$300,5,FALSE),"-")</f>
        <v>-</v>
      </c>
    </row>
    <row r="41" spans="1:53" x14ac:dyDescent="0.25">
      <c r="A41" t="s">
        <v>1281</v>
      </c>
      <c r="B41" t="s">
        <v>1279</v>
      </c>
      <c r="C41" t="s">
        <v>1280</v>
      </c>
      <c r="D41" s="276" t="str">
        <f t="shared" si="0"/>
        <v>Stable</v>
      </c>
      <c r="E41" s="276" t="s">
        <v>8813</v>
      </c>
      <c r="F41" s="276" t="s">
        <v>8813</v>
      </c>
      <c r="G41" s="276" t="s">
        <v>8813</v>
      </c>
      <c r="H41" s="276" t="s">
        <v>8813</v>
      </c>
      <c r="I41" s="276" t="s">
        <v>8813</v>
      </c>
      <c r="J41" s="276" t="s">
        <v>8813</v>
      </c>
      <c r="K41" s="276" t="s">
        <v>8813</v>
      </c>
      <c r="L41" s="276" t="s">
        <v>8813</v>
      </c>
      <c r="M41" s="276" t="s">
        <v>8813</v>
      </c>
      <c r="N41" s="276" t="s">
        <v>8813</v>
      </c>
      <c r="O41" s="276" t="s">
        <v>8813</v>
      </c>
      <c r="P41" s="276" t="s">
        <v>8813</v>
      </c>
      <c r="Q41" s="276" t="s">
        <v>8813</v>
      </c>
      <c r="R41" s="276" t="s">
        <v>8813</v>
      </c>
      <c r="S41" s="276" t="s">
        <v>8813</v>
      </c>
      <c r="T41" s="276" t="s">
        <v>8813</v>
      </c>
      <c r="U41" s="276" t="s">
        <v>8813</v>
      </c>
      <c r="V41" s="276" t="s">
        <v>8813</v>
      </c>
      <c r="W41" s="276" t="s">
        <v>8813</v>
      </c>
      <c r="X41" s="276" t="s">
        <v>8813</v>
      </c>
      <c r="Y41" s="276" t="s">
        <v>8813</v>
      </c>
      <c r="Z41" s="276" t="s">
        <v>8813</v>
      </c>
      <c r="AA41" s="276" t="s">
        <v>8813</v>
      </c>
      <c r="AB41" s="276" t="s">
        <v>8813</v>
      </c>
      <c r="AC41" s="276">
        <v>3.2</v>
      </c>
      <c r="AD41" s="276">
        <v>3.2</v>
      </c>
      <c r="AE41" s="276">
        <v>3.2</v>
      </c>
      <c r="AF41" s="276">
        <v>3.2</v>
      </c>
      <c r="AG41" s="276">
        <v>3.2</v>
      </c>
      <c r="AH41" s="276">
        <v>3.3</v>
      </c>
      <c r="AI41" s="276">
        <v>3.3</v>
      </c>
      <c r="AJ41" s="276">
        <v>3.3</v>
      </c>
      <c r="AK41" s="276">
        <v>3.3</v>
      </c>
      <c r="AL41" s="276">
        <v>3.3</v>
      </c>
      <c r="AM41" s="276">
        <v>3.3</v>
      </c>
      <c r="AN41" s="276">
        <v>3.3</v>
      </c>
      <c r="AO41" s="276">
        <v>3.3</v>
      </c>
      <c r="AP41" s="276">
        <v>3.3</v>
      </c>
      <c r="AQ41" s="276">
        <v>3.3</v>
      </c>
      <c r="AR41" s="276">
        <v>3.3</v>
      </c>
      <c r="AS41" s="276">
        <v>3.2</v>
      </c>
      <c r="AT41" s="276">
        <v>2.4</v>
      </c>
      <c r="AU41" s="276">
        <v>2.4</v>
      </c>
      <c r="AV41" s="276">
        <v>2.1</v>
      </c>
      <c r="AW41" s="276">
        <v>2.1</v>
      </c>
      <c r="AX41" s="276">
        <v>2.1</v>
      </c>
      <c r="AY41" s="276">
        <v>2.1</v>
      </c>
      <c r="AZ41" s="276">
        <v>2.1</v>
      </c>
      <c r="BA41" s="276">
        <f>_xlfn.IFNA(VLOOKUP(C41,'INFORM Severity - hidden'!$C$5:$G$300,5,FALSE),"-")</f>
        <v>2.2000000000000002</v>
      </c>
    </row>
    <row r="42" spans="1:53" x14ac:dyDescent="0.25">
      <c r="A42"/>
      <c r="B42"/>
      <c r="C42" t="s">
        <v>8833</v>
      </c>
      <c r="D42" s="276" t="str">
        <f t="shared" si="0"/>
        <v>-</v>
      </c>
      <c r="E42" s="276" t="s">
        <v>8813</v>
      </c>
      <c r="F42" s="276">
        <v>2.5</v>
      </c>
      <c r="G42" s="276">
        <v>2.5</v>
      </c>
      <c r="H42" s="276">
        <v>2.4</v>
      </c>
      <c r="I42" s="276">
        <v>2.4</v>
      </c>
      <c r="J42" s="276">
        <v>2.4</v>
      </c>
      <c r="K42" s="276">
        <v>2.4</v>
      </c>
      <c r="L42" s="276">
        <v>2.4</v>
      </c>
      <c r="M42" s="276">
        <v>2.4</v>
      </c>
      <c r="N42" s="276">
        <v>2.4</v>
      </c>
      <c r="O42" s="276">
        <v>1.7</v>
      </c>
      <c r="P42" s="276">
        <v>1.8</v>
      </c>
      <c r="Q42" s="276">
        <v>1.8</v>
      </c>
      <c r="R42" s="276">
        <v>1.8</v>
      </c>
      <c r="S42" s="276">
        <v>1.8</v>
      </c>
      <c r="T42" s="276">
        <v>1.8</v>
      </c>
      <c r="U42" s="276">
        <v>1.8</v>
      </c>
      <c r="V42" s="276">
        <v>1.7</v>
      </c>
      <c r="W42" s="276">
        <v>1.7</v>
      </c>
      <c r="X42" s="276">
        <v>1.7</v>
      </c>
      <c r="Y42" s="276">
        <v>1.6</v>
      </c>
      <c r="Z42" s="276">
        <v>2.2000000000000002</v>
      </c>
      <c r="AA42" s="276" t="s">
        <v>8813</v>
      </c>
      <c r="AB42" s="276" t="s">
        <v>8813</v>
      </c>
      <c r="AC42" s="276" t="s">
        <v>8813</v>
      </c>
      <c r="AD42" s="276" t="s">
        <v>8813</v>
      </c>
      <c r="AE42" s="276" t="s">
        <v>8813</v>
      </c>
      <c r="AF42" s="276" t="s">
        <v>8813</v>
      </c>
      <c r="AG42" s="276" t="s">
        <v>8813</v>
      </c>
      <c r="AH42" s="276" t="s">
        <v>8813</v>
      </c>
      <c r="AI42" s="276" t="s">
        <v>8813</v>
      </c>
      <c r="AJ42" s="276" t="s">
        <v>8813</v>
      </c>
      <c r="AK42" s="276" t="s">
        <v>8813</v>
      </c>
      <c r="AL42" s="276" t="s">
        <v>8813</v>
      </c>
      <c r="AM42" s="276" t="s">
        <v>8813</v>
      </c>
      <c r="AN42" s="276" t="s">
        <v>8813</v>
      </c>
      <c r="AO42" s="276" t="s">
        <v>8813</v>
      </c>
      <c r="AP42" s="276" t="s">
        <v>8813</v>
      </c>
      <c r="AQ42" s="276" t="s">
        <v>8813</v>
      </c>
      <c r="AR42" s="276" t="s">
        <v>8813</v>
      </c>
      <c r="AS42" s="276" t="s">
        <v>8813</v>
      </c>
      <c r="AT42" s="276" t="s">
        <v>8813</v>
      </c>
      <c r="AU42" s="276" t="s">
        <v>8813</v>
      </c>
      <c r="AV42" s="276" t="s">
        <v>8813</v>
      </c>
      <c r="AW42" s="276" t="s">
        <v>8813</v>
      </c>
      <c r="AX42" s="276" t="s">
        <v>8813</v>
      </c>
      <c r="AY42" s="276" t="s">
        <v>8813</v>
      </c>
      <c r="AZ42" s="276" t="s">
        <v>8813</v>
      </c>
      <c r="BA42" s="276" t="str">
        <f>_xlfn.IFNA(VLOOKUP(C42,'INFORM Severity - hidden'!$C$5:$G$300,5,FALSE),"-")</f>
        <v>-</v>
      </c>
    </row>
    <row r="43" spans="1:53" x14ac:dyDescent="0.25">
      <c r="A43"/>
      <c r="B43"/>
      <c r="C43" t="s">
        <v>8834</v>
      </c>
      <c r="D43" s="276" t="str">
        <f t="shared" si="0"/>
        <v>-</v>
      </c>
      <c r="E43" s="276" t="s">
        <v>8813</v>
      </c>
      <c r="F43" s="276" t="s">
        <v>8813</v>
      </c>
      <c r="G43" s="276" t="s">
        <v>8813</v>
      </c>
      <c r="H43" s="276" t="s">
        <v>8813</v>
      </c>
      <c r="I43" s="276" t="s">
        <v>8813</v>
      </c>
      <c r="J43" s="276" t="s">
        <v>8813</v>
      </c>
      <c r="K43" s="276" t="s">
        <v>8813</v>
      </c>
      <c r="L43" s="276" t="s">
        <v>8813</v>
      </c>
      <c r="M43" s="276" t="s">
        <v>8813</v>
      </c>
      <c r="N43" s="276" t="s">
        <v>8813</v>
      </c>
      <c r="O43" s="276" t="s">
        <v>8813</v>
      </c>
      <c r="P43" s="276" t="s">
        <v>8813</v>
      </c>
      <c r="Q43" s="276" t="s">
        <v>8813</v>
      </c>
      <c r="R43" s="276" t="s">
        <v>8813</v>
      </c>
      <c r="S43" s="276" t="s">
        <v>8813</v>
      </c>
      <c r="T43" s="276" t="s">
        <v>8813</v>
      </c>
      <c r="U43" s="276" t="s">
        <v>8813</v>
      </c>
      <c r="V43" s="276" t="s">
        <v>8813</v>
      </c>
      <c r="W43" s="276" t="s">
        <v>8813</v>
      </c>
      <c r="X43" s="276" t="s">
        <v>8813</v>
      </c>
      <c r="Y43" s="276" t="s">
        <v>8813</v>
      </c>
      <c r="Z43" s="276" t="s">
        <v>8813</v>
      </c>
      <c r="AA43" s="276">
        <v>2.2000000000000002</v>
      </c>
      <c r="AB43" s="276">
        <v>2.2000000000000002</v>
      </c>
      <c r="AC43" s="276">
        <v>2.2000000000000002</v>
      </c>
      <c r="AD43" s="276">
        <v>2.2000000000000002</v>
      </c>
      <c r="AE43" s="276" t="s">
        <v>8813</v>
      </c>
      <c r="AF43" s="276" t="s">
        <v>8813</v>
      </c>
      <c r="AG43" s="276" t="s">
        <v>8813</v>
      </c>
      <c r="AH43" s="276" t="s">
        <v>8813</v>
      </c>
      <c r="AI43" s="276" t="s">
        <v>8813</v>
      </c>
      <c r="AJ43" s="276" t="s">
        <v>8813</v>
      </c>
      <c r="AK43" s="276" t="s">
        <v>8813</v>
      </c>
      <c r="AL43" s="276" t="s">
        <v>8813</v>
      </c>
      <c r="AM43" s="276" t="s">
        <v>8813</v>
      </c>
      <c r="AN43" s="276" t="s">
        <v>8813</v>
      </c>
      <c r="AO43" s="276" t="s">
        <v>8813</v>
      </c>
      <c r="AP43" s="276" t="s">
        <v>8813</v>
      </c>
      <c r="AQ43" s="276" t="s">
        <v>8813</v>
      </c>
      <c r="AR43" s="276" t="s">
        <v>8813</v>
      </c>
      <c r="AS43" s="276" t="s">
        <v>8813</v>
      </c>
      <c r="AT43" s="276" t="s">
        <v>8813</v>
      </c>
      <c r="AU43" s="276" t="s">
        <v>8813</v>
      </c>
      <c r="AV43" s="276" t="s">
        <v>8813</v>
      </c>
      <c r="AW43" s="276" t="s">
        <v>8813</v>
      </c>
      <c r="AX43" s="276" t="s">
        <v>8813</v>
      </c>
      <c r="AY43" s="276" t="s">
        <v>8813</v>
      </c>
      <c r="AZ43" s="276" t="s">
        <v>8813</v>
      </c>
      <c r="BA43" s="276" t="str">
        <f>_xlfn.IFNA(VLOOKUP(C43,'INFORM Severity - hidden'!$C$5:$G$300,5,FALSE),"-")</f>
        <v>-</v>
      </c>
    </row>
    <row r="44" spans="1:53" x14ac:dyDescent="0.25">
      <c r="A44" t="s">
        <v>3480</v>
      </c>
      <c r="B44" t="s">
        <v>3478</v>
      </c>
      <c r="C44" t="s">
        <v>3479</v>
      </c>
      <c r="D44" s="276" t="str">
        <f t="shared" si="0"/>
        <v>Stable</v>
      </c>
      <c r="E44" s="276" t="s">
        <v>8813</v>
      </c>
      <c r="F44" s="276">
        <v>3.9</v>
      </c>
      <c r="G44" s="276">
        <v>3.9</v>
      </c>
      <c r="H44" s="276">
        <v>4</v>
      </c>
      <c r="I44" s="276">
        <v>4</v>
      </c>
      <c r="J44" s="276">
        <v>4</v>
      </c>
      <c r="K44" s="276">
        <v>4</v>
      </c>
      <c r="L44" s="276">
        <v>4</v>
      </c>
      <c r="M44" s="276">
        <v>4</v>
      </c>
      <c r="N44" s="276">
        <v>4.0999999999999996</v>
      </c>
      <c r="O44" s="276">
        <v>4.0999999999999996</v>
      </c>
      <c r="P44" s="276">
        <v>4.0999999999999996</v>
      </c>
      <c r="Q44" s="276">
        <v>4.0999999999999996</v>
      </c>
      <c r="R44" s="276">
        <v>3.8</v>
      </c>
      <c r="S44" s="276">
        <v>3.8</v>
      </c>
      <c r="T44" s="276">
        <v>4.2</v>
      </c>
      <c r="U44" s="276">
        <v>4.2</v>
      </c>
      <c r="V44" s="276">
        <v>4.2</v>
      </c>
      <c r="W44" s="276">
        <v>4.2</v>
      </c>
      <c r="X44" s="276">
        <v>4.2</v>
      </c>
      <c r="Y44" s="276">
        <v>4.2</v>
      </c>
      <c r="Z44" s="276">
        <v>4.2</v>
      </c>
      <c r="AA44" s="276">
        <v>4.0999999999999996</v>
      </c>
      <c r="AB44" s="276">
        <v>3.9</v>
      </c>
      <c r="AC44" s="276">
        <v>3.9</v>
      </c>
      <c r="AD44" s="276">
        <v>3.9</v>
      </c>
      <c r="AE44" s="276">
        <v>3.9</v>
      </c>
      <c r="AF44" s="276">
        <v>3.9</v>
      </c>
      <c r="AG44" s="276">
        <v>3.7</v>
      </c>
      <c r="AH44" s="276">
        <v>3.7</v>
      </c>
      <c r="AI44" s="276">
        <v>3.7</v>
      </c>
      <c r="AJ44" s="276">
        <v>3.7</v>
      </c>
      <c r="AK44" s="276">
        <v>4</v>
      </c>
      <c r="AL44" s="276">
        <v>4.0999999999999996</v>
      </c>
      <c r="AM44" s="276">
        <v>4.0999999999999996</v>
      </c>
      <c r="AN44" s="276">
        <v>4.0999999999999996</v>
      </c>
      <c r="AO44" s="276">
        <v>4.0999999999999996</v>
      </c>
      <c r="AP44" s="276">
        <v>4.0999999999999996</v>
      </c>
      <c r="AQ44" s="276">
        <v>3.9</v>
      </c>
      <c r="AR44" s="276">
        <v>3.9</v>
      </c>
      <c r="AS44" s="276">
        <v>3.9</v>
      </c>
      <c r="AT44" s="276">
        <v>3.9</v>
      </c>
      <c r="AU44" s="276">
        <v>3.9</v>
      </c>
      <c r="AV44" s="276">
        <v>4</v>
      </c>
      <c r="AW44" s="276">
        <v>4</v>
      </c>
      <c r="AX44" s="276">
        <v>4</v>
      </c>
      <c r="AY44" s="276">
        <v>4</v>
      </c>
      <c r="AZ44" s="276">
        <v>4</v>
      </c>
      <c r="BA44" s="276">
        <f>_xlfn.IFNA(VLOOKUP(C44,'INFORM Severity - hidden'!$C$5:$G$300,5,FALSE),"-")</f>
        <v>4</v>
      </c>
    </row>
    <row r="45" spans="1:53" x14ac:dyDescent="0.25">
      <c r="A45" t="s">
        <v>3480</v>
      </c>
      <c r="B45" t="s">
        <v>3490</v>
      </c>
      <c r="C45" t="s">
        <v>3491</v>
      </c>
      <c r="D45" s="276" t="str">
        <f t="shared" si="0"/>
        <v>Increasing</v>
      </c>
      <c r="E45" s="276" t="s">
        <v>8813</v>
      </c>
      <c r="F45" s="276">
        <v>2.8</v>
      </c>
      <c r="G45" s="276">
        <v>2.8</v>
      </c>
      <c r="H45" s="276">
        <v>3.3</v>
      </c>
      <c r="I45" s="276">
        <v>3.3</v>
      </c>
      <c r="J45" s="276">
        <v>3.3</v>
      </c>
      <c r="K45" s="276">
        <v>3.3</v>
      </c>
      <c r="L45" s="276">
        <v>3.3</v>
      </c>
      <c r="M45" s="276">
        <v>3.3</v>
      </c>
      <c r="N45" s="276">
        <v>3.3</v>
      </c>
      <c r="O45" s="276">
        <v>3.3</v>
      </c>
      <c r="P45" s="276">
        <v>3.3</v>
      </c>
      <c r="Q45" s="276">
        <v>3.3</v>
      </c>
      <c r="R45" s="276">
        <v>3.4</v>
      </c>
      <c r="S45" s="276">
        <v>3.4</v>
      </c>
      <c r="T45" s="276">
        <v>3.4</v>
      </c>
      <c r="U45" s="276">
        <v>3.4</v>
      </c>
      <c r="V45" s="276">
        <v>3.4</v>
      </c>
      <c r="W45" s="276">
        <v>3.4</v>
      </c>
      <c r="X45" s="276">
        <v>3.4</v>
      </c>
      <c r="Y45" s="276">
        <v>3.4</v>
      </c>
      <c r="Z45" s="276">
        <v>3.4</v>
      </c>
      <c r="AA45" s="276">
        <v>3.4</v>
      </c>
      <c r="AB45" s="276">
        <v>3.4</v>
      </c>
      <c r="AC45" s="276">
        <v>3.4</v>
      </c>
      <c r="AD45" s="276">
        <v>3.4</v>
      </c>
      <c r="AE45" s="276">
        <v>3.4</v>
      </c>
      <c r="AF45" s="276">
        <v>3.4</v>
      </c>
      <c r="AG45" s="276">
        <v>3.4</v>
      </c>
      <c r="AH45" s="276">
        <v>3.4</v>
      </c>
      <c r="AI45" s="276">
        <v>3.4</v>
      </c>
      <c r="AJ45" s="276">
        <v>3.4</v>
      </c>
      <c r="AK45" s="276">
        <v>3.5</v>
      </c>
      <c r="AL45" s="276">
        <v>3.5</v>
      </c>
      <c r="AM45" s="276">
        <v>3.5</v>
      </c>
      <c r="AN45" s="276">
        <v>3.5</v>
      </c>
      <c r="AO45" s="276">
        <v>3.5</v>
      </c>
      <c r="AP45" s="276">
        <v>3.5</v>
      </c>
      <c r="AQ45" s="276">
        <v>3.5</v>
      </c>
      <c r="AR45" s="276">
        <v>3.5</v>
      </c>
      <c r="AS45" s="276">
        <v>3.5</v>
      </c>
      <c r="AT45" s="276">
        <v>3.5</v>
      </c>
      <c r="AU45" s="276">
        <v>3.5</v>
      </c>
      <c r="AV45" s="276">
        <v>3.4</v>
      </c>
      <c r="AW45" s="276">
        <v>3.4</v>
      </c>
      <c r="AX45" s="276">
        <v>3.4</v>
      </c>
      <c r="AY45" s="276">
        <v>3.7</v>
      </c>
      <c r="AZ45" s="276">
        <v>3.7</v>
      </c>
      <c r="BA45" s="276">
        <f>_xlfn.IFNA(VLOOKUP(C45,'INFORM Severity - hidden'!$C$5:$G$300,5,FALSE),"-")</f>
        <v>3.5</v>
      </c>
    </row>
    <row r="46" spans="1:53" x14ac:dyDescent="0.25">
      <c r="A46"/>
      <c r="B46"/>
      <c r="C46" t="s">
        <v>8835</v>
      </c>
      <c r="D46" s="276" t="str">
        <f t="shared" si="0"/>
        <v>-</v>
      </c>
      <c r="E46" s="276" t="s">
        <v>8813</v>
      </c>
      <c r="F46" s="276" t="s">
        <v>8813</v>
      </c>
      <c r="G46" s="276" t="s">
        <v>8813</v>
      </c>
      <c r="H46" s="276" t="s">
        <v>8813</v>
      </c>
      <c r="I46" s="276" t="s">
        <v>8813</v>
      </c>
      <c r="J46" s="276" t="s">
        <v>8813</v>
      </c>
      <c r="K46" s="276" t="s">
        <v>8813</v>
      </c>
      <c r="L46" s="276" t="s">
        <v>8813</v>
      </c>
      <c r="M46" s="276" t="s">
        <v>8813</v>
      </c>
      <c r="N46" s="276" t="s">
        <v>8813</v>
      </c>
      <c r="O46" s="276" t="s">
        <v>8813</v>
      </c>
      <c r="P46" s="276" t="s">
        <v>8813</v>
      </c>
      <c r="Q46" s="276" t="s">
        <v>8813</v>
      </c>
      <c r="R46" s="276" t="s">
        <v>8813</v>
      </c>
      <c r="S46" s="276" t="s">
        <v>8813</v>
      </c>
      <c r="T46" s="276" t="s">
        <v>8813</v>
      </c>
      <c r="U46" s="276" t="s">
        <v>8813</v>
      </c>
      <c r="V46" s="276" t="s">
        <v>8813</v>
      </c>
      <c r="W46" s="276" t="s">
        <v>8813</v>
      </c>
      <c r="X46" s="276" t="s">
        <v>8813</v>
      </c>
      <c r="Y46" s="276" t="s">
        <v>8813</v>
      </c>
      <c r="Z46" s="276" t="s">
        <v>8813</v>
      </c>
      <c r="AA46" s="276">
        <v>2.2000000000000002</v>
      </c>
      <c r="AB46" s="276">
        <v>2</v>
      </c>
      <c r="AC46" s="276">
        <v>2.1</v>
      </c>
      <c r="AD46" s="276">
        <v>2.1</v>
      </c>
      <c r="AE46" s="276">
        <v>2.1</v>
      </c>
      <c r="AF46" s="276">
        <v>2.1</v>
      </c>
      <c r="AG46" s="276" t="s">
        <v>8813</v>
      </c>
      <c r="AH46" s="276" t="s">
        <v>8813</v>
      </c>
      <c r="AI46" s="276" t="s">
        <v>8813</v>
      </c>
      <c r="AJ46" s="276" t="s">
        <v>8813</v>
      </c>
      <c r="AK46" s="276" t="s">
        <v>8813</v>
      </c>
      <c r="AL46" s="276" t="s">
        <v>8813</v>
      </c>
      <c r="AM46" s="276" t="s">
        <v>8813</v>
      </c>
      <c r="AN46" s="276" t="s">
        <v>8813</v>
      </c>
      <c r="AO46" s="276" t="s">
        <v>8813</v>
      </c>
      <c r="AP46" s="276" t="s">
        <v>8813</v>
      </c>
      <c r="AQ46" s="276" t="s">
        <v>8813</v>
      </c>
      <c r="AR46" s="276" t="s">
        <v>8813</v>
      </c>
      <c r="AS46" s="276" t="s">
        <v>8813</v>
      </c>
      <c r="AT46" s="276" t="s">
        <v>8813</v>
      </c>
      <c r="AU46" s="276" t="s">
        <v>8813</v>
      </c>
      <c r="AV46" s="276" t="s">
        <v>8813</v>
      </c>
      <c r="AW46" s="276" t="s">
        <v>8813</v>
      </c>
      <c r="AX46" s="276" t="s">
        <v>8813</v>
      </c>
      <c r="AY46" s="276" t="s">
        <v>8813</v>
      </c>
      <c r="AZ46" s="276" t="s">
        <v>8813</v>
      </c>
      <c r="BA46" s="276" t="str">
        <f>_xlfn.IFNA(VLOOKUP(C46,'INFORM Severity - hidden'!$C$5:$G$300,5,FALSE),"-")</f>
        <v>-</v>
      </c>
    </row>
    <row r="47" spans="1:53" x14ac:dyDescent="0.25">
      <c r="A47"/>
      <c r="B47"/>
      <c r="C47" t="s">
        <v>8836</v>
      </c>
      <c r="D47" s="276" t="str">
        <f t="shared" si="0"/>
        <v>-</v>
      </c>
      <c r="E47" s="276" t="s">
        <v>8813</v>
      </c>
      <c r="F47" s="276" t="s">
        <v>8813</v>
      </c>
      <c r="G47" s="276" t="s">
        <v>8813</v>
      </c>
      <c r="H47" s="276">
        <v>2</v>
      </c>
      <c r="I47" s="276">
        <v>2</v>
      </c>
      <c r="J47" s="276" t="s">
        <v>8813</v>
      </c>
      <c r="K47" s="276" t="s">
        <v>8813</v>
      </c>
      <c r="L47" s="276" t="s">
        <v>8813</v>
      </c>
      <c r="M47" s="276" t="s">
        <v>8813</v>
      </c>
      <c r="N47" s="276" t="s">
        <v>8813</v>
      </c>
      <c r="O47" s="276" t="s">
        <v>8813</v>
      </c>
      <c r="P47" s="276" t="s">
        <v>8813</v>
      </c>
      <c r="Q47" s="276" t="s">
        <v>8813</v>
      </c>
      <c r="R47" s="276" t="s">
        <v>8813</v>
      </c>
      <c r="S47" s="276" t="s">
        <v>8813</v>
      </c>
      <c r="T47" s="276" t="s">
        <v>8813</v>
      </c>
      <c r="U47" s="276" t="s">
        <v>8813</v>
      </c>
      <c r="V47" s="276" t="s">
        <v>8813</v>
      </c>
      <c r="W47" s="276" t="s">
        <v>8813</v>
      </c>
      <c r="X47" s="276" t="s">
        <v>8813</v>
      </c>
      <c r="Y47" s="276" t="s">
        <v>8813</v>
      </c>
      <c r="Z47" s="276" t="s">
        <v>8813</v>
      </c>
      <c r="AA47" s="276" t="s">
        <v>8813</v>
      </c>
      <c r="AB47" s="276" t="s">
        <v>8813</v>
      </c>
      <c r="AC47" s="276" t="s">
        <v>8813</v>
      </c>
      <c r="AD47" s="276" t="s">
        <v>8813</v>
      </c>
      <c r="AE47" s="276" t="s">
        <v>8813</v>
      </c>
      <c r="AF47" s="276" t="s">
        <v>8813</v>
      </c>
      <c r="AG47" s="276" t="s">
        <v>8813</v>
      </c>
      <c r="AH47" s="276" t="s">
        <v>8813</v>
      </c>
      <c r="AI47" s="276" t="s">
        <v>8813</v>
      </c>
      <c r="AJ47" s="276" t="s">
        <v>8813</v>
      </c>
      <c r="AK47" s="276" t="s">
        <v>8813</v>
      </c>
      <c r="AL47" s="276" t="s">
        <v>8813</v>
      </c>
      <c r="AM47" s="276" t="s">
        <v>8813</v>
      </c>
      <c r="AN47" s="276" t="s">
        <v>8813</v>
      </c>
      <c r="AO47" s="276" t="s">
        <v>8813</v>
      </c>
      <c r="AP47" s="276" t="s">
        <v>8813</v>
      </c>
      <c r="AQ47" s="276" t="s">
        <v>8813</v>
      </c>
      <c r="AR47" s="276" t="s">
        <v>8813</v>
      </c>
      <c r="AS47" s="276" t="s">
        <v>8813</v>
      </c>
      <c r="AT47" s="276" t="s">
        <v>8813</v>
      </c>
      <c r="AU47" s="276" t="s">
        <v>8813</v>
      </c>
      <c r="AV47" s="276" t="s">
        <v>8813</v>
      </c>
      <c r="AW47" s="276" t="s">
        <v>8813</v>
      </c>
      <c r="AX47" s="276" t="s">
        <v>8813</v>
      </c>
      <c r="AY47" s="276" t="s">
        <v>8813</v>
      </c>
      <c r="AZ47" s="276" t="s">
        <v>8813</v>
      </c>
      <c r="BA47" s="276" t="str">
        <f>_xlfn.IFNA(VLOOKUP(C47,'INFORM Severity - hidden'!$C$5:$G$300,5,FALSE),"-")</f>
        <v>-</v>
      </c>
    </row>
    <row r="48" spans="1:53" x14ac:dyDescent="0.25">
      <c r="A48" t="s">
        <v>3503</v>
      </c>
      <c r="B48" t="s">
        <v>3501</v>
      </c>
      <c r="C48" t="s">
        <v>3502</v>
      </c>
      <c r="D48" s="276" t="str">
        <f t="shared" si="0"/>
        <v>Stable</v>
      </c>
      <c r="E48" s="276" t="s">
        <v>8813</v>
      </c>
      <c r="F48" s="276" t="s">
        <v>8813</v>
      </c>
      <c r="G48" s="276" t="s">
        <v>8813</v>
      </c>
      <c r="H48" s="276">
        <v>0.8</v>
      </c>
      <c r="I48" s="276">
        <v>0.8</v>
      </c>
      <c r="J48" s="276">
        <v>0.8</v>
      </c>
      <c r="K48" s="276">
        <v>0.8</v>
      </c>
      <c r="L48" s="276">
        <v>0.8</v>
      </c>
      <c r="M48" s="276">
        <v>0.8</v>
      </c>
      <c r="N48" s="276">
        <v>0.8</v>
      </c>
      <c r="O48" s="276">
        <v>0.8</v>
      </c>
      <c r="P48" s="276">
        <v>0.8</v>
      </c>
      <c r="Q48" s="276">
        <v>1.3</v>
      </c>
      <c r="R48" s="276">
        <v>1.2</v>
      </c>
      <c r="S48" s="276">
        <v>1</v>
      </c>
      <c r="T48" s="276">
        <v>1</v>
      </c>
      <c r="U48" s="276">
        <v>1</v>
      </c>
      <c r="V48" s="276">
        <v>1.1000000000000001</v>
      </c>
      <c r="W48" s="276">
        <v>1.1000000000000001</v>
      </c>
      <c r="X48" s="276">
        <v>1.1000000000000001</v>
      </c>
      <c r="Y48" s="276">
        <v>1.1000000000000001</v>
      </c>
      <c r="Z48" s="276">
        <v>1.1000000000000001</v>
      </c>
      <c r="AA48" s="276">
        <v>1.1000000000000001</v>
      </c>
      <c r="AB48" s="276">
        <v>1.1000000000000001</v>
      </c>
      <c r="AC48" s="276">
        <v>1.2</v>
      </c>
      <c r="AD48" s="276">
        <v>1.2</v>
      </c>
      <c r="AE48" s="276">
        <v>1.2</v>
      </c>
      <c r="AF48" s="276">
        <v>1.2</v>
      </c>
      <c r="AG48" s="276">
        <v>1.2</v>
      </c>
      <c r="AH48" s="276">
        <v>1.2</v>
      </c>
      <c r="AI48" s="276">
        <v>1.2</v>
      </c>
      <c r="AJ48" s="276">
        <v>1.2</v>
      </c>
      <c r="AK48" s="276">
        <v>1.2</v>
      </c>
      <c r="AL48" s="276">
        <v>1.1000000000000001</v>
      </c>
      <c r="AM48" s="276">
        <v>1.1000000000000001</v>
      </c>
      <c r="AN48" s="276">
        <v>1.1000000000000001</v>
      </c>
      <c r="AO48" s="276">
        <v>1.1000000000000001</v>
      </c>
      <c r="AP48" s="276">
        <v>1.1000000000000001</v>
      </c>
      <c r="AQ48" s="276">
        <v>1.1000000000000001</v>
      </c>
      <c r="AR48" s="276">
        <v>1.1000000000000001</v>
      </c>
      <c r="AS48" s="276">
        <v>1.1000000000000001</v>
      </c>
      <c r="AT48" s="276">
        <v>1.3</v>
      </c>
      <c r="AU48" s="276">
        <v>2.1</v>
      </c>
      <c r="AV48" s="276">
        <v>2.1</v>
      </c>
      <c r="AW48" s="276">
        <v>2.1</v>
      </c>
      <c r="AX48" s="276">
        <v>2.1</v>
      </c>
      <c r="AY48" s="276">
        <v>2.1</v>
      </c>
      <c r="AZ48" s="276">
        <v>2.1</v>
      </c>
      <c r="BA48" s="276">
        <f>_xlfn.IFNA(VLOOKUP(C48,'INFORM Severity - hidden'!$C$5:$G$300,5,FALSE),"-")</f>
        <v>2.1</v>
      </c>
    </row>
    <row r="49" spans="1:53" x14ac:dyDescent="0.25">
      <c r="A49" t="s">
        <v>3944</v>
      </c>
      <c r="B49" t="s">
        <v>3942</v>
      </c>
      <c r="C49" t="s">
        <v>3943</v>
      </c>
      <c r="D49" s="276" t="str">
        <f t="shared" si="0"/>
        <v>Increasing</v>
      </c>
      <c r="E49" s="276" t="s">
        <v>8813</v>
      </c>
      <c r="F49" s="276">
        <v>2.6</v>
      </c>
      <c r="G49" s="276">
        <v>2.9</v>
      </c>
      <c r="H49" s="276">
        <v>2.9</v>
      </c>
      <c r="I49" s="276" t="s">
        <v>8813</v>
      </c>
      <c r="J49" s="276" t="s">
        <v>8813</v>
      </c>
      <c r="K49" s="276" t="s">
        <v>8813</v>
      </c>
      <c r="L49" s="276" t="s">
        <v>8813</v>
      </c>
      <c r="M49" s="276" t="s">
        <v>8813</v>
      </c>
      <c r="N49" s="276" t="s">
        <v>8813</v>
      </c>
      <c r="O49" s="276" t="s">
        <v>8813</v>
      </c>
      <c r="P49" s="276">
        <v>2.9</v>
      </c>
      <c r="Q49" s="276">
        <v>2.9</v>
      </c>
      <c r="R49" s="276">
        <v>2.9</v>
      </c>
      <c r="S49" s="276">
        <v>2.9</v>
      </c>
      <c r="T49" s="276">
        <v>2.9</v>
      </c>
      <c r="U49" s="276">
        <v>2.9</v>
      </c>
      <c r="V49" s="276">
        <v>2.9</v>
      </c>
      <c r="W49" s="276">
        <v>2.9</v>
      </c>
      <c r="X49" s="276">
        <v>2.9</v>
      </c>
      <c r="Y49" s="276">
        <v>2.9</v>
      </c>
      <c r="Z49" s="276">
        <v>2.9</v>
      </c>
      <c r="AA49" s="276">
        <v>3</v>
      </c>
      <c r="AB49" s="276">
        <v>3</v>
      </c>
      <c r="AC49" s="276">
        <v>3</v>
      </c>
      <c r="AD49" s="276">
        <v>2.7</v>
      </c>
      <c r="AE49" s="276">
        <v>2.7</v>
      </c>
      <c r="AF49" s="276">
        <v>2.7</v>
      </c>
      <c r="AG49" s="276">
        <v>2.7</v>
      </c>
      <c r="AH49" s="276">
        <v>2.7</v>
      </c>
      <c r="AI49" s="276">
        <v>2.6</v>
      </c>
      <c r="AJ49" s="276">
        <v>2.6</v>
      </c>
      <c r="AK49" s="276">
        <v>2.8</v>
      </c>
      <c r="AL49" s="276">
        <v>2.8</v>
      </c>
      <c r="AM49" s="276">
        <v>2.8</v>
      </c>
      <c r="AN49" s="276">
        <v>2.8</v>
      </c>
      <c r="AO49" s="276">
        <v>2.7</v>
      </c>
      <c r="AP49" s="276">
        <v>2.7</v>
      </c>
      <c r="AQ49" s="276">
        <v>2.7</v>
      </c>
      <c r="AR49" s="276">
        <v>2.7</v>
      </c>
      <c r="AS49" s="276">
        <v>2.5</v>
      </c>
      <c r="AT49" s="276">
        <v>2.5</v>
      </c>
      <c r="AU49" s="276">
        <v>2.5</v>
      </c>
      <c r="AV49" s="276">
        <v>2.5</v>
      </c>
      <c r="AW49" s="276">
        <v>2.5</v>
      </c>
      <c r="AX49" s="276">
        <v>2.6</v>
      </c>
      <c r="AY49" s="276">
        <v>2.6</v>
      </c>
      <c r="AZ49" s="276">
        <v>2.7</v>
      </c>
      <c r="BA49" s="276">
        <f>_xlfn.IFNA(VLOOKUP(C49,'INFORM Severity - hidden'!$C$5:$G$300,5,FALSE),"-")</f>
        <v>2.7</v>
      </c>
    </row>
    <row r="50" spans="1:53" x14ac:dyDescent="0.25">
      <c r="A50" t="s">
        <v>3944</v>
      </c>
      <c r="B50" t="s">
        <v>3954</v>
      </c>
      <c r="C50" t="s">
        <v>3955</v>
      </c>
      <c r="D50" s="276" t="str">
        <f t="shared" si="0"/>
        <v>Increasing</v>
      </c>
      <c r="E50" s="276" t="s">
        <v>8813</v>
      </c>
      <c r="F50" s="276">
        <v>1.4</v>
      </c>
      <c r="G50" s="276">
        <v>1.4</v>
      </c>
      <c r="H50" s="276">
        <v>1.7</v>
      </c>
      <c r="I50" s="276">
        <v>1.7</v>
      </c>
      <c r="J50" s="276">
        <v>1.7</v>
      </c>
      <c r="K50" s="276">
        <v>1.7</v>
      </c>
      <c r="L50" s="276">
        <v>1.4</v>
      </c>
      <c r="M50" s="276">
        <v>1.4</v>
      </c>
      <c r="N50" s="276">
        <v>1.4</v>
      </c>
      <c r="O50" s="276">
        <v>1.4</v>
      </c>
      <c r="P50" s="276">
        <v>1.4</v>
      </c>
      <c r="Q50" s="276">
        <v>1.4</v>
      </c>
      <c r="R50" s="276">
        <v>1.4</v>
      </c>
      <c r="S50" s="276">
        <v>1.4</v>
      </c>
      <c r="T50" s="276">
        <v>1.4</v>
      </c>
      <c r="U50" s="276">
        <v>1.4</v>
      </c>
      <c r="V50" s="276">
        <v>1.4</v>
      </c>
      <c r="W50" s="276">
        <v>1.4</v>
      </c>
      <c r="X50" s="276">
        <v>1.4</v>
      </c>
      <c r="Y50" s="276">
        <v>1.5</v>
      </c>
      <c r="Z50" s="276">
        <v>1.5</v>
      </c>
      <c r="AA50" s="276">
        <v>1.8</v>
      </c>
      <c r="AB50" s="276">
        <v>1.8</v>
      </c>
      <c r="AC50" s="276">
        <v>1.8</v>
      </c>
      <c r="AD50" s="276">
        <v>1.8</v>
      </c>
      <c r="AE50" s="276">
        <v>1.8</v>
      </c>
      <c r="AF50" s="276">
        <v>1.8</v>
      </c>
      <c r="AG50" s="276">
        <v>1.8</v>
      </c>
      <c r="AH50" s="276">
        <v>1.8</v>
      </c>
      <c r="AI50" s="276">
        <v>1.7</v>
      </c>
      <c r="AJ50" s="276">
        <v>1.7</v>
      </c>
      <c r="AK50" s="276">
        <v>1.7</v>
      </c>
      <c r="AL50" s="276">
        <v>1.7</v>
      </c>
      <c r="AM50" s="276">
        <v>1.7</v>
      </c>
      <c r="AN50" s="276">
        <v>1.7</v>
      </c>
      <c r="AO50" s="276">
        <v>1.7</v>
      </c>
      <c r="AP50" s="276">
        <v>1.7</v>
      </c>
      <c r="AQ50" s="276">
        <v>1.7</v>
      </c>
      <c r="AR50" s="276">
        <v>1.7</v>
      </c>
      <c r="AS50" s="276">
        <v>1.5</v>
      </c>
      <c r="AT50" s="276">
        <v>1.5</v>
      </c>
      <c r="AU50" s="276">
        <v>1.8</v>
      </c>
      <c r="AV50" s="276">
        <v>1.8</v>
      </c>
      <c r="AW50" s="276">
        <v>1.8</v>
      </c>
      <c r="AX50" s="276">
        <v>1.9</v>
      </c>
      <c r="AY50" s="276">
        <v>1.9</v>
      </c>
      <c r="AZ50" s="276">
        <v>2</v>
      </c>
      <c r="BA50" s="276">
        <f>_xlfn.IFNA(VLOOKUP(C50,'INFORM Severity - hidden'!$C$5:$G$300,5,FALSE),"-")</f>
        <v>2</v>
      </c>
    </row>
    <row r="51" spans="1:53" x14ac:dyDescent="0.25">
      <c r="A51" t="s">
        <v>3944</v>
      </c>
      <c r="B51" t="s">
        <v>3965</v>
      </c>
      <c r="C51" t="s">
        <v>3966</v>
      </c>
      <c r="D51" s="276" t="str">
        <f t="shared" si="0"/>
        <v>Increasing</v>
      </c>
      <c r="E51" s="276" t="s">
        <v>8813</v>
      </c>
      <c r="F51" s="276">
        <v>2.6</v>
      </c>
      <c r="G51" s="276">
        <v>2.8</v>
      </c>
      <c r="H51" s="276">
        <v>2.8</v>
      </c>
      <c r="I51" s="276">
        <v>2.9</v>
      </c>
      <c r="J51" s="276">
        <v>2.8</v>
      </c>
      <c r="K51" s="276">
        <v>2.8</v>
      </c>
      <c r="L51" s="276">
        <v>2.7</v>
      </c>
      <c r="M51" s="276">
        <v>2.7</v>
      </c>
      <c r="N51" s="276">
        <v>2.7</v>
      </c>
      <c r="O51" s="276">
        <v>2.8</v>
      </c>
      <c r="P51" s="276">
        <v>2.8</v>
      </c>
      <c r="Q51" s="276">
        <v>2.8</v>
      </c>
      <c r="R51" s="276">
        <v>2.8</v>
      </c>
      <c r="S51" s="276">
        <v>2.8</v>
      </c>
      <c r="T51" s="276">
        <v>2.8</v>
      </c>
      <c r="U51" s="276">
        <v>2.8</v>
      </c>
      <c r="V51" s="276">
        <v>2.8</v>
      </c>
      <c r="W51" s="276">
        <v>2.8</v>
      </c>
      <c r="X51" s="276">
        <v>2.8</v>
      </c>
      <c r="Y51" s="276">
        <v>2.9</v>
      </c>
      <c r="Z51" s="276">
        <v>2.9</v>
      </c>
      <c r="AA51" s="276">
        <v>3.1</v>
      </c>
      <c r="AB51" s="276">
        <v>3.1</v>
      </c>
      <c r="AC51" s="276">
        <v>3.1</v>
      </c>
      <c r="AD51" s="276">
        <v>2.8</v>
      </c>
      <c r="AE51" s="276">
        <v>2.8</v>
      </c>
      <c r="AF51" s="276">
        <v>2.8</v>
      </c>
      <c r="AG51" s="276">
        <v>2.8</v>
      </c>
      <c r="AH51" s="276">
        <v>2.8</v>
      </c>
      <c r="AI51" s="276">
        <v>2.4</v>
      </c>
      <c r="AJ51" s="276">
        <v>2.4</v>
      </c>
      <c r="AK51" s="276">
        <v>2.6</v>
      </c>
      <c r="AL51" s="276">
        <v>2.6</v>
      </c>
      <c r="AM51" s="276">
        <v>2.6</v>
      </c>
      <c r="AN51" s="276">
        <v>2.6</v>
      </c>
      <c r="AO51" s="276">
        <v>2.6</v>
      </c>
      <c r="AP51" s="276">
        <v>2.6</v>
      </c>
      <c r="AQ51" s="276">
        <v>2.6</v>
      </c>
      <c r="AR51" s="276">
        <v>2.6</v>
      </c>
      <c r="AS51" s="276">
        <v>2.4</v>
      </c>
      <c r="AT51" s="276">
        <v>2.4</v>
      </c>
      <c r="AU51" s="276">
        <v>2.6</v>
      </c>
      <c r="AV51" s="276">
        <v>2.6</v>
      </c>
      <c r="AW51" s="276">
        <v>2.6</v>
      </c>
      <c r="AX51" s="276">
        <v>2.6</v>
      </c>
      <c r="AY51" s="276">
        <v>2.6</v>
      </c>
      <c r="AZ51" s="276">
        <v>2.7</v>
      </c>
      <c r="BA51" s="276">
        <f>_xlfn.IFNA(VLOOKUP(C51,'INFORM Severity - hidden'!$C$5:$G$300,5,FALSE),"-")</f>
        <v>2.7</v>
      </c>
    </row>
    <row r="52" spans="1:53" x14ac:dyDescent="0.25">
      <c r="A52"/>
      <c r="B52"/>
      <c r="C52" t="s">
        <v>8837</v>
      </c>
      <c r="D52" s="276" t="str">
        <f t="shared" si="0"/>
        <v>-</v>
      </c>
      <c r="E52" s="276" t="s">
        <v>8813</v>
      </c>
      <c r="F52" s="276" t="s">
        <v>8813</v>
      </c>
      <c r="G52" s="276" t="s">
        <v>8813</v>
      </c>
      <c r="H52" s="276" t="s">
        <v>8813</v>
      </c>
      <c r="I52" s="276" t="s">
        <v>8813</v>
      </c>
      <c r="J52" s="276" t="s">
        <v>8813</v>
      </c>
      <c r="K52" s="276" t="s">
        <v>8813</v>
      </c>
      <c r="L52" s="276" t="s">
        <v>8813</v>
      </c>
      <c r="M52" s="276" t="s">
        <v>8813</v>
      </c>
      <c r="N52" s="276" t="s">
        <v>8813</v>
      </c>
      <c r="O52" s="276" t="s">
        <v>8813</v>
      </c>
      <c r="P52" s="276">
        <v>2.2999999999999998</v>
      </c>
      <c r="Q52" s="276">
        <v>2.2999999999999998</v>
      </c>
      <c r="R52" s="276">
        <v>2.2999999999999998</v>
      </c>
      <c r="S52" s="276">
        <v>2.2999999999999998</v>
      </c>
      <c r="T52" s="276">
        <v>2.2999999999999998</v>
      </c>
      <c r="U52" s="276">
        <v>2.2999999999999998</v>
      </c>
      <c r="V52" s="276">
        <v>2.2999999999999998</v>
      </c>
      <c r="W52" s="276" t="s">
        <v>8813</v>
      </c>
      <c r="X52" s="276" t="s">
        <v>8813</v>
      </c>
      <c r="Y52" s="276" t="s">
        <v>8813</v>
      </c>
      <c r="Z52" s="276" t="s">
        <v>8813</v>
      </c>
      <c r="AA52" s="276" t="s">
        <v>8813</v>
      </c>
      <c r="AB52" s="276" t="s">
        <v>8813</v>
      </c>
      <c r="AC52" s="276" t="s">
        <v>8813</v>
      </c>
      <c r="AD52" s="276" t="s">
        <v>8813</v>
      </c>
      <c r="AE52" s="276" t="s">
        <v>8813</v>
      </c>
      <c r="AF52" s="276" t="s">
        <v>8813</v>
      </c>
      <c r="AG52" s="276" t="s">
        <v>8813</v>
      </c>
      <c r="AH52" s="276" t="s">
        <v>8813</v>
      </c>
      <c r="AI52" s="276" t="s">
        <v>8813</v>
      </c>
      <c r="AJ52" s="276" t="s">
        <v>8813</v>
      </c>
      <c r="AK52" s="276" t="s">
        <v>8813</v>
      </c>
      <c r="AL52" s="276" t="s">
        <v>8813</v>
      </c>
      <c r="AM52" s="276" t="s">
        <v>8813</v>
      </c>
      <c r="AN52" s="276" t="s">
        <v>8813</v>
      </c>
      <c r="AO52" s="276" t="s">
        <v>8813</v>
      </c>
      <c r="AP52" s="276" t="s">
        <v>8813</v>
      </c>
      <c r="AQ52" s="276" t="s">
        <v>8813</v>
      </c>
      <c r="AR52" s="276" t="s">
        <v>8813</v>
      </c>
      <c r="AS52" s="276" t="s">
        <v>8813</v>
      </c>
      <c r="AT52" s="276" t="s">
        <v>8813</v>
      </c>
      <c r="AU52" s="276" t="s">
        <v>8813</v>
      </c>
      <c r="AV52" s="276" t="s">
        <v>8813</v>
      </c>
      <c r="AW52" s="276" t="s">
        <v>8813</v>
      </c>
      <c r="AX52" s="276" t="s">
        <v>8813</v>
      </c>
      <c r="AY52" s="276" t="s">
        <v>8813</v>
      </c>
      <c r="AZ52" s="276" t="s">
        <v>8813</v>
      </c>
      <c r="BA52" s="276" t="str">
        <f>_xlfn.IFNA(VLOOKUP(C52,'INFORM Severity - hidden'!$C$5:$G$300,5,FALSE),"-")</f>
        <v>-</v>
      </c>
    </row>
    <row r="53" spans="1:53" x14ac:dyDescent="0.25">
      <c r="A53" t="s">
        <v>3515</v>
      </c>
      <c r="B53" t="s">
        <v>3513</v>
      </c>
      <c r="C53" t="s">
        <v>3514</v>
      </c>
      <c r="D53" s="276" t="str">
        <f t="shared" si="0"/>
        <v>Increasing</v>
      </c>
      <c r="E53" s="276" t="s">
        <v>8813</v>
      </c>
      <c r="F53" s="276" t="s">
        <v>8813</v>
      </c>
      <c r="G53" s="276" t="s">
        <v>8813</v>
      </c>
      <c r="H53" s="276" t="s">
        <v>8813</v>
      </c>
      <c r="I53" s="276" t="s">
        <v>8813</v>
      </c>
      <c r="J53" s="276" t="s">
        <v>8813</v>
      </c>
      <c r="K53" s="276" t="s">
        <v>8813</v>
      </c>
      <c r="L53" s="276" t="s">
        <v>8813</v>
      </c>
      <c r="M53" s="276" t="s">
        <v>8813</v>
      </c>
      <c r="N53" s="276" t="s">
        <v>8813</v>
      </c>
      <c r="O53" s="276" t="s">
        <v>8813</v>
      </c>
      <c r="P53" s="276" t="s">
        <v>8813</v>
      </c>
      <c r="Q53" s="276" t="s">
        <v>8813</v>
      </c>
      <c r="R53" s="276" t="s">
        <v>8813</v>
      </c>
      <c r="S53" s="276" t="s">
        <v>8813</v>
      </c>
      <c r="T53" s="276" t="s">
        <v>8813</v>
      </c>
      <c r="U53" s="276" t="s">
        <v>8813</v>
      </c>
      <c r="V53" s="276" t="s">
        <v>8813</v>
      </c>
      <c r="W53" s="276" t="s">
        <v>8813</v>
      </c>
      <c r="X53" s="276" t="s">
        <v>8813</v>
      </c>
      <c r="Y53" s="276" t="s">
        <v>8813</v>
      </c>
      <c r="Z53" s="276" t="s">
        <v>8813</v>
      </c>
      <c r="AA53" s="276" t="s">
        <v>8813</v>
      </c>
      <c r="AB53" s="276" t="s">
        <v>8813</v>
      </c>
      <c r="AC53" s="276" t="s">
        <v>8813</v>
      </c>
      <c r="AD53" s="276" t="s">
        <v>8813</v>
      </c>
      <c r="AE53" s="276" t="s">
        <v>8813</v>
      </c>
      <c r="AF53" s="276" t="s">
        <v>8813</v>
      </c>
      <c r="AG53" s="276" t="s">
        <v>8813</v>
      </c>
      <c r="AH53" s="276" t="s">
        <v>8813</v>
      </c>
      <c r="AI53" s="276" t="s">
        <v>8813</v>
      </c>
      <c r="AJ53" s="276" t="s">
        <v>8813</v>
      </c>
      <c r="AK53" s="276" t="s">
        <v>8813</v>
      </c>
      <c r="AL53" s="276" t="s">
        <v>8813</v>
      </c>
      <c r="AM53" s="276" t="s">
        <v>8813</v>
      </c>
      <c r="AN53" s="276" t="s">
        <v>8813</v>
      </c>
      <c r="AO53" s="276" t="s">
        <v>8813</v>
      </c>
      <c r="AP53" s="276">
        <v>1.9</v>
      </c>
      <c r="AQ53" s="276">
        <v>1.8</v>
      </c>
      <c r="AR53" s="276">
        <v>1.8</v>
      </c>
      <c r="AS53" s="276">
        <v>1.8</v>
      </c>
      <c r="AT53" s="276">
        <v>2.1</v>
      </c>
      <c r="AU53" s="276">
        <v>2.1</v>
      </c>
      <c r="AV53" s="276">
        <v>2.1</v>
      </c>
      <c r="AW53" s="276">
        <v>2.1</v>
      </c>
      <c r="AX53" s="276">
        <v>2.2000000000000002</v>
      </c>
      <c r="AY53" s="276">
        <v>2.2000000000000002</v>
      </c>
      <c r="AZ53" s="276">
        <v>2.2000000000000002</v>
      </c>
      <c r="BA53" s="276">
        <f>_xlfn.IFNA(VLOOKUP(C53,'INFORM Severity - hidden'!$C$5:$G$300,5,FALSE),"-")</f>
        <v>2.2000000000000002</v>
      </c>
    </row>
    <row r="54" spans="1:53" x14ac:dyDescent="0.25">
      <c r="A54" t="s">
        <v>367</v>
      </c>
      <c r="B54" t="s">
        <v>365</v>
      </c>
      <c r="C54" t="s">
        <v>366</v>
      </c>
      <c r="D54" s="276" t="str">
        <f t="shared" si="0"/>
        <v>Increasing</v>
      </c>
      <c r="E54" s="276" t="s">
        <v>8813</v>
      </c>
      <c r="F54" s="276" t="s">
        <v>8813</v>
      </c>
      <c r="G54" s="276" t="s">
        <v>8813</v>
      </c>
      <c r="H54" s="276" t="s">
        <v>8813</v>
      </c>
      <c r="I54" s="276" t="s">
        <v>8813</v>
      </c>
      <c r="J54" s="276" t="s">
        <v>8813</v>
      </c>
      <c r="K54" s="276" t="s">
        <v>8813</v>
      </c>
      <c r="L54" s="276" t="s">
        <v>8813</v>
      </c>
      <c r="M54" s="276" t="s">
        <v>8813</v>
      </c>
      <c r="N54" s="276" t="s">
        <v>8813</v>
      </c>
      <c r="O54" s="276" t="s">
        <v>8813</v>
      </c>
      <c r="P54" s="276" t="s">
        <v>8813</v>
      </c>
      <c r="Q54" s="276" t="s">
        <v>8813</v>
      </c>
      <c r="R54" s="276" t="s">
        <v>8813</v>
      </c>
      <c r="S54" s="276" t="s">
        <v>8813</v>
      </c>
      <c r="T54" s="276" t="s">
        <v>8813</v>
      </c>
      <c r="U54" s="276" t="s">
        <v>8813</v>
      </c>
      <c r="V54" s="276" t="s">
        <v>8813</v>
      </c>
      <c r="W54" s="276" t="s">
        <v>8813</v>
      </c>
      <c r="X54" s="276" t="s">
        <v>8813</v>
      </c>
      <c r="Y54" s="276" t="s">
        <v>8813</v>
      </c>
      <c r="Z54" s="276" t="s">
        <v>8813</v>
      </c>
      <c r="AA54" s="276" t="s">
        <v>8813</v>
      </c>
      <c r="AB54" s="276" t="s">
        <v>8813</v>
      </c>
      <c r="AC54" s="276" t="s">
        <v>8813</v>
      </c>
      <c r="AD54" s="276" t="s">
        <v>8813</v>
      </c>
      <c r="AE54" s="276" t="s">
        <v>8813</v>
      </c>
      <c r="AF54" s="276" t="s">
        <v>8813</v>
      </c>
      <c r="AG54" s="276" t="s">
        <v>8813</v>
      </c>
      <c r="AH54" s="276" t="s">
        <v>8813</v>
      </c>
      <c r="AI54" s="276" t="s">
        <v>8813</v>
      </c>
      <c r="AJ54" s="276" t="s">
        <v>8813</v>
      </c>
      <c r="AK54" s="276" t="s">
        <v>8813</v>
      </c>
      <c r="AL54" s="276" t="s">
        <v>8813</v>
      </c>
      <c r="AM54" s="276" t="s">
        <v>8813</v>
      </c>
      <c r="AN54" s="276" t="s">
        <v>8813</v>
      </c>
      <c r="AO54" s="276" t="s">
        <v>8813</v>
      </c>
      <c r="AP54" s="276" t="s">
        <v>8813</v>
      </c>
      <c r="AQ54" s="276" t="s">
        <v>8813</v>
      </c>
      <c r="AR54" s="276" t="s">
        <v>8813</v>
      </c>
      <c r="AS54" s="276" t="s">
        <v>8813</v>
      </c>
      <c r="AT54" s="276" t="s">
        <v>8813</v>
      </c>
      <c r="AU54" s="276">
        <v>2.6</v>
      </c>
      <c r="AV54" s="276">
        <v>2.6</v>
      </c>
      <c r="AW54" s="276">
        <v>2.6</v>
      </c>
      <c r="AX54" s="276">
        <v>2.6</v>
      </c>
      <c r="AY54" s="276">
        <v>2.7</v>
      </c>
      <c r="AZ54" s="276">
        <v>2.7</v>
      </c>
      <c r="BA54" s="276">
        <f>_xlfn.IFNA(VLOOKUP(C54,'INFORM Severity - hidden'!$C$5:$G$300,5,FALSE),"-")</f>
        <v>2.7</v>
      </c>
    </row>
    <row r="55" spans="1:53" x14ac:dyDescent="0.25">
      <c r="A55" t="s">
        <v>367</v>
      </c>
      <c r="B55" t="s">
        <v>371</v>
      </c>
      <c r="C55" t="s">
        <v>372</v>
      </c>
      <c r="D55" s="276" t="str">
        <f t="shared" si="0"/>
        <v>Increasing</v>
      </c>
      <c r="E55" s="276" t="s">
        <v>8813</v>
      </c>
      <c r="F55" s="276">
        <v>2.2000000000000002</v>
      </c>
      <c r="G55" s="276">
        <v>2.2000000000000002</v>
      </c>
      <c r="H55" s="276">
        <v>1.6</v>
      </c>
      <c r="I55" s="276">
        <v>1.6</v>
      </c>
      <c r="J55" s="276">
        <v>1.6</v>
      </c>
      <c r="K55" s="276">
        <v>1.6</v>
      </c>
      <c r="L55" s="276">
        <v>1.6</v>
      </c>
      <c r="M55" s="276">
        <v>1.6</v>
      </c>
      <c r="N55" s="276">
        <v>1.6</v>
      </c>
      <c r="O55" s="276">
        <v>2.2000000000000002</v>
      </c>
      <c r="P55" s="276">
        <v>2.2000000000000002</v>
      </c>
      <c r="Q55" s="276">
        <v>2.2000000000000002</v>
      </c>
      <c r="R55" s="276">
        <v>2.2000000000000002</v>
      </c>
      <c r="S55" s="276">
        <v>2.2000000000000002</v>
      </c>
      <c r="T55" s="276">
        <v>2.2000000000000002</v>
      </c>
      <c r="U55" s="276">
        <v>2.2000000000000002</v>
      </c>
      <c r="V55" s="276">
        <v>2.2000000000000002</v>
      </c>
      <c r="W55" s="276">
        <v>2.2000000000000002</v>
      </c>
      <c r="X55" s="276">
        <v>2.2000000000000002</v>
      </c>
      <c r="Y55" s="276">
        <v>2.2000000000000002</v>
      </c>
      <c r="Z55" s="276">
        <v>2.2000000000000002</v>
      </c>
      <c r="AA55" s="276">
        <v>2.2999999999999998</v>
      </c>
      <c r="AB55" s="276">
        <v>2.2999999999999998</v>
      </c>
      <c r="AC55" s="276">
        <v>2.2999999999999998</v>
      </c>
      <c r="AD55" s="276">
        <v>2.2999999999999998</v>
      </c>
      <c r="AE55" s="276">
        <v>2.2999999999999998</v>
      </c>
      <c r="AF55" s="276">
        <v>2.2999999999999998</v>
      </c>
      <c r="AG55" s="276">
        <v>2.2999999999999998</v>
      </c>
      <c r="AH55" s="276">
        <v>2.2000000000000002</v>
      </c>
      <c r="AI55" s="276">
        <v>2.2000000000000002</v>
      </c>
      <c r="AJ55" s="276">
        <v>2.2000000000000002</v>
      </c>
      <c r="AK55" s="276">
        <v>2.2000000000000002</v>
      </c>
      <c r="AL55" s="276">
        <v>2.2999999999999998</v>
      </c>
      <c r="AM55" s="276">
        <v>2.2999999999999998</v>
      </c>
      <c r="AN55" s="276">
        <v>2.2999999999999998</v>
      </c>
      <c r="AO55" s="276">
        <v>2.2999999999999998</v>
      </c>
      <c r="AP55" s="276">
        <v>2.2999999999999998</v>
      </c>
      <c r="AQ55" s="276">
        <v>2.2999999999999998</v>
      </c>
      <c r="AR55" s="276">
        <v>2.2999999999999998</v>
      </c>
      <c r="AS55" s="276">
        <v>2.2999999999999998</v>
      </c>
      <c r="AT55" s="276">
        <v>2.2999999999999998</v>
      </c>
      <c r="AU55" s="276">
        <v>2.2999999999999998</v>
      </c>
      <c r="AV55" s="276">
        <v>2.1</v>
      </c>
      <c r="AW55" s="276">
        <v>2.1</v>
      </c>
      <c r="AX55" s="276">
        <v>2.1</v>
      </c>
      <c r="AY55" s="276">
        <v>2.1</v>
      </c>
      <c r="AZ55" s="276">
        <v>2.2000000000000002</v>
      </c>
      <c r="BA55" s="276">
        <f>_xlfn.IFNA(VLOOKUP(C55,'INFORM Severity - hidden'!$C$5:$G$300,5,FALSE),"-")</f>
        <v>2.2000000000000002</v>
      </c>
    </row>
    <row r="56" spans="1:53" x14ac:dyDescent="0.25">
      <c r="A56" t="s">
        <v>367</v>
      </c>
      <c r="B56" t="s">
        <v>1123</v>
      </c>
      <c r="C56" t="s">
        <v>1124</v>
      </c>
      <c r="D56" s="276" t="str">
        <f t="shared" si="0"/>
        <v>Increasing</v>
      </c>
      <c r="E56" s="276" t="s">
        <v>8813</v>
      </c>
      <c r="F56" s="276" t="s">
        <v>8813</v>
      </c>
      <c r="G56" s="276" t="s">
        <v>8813</v>
      </c>
      <c r="H56" s="276" t="s">
        <v>8813</v>
      </c>
      <c r="I56" s="276" t="s">
        <v>8813</v>
      </c>
      <c r="J56" s="276" t="s">
        <v>8813</v>
      </c>
      <c r="K56" s="276" t="s">
        <v>8813</v>
      </c>
      <c r="L56" s="276" t="s">
        <v>8813</v>
      </c>
      <c r="M56" s="276" t="s">
        <v>8813</v>
      </c>
      <c r="N56" s="276" t="s">
        <v>8813</v>
      </c>
      <c r="O56" s="276" t="s">
        <v>8813</v>
      </c>
      <c r="P56" s="276" t="s">
        <v>8813</v>
      </c>
      <c r="Q56" s="276" t="s">
        <v>8813</v>
      </c>
      <c r="R56" s="276" t="s">
        <v>8813</v>
      </c>
      <c r="S56" s="276" t="s">
        <v>8813</v>
      </c>
      <c r="T56" s="276" t="s">
        <v>8813</v>
      </c>
      <c r="U56" s="276" t="s">
        <v>8813</v>
      </c>
      <c r="V56" s="276" t="s">
        <v>8813</v>
      </c>
      <c r="W56" s="276" t="s">
        <v>8813</v>
      </c>
      <c r="X56" s="276" t="s">
        <v>8813</v>
      </c>
      <c r="Y56" s="276" t="s">
        <v>8813</v>
      </c>
      <c r="Z56" s="276" t="s">
        <v>8813</v>
      </c>
      <c r="AA56" s="276" t="s">
        <v>8813</v>
      </c>
      <c r="AB56" s="276" t="s">
        <v>8813</v>
      </c>
      <c r="AC56" s="276" t="s">
        <v>8813</v>
      </c>
      <c r="AD56" s="276" t="s">
        <v>8813</v>
      </c>
      <c r="AE56" s="276" t="s">
        <v>8813</v>
      </c>
      <c r="AF56" s="276" t="s">
        <v>8813</v>
      </c>
      <c r="AG56" s="276" t="s">
        <v>8813</v>
      </c>
      <c r="AH56" s="276" t="s">
        <v>8813</v>
      </c>
      <c r="AI56" s="276" t="s">
        <v>8813</v>
      </c>
      <c r="AJ56" s="276" t="s">
        <v>8813</v>
      </c>
      <c r="AK56" s="276" t="s">
        <v>8813</v>
      </c>
      <c r="AL56" s="276" t="s">
        <v>8813</v>
      </c>
      <c r="AM56" s="276" t="s">
        <v>8813</v>
      </c>
      <c r="AN56" s="276" t="s">
        <v>8813</v>
      </c>
      <c r="AO56" s="276" t="s">
        <v>8813</v>
      </c>
      <c r="AP56" s="276" t="s">
        <v>8813</v>
      </c>
      <c r="AQ56" s="276" t="s">
        <v>8813</v>
      </c>
      <c r="AR56" s="276" t="s">
        <v>8813</v>
      </c>
      <c r="AS56" s="276" t="s">
        <v>8813</v>
      </c>
      <c r="AT56" s="276" t="s">
        <v>8813</v>
      </c>
      <c r="AU56" s="276" t="s">
        <v>8813</v>
      </c>
      <c r="AV56" s="276">
        <v>2.6</v>
      </c>
      <c r="AW56" s="276">
        <v>2.6</v>
      </c>
      <c r="AX56" s="276">
        <v>2.7</v>
      </c>
      <c r="AY56" s="276">
        <v>2.7</v>
      </c>
      <c r="AZ56" s="276">
        <v>2.7</v>
      </c>
      <c r="BA56" s="276">
        <f>_xlfn.IFNA(VLOOKUP(C56,'INFORM Severity - hidden'!$C$5:$G$300,5,FALSE),"-")</f>
        <v>2.7</v>
      </c>
    </row>
    <row r="57" spans="1:53" x14ac:dyDescent="0.25">
      <c r="A57" t="s">
        <v>3527</v>
      </c>
      <c r="B57" t="s">
        <v>3525</v>
      </c>
      <c r="C57" t="s">
        <v>3526</v>
      </c>
      <c r="D57" s="276" t="str">
        <f t="shared" si="0"/>
        <v>Increasing</v>
      </c>
      <c r="E57" s="276" t="s">
        <v>8813</v>
      </c>
      <c r="F57" s="276">
        <v>1.7</v>
      </c>
      <c r="G57" s="276">
        <v>1.7</v>
      </c>
      <c r="H57" s="276">
        <v>2.2999999999999998</v>
      </c>
      <c r="I57" s="276">
        <v>2.2999999999999998</v>
      </c>
      <c r="J57" s="276">
        <v>2.4</v>
      </c>
      <c r="K57" s="276">
        <v>2.2999999999999998</v>
      </c>
      <c r="L57" s="276">
        <v>2.2999999999999998</v>
      </c>
      <c r="M57" s="276">
        <v>2.2999999999999998</v>
      </c>
      <c r="N57" s="276">
        <v>2.2999999999999998</v>
      </c>
      <c r="O57" s="276">
        <v>2.2999999999999998</v>
      </c>
      <c r="P57" s="276">
        <v>2.2999999999999998</v>
      </c>
      <c r="Q57" s="276">
        <v>2.2999999999999998</v>
      </c>
      <c r="R57" s="276">
        <v>2.4</v>
      </c>
      <c r="S57" s="276">
        <v>2.5</v>
      </c>
      <c r="T57" s="276">
        <v>2.4</v>
      </c>
      <c r="U57" s="276">
        <v>2.4</v>
      </c>
      <c r="V57" s="276">
        <v>2.4</v>
      </c>
      <c r="W57" s="276">
        <v>2.4</v>
      </c>
      <c r="X57" s="276">
        <v>2.4</v>
      </c>
      <c r="Y57" s="276">
        <v>2.4</v>
      </c>
      <c r="Z57" s="276">
        <v>2.4</v>
      </c>
      <c r="AA57" s="276">
        <v>2.4</v>
      </c>
      <c r="AB57" s="276">
        <v>2.4</v>
      </c>
      <c r="AC57" s="276">
        <v>2.2999999999999998</v>
      </c>
      <c r="AD57" s="276">
        <v>2.2999999999999998</v>
      </c>
      <c r="AE57" s="276">
        <v>2.2999999999999998</v>
      </c>
      <c r="AF57" s="276">
        <v>2.2999999999999998</v>
      </c>
      <c r="AG57" s="276">
        <v>2.2999999999999998</v>
      </c>
      <c r="AH57" s="276">
        <v>2.2999999999999998</v>
      </c>
      <c r="AI57" s="276">
        <v>2.2999999999999998</v>
      </c>
      <c r="AJ57" s="276">
        <v>2.2999999999999998</v>
      </c>
      <c r="AK57" s="276">
        <v>2.2999999999999998</v>
      </c>
      <c r="AL57" s="276">
        <v>2.2999999999999998</v>
      </c>
      <c r="AM57" s="276">
        <v>2.2999999999999998</v>
      </c>
      <c r="AN57" s="276">
        <v>2.2999999999999998</v>
      </c>
      <c r="AO57" s="276">
        <v>2.2999999999999998</v>
      </c>
      <c r="AP57" s="276">
        <v>2.5</v>
      </c>
      <c r="AQ57" s="276">
        <v>2.5</v>
      </c>
      <c r="AR57" s="276">
        <v>2.5</v>
      </c>
      <c r="AS57" s="276">
        <v>2.5</v>
      </c>
      <c r="AT57" s="276">
        <v>2.5</v>
      </c>
      <c r="AU57" s="276">
        <v>2.7</v>
      </c>
      <c r="AV57" s="276">
        <v>2.7</v>
      </c>
      <c r="AW57" s="276">
        <v>2.7</v>
      </c>
      <c r="AX57" s="276">
        <v>2.8</v>
      </c>
      <c r="AY57" s="276">
        <v>2.8</v>
      </c>
      <c r="AZ57" s="276">
        <v>2.8</v>
      </c>
      <c r="BA57" s="276">
        <f>_xlfn.IFNA(VLOOKUP(C57,'INFORM Severity - hidden'!$C$5:$G$300,5,FALSE),"-")</f>
        <v>2.8</v>
      </c>
    </row>
    <row r="58" spans="1:53" x14ac:dyDescent="0.25">
      <c r="A58" t="s">
        <v>172</v>
      </c>
      <c r="B58" t="s">
        <v>170</v>
      </c>
      <c r="C58" t="s">
        <v>171</v>
      </c>
      <c r="D58" s="276" t="str">
        <f t="shared" si="0"/>
        <v>Increasing</v>
      </c>
      <c r="E58" s="276" t="s">
        <v>8813</v>
      </c>
      <c r="F58" s="276">
        <v>1</v>
      </c>
      <c r="G58" s="276">
        <v>1</v>
      </c>
      <c r="H58" s="276">
        <v>1.7</v>
      </c>
      <c r="I58" s="276">
        <v>1.7</v>
      </c>
      <c r="J58" s="276">
        <v>1.7</v>
      </c>
      <c r="K58" s="276">
        <v>1.7</v>
      </c>
      <c r="L58" s="276">
        <v>1.7</v>
      </c>
      <c r="M58" s="276">
        <v>1.7</v>
      </c>
      <c r="N58" s="276">
        <v>1.7</v>
      </c>
      <c r="O58" s="276">
        <v>1.7</v>
      </c>
      <c r="P58" s="276">
        <v>1.7</v>
      </c>
      <c r="Q58" s="276">
        <v>1.7</v>
      </c>
      <c r="R58" s="276">
        <v>1.7</v>
      </c>
      <c r="S58" s="276">
        <v>1.7</v>
      </c>
      <c r="T58" s="276">
        <v>2.1</v>
      </c>
      <c r="U58" s="276">
        <v>2.1</v>
      </c>
      <c r="V58" s="276">
        <v>2.2000000000000002</v>
      </c>
      <c r="W58" s="276">
        <v>2.2000000000000002</v>
      </c>
      <c r="X58" s="276">
        <v>2.2000000000000002</v>
      </c>
      <c r="Y58" s="276">
        <v>2.2000000000000002</v>
      </c>
      <c r="Z58" s="276">
        <v>2.2000000000000002</v>
      </c>
      <c r="AA58" s="276">
        <v>2.4</v>
      </c>
      <c r="AB58" s="276">
        <v>2.4</v>
      </c>
      <c r="AC58" s="276">
        <v>3.1</v>
      </c>
      <c r="AD58" s="276">
        <v>3.1</v>
      </c>
      <c r="AE58" s="276">
        <v>2.9</v>
      </c>
      <c r="AF58" s="276">
        <v>2.4</v>
      </c>
      <c r="AG58" s="276">
        <v>2.4</v>
      </c>
      <c r="AH58" s="276">
        <v>2.2999999999999998</v>
      </c>
      <c r="AI58" s="276">
        <v>2.2999999999999998</v>
      </c>
      <c r="AJ58" s="276">
        <v>2.2999999999999998</v>
      </c>
      <c r="AK58" s="276">
        <v>2.2999999999999998</v>
      </c>
      <c r="AL58" s="276">
        <v>2.2999999999999998</v>
      </c>
      <c r="AM58" s="276">
        <v>2.2999999999999998</v>
      </c>
      <c r="AN58" s="276">
        <v>2.2999999999999998</v>
      </c>
      <c r="AO58" s="276">
        <v>2.2999999999999998</v>
      </c>
      <c r="AP58" s="276">
        <v>2.2999999999999998</v>
      </c>
      <c r="AQ58" s="276">
        <v>2.2999999999999998</v>
      </c>
      <c r="AR58" s="276">
        <v>2.2999999999999998</v>
      </c>
      <c r="AS58" s="276">
        <v>2.9</v>
      </c>
      <c r="AT58" s="276">
        <v>2.9</v>
      </c>
      <c r="AU58" s="276">
        <v>1.7</v>
      </c>
      <c r="AV58" s="276">
        <v>1.7</v>
      </c>
      <c r="AW58" s="276">
        <v>1.7</v>
      </c>
      <c r="AX58" s="276">
        <v>1.7</v>
      </c>
      <c r="AY58" s="276">
        <v>1.7</v>
      </c>
      <c r="AZ58" s="276">
        <v>1.8</v>
      </c>
      <c r="BA58" s="276">
        <f>_xlfn.IFNA(VLOOKUP(C58,'INFORM Severity - hidden'!$C$5:$G$300,5,FALSE),"-")</f>
        <v>1.8</v>
      </c>
    </row>
    <row r="59" spans="1:53" x14ac:dyDescent="0.25">
      <c r="A59" t="s">
        <v>263</v>
      </c>
      <c r="B59" t="s">
        <v>261</v>
      </c>
      <c r="C59" t="s">
        <v>262</v>
      </c>
      <c r="D59" s="276" t="str">
        <f t="shared" si="0"/>
        <v>Decreasing</v>
      </c>
      <c r="E59" s="276" t="s">
        <v>8813</v>
      </c>
      <c r="F59" s="276">
        <v>3.4</v>
      </c>
      <c r="G59" s="276">
        <v>3.4</v>
      </c>
      <c r="H59" s="276">
        <v>3.8</v>
      </c>
      <c r="I59" s="276">
        <v>3.8</v>
      </c>
      <c r="J59" s="276">
        <v>3.8</v>
      </c>
      <c r="K59" s="276">
        <v>3.8</v>
      </c>
      <c r="L59" s="276">
        <v>3.8</v>
      </c>
      <c r="M59" s="276">
        <v>3.8</v>
      </c>
      <c r="N59" s="276">
        <v>3.8</v>
      </c>
      <c r="O59" s="276">
        <v>3.8</v>
      </c>
      <c r="P59" s="276">
        <v>3.8</v>
      </c>
      <c r="Q59" s="276">
        <v>3.8</v>
      </c>
      <c r="R59" s="276">
        <v>3.8</v>
      </c>
      <c r="S59" s="276">
        <v>3.8</v>
      </c>
      <c r="T59" s="276">
        <v>3.8</v>
      </c>
      <c r="U59" s="276">
        <v>3.8</v>
      </c>
      <c r="V59" s="276">
        <v>3.8</v>
      </c>
      <c r="W59" s="276">
        <v>3.8</v>
      </c>
      <c r="X59" s="276">
        <v>3.8</v>
      </c>
      <c r="Y59" s="276">
        <v>3.8</v>
      </c>
      <c r="Z59" s="276">
        <v>3.8</v>
      </c>
      <c r="AA59" s="276">
        <v>3.7</v>
      </c>
      <c r="AB59" s="276">
        <v>3.7</v>
      </c>
      <c r="AC59" s="276">
        <v>3.7</v>
      </c>
      <c r="AD59" s="276">
        <v>3.7</v>
      </c>
      <c r="AE59" s="276">
        <v>3.7</v>
      </c>
      <c r="AF59" s="276">
        <v>3.7</v>
      </c>
      <c r="AG59" s="276">
        <v>3.7</v>
      </c>
      <c r="AH59" s="276">
        <v>3.7</v>
      </c>
      <c r="AI59" s="276">
        <v>3.7</v>
      </c>
      <c r="AJ59" s="276">
        <v>3.7</v>
      </c>
      <c r="AK59" s="276">
        <v>3.7</v>
      </c>
      <c r="AL59" s="276">
        <v>3.7</v>
      </c>
      <c r="AM59" s="276">
        <v>3.7</v>
      </c>
      <c r="AN59" s="276">
        <v>3.7</v>
      </c>
      <c r="AO59" s="276">
        <v>3.7</v>
      </c>
      <c r="AP59" s="276">
        <v>3.7</v>
      </c>
      <c r="AQ59" s="276">
        <v>3.7</v>
      </c>
      <c r="AR59" s="276">
        <v>3.7</v>
      </c>
      <c r="AS59" s="276">
        <v>3.7</v>
      </c>
      <c r="AT59" s="276">
        <v>3.7</v>
      </c>
      <c r="AU59" s="276">
        <v>3.7</v>
      </c>
      <c r="AV59" s="276">
        <v>3.7</v>
      </c>
      <c r="AW59" s="276">
        <v>3.5</v>
      </c>
      <c r="AX59" s="276">
        <v>3.5</v>
      </c>
      <c r="AY59" s="276">
        <v>3.5</v>
      </c>
      <c r="AZ59" s="276">
        <v>3.5</v>
      </c>
      <c r="BA59" s="276">
        <f>_xlfn.IFNA(VLOOKUP(C59,'INFORM Severity - hidden'!$C$5:$G$300,5,FALSE),"-")</f>
        <v>3.5</v>
      </c>
    </row>
    <row r="60" spans="1:53" x14ac:dyDescent="0.25">
      <c r="A60" t="s">
        <v>310</v>
      </c>
      <c r="B60" t="s">
        <v>308</v>
      </c>
      <c r="C60" t="s">
        <v>309</v>
      </c>
      <c r="D60" s="276" t="str">
        <f t="shared" si="0"/>
        <v>Stable</v>
      </c>
      <c r="E60" s="276" t="s">
        <v>8813</v>
      </c>
      <c r="F60" s="276">
        <v>1.2</v>
      </c>
      <c r="G60" s="276" t="s">
        <v>8813</v>
      </c>
      <c r="H60" s="276" t="s">
        <v>8813</v>
      </c>
      <c r="I60" s="276" t="s">
        <v>8813</v>
      </c>
      <c r="J60" s="276" t="s">
        <v>8813</v>
      </c>
      <c r="K60" s="276" t="s">
        <v>8813</v>
      </c>
      <c r="L60" s="276" t="s">
        <v>8813</v>
      </c>
      <c r="M60" s="276" t="s">
        <v>8813</v>
      </c>
      <c r="N60" s="276" t="s">
        <v>8813</v>
      </c>
      <c r="O60" s="276" t="s">
        <v>8813</v>
      </c>
      <c r="P60" s="276" t="s">
        <v>8813</v>
      </c>
      <c r="Q60" s="276" t="s">
        <v>8813</v>
      </c>
      <c r="R60" s="276" t="s">
        <v>8813</v>
      </c>
      <c r="S60" s="276" t="s">
        <v>8813</v>
      </c>
      <c r="T60" s="276" t="s">
        <v>8813</v>
      </c>
      <c r="U60" s="276" t="s">
        <v>8813</v>
      </c>
      <c r="V60" s="276" t="s">
        <v>8813</v>
      </c>
      <c r="W60" s="276" t="s">
        <v>8813</v>
      </c>
      <c r="X60" s="276" t="s">
        <v>8813</v>
      </c>
      <c r="Y60" s="276" t="s">
        <v>8813</v>
      </c>
      <c r="Z60" s="276" t="s">
        <v>8813</v>
      </c>
      <c r="AA60" s="276" t="s">
        <v>8813</v>
      </c>
      <c r="AB60" s="276" t="s">
        <v>8813</v>
      </c>
      <c r="AC60" s="276">
        <v>1.5</v>
      </c>
      <c r="AD60" s="276">
        <v>1.5</v>
      </c>
      <c r="AE60" s="276">
        <v>1.5</v>
      </c>
      <c r="AF60" s="276">
        <v>1.5</v>
      </c>
      <c r="AG60" s="276">
        <v>1.6</v>
      </c>
      <c r="AH60" s="276">
        <v>1.8</v>
      </c>
      <c r="AI60" s="276">
        <v>1.8</v>
      </c>
      <c r="AJ60" s="276">
        <v>1.8</v>
      </c>
      <c r="AK60" s="276">
        <v>1.8</v>
      </c>
      <c r="AL60" s="276">
        <v>1.8</v>
      </c>
      <c r="AM60" s="276">
        <v>1.8</v>
      </c>
      <c r="AN60" s="276">
        <v>1.8</v>
      </c>
      <c r="AO60" s="276">
        <v>1.8</v>
      </c>
      <c r="AP60" s="276">
        <v>1.8</v>
      </c>
      <c r="AQ60" s="276">
        <v>1.7</v>
      </c>
      <c r="AR60" s="276">
        <v>1.7</v>
      </c>
      <c r="AS60" s="276">
        <v>1.6</v>
      </c>
      <c r="AT60" s="276">
        <v>1.6</v>
      </c>
      <c r="AU60" s="276">
        <v>1.8</v>
      </c>
      <c r="AV60" s="276">
        <v>1.8</v>
      </c>
      <c r="AW60" s="276">
        <v>1.8</v>
      </c>
      <c r="AX60" s="276">
        <v>1.8</v>
      </c>
      <c r="AY60" s="276">
        <v>1.8</v>
      </c>
      <c r="AZ60" s="276">
        <v>1.8</v>
      </c>
      <c r="BA60" s="276">
        <f>_xlfn.IFNA(VLOOKUP(C60,'INFORM Severity - hidden'!$C$5:$G$300,5,FALSE),"-")</f>
        <v>1.8</v>
      </c>
    </row>
    <row r="61" spans="1:53" x14ac:dyDescent="0.25">
      <c r="A61" t="s">
        <v>1428</v>
      </c>
      <c r="B61" t="s">
        <v>1920</v>
      </c>
      <c r="C61" t="s">
        <v>1921</v>
      </c>
      <c r="D61" s="276" t="str">
        <f t="shared" si="0"/>
        <v>Stable</v>
      </c>
      <c r="E61" s="276" t="s">
        <v>8813</v>
      </c>
      <c r="F61" s="276" t="s">
        <v>8813</v>
      </c>
      <c r="G61" s="276">
        <v>3.8</v>
      </c>
      <c r="H61" s="276">
        <v>3.8</v>
      </c>
      <c r="I61" s="276">
        <v>3.8</v>
      </c>
      <c r="J61" s="276">
        <v>3.8</v>
      </c>
      <c r="K61" s="276">
        <v>3.8</v>
      </c>
      <c r="L61" s="276">
        <v>3.8</v>
      </c>
      <c r="M61" s="276">
        <v>3.8</v>
      </c>
      <c r="N61" s="276">
        <v>3.8</v>
      </c>
      <c r="O61" s="276">
        <v>3.8</v>
      </c>
      <c r="P61" s="276">
        <v>3.8</v>
      </c>
      <c r="Q61" s="276">
        <v>3.8</v>
      </c>
      <c r="R61" s="276">
        <v>3.8</v>
      </c>
      <c r="S61" s="276">
        <v>3.8</v>
      </c>
      <c r="T61" s="276">
        <v>4</v>
      </c>
      <c r="U61" s="276">
        <v>4</v>
      </c>
      <c r="V61" s="276">
        <v>4</v>
      </c>
      <c r="W61" s="276">
        <v>4</v>
      </c>
      <c r="X61" s="276">
        <v>4</v>
      </c>
      <c r="Y61" s="276">
        <v>4</v>
      </c>
      <c r="Z61" s="276">
        <v>4</v>
      </c>
      <c r="AA61" s="276">
        <v>4.0999999999999996</v>
      </c>
      <c r="AB61" s="276">
        <v>4.0999999999999996</v>
      </c>
      <c r="AC61" s="276">
        <v>4.0999999999999996</v>
      </c>
      <c r="AD61" s="276">
        <v>4.0999999999999996</v>
      </c>
      <c r="AE61" s="276">
        <v>4.5</v>
      </c>
      <c r="AF61" s="276">
        <v>4.5999999999999996</v>
      </c>
      <c r="AG61" s="276">
        <v>4.5999999999999996</v>
      </c>
      <c r="AH61" s="276">
        <v>4.7</v>
      </c>
      <c r="AI61" s="276">
        <v>4.7</v>
      </c>
      <c r="AJ61" s="276">
        <v>4.7</v>
      </c>
      <c r="AK61" s="276">
        <v>4.7</v>
      </c>
      <c r="AL61" s="276">
        <v>4.7</v>
      </c>
      <c r="AM61" s="276">
        <v>4.7</v>
      </c>
      <c r="AN61" s="276">
        <v>4.7</v>
      </c>
      <c r="AO61" s="276">
        <v>4.7</v>
      </c>
      <c r="AP61" s="276">
        <v>4.7</v>
      </c>
      <c r="AQ61" s="276">
        <v>4.7</v>
      </c>
      <c r="AR61" s="276">
        <v>4.7</v>
      </c>
      <c r="AS61" s="276">
        <v>4.5999999999999996</v>
      </c>
      <c r="AT61" s="276">
        <v>4.5999999999999996</v>
      </c>
      <c r="AU61" s="276">
        <v>4.5999999999999996</v>
      </c>
      <c r="AV61" s="276">
        <v>4.5999999999999996</v>
      </c>
      <c r="AW61" s="276">
        <v>4</v>
      </c>
      <c r="AX61" s="276">
        <v>4</v>
      </c>
      <c r="AY61" s="276">
        <v>4.0999999999999996</v>
      </c>
      <c r="AZ61" s="276">
        <v>4.0999999999999996</v>
      </c>
      <c r="BA61" s="276">
        <f>_xlfn.IFNA(VLOOKUP(C61,'INFORM Severity - hidden'!$C$5:$G$300,5,FALSE),"-")</f>
        <v>4.3</v>
      </c>
    </row>
    <row r="62" spans="1:53" x14ac:dyDescent="0.25">
      <c r="A62"/>
      <c r="B62"/>
      <c r="C62" t="s">
        <v>8838</v>
      </c>
      <c r="D62" s="276" t="str">
        <f t="shared" si="0"/>
        <v>-</v>
      </c>
      <c r="E62" s="276" t="s">
        <v>8813</v>
      </c>
      <c r="F62" s="276" t="s">
        <v>8813</v>
      </c>
      <c r="G62" s="276" t="s">
        <v>8813</v>
      </c>
      <c r="H62" s="276" t="s">
        <v>8813</v>
      </c>
      <c r="I62" s="276" t="s">
        <v>8813</v>
      </c>
      <c r="J62" s="276" t="s">
        <v>8813</v>
      </c>
      <c r="K62" s="276" t="s">
        <v>8813</v>
      </c>
      <c r="L62" s="276" t="s">
        <v>8813</v>
      </c>
      <c r="M62" s="276" t="s">
        <v>8813</v>
      </c>
      <c r="N62" s="276" t="s">
        <v>8813</v>
      </c>
      <c r="O62" s="276" t="s">
        <v>8813</v>
      </c>
      <c r="P62" s="276" t="s">
        <v>8813</v>
      </c>
      <c r="Q62" s="276" t="s">
        <v>8813</v>
      </c>
      <c r="R62" s="276" t="s">
        <v>8813</v>
      </c>
      <c r="S62" s="276" t="s">
        <v>8813</v>
      </c>
      <c r="T62" s="276" t="s">
        <v>8813</v>
      </c>
      <c r="U62" s="276" t="s">
        <v>8813</v>
      </c>
      <c r="V62" s="276">
        <v>2.4</v>
      </c>
      <c r="W62" s="276">
        <v>2.4</v>
      </c>
      <c r="X62" s="276">
        <v>2.4</v>
      </c>
      <c r="Y62" s="276">
        <v>2.4</v>
      </c>
      <c r="Z62" s="276">
        <v>2.4</v>
      </c>
      <c r="AA62" s="276">
        <v>2.6</v>
      </c>
      <c r="AB62" s="276">
        <v>2.6</v>
      </c>
      <c r="AC62" s="276">
        <v>2.6</v>
      </c>
      <c r="AD62" s="276">
        <v>2.6</v>
      </c>
      <c r="AE62" s="276">
        <v>2.6</v>
      </c>
      <c r="AF62" s="276">
        <v>2.7</v>
      </c>
      <c r="AG62" s="276">
        <v>2.7</v>
      </c>
      <c r="AH62" s="276">
        <v>2.4</v>
      </c>
      <c r="AI62" s="276">
        <v>2.4</v>
      </c>
      <c r="AJ62" s="276">
        <v>2.4</v>
      </c>
      <c r="AK62" s="276">
        <v>2.7</v>
      </c>
      <c r="AL62" s="276">
        <v>2.6</v>
      </c>
      <c r="AM62" s="276">
        <v>2.6</v>
      </c>
      <c r="AN62" s="276">
        <v>2.5</v>
      </c>
      <c r="AO62" s="276" t="s">
        <v>8813</v>
      </c>
      <c r="AP62" s="276" t="s">
        <v>8813</v>
      </c>
      <c r="AQ62" s="276" t="s">
        <v>8813</v>
      </c>
      <c r="AR62" s="276" t="s">
        <v>8813</v>
      </c>
      <c r="AS62" s="276" t="s">
        <v>8813</v>
      </c>
      <c r="AT62" s="276" t="s">
        <v>8813</v>
      </c>
      <c r="AU62" s="276" t="s">
        <v>8813</v>
      </c>
      <c r="AV62" s="276" t="s">
        <v>8813</v>
      </c>
      <c r="AW62" s="276" t="s">
        <v>8813</v>
      </c>
      <c r="AX62" s="276" t="s">
        <v>8813</v>
      </c>
      <c r="AY62" s="276" t="s">
        <v>8813</v>
      </c>
      <c r="AZ62" s="276" t="s">
        <v>8813</v>
      </c>
      <c r="BA62" s="276" t="str">
        <f>_xlfn.IFNA(VLOOKUP(C62,'INFORM Severity - hidden'!$C$5:$G$300,5,FALSE),"-")</f>
        <v>-</v>
      </c>
    </row>
    <row r="63" spans="1:53" x14ac:dyDescent="0.25">
      <c r="A63" t="s">
        <v>1428</v>
      </c>
      <c r="B63" t="s">
        <v>1426</v>
      </c>
      <c r="C63" t="s">
        <v>1427</v>
      </c>
      <c r="D63" s="276" t="str">
        <f t="shared" si="0"/>
        <v>Increasing</v>
      </c>
      <c r="E63" s="276" t="s">
        <v>8813</v>
      </c>
      <c r="F63" s="276" t="s">
        <v>8813</v>
      </c>
      <c r="G63" s="276" t="s">
        <v>8813</v>
      </c>
      <c r="H63" s="276" t="s">
        <v>8813</v>
      </c>
      <c r="I63" s="276" t="s">
        <v>8813</v>
      </c>
      <c r="J63" s="276" t="s">
        <v>8813</v>
      </c>
      <c r="K63" s="276" t="s">
        <v>8813</v>
      </c>
      <c r="L63" s="276" t="s">
        <v>8813</v>
      </c>
      <c r="M63" s="276" t="s">
        <v>8813</v>
      </c>
      <c r="N63" s="276" t="s">
        <v>8813</v>
      </c>
      <c r="O63" s="276" t="s">
        <v>8813</v>
      </c>
      <c r="P63" s="276" t="s">
        <v>8813</v>
      </c>
      <c r="Q63" s="276" t="s">
        <v>8813</v>
      </c>
      <c r="R63" s="276" t="s">
        <v>8813</v>
      </c>
      <c r="S63" s="276" t="s">
        <v>8813</v>
      </c>
      <c r="T63" s="276" t="s">
        <v>8813</v>
      </c>
      <c r="U63" s="276" t="s">
        <v>8813</v>
      </c>
      <c r="V63" s="276" t="s">
        <v>8813</v>
      </c>
      <c r="W63" s="276">
        <v>2.8</v>
      </c>
      <c r="X63" s="276">
        <v>2.8</v>
      </c>
      <c r="Y63" s="276">
        <v>2.8</v>
      </c>
      <c r="Z63" s="276">
        <v>2.8</v>
      </c>
      <c r="AA63" s="276">
        <v>2.9</v>
      </c>
      <c r="AB63" s="276">
        <v>2.9</v>
      </c>
      <c r="AC63" s="276">
        <v>2.9</v>
      </c>
      <c r="AD63" s="276">
        <v>2.9</v>
      </c>
      <c r="AE63" s="276">
        <v>3</v>
      </c>
      <c r="AF63" s="276">
        <v>3</v>
      </c>
      <c r="AG63" s="276">
        <v>3</v>
      </c>
      <c r="AH63" s="276">
        <v>3.1</v>
      </c>
      <c r="AI63" s="276">
        <v>3.1</v>
      </c>
      <c r="AJ63" s="276">
        <v>3.1</v>
      </c>
      <c r="AK63" s="276">
        <v>3.1</v>
      </c>
      <c r="AL63" s="276">
        <v>3.1</v>
      </c>
      <c r="AM63" s="276">
        <v>3.1</v>
      </c>
      <c r="AN63" s="276">
        <v>3.1</v>
      </c>
      <c r="AO63" s="276">
        <v>3.1</v>
      </c>
      <c r="AP63" s="276">
        <v>3.1</v>
      </c>
      <c r="AQ63" s="276">
        <v>3.1</v>
      </c>
      <c r="AR63" s="276">
        <v>3.1</v>
      </c>
      <c r="AS63" s="276">
        <v>3</v>
      </c>
      <c r="AT63" s="276">
        <v>2.6</v>
      </c>
      <c r="AU63" s="276">
        <v>3</v>
      </c>
      <c r="AV63" s="276">
        <v>3</v>
      </c>
      <c r="AW63" s="276">
        <v>3</v>
      </c>
      <c r="AX63" s="276">
        <v>3</v>
      </c>
      <c r="AY63" s="276">
        <v>3.2</v>
      </c>
      <c r="AZ63" s="276">
        <v>3.3</v>
      </c>
      <c r="BA63" s="276">
        <f>_xlfn.IFNA(VLOOKUP(C63,'INFORM Severity - hidden'!$C$5:$G$300,5,FALSE),"-")</f>
        <v>3.3</v>
      </c>
    </row>
    <row r="64" spans="1:53" x14ac:dyDescent="0.25">
      <c r="A64" t="s">
        <v>1428</v>
      </c>
      <c r="B64" t="s">
        <v>1436</v>
      </c>
      <c r="C64" t="s">
        <v>1437</v>
      </c>
      <c r="D64" s="276" t="str">
        <f t="shared" si="0"/>
        <v>Increasing</v>
      </c>
      <c r="E64" s="276" t="s">
        <v>8813</v>
      </c>
      <c r="F64" s="276" t="s">
        <v>8813</v>
      </c>
      <c r="G64" s="276" t="s">
        <v>8813</v>
      </c>
      <c r="H64" s="276" t="s">
        <v>8813</v>
      </c>
      <c r="I64" s="276" t="s">
        <v>8813</v>
      </c>
      <c r="J64" s="276" t="s">
        <v>8813</v>
      </c>
      <c r="K64" s="276" t="s">
        <v>8813</v>
      </c>
      <c r="L64" s="276" t="s">
        <v>8813</v>
      </c>
      <c r="M64" s="276" t="s">
        <v>8813</v>
      </c>
      <c r="N64" s="276" t="s">
        <v>8813</v>
      </c>
      <c r="O64" s="276" t="s">
        <v>8813</v>
      </c>
      <c r="P64" s="276" t="s">
        <v>8813</v>
      </c>
      <c r="Q64" s="276" t="s">
        <v>8813</v>
      </c>
      <c r="R64" s="276" t="s">
        <v>8813</v>
      </c>
      <c r="S64" s="276" t="s">
        <v>8813</v>
      </c>
      <c r="T64" s="276" t="s">
        <v>8813</v>
      </c>
      <c r="U64" s="276" t="s">
        <v>8813</v>
      </c>
      <c r="V64" s="276" t="s">
        <v>8813</v>
      </c>
      <c r="W64" s="276" t="s">
        <v>8813</v>
      </c>
      <c r="X64" s="276" t="s">
        <v>8813</v>
      </c>
      <c r="Y64" s="276" t="s">
        <v>8813</v>
      </c>
      <c r="Z64" s="276" t="s">
        <v>8813</v>
      </c>
      <c r="AA64" s="276" t="s">
        <v>8813</v>
      </c>
      <c r="AB64" s="276">
        <v>4.2</v>
      </c>
      <c r="AC64" s="276">
        <v>3.7</v>
      </c>
      <c r="AD64" s="276">
        <v>3.7</v>
      </c>
      <c r="AE64" s="276">
        <v>3.7</v>
      </c>
      <c r="AF64" s="276">
        <v>3.7</v>
      </c>
      <c r="AG64" s="276">
        <v>3.7</v>
      </c>
      <c r="AH64" s="276">
        <v>4.4000000000000004</v>
      </c>
      <c r="AI64" s="276">
        <v>4.4000000000000004</v>
      </c>
      <c r="AJ64" s="276">
        <v>4.4000000000000004</v>
      </c>
      <c r="AK64" s="276">
        <v>4.4000000000000004</v>
      </c>
      <c r="AL64" s="276">
        <v>4.4000000000000004</v>
      </c>
      <c r="AM64" s="276">
        <v>4.3</v>
      </c>
      <c r="AN64" s="276">
        <v>4.4000000000000004</v>
      </c>
      <c r="AO64" s="276">
        <v>4.4000000000000004</v>
      </c>
      <c r="AP64" s="276">
        <v>4.4000000000000004</v>
      </c>
      <c r="AQ64" s="276">
        <v>4.4000000000000004</v>
      </c>
      <c r="AR64" s="276">
        <v>4.4000000000000004</v>
      </c>
      <c r="AS64" s="276">
        <v>4.3</v>
      </c>
      <c r="AT64" s="276">
        <v>4.2</v>
      </c>
      <c r="AU64" s="276">
        <v>4.2</v>
      </c>
      <c r="AV64" s="276">
        <v>4.2</v>
      </c>
      <c r="AW64" s="276">
        <v>4.2</v>
      </c>
      <c r="AX64" s="276">
        <v>4.2</v>
      </c>
      <c r="AY64" s="276">
        <v>4.3</v>
      </c>
      <c r="AZ64" s="276">
        <v>4.3</v>
      </c>
      <c r="BA64" s="276">
        <f>_xlfn.IFNA(VLOOKUP(C64,'INFORM Severity - hidden'!$C$5:$G$300,5,FALSE),"-")</f>
        <v>4.3</v>
      </c>
    </row>
    <row r="65" spans="1:53" x14ac:dyDescent="0.25">
      <c r="A65" t="s">
        <v>1428</v>
      </c>
      <c r="B65" t="s">
        <v>1598</v>
      </c>
      <c r="C65" t="s">
        <v>1599</v>
      </c>
      <c r="D65" s="276" t="str">
        <f t="shared" si="0"/>
        <v>Increasing</v>
      </c>
      <c r="E65" s="276" t="s">
        <v>8813</v>
      </c>
      <c r="F65" s="276" t="s">
        <v>8813</v>
      </c>
      <c r="G65" s="276" t="s">
        <v>8813</v>
      </c>
      <c r="H65" s="276" t="s">
        <v>8813</v>
      </c>
      <c r="I65" s="276" t="s">
        <v>8813</v>
      </c>
      <c r="J65" s="276" t="s">
        <v>8813</v>
      </c>
      <c r="K65" s="276" t="s">
        <v>8813</v>
      </c>
      <c r="L65" s="276" t="s">
        <v>8813</v>
      </c>
      <c r="M65" s="276" t="s">
        <v>8813</v>
      </c>
      <c r="N65" s="276" t="s">
        <v>8813</v>
      </c>
      <c r="O65" s="276" t="s">
        <v>8813</v>
      </c>
      <c r="P65" s="276" t="s">
        <v>8813</v>
      </c>
      <c r="Q65" s="276" t="s">
        <v>8813</v>
      </c>
      <c r="R65" s="276" t="s">
        <v>8813</v>
      </c>
      <c r="S65" s="276" t="s">
        <v>8813</v>
      </c>
      <c r="T65" s="276" t="s">
        <v>8813</v>
      </c>
      <c r="U65" s="276" t="s">
        <v>8813</v>
      </c>
      <c r="V65" s="276" t="s">
        <v>8813</v>
      </c>
      <c r="W65" s="276" t="s">
        <v>8813</v>
      </c>
      <c r="X65" s="276" t="s">
        <v>8813</v>
      </c>
      <c r="Y65" s="276" t="s">
        <v>8813</v>
      </c>
      <c r="Z65" s="276" t="s">
        <v>8813</v>
      </c>
      <c r="AA65" s="276" t="s">
        <v>8813</v>
      </c>
      <c r="AB65" s="276" t="s">
        <v>8813</v>
      </c>
      <c r="AC65" s="276" t="s">
        <v>8813</v>
      </c>
      <c r="AD65" s="276" t="s">
        <v>8813</v>
      </c>
      <c r="AE65" s="276" t="s">
        <v>8813</v>
      </c>
      <c r="AF65" s="276" t="s">
        <v>8813</v>
      </c>
      <c r="AG65" s="276" t="s">
        <v>8813</v>
      </c>
      <c r="AH65" s="276" t="s">
        <v>8813</v>
      </c>
      <c r="AI65" s="276" t="s">
        <v>8813</v>
      </c>
      <c r="AJ65" s="276" t="s">
        <v>8813</v>
      </c>
      <c r="AK65" s="276" t="s">
        <v>8813</v>
      </c>
      <c r="AL65" s="276" t="s">
        <v>8813</v>
      </c>
      <c r="AM65" s="276" t="s">
        <v>8813</v>
      </c>
      <c r="AN65" s="276" t="s">
        <v>8813</v>
      </c>
      <c r="AO65" s="276" t="s">
        <v>8813</v>
      </c>
      <c r="AP65" s="276">
        <v>2.7</v>
      </c>
      <c r="AQ65" s="276">
        <v>2.6</v>
      </c>
      <c r="AR65" s="276">
        <v>2.8</v>
      </c>
      <c r="AS65" s="276">
        <v>2.8</v>
      </c>
      <c r="AT65" s="276">
        <v>3.5</v>
      </c>
      <c r="AU65" s="276">
        <v>3.5</v>
      </c>
      <c r="AV65" s="276">
        <v>3.5</v>
      </c>
      <c r="AW65" s="276">
        <v>3.7</v>
      </c>
      <c r="AX65" s="276">
        <v>3.7</v>
      </c>
      <c r="AY65" s="276">
        <v>3.8</v>
      </c>
      <c r="AZ65" s="276">
        <v>3.8</v>
      </c>
      <c r="BA65" s="276">
        <f>_xlfn.IFNA(VLOOKUP(C65,'INFORM Severity - hidden'!$C$5:$G$300,5,FALSE),"-")</f>
        <v>3.7</v>
      </c>
    </row>
    <row r="66" spans="1:53" x14ac:dyDescent="0.25">
      <c r="A66"/>
      <c r="B66"/>
      <c r="C66" t="s">
        <v>8839</v>
      </c>
      <c r="D66" s="276" t="str">
        <f t="shared" si="0"/>
        <v>-</v>
      </c>
      <c r="E66" s="276" t="s">
        <v>8813</v>
      </c>
      <c r="F66" s="276" t="s">
        <v>8813</v>
      </c>
      <c r="G66" s="276" t="s">
        <v>8813</v>
      </c>
      <c r="H66" s="276" t="s">
        <v>8813</v>
      </c>
      <c r="I66" s="276" t="s">
        <v>8813</v>
      </c>
      <c r="J66" s="276" t="s">
        <v>8813</v>
      </c>
      <c r="K66" s="276" t="s">
        <v>8813</v>
      </c>
      <c r="L66" s="276" t="s">
        <v>8813</v>
      </c>
      <c r="M66" s="276" t="s">
        <v>8813</v>
      </c>
      <c r="N66" s="276" t="s">
        <v>8813</v>
      </c>
      <c r="O66" s="276" t="s">
        <v>8813</v>
      </c>
      <c r="P66" s="276" t="s">
        <v>8813</v>
      </c>
      <c r="Q66" s="276" t="s">
        <v>8813</v>
      </c>
      <c r="R66" s="276" t="s">
        <v>8813</v>
      </c>
      <c r="S66" s="276" t="s">
        <v>8813</v>
      </c>
      <c r="T66" s="276" t="s">
        <v>8813</v>
      </c>
      <c r="U66" s="276" t="s">
        <v>8813</v>
      </c>
      <c r="V66" s="276" t="s">
        <v>8813</v>
      </c>
      <c r="W66" s="276" t="s">
        <v>8813</v>
      </c>
      <c r="X66" s="276" t="s">
        <v>8813</v>
      </c>
      <c r="Y66" s="276" t="s">
        <v>8813</v>
      </c>
      <c r="Z66" s="276" t="s">
        <v>8813</v>
      </c>
      <c r="AA66" s="276" t="s">
        <v>8813</v>
      </c>
      <c r="AB66" s="276" t="s">
        <v>8813</v>
      </c>
      <c r="AC66" s="276">
        <v>1.4</v>
      </c>
      <c r="AD66" s="276">
        <v>1.4</v>
      </c>
      <c r="AE66" s="276">
        <v>1.4</v>
      </c>
      <c r="AF66" s="276">
        <v>1.4</v>
      </c>
      <c r="AG66" s="276" t="s">
        <v>8813</v>
      </c>
      <c r="AH66" s="276" t="s">
        <v>8813</v>
      </c>
      <c r="AI66" s="276" t="s">
        <v>8813</v>
      </c>
      <c r="AJ66" s="276" t="s">
        <v>8813</v>
      </c>
      <c r="AK66" s="276" t="s">
        <v>8813</v>
      </c>
      <c r="AL66" s="276" t="s">
        <v>8813</v>
      </c>
      <c r="AM66" s="276" t="s">
        <v>8813</v>
      </c>
      <c r="AN66" s="276" t="s">
        <v>8813</v>
      </c>
      <c r="AO66" s="276" t="s">
        <v>8813</v>
      </c>
      <c r="AP66" s="276" t="s">
        <v>8813</v>
      </c>
      <c r="AQ66" s="276" t="s">
        <v>8813</v>
      </c>
      <c r="AR66" s="276" t="s">
        <v>8813</v>
      </c>
      <c r="AS66" s="276" t="s">
        <v>8813</v>
      </c>
      <c r="AT66" s="276" t="s">
        <v>8813</v>
      </c>
      <c r="AU66" s="276" t="s">
        <v>8813</v>
      </c>
      <c r="AV66" s="276" t="s">
        <v>8813</v>
      </c>
      <c r="AW66" s="276" t="s">
        <v>8813</v>
      </c>
      <c r="AX66" s="276" t="s">
        <v>8813</v>
      </c>
      <c r="AY66" s="276" t="s">
        <v>8813</v>
      </c>
      <c r="AZ66" s="276" t="s">
        <v>8813</v>
      </c>
      <c r="BA66" s="276" t="str">
        <f>_xlfn.IFNA(VLOOKUP(C66,'INFORM Severity - hidden'!$C$5:$G$300,5,FALSE),"-")</f>
        <v>-</v>
      </c>
    </row>
    <row r="67" spans="1:53" x14ac:dyDescent="0.25">
      <c r="A67" t="s">
        <v>2617</v>
      </c>
      <c r="B67" t="s">
        <v>2615</v>
      </c>
      <c r="C67" t="s">
        <v>2616</v>
      </c>
      <c r="D67" s="276" t="str">
        <f t="shared" ref="D67:D130" si="1">IF(BA67="-","-",IFERROR(IF(ROUND(AVERAGE(AY67:BA67),1)=ROUND(AVERAGE(AV67:AX67),1),"Stable",IF(ROUND(AVERAGE(AY67:BA67),1)&lt;ROUND(AVERAGE(AV67:AX67),1),"Decreasing",IF(ROUND(AVERAGE(AY67:BA67),1)&gt;ROUND(AVERAGE(AV67:AX67),1),"Increasing"))),"-"))</f>
        <v>Decreasing</v>
      </c>
      <c r="E67" s="276" t="s">
        <v>8813</v>
      </c>
      <c r="F67" s="276" t="s">
        <v>8813</v>
      </c>
      <c r="G67" s="276" t="s">
        <v>8813</v>
      </c>
      <c r="H67" s="276" t="s">
        <v>8813</v>
      </c>
      <c r="I67" s="276" t="s">
        <v>8813</v>
      </c>
      <c r="J67" s="276" t="s">
        <v>8813</v>
      </c>
      <c r="K67" s="276" t="s">
        <v>8813</v>
      </c>
      <c r="L67" s="276" t="s">
        <v>8813</v>
      </c>
      <c r="M67" s="276" t="s">
        <v>8813</v>
      </c>
      <c r="N67" s="276" t="s">
        <v>8813</v>
      </c>
      <c r="O67" s="276" t="s">
        <v>8813</v>
      </c>
      <c r="P67" s="276" t="s">
        <v>8813</v>
      </c>
      <c r="Q67" s="276" t="s">
        <v>8813</v>
      </c>
      <c r="R67" s="276" t="s">
        <v>8813</v>
      </c>
      <c r="S67" s="276" t="s">
        <v>8813</v>
      </c>
      <c r="T67" s="276" t="s">
        <v>8813</v>
      </c>
      <c r="U67" s="276" t="s">
        <v>8813</v>
      </c>
      <c r="V67" s="276" t="s">
        <v>8813</v>
      </c>
      <c r="W67" s="276" t="s">
        <v>8813</v>
      </c>
      <c r="X67" s="276" t="s">
        <v>8813</v>
      </c>
      <c r="Y67" s="276" t="s">
        <v>8813</v>
      </c>
      <c r="Z67" s="276" t="s">
        <v>8813</v>
      </c>
      <c r="AA67" s="276" t="s">
        <v>8813</v>
      </c>
      <c r="AB67" s="276" t="s">
        <v>8813</v>
      </c>
      <c r="AC67" s="276" t="s">
        <v>8813</v>
      </c>
      <c r="AD67" s="276" t="s">
        <v>8813</v>
      </c>
      <c r="AE67" s="276" t="s">
        <v>8813</v>
      </c>
      <c r="AF67" s="276" t="s">
        <v>8813</v>
      </c>
      <c r="AG67" s="276" t="s">
        <v>8813</v>
      </c>
      <c r="AH67" s="276" t="s">
        <v>8813</v>
      </c>
      <c r="AI67" s="276" t="s">
        <v>8813</v>
      </c>
      <c r="AJ67" s="276" t="s">
        <v>8813</v>
      </c>
      <c r="AK67" s="276" t="s">
        <v>8813</v>
      </c>
      <c r="AL67" s="276" t="s">
        <v>8813</v>
      </c>
      <c r="AM67" s="276" t="s">
        <v>8813</v>
      </c>
      <c r="AN67" s="276" t="s">
        <v>8813</v>
      </c>
      <c r="AO67" s="276" t="s">
        <v>8813</v>
      </c>
      <c r="AP67" s="276" t="s">
        <v>8813</v>
      </c>
      <c r="AQ67" s="276" t="s">
        <v>8813</v>
      </c>
      <c r="AR67" s="276" t="s">
        <v>8813</v>
      </c>
      <c r="AS67" s="276" t="s">
        <v>8813</v>
      </c>
      <c r="AT67" s="276" t="s">
        <v>8813</v>
      </c>
      <c r="AU67" s="276" t="s">
        <v>8813</v>
      </c>
      <c r="AV67" s="276">
        <v>1.7</v>
      </c>
      <c r="AW67" s="276">
        <v>1.7</v>
      </c>
      <c r="AX67" s="276">
        <v>1.7</v>
      </c>
      <c r="AY67" s="276">
        <v>1.6</v>
      </c>
      <c r="AZ67" s="276">
        <v>1.6</v>
      </c>
      <c r="BA67" s="276">
        <f>_xlfn.IFNA(VLOOKUP(C67,'INFORM Severity - hidden'!$C$5:$G$300,5,FALSE),"-")</f>
        <v>1.6</v>
      </c>
    </row>
    <row r="68" spans="1:53" x14ac:dyDescent="0.25">
      <c r="A68" t="s">
        <v>103</v>
      </c>
      <c r="B68" t="s">
        <v>101</v>
      </c>
      <c r="C68" t="s">
        <v>102</v>
      </c>
      <c r="D68" s="276" t="str">
        <f t="shared" si="1"/>
        <v>Stable</v>
      </c>
      <c r="E68" s="276" t="s">
        <v>8813</v>
      </c>
      <c r="F68" s="276">
        <v>1</v>
      </c>
      <c r="G68" s="276">
        <v>1</v>
      </c>
      <c r="H68" s="276">
        <v>1.7</v>
      </c>
      <c r="I68" s="276">
        <v>1.5</v>
      </c>
      <c r="J68" s="276">
        <v>1.5</v>
      </c>
      <c r="K68" s="276">
        <v>1.8</v>
      </c>
      <c r="L68" s="276">
        <v>1.8</v>
      </c>
      <c r="M68" s="276">
        <v>1.8</v>
      </c>
      <c r="N68" s="276">
        <v>1.9</v>
      </c>
      <c r="O68" s="276">
        <v>1.9</v>
      </c>
      <c r="P68" s="276">
        <v>1.9</v>
      </c>
      <c r="Q68" s="276">
        <v>1.9</v>
      </c>
      <c r="R68" s="276">
        <v>1.9</v>
      </c>
      <c r="S68" s="276">
        <v>2</v>
      </c>
      <c r="T68" s="276">
        <v>1.9</v>
      </c>
      <c r="U68" s="276">
        <v>2</v>
      </c>
      <c r="V68" s="276">
        <v>2.1</v>
      </c>
      <c r="W68" s="276">
        <v>2.2000000000000002</v>
      </c>
      <c r="X68" s="276">
        <v>1.9</v>
      </c>
      <c r="Y68" s="276">
        <v>1.9</v>
      </c>
      <c r="Z68" s="276">
        <v>1.9</v>
      </c>
      <c r="AA68" s="276">
        <v>1.8</v>
      </c>
      <c r="AB68" s="276">
        <v>1.8</v>
      </c>
      <c r="AC68" s="276">
        <v>1.8</v>
      </c>
      <c r="AD68" s="276">
        <v>1.6</v>
      </c>
      <c r="AE68" s="276">
        <v>1.6</v>
      </c>
      <c r="AF68" s="276">
        <v>1.5</v>
      </c>
      <c r="AG68" s="276">
        <v>1.5</v>
      </c>
      <c r="AH68" s="276">
        <v>1.6</v>
      </c>
      <c r="AI68" s="276">
        <v>1.6</v>
      </c>
      <c r="AJ68" s="276">
        <v>1.6</v>
      </c>
      <c r="AK68" s="276">
        <v>1.7</v>
      </c>
      <c r="AL68" s="276">
        <v>1.7</v>
      </c>
      <c r="AM68" s="276">
        <v>1.7</v>
      </c>
      <c r="AN68" s="276">
        <v>1.6</v>
      </c>
      <c r="AO68" s="276">
        <v>1.6</v>
      </c>
      <c r="AP68" s="276">
        <v>1.6</v>
      </c>
      <c r="AQ68" s="276">
        <v>1.6</v>
      </c>
      <c r="AR68" s="276">
        <v>1.6</v>
      </c>
      <c r="AS68" s="276">
        <v>1.6</v>
      </c>
      <c r="AT68" s="276">
        <v>1.6</v>
      </c>
      <c r="AU68" s="276">
        <v>1.6</v>
      </c>
      <c r="AV68" s="276">
        <v>1.4</v>
      </c>
      <c r="AW68" s="276">
        <v>1.5</v>
      </c>
      <c r="AX68" s="276">
        <v>1.4</v>
      </c>
      <c r="AY68" s="276">
        <v>1.4</v>
      </c>
      <c r="AZ68" s="276">
        <v>1.4</v>
      </c>
      <c r="BA68" s="276">
        <f>_xlfn.IFNA(VLOOKUP(C68,'INFORM Severity - hidden'!$C$5:$G$300,5,FALSE),"-")</f>
        <v>1.4</v>
      </c>
    </row>
    <row r="69" spans="1:53" x14ac:dyDescent="0.25">
      <c r="A69" t="s">
        <v>3548</v>
      </c>
      <c r="B69" t="s">
        <v>3546</v>
      </c>
      <c r="C69" t="s">
        <v>3547</v>
      </c>
      <c r="D69" s="276" t="str">
        <f t="shared" si="1"/>
        <v>Decreasing</v>
      </c>
      <c r="E69" s="276" t="s">
        <v>8813</v>
      </c>
      <c r="F69" s="276">
        <v>3.4</v>
      </c>
      <c r="G69" s="276">
        <v>3.4</v>
      </c>
      <c r="H69" s="276">
        <v>4</v>
      </c>
      <c r="I69" s="276">
        <v>3.7</v>
      </c>
      <c r="J69" s="276">
        <v>3.5</v>
      </c>
      <c r="K69" s="276">
        <v>3.5</v>
      </c>
      <c r="L69" s="276">
        <v>3.5</v>
      </c>
      <c r="M69" s="276">
        <v>3.5</v>
      </c>
      <c r="N69" s="276">
        <v>3.5</v>
      </c>
      <c r="O69" s="276">
        <v>3.5</v>
      </c>
      <c r="P69" s="276">
        <v>3.5</v>
      </c>
      <c r="Q69" s="276">
        <v>3.5</v>
      </c>
      <c r="R69" s="276">
        <v>3.3</v>
      </c>
      <c r="S69" s="276">
        <v>3.3</v>
      </c>
      <c r="T69" s="276">
        <v>3.4</v>
      </c>
      <c r="U69" s="276">
        <v>3.4</v>
      </c>
      <c r="V69" s="276">
        <v>3.4</v>
      </c>
      <c r="W69" s="276">
        <v>3.4</v>
      </c>
      <c r="X69" s="276">
        <v>3.4</v>
      </c>
      <c r="Y69" s="276">
        <v>3.4</v>
      </c>
      <c r="Z69" s="276">
        <v>3.4</v>
      </c>
      <c r="AA69" s="276">
        <v>3.4</v>
      </c>
      <c r="AB69" s="276">
        <v>3.4</v>
      </c>
      <c r="AC69" s="276">
        <v>3.4</v>
      </c>
      <c r="AD69" s="276">
        <v>3.4</v>
      </c>
      <c r="AE69" s="276">
        <v>3.4</v>
      </c>
      <c r="AF69" s="276">
        <v>3.4</v>
      </c>
      <c r="AG69" s="276">
        <v>3.4</v>
      </c>
      <c r="AH69" s="276">
        <v>3.4</v>
      </c>
      <c r="AI69" s="276">
        <v>3.4</v>
      </c>
      <c r="AJ69" s="276">
        <v>3.4</v>
      </c>
      <c r="AK69" s="276">
        <v>3.4</v>
      </c>
      <c r="AL69" s="276">
        <v>3.4</v>
      </c>
      <c r="AM69" s="276">
        <v>3.5</v>
      </c>
      <c r="AN69" s="276">
        <v>3.5</v>
      </c>
      <c r="AO69" s="276">
        <v>3.5</v>
      </c>
      <c r="AP69" s="276">
        <v>3.5</v>
      </c>
      <c r="AQ69" s="276">
        <v>3.5</v>
      </c>
      <c r="AR69" s="276">
        <v>3.5</v>
      </c>
      <c r="AS69" s="276">
        <v>3.5</v>
      </c>
      <c r="AT69" s="276">
        <v>3.6</v>
      </c>
      <c r="AU69" s="276">
        <v>3.6</v>
      </c>
      <c r="AV69" s="276">
        <v>3.6</v>
      </c>
      <c r="AW69" s="276">
        <v>3.6</v>
      </c>
      <c r="AX69" s="276">
        <v>3.5</v>
      </c>
      <c r="AY69" s="276">
        <v>3.5</v>
      </c>
      <c r="AZ69" s="276">
        <v>3.5</v>
      </c>
      <c r="BA69" s="276">
        <f>_xlfn.IFNA(VLOOKUP(C69,'INFORM Severity - hidden'!$C$5:$G$300,5,FALSE),"-")</f>
        <v>3.5</v>
      </c>
    </row>
    <row r="70" spans="1:53" x14ac:dyDescent="0.25">
      <c r="A70"/>
      <c r="B70"/>
      <c r="C70" t="s">
        <v>8840</v>
      </c>
      <c r="D70" s="276" t="str">
        <f t="shared" si="1"/>
        <v>-</v>
      </c>
      <c r="E70" s="276" t="s">
        <v>8813</v>
      </c>
      <c r="F70" s="276" t="s">
        <v>8813</v>
      </c>
      <c r="G70" s="276" t="s">
        <v>8813</v>
      </c>
      <c r="H70" s="276" t="s">
        <v>8813</v>
      </c>
      <c r="I70" s="276" t="s">
        <v>8813</v>
      </c>
      <c r="J70" s="276" t="s">
        <v>8813</v>
      </c>
      <c r="K70" s="276" t="s">
        <v>8813</v>
      </c>
      <c r="L70" s="276" t="s">
        <v>8813</v>
      </c>
      <c r="M70" s="276" t="s">
        <v>8813</v>
      </c>
      <c r="N70" s="276" t="s">
        <v>8813</v>
      </c>
      <c r="O70" s="276" t="s">
        <v>8813</v>
      </c>
      <c r="P70" s="276" t="s">
        <v>8813</v>
      </c>
      <c r="Q70" s="276" t="s">
        <v>8813</v>
      </c>
      <c r="R70" s="276" t="s">
        <v>8813</v>
      </c>
      <c r="S70" s="276" t="s">
        <v>8813</v>
      </c>
      <c r="T70" s="276" t="s">
        <v>8813</v>
      </c>
      <c r="U70" s="276" t="s">
        <v>8813</v>
      </c>
      <c r="V70" s="276" t="s">
        <v>8813</v>
      </c>
      <c r="W70" s="276" t="s">
        <v>8813</v>
      </c>
      <c r="X70" s="276" t="s">
        <v>8813</v>
      </c>
      <c r="Y70" s="276" t="s">
        <v>8813</v>
      </c>
      <c r="Z70" s="276" t="s">
        <v>8813</v>
      </c>
      <c r="AA70" s="276" t="s">
        <v>8813</v>
      </c>
      <c r="AB70" s="276">
        <v>2.7</v>
      </c>
      <c r="AC70" s="276">
        <v>3.1</v>
      </c>
      <c r="AD70" s="276">
        <v>3.1</v>
      </c>
      <c r="AE70" s="276">
        <v>3.1</v>
      </c>
      <c r="AF70" s="276">
        <v>3.1</v>
      </c>
      <c r="AG70" s="276">
        <v>3.1</v>
      </c>
      <c r="AH70" s="276">
        <v>3.1</v>
      </c>
      <c r="AI70" s="276">
        <v>3.1</v>
      </c>
      <c r="AJ70" s="276">
        <v>3.1</v>
      </c>
      <c r="AK70" s="276" t="s">
        <v>8813</v>
      </c>
      <c r="AL70" s="276" t="s">
        <v>8813</v>
      </c>
      <c r="AM70" s="276" t="s">
        <v>8813</v>
      </c>
      <c r="AN70" s="276" t="s">
        <v>8813</v>
      </c>
      <c r="AO70" s="276" t="s">
        <v>8813</v>
      </c>
      <c r="AP70" s="276" t="s">
        <v>8813</v>
      </c>
      <c r="AQ70" s="276" t="s">
        <v>8813</v>
      </c>
      <c r="AR70" s="276" t="s">
        <v>8813</v>
      </c>
      <c r="AS70" s="276" t="s">
        <v>8813</v>
      </c>
      <c r="AT70" s="276" t="s">
        <v>8813</v>
      </c>
      <c r="AU70" s="276" t="s">
        <v>8813</v>
      </c>
      <c r="AV70" s="276" t="s">
        <v>8813</v>
      </c>
      <c r="AW70" s="276" t="s">
        <v>8813</v>
      </c>
      <c r="AX70" s="276" t="s">
        <v>8813</v>
      </c>
      <c r="AY70" s="276" t="s">
        <v>8813</v>
      </c>
      <c r="AZ70" s="276" t="s">
        <v>8813</v>
      </c>
      <c r="BA70" s="276" t="str">
        <f>_xlfn.IFNA(VLOOKUP(C70,'INFORM Severity - hidden'!$C$5:$G$300,5,FALSE),"-")</f>
        <v>-</v>
      </c>
    </row>
    <row r="71" spans="1:53" x14ac:dyDescent="0.25">
      <c r="A71" t="s">
        <v>3560</v>
      </c>
      <c r="B71" t="s">
        <v>3558</v>
      </c>
      <c r="C71" t="s">
        <v>3559</v>
      </c>
      <c r="D71" s="276" t="str">
        <f t="shared" si="1"/>
        <v>Stable</v>
      </c>
      <c r="E71" s="276" t="s">
        <v>8813</v>
      </c>
      <c r="F71" s="276">
        <v>2.2999999999999998</v>
      </c>
      <c r="G71" s="276">
        <v>2.2999999999999998</v>
      </c>
      <c r="H71" s="276">
        <v>2.8</v>
      </c>
      <c r="I71" s="276">
        <v>2.8</v>
      </c>
      <c r="J71" s="276">
        <v>2.8</v>
      </c>
      <c r="K71" s="276">
        <v>2.8</v>
      </c>
      <c r="L71" s="276">
        <v>2.8</v>
      </c>
      <c r="M71" s="276">
        <v>2.8</v>
      </c>
      <c r="N71" s="276">
        <v>2.8</v>
      </c>
      <c r="O71" s="276">
        <v>2.8</v>
      </c>
      <c r="P71" s="276">
        <v>3.2</v>
      </c>
      <c r="Q71" s="276">
        <v>3.2</v>
      </c>
      <c r="R71" s="276">
        <v>3.2</v>
      </c>
      <c r="S71" s="276">
        <v>3.2</v>
      </c>
      <c r="T71" s="276">
        <v>3.3</v>
      </c>
      <c r="U71" s="276">
        <v>3.3</v>
      </c>
      <c r="V71" s="276">
        <v>3.3</v>
      </c>
      <c r="W71" s="276">
        <v>3.3</v>
      </c>
      <c r="X71" s="276">
        <v>3.3</v>
      </c>
      <c r="Y71" s="276">
        <v>3.3</v>
      </c>
      <c r="Z71" s="276">
        <v>3.2</v>
      </c>
      <c r="AA71" s="276">
        <v>3.3</v>
      </c>
      <c r="AB71" s="276">
        <v>3.3</v>
      </c>
      <c r="AC71" s="276">
        <v>3.3</v>
      </c>
      <c r="AD71" s="276">
        <v>3.3</v>
      </c>
      <c r="AE71" s="276">
        <v>3.3</v>
      </c>
      <c r="AF71" s="276">
        <v>3.3</v>
      </c>
      <c r="AG71" s="276">
        <v>3.3</v>
      </c>
      <c r="AH71" s="276">
        <v>3.3</v>
      </c>
      <c r="AI71" s="276">
        <v>3.3</v>
      </c>
      <c r="AJ71" s="276">
        <v>3.3</v>
      </c>
      <c r="AK71" s="276">
        <v>3.3</v>
      </c>
      <c r="AL71" s="276">
        <v>3.3</v>
      </c>
      <c r="AM71" s="276">
        <v>3.7</v>
      </c>
      <c r="AN71" s="276">
        <v>3.7</v>
      </c>
      <c r="AO71" s="276">
        <v>3.7</v>
      </c>
      <c r="AP71" s="276">
        <v>3.7</v>
      </c>
      <c r="AQ71" s="276">
        <v>3.7</v>
      </c>
      <c r="AR71" s="276">
        <v>3.7</v>
      </c>
      <c r="AS71" s="276">
        <v>3.6</v>
      </c>
      <c r="AT71" s="276">
        <v>3.3</v>
      </c>
      <c r="AU71" s="276">
        <v>3.3</v>
      </c>
      <c r="AV71" s="276">
        <v>3.3</v>
      </c>
      <c r="AW71" s="276">
        <v>3.3</v>
      </c>
      <c r="AX71" s="276">
        <v>3.3</v>
      </c>
      <c r="AY71" s="276">
        <v>3.3</v>
      </c>
      <c r="AZ71" s="276">
        <v>3.3</v>
      </c>
      <c r="BA71" s="276">
        <f>_xlfn.IFNA(VLOOKUP(C71,'INFORM Severity - hidden'!$C$5:$G$300,5,FALSE),"-")</f>
        <v>3.4</v>
      </c>
    </row>
    <row r="72" spans="1:53" x14ac:dyDescent="0.25">
      <c r="A72"/>
      <c r="B72"/>
      <c r="C72" t="s">
        <v>8841</v>
      </c>
      <c r="D72" s="276" t="str">
        <f t="shared" si="1"/>
        <v>-</v>
      </c>
      <c r="E72" s="276" t="s">
        <v>8813</v>
      </c>
      <c r="F72" s="276" t="s">
        <v>8813</v>
      </c>
      <c r="G72" s="276" t="s">
        <v>8813</v>
      </c>
      <c r="H72" s="276" t="s">
        <v>8813</v>
      </c>
      <c r="I72" s="276" t="s">
        <v>8813</v>
      </c>
      <c r="J72" s="276" t="s">
        <v>8813</v>
      </c>
      <c r="K72" s="276" t="s">
        <v>8813</v>
      </c>
      <c r="L72" s="276" t="s">
        <v>8813</v>
      </c>
      <c r="M72" s="276" t="s">
        <v>8813</v>
      </c>
      <c r="N72" s="276" t="s">
        <v>8813</v>
      </c>
      <c r="O72" s="276" t="s">
        <v>8813</v>
      </c>
      <c r="P72" s="276" t="s">
        <v>8813</v>
      </c>
      <c r="Q72" s="276" t="s">
        <v>8813</v>
      </c>
      <c r="R72" s="276" t="s">
        <v>8813</v>
      </c>
      <c r="S72" s="276" t="s">
        <v>8813</v>
      </c>
      <c r="T72" s="276" t="s">
        <v>8813</v>
      </c>
      <c r="U72" s="276" t="s">
        <v>8813</v>
      </c>
      <c r="V72" s="276" t="s">
        <v>8813</v>
      </c>
      <c r="W72" s="276" t="s">
        <v>8813</v>
      </c>
      <c r="X72" s="276" t="s">
        <v>8813</v>
      </c>
      <c r="Y72" s="276" t="s">
        <v>8813</v>
      </c>
      <c r="Z72" s="276" t="s">
        <v>8813</v>
      </c>
      <c r="AA72" s="276" t="s">
        <v>8813</v>
      </c>
      <c r="AB72" s="276">
        <v>3.1</v>
      </c>
      <c r="AC72" s="276">
        <v>3.3</v>
      </c>
      <c r="AD72" s="276">
        <v>3.3</v>
      </c>
      <c r="AE72" s="276">
        <v>3.3</v>
      </c>
      <c r="AF72" s="276">
        <v>3.3</v>
      </c>
      <c r="AG72" s="276">
        <v>3.3</v>
      </c>
      <c r="AH72" s="276">
        <v>3.3</v>
      </c>
      <c r="AI72" s="276">
        <v>3.3</v>
      </c>
      <c r="AJ72" s="276">
        <v>3.3</v>
      </c>
      <c r="AK72" s="276">
        <v>3.3</v>
      </c>
      <c r="AL72" s="276" t="s">
        <v>8813</v>
      </c>
      <c r="AM72" s="276" t="s">
        <v>8813</v>
      </c>
      <c r="AN72" s="276" t="s">
        <v>8813</v>
      </c>
      <c r="AO72" s="276" t="s">
        <v>8813</v>
      </c>
      <c r="AP72" s="276" t="s">
        <v>8813</v>
      </c>
      <c r="AQ72" s="276" t="s">
        <v>8813</v>
      </c>
      <c r="AR72" s="276" t="s">
        <v>8813</v>
      </c>
      <c r="AS72" s="276" t="s">
        <v>8813</v>
      </c>
      <c r="AT72" s="276" t="s">
        <v>8813</v>
      </c>
      <c r="AU72" s="276" t="s">
        <v>8813</v>
      </c>
      <c r="AV72" s="276" t="s">
        <v>8813</v>
      </c>
      <c r="AW72" s="276" t="s">
        <v>8813</v>
      </c>
      <c r="AX72" s="276" t="s">
        <v>8813</v>
      </c>
      <c r="AY72" s="276" t="s">
        <v>8813</v>
      </c>
      <c r="AZ72" s="276" t="s">
        <v>8813</v>
      </c>
      <c r="BA72" s="276" t="str">
        <f>_xlfn.IFNA(VLOOKUP(C72,'INFORM Severity - hidden'!$C$5:$G$300,5,FALSE),"-")</f>
        <v>-</v>
      </c>
    </row>
    <row r="73" spans="1:53" x14ac:dyDescent="0.25">
      <c r="A73" t="s">
        <v>3572</v>
      </c>
      <c r="B73" t="s">
        <v>3570</v>
      </c>
      <c r="C73" t="s">
        <v>3571</v>
      </c>
      <c r="D73" s="276" t="str">
        <f t="shared" si="1"/>
        <v>Stable</v>
      </c>
      <c r="E73" s="276">
        <v>3.4</v>
      </c>
      <c r="F73" s="276">
        <v>2.9</v>
      </c>
      <c r="G73" s="276">
        <v>2.9</v>
      </c>
      <c r="H73" s="276">
        <v>3.2</v>
      </c>
      <c r="I73" s="276">
        <v>3.2</v>
      </c>
      <c r="J73" s="276">
        <v>3.3</v>
      </c>
      <c r="K73" s="276">
        <v>3.3</v>
      </c>
      <c r="L73" s="276">
        <v>3.3</v>
      </c>
      <c r="M73" s="276">
        <v>3.3</v>
      </c>
      <c r="N73" s="276">
        <v>3.3</v>
      </c>
      <c r="O73" s="276">
        <v>3.4</v>
      </c>
      <c r="P73" s="276">
        <v>3.4</v>
      </c>
      <c r="Q73" s="276">
        <v>3.4</v>
      </c>
      <c r="R73" s="276">
        <v>3.4</v>
      </c>
      <c r="S73" s="276">
        <v>3.5</v>
      </c>
      <c r="T73" s="276">
        <v>3.5</v>
      </c>
      <c r="U73" s="276">
        <v>3.5</v>
      </c>
      <c r="V73" s="276">
        <v>3.5</v>
      </c>
      <c r="W73" s="276">
        <v>3.5</v>
      </c>
      <c r="X73" s="276">
        <v>3.5</v>
      </c>
      <c r="Y73" s="276">
        <v>3.4</v>
      </c>
      <c r="Z73" s="276">
        <v>3.5</v>
      </c>
      <c r="AA73" s="276">
        <v>3.5</v>
      </c>
      <c r="AB73" s="276">
        <v>3.5</v>
      </c>
      <c r="AC73" s="276">
        <v>3.5</v>
      </c>
      <c r="AD73" s="276">
        <v>3.5</v>
      </c>
      <c r="AE73" s="276">
        <v>3.8</v>
      </c>
      <c r="AF73" s="276">
        <v>3.8</v>
      </c>
      <c r="AG73" s="276">
        <v>3.8</v>
      </c>
      <c r="AH73" s="276">
        <v>3.8</v>
      </c>
      <c r="AI73" s="276">
        <v>3.8</v>
      </c>
      <c r="AJ73" s="276">
        <v>4.0999999999999996</v>
      </c>
      <c r="AK73" s="276">
        <v>4.0999999999999996</v>
      </c>
      <c r="AL73" s="276">
        <v>4.0999999999999996</v>
      </c>
      <c r="AM73" s="276">
        <v>4.0999999999999996</v>
      </c>
      <c r="AN73" s="276">
        <v>4.0999999999999996</v>
      </c>
      <c r="AO73" s="276">
        <v>4.0999999999999996</v>
      </c>
      <c r="AP73" s="276">
        <v>4.0999999999999996</v>
      </c>
      <c r="AQ73" s="276">
        <v>4.0999999999999996</v>
      </c>
      <c r="AR73" s="276">
        <v>4.0999999999999996</v>
      </c>
      <c r="AS73" s="276">
        <v>4</v>
      </c>
      <c r="AT73" s="276">
        <v>4.2</v>
      </c>
      <c r="AU73" s="276">
        <v>4.2</v>
      </c>
      <c r="AV73" s="276">
        <v>4.2</v>
      </c>
      <c r="AW73" s="276">
        <v>4.2</v>
      </c>
      <c r="AX73" s="276">
        <v>4.2</v>
      </c>
      <c r="AY73" s="276">
        <v>4.2</v>
      </c>
      <c r="AZ73" s="276">
        <v>4.2</v>
      </c>
      <c r="BA73" s="276">
        <f>_xlfn.IFNA(VLOOKUP(C73,'INFORM Severity - hidden'!$C$5:$G$300,5,FALSE),"-")</f>
        <v>4.2</v>
      </c>
    </row>
    <row r="74" spans="1:53" x14ac:dyDescent="0.25">
      <c r="A74" t="s">
        <v>3572</v>
      </c>
      <c r="B74" t="s">
        <v>3582</v>
      </c>
      <c r="C74" t="s">
        <v>3583</v>
      </c>
      <c r="D74" s="276" t="str">
        <f t="shared" si="1"/>
        <v>Decreasing</v>
      </c>
      <c r="E74" s="276" t="s">
        <v>8813</v>
      </c>
      <c r="F74" s="276" t="s">
        <v>8813</v>
      </c>
      <c r="G74" s="276" t="s">
        <v>8813</v>
      </c>
      <c r="H74" s="276" t="s">
        <v>8813</v>
      </c>
      <c r="I74" s="276" t="s">
        <v>8813</v>
      </c>
      <c r="J74" s="276" t="s">
        <v>8813</v>
      </c>
      <c r="K74" s="276" t="s">
        <v>8813</v>
      </c>
      <c r="L74" s="276" t="s">
        <v>8813</v>
      </c>
      <c r="M74" s="276" t="s">
        <v>8813</v>
      </c>
      <c r="N74" s="276" t="s">
        <v>8813</v>
      </c>
      <c r="O74" s="276" t="s">
        <v>8813</v>
      </c>
      <c r="P74" s="276" t="s">
        <v>8813</v>
      </c>
      <c r="Q74" s="276" t="s">
        <v>8813</v>
      </c>
      <c r="R74" s="276" t="s">
        <v>8813</v>
      </c>
      <c r="S74" s="276" t="s">
        <v>8813</v>
      </c>
      <c r="T74" s="276" t="s">
        <v>8813</v>
      </c>
      <c r="U74" s="276" t="s">
        <v>8813</v>
      </c>
      <c r="V74" s="276" t="s">
        <v>8813</v>
      </c>
      <c r="W74" s="276" t="s">
        <v>8813</v>
      </c>
      <c r="X74" s="276" t="s">
        <v>8813</v>
      </c>
      <c r="Y74" s="276" t="s">
        <v>8813</v>
      </c>
      <c r="Z74" s="276" t="s">
        <v>8813</v>
      </c>
      <c r="AA74" s="276" t="s">
        <v>8813</v>
      </c>
      <c r="AB74" s="276" t="s">
        <v>8813</v>
      </c>
      <c r="AC74" s="276" t="s">
        <v>8813</v>
      </c>
      <c r="AD74" s="276" t="s">
        <v>8813</v>
      </c>
      <c r="AE74" s="276" t="s">
        <v>8813</v>
      </c>
      <c r="AF74" s="276" t="s">
        <v>8813</v>
      </c>
      <c r="AG74" s="276" t="s">
        <v>8813</v>
      </c>
      <c r="AH74" s="276" t="s">
        <v>8813</v>
      </c>
      <c r="AI74" s="276" t="s">
        <v>8813</v>
      </c>
      <c r="AJ74" s="276">
        <v>3</v>
      </c>
      <c r="AK74" s="276">
        <v>3</v>
      </c>
      <c r="AL74" s="276">
        <v>3.1</v>
      </c>
      <c r="AM74" s="276">
        <v>3.1</v>
      </c>
      <c r="AN74" s="276">
        <v>3.1</v>
      </c>
      <c r="AO74" s="276">
        <v>3.1</v>
      </c>
      <c r="AP74" s="276">
        <v>3.1</v>
      </c>
      <c r="AQ74" s="276">
        <v>3.1</v>
      </c>
      <c r="AR74" s="276">
        <v>3.1</v>
      </c>
      <c r="AS74" s="276">
        <v>3</v>
      </c>
      <c r="AT74" s="276">
        <v>3.1</v>
      </c>
      <c r="AU74" s="276">
        <v>2.9</v>
      </c>
      <c r="AV74" s="276">
        <v>3.1</v>
      </c>
      <c r="AW74" s="276">
        <v>3.1</v>
      </c>
      <c r="AX74" s="276">
        <v>3.1</v>
      </c>
      <c r="AY74" s="276">
        <v>2.9</v>
      </c>
      <c r="AZ74" s="276">
        <v>2.9</v>
      </c>
      <c r="BA74" s="276">
        <f>_xlfn.IFNA(VLOOKUP(C74,'INFORM Severity - hidden'!$C$5:$G$300,5,FALSE),"-")</f>
        <v>2.9</v>
      </c>
    </row>
    <row r="75" spans="1:53" x14ac:dyDescent="0.25">
      <c r="A75" t="s">
        <v>2287</v>
      </c>
      <c r="B75" t="s">
        <v>2285</v>
      </c>
      <c r="C75" t="s">
        <v>2286</v>
      </c>
      <c r="D75" s="276" t="str">
        <f t="shared" si="1"/>
        <v>Decreasing</v>
      </c>
      <c r="E75" s="276" t="s">
        <v>8813</v>
      </c>
      <c r="F75" s="276" t="s">
        <v>8813</v>
      </c>
      <c r="G75" s="276" t="s">
        <v>8813</v>
      </c>
      <c r="H75" s="276" t="s">
        <v>8813</v>
      </c>
      <c r="I75" s="276" t="s">
        <v>8813</v>
      </c>
      <c r="J75" s="276" t="s">
        <v>8813</v>
      </c>
      <c r="K75" s="276" t="s">
        <v>8813</v>
      </c>
      <c r="L75" s="276" t="s">
        <v>8813</v>
      </c>
      <c r="M75" s="276" t="s">
        <v>8813</v>
      </c>
      <c r="N75" s="276" t="s">
        <v>8813</v>
      </c>
      <c r="O75" s="276" t="s">
        <v>8813</v>
      </c>
      <c r="P75" s="276" t="s">
        <v>8813</v>
      </c>
      <c r="Q75" s="276" t="s">
        <v>8813</v>
      </c>
      <c r="R75" s="276" t="s">
        <v>8813</v>
      </c>
      <c r="S75" s="276" t="s">
        <v>8813</v>
      </c>
      <c r="T75" s="276" t="s">
        <v>8813</v>
      </c>
      <c r="U75" s="276" t="s">
        <v>8813</v>
      </c>
      <c r="V75" s="276" t="s">
        <v>8813</v>
      </c>
      <c r="W75" s="276" t="s">
        <v>8813</v>
      </c>
      <c r="X75" s="276" t="s">
        <v>8813</v>
      </c>
      <c r="Y75" s="276" t="s">
        <v>8813</v>
      </c>
      <c r="Z75" s="276" t="s">
        <v>8813</v>
      </c>
      <c r="AA75" s="276" t="s">
        <v>8813</v>
      </c>
      <c r="AB75" s="276" t="s">
        <v>8813</v>
      </c>
      <c r="AC75" s="276" t="s">
        <v>8813</v>
      </c>
      <c r="AD75" s="276" t="s">
        <v>8813</v>
      </c>
      <c r="AE75" s="276" t="s">
        <v>8813</v>
      </c>
      <c r="AF75" s="276" t="s">
        <v>8813</v>
      </c>
      <c r="AG75" s="276" t="s">
        <v>8813</v>
      </c>
      <c r="AH75" s="276" t="s">
        <v>8813</v>
      </c>
      <c r="AI75" s="276" t="s">
        <v>8813</v>
      </c>
      <c r="AJ75" s="276" t="s">
        <v>8813</v>
      </c>
      <c r="AK75" s="276" t="s">
        <v>8813</v>
      </c>
      <c r="AL75" s="276" t="s">
        <v>8813</v>
      </c>
      <c r="AM75" s="276" t="s">
        <v>8813</v>
      </c>
      <c r="AN75" s="276" t="s">
        <v>8813</v>
      </c>
      <c r="AO75" s="276" t="s">
        <v>8813</v>
      </c>
      <c r="AP75" s="276">
        <v>1.1000000000000001</v>
      </c>
      <c r="AQ75" s="276">
        <v>1.4</v>
      </c>
      <c r="AR75" s="276">
        <v>1.3</v>
      </c>
      <c r="AS75" s="276">
        <v>1.4</v>
      </c>
      <c r="AT75" s="276">
        <v>1.4</v>
      </c>
      <c r="AU75" s="276">
        <v>2.5</v>
      </c>
      <c r="AV75" s="276">
        <v>2.6</v>
      </c>
      <c r="AW75" s="276">
        <v>2.6</v>
      </c>
      <c r="AX75" s="276">
        <v>2.6</v>
      </c>
      <c r="AY75" s="276">
        <v>2.5</v>
      </c>
      <c r="AZ75" s="276">
        <v>1.5</v>
      </c>
      <c r="BA75" s="276">
        <f>_xlfn.IFNA(VLOOKUP(C75,'INFORM Severity - hidden'!$C$5:$G$300,5,FALSE),"-")</f>
        <v>1.5</v>
      </c>
    </row>
    <row r="76" spans="1:53" x14ac:dyDescent="0.25">
      <c r="A76"/>
      <c r="B76"/>
      <c r="C76" t="s">
        <v>8842</v>
      </c>
      <c r="D76" s="276" t="str">
        <f t="shared" si="1"/>
        <v>-</v>
      </c>
      <c r="E76" s="276" t="s">
        <v>8813</v>
      </c>
      <c r="F76" s="276">
        <v>2.2999999999999998</v>
      </c>
      <c r="G76" s="276">
        <v>2.2999999999999998</v>
      </c>
      <c r="H76" s="276">
        <v>2.8</v>
      </c>
      <c r="I76" s="276">
        <v>2.8</v>
      </c>
      <c r="J76" s="276">
        <v>2.8</v>
      </c>
      <c r="K76" s="276">
        <v>2.1</v>
      </c>
      <c r="L76" s="276">
        <v>2.1</v>
      </c>
      <c r="M76" s="276">
        <v>2.1</v>
      </c>
      <c r="N76" s="276">
        <v>2.1</v>
      </c>
      <c r="O76" s="276">
        <v>2.1</v>
      </c>
      <c r="P76" s="276">
        <v>2.1</v>
      </c>
      <c r="Q76" s="276">
        <v>1.9</v>
      </c>
      <c r="R76" s="276">
        <v>1.9</v>
      </c>
      <c r="S76" s="276">
        <v>2.2000000000000002</v>
      </c>
      <c r="T76" s="276" t="s">
        <v>8813</v>
      </c>
      <c r="U76" s="276" t="s">
        <v>8813</v>
      </c>
      <c r="V76" s="276" t="s">
        <v>8813</v>
      </c>
      <c r="W76" s="276" t="s">
        <v>8813</v>
      </c>
      <c r="X76" s="276" t="s">
        <v>8813</v>
      </c>
      <c r="Y76" s="276" t="s">
        <v>8813</v>
      </c>
      <c r="Z76" s="276" t="s">
        <v>8813</v>
      </c>
      <c r="AA76" s="276" t="s">
        <v>8813</v>
      </c>
      <c r="AB76" s="276" t="s">
        <v>8813</v>
      </c>
      <c r="AC76" s="276" t="s">
        <v>8813</v>
      </c>
      <c r="AD76" s="276" t="s">
        <v>8813</v>
      </c>
      <c r="AE76" s="276" t="s">
        <v>8813</v>
      </c>
      <c r="AF76" s="276" t="s">
        <v>8813</v>
      </c>
      <c r="AG76" s="276" t="s">
        <v>8813</v>
      </c>
      <c r="AH76" s="276" t="s">
        <v>8813</v>
      </c>
      <c r="AI76" s="276" t="s">
        <v>8813</v>
      </c>
      <c r="AJ76" s="276" t="s">
        <v>8813</v>
      </c>
      <c r="AK76" s="276" t="s">
        <v>8813</v>
      </c>
      <c r="AL76" s="276" t="s">
        <v>8813</v>
      </c>
      <c r="AM76" s="276" t="s">
        <v>8813</v>
      </c>
      <c r="AN76" s="276" t="s">
        <v>8813</v>
      </c>
      <c r="AO76" s="276" t="s">
        <v>8813</v>
      </c>
      <c r="AP76" s="276" t="s">
        <v>8813</v>
      </c>
      <c r="AQ76" s="276" t="s">
        <v>8813</v>
      </c>
      <c r="AR76" s="276" t="s">
        <v>8813</v>
      </c>
      <c r="AS76" s="276" t="s">
        <v>8813</v>
      </c>
      <c r="AT76" s="276" t="s">
        <v>8813</v>
      </c>
      <c r="AU76" s="276" t="s">
        <v>8813</v>
      </c>
      <c r="AV76" s="276" t="s">
        <v>8813</v>
      </c>
      <c r="AW76" s="276" t="s">
        <v>8813</v>
      </c>
      <c r="AX76" s="276" t="s">
        <v>8813</v>
      </c>
      <c r="AY76" s="276" t="s">
        <v>8813</v>
      </c>
      <c r="AZ76" s="276" t="s">
        <v>8813</v>
      </c>
      <c r="BA76" s="276" t="str">
        <f>_xlfn.IFNA(VLOOKUP(C76,'INFORM Severity - hidden'!$C$5:$G$300,5,FALSE),"-")</f>
        <v>-</v>
      </c>
    </row>
    <row r="77" spans="1:53" x14ac:dyDescent="0.25">
      <c r="A77" t="s">
        <v>812</v>
      </c>
      <c r="B77" t="s">
        <v>810</v>
      </c>
      <c r="C77" t="s">
        <v>811</v>
      </c>
      <c r="D77" s="276" t="str">
        <f t="shared" si="1"/>
        <v>Decreasing</v>
      </c>
      <c r="E77" s="276" t="s">
        <v>8813</v>
      </c>
      <c r="F77" s="276" t="s">
        <v>8813</v>
      </c>
      <c r="G77" s="276" t="s">
        <v>8813</v>
      </c>
      <c r="H77" s="276" t="s">
        <v>8813</v>
      </c>
      <c r="I77" s="276" t="s">
        <v>8813</v>
      </c>
      <c r="J77" s="276" t="s">
        <v>8813</v>
      </c>
      <c r="K77" s="276">
        <v>2.2000000000000002</v>
      </c>
      <c r="L77" s="276">
        <v>2.2000000000000002</v>
      </c>
      <c r="M77" s="276">
        <v>2.2000000000000002</v>
      </c>
      <c r="N77" s="276">
        <v>2.2000000000000002</v>
      </c>
      <c r="O77" s="276">
        <v>2.2000000000000002</v>
      </c>
      <c r="P77" s="276">
        <v>2.2000000000000002</v>
      </c>
      <c r="Q77" s="276" t="s">
        <v>8813</v>
      </c>
      <c r="R77" s="276" t="s">
        <v>8813</v>
      </c>
      <c r="S77" s="276" t="s">
        <v>8813</v>
      </c>
      <c r="T77" s="276" t="s">
        <v>8813</v>
      </c>
      <c r="U77" s="276" t="s">
        <v>8813</v>
      </c>
      <c r="V77" s="276" t="s">
        <v>8813</v>
      </c>
      <c r="W77" s="276" t="s">
        <v>8813</v>
      </c>
      <c r="X77" s="276" t="s">
        <v>8813</v>
      </c>
      <c r="Y77" s="276" t="s">
        <v>8813</v>
      </c>
      <c r="Z77" s="276" t="s">
        <v>8813</v>
      </c>
      <c r="AA77" s="276" t="s">
        <v>8813</v>
      </c>
      <c r="AB77" s="276" t="s">
        <v>8813</v>
      </c>
      <c r="AC77" s="276" t="s">
        <v>8813</v>
      </c>
      <c r="AD77" s="276" t="s">
        <v>8813</v>
      </c>
      <c r="AE77" s="276" t="s">
        <v>8813</v>
      </c>
      <c r="AF77" s="276" t="s">
        <v>8813</v>
      </c>
      <c r="AG77" s="276" t="s">
        <v>8813</v>
      </c>
      <c r="AH77" s="276" t="s">
        <v>8813</v>
      </c>
      <c r="AI77" s="276" t="s">
        <v>8813</v>
      </c>
      <c r="AJ77" s="276" t="s">
        <v>8813</v>
      </c>
      <c r="AK77" s="276" t="s">
        <v>8813</v>
      </c>
      <c r="AL77" s="276" t="s">
        <v>8813</v>
      </c>
      <c r="AM77" s="276">
        <v>2</v>
      </c>
      <c r="AN77" s="276">
        <v>2.1</v>
      </c>
      <c r="AO77" s="276">
        <v>2.1</v>
      </c>
      <c r="AP77" s="276">
        <v>2.2000000000000002</v>
      </c>
      <c r="AQ77" s="276">
        <v>2.2999999999999998</v>
      </c>
      <c r="AR77" s="276">
        <v>2.2999999999999998</v>
      </c>
      <c r="AS77" s="276">
        <v>2.6</v>
      </c>
      <c r="AT77" s="276">
        <v>2.6</v>
      </c>
      <c r="AU77" s="276">
        <v>2.6</v>
      </c>
      <c r="AV77" s="276">
        <v>2.6</v>
      </c>
      <c r="AW77" s="276">
        <v>2.6</v>
      </c>
      <c r="AX77" s="276">
        <v>2.5</v>
      </c>
      <c r="AY77" s="276">
        <v>2.5</v>
      </c>
      <c r="AZ77" s="276">
        <v>2.5</v>
      </c>
      <c r="BA77" s="276">
        <f>_xlfn.IFNA(VLOOKUP(C77,'INFORM Severity - hidden'!$C$5:$G$300,5,FALSE),"-")</f>
        <v>2.5</v>
      </c>
    </row>
    <row r="78" spans="1:53" x14ac:dyDescent="0.25">
      <c r="A78"/>
      <c r="B78"/>
      <c r="C78" t="s">
        <v>8843</v>
      </c>
      <c r="D78" s="276" t="str">
        <f t="shared" si="1"/>
        <v>-</v>
      </c>
      <c r="E78" s="276" t="s">
        <v>8813</v>
      </c>
      <c r="F78" s="276" t="s">
        <v>8813</v>
      </c>
      <c r="G78" s="276" t="s">
        <v>8813</v>
      </c>
      <c r="H78" s="276" t="s">
        <v>8813</v>
      </c>
      <c r="I78" s="276" t="s">
        <v>8813</v>
      </c>
      <c r="J78" s="276" t="s">
        <v>8813</v>
      </c>
      <c r="K78" s="276">
        <v>1.2</v>
      </c>
      <c r="L78" s="276">
        <v>1.2</v>
      </c>
      <c r="M78" s="276">
        <v>1.2</v>
      </c>
      <c r="N78" s="276">
        <v>1.4</v>
      </c>
      <c r="O78" s="276">
        <v>1.3</v>
      </c>
      <c r="P78" s="276" t="s">
        <v>8813</v>
      </c>
      <c r="Q78" s="276" t="s">
        <v>8813</v>
      </c>
      <c r="R78" s="276" t="s">
        <v>8813</v>
      </c>
      <c r="S78" s="276" t="s">
        <v>8813</v>
      </c>
      <c r="T78" s="276" t="s">
        <v>8813</v>
      </c>
      <c r="U78" s="276" t="s">
        <v>8813</v>
      </c>
      <c r="V78" s="276" t="s">
        <v>8813</v>
      </c>
      <c r="W78" s="276" t="s">
        <v>8813</v>
      </c>
      <c r="X78" s="276" t="s">
        <v>8813</v>
      </c>
      <c r="Y78" s="276" t="s">
        <v>8813</v>
      </c>
      <c r="Z78" s="276" t="s">
        <v>8813</v>
      </c>
      <c r="AA78" s="276" t="s">
        <v>8813</v>
      </c>
      <c r="AB78" s="276" t="s">
        <v>8813</v>
      </c>
      <c r="AC78" s="276" t="s">
        <v>8813</v>
      </c>
      <c r="AD78" s="276" t="s">
        <v>8813</v>
      </c>
      <c r="AE78" s="276" t="s">
        <v>8813</v>
      </c>
      <c r="AF78" s="276" t="s">
        <v>8813</v>
      </c>
      <c r="AG78" s="276" t="s">
        <v>8813</v>
      </c>
      <c r="AH78" s="276" t="s">
        <v>8813</v>
      </c>
      <c r="AI78" s="276" t="s">
        <v>8813</v>
      </c>
      <c r="AJ78" s="276" t="s">
        <v>8813</v>
      </c>
      <c r="AK78" s="276" t="s">
        <v>8813</v>
      </c>
      <c r="AL78" s="276" t="s">
        <v>8813</v>
      </c>
      <c r="AM78" s="276" t="s">
        <v>8813</v>
      </c>
      <c r="AN78" s="276" t="s">
        <v>8813</v>
      </c>
      <c r="AO78" s="276" t="s">
        <v>8813</v>
      </c>
      <c r="AP78" s="276" t="s">
        <v>8813</v>
      </c>
      <c r="AQ78" s="276" t="s">
        <v>8813</v>
      </c>
      <c r="AR78" s="276" t="s">
        <v>8813</v>
      </c>
      <c r="AS78" s="276" t="s">
        <v>8813</v>
      </c>
      <c r="AT78" s="276" t="s">
        <v>8813</v>
      </c>
      <c r="AU78" s="276" t="s">
        <v>8813</v>
      </c>
      <c r="AV78" s="276" t="s">
        <v>8813</v>
      </c>
      <c r="AW78" s="276" t="s">
        <v>8813</v>
      </c>
      <c r="AX78" s="276" t="s">
        <v>8813</v>
      </c>
      <c r="AY78" s="276" t="s">
        <v>8813</v>
      </c>
      <c r="AZ78" s="276" t="s">
        <v>8813</v>
      </c>
      <c r="BA78" s="276" t="str">
        <f>_xlfn.IFNA(VLOOKUP(C78,'INFORM Severity - hidden'!$C$5:$G$300,5,FALSE),"-")</f>
        <v>-</v>
      </c>
    </row>
    <row r="79" spans="1:53" x14ac:dyDescent="0.25">
      <c r="A79"/>
      <c r="B79"/>
      <c r="C79" t="s">
        <v>8844</v>
      </c>
      <c r="D79" s="276" t="str">
        <f t="shared" si="1"/>
        <v>-</v>
      </c>
      <c r="E79" s="276" t="s">
        <v>8813</v>
      </c>
      <c r="F79" s="276" t="s">
        <v>8813</v>
      </c>
      <c r="G79" s="276" t="s">
        <v>8813</v>
      </c>
      <c r="H79" s="276" t="s">
        <v>8813</v>
      </c>
      <c r="I79" s="276" t="s">
        <v>8813</v>
      </c>
      <c r="J79" s="276" t="s">
        <v>8813</v>
      </c>
      <c r="K79" s="276" t="s">
        <v>8813</v>
      </c>
      <c r="L79" s="276" t="s">
        <v>8813</v>
      </c>
      <c r="M79" s="276" t="s">
        <v>8813</v>
      </c>
      <c r="N79" s="276" t="s">
        <v>8813</v>
      </c>
      <c r="O79" s="276" t="s">
        <v>8813</v>
      </c>
      <c r="P79" s="276" t="s">
        <v>8813</v>
      </c>
      <c r="Q79" s="276">
        <v>1.4</v>
      </c>
      <c r="R79" s="276">
        <v>1.4</v>
      </c>
      <c r="S79" s="276">
        <v>1.7</v>
      </c>
      <c r="T79" s="276" t="s">
        <v>8813</v>
      </c>
      <c r="U79" s="276" t="s">
        <v>8813</v>
      </c>
      <c r="V79" s="276" t="s">
        <v>8813</v>
      </c>
      <c r="W79" s="276" t="s">
        <v>8813</v>
      </c>
      <c r="X79" s="276" t="s">
        <v>8813</v>
      </c>
      <c r="Y79" s="276" t="s">
        <v>8813</v>
      </c>
      <c r="Z79" s="276" t="s">
        <v>8813</v>
      </c>
      <c r="AA79" s="276" t="s">
        <v>8813</v>
      </c>
      <c r="AB79" s="276" t="s">
        <v>8813</v>
      </c>
      <c r="AC79" s="276" t="s">
        <v>8813</v>
      </c>
      <c r="AD79" s="276" t="s">
        <v>8813</v>
      </c>
      <c r="AE79" s="276" t="s">
        <v>8813</v>
      </c>
      <c r="AF79" s="276" t="s">
        <v>8813</v>
      </c>
      <c r="AG79" s="276" t="s">
        <v>8813</v>
      </c>
      <c r="AH79" s="276" t="s">
        <v>8813</v>
      </c>
      <c r="AI79" s="276" t="s">
        <v>8813</v>
      </c>
      <c r="AJ79" s="276" t="s">
        <v>8813</v>
      </c>
      <c r="AK79" s="276" t="s">
        <v>8813</v>
      </c>
      <c r="AL79" s="276" t="s">
        <v>8813</v>
      </c>
      <c r="AM79" s="276" t="s">
        <v>8813</v>
      </c>
      <c r="AN79" s="276" t="s">
        <v>8813</v>
      </c>
      <c r="AO79" s="276" t="s">
        <v>8813</v>
      </c>
      <c r="AP79" s="276" t="s">
        <v>8813</v>
      </c>
      <c r="AQ79" s="276" t="s">
        <v>8813</v>
      </c>
      <c r="AR79" s="276" t="s">
        <v>8813</v>
      </c>
      <c r="AS79" s="276" t="s">
        <v>8813</v>
      </c>
      <c r="AT79" s="276" t="s">
        <v>8813</v>
      </c>
      <c r="AU79" s="276" t="s">
        <v>8813</v>
      </c>
      <c r="AV79" s="276" t="s">
        <v>8813</v>
      </c>
      <c r="AW79" s="276" t="s">
        <v>8813</v>
      </c>
      <c r="AX79" s="276" t="s">
        <v>8813</v>
      </c>
      <c r="AY79" s="276" t="s">
        <v>8813</v>
      </c>
      <c r="AZ79" s="276" t="s">
        <v>8813</v>
      </c>
      <c r="BA79" s="276" t="str">
        <f>_xlfn.IFNA(VLOOKUP(C79,'INFORM Severity - hidden'!$C$5:$G$300,5,FALSE),"-")</f>
        <v>-</v>
      </c>
    </row>
    <row r="80" spans="1:53" x14ac:dyDescent="0.25">
      <c r="A80"/>
      <c r="B80"/>
      <c r="C80" t="s">
        <v>8845</v>
      </c>
      <c r="D80" s="276" t="str">
        <f t="shared" si="1"/>
        <v>-</v>
      </c>
      <c r="E80" s="276" t="s">
        <v>8813</v>
      </c>
      <c r="F80" s="276" t="s">
        <v>8813</v>
      </c>
      <c r="G80" s="276" t="s">
        <v>8813</v>
      </c>
      <c r="H80" s="276" t="s">
        <v>8813</v>
      </c>
      <c r="I80" s="276" t="s">
        <v>8813</v>
      </c>
      <c r="J80" s="276" t="s">
        <v>8813</v>
      </c>
      <c r="K80" s="276" t="s">
        <v>8813</v>
      </c>
      <c r="L80" s="276" t="s">
        <v>8813</v>
      </c>
      <c r="M80" s="276" t="s">
        <v>8813</v>
      </c>
      <c r="N80" s="276" t="s">
        <v>8813</v>
      </c>
      <c r="O80" s="276" t="s">
        <v>8813</v>
      </c>
      <c r="P80" s="276" t="s">
        <v>8813</v>
      </c>
      <c r="Q80" s="276" t="s">
        <v>8813</v>
      </c>
      <c r="R80" s="276" t="s">
        <v>8813</v>
      </c>
      <c r="S80" s="276" t="s">
        <v>8813</v>
      </c>
      <c r="T80" s="276" t="s">
        <v>8813</v>
      </c>
      <c r="U80" s="276" t="s">
        <v>8813</v>
      </c>
      <c r="V80" s="276" t="s">
        <v>8813</v>
      </c>
      <c r="W80" s="276" t="s">
        <v>8813</v>
      </c>
      <c r="X80" s="276" t="s">
        <v>8813</v>
      </c>
      <c r="Y80" s="276" t="s">
        <v>8813</v>
      </c>
      <c r="Z80" s="276" t="s">
        <v>8813</v>
      </c>
      <c r="AA80" s="276" t="s">
        <v>8813</v>
      </c>
      <c r="AB80" s="276" t="s">
        <v>8813</v>
      </c>
      <c r="AC80" s="276">
        <v>2.1</v>
      </c>
      <c r="AD80" s="276">
        <v>2.1</v>
      </c>
      <c r="AE80" s="276">
        <v>2.1</v>
      </c>
      <c r="AF80" s="276">
        <v>2.1</v>
      </c>
      <c r="AG80" s="276" t="s">
        <v>8813</v>
      </c>
      <c r="AH80" s="276" t="s">
        <v>8813</v>
      </c>
      <c r="AI80" s="276" t="s">
        <v>8813</v>
      </c>
      <c r="AJ80" s="276" t="s">
        <v>8813</v>
      </c>
      <c r="AK80" s="276" t="s">
        <v>8813</v>
      </c>
      <c r="AL80" s="276" t="s">
        <v>8813</v>
      </c>
      <c r="AM80" s="276" t="s">
        <v>8813</v>
      </c>
      <c r="AN80" s="276" t="s">
        <v>8813</v>
      </c>
      <c r="AO80" s="276" t="s">
        <v>8813</v>
      </c>
      <c r="AP80" s="276" t="s">
        <v>8813</v>
      </c>
      <c r="AQ80" s="276" t="s">
        <v>8813</v>
      </c>
      <c r="AR80" s="276" t="s">
        <v>8813</v>
      </c>
      <c r="AS80" s="276" t="s">
        <v>8813</v>
      </c>
      <c r="AT80" s="276" t="s">
        <v>8813</v>
      </c>
      <c r="AU80" s="276" t="s">
        <v>8813</v>
      </c>
      <c r="AV80" s="276" t="s">
        <v>8813</v>
      </c>
      <c r="AW80" s="276" t="s">
        <v>8813</v>
      </c>
      <c r="AX80" s="276" t="s">
        <v>8813</v>
      </c>
      <c r="AY80" s="276" t="s">
        <v>8813</v>
      </c>
      <c r="AZ80" s="276" t="s">
        <v>8813</v>
      </c>
      <c r="BA80" s="276" t="str">
        <f>_xlfn.IFNA(VLOOKUP(C80,'INFORM Severity - hidden'!$C$5:$G$300,5,FALSE),"-")</f>
        <v>-</v>
      </c>
    </row>
    <row r="81" spans="1:53" x14ac:dyDescent="0.25">
      <c r="A81" t="s">
        <v>812</v>
      </c>
      <c r="B81" t="s">
        <v>1334</v>
      </c>
      <c r="C81" t="s">
        <v>1335</v>
      </c>
      <c r="D81" s="276" t="str">
        <f t="shared" si="1"/>
        <v>-</v>
      </c>
      <c r="E81" s="276" t="s">
        <v>8813</v>
      </c>
      <c r="F81" s="276" t="s">
        <v>8813</v>
      </c>
      <c r="G81" s="276" t="s">
        <v>8813</v>
      </c>
      <c r="H81" s="276" t="s">
        <v>8813</v>
      </c>
      <c r="I81" s="276" t="s">
        <v>8813</v>
      </c>
      <c r="J81" s="276" t="s">
        <v>8813</v>
      </c>
      <c r="K81" s="276" t="s">
        <v>8813</v>
      </c>
      <c r="L81" s="276" t="s">
        <v>8813</v>
      </c>
      <c r="M81" s="276" t="s">
        <v>8813</v>
      </c>
      <c r="N81" s="276" t="s">
        <v>8813</v>
      </c>
      <c r="O81" s="276" t="s">
        <v>8813</v>
      </c>
      <c r="P81" s="276" t="s">
        <v>8813</v>
      </c>
      <c r="Q81" s="276" t="s">
        <v>8813</v>
      </c>
      <c r="R81" s="276" t="s">
        <v>8813</v>
      </c>
      <c r="S81" s="276" t="s">
        <v>8813</v>
      </c>
      <c r="T81" s="276" t="s">
        <v>8813</v>
      </c>
      <c r="U81" s="276" t="s">
        <v>8813</v>
      </c>
      <c r="V81" s="276" t="s">
        <v>8813</v>
      </c>
      <c r="W81" s="276" t="s">
        <v>8813</v>
      </c>
      <c r="X81" s="276" t="s">
        <v>8813</v>
      </c>
      <c r="Y81" s="276" t="s">
        <v>8813</v>
      </c>
      <c r="Z81" s="276" t="s">
        <v>8813</v>
      </c>
      <c r="AA81" s="276" t="s">
        <v>8813</v>
      </c>
      <c r="AB81" s="276" t="s">
        <v>8813</v>
      </c>
      <c r="AC81" s="276">
        <v>2.1</v>
      </c>
      <c r="AD81" s="276">
        <v>2.1</v>
      </c>
      <c r="AE81" s="276">
        <v>2.1</v>
      </c>
      <c r="AF81" s="276">
        <v>2.1</v>
      </c>
      <c r="AG81" s="276" t="s">
        <v>8813</v>
      </c>
      <c r="AH81" s="276" t="s">
        <v>8813</v>
      </c>
      <c r="AI81" s="276" t="s">
        <v>8813</v>
      </c>
      <c r="AJ81" s="276" t="s">
        <v>8813</v>
      </c>
      <c r="AK81" s="276" t="s">
        <v>8813</v>
      </c>
      <c r="AL81" s="276" t="s">
        <v>8813</v>
      </c>
      <c r="AM81" s="276" t="s">
        <v>8813</v>
      </c>
      <c r="AN81" s="276" t="s">
        <v>8813</v>
      </c>
      <c r="AO81" s="276" t="s">
        <v>8813</v>
      </c>
      <c r="AP81" s="276" t="s">
        <v>8813</v>
      </c>
      <c r="AQ81" s="276" t="s">
        <v>8813</v>
      </c>
      <c r="AR81" s="276" t="s">
        <v>8813</v>
      </c>
      <c r="AS81" s="276" t="s">
        <v>8813</v>
      </c>
      <c r="AT81" s="276" t="s">
        <v>8813</v>
      </c>
      <c r="AU81" s="276" t="s">
        <v>8813</v>
      </c>
      <c r="AV81" s="276" t="s">
        <v>8813</v>
      </c>
      <c r="AW81" s="276" t="s">
        <v>8813</v>
      </c>
      <c r="AX81" s="276" t="s">
        <v>8813</v>
      </c>
      <c r="AY81" s="276">
        <v>2.5</v>
      </c>
      <c r="AZ81" s="276">
        <v>2.4</v>
      </c>
      <c r="BA81" s="276">
        <f>_xlfn.IFNA(VLOOKUP(C81,'INFORM Severity - hidden'!$C$5:$G$300,5,FALSE),"-")</f>
        <v>2.5</v>
      </c>
    </row>
    <row r="82" spans="1:53" x14ac:dyDescent="0.25">
      <c r="A82" t="s">
        <v>812</v>
      </c>
      <c r="B82" t="s">
        <v>4600</v>
      </c>
      <c r="C82" t="s">
        <v>4601</v>
      </c>
      <c r="D82" s="276" t="str">
        <f t="shared" si="1"/>
        <v>-</v>
      </c>
      <c r="E82" s="276" t="s">
        <v>8813</v>
      </c>
      <c r="F82" s="276" t="s">
        <v>8813</v>
      </c>
      <c r="G82" s="276" t="s">
        <v>8813</v>
      </c>
      <c r="H82" s="276" t="s">
        <v>8813</v>
      </c>
      <c r="I82" s="276" t="s">
        <v>8813</v>
      </c>
      <c r="J82" s="276" t="s">
        <v>8813</v>
      </c>
      <c r="K82" s="276" t="s">
        <v>8813</v>
      </c>
      <c r="L82" s="276" t="s">
        <v>8813</v>
      </c>
      <c r="M82" s="276" t="s">
        <v>8813</v>
      </c>
      <c r="N82" s="276" t="s">
        <v>8813</v>
      </c>
      <c r="O82" s="276" t="s">
        <v>8813</v>
      </c>
      <c r="P82" s="276" t="s">
        <v>8813</v>
      </c>
      <c r="Q82" s="276" t="s">
        <v>8813</v>
      </c>
      <c r="R82" s="276" t="s">
        <v>8813</v>
      </c>
      <c r="S82" s="276" t="s">
        <v>8813</v>
      </c>
      <c r="T82" s="276" t="s">
        <v>8813</v>
      </c>
      <c r="U82" s="276" t="s">
        <v>8813</v>
      </c>
      <c r="V82" s="276" t="s">
        <v>8813</v>
      </c>
      <c r="W82" s="276" t="s">
        <v>8813</v>
      </c>
      <c r="X82" s="276" t="s">
        <v>8813</v>
      </c>
      <c r="Y82" s="276" t="s">
        <v>8813</v>
      </c>
      <c r="Z82" s="276" t="s">
        <v>8813</v>
      </c>
      <c r="AA82" s="276" t="s">
        <v>8813</v>
      </c>
      <c r="AB82" s="276" t="s">
        <v>8813</v>
      </c>
      <c r="AC82" s="276" t="s">
        <v>8813</v>
      </c>
      <c r="AD82" s="276" t="s">
        <v>8813</v>
      </c>
      <c r="AE82" s="276" t="s">
        <v>8813</v>
      </c>
      <c r="AF82" s="276" t="s">
        <v>8813</v>
      </c>
      <c r="AG82" s="276" t="s">
        <v>8813</v>
      </c>
      <c r="AH82" s="276" t="s">
        <v>8813</v>
      </c>
      <c r="AI82" s="276" t="s">
        <v>8813</v>
      </c>
      <c r="AJ82" s="276" t="s">
        <v>8813</v>
      </c>
      <c r="AK82" s="276" t="s">
        <v>8813</v>
      </c>
      <c r="AL82" s="276" t="s">
        <v>8813</v>
      </c>
      <c r="AM82" s="276" t="s">
        <v>8813</v>
      </c>
      <c r="AN82" s="276" t="s">
        <v>8813</v>
      </c>
      <c r="AO82" s="276" t="s">
        <v>8813</v>
      </c>
      <c r="AP82" s="276" t="s">
        <v>8813</v>
      </c>
      <c r="AQ82" s="276" t="s">
        <v>8813</v>
      </c>
      <c r="AR82" s="276" t="s">
        <v>8813</v>
      </c>
      <c r="AS82" s="276" t="s">
        <v>8813</v>
      </c>
      <c r="AT82" s="276" t="s">
        <v>8813</v>
      </c>
      <c r="AU82" s="276" t="s">
        <v>8813</v>
      </c>
      <c r="AV82" s="276" t="s">
        <v>8813</v>
      </c>
      <c r="AW82" s="276" t="s">
        <v>8813</v>
      </c>
      <c r="AX82" s="276" t="s">
        <v>8813</v>
      </c>
      <c r="AY82" s="276">
        <v>2.1</v>
      </c>
      <c r="AZ82" s="276">
        <v>2.1</v>
      </c>
      <c r="BA82" s="276">
        <f>_xlfn.IFNA(VLOOKUP(C82,'INFORM Severity - hidden'!$C$5:$G$300,5,FALSE),"-")</f>
        <v>2.1</v>
      </c>
    </row>
    <row r="83" spans="1:53" x14ac:dyDescent="0.25">
      <c r="A83"/>
      <c r="B83"/>
      <c r="C83" t="s">
        <v>8846</v>
      </c>
      <c r="D83" s="276" t="str">
        <f t="shared" si="1"/>
        <v>-</v>
      </c>
      <c r="E83" s="276" t="s">
        <v>8813</v>
      </c>
      <c r="F83" s="276" t="s">
        <v>8813</v>
      </c>
      <c r="G83" s="276" t="s">
        <v>8813</v>
      </c>
      <c r="H83" s="276" t="s">
        <v>8813</v>
      </c>
      <c r="I83" s="276" t="s">
        <v>8813</v>
      </c>
      <c r="J83" s="276" t="s">
        <v>8813</v>
      </c>
      <c r="K83" s="276" t="s">
        <v>8813</v>
      </c>
      <c r="L83" s="276" t="s">
        <v>8813</v>
      </c>
      <c r="M83" s="276" t="s">
        <v>8813</v>
      </c>
      <c r="N83" s="276" t="s">
        <v>8813</v>
      </c>
      <c r="O83" s="276" t="s">
        <v>8813</v>
      </c>
      <c r="P83" s="276" t="s">
        <v>8813</v>
      </c>
      <c r="Q83" s="276" t="s">
        <v>8813</v>
      </c>
      <c r="R83" s="276" t="s">
        <v>8813</v>
      </c>
      <c r="S83" s="276" t="s">
        <v>8813</v>
      </c>
      <c r="T83" s="276" t="s">
        <v>8813</v>
      </c>
      <c r="U83" s="276" t="s">
        <v>8813</v>
      </c>
      <c r="V83" s="276">
        <v>2.4</v>
      </c>
      <c r="W83" s="276">
        <v>3</v>
      </c>
      <c r="X83" s="276">
        <v>2.9</v>
      </c>
      <c r="Y83" s="276">
        <v>3</v>
      </c>
      <c r="Z83" s="276">
        <v>2.7</v>
      </c>
      <c r="AA83" s="276">
        <v>2.8</v>
      </c>
      <c r="AB83" s="276">
        <v>2.8</v>
      </c>
      <c r="AC83" s="276" t="s">
        <v>8813</v>
      </c>
      <c r="AD83" s="276" t="s">
        <v>8813</v>
      </c>
      <c r="AE83" s="276" t="s">
        <v>8813</v>
      </c>
      <c r="AF83" s="276" t="s">
        <v>8813</v>
      </c>
      <c r="AG83" s="276" t="s">
        <v>8813</v>
      </c>
      <c r="AH83" s="276" t="s">
        <v>8813</v>
      </c>
      <c r="AI83" s="276" t="s">
        <v>8813</v>
      </c>
      <c r="AJ83" s="276" t="s">
        <v>8813</v>
      </c>
      <c r="AK83" s="276" t="s">
        <v>8813</v>
      </c>
      <c r="AL83" s="276" t="s">
        <v>8813</v>
      </c>
      <c r="AM83" s="276" t="s">
        <v>8813</v>
      </c>
      <c r="AN83" s="276" t="s">
        <v>8813</v>
      </c>
      <c r="AO83" s="276" t="s">
        <v>8813</v>
      </c>
      <c r="AP83" s="276" t="s">
        <v>8813</v>
      </c>
      <c r="AQ83" s="276" t="s">
        <v>8813</v>
      </c>
      <c r="AR83" s="276" t="s">
        <v>8813</v>
      </c>
      <c r="AS83" s="276" t="s">
        <v>8813</v>
      </c>
      <c r="AT83" s="276" t="s">
        <v>8813</v>
      </c>
      <c r="AU83" s="276" t="s">
        <v>8813</v>
      </c>
      <c r="AV83" s="276" t="s">
        <v>8813</v>
      </c>
      <c r="AW83" s="276" t="s">
        <v>8813</v>
      </c>
      <c r="AX83" s="276" t="s">
        <v>8813</v>
      </c>
      <c r="AY83" s="276" t="s">
        <v>8813</v>
      </c>
      <c r="AZ83" s="276" t="s">
        <v>8813</v>
      </c>
      <c r="BA83" s="276" t="str">
        <f>_xlfn.IFNA(VLOOKUP(C83,'INFORM Severity - hidden'!$C$5:$G$300,5,FALSE),"-")</f>
        <v>-</v>
      </c>
    </row>
    <row r="84" spans="1:53" x14ac:dyDescent="0.25">
      <c r="A84" t="s">
        <v>652</v>
      </c>
      <c r="B84" t="s">
        <v>650</v>
      </c>
      <c r="C84" t="s">
        <v>651</v>
      </c>
      <c r="D84" s="276" t="str">
        <f t="shared" si="1"/>
        <v>-</v>
      </c>
      <c r="E84" s="276" t="s">
        <v>8813</v>
      </c>
      <c r="F84" s="276" t="s">
        <v>8813</v>
      </c>
      <c r="G84" s="276" t="s">
        <v>8813</v>
      </c>
      <c r="H84" s="276" t="s">
        <v>8813</v>
      </c>
      <c r="I84" s="276" t="s">
        <v>8813</v>
      </c>
      <c r="J84" s="276" t="s">
        <v>8813</v>
      </c>
      <c r="K84" s="276" t="s">
        <v>8813</v>
      </c>
      <c r="L84" s="276" t="s">
        <v>8813</v>
      </c>
      <c r="M84" s="276" t="s">
        <v>8813</v>
      </c>
      <c r="N84" s="276" t="s">
        <v>8813</v>
      </c>
      <c r="O84" s="276" t="s">
        <v>8813</v>
      </c>
      <c r="P84" s="276" t="s">
        <v>8813</v>
      </c>
      <c r="Q84" s="276" t="s">
        <v>8813</v>
      </c>
      <c r="R84" s="276" t="s">
        <v>8813</v>
      </c>
      <c r="S84" s="276" t="s">
        <v>8813</v>
      </c>
      <c r="T84" s="276" t="s">
        <v>8813</v>
      </c>
      <c r="U84" s="276" t="s">
        <v>8813</v>
      </c>
      <c r="V84" s="276" t="s">
        <v>8813</v>
      </c>
      <c r="W84" s="276" t="s">
        <v>8813</v>
      </c>
      <c r="X84" s="276" t="s">
        <v>8813</v>
      </c>
      <c r="Y84" s="276" t="s">
        <v>8813</v>
      </c>
      <c r="Z84" s="276" t="s">
        <v>8813</v>
      </c>
      <c r="AA84" s="276" t="s">
        <v>8813</v>
      </c>
      <c r="AB84" s="276" t="s">
        <v>8813</v>
      </c>
      <c r="AC84" s="276" t="s">
        <v>8813</v>
      </c>
      <c r="AD84" s="276" t="s">
        <v>8813</v>
      </c>
      <c r="AE84" s="276" t="s">
        <v>8813</v>
      </c>
      <c r="AF84" s="276" t="s">
        <v>8813</v>
      </c>
      <c r="AG84" s="276" t="s">
        <v>8813</v>
      </c>
      <c r="AH84" s="276" t="s">
        <v>8813</v>
      </c>
      <c r="AI84" s="276" t="s">
        <v>8813</v>
      </c>
      <c r="AJ84" s="276" t="s">
        <v>8813</v>
      </c>
      <c r="AK84" s="276" t="s">
        <v>8813</v>
      </c>
      <c r="AL84" s="276" t="s">
        <v>8813</v>
      </c>
      <c r="AM84" s="276" t="s">
        <v>8813</v>
      </c>
      <c r="AN84" s="276" t="s">
        <v>8813</v>
      </c>
      <c r="AO84" s="276" t="s">
        <v>8813</v>
      </c>
      <c r="AP84" s="276" t="s">
        <v>8813</v>
      </c>
      <c r="AQ84" s="276" t="s">
        <v>8813</v>
      </c>
      <c r="AR84" s="276" t="s">
        <v>8813</v>
      </c>
      <c r="AS84" s="276" t="s">
        <v>8813</v>
      </c>
      <c r="AT84" s="276" t="s">
        <v>8813</v>
      </c>
      <c r="AU84" s="276" t="s">
        <v>8813</v>
      </c>
      <c r="AV84" s="276" t="s">
        <v>8813</v>
      </c>
      <c r="AW84" s="276" t="s">
        <v>8813</v>
      </c>
      <c r="AX84" s="276" t="s">
        <v>8813</v>
      </c>
      <c r="AY84" s="276" t="s">
        <v>8813</v>
      </c>
      <c r="AZ84" s="276" t="s">
        <v>8813</v>
      </c>
      <c r="BA84" s="276" t="str">
        <f>_xlfn.IFNA(VLOOKUP(C84,'INFORM Severity - hidden'!$C$5:$G$300,5,FALSE),"-")</f>
        <v>x</v>
      </c>
    </row>
    <row r="85" spans="1:53" x14ac:dyDescent="0.25">
      <c r="A85"/>
      <c r="B85"/>
      <c r="C85" t="s">
        <v>8847</v>
      </c>
      <c r="D85" s="276" t="str">
        <f t="shared" si="1"/>
        <v>-</v>
      </c>
      <c r="E85" s="276" t="s">
        <v>8813</v>
      </c>
      <c r="F85" s="276" t="s">
        <v>8813</v>
      </c>
      <c r="G85" s="276" t="s">
        <v>8813</v>
      </c>
      <c r="H85" s="276" t="s">
        <v>8813</v>
      </c>
      <c r="I85" s="276" t="s">
        <v>8813</v>
      </c>
      <c r="J85" s="276" t="s">
        <v>8813</v>
      </c>
      <c r="K85" s="276" t="s">
        <v>8813</v>
      </c>
      <c r="L85" s="276" t="s">
        <v>8813</v>
      </c>
      <c r="M85" s="276" t="s">
        <v>8813</v>
      </c>
      <c r="N85" s="276" t="s">
        <v>8813</v>
      </c>
      <c r="O85" s="276" t="s">
        <v>8813</v>
      </c>
      <c r="P85" s="276" t="s">
        <v>8813</v>
      </c>
      <c r="Q85" s="276" t="s">
        <v>8813</v>
      </c>
      <c r="R85" s="276" t="s">
        <v>8813</v>
      </c>
      <c r="S85" s="276" t="s">
        <v>8813</v>
      </c>
      <c r="T85" s="276" t="s">
        <v>8813</v>
      </c>
      <c r="U85" s="276" t="s">
        <v>8813</v>
      </c>
      <c r="V85" s="276">
        <v>2.4</v>
      </c>
      <c r="W85" s="276">
        <v>2.5</v>
      </c>
      <c r="X85" s="276">
        <v>2.5</v>
      </c>
      <c r="Y85" s="276">
        <v>2.5</v>
      </c>
      <c r="Z85" s="276">
        <v>2.5</v>
      </c>
      <c r="AA85" s="276">
        <v>2.5</v>
      </c>
      <c r="AB85" s="276">
        <v>2.5</v>
      </c>
      <c r="AC85" s="276" t="s">
        <v>8813</v>
      </c>
      <c r="AD85" s="276" t="s">
        <v>8813</v>
      </c>
      <c r="AE85" s="276" t="s">
        <v>8813</v>
      </c>
      <c r="AF85" s="276" t="s">
        <v>8813</v>
      </c>
      <c r="AG85" s="276" t="s">
        <v>8813</v>
      </c>
      <c r="AH85" s="276" t="s">
        <v>8813</v>
      </c>
      <c r="AI85" s="276" t="s">
        <v>8813</v>
      </c>
      <c r="AJ85" s="276" t="s">
        <v>8813</v>
      </c>
      <c r="AK85" s="276" t="s">
        <v>8813</v>
      </c>
      <c r="AL85" s="276" t="s">
        <v>8813</v>
      </c>
      <c r="AM85" s="276" t="s">
        <v>8813</v>
      </c>
      <c r="AN85" s="276" t="s">
        <v>8813</v>
      </c>
      <c r="AO85" s="276" t="s">
        <v>8813</v>
      </c>
      <c r="AP85" s="276" t="s">
        <v>8813</v>
      </c>
      <c r="AQ85" s="276" t="s">
        <v>8813</v>
      </c>
      <c r="AR85" s="276" t="s">
        <v>8813</v>
      </c>
      <c r="AS85" s="276" t="s">
        <v>8813</v>
      </c>
      <c r="AT85" s="276" t="s">
        <v>8813</v>
      </c>
      <c r="AU85" s="276" t="s">
        <v>8813</v>
      </c>
      <c r="AV85" s="276" t="s">
        <v>8813</v>
      </c>
      <c r="AW85" s="276" t="s">
        <v>8813</v>
      </c>
      <c r="AX85" s="276" t="s">
        <v>8813</v>
      </c>
      <c r="AY85" s="276" t="s">
        <v>8813</v>
      </c>
      <c r="AZ85" s="276" t="s">
        <v>8813</v>
      </c>
      <c r="BA85" s="276" t="str">
        <f>_xlfn.IFNA(VLOOKUP(C85,'INFORM Severity - hidden'!$C$5:$G$300,5,FALSE),"-")</f>
        <v>-</v>
      </c>
    </row>
    <row r="86" spans="1:53" x14ac:dyDescent="0.25">
      <c r="A86"/>
      <c r="B86"/>
      <c r="C86" t="s">
        <v>8848</v>
      </c>
      <c r="D86" s="276" t="str">
        <f t="shared" si="1"/>
        <v>-</v>
      </c>
      <c r="E86" s="276" t="s">
        <v>8813</v>
      </c>
      <c r="F86" s="276" t="s">
        <v>8813</v>
      </c>
      <c r="G86" s="276" t="s">
        <v>8813</v>
      </c>
      <c r="H86" s="276" t="s">
        <v>8813</v>
      </c>
      <c r="I86" s="276" t="s">
        <v>8813</v>
      </c>
      <c r="J86" s="276" t="s">
        <v>8813</v>
      </c>
      <c r="K86" s="276" t="s">
        <v>8813</v>
      </c>
      <c r="L86" s="276" t="s">
        <v>8813</v>
      </c>
      <c r="M86" s="276" t="s">
        <v>8813</v>
      </c>
      <c r="N86" s="276" t="s">
        <v>8813</v>
      </c>
      <c r="O86" s="276" t="s">
        <v>8813</v>
      </c>
      <c r="P86" s="276" t="s">
        <v>8813</v>
      </c>
      <c r="Q86" s="276" t="s">
        <v>8813</v>
      </c>
      <c r="R86" s="276" t="s">
        <v>8813</v>
      </c>
      <c r="S86" s="276" t="s">
        <v>8813</v>
      </c>
      <c r="T86" s="276" t="s">
        <v>8813</v>
      </c>
      <c r="U86" s="276" t="s">
        <v>8813</v>
      </c>
      <c r="V86" s="276" t="s">
        <v>8813</v>
      </c>
      <c r="W86" s="276">
        <v>2.9</v>
      </c>
      <c r="X86" s="276" t="s">
        <v>8813</v>
      </c>
      <c r="Y86" s="276" t="s">
        <v>8813</v>
      </c>
      <c r="Z86" s="276" t="s">
        <v>8813</v>
      </c>
      <c r="AA86" s="276" t="s">
        <v>8813</v>
      </c>
      <c r="AB86" s="276" t="s">
        <v>8813</v>
      </c>
      <c r="AC86" s="276" t="s">
        <v>8813</v>
      </c>
      <c r="AD86" s="276" t="s">
        <v>8813</v>
      </c>
      <c r="AE86" s="276" t="s">
        <v>8813</v>
      </c>
      <c r="AF86" s="276" t="s">
        <v>8813</v>
      </c>
      <c r="AG86" s="276" t="s">
        <v>8813</v>
      </c>
      <c r="AH86" s="276" t="s">
        <v>8813</v>
      </c>
      <c r="AI86" s="276" t="s">
        <v>8813</v>
      </c>
      <c r="AJ86" s="276" t="s">
        <v>8813</v>
      </c>
      <c r="AK86" s="276" t="s">
        <v>8813</v>
      </c>
      <c r="AL86" s="276" t="s">
        <v>8813</v>
      </c>
      <c r="AM86" s="276" t="s">
        <v>8813</v>
      </c>
      <c r="AN86" s="276" t="s">
        <v>8813</v>
      </c>
      <c r="AO86" s="276" t="s">
        <v>8813</v>
      </c>
      <c r="AP86" s="276" t="s">
        <v>8813</v>
      </c>
      <c r="AQ86" s="276" t="s">
        <v>8813</v>
      </c>
      <c r="AR86" s="276" t="s">
        <v>8813</v>
      </c>
      <c r="AS86" s="276" t="s">
        <v>8813</v>
      </c>
      <c r="AT86" s="276" t="s">
        <v>8813</v>
      </c>
      <c r="AU86" s="276" t="s">
        <v>8813</v>
      </c>
      <c r="AV86" s="276" t="s">
        <v>8813</v>
      </c>
      <c r="AW86" s="276" t="s">
        <v>8813</v>
      </c>
      <c r="AX86" s="276" t="s">
        <v>8813</v>
      </c>
      <c r="AY86" s="276" t="s">
        <v>8813</v>
      </c>
      <c r="AZ86" s="276" t="s">
        <v>8813</v>
      </c>
      <c r="BA86" s="276" t="str">
        <f>_xlfn.IFNA(VLOOKUP(C86,'INFORM Severity - hidden'!$C$5:$G$300,5,FALSE),"-")</f>
        <v>-</v>
      </c>
    </row>
    <row r="87" spans="1:53" x14ac:dyDescent="0.25">
      <c r="A87"/>
      <c r="B87"/>
      <c r="C87" t="s">
        <v>8849</v>
      </c>
      <c r="D87" s="276" t="str">
        <f t="shared" si="1"/>
        <v>-</v>
      </c>
      <c r="E87" s="276" t="s">
        <v>8813</v>
      </c>
      <c r="F87" s="276" t="s">
        <v>8813</v>
      </c>
      <c r="G87" s="276" t="s">
        <v>8813</v>
      </c>
      <c r="H87" s="276" t="s">
        <v>8813</v>
      </c>
      <c r="I87" s="276" t="s">
        <v>8813</v>
      </c>
      <c r="J87" s="276" t="s">
        <v>8813</v>
      </c>
      <c r="K87" s="276" t="s">
        <v>8813</v>
      </c>
      <c r="L87" s="276" t="s">
        <v>8813</v>
      </c>
      <c r="M87" s="276" t="s">
        <v>8813</v>
      </c>
      <c r="N87" s="276" t="s">
        <v>8813</v>
      </c>
      <c r="O87" s="276" t="s">
        <v>8813</v>
      </c>
      <c r="P87" s="276" t="s">
        <v>8813</v>
      </c>
      <c r="Q87" s="276" t="s">
        <v>8813</v>
      </c>
      <c r="R87" s="276" t="s">
        <v>8813</v>
      </c>
      <c r="S87" s="276" t="s">
        <v>8813</v>
      </c>
      <c r="T87" s="276" t="s">
        <v>8813</v>
      </c>
      <c r="U87" s="276" t="s">
        <v>8813</v>
      </c>
      <c r="V87" s="276" t="s">
        <v>8813</v>
      </c>
      <c r="W87" s="276" t="s">
        <v>8813</v>
      </c>
      <c r="X87" s="276" t="s">
        <v>8813</v>
      </c>
      <c r="Y87" s="276">
        <v>2.7</v>
      </c>
      <c r="Z87" s="276">
        <v>2.6</v>
      </c>
      <c r="AA87" s="276">
        <v>2.6</v>
      </c>
      <c r="AB87" s="276" t="s">
        <v>8813</v>
      </c>
      <c r="AC87" s="276" t="s">
        <v>8813</v>
      </c>
      <c r="AD87" s="276" t="s">
        <v>8813</v>
      </c>
      <c r="AE87" s="276" t="s">
        <v>8813</v>
      </c>
      <c r="AF87" s="276" t="s">
        <v>8813</v>
      </c>
      <c r="AG87" s="276" t="s">
        <v>8813</v>
      </c>
      <c r="AH87" s="276" t="s">
        <v>8813</v>
      </c>
      <c r="AI87" s="276" t="s">
        <v>8813</v>
      </c>
      <c r="AJ87" s="276" t="s">
        <v>8813</v>
      </c>
      <c r="AK87" s="276" t="s">
        <v>8813</v>
      </c>
      <c r="AL87" s="276" t="s">
        <v>8813</v>
      </c>
      <c r="AM87" s="276" t="s">
        <v>8813</v>
      </c>
      <c r="AN87" s="276" t="s">
        <v>8813</v>
      </c>
      <c r="AO87" s="276" t="s">
        <v>8813</v>
      </c>
      <c r="AP87" s="276" t="s">
        <v>8813</v>
      </c>
      <c r="AQ87" s="276" t="s">
        <v>8813</v>
      </c>
      <c r="AR87" s="276" t="s">
        <v>8813</v>
      </c>
      <c r="AS87" s="276" t="s">
        <v>8813</v>
      </c>
      <c r="AT87" s="276" t="s">
        <v>8813</v>
      </c>
      <c r="AU87" s="276" t="s">
        <v>8813</v>
      </c>
      <c r="AV87" s="276" t="s">
        <v>8813</v>
      </c>
      <c r="AW87" s="276" t="s">
        <v>8813</v>
      </c>
      <c r="AX87" s="276" t="s">
        <v>8813</v>
      </c>
      <c r="AY87" s="276" t="s">
        <v>8813</v>
      </c>
      <c r="AZ87" s="276" t="s">
        <v>8813</v>
      </c>
      <c r="BA87" s="276" t="str">
        <f>_xlfn.IFNA(VLOOKUP(C87,'INFORM Severity - hidden'!$C$5:$G$300,5,FALSE),"-")</f>
        <v>-</v>
      </c>
    </row>
    <row r="88" spans="1:53" x14ac:dyDescent="0.25">
      <c r="A88"/>
      <c r="B88"/>
      <c r="C88" t="s">
        <v>8850</v>
      </c>
      <c r="D88" s="276" t="str">
        <f t="shared" si="1"/>
        <v>-</v>
      </c>
      <c r="E88" s="276" t="s">
        <v>8813</v>
      </c>
      <c r="F88" s="276" t="s">
        <v>8813</v>
      </c>
      <c r="G88" s="276" t="s">
        <v>8813</v>
      </c>
      <c r="H88" s="276">
        <v>3.2</v>
      </c>
      <c r="I88" s="276">
        <v>3.1</v>
      </c>
      <c r="J88" s="276">
        <v>3.1</v>
      </c>
      <c r="K88" s="276" t="s">
        <v>8813</v>
      </c>
      <c r="L88" s="276" t="s">
        <v>8813</v>
      </c>
      <c r="M88" s="276" t="s">
        <v>8813</v>
      </c>
      <c r="N88" s="276" t="s">
        <v>8813</v>
      </c>
      <c r="O88" s="276" t="s">
        <v>8813</v>
      </c>
      <c r="P88" s="276" t="s">
        <v>8813</v>
      </c>
      <c r="Q88" s="276" t="s">
        <v>8813</v>
      </c>
      <c r="R88" s="276" t="s">
        <v>8813</v>
      </c>
      <c r="S88" s="276" t="s">
        <v>8813</v>
      </c>
      <c r="T88" s="276" t="s">
        <v>8813</v>
      </c>
      <c r="U88" s="276" t="s">
        <v>8813</v>
      </c>
      <c r="V88" s="276" t="s">
        <v>8813</v>
      </c>
      <c r="W88" s="276" t="s">
        <v>8813</v>
      </c>
      <c r="X88" s="276" t="s">
        <v>8813</v>
      </c>
      <c r="Y88" s="276" t="s">
        <v>8813</v>
      </c>
      <c r="Z88" s="276" t="s">
        <v>8813</v>
      </c>
      <c r="AA88" s="276" t="s">
        <v>8813</v>
      </c>
      <c r="AB88" s="276" t="s">
        <v>8813</v>
      </c>
      <c r="AC88" s="276" t="s">
        <v>8813</v>
      </c>
      <c r="AD88" s="276" t="s">
        <v>8813</v>
      </c>
      <c r="AE88" s="276" t="s">
        <v>8813</v>
      </c>
      <c r="AF88" s="276" t="s">
        <v>8813</v>
      </c>
      <c r="AG88" s="276" t="s">
        <v>8813</v>
      </c>
      <c r="AH88" s="276" t="s">
        <v>8813</v>
      </c>
      <c r="AI88" s="276" t="s">
        <v>8813</v>
      </c>
      <c r="AJ88" s="276" t="s">
        <v>8813</v>
      </c>
      <c r="AK88" s="276" t="s">
        <v>8813</v>
      </c>
      <c r="AL88" s="276" t="s">
        <v>8813</v>
      </c>
      <c r="AM88" s="276" t="s">
        <v>8813</v>
      </c>
      <c r="AN88" s="276" t="s">
        <v>8813</v>
      </c>
      <c r="AO88" s="276" t="s">
        <v>8813</v>
      </c>
      <c r="AP88" s="276" t="s">
        <v>8813</v>
      </c>
      <c r="AQ88" s="276" t="s">
        <v>8813</v>
      </c>
      <c r="AR88" s="276" t="s">
        <v>8813</v>
      </c>
      <c r="AS88" s="276" t="s">
        <v>8813</v>
      </c>
      <c r="AT88" s="276" t="s">
        <v>8813</v>
      </c>
      <c r="AU88" s="276" t="s">
        <v>8813</v>
      </c>
      <c r="AV88" s="276" t="s">
        <v>8813</v>
      </c>
      <c r="AW88" s="276" t="s">
        <v>8813</v>
      </c>
      <c r="AX88" s="276" t="s">
        <v>8813</v>
      </c>
      <c r="AY88" s="276" t="s">
        <v>8813</v>
      </c>
      <c r="AZ88" s="276" t="s">
        <v>8813</v>
      </c>
      <c r="BA88" s="276" t="str">
        <f>_xlfn.IFNA(VLOOKUP(C88,'INFORM Severity - hidden'!$C$5:$G$300,5,FALSE),"-")</f>
        <v>-</v>
      </c>
    </row>
    <row r="89" spans="1:53" x14ac:dyDescent="0.25">
      <c r="A89"/>
      <c r="B89"/>
      <c r="C89" t="s">
        <v>8851</v>
      </c>
      <c r="D89" s="276" t="str">
        <f t="shared" si="1"/>
        <v>-</v>
      </c>
      <c r="E89" s="276" t="s">
        <v>8813</v>
      </c>
      <c r="F89" s="276" t="s">
        <v>8813</v>
      </c>
      <c r="G89" s="276" t="s">
        <v>8813</v>
      </c>
      <c r="H89" s="276" t="s">
        <v>8813</v>
      </c>
      <c r="I89" s="276" t="s">
        <v>8813</v>
      </c>
      <c r="J89" s="276" t="s">
        <v>8813</v>
      </c>
      <c r="K89" s="276" t="s">
        <v>8813</v>
      </c>
      <c r="L89" s="276" t="s">
        <v>8813</v>
      </c>
      <c r="M89" s="276" t="s">
        <v>8813</v>
      </c>
      <c r="N89" s="276" t="s">
        <v>8813</v>
      </c>
      <c r="O89" s="276" t="s">
        <v>8813</v>
      </c>
      <c r="P89" s="276" t="s">
        <v>8813</v>
      </c>
      <c r="Q89" s="276">
        <v>1.6</v>
      </c>
      <c r="R89" s="276" t="s">
        <v>8813</v>
      </c>
      <c r="S89" s="276" t="s">
        <v>8813</v>
      </c>
      <c r="T89" s="276" t="s">
        <v>8813</v>
      </c>
      <c r="U89" s="276" t="s">
        <v>8813</v>
      </c>
      <c r="V89" s="276" t="s">
        <v>8813</v>
      </c>
      <c r="W89" s="276" t="s">
        <v>8813</v>
      </c>
      <c r="X89" s="276" t="s">
        <v>8813</v>
      </c>
      <c r="Y89" s="276" t="s">
        <v>8813</v>
      </c>
      <c r="Z89" s="276" t="s">
        <v>8813</v>
      </c>
      <c r="AA89" s="276" t="s">
        <v>8813</v>
      </c>
      <c r="AB89" s="276" t="s">
        <v>8813</v>
      </c>
      <c r="AC89" s="276" t="s">
        <v>8813</v>
      </c>
      <c r="AD89" s="276" t="s">
        <v>8813</v>
      </c>
      <c r="AE89" s="276" t="s">
        <v>8813</v>
      </c>
      <c r="AF89" s="276" t="s">
        <v>8813</v>
      </c>
      <c r="AG89" s="276" t="s">
        <v>8813</v>
      </c>
      <c r="AH89" s="276" t="s">
        <v>8813</v>
      </c>
      <c r="AI89" s="276" t="s">
        <v>8813</v>
      </c>
      <c r="AJ89" s="276" t="s">
        <v>8813</v>
      </c>
      <c r="AK89" s="276" t="s">
        <v>8813</v>
      </c>
      <c r="AL89" s="276" t="s">
        <v>8813</v>
      </c>
      <c r="AM89" s="276" t="s">
        <v>8813</v>
      </c>
      <c r="AN89" s="276" t="s">
        <v>8813</v>
      </c>
      <c r="AO89" s="276" t="s">
        <v>8813</v>
      </c>
      <c r="AP89" s="276" t="s">
        <v>8813</v>
      </c>
      <c r="AQ89" s="276" t="s">
        <v>8813</v>
      </c>
      <c r="AR89" s="276" t="s">
        <v>8813</v>
      </c>
      <c r="AS89" s="276" t="s">
        <v>8813</v>
      </c>
      <c r="AT89" s="276" t="s">
        <v>8813</v>
      </c>
      <c r="AU89" s="276" t="s">
        <v>8813</v>
      </c>
      <c r="AV89" s="276" t="s">
        <v>8813</v>
      </c>
      <c r="AW89" s="276" t="s">
        <v>8813</v>
      </c>
      <c r="AX89" s="276" t="s">
        <v>8813</v>
      </c>
      <c r="AY89" s="276" t="s">
        <v>8813</v>
      </c>
      <c r="AZ89" s="276" t="s">
        <v>8813</v>
      </c>
      <c r="BA89" s="276" t="str">
        <f>_xlfn.IFNA(VLOOKUP(C89,'INFORM Severity - hidden'!$C$5:$G$300,5,FALSE),"-")</f>
        <v>-</v>
      </c>
    </row>
    <row r="90" spans="1:53" x14ac:dyDescent="0.25">
      <c r="A90" t="s">
        <v>1017</v>
      </c>
      <c r="B90" t="s">
        <v>1015</v>
      </c>
      <c r="C90" t="s">
        <v>1016</v>
      </c>
      <c r="D90" s="276" t="str">
        <f t="shared" si="1"/>
        <v>Stable</v>
      </c>
      <c r="E90" s="276" t="s">
        <v>8813</v>
      </c>
      <c r="F90" s="276" t="s">
        <v>8813</v>
      </c>
      <c r="G90" s="276" t="s">
        <v>8813</v>
      </c>
      <c r="H90" s="276" t="s">
        <v>8813</v>
      </c>
      <c r="I90" s="276" t="s">
        <v>8813</v>
      </c>
      <c r="J90" s="276" t="s">
        <v>8813</v>
      </c>
      <c r="K90" s="276" t="s">
        <v>8813</v>
      </c>
      <c r="L90" s="276" t="s">
        <v>8813</v>
      </c>
      <c r="M90" s="276" t="s">
        <v>8813</v>
      </c>
      <c r="N90" s="276" t="s">
        <v>8813</v>
      </c>
      <c r="O90" s="276" t="s">
        <v>8813</v>
      </c>
      <c r="P90" s="276" t="s">
        <v>8813</v>
      </c>
      <c r="Q90" s="276" t="s">
        <v>8813</v>
      </c>
      <c r="R90" s="276" t="s">
        <v>8813</v>
      </c>
      <c r="S90" s="276">
        <v>3.4</v>
      </c>
      <c r="T90" s="276">
        <v>3.4</v>
      </c>
      <c r="U90" s="276">
        <v>3.4</v>
      </c>
      <c r="V90" s="276">
        <v>3.5</v>
      </c>
      <c r="W90" s="276">
        <v>3.5</v>
      </c>
      <c r="X90" s="276">
        <v>3.5</v>
      </c>
      <c r="Y90" s="276">
        <v>3.5</v>
      </c>
      <c r="Z90" s="276">
        <v>3.5</v>
      </c>
      <c r="AA90" s="276">
        <v>3.4</v>
      </c>
      <c r="AB90" s="276">
        <v>3.4</v>
      </c>
      <c r="AC90" s="276">
        <v>3.4</v>
      </c>
      <c r="AD90" s="276">
        <v>3.4</v>
      </c>
      <c r="AE90" s="276">
        <v>3.4</v>
      </c>
      <c r="AF90" s="276">
        <v>3.4</v>
      </c>
      <c r="AG90" s="276">
        <v>3.4</v>
      </c>
      <c r="AH90" s="276">
        <v>3.3</v>
      </c>
      <c r="AI90" s="276">
        <v>3.3</v>
      </c>
      <c r="AJ90" s="276">
        <v>3.3</v>
      </c>
      <c r="AK90" s="276">
        <v>3.3</v>
      </c>
      <c r="AL90" s="276">
        <v>3.4</v>
      </c>
      <c r="AM90" s="276">
        <v>3.4</v>
      </c>
      <c r="AN90" s="276">
        <v>3.4</v>
      </c>
      <c r="AO90" s="276">
        <v>3.4</v>
      </c>
      <c r="AP90" s="276">
        <v>3.4</v>
      </c>
      <c r="AQ90" s="276">
        <v>3.4</v>
      </c>
      <c r="AR90" s="276">
        <v>3.6</v>
      </c>
      <c r="AS90" s="276">
        <v>3.6</v>
      </c>
      <c r="AT90" s="276">
        <v>3.6</v>
      </c>
      <c r="AU90" s="276">
        <v>3.6</v>
      </c>
      <c r="AV90" s="276">
        <v>3.6</v>
      </c>
      <c r="AW90" s="276">
        <v>3.6</v>
      </c>
      <c r="AX90" s="276">
        <v>3.5</v>
      </c>
      <c r="AY90" s="276">
        <v>3.5</v>
      </c>
      <c r="AZ90" s="276">
        <v>3.6</v>
      </c>
      <c r="BA90" s="276">
        <f>_xlfn.IFNA(VLOOKUP(C90,'INFORM Severity - hidden'!$C$5:$G$300,5,FALSE),"-")</f>
        <v>3.6</v>
      </c>
    </row>
    <row r="91" spans="1:53" x14ac:dyDescent="0.25">
      <c r="A91" t="s">
        <v>378</v>
      </c>
      <c r="B91" t="s">
        <v>1054</v>
      </c>
      <c r="C91" t="s">
        <v>1055</v>
      </c>
      <c r="D91" s="276" t="str">
        <f t="shared" si="1"/>
        <v>Stable</v>
      </c>
      <c r="E91" s="276" t="s">
        <v>8813</v>
      </c>
      <c r="F91" s="276">
        <v>4.3</v>
      </c>
      <c r="G91" s="276">
        <v>4.3</v>
      </c>
      <c r="H91" s="276">
        <v>4.2</v>
      </c>
      <c r="I91" s="276">
        <v>4.2</v>
      </c>
      <c r="J91" s="276">
        <v>4.3</v>
      </c>
      <c r="K91" s="276">
        <v>4.3</v>
      </c>
      <c r="L91" s="276">
        <v>4.3</v>
      </c>
      <c r="M91" s="276">
        <v>4.3</v>
      </c>
      <c r="N91" s="276">
        <v>4.3</v>
      </c>
      <c r="O91" s="276">
        <v>4.3</v>
      </c>
      <c r="P91" s="276">
        <v>4.2</v>
      </c>
      <c r="Q91" s="276">
        <v>4.2</v>
      </c>
      <c r="R91" s="276">
        <v>4.2</v>
      </c>
      <c r="S91" s="276">
        <v>4.2</v>
      </c>
      <c r="T91" s="276">
        <v>3.9</v>
      </c>
      <c r="U91" s="276">
        <v>3.9</v>
      </c>
      <c r="V91" s="276">
        <v>4</v>
      </c>
      <c r="W91" s="276">
        <v>4</v>
      </c>
      <c r="X91" s="276">
        <v>4</v>
      </c>
      <c r="Y91" s="276">
        <v>4</v>
      </c>
      <c r="Z91" s="276">
        <v>4</v>
      </c>
      <c r="AA91" s="276">
        <v>4</v>
      </c>
      <c r="AB91" s="276">
        <v>4</v>
      </c>
      <c r="AC91" s="276">
        <v>3.9</v>
      </c>
      <c r="AD91" s="276">
        <v>3.9</v>
      </c>
      <c r="AE91" s="276">
        <v>4.2</v>
      </c>
      <c r="AF91" s="276">
        <v>4.2</v>
      </c>
      <c r="AG91" s="276">
        <v>4.2</v>
      </c>
      <c r="AH91" s="276">
        <v>4.2</v>
      </c>
      <c r="AI91" s="276">
        <v>4.2</v>
      </c>
      <c r="AJ91" s="276">
        <v>4.2</v>
      </c>
      <c r="AK91" s="276">
        <v>4.2</v>
      </c>
      <c r="AL91" s="276">
        <v>4.2</v>
      </c>
      <c r="AM91" s="276">
        <v>4.2</v>
      </c>
      <c r="AN91" s="276">
        <v>4.2</v>
      </c>
      <c r="AO91" s="276">
        <v>3.9</v>
      </c>
      <c r="AP91" s="276">
        <v>3.9</v>
      </c>
      <c r="AQ91" s="276">
        <v>3.9</v>
      </c>
      <c r="AR91" s="276">
        <v>3.9</v>
      </c>
      <c r="AS91" s="276">
        <v>3.9</v>
      </c>
      <c r="AT91" s="276">
        <v>3.9</v>
      </c>
      <c r="AU91" s="276">
        <v>3.9</v>
      </c>
      <c r="AV91" s="276">
        <v>3.9</v>
      </c>
      <c r="AW91" s="276">
        <v>3.9</v>
      </c>
      <c r="AX91" s="276">
        <v>3.9</v>
      </c>
      <c r="AY91" s="276">
        <v>3.8</v>
      </c>
      <c r="AZ91" s="276">
        <v>3.9</v>
      </c>
      <c r="BA91" s="276">
        <f>_xlfn.IFNA(VLOOKUP(C91,'INFORM Severity - hidden'!$C$5:$G$300,5,FALSE),"-")</f>
        <v>3.9</v>
      </c>
    </row>
    <row r="92" spans="1:53" x14ac:dyDescent="0.25">
      <c r="A92" t="s">
        <v>378</v>
      </c>
      <c r="B92" t="s">
        <v>376</v>
      </c>
      <c r="C92" t="s">
        <v>377</v>
      </c>
      <c r="D92" s="276" t="str">
        <f t="shared" si="1"/>
        <v>Decreasing</v>
      </c>
      <c r="E92" s="276" t="s">
        <v>8813</v>
      </c>
      <c r="F92" s="276">
        <v>4.4000000000000004</v>
      </c>
      <c r="G92" s="276">
        <v>4.3</v>
      </c>
      <c r="H92" s="276">
        <v>4.2</v>
      </c>
      <c r="I92" s="276">
        <v>4.2</v>
      </c>
      <c r="J92" s="276">
        <v>4.3</v>
      </c>
      <c r="K92" s="276">
        <v>4.3</v>
      </c>
      <c r="L92" s="276">
        <v>4.3</v>
      </c>
      <c r="M92" s="276">
        <v>4.3</v>
      </c>
      <c r="N92" s="276">
        <v>4.3</v>
      </c>
      <c r="O92" s="276">
        <v>4.3</v>
      </c>
      <c r="P92" s="276">
        <v>4.0999999999999996</v>
      </c>
      <c r="Q92" s="276">
        <v>4.0999999999999996</v>
      </c>
      <c r="R92" s="276">
        <v>4.0999999999999996</v>
      </c>
      <c r="S92" s="276">
        <v>4</v>
      </c>
      <c r="T92" s="276">
        <v>4</v>
      </c>
      <c r="U92" s="276">
        <v>4</v>
      </c>
      <c r="V92" s="276">
        <v>4.0999999999999996</v>
      </c>
      <c r="W92" s="276">
        <v>4.0999999999999996</v>
      </c>
      <c r="X92" s="276">
        <v>4.0999999999999996</v>
      </c>
      <c r="Y92" s="276">
        <v>4.0999999999999996</v>
      </c>
      <c r="Z92" s="276">
        <v>4.0999999999999996</v>
      </c>
      <c r="AA92" s="276">
        <v>4.0999999999999996</v>
      </c>
      <c r="AB92" s="276">
        <v>4.0999999999999996</v>
      </c>
      <c r="AC92" s="276">
        <v>4.0999999999999996</v>
      </c>
      <c r="AD92" s="276">
        <v>4.2</v>
      </c>
      <c r="AE92" s="276">
        <v>4.4000000000000004</v>
      </c>
      <c r="AF92" s="276">
        <v>4.4000000000000004</v>
      </c>
      <c r="AG92" s="276">
        <v>4.4000000000000004</v>
      </c>
      <c r="AH92" s="276">
        <v>4.4000000000000004</v>
      </c>
      <c r="AI92" s="276">
        <v>4.4000000000000004</v>
      </c>
      <c r="AJ92" s="276">
        <v>4.4000000000000004</v>
      </c>
      <c r="AK92" s="276">
        <v>4.4000000000000004</v>
      </c>
      <c r="AL92" s="276">
        <v>4.4000000000000004</v>
      </c>
      <c r="AM92" s="276">
        <v>4.4000000000000004</v>
      </c>
      <c r="AN92" s="276">
        <v>4.2</v>
      </c>
      <c r="AO92" s="276">
        <v>3.9</v>
      </c>
      <c r="AP92" s="276">
        <v>3.9</v>
      </c>
      <c r="AQ92" s="276">
        <v>3.9</v>
      </c>
      <c r="AR92" s="276">
        <v>3.8</v>
      </c>
      <c r="AS92" s="276">
        <v>3.9</v>
      </c>
      <c r="AT92" s="276">
        <v>3.9</v>
      </c>
      <c r="AU92" s="276">
        <v>3.9</v>
      </c>
      <c r="AV92" s="276">
        <v>3.9</v>
      </c>
      <c r="AW92" s="276">
        <v>3.9</v>
      </c>
      <c r="AX92" s="276">
        <v>3.9</v>
      </c>
      <c r="AY92" s="276">
        <v>3.7</v>
      </c>
      <c r="AZ92" s="276">
        <v>3.9</v>
      </c>
      <c r="BA92" s="276">
        <f>_xlfn.IFNA(VLOOKUP(C92,'INFORM Severity - hidden'!$C$5:$G$300,5,FALSE),"-")</f>
        <v>3.9</v>
      </c>
    </row>
    <row r="93" spans="1:53" x14ac:dyDescent="0.25">
      <c r="A93" t="s">
        <v>378</v>
      </c>
      <c r="B93" t="s">
        <v>382</v>
      </c>
      <c r="C93" t="s">
        <v>383</v>
      </c>
      <c r="D93" s="276" t="str">
        <f t="shared" si="1"/>
        <v>Decreasing</v>
      </c>
      <c r="E93" s="276" t="s">
        <v>8813</v>
      </c>
      <c r="F93" s="276">
        <v>2.5</v>
      </c>
      <c r="G93" s="276">
        <v>2.4</v>
      </c>
      <c r="H93" s="276">
        <v>3.2</v>
      </c>
      <c r="I93" s="276">
        <v>3.1</v>
      </c>
      <c r="J93" s="276">
        <v>3.2</v>
      </c>
      <c r="K93" s="276">
        <v>3.2</v>
      </c>
      <c r="L93" s="276">
        <v>3.2</v>
      </c>
      <c r="M93" s="276">
        <v>3.2</v>
      </c>
      <c r="N93" s="276">
        <v>3.2</v>
      </c>
      <c r="O93" s="276">
        <v>2.9</v>
      </c>
      <c r="P93" s="276">
        <v>2.9</v>
      </c>
      <c r="Q93" s="276">
        <v>2.9</v>
      </c>
      <c r="R93" s="276">
        <v>2.9</v>
      </c>
      <c r="S93" s="276">
        <v>2.9</v>
      </c>
      <c r="T93" s="276">
        <v>2.9</v>
      </c>
      <c r="U93" s="276">
        <v>2.9</v>
      </c>
      <c r="V93" s="276">
        <v>2.9</v>
      </c>
      <c r="W93" s="276">
        <v>2.9</v>
      </c>
      <c r="X93" s="276">
        <v>2.9</v>
      </c>
      <c r="Y93" s="276">
        <v>2.8</v>
      </c>
      <c r="Z93" s="276">
        <v>2.8</v>
      </c>
      <c r="AA93" s="276">
        <v>2.8</v>
      </c>
      <c r="AB93" s="276">
        <v>2.8</v>
      </c>
      <c r="AC93" s="276">
        <v>2.8</v>
      </c>
      <c r="AD93" s="276">
        <v>2.8</v>
      </c>
      <c r="AE93" s="276">
        <v>2.8</v>
      </c>
      <c r="AF93" s="276">
        <v>2.9</v>
      </c>
      <c r="AG93" s="276">
        <v>2.9</v>
      </c>
      <c r="AH93" s="276">
        <v>2.9</v>
      </c>
      <c r="AI93" s="276">
        <v>2.9</v>
      </c>
      <c r="AJ93" s="276">
        <v>2.9</v>
      </c>
      <c r="AK93" s="276">
        <v>2.9</v>
      </c>
      <c r="AL93" s="276">
        <v>2.9</v>
      </c>
      <c r="AM93" s="276">
        <v>2.9</v>
      </c>
      <c r="AN93" s="276">
        <v>2.9</v>
      </c>
      <c r="AO93" s="276">
        <v>2.9</v>
      </c>
      <c r="AP93" s="276">
        <v>2.9</v>
      </c>
      <c r="AQ93" s="276">
        <v>2.9</v>
      </c>
      <c r="AR93" s="276">
        <v>3</v>
      </c>
      <c r="AS93" s="276">
        <v>3</v>
      </c>
      <c r="AT93" s="276">
        <v>3</v>
      </c>
      <c r="AU93" s="276">
        <v>3</v>
      </c>
      <c r="AV93" s="276">
        <v>3</v>
      </c>
      <c r="AW93" s="276">
        <v>3</v>
      </c>
      <c r="AX93" s="276">
        <v>3</v>
      </c>
      <c r="AY93" s="276">
        <v>2.9</v>
      </c>
      <c r="AZ93" s="276">
        <v>2.9</v>
      </c>
      <c r="BA93" s="276">
        <f>_xlfn.IFNA(VLOOKUP(C93,'INFORM Severity - hidden'!$C$5:$G$300,5,FALSE),"-")</f>
        <v>2.9</v>
      </c>
    </row>
    <row r="94" spans="1:53" x14ac:dyDescent="0.25">
      <c r="A94" t="s">
        <v>396</v>
      </c>
      <c r="B94" t="s">
        <v>394</v>
      </c>
      <c r="C94" t="s">
        <v>395</v>
      </c>
      <c r="D94" s="276" t="str">
        <f t="shared" si="1"/>
        <v>Increasing</v>
      </c>
      <c r="E94" s="276" t="s">
        <v>8813</v>
      </c>
      <c r="F94" s="276">
        <v>1.1000000000000001</v>
      </c>
      <c r="G94" s="276" t="s">
        <v>8813</v>
      </c>
      <c r="H94" s="276" t="s">
        <v>8813</v>
      </c>
      <c r="I94" s="276" t="s">
        <v>8813</v>
      </c>
      <c r="J94" s="276" t="s">
        <v>8813</v>
      </c>
      <c r="K94" s="276" t="s">
        <v>8813</v>
      </c>
      <c r="L94" s="276" t="s">
        <v>8813</v>
      </c>
      <c r="M94" s="276" t="s">
        <v>8813</v>
      </c>
      <c r="N94" s="276" t="s">
        <v>8813</v>
      </c>
      <c r="O94" s="276" t="s">
        <v>8813</v>
      </c>
      <c r="P94" s="276" t="s">
        <v>8813</v>
      </c>
      <c r="Q94" s="276" t="s">
        <v>8813</v>
      </c>
      <c r="R94" s="276" t="s">
        <v>8813</v>
      </c>
      <c r="S94" s="276" t="s">
        <v>8813</v>
      </c>
      <c r="T94" s="276" t="s">
        <v>8813</v>
      </c>
      <c r="U94" s="276" t="s">
        <v>8813</v>
      </c>
      <c r="V94" s="276" t="s">
        <v>8813</v>
      </c>
      <c r="W94" s="276" t="s">
        <v>8813</v>
      </c>
      <c r="X94" s="276" t="s">
        <v>8813</v>
      </c>
      <c r="Y94" s="276" t="s">
        <v>8813</v>
      </c>
      <c r="Z94" s="276" t="s">
        <v>8813</v>
      </c>
      <c r="AA94" s="276" t="s">
        <v>8813</v>
      </c>
      <c r="AB94" s="276" t="s">
        <v>8813</v>
      </c>
      <c r="AC94" s="276" t="s">
        <v>8813</v>
      </c>
      <c r="AD94" s="276" t="s">
        <v>8813</v>
      </c>
      <c r="AE94" s="276" t="s">
        <v>8813</v>
      </c>
      <c r="AF94" s="276" t="s">
        <v>8813</v>
      </c>
      <c r="AG94" s="276" t="s">
        <v>8813</v>
      </c>
      <c r="AH94" s="276">
        <v>1.9</v>
      </c>
      <c r="AI94" s="276">
        <v>1.9</v>
      </c>
      <c r="AJ94" s="276">
        <v>1.9</v>
      </c>
      <c r="AK94" s="276">
        <v>1.9</v>
      </c>
      <c r="AL94" s="276">
        <v>1.9</v>
      </c>
      <c r="AM94" s="276">
        <v>1.9</v>
      </c>
      <c r="AN94" s="276">
        <v>1.9</v>
      </c>
      <c r="AO94" s="276">
        <v>1.9</v>
      </c>
      <c r="AP94" s="276">
        <v>1.9</v>
      </c>
      <c r="AQ94" s="276">
        <v>1.9</v>
      </c>
      <c r="AR94" s="276">
        <v>1.9</v>
      </c>
      <c r="AS94" s="276">
        <v>1.9</v>
      </c>
      <c r="AT94" s="276">
        <v>1.9</v>
      </c>
      <c r="AU94" s="276">
        <v>1.9</v>
      </c>
      <c r="AV94" s="276">
        <v>1.9</v>
      </c>
      <c r="AW94" s="276">
        <v>1.9</v>
      </c>
      <c r="AX94" s="276">
        <v>1.9</v>
      </c>
      <c r="AY94" s="276">
        <v>2</v>
      </c>
      <c r="AZ94" s="276">
        <v>2</v>
      </c>
      <c r="BA94" s="276">
        <f>_xlfn.IFNA(VLOOKUP(C94,'INFORM Severity - hidden'!$C$5:$G$300,5,FALSE),"-")</f>
        <v>2</v>
      </c>
    </row>
    <row r="95" spans="1:53" x14ac:dyDescent="0.25">
      <c r="A95"/>
      <c r="B95"/>
      <c r="C95" t="s">
        <v>8852</v>
      </c>
      <c r="D95" s="276" t="str">
        <f t="shared" si="1"/>
        <v>-</v>
      </c>
      <c r="E95" s="276" t="s">
        <v>8813</v>
      </c>
      <c r="F95" s="276">
        <v>1.6</v>
      </c>
      <c r="G95" s="276">
        <v>1.6</v>
      </c>
      <c r="H95" s="276" t="s">
        <v>8813</v>
      </c>
      <c r="I95" s="276" t="s">
        <v>8813</v>
      </c>
      <c r="J95" s="276" t="s">
        <v>8813</v>
      </c>
      <c r="K95" s="276" t="s">
        <v>8813</v>
      </c>
      <c r="L95" s="276" t="s">
        <v>8813</v>
      </c>
      <c r="M95" s="276" t="s">
        <v>8813</v>
      </c>
      <c r="N95" s="276" t="s">
        <v>8813</v>
      </c>
      <c r="O95" s="276" t="s">
        <v>8813</v>
      </c>
      <c r="P95" s="276" t="s">
        <v>8813</v>
      </c>
      <c r="Q95" s="276" t="s">
        <v>8813</v>
      </c>
      <c r="R95" s="276" t="s">
        <v>8813</v>
      </c>
      <c r="S95" s="276" t="s">
        <v>8813</v>
      </c>
      <c r="T95" s="276" t="s">
        <v>8813</v>
      </c>
      <c r="U95" s="276" t="s">
        <v>8813</v>
      </c>
      <c r="V95" s="276" t="s">
        <v>8813</v>
      </c>
      <c r="W95" s="276" t="s">
        <v>8813</v>
      </c>
      <c r="X95" s="276" t="s">
        <v>8813</v>
      </c>
      <c r="Y95" s="276" t="s">
        <v>8813</v>
      </c>
      <c r="Z95" s="276" t="s">
        <v>8813</v>
      </c>
      <c r="AA95" s="276" t="s">
        <v>8813</v>
      </c>
      <c r="AB95" s="276" t="s">
        <v>8813</v>
      </c>
      <c r="AC95" s="276" t="s">
        <v>8813</v>
      </c>
      <c r="AD95" s="276" t="s">
        <v>8813</v>
      </c>
      <c r="AE95" s="276" t="s">
        <v>8813</v>
      </c>
      <c r="AF95" s="276" t="s">
        <v>8813</v>
      </c>
      <c r="AG95" s="276" t="s">
        <v>8813</v>
      </c>
      <c r="AH95" s="276" t="s">
        <v>8813</v>
      </c>
      <c r="AI95" s="276" t="s">
        <v>8813</v>
      </c>
      <c r="AJ95" s="276" t="s">
        <v>8813</v>
      </c>
      <c r="AK95" s="276" t="s">
        <v>8813</v>
      </c>
      <c r="AL95" s="276" t="s">
        <v>8813</v>
      </c>
      <c r="AM95" s="276" t="s">
        <v>8813</v>
      </c>
      <c r="AN95" s="276" t="s">
        <v>8813</v>
      </c>
      <c r="AO95" s="276" t="s">
        <v>8813</v>
      </c>
      <c r="AP95" s="276" t="s">
        <v>8813</v>
      </c>
      <c r="AQ95" s="276" t="s">
        <v>8813</v>
      </c>
      <c r="AR95" s="276" t="s">
        <v>8813</v>
      </c>
      <c r="AS95" s="276" t="s">
        <v>8813</v>
      </c>
      <c r="AT95" s="276" t="s">
        <v>8813</v>
      </c>
      <c r="AU95" s="276" t="s">
        <v>8813</v>
      </c>
      <c r="AV95" s="276" t="s">
        <v>8813</v>
      </c>
      <c r="AW95" s="276" t="s">
        <v>8813</v>
      </c>
      <c r="AX95" s="276" t="s">
        <v>8813</v>
      </c>
      <c r="AY95" s="276" t="s">
        <v>8813</v>
      </c>
      <c r="AZ95" s="276" t="s">
        <v>8813</v>
      </c>
      <c r="BA95" s="276" t="str">
        <f>_xlfn.IFNA(VLOOKUP(C95,'INFORM Severity - hidden'!$C$5:$G$300,5,FALSE),"-")</f>
        <v>-</v>
      </c>
    </row>
    <row r="96" spans="1:53" x14ac:dyDescent="0.25">
      <c r="A96" t="s">
        <v>127</v>
      </c>
      <c r="B96" t="s">
        <v>125</v>
      </c>
      <c r="C96" t="s">
        <v>126</v>
      </c>
      <c r="D96" s="276" t="str">
        <f t="shared" si="1"/>
        <v>Stable</v>
      </c>
      <c r="E96" s="276" t="s">
        <v>8813</v>
      </c>
      <c r="F96" s="276">
        <v>1.6</v>
      </c>
      <c r="G96" s="276">
        <v>1.6</v>
      </c>
      <c r="H96" s="276">
        <v>2.5</v>
      </c>
      <c r="I96" s="276">
        <v>2.6</v>
      </c>
      <c r="J96" s="276">
        <v>2.6</v>
      </c>
      <c r="K96" s="276">
        <v>2.6</v>
      </c>
      <c r="L96" s="276">
        <v>2.6</v>
      </c>
      <c r="M96" s="276">
        <v>2.6</v>
      </c>
      <c r="N96" s="276">
        <v>2.6</v>
      </c>
      <c r="O96" s="276">
        <v>2.5</v>
      </c>
      <c r="P96" s="276">
        <v>2.5</v>
      </c>
      <c r="Q96" s="276">
        <v>2.5</v>
      </c>
      <c r="R96" s="276">
        <v>2.5</v>
      </c>
      <c r="S96" s="276">
        <v>2.5</v>
      </c>
      <c r="T96" s="276">
        <v>2.5</v>
      </c>
      <c r="U96" s="276">
        <v>2.6</v>
      </c>
      <c r="V96" s="276">
        <v>2.7</v>
      </c>
      <c r="W96" s="276">
        <v>2.7</v>
      </c>
      <c r="X96" s="276">
        <v>2.7</v>
      </c>
      <c r="Y96" s="276">
        <v>2.7</v>
      </c>
      <c r="Z96" s="276">
        <v>2.7</v>
      </c>
      <c r="AA96" s="276">
        <v>2.8</v>
      </c>
      <c r="AB96" s="276">
        <v>2.7</v>
      </c>
      <c r="AC96" s="276">
        <v>3.1</v>
      </c>
      <c r="AD96" s="276">
        <v>3.1</v>
      </c>
      <c r="AE96" s="276">
        <v>3.1</v>
      </c>
      <c r="AF96" s="276">
        <v>3.1</v>
      </c>
      <c r="AG96" s="276">
        <v>3.1</v>
      </c>
      <c r="AH96" s="276">
        <v>2.9</v>
      </c>
      <c r="AI96" s="276">
        <v>2.9</v>
      </c>
      <c r="AJ96" s="276">
        <v>2.9</v>
      </c>
      <c r="AK96" s="276">
        <v>2.9</v>
      </c>
      <c r="AL96" s="276">
        <v>2.8</v>
      </c>
      <c r="AM96" s="276">
        <v>2.8</v>
      </c>
      <c r="AN96" s="276">
        <v>2.7</v>
      </c>
      <c r="AO96" s="276">
        <v>2.7</v>
      </c>
      <c r="AP96" s="276">
        <v>2.7</v>
      </c>
      <c r="AQ96" s="276">
        <v>2.7</v>
      </c>
      <c r="AR96" s="276">
        <v>2.7</v>
      </c>
      <c r="AS96" s="276">
        <v>2.7</v>
      </c>
      <c r="AT96" s="276">
        <v>2.7</v>
      </c>
      <c r="AU96" s="276">
        <v>2.7</v>
      </c>
      <c r="AV96" s="276">
        <v>2.7</v>
      </c>
      <c r="AW96" s="276">
        <v>2.7</v>
      </c>
      <c r="AX96" s="276">
        <v>2.7</v>
      </c>
      <c r="AY96" s="276">
        <v>2.7</v>
      </c>
      <c r="AZ96" s="276">
        <v>2.7</v>
      </c>
      <c r="BA96" s="276">
        <f>_xlfn.IFNA(VLOOKUP(C96,'INFORM Severity - hidden'!$C$5:$G$300,5,FALSE),"-")</f>
        <v>2.7</v>
      </c>
    </row>
    <row r="97" spans="1:53" x14ac:dyDescent="0.25">
      <c r="A97"/>
      <c r="B97"/>
      <c r="C97" t="s">
        <v>8853</v>
      </c>
      <c r="D97" s="276" t="str">
        <f t="shared" si="1"/>
        <v>-</v>
      </c>
      <c r="E97" s="276" t="s">
        <v>8813</v>
      </c>
      <c r="F97" s="276">
        <v>1.6</v>
      </c>
      <c r="G97" s="276">
        <v>1.6</v>
      </c>
      <c r="H97" s="276" t="s">
        <v>8813</v>
      </c>
      <c r="I97" s="276" t="s">
        <v>8813</v>
      </c>
      <c r="J97" s="276" t="s">
        <v>8813</v>
      </c>
      <c r="K97" s="276" t="s">
        <v>8813</v>
      </c>
      <c r="L97" s="276" t="s">
        <v>8813</v>
      </c>
      <c r="M97" s="276" t="s">
        <v>8813</v>
      </c>
      <c r="N97" s="276" t="s">
        <v>8813</v>
      </c>
      <c r="O97" s="276" t="s">
        <v>8813</v>
      </c>
      <c r="P97" s="276" t="s">
        <v>8813</v>
      </c>
      <c r="Q97" s="276" t="s">
        <v>8813</v>
      </c>
      <c r="R97" s="276" t="s">
        <v>8813</v>
      </c>
      <c r="S97" s="276" t="s">
        <v>8813</v>
      </c>
      <c r="T97" s="276" t="s">
        <v>8813</v>
      </c>
      <c r="U97" s="276" t="s">
        <v>8813</v>
      </c>
      <c r="V97" s="276" t="s">
        <v>8813</v>
      </c>
      <c r="W97" s="276" t="s">
        <v>8813</v>
      </c>
      <c r="X97" s="276" t="s">
        <v>8813</v>
      </c>
      <c r="Y97" s="276" t="s">
        <v>8813</v>
      </c>
      <c r="Z97" s="276" t="s">
        <v>8813</v>
      </c>
      <c r="AA97" s="276" t="s">
        <v>8813</v>
      </c>
      <c r="AB97" s="276" t="s">
        <v>8813</v>
      </c>
      <c r="AC97" s="276" t="s">
        <v>8813</v>
      </c>
      <c r="AD97" s="276" t="s">
        <v>8813</v>
      </c>
      <c r="AE97" s="276" t="s">
        <v>8813</v>
      </c>
      <c r="AF97" s="276" t="s">
        <v>8813</v>
      </c>
      <c r="AG97" s="276" t="s">
        <v>8813</v>
      </c>
      <c r="AH97" s="276" t="s">
        <v>8813</v>
      </c>
      <c r="AI97" s="276" t="s">
        <v>8813</v>
      </c>
      <c r="AJ97" s="276" t="s">
        <v>8813</v>
      </c>
      <c r="AK97" s="276" t="s">
        <v>8813</v>
      </c>
      <c r="AL97" s="276" t="s">
        <v>8813</v>
      </c>
      <c r="AM97" s="276" t="s">
        <v>8813</v>
      </c>
      <c r="AN97" s="276" t="s">
        <v>8813</v>
      </c>
      <c r="AO97" s="276" t="s">
        <v>8813</v>
      </c>
      <c r="AP97" s="276" t="s">
        <v>8813</v>
      </c>
      <c r="AQ97" s="276" t="s">
        <v>8813</v>
      </c>
      <c r="AR97" s="276" t="s">
        <v>8813</v>
      </c>
      <c r="AS97" s="276" t="s">
        <v>8813</v>
      </c>
      <c r="AT97" s="276" t="s">
        <v>8813</v>
      </c>
      <c r="AU97" s="276" t="s">
        <v>8813</v>
      </c>
      <c r="AV97" s="276" t="s">
        <v>8813</v>
      </c>
      <c r="AW97" s="276" t="s">
        <v>8813</v>
      </c>
      <c r="AX97" s="276" t="s">
        <v>8813</v>
      </c>
      <c r="AY97" s="276" t="s">
        <v>8813</v>
      </c>
      <c r="AZ97" s="276" t="s">
        <v>8813</v>
      </c>
      <c r="BA97" s="276" t="str">
        <f>_xlfn.IFNA(VLOOKUP(C97,'INFORM Severity - hidden'!$C$5:$G$300,5,FALSE),"-")</f>
        <v>-</v>
      </c>
    </row>
    <row r="98" spans="1:53" x14ac:dyDescent="0.25">
      <c r="A98" t="s">
        <v>407</v>
      </c>
      <c r="B98" t="s">
        <v>1489</v>
      </c>
      <c r="C98" t="s">
        <v>1490</v>
      </c>
      <c r="D98" s="276" t="str">
        <f t="shared" si="1"/>
        <v>Increasing</v>
      </c>
      <c r="E98" s="276" t="s">
        <v>8813</v>
      </c>
      <c r="F98" s="276" t="s">
        <v>8813</v>
      </c>
      <c r="G98" s="276" t="s">
        <v>8813</v>
      </c>
      <c r="H98" s="276" t="s">
        <v>8813</v>
      </c>
      <c r="I98" s="276" t="s">
        <v>8813</v>
      </c>
      <c r="J98" s="276">
        <v>3.1</v>
      </c>
      <c r="K98" s="276">
        <v>3.1</v>
      </c>
      <c r="L98" s="276">
        <v>3.1</v>
      </c>
      <c r="M98" s="276">
        <v>3.4</v>
      </c>
      <c r="N98" s="276">
        <v>3.4</v>
      </c>
      <c r="O98" s="276">
        <v>3.3</v>
      </c>
      <c r="P98" s="276">
        <v>3.3</v>
      </c>
      <c r="Q98" s="276">
        <v>3.3</v>
      </c>
      <c r="R98" s="276">
        <v>3.3</v>
      </c>
      <c r="S98" s="276">
        <v>3.3</v>
      </c>
      <c r="T98" s="276">
        <v>3.3</v>
      </c>
      <c r="U98" s="276">
        <v>3.4</v>
      </c>
      <c r="V98" s="276">
        <v>3.5</v>
      </c>
      <c r="W98" s="276">
        <v>3.1</v>
      </c>
      <c r="X98" s="276">
        <v>3.1</v>
      </c>
      <c r="Y98" s="276">
        <v>3.1</v>
      </c>
      <c r="Z98" s="276">
        <v>3.1</v>
      </c>
      <c r="AA98" s="276">
        <v>3</v>
      </c>
      <c r="AB98" s="276">
        <v>3</v>
      </c>
      <c r="AC98" s="276">
        <v>3</v>
      </c>
      <c r="AD98" s="276" t="s">
        <v>8813</v>
      </c>
      <c r="AE98" s="276" t="s">
        <v>8813</v>
      </c>
      <c r="AF98" s="276" t="s">
        <v>8813</v>
      </c>
      <c r="AG98" s="276" t="s">
        <v>8813</v>
      </c>
      <c r="AH98" s="276" t="s">
        <v>8813</v>
      </c>
      <c r="AI98" s="276" t="s">
        <v>8813</v>
      </c>
      <c r="AJ98" s="276" t="s">
        <v>8813</v>
      </c>
      <c r="AK98" s="276">
        <v>3.1</v>
      </c>
      <c r="AL98" s="276">
        <v>3.1</v>
      </c>
      <c r="AM98" s="276">
        <v>3.1</v>
      </c>
      <c r="AN98" s="276">
        <v>3.2</v>
      </c>
      <c r="AO98" s="276">
        <v>3.2</v>
      </c>
      <c r="AP98" s="276">
        <v>3.2</v>
      </c>
      <c r="AQ98" s="276">
        <v>3.3</v>
      </c>
      <c r="AR98" s="276">
        <v>3.3</v>
      </c>
      <c r="AS98" s="276">
        <v>3.3</v>
      </c>
      <c r="AT98" s="276">
        <v>3.6</v>
      </c>
      <c r="AU98" s="276">
        <v>3.6</v>
      </c>
      <c r="AV98" s="276">
        <v>3.6</v>
      </c>
      <c r="AW98" s="276">
        <v>3.8</v>
      </c>
      <c r="AX98" s="276">
        <v>3.8</v>
      </c>
      <c r="AY98" s="276">
        <v>3.8</v>
      </c>
      <c r="AZ98" s="276">
        <v>3.8</v>
      </c>
      <c r="BA98" s="276">
        <f>_xlfn.IFNA(VLOOKUP(C98,'INFORM Severity - hidden'!$C$5:$G$300,5,FALSE),"-")</f>
        <v>3.8</v>
      </c>
    </row>
    <row r="99" spans="1:53" x14ac:dyDescent="0.25">
      <c r="A99" t="s">
        <v>407</v>
      </c>
      <c r="B99" t="s">
        <v>405</v>
      </c>
      <c r="C99" t="s">
        <v>406</v>
      </c>
      <c r="D99" s="276" t="str">
        <f t="shared" si="1"/>
        <v>Stable</v>
      </c>
      <c r="E99" s="276" t="s">
        <v>8813</v>
      </c>
      <c r="F99" s="276">
        <v>2</v>
      </c>
      <c r="G99" s="276">
        <v>2</v>
      </c>
      <c r="H99" s="276">
        <v>2.8</v>
      </c>
      <c r="I99" s="276">
        <v>2.8</v>
      </c>
      <c r="J99" s="276">
        <v>2.8</v>
      </c>
      <c r="K99" s="276">
        <v>2.8</v>
      </c>
      <c r="L99" s="276">
        <v>2.8</v>
      </c>
      <c r="M99" s="276">
        <v>2.8</v>
      </c>
      <c r="N99" s="276">
        <v>2.8</v>
      </c>
      <c r="O99" s="276">
        <v>2.7</v>
      </c>
      <c r="P99" s="276">
        <v>2.7</v>
      </c>
      <c r="Q99" s="276">
        <v>2.7</v>
      </c>
      <c r="R99" s="276">
        <v>2.7</v>
      </c>
      <c r="S99" s="276">
        <v>2.7</v>
      </c>
      <c r="T99" s="276">
        <v>2.7</v>
      </c>
      <c r="U99" s="276">
        <v>2.8</v>
      </c>
      <c r="V99" s="276">
        <v>2.8</v>
      </c>
      <c r="W99" s="276">
        <v>2.8</v>
      </c>
      <c r="X99" s="276">
        <v>2.8</v>
      </c>
      <c r="Y99" s="276">
        <v>2.8</v>
      </c>
      <c r="Z99" s="276">
        <v>2.8</v>
      </c>
      <c r="AA99" s="276">
        <v>2.8</v>
      </c>
      <c r="AB99" s="276">
        <v>2.8</v>
      </c>
      <c r="AC99" s="276">
        <v>2.8</v>
      </c>
      <c r="AD99" s="276">
        <v>2.8</v>
      </c>
      <c r="AE99" s="276">
        <v>2.8</v>
      </c>
      <c r="AF99" s="276">
        <v>2.8</v>
      </c>
      <c r="AG99" s="276">
        <v>2.8</v>
      </c>
      <c r="AH99" s="276">
        <v>2.8</v>
      </c>
      <c r="AI99" s="276">
        <v>2.8</v>
      </c>
      <c r="AJ99" s="276">
        <v>2.8</v>
      </c>
      <c r="AK99" s="276">
        <v>2.5</v>
      </c>
      <c r="AL99" s="276">
        <v>2.6</v>
      </c>
      <c r="AM99" s="276">
        <v>2.6</v>
      </c>
      <c r="AN99" s="276">
        <v>2.6</v>
      </c>
      <c r="AO99" s="276">
        <v>2.6</v>
      </c>
      <c r="AP99" s="276">
        <v>2.6</v>
      </c>
      <c r="AQ99" s="276">
        <v>2.6</v>
      </c>
      <c r="AR99" s="276">
        <v>2.6</v>
      </c>
      <c r="AS99" s="276">
        <v>2.6</v>
      </c>
      <c r="AT99" s="276">
        <v>2.8</v>
      </c>
      <c r="AU99" s="276">
        <v>2.8</v>
      </c>
      <c r="AV99" s="276">
        <v>2.8</v>
      </c>
      <c r="AW99" s="276">
        <v>2.9</v>
      </c>
      <c r="AX99" s="276">
        <v>2.9</v>
      </c>
      <c r="AY99" s="276">
        <v>2.9</v>
      </c>
      <c r="AZ99" s="276">
        <v>2.9</v>
      </c>
      <c r="BA99" s="276">
        <f>_xlfn.IFNA(VLOOKUP(C99,'INFORM Severity - hidden'!$C$5:$G$300,5,FALSE),"-")</f>
        <v>2.9</v>
      </c>
    </row>
    <row r="100" spans="1:53" x14ac:dyDescent="0.25">
      <c r="A100" t="s">
        <v>407</v>
      </c>
      <c r="B100" t="s">
        <v>1500</v>
      </c>
      <c r="C100" t="s">
        <v>1501</v>
      </c>
      <c r="D100" s="276" t="str">
        <f t="shared" si="1"/>
        <v>Increasing</v>
      </c>
      <c r="E100" s="276" t="s">
        <v>8813</v>
      </c>
      <c r="F100" s="276" t="s">
        <v>8813</v>
      </c>
      <c r="G100" s="276" t="s">
        <v>8813</v>
      </c>
      <c r="H100" s="276" t="s">
        <v>8813</v>
      </c>
      <c r="I100" s="276" t="s">
        <v>8813</v>
      </c>
      <c r="J100" s="276">
        <v>3</v>
      </c>
      <c r="K100" s="276">
        <v>3.1</v>
      </c>
      <c r="L100" s="276">
        <v>3.1</v>
      </c>
      <c r="M100" s="276">
        <v>3.3</v>
      </c>
      <c r="N100" s="276">
        <v>3.3</v>
      </c>
      <c r="O100" s="276">
        <v>3.2</v>
      </c>
      <c r="P100" s="276">
        <v>3.2</v>
      </c>
      <c r="Q100" s="276">
        <v>3.2</v>
      </c>
      <c r="R100" s="276">
        <v>3.2</v>
      </c>
      <c r="S100" s="276">
        <v>3.2</v>
      </c>
      <c r="T100" s="276">
        <v>3.2</v>
      </c>
      <c r="U100" s="276">
        <v>3.4</v>
      </c>
      <c r="V100" s="276">
        <v>3.4</v>
      </c>
      <c r="W100" s="276">
        <v>3</v>
      </c>
      <c r="X100" s="276">
        <v>3</v>
      </c>
      <c r="Y100" s="276">
        <v>2.9</v>
      </c>
      <c r="Z100" s="276">
        <v>2.9</v>
      </c>
      <c r="AA100" s="276">
        <v>3</v>
      </c>
      <c r="AB100" s="276">
        <v>2.9</v>
      </c>
      <c r="AC100" s="276">
        <v>2.9</v>
      </c>
      <c r="AD100" s="276" t="s">
        <v>8813</v>
      </c>
      <c r="AE100" s="276" t="s">
        <v>8813</v>
      </c>
      <c r="AF100" s="276" t="s">
        <v>8813</v>
      </c>
      <c r="AG100" s="276" t="s">
        <v>8813</v>
      </c>
      <c r="AH100" s="276" t="s">
        <v>8813</v>
      </c>
      <c r="AI100" s="276" t="s">
        <v>8813</v>
      </c>
      <c r="AJ100" s="276" t="s">
        <v>8813</v>
      </c>
      <c r="AK100" s="276">
        <v>2.8</v>
      </c>
      <c r="AL100" s="276">
        <v>2.9</v>
      </c>
      <c r="AM100" s="276">
        <v>2.9</v>
      </c>
      <c r="AN100" s="276">
        <v>2.9</v>
      </c>
      <c r="AO100" s="276">
        <v>2.9</v>
      </c>
      <c r="AP100" s="276">
        <v>2.9</v>
      </c>
      <c r="AQ100" s="276">
        <v>3.2</v>
      </c>
      <c r="AR100" s="276">
        <v>3.2</v>
      </c>
      <c r="AS100" s="276">
        <v>3.2</v>
      </c>
      <c r="AT100" s="276">
        <v>3.5</v>
      </c>
      <c r="AU100" s="276">
        <v>3.5</v>
      </c>
      <c r="AV100" s="276">
        <v>3.5</v>
      </c>
      <c r="AW100" s="276">
        <v>4</v>
      </c>
      <c r="AX100" s="276">
        <v>3.9</v>
      </c>
      <c r="AY100" s="276">
        <v>3.9</v>
      </c>
      <c r="AZ100" s="276">
        <v>3.9</v>
      </c>
      <c r="BA100" s="276">
        <f>_xlfn.IFNA(VLOOKUP(C100,'INFORM Severity - hidden'!$C$5:$G$300,5,FALSE),"-")</f>
        <v>3.9</v>
      </c>
    </row>
    <row r="101" spans="1:53" x14ac:dyDescent="0.25">
      <c r="A101"/>
      <c r="B101"/>
      <c r="C101" t="s">
        <v>8854</v>
      </c>
      <c r="D101" s="276" t="str">
        <f t="shared" si="1"/>
        <v>-</v>
      </c>
      <c r="E101" s="276" t="s">
        <v>8813</v>
      </c>
      <c r="F101" s="276" t="s">
        <v>8813</v>
      </c>
      <c r="G101" s="276" t="s">
        <v>8813</v>
      </c>
      <c r="H101" s="276" t="s">
        <v>8813</v>
      </c>
      <c r="I101" s="276" t="s">
        <v>8813</v>
      </c>
      <c r="J101" s="276" t="s">
        <v>8813</v>
      </c>
      <c r="K101" s="276" t="s">
        <v>8813</v>
      </c>
      <c r="L101" s="276" t="s">
        <v>8813</v>
      </c>
      <c r="M101" s="276" t="s">
        <v>8813</v>
      </c>
      <c r="N101" s="276" t="s">
        <v>8813</v>
      </c>
      <c r="O101" s="276" t="s">
        <v>8813</v>
      </c>
      <c r="P101" s="276" t="s">
        <v>8813</v>
      </c>
      <c r="Q101" s="276" t="s">
        <v>8813</v>
      </c>
      <c r="R101" s="276" t="s">
        <v>8813</v>
      </c>
      <c r="S101" s="276" t="s">
        <v>8813</v>
      </c>
      <c r="T101" s="276" t="s">
        <v>8813</v>
      </c>
      <c r="U101" s="276" t="s">
        <v>8813</v>
      </c>
      <c r="V101" s="276" t="s">
        <v>8813</v>
      </c>
      <c r="W101" s="276" t="s">
        <v>8813</v>
      </c>
      <c r="X101" s="276" t="s">
        <v>8813</v>
      </c>
      <c r="Y101" s="276" t="s">
        <v>8813</v>
      </c>
      <c r="Z101" s="276" t="s">
        <v>8813</v>
      </c>
      <c r="AA101" s="276" t="s">
        <v>8813</v>
      </c>
      <c r="AB101" s="276" t="s">
        <v>8813</v>
      </c>
      <c r="AC101" s="276" t="s">
        <v>8813</v>
      </c>
      <c r="AD101" s="276" t="s">
        <v>8813</v>
      </c>
      <c r="AE101" s="276" t="s">
        <v>8813</v>
      </c>
      <c r="AF101" s="276" t="s">
        <v>8813</v>
      </c>
      <c r="AG101" s="276" t="s">
        <v>8813</v>
      </c>
      <c r="AH101" s="276" t="s">
        <v>8813</v>
      </c>
      <c r="AI101" s="276" t="s">
        <v>8813</v>
      </c>
      <c r="AJ101" s="276" t="s">
        <v>8813</v>
      </c>
      <c r="AK101" s="276" t="s">
        <v>8813</v>
      </c>
      <c r="AL101" s="276" t="s">
        <v>8813</v>
      </c>
      <c r="AM101" s="276" t="s">
        <v>8813</v>
      </c>
      <c r="AN101" s="276" t="s">
        <v>8813</v>
      </c>
      <c r="AO101" s="276" t="s">
        <v>8813</v>
      </c>
      <c r="AP101" s="276" t="s">
        <v>8813</v>
      </c>
      <c r="AQ101" s="276" t="s">
        <v>8813</v>
      </c>
      <c r="AR101" s="276" t="s">
        <v>8813</v>
      </c>
      <c r="AS101" s="276" t="s">
        <v>8813</v>
      </c>
      <c r="AT101" s="276" t="s">
        <v>8813</v>
      </c>
      <c r="AU101" s="276" t="s">
        <v>8813</v>
      </c>
      <c r="AV101" s="276" t="s">
        <v>8813</v>
      </c>
      <c r="AW101" s="276" t="s">
        <v>8813</v>
      </c>
      <c r="AX101" s="276" t="s">
        <v>8813</v>
      </c>
      <c r="AY101" s="276" t="s">
        <v>8813</v>
      </c>
      <c r="AZ101" s="276" t="s">
        <v>8813</v>
      </c>
      <c r="BA101" s="276" t="str">
        <f>_xlfn.IFNA(VLOOKUP(C101,'INFORM Severity - hidden'!$C$5:$G$300,5,FALSE),"-")</f>
        <v>-</v>
      </c>
    </row>
    <row r="102" spans="1:53" x14ac:dyDescent="0.25">
      <c r="A102"/>
      <c r="B102"/>
      <c r="C102" t="s">
        <v>8855</v>
      </c>
      <c r="D102" s="276" t="str">
        <f t="shared" si="1"/>
        <v>-</v>
      </c>
      <c r="E102" s="276" t="s">
        <v>8813</v>
      </c>
      <c r="F102" s="276" t="s">
        <v>8813</v>
      </c>
      <c r="G102" s="276" t="s">
        <v>8813</v>
      </c>
      <c r="H102" s="276" t="s">
        <v>8813</v>
      </c>
      <c r="I102" s="276" t="s">
        <v>8813</v>
      </c>
      <c r="J102" s="276" t="s">
        <v>8813</v>
      </c>
      <c r="K102" s="276" t="s">
        <v>8813</v>
      </c>
      <c r="L102" s="276" t="s">
        <v>8813</v>
      </c>
      <c r="M102" s="276" t="s">
        <v>8813</v>
      </c>
      <c r="N102" s="276" t="s">
        <v>8813</v>
      </c>
      <c r="O102" s="276" t="s">
        <v>8813</v>
      </c>
      <c r="P102" s="276" t="s">
        <v>8813</v>
      </c>
      <c r="Q102" s="276" t="s">
        <v>8813</v>
      </c>
      <c r="R102" s="276" t="s">
        <v>8813</v>
      </c>
      <c r="S102" s="276" t="s">
        <v>8813</v>
      </c>
      <c r="T102" s="276">
        <v>1.7</v>
      </c>
      <c r="U102" s="276">
        <v>1.7</v>
      </c>
      <c r="V102" s="276">
        <v>2.2000000000000002</v>
      </c>
      <c r="W102" s="276">
        <v>2.2000000000000002</v>
      </c>
      <c r="X102" s="276">
        <v>2.2000000000000002</v>
      </c>
      <c r="Y102" s="276">
        <v>2.2000000000000002</v>
      </c>
      <c r="Z102" s="276">
        <v>2.2000000000000002</v>
      </c>
      <c r="AA102" s="276">
        <v>2.2000000000000002</v>
      </c>
      <c r="AB102" s="276">
        <v>2.2000000000000002</v>
      </c>
      <c r="AC102" s="276">
        <v>2.2000000000000002</v>
      </c>
      <c r="AD102" s="276" t="s">
        <v>8813</v>
      </c>
      <c r="AE102" s="276" t="s">
        <v>8813</v>
      </c>
      <c r="AF102" s="276" t="s">
        <v>8813</v>
      </c>
      <c r="AG102" s="276" t="s">
        <v>8813</v>
      </c>
      <c r="AH102" s="276" t="s">
        <v>8813</v>
      </c>
      <c r="AI102" s="276" t="s">
        <v>8813</v>
      </c>
      <c r="AJ102" s="276" t="s">
        <v>8813</v>
      </c>
      <c r="AK102" s="276" t="s">
        <v>8813</v>
      </c>
      <c r="AL102" s="276" t="s">
        <v>8813</v>
      </c>
      <c r="AM102" s="276" t="s">
        <v>8813</v>
      </c>
      <c r="AN102" s="276" t="s">
        <v>8813</v>
      </c>
      <c r="AO102" s="276" t="s">
        <v>8813</v>
      </c>
      <c r="AP102" s="276" t="s">
        <v>8813</v>
      </c>
      <c r="AQ102" s="276" t="s">
        <v>8813</v>
      </c>
      <c r="AR102" s="276" t="s">
        <v>8813</v>
      </c>
      <c r="AS102" s="276" t="s">
        <v>8813</v>
      </c>
      <c r="AT102" s="276" t="s">
        <v>8813</v>
      </c>
      <c r="AU102" s="276" t="s">
        <v>8813</v>
      </c>
      <c r="AV102" s="276" t="s">
        <v>8813</v>
      </c>
      <c r="AW102" s="276" t="s">
        <v>8813</v>
      </c>
      <c r="AX102" s="276" t="s">
        <v>8813</v>
      </c>
      <c r="AY102" s="276" t="s">
        <v>8813</v>
      </c>
      <c r="AZ102" s="276" t="s">
        <v>8813</v>
      </c>
      <c r="BA102" s="276" t="str">
        <f>_xlfn.IFNA(VLOOKUP(C102,'INFORM Severity - hidden'!$C$5:$G$300,5,FALSE),"-")</f>
        <v>-</v>
      </c>
    </row>
    <row r="103" spans="1:53" x14ac:dyDescent="0.25">
      <c r="A103"/>
      <c r="B103"/>
      <c r="C103" t="s">
        <v>8856</v>
      </c>
      <c r="D103" s="276" t="str">
        <f t="shared" si="1"/>
        <v>-</v>
      </c>
      <c r="E103" s="276" t="s">
        <v>8813</v>
      </c>
      <c r="F103" s="276" t="s">
        <v>8813</v>
      </c>
      <c r="G103" s="276" t="s">
        <v>8813</v>
      </c>
      <c r="H103" s="276" t="s">
        <v>8813</v>
      </c>
      <c r="I103" s="276" t="s">
        <v>8813</v>
      </c>
      <c r="J103" s="276" t="s">
        <v>8813</v>
      </c>
      <c r="K103" s="276" t="s">
        <v>8813</v>
      </c>
      <c r="L103" s="276" t="s">
        <v>8813</v>
      </c>
      <c r="M103" s="276" t="s">
        <v>8813</v>
      </c>
      <c r="N103" s="276">
        <v>1.9</v>
      </c>
      <c r="O103" s="276" t="s">
        <v>8813</v>
      </c>
      <c r="P103" s="276" t="s">
        <v>8813</v>
      </c>
      <c r="Q103" s="276" t="s">
        <v>8813</v>
      </c>
      <c r="R103" s="276" t="s">
        <v>8813</v>
      </c>
      <c r="S103" s="276" t="s">
        <v>8813</v>
      </c>
      <c r="T103" s="276" t="s">
        <v>8813</v>
      </c>
      <c r="U103" s="276" t="s">
        <v>8813</v>
      </c>
      <c r="V103" s="276" t="s">
        <v>8813</v>
      </c>
      <c r="W103" s="276" t="s">
        <v>8813</v>
      </c>
      <c r="X103" s="276" t="s">
        <v>8813</v>
      </c>
      <c r="Y103" s="276" t="s">
        <v>8813</v>
      </c>
      <c r="Z103" s="276" t="s">
        <v>8813</v>
      </c>
      <c r="AA103" s="276" t="s">
        <v>8813</v>
      </c>
      <c r="AB103" s="276" t="s">
        <v>8813</v>
      </c>
      <c r="AC103" s="276" t="s">
        <v>8813</v>
      </c>
      <c r="AD103" s="276" t="s">
        <v>8813</v>
      </c>
      <c r="AE103" s="276" t="s">
        <v>8813</v>
      </c>
      <c r="AF103" s="276" t="s">
        <v>8813</v>
      </c>
      <c r="AG103" s="276" t="s">
        <v>8813</v>
      </c>
      <c r="AH103" s="276" t="s">
        <v>8813</v>
      </c>
      <c r="AI103" s="276" t="s">
        <v>8813</v>
      </c>
      <c r="AJ103" s="276" t="s">
        <v>8813</v>
      </c>
      <c r="AK103" s="276" t="s">
        <v>8813</v>
      </c>
      <c r="AL103" s="276" t="s">
        <v>8813</v>
      </c>
      <c r="AM103" s="276" t="s">
        <v>8813</v>
      </c>
      <c r="AN103" s="276" t="s">
        <v>8813</v>
      </c>
      <c r="AO103" s="276" t="s">
        <v>8813</v>
      </c>
      <c r="AP103" s="276" t="s">
        <v>8813</v>
      </c>
      <c r="AQ103" s="276" t="s">
        <v>8813</v>
      </c>
      <c r="AR103" s="276" t="s">
        <v>8813</v>
      </c>
      <c r="AS103" s="276" t="s">
        <v>8813</v>
      </c>
      <c r="AT103" s="276" t="s">
        <v>8813</v>
      </c>
      <c r="AU103" s="276" t="s">
        <v>8813</v>
      </c>
      <c r="AV103" s="276" t="s">
        <v>8813</v>
      </c>
      <c r="AW103" s="276" t="s">
        <v>8813</v>
      </c>
      <c r="AX103" s="276" t="s">
        <v>8813</v>
      </c>
      <c r="AY103" s="276" t="s">
        <v>8813</v>
      </c>
      <c r="AZ103" s="276" t="s">
        <v>8813</v>
      </c>
      <c r="BA103" s="276" t="str">
        <f>_xlfn.IFNA(VLOOKUP(C103,'INFORM Severity - hidden'!$C$5:$G$300,5,FALSE),"-")</f>
        <v>-</v>
      </c>
    </row>
    <row r="104" spans="1:53" x14ac:dyDescent="0.25">
      <c r="A104"/>
      <c r="B104"/>
      <c r="C104" t="s">
        <v>8857</v>
      </c>
      <c r="D104" s="276" t="str">
        <f t="shared" si="1"/>
        <v>-</v>
      </c>
      <c r="E104" s="276" t="s">
        <v>8813</v>
      </c>
      <c r="F104" s="276">
        <v>2.4</v>
      </c>
      <c r="G104" s="276">
        <v>2.4</v>
      </c>
      <c r="H104" s="276" t="s">
        <v>8813</v>
      </c>
      <c r="I104" s="276" t="s">
        <v>8813</v>
      </c>
      <c r="J104" s="276" t="s">
        <v>8813</v>
      </c>
      <c r="K104" s="276" t="s">
        <v>8813</v>
      </c>
      <c r="L104" s="276" t="s">
        <v>8813</v>
      </c>
      <c r="M104" s="276" t="s">
        <v>8813</v>
      </c>
      <c r="N104" s="276" t="s">
        <v>8813</v>
      </c>
      <c r="O104" s="276" t="s">
        <v>8813</v>
      </c>
      <c r="P104" s="276" t="s">
        <v>8813</v>
      </c>
      <c r="Q104" s="276" t="s">
        <v>8813</v>
      </c>
      <c r="R104" s="276" t="s">
        <v>8813</v>
      </c>
      <c r="S104" s="276" t="s">
        <v>8813</v>
      </c>
      <c r="T104" s="276" t="s">
        <v>8813</v>
      </c>
      <c r="U104" s="276" t="s">
        <v>8813</v>
      </c>
      <c r="V104" s="276" t="s">
        <v>8813</v>
      </c>
      <c r="W104" s="276" t="s">
        <v>8813</v>
      </c>
      <c r="X104" s="276" t="s">
        <v>8813</v>
      </c>
      <c r="Y104" s="276" t="s">
        <v>8813</v>
      </c>
      <c r="Z104" s="276" t="s">
        <v>8813</v>
      </c>
      <c r="AA104" s="276" t="s">
        <v>8813</v>
      </c>
      <c r="AB104" s="276" t="s">
        <v>8813</v>
      </c>
      <c r="AC104" s="276" t="s">
        <v>8813</v>
      </c>
      <c r="AD104" s="276" t="s">
        <v>8813</v>
      </c>
      <c r="AE104" s="276" t="s">
        <v>8813</v>
      </c>
      <c r="AF104" s="276" t="s">
        <v>8813</v>
      </c>
      <c r="AG104" s="276" t="s">
        <v>8813</v>
      </c>
      <c r="AH104" s="276" t="s">
        <v>8813</v>
      </c>
      <c r="AI104" s="276" t="s">
        <v>8813</v>
      </c>
      <c r="AJ104" s="276" t="s">
        <v>8813</v>
      </c>
      <c r="AK104" s="276" t="s">
        <v>8813</v>
      </c>
      <c r="AL104" s="276" t="s">
        <v>8813</v>
      </c>
      <c r="AM104" s="276" t="s">
        <v>8813</v>
      </c>
      <c r="AN104" s="276" t="s">
        <v>8813</v>
      </c>
      <c r="AO104" s="276" t="s">
        <v>8813</v>
      </c>
      <c r="AP104" s="276" t="s">
        <v>8813</v>
      </c>
      <c r="AQ104" s="276" t="s">
        <v>8813</v>
      </c>
      <c r="AR104" s="276" t="s">
        <v>8813</v>
      </c>
      <c r="AS104" s="276" t="s">
        <v>8813</v>
      </c>
      <c r="AT104" s="276" t="s">
        <v>8813</v>
      </c>
      <c r="AU104" s="276" t="s">
        <v>8813</v>
      </c>
      <c r="AV104" s="276" t="s">
        <v>8813</v>
      </c>
      <c r="AW104" s="276" t="s">
        <v>8813</v>
      </c>
      <c r="AX104" s="276" t="s">
        <v>8813</v>
      </c>
      <c r="AY104" s="276" t="s">
        <v>8813</v>
      </c>
      <c r="AZ104" s="276" t="s">
        <v>8813</v>
      </c>
      <c r="BA104" s="276" t="str">
        <f>_xlfn.IFNA(VLOOKUP(C104,'INFORM Severity - hidden'!$C$5:$G$300,5,FALSE),"-")</f>
        <v>-</v>
      </c>
    </row>
    <row r="105" spans="1:53" x14ac:dyDescent="0.25">
      <c r="A105" t="s">
        <v>1078</v>
      </c>
      <c r="B105" t="s">
        <v>1098</v>
      </c>
      <c r="C105" t="s">
        <v>1099</v>
      </c>
      <c r="D105" s="276" t="str">
        <f t="shared" si="1"/>
        <v>Decreasing</v>
      </c>
      <c r="E105" s="276" t="s">
        <v>8813</v>
      </c>
      <c r="F105" s="276">
        <v>2.4</v>
      </c>
      <c r="G105" s="276">
        <v>2.4</v>
      </c>
      <c r="H105" s="276">
        <v>2.9</v>
      </c>
      <c r="I105" s="276">
        <v>2.8</v>
      </c>
      <c r="J105" s="276">
        <v>2.8</v>
      </c>
      <c r="K105" s="276">
        <v>2.8</v>
      </c>
      <c r="L105" s="276">
        <v>2.8</v>
      </c>
      <c r="M105" s="276">
        <v>2.8</v>
      </c>
      <c r="N105" s="276">
        <v>2.9</v>
      </c>
      <c r="O105" s="276">
        <v>2.9</v>
      </c>
      <c r="P105" s="276">
        <v>2.9</v>
      </c>
      <c r="Q105" s="276">
        <v>2.9</v>
      </c>
      <c r="R105" s="276">
        <v>2.9</v>
      </c>
      <c r="S105" s="276">
        <v>2.9</v>
      </c>
      <c r="T105" s="276">
        <v>2.9</v>
      </c>
      <c r="U105" s="276">
        <v>2.9</v>
      </c>
      <c r="V105" s="276">
        <v>3.2</v>
      </c>
      <c r="W105" s="276">
        <v>3.1</v>
      </c>
      <c r="X105" s="276">
        <v>3.2</v>
      </c>
      <c r="Y105" s="276">
        <v>3.2</v>
      </c>
      <c r="Z105" s="276">
        <v>3.2</v>
      </c>
      <c r="AA105" s="276">
        <v>3.2</v>
      </c>
      <c r="AB105" s="276">
        <v>3.2</v>
      </c>
      <c r="AC105" s="276">
        <v>3.4</v>
      </c>
      <c r="AD105" s="276">
        <v>3.4</v>
      </c>
      <c r="AE105" s="276">
        <v>3.5</v>
      </c>
      <c r="AF105" s="276">
        <v>3.5</v>
      </c>
      <c r="AG105" s="276">
        <v>3.5</v>
      </c>
      <c r="AH105" s="276">
        <v>3.5</v>
      </c>
      <c r="AI105" s="276">
        <v>3.5</v>
      </c>
      <c r="AJ105" s="276">
        <v>3.4</v>
      </c>
      <c r="AK105" s="276">
        <v>3.4</v>
      </c>
      <c r="AL105" s="276">
        <v>3.4</v>
      </c>
      <c r="AM105" s="276">
        <v>3.4</v>
      </c>
      <c r="AN105" s="276">
        <v>3.3</v>
      </c>
      <c r="AO105" s="276">
        <v>3.3</v>
      </c>
      <c r="AP105" s="276">
        <v>3.3</v>
      </c>
      <c r="AQ105" s="276">
        <v>3.3</v>
      </c>
      <c r="AR105" s="276">
        <v>3.6</v>
      </c>
      <c r="AS105" s="276">
        <v>3.6</v>
      </c>
      <c r="AT105" s="276">
        <v>3.5</v>
      </c>
      <c r="AU105" s="276">
        <v>3.5</v>
      </c>
      <c r="AV105" s="276">
        <v>3.5</v>
      </c>
      <c r="AW105" s="276">
        <v>3.5</v>
      </c>
      <c r="AX105" s="276">
        <v>3.5</v>
      </c>
      <c r="AY105" s="276">
        <v>3.5</v>
      </c>
      <c r="AZ105" s="276">
        <v>3.4</v>
      </c>
      <c r="BA105" s="276">
        <f>_xlfn.IFNA(VLOOKUP(C105,'INFORM Severity - hidden'!$C$5:$G$300,5,FALSE),"-")</f>
        <v>3.4</v>
      </c>
    </row>
    <row r="106" spans="1:53" x14ac:dyDescent="0.25">
      <c r="A106"/>
      <c r="B106"/>
      <c r="C106" t="s">
        <v>8858</v>
      </c>
      <c r="D106" s="276" t="str">
        <f t="shared" si="1"/>
        <v>-</v>
      </c>
      <c r="E106" s="276" t="s">
        <v>8813</v>
      </c>
      <c r="F106" s="276">
        <v>1.4</v>
      </c>
      <c r="G106" s="276">
        <v>1.4</v>
      </c>
      <c r="H106" s="276" t="s">
        <v>8813</v>
      </c>
      <c r="I106" s="276" t="s">
        <v>8813</v>
      </c>
      <c r="J106" s="276" t="s">
        <v>8813</v>
      </c>
      <c r="K106" s="276" t="s">
        <v>8813</v>
      </c>
      <c r="L106" s="276" t="s">
        <v>8813</v>
      </c>
      <c r="M106" s="276" t="s">
        <v>8813</v>
      </c>
      <c r="N106" s="276" t="s">
        <v>8813</v>
      </c>
      <c r="O106" s="276" t="s">
        <v>8813</v>
      </c>
      <c r="P106" s="276" t="s">
        <v>8813</v>
      </c>
      <c r="Q106" s="276" t="s">
        <v>8813</v>
      </c>
      <c r="R106" s="276" t="s">
        <v>8813</v>
      </c>
      <c r="S106" s="276" t="s">
        <v>8813</v>
      </c>
      <c r="T106" s="276" t="s">
        <v>8813</v>
      </c>
      <c r="U106" s="276" t="s">
        <v>8813</v>
      </c>
      <c r="V106" s="276" t="s">
        <v>8813</v>
      </c>
      <c r="W106" s="276" t="s">
        <v>8813</v>
      </c>
      <c r="X106" s="276" t="s">
        <v>8813</v>
      </c>
      <c r="Y106" s="276" t="s">
        <v>8813</v>
      </c>
      <c r="Z106" s="276" t="s">
        <v>8813</v>
      </c>
      <c r="AA106" s="276" t="s">
        <v>8813</v>
      </c>
      <c r="AB106" s="276" t="s">
        <v>8813</v>
      </c>
      <c r="AC106" s="276" t="s">
        <v>8813</v>
      </c>
      <c r="AD106" s="276" t="s">
        <v>8813</v>
      </c>
      <c r="AE106" s="276" t="s">
        <v>8813</v>
      </c>
      <c r="AF106" s="276" t="s">
        <v>8813</v>
      </c>
      <c r="AG106" s="276" t="s">
        <v>8813</v>
      </c>
      <c r="AH106" s="276" t="s">
        <v>8813</v>
      </c>
      <c r="AI106" s="276" t="s">
        <v>8813</v>
      </c>
      <c r="AJ106" s="276" t="s">
        <v>8813</v>
      </c>
      <c r="AK106" s="276" t="s">
        <v>8813</v>
      </c>
      <c r="AL106" s="276" t="s">
        <v>8813</v>
      </c>
      <c r="AM106" s="276" t="s">
        <v>8813</v>
      </c>
      <c r="AN106" s="276" t="s">
        <v>8813</v>
      </c>
      <c r="AO106" s="276" t="s">
        <v>8813</v>
      </c>
      <c r="AP106" s="276" t="s">
        <v>8813</v>
      </c>
      <c r="AQ106" s="276" t="s">
        <v>8813</v>
      </c>
      <c r="AR106" s="276" t="s">
        <v>8813</v>
      </c>
      <c r="AS106" s="276" t="s">
        <v>8813</v>
      </c>
      <c r="AT106" s="276" t="s">
        <v>8813</v>
      </c>
      <c r="AU106" s="276" t="s">
        <v>8813</v>
      </c>
      <c r="AV106" s="276" t="s">
        <v>8813</v>
      </c>
      <c r="AW106" s="276" t="s">
        <v>8813</v>
      </c>
      <c r="AX106" s="276" t="s">
        <v>8813</v>
      </c>
      <c r="AY106" s="276" t="s">
        <v>8813</v>
      </c>
      <c r="AZ106" s="276" t="s">
        <v>8813</v>
      </c>
      <c r="BA106" s="276" t="str">
        <f>_xlfn.IFNA(VLOOKUP(C106,'INFORM Severity - hidden'!$C$5:$G$300,5,FALSE),"-")</f>
        <v>-</v>
      </c>
    </row>
    <row r="107" spans="1:53" x14ac:dyDescent="0.25">
      <c r="A107" t="s">
        <v>1078</v>
      </c>
      <c r="B107" t="s">
        <v>1076</v>
      </c>
      <c r="C107" t="s">
        <v>1077</v>
      </c>
      <c r="D107" s="276" t="str">
        <f t="shared" si="1"/>
        <v>Decreasing</v>
      </c>
      <c r="E107" s="276" t="s">
        <v>8813</v>
      </c>
      <c r="F107" s="276" t="s">
        <v>8813</v>
      </c>
      <c r="G107" s="276" t="s">
        <v>8813</v>
      </c>
      <c r="H107" s="276" t="s">
        <v>8813</v>
      </c>
      <c r="I107" s="276" t="s">
        <v>8813</v>
      </c>
      <c r="J107" s="276" t="s">
        <v>8813</v>
      </c>
      <c r="K107" s="276" t="s">
        <v>8813</v>
      </c>
      <c r="L107" s="276" t="s">
        <v>8813</v>
      </c>
      <c r="M107" s="276" t="s">
        <v>8813</v>
      </c>
      <c r="N107" s="276" t="s">
        <v>8813</v>
      </c>
      <c r="O107" s="276" t="s">
        <v>8813</v>
      </c>
      <c r="P107" s="276" t="s">
        <v>8813</v>
      </c>
      <c r="Q107" s="276" t="s">
        <v>8813</v>
      </c>
      <c r="R107" s="276" t="s">
        <v>8813</v>
      </c>
      <c r="S107" s="276" t="s">
        <v>8813</v>
      </c>
      <c r="T107" s="276">
        <v>3.3</v>
      </c>
      <c r="U107" s="276">
        <v>3.3</v>
      </c>
      <c r="V107" s="276">
        <v>3.3</v>
      </c>
      <c r="W107" s="276">
        <v>3.3</v>
      </c>
      <c r="X107" s="276">
        <v>3.4</v>
      </c>
      <c r="Y107" s="276">
        <v>3.5</v>
      </c>
      <c r="Z107" s="276">
        <v>3.5</v>
      </c>
      <c r="AA107" s="276">
        <v>3.5</v>
      </c>
      <c r="AB107" s="276">
        <v>3.5</v>
      </c>
      <c r="AC107" s="276">
        <v>3.5</v>
      </c>
      <c r="AD107" s="276">
        <v>3.6</v>
      </c>
      <c r="AE107" s="276">
        <v>3.7</v>
      </c>
      <c r="AF107" s="276">
        <v>3.7</v>
      </c>
      <c r="AG107" s="276">
        <v>3.7</v>
      </c>
      <c r="AH107" s="276">
        <v>3.7</v>
      </c>
      <c r="AI107" s="276">
        <v>3.7</v>
      </c>
      <c r="AJ107" s="276">
        <v>3.5</v>
      </c>
      <c r="AK107" s="276">
        <v>3.5</v>
      </c>
      <c r="AL107" s="276">
        <v>3.5</v>
      </c>
      <c r="AM107" s="276">
        <v>3.5</v>
      </c>
      <c r="AN107" s="276">
        <v>3.5</v>
      </c>
      <c r="AO107" s="276">
        <v>3.5</v>
      </c>
      <c r="AP107" s="276">
        <v>3.5</v>
      </c>
      <c r="AQ107" s="276">
        <v>3.5</v>
      </c>
      <c r="AR107" s="276">
        <v>3.6</v>
      </c>
      <c r="AS107" s="276">
        <v>3.6</v>
      </c>
      <c r="AT107" s="276">
        <v>3.5</v>
      </c>
      <c r="AU107" s="276">
        <v>3.5</v>
      </c>
      <c r="AV107" s="276">
        <v>3.5</v>
      </c>
      <c r="AW107" s="276">
        <v>3.6</v>
      </c>
      <c r="AX107" s="276">
        <v>3.6</v>
      </c>
      <c r="AY107" s="276">
        <v>3.6</v>
      </c>
      <c r="AZ107" s="276">
        <v>3.4</v>
      </c>
      <c r="BA107" s="276">
        <f>_xlfn.IFNA(VLOOKUP(C107,'INFORM Severity - hidden'!$C$5:$G$300,5,FALSE),"-")</f>
        <v>3.4</v>
      </c>
    </row>
    <row r="108" spans="1:53" x14ac:dyDescent="0.25">
      <c r="A108"/>
      <c r="B108"/>
      <c r="C108" t="s">
        <v>8859</v>
      </c>
      <c r="D108" s="276" t="str">
        <f t="shared" si="1"/>
        <v>-</v>
      </c>
      <c r="E108" s="276" t="s">
        <v>8813</v>
      </c>
      <c r="F108" s="276" t="s">
        <v>8813</v>
      </c>
      <c r="G108" s="276" t="s">
        <v>8813</v>
      </c>
      <c r="H108" s="276" t="s">
        <v>8813</v>
      </c>
      <c r="I108" s="276" t="s">
        <v>8813</v>
      </c>
      <c r="J108" s="276" t="s">
        <v>8813</v>
      </c>
      <c r="K108" s="276" t="s">
        <v>8813</v>
      </c>
      <c r="L108" s="276" t="s">
        <v>8813</v>
      </c>
      <c r="M108" s="276" t="s">
        <v>8813</v>
      </c>
      <c r="N108" s="276" t="s">
        <v>8813</v>
      </c>
      <c r="O108" s="276" t="s">
        <v>8813</v>
      </c>
      <c r="P108" s="276" t="s">
        <v>8813</v>
      </c>
      <c r="Q108" s="276" t="s">
        <v>8813</v>
      </c>
      <c r="R108" s="276" t="s">
        <v>8813</v>
      </c>
      <c r="S108" s="276" t="s">
        <v>8813</v>
      </c>
      <c r="T108" s="276" t="s">
        <v>8813</v>
      </c>
      <c r="U108" s="276" t="s">
        <v>8813</v>
      </c>
      <c r="V108" s="276" t="s">
        <v>8813</v>
      </c>
      <c r="W108" s="276" t="s">
        <v>8813</v>
      </c>
      <c r="X108" s="276">
        <v>3.2</v>
      </c>
      <c r="Y108" s="276">
        <v>3.2</v>
      </c>
      <c r="Z108" s="276">
        <v>3.1</v>
      </c>
      <c r="AA108" s="276">
        <v>3.2</v>
      </c>
      <c r="AB108" s="276">
        <v>3.2</v>
      </c>
      <c r="AC108" s="276">
        <v>3.2</v>
      </c>
      <c r="AD108" s="276" t="s">
        <v>8813</v>
      </c>
      <c r="AE108" s="276" t="s">
        <v>8813</v>
      </c>
      <c r="AF108" s="276" t="s">
        <v>8813</v>
      </c>
      <c r="AG108" s="276" t="s">
        <v>8813</v>
      </c>
      <c r="AH108" s="276" t="s">
        <v>8813</v>
      </c>
      <c r="AI108" s="276" t="s">
        <v>8813</v>
      </c>
      <c r="AJ108" s="276" t="s">
        <v>8813</v>
      </c>
      <c r="AK108" s="276" t="s">
        <v>8813</v>
      </c>
      <c r="AL108" s="276" t="s">
        <v>8813</v>
      </c>
      <c r="AM108" s="276" t="s">
        <v>8813</v>
      </c>
      <c r="AN108" s="276" t="s">
        <v>8813</v>
      </c>
      <c r="AO108" s="276" t="s">
        <v>8813</v>
      </c>
      <c r="AP108" s="276" t="s">
        <v>8813</v>
      </c>
      <c r="AQ108" s="276" t="s">
        <v>8813</v>
      </c>
      <c r="AR108" s="276" t="s">
        <v>8813</v>
      </c>
      <c r="AS108" s="276" t="s">
        <v>8813</v>
      </c>
      <c r="AT108" s="276" t="s">
        <v>8813</v>
      </c>
      <c r="AU108" s="276" t="s">
        <v>8813</v>
      </c>
      <c r="AV108" s="276" t="s">
        <v>8813</v>
      </c>
      <c r="AW108" s="276" t="s">
        <v>8813</v>
      </c>
      <c r="AX108" s="276" t="s">
        <v>8813</v>
      </c>
      <c r="AY108" s="276" t="s">
        <v>8813</v>
      </c>
      <c r="AZ108" s="276" t="s">
        <v>8813</v>
      </c>
      <c r="BA108" s="276" t="str">
        <f>_xlfn.IFNA(VLOOKUP(C108,'INFORM Severity - hidden'!$C$5:$G$300,5,FALSE),"-")</f>
        <v>-</v>
      </c>
    </row>
    <row r="109" spans="1:53" x14ac:dyDescent="0.25">
      <c r="A109" t="s">
        <v>133</v>
      </c>
      <c r="B109" t="s">
        <v>131</v>
      </c>
      <c r="C109" t="s">
        <v>132</v>
      </c>
      <c r="D109" s="276" t="str">
        <f t="shared" si="1"/>
        <v>Increasing</v>
      </c>
      <c r="E109" s="276" t="s">
        <v>8813</v>
      </c>
      <c r="F109" s="276">
        <v>3.9</v>
      </c>
      <c r="G109" s="276">
        <v>3.7</v>
      </c>
      <c r="H109" s="276">
        <v>3.9</v>
      </c>
      <c r="I109" s="276">
        <v>3.9</v>
      </c>
      <c r="J109" s="276">
        <v>3.9</v>
      </c>
      <c r="K109" s="276">
        <v>3.9</v>
      </c>
      <c r="L109" s="276">
        <v>3.9</v>
      </c>
      <c r="M109" s="276">
        <v>3.9</v>
      </c>
      <c r="N109" s="276">
        <v>3.9</v>
      </c>
      <c r="O109" s="276">
        <v>3.9</v>
      </c>
      <c r="P109" s="276">
        <v>3.9</v>
      </c>
      <c r="Q109" s="276">
        <v>3.9</v>
      </c>
      <c r="R109" s="276">
        <v>3.9</v>
      </c>
      <c r="S109" s="276">
        <v>3.9</v>
      </c>
      <c r="T109" s="276">
        <v>4.2</v>
      </c>
      <c r="U109" s="276">
        <v>4.2</v>
      </c>
      <c r="V109" s="276">
        <v>4.2</v>
      </c>
      <c r="W109" s="276">
        <v>4.2</v>
      </c>
      <c r="X109" s="276">
        <v>4.2</v>
      </c>
      <c r="Y109" s="276">
        <v>4.0999999999999996</v>
      </c>
      <c r="Z109" s="276">
        <v>4.0999999999999996</v>
      </c>
      <c r="AA109" s="276">
        <v>4.2</v>
      </c>
      <c r="AB109" s="276">
        <v>4.2</v>
      </c>
      <c r="AC109" s="276">
        <v>4.2</v>
      </c>
      <c r="AD109" s="276">
        <v>4.2</v>
      </c>
      <c r="AE109" s="276">
        <v>4</v>
      </c>
      <c r="AF109" s="276">
        <v>4</v>
      </c>
      <c r="AG109" s="276">
        <v>4</v>
      </c>
      <c r="AH109" s="276">
        <v>3.8</v>
      </c>
      <c r="AI109" s="276">
        <v>3.8</v>
      </c>
      <c r="AJ109" s="276">
        <v>3.8</v>
      </c>
      <c r="AK109" s="276">
        <v>3.8</v>
      </c>
      <c r="AL109" s="276">
        <v>3.8</v>
      </c>
      <c r="AM109" s="276">
        <v>3.8</v>
      </c>
      <c r="AN109" s="276">
        <v>3.8</v>
      </c>
      <c r="AO109" s="276">
        <v>3.8</v>
      </c>
      <c r="AP109" s="276">
        <v>3.5</v>
      </c>
      <c r="AQ109" s="276">
        <v>3.5</v>
      </c>
      <c r="AR109" s="276">
        <v>3.5</v>
      </c>
      <c r="AS109" s="276">
        <v>3.5</v>
      </c>
      <c r="AT109" s="276">
        <v>3.5</v>
      </c>
      <c r="AU109" s="276">
        <v>3.6</v>
      </c>
      <c r="AV109" s="276">
        <v>3.6</v>
      </c>
      <c r="AW109" s="276">
        <v>3.6</v>
      </c>
      <c r="AX109" s="276">
        <v>3.7</v>
      </c>
      <c r="AY109" s="276">
        <v>3.7</v>
      </c>
      <c r="AZ109" s="276">
        <v>3.7</v>
      </c>
      <c r="BA109" s="276">
        <f>_xlfn.IFNA(VLOOKUP(C109,'INFORM Severity - hidden'!$C$5:$G$300,5,FALSE),"-")</f>
        <v>3.8</v>
      </c>
    </row>
    <row r="110" spans="1:53" x14ac:dyDescent="0.25">
      <c r="A110" t="s">
        <v>133</v>
      </c>
      <c r="B110" t="s">
        <v>138</v>
      </c>
      <c r="C110" t="s">
        <v>139</v>
      </c>
      <c r="D110" s="276" t="str">
        <f t="shared" si="1"/>
        <v>Increasing</v>
      </c>
      <c r="E110" s="276" t="s">
        <v>8813</v>
      </c>
      <c r="F110" s="276">
        <v>2.6</v>
      </c>
      <c r="G110" s="276">
        <v>2.6</v>
      </c>
      <c r="H110" s="276">
        <v>3.5</v>
      </c>
      <c r="I110" s="276">
        <v>3.5</v>
      </c>
      <c r="J110" s="276">
        <v>3.5</v>
      </c>
      <c r="K110" s="276">
        <v>3.5</v>
      </c>
      <c r="L110" s="276">
        <v>3.5</v>
      </c>
      <c r="M110" s="276">
        <v>3.5</v>
      </c>
      <c r="N110" s="276">
        <v>3.5</v>
      </c>
      <c r="O110" s="276">
        <v>3.5</v>
      </c>
      <c r="P110" s="276">
        <v>3.5</v>
      </c>
      <c r="Q110" s="276">
        <v>3.5</v>
      </c>
      <c r="R110" s="276">
        <v>3.5</v>
      </c>
      <c r="S110" s="276">
        <v>3.6</v>
      </c>
      <c r="T110" s="276">
        <v>3.1</v>
      </c>
      <c r="U110" s="276">
        <v>3.1</v>
      </c>
      <c r="V110" s="276">
        <v>3.1</v>
      </c>
      <c r="W110" s="276">
        <v>3</v>
      </c>
      <c r="X110" s="276">
        <v>3</v>
      </c>
      <c r="Y110" s="276">
        <v>3</v>
      </c>
      <c r="Z110" s="276">
        <v>3</v>
      </c>
      <c r="AA110" s="276">
        <v>3</v>
      </c>
      <c r="AB110" s="276">
        <v>3</v>
      </c>
      <c r="AC110" s="276">
        <v>3</v>
      </c>
      <c r="AD110" s="276">
        <v>3</v>
      </c>
      <c r="AE110" s="276">
        <v>2.6</v>
      </c>
      <c r="AF110" s="276">
        <v>2.6</v>
      </c>
      <c r="AG110" s="276">
        <v>2.6</v>
      </c>
      <c r="AH110" s="276">
        <v>2.5</v>
      </c>
      <c r="AI110" s="276">
        <v>2.5</v>
      </c>
      <c r="AJ110" s="276">
        <v>3</v>
      </c>
      <c r="AK110" s="276">
        <v>3</v>
      </c>
      <c r="AL110" s="276">
        <v>3</v>
      </c>
      <c r="AM110" s="276">
        <v>3</v>
      </c>
      <c r="AN110" s="276">
        <v>3</v>
      </c>
      <c r="AO110" s="276">
        <v>3</v>
      </c>
      <c r="AP110" s="276">
        <v>2.9</v>
      </c>
      <c r="AQ110" s="276">
        <v>2.8</v>
      </c>
      <c r="AR110" s="276">
        <v>2.8</v>
      </c>
      <c r="AS110" s="276">
        <v>3.1</v>
      </c>
      <c r="AT110" s="276">
        <v>3.1</v>
      </c>
      <c r="AU110" s="276">
        <v>3.4</v>
      </c>
      <c r="AV110" s="276">
        <v>3.4</v>
      </c>
      <c r="AW110" s="276">
        <v>3.4</v>
      </c>
      <c r="AX110" s="276">
        <v>3.5</v>
      </c>
      <c r="AY110" s="276">
        <v>3.5</v>
      </c>
      <c r="AZ110" s="276">
        <v>3.5</v>
      </c>
      <c r="BA110" s="276">
        <f>_xlfn.IFNA(VLOOKUP(C110,'INFORM Severity - hidden'!$C$5:$G$300,5,FALSE),"-")</f>
        <v>3.4</v>
      </c>
    </row>
    <row r="111" spans="1:53" x14ac:dyDescent="0.25">
      <c r="A111" t="s">
        <v>1851</v>
      </c>
      <c r="B111" t="s">
        <v>1849</v>
      </c>
      <c r="C111" t="s">
        <v>1850</v>
      </c>
      <c r="D111" s="276" t="str">
        <f t="shared" si="1"/>
        <v>Stable</v>
      </c>
      <c r="E111" s="276" t="s">
        <v>8813</v>
      </c>
      <c r="F111" s="276" t="s">
        <v>8813</v>
      </c>
      <c r="G111" s="276" t="s">
        <v>8813</v>
      </c>
      <c r="H111" s="276" t="s">
        <v>8813</v>
      </c>
      <c r="I111" s="276" t="s">
        <v>8813</v>
      </c>
      <c r="J111" s="276" t="s">
        <v>8813</v>
      </c>
      <c r="K111" s="276" t="s">
        <v>8813</v>
      </c>
      <c r="L111" s="276" t="s">
        <v>8813</v>
      </c>
      <c r="M111" s="276" t="s">
        <v>8813</v>
      </c>
      <c r="N111" s="276" t="s">
        <v>8813</v>
      </c>
      <c r="O111" s="276" t="s">
        <v>8813</v>
      </c>
      <c r="P111" s="276" t="s">
        <v>8813</v>
      </c>
      <c r="Q111" s="276" t="s">
        <v>8813</v>
      </c>
      <c r="R111" s="276" t="s">
        <v>8813</v>
      </c>
      <c r="S111" s="276" t="s">
        <v>8813</v>
      </c>
      <c r="T111" s="276" t="s">
        <v>8813</v>
      </c>
      <c r="U111" s="276" t="s">
        <v>8813</v>
      </c>
      <c r="V111" s="276" t="s">
        <v>8813</v>
      </c>
      <c r="W111" s="276" t="s">
        <v>8813</v>
      </c>
      <c r="X111" s="276" t="s">
        <v>8813</v>
      </c>
      <c r="Y111" s="276" t="s">
        <v>8813</v>
      </c>
      <c r="Z111" s="276" t="s">
        <v>8813</v>
      </c>
      <c r="AA111" s="276" t="s">
        <v>8813</v>
      </c>
      <c r="AB111" s="276" t="s">
        <v>8813</v>
      </c>
      <c r="AC111" s="276" t="s">
        <v>8813</v>
      </c>
      <c r="AD111" s="276" t="s">
        <v>8813</v>
      </c>
      <c r="AE111" s="276" t="s">
        <v>8813</v>
      </c>
      <c r="AF111" s="276" t="s">
        <v>8813</v>
      </c>
      <c r="AG111" s="276" t="s">
        <v>8813</v>
      </c>
      <c r="AH111" s="276" t="s">
        <v>8813</v>
      </c>
      <c r="AI111" s="276" t="s">
        <v>8813</v>
      </c>
      <c r="AJ111" s="276" t="s">
        <v>8813</v>
      </c>
      <c r="AK111" s="276" t="s">
        <v>8813</v>
      </c>
      <c r="AL111" s="276" t="s">
        <v>8813</v>
      </c>
      <c r="AM111" s="276" t="s">
        <v>8813</v>
      </c>
      <c r="AN111" s="276" t="s">
        <v>8813</v>
      </c>
      <c r="AO111" s="276" t="s">
        <v>8813</v>
      </c>
      <c r="AP111" s="276" t="s">
        <v>8813</v>
      </c>
      <c r="AQ111" s="276" t="s">
        <v>8813</v>
      </c>
      <c r="AR111" s="276" t="s">
        <v>8813</v>
      </c>
      <c r="AS111" s="276" t="s">
        <v>8813</v>
      </c>
      <c r="AT111" s="276">
        <v>3.4</v>
      </c>
      <c r="AU111" s="276">
        <v>3.4</v>
      </c>
      <c r="AV111" s="276">
        <v>3.4</v>
      </c>
      <c r="AW111" s="276">
        <v>3.4</v>
      </c>
      <c r="AX111" s="276">
        <v>3.4</v>
      </c>
      <c r="AY111" s="276">
        <v>3.4</v>
      </c>
      <c r="AZ111" s="276">
        <v>3.4</v>
      </c>
      <c r="BA111" s="276">
        <f>_xlfn.IFNA(VLOOKUP(C111,'INFORM Severity - hidden'!$C$5:$G$300,5,FALSE),"-")</f>
        <v>3.4</v>
      </c>
    </row>
    <row r="112" spans="1:53" x14ac:dyDescent="0.25">
      <c r="A112"/>
      <c r="B112"/>
      <c r="C112" t="s">
        <v>8860</v>
      </c>
      <c r="D112" s="276" t="str">
        <f t="shared" si="1"/>
        <v>-</v>
      </c>
      <c r="E112" s="276">
        <v>2.2000000000000002</v>
      </c>
      <c r="F112" s="276">
        <v>2.2000000000000002</v>
      </c>
      <c r="G112" s="276">
        <v>2.1</v>
      </c>
      <c r="H112" s="276">
        <v>2.1</v>
      </c>
      <c r="I112" s="276">
        <v>2.1</v>
      </c>
      <c r="J112" s="276">
        <v>2.1</v>
      </c>
      <c r="K112" s="276">
        <v>2.1</v>
      </c>
      <c r="L112" s="276">
        <v>2.1</v>
      </c>
      <c r="M112" s="276">
        <v>2.1</v>
      </c>
      <c r="N112" s="276">
        <v>2.2000000000000002</v>
      </c>
      <c r="O112" s="276">
        <v>2.2000000000000002</v>
      </c>
      <c r="P112" s="276">
        <v>2.2000000000000002</v>
      </c>
      <c r="Q112" s="276">
        <v>2.2000000000000002</v>
      </c>
      <c r="R112" s="276">
        <v>2.2000000000000002</v>
      </c>
      <c r="S112" s="276">
        <v>2.4</v>
      </c>
      <c r="T112" s="276">
        <v>2.4</v>
      </c>
      <c r="U112" s="276">
        <v>2.4</v>
      </c>
      <c r="V112" s="276">
        <v>2.4</v>
      </c>
      <c r="W112" s="276">
        <v>2.4</v>
      </c>
      <c r="X112" s="276">
        <v>2.4</v>
      </c>
      <c r="Y112" s="276">
        <v>2.2999999999999998</v>
      </c>
      <c r="Z112" s="276">
        <v>2.5</v>
      </c>
      <c r="AA112" s="276">
        <v>2.5</v>
      </c>
      <c r="AB112" s="276">
        <v>2.5</v>
      </c>
      <c r="AC112" s="276">
        <v>2.5</v>
      </c>
      <c r="AD112" s="276">
        <v>2.5</v>
      </c>
      <c r="AE112" s="276">
        <v>2.5</v>
      </c>
      <c r="AF112" s="276">
        <v>2.5</v>
      </c>
      <c r="AG112" s="276">
        <v>2.5</v>
      </c>
      <c r="AH112" s="276">
        <v>2.5</v>
      </c>
      <c r="AI112" s="276">
        <v>2.5</v>
      </c>
      <c r="AJ112" s="276">
        <v>2.5</v>
      </c>
      <c r="AK112" s="276">
        <v>2</v>
      </c>
      <c r="AL112" s="276">
        <v>2</v>
      </c>
      <c r="AM112" s="276">
        <v>2.2000000000000002</v>
      </c>
      <c r="AN112" s="276">
        <v>2.2000000000000002</v>
      </c>
      <c r="AO112" s="276">
        <v>2.2000000000000002</v>
      </c>
      <c r="AP112" s="276">
        <v>2.2000000000000002</v>
      </c>
      <c r="AQ112" s="276">
        <v>2.2000000000000002</v>
      </c>
      <c r="AR112" s="276">
        <v>2.2000000000000002</v>
      </c>
      <c r="AS112" s="276">
        <v>2.1</v>
      </c>
      <c r="AT112" s="276">
        <v>2.1</v>
      </c>
      <c r="AU112" s="276">
        <v>2.1</v>
      </c>
      <c r="AV112" s="276">
        <v>2</v>
      </c>
      <c r="AW112" s="276">
        <v>2</v>
      </c>
      <c r="AX112" s="276">
        <v>2.1</v>
      </c>
      <c r="AY112" s="276" t="s">
        <v>8813</v>
      </c>
      <c r="AZ112" s="276" t="s">
        <v>8813</v>
      </c>
      <c r="BA112" s="276" t="str">
        <f>_xlfn.IFNA(VLOOKUP(C112,'INFORM Severity - hidden'!$C$5:$G$300,5,FALSE),"-")</f>
        <v>-</v>
      </c>
    </row>
    <row r="113" spans="1:53" x14ac:dyDescent="0.25">
      <c r="A113" t="s">
        <v>3894</v>
      </c>
      <c r="B113" t="s">
        <v>3892</v>
      </c>
      <c r="C113" t="s">
        <v>3893</v>
      </c>
      <c r="D113" s="276" t="str">
        <f t="shared" si="1"/>
        <v>-</v>
      </c>
      <c r="E113" s="276" t="s">
        <v>8813</v>
      </c>
      <c r="F113" s="276" t="s">
        <v>8813</v>
      </c>
      <c r="G113" s="276" t="s">
        <v>8813</v>
      </c>
      <c r="H113" s="276" t="s">
        <v>8813</v>
      </c>
      <c r="I113" s="276" t="s">
        <v>8813</v>
      </c>
      <c r="J113" s="276" t="s">
        <v>8813</v>
      </c>
      <c r="K113" s="276" t="s">
        <v>8813</v>
      </c>
      <c r="L113" s="276" t="s">
        <v>8813</v>
      </c>
      <c r="M113" s="276" t="s">
        <v>8813</v>
      </c>
      <c r="N113" s="276" t="s">
        <v>8813</v>
      </c>
      <c r="O113" s="276" t="s">
        <v>8813</v>
      </c>
      <c r="P113" s="276" t="s">
        <v>8813</v>
      </c>
      <c r="Q113" s="276" t="s">
        <v>8813</v>
      </c>
      <c r="R113" s="276" t="s">
        <v>8813</v>
      </c>
      <c r="S113" s="276" t="s">
        <v>8813</v>
      </c>
      <c r="T113" s="276" t="s">
        <v>8813</v>
      </c>
      <c r="U113" s="276" t="s">
        <v>8813</v>
      </c>
      <c r="V113" s="276" t="s">
        <v>8813</v>
      </c>
      <c r="W113" s="276" t="s">
        <v>8813</v>
      </c>
      <c r="X113" s="276" t="s">
        <v>8813</v>
      </c>
      <c r="Y113" s="276" t="s">
        <v>8813</v>
      </c>
      <c r="Z113" s="276" t="s">
        <v>8813</v>
      </c>
      <c r="AA113" s="276" t="s">
        <v>8813</v>
      </c>
      <c r="AB113" s="276" t="s">
        <v>8813</v>
      </c>
      <c r="AC113" s="276" t="s">
        <v>8813</v>
      </c>
      <c r="AD113" s="276" t="s">
        <v>8813</v>
      </c>
      <c r="AE113" s="276" t="s">
        <v>8813</v>
      </c>
      <c r="AF113" s="276" t="s">
        <v>8813</v>
      </c>
      <c r="AG113" s="276" t="s">
        <v>8813</v>
      </c>
      <c r="AH113" s="276" t="s">
        <v>8813</v>
      </c>
      <c r="AI113" s="276" t="s">
        <v>8813</v>
      </c>
      <c r="AJ113" s="276" t="s">
        <v>8813</v>
      </c>
      <c r="AK113" s="276" t="s">
        <v>8813</v>
      </c>
      <c r="AL113" s="276" t="s">
        <v>8813</v>
      </c>
      <c r="AM113" s="276" t="s">
        <v>8813</v>
      </c>
      <c r="AN113" s="276" t="s">
        <v>8813</v>
      </c>
      <c r="AO113" s="276" t="s">
        <v>8813</v>
      </c>
      <c r="AP113" s="276" t="s">
        <v>8813</v>
      </c>
      <c r="AQ113" s="276" t="s">
        <v>8813</v>
      </c>
      <c r="AR113" s="276" t="s">
        <v>8813</v>
      </c>
      <c r="AS113" s="276" t="s">
        <v>8813</v>
      </c>
      <c r="AT113" s="276" t="s">
        <v>8813</v>
      </c>
      <c r="AU113" s="276" t="s">
        <v>8813</v>
      </c>
      <c r="AV113" s="276" t="s">
        <v>8813</v>
      </c>
      <c r="AW113" s="276" t="s">
        <v>8813</v>
      </c>
      <c r="AX113" s="276" t="s">
        <v>8813</v>
      </c>
      <c r="AY113" s="276">
        <v>2.2000000000000002</v>
      </c>
      <c r="AZ113" s="276">
        <v>2.2000000000000002</v>
      </c>
      <c r="BA113" s="276">
        <f>_xlfn.IFNA(VLOOKUP(C113,'INFORM Severity - hidden'!$C$5:$G$300,5,FALSE),"-")</f>
        <v>2.2000000000000002</v>
      </c>
    </row>
    <row r="114" spans="1:53" x14ac:dyDescent="0.25">
      <c r="A114" t="s">
        <v>411</v>
      </c>
      <c r="B114" t="s">
        <v>409</v>
      </c>
      <c r="C114" t="s">
        <v>410</v>
      </c>
      <c r="D114" s="276" t="str">
        <f t="shared" si="1"/>
        <v>Increasing</v>
      </c>
      <c r="E114" s="276" t="s">
        <v>8813</v>
      </c>
      <c r="F114" s="276" t="s">
        <v>8813</v>
      </c>
      <c r="G114" s="276" t="s">
        <v>8813</v>
      </c>
      <c r="H114" s="276" t="s">
        <v>8813</v>
      </c>
      <c r="I114" s="276" t="s">
        <v>8813</v>
      </c>
      <c r="J114" s="276" t="s">
        <v>8813</v>
      </c>
      <c r="K114" s="276" t="s">
        <v>8813</v>
      </c>
      <c r="L114" s="276" t="s">
        <v>8813</v>
      </c>
      <c r="M114" s="276" t="s">
        <v>8813</v>
      </c>
      <c r="N114" s="276" t="s">
        <v>8813</v>
      </c>
      <c r="O114" s="276" t="s">
        <v>8813</v>
      </c>
      <c r="P114" s="276" t="s">
        <v>8813</v>
      </c>
      <c r="Q114" s="276" t="s">
        <v>8813</v>
      </c>
      <c r="R114" s="276" t="s">
        <v>8813</v>
      </c>
      <c r="S114" s="276" t="s">
        <v>8813</v>
      </c>
      <c r="T114" s="276" t="s">
        <v>8813</v>
      </c>
      <c r="U114" s="276" t="s">
        <v>8813</v>
      </c>
      <c r="V114" s="276" t="s">
        <v>8813</v>
      </c>
      <c r="W114" s="276" t="s">
        <v>8813</v>
      </c>
      <c r="X114" s="276" t="s">
        <v>8813</v>
      </c>
      <c r="Y114" s="276" t="s">
        <v>8813</v>
      </c>
      <c r="Z114" s="276" t="s">
        <v>8813</v>
      </c>
      <c r="AA114" s="276" t="s">
        <v>8813</v>
      </c>
      <c r="AB114" s="276" t="s">
        <v>8813</v>
      </c>
      <c r="AC114" s="276" t="s">
        <v>8813</v>
      </c>
      <c r="AD114" s="276" t="s">
        <v>8813</v>
      </c>
      <c r="AE114" s="276" t="s">
        <v>8813</v>
      </c>
      <c r="AF114" s="276" t="s">
        <v>8813</v>
      </c>
      <c r="AG114" s="276" t="s">
        <v>8813</v>
      </c>
      <c r="AH114" s="276" t="s">
        <v>8813</v>
      </c>
      <c r="AI114" s="276" t="s">
        <v>8813</v>
      </c>
      <c r="AJ114" s="276" t="s">
        <v>8813</v>
      </c>
      <c r="AK114" s="276" t="s">
        <v>8813</v>
      </c>
      <c r="AL114" s="276" t="s">
        <v>8813</v>
      </c>
      <c r="AM114" s="276" t="s">
        <v>8813</v>
      </c>
      <c r="AN114" s="276" t="s">
        <v>8813</v>
      </c>
      <c r="AO114" s="276" t="s">
        <v>8813</v>
      </c>
      <c r="AP114" s="276" t="s">
        <v>8813</v>
      </c>
      <c r="AQ114" s="276" t="s">
        <v>8813</v>
      </c>
      <c r="AR114" s="276" t="s">
        <v>8813</v>
      </c>
      <c r="AS114" s="276" t="s">
        <v>8813</v>
      </c>
      <c r="AT114" s="276" t="s">
        <v>8813</v>
      </c>
      <c r="AU114" s="276">
        <v>2.1</v>
      </c>
      <c r="AV114" s="276">
        <v>2.1</v>
      </c>
      <c r="AW114" s="276">
        <v>2.1</v>
      </c>
      <c r="AX114" s="276">
        <v>2.2000000000000002</v>
      </c>
      <c r="AY114" s="276">
        <v>2.2000000000000002</v>
      </c>
      <c r="AZ114" s="276">
        <v>2.2000000000000002</v>
      </c>
      <c r="BA114" s="276">
        <f>_xlfn.IFNA(VLOOKUP(C114,'INFORM Severity - hidden'!$C$5:$G$300,5,FALSE),"-")</f>
        <v>2.2000000000000002</v>
      </c>
    </row>
    <row r="115" spans="1:53" x14ac:dyDescent="0.25">
      <c r="A115" t="s">
        <v>2308</v>
      </c>
      <c r="B115" t="s">
        <v>2306</v>
      </c>
      <c r="C115" t="s">
        <v>2307</v>
      </c>
      <c r="D115" s="276" t="str">
        <f t="shared" si="1"/>
        <v>Decreasing</v>
      </c>
      <c r="E115" s="276" t="s">
        <v>8813</v>
      </c>
      <c r="F115" s="276" t="s">
        <v>8813</v>
      </c>
      <c r="G115" s="276" t="s">
        <v>8813</v>
      </c>
      <c r="H115" s="276" t="s">
        <v>8813</v>
      </c>
      <c r="I115" s="276" t="s">
        <v>8813</v>
      </c>
      <c r="J115" s="276" t="s">
        <v>8813</v>
      </c>
      <c r="K115" s="276" t="s">
        <v>8813</v>
      </c>
      <c r="L115" s="276" t="s">
        <v>8813</v>
      </c>
      <c r="M115" s="276" t="s">
        <v>8813</v>
      </c>
      <c r="N115" s="276" t="s">
        <v>8813</v>
      </c>
      <c r="O115" s="276" t="s">
        <v>8813</v>
      </c>
      <c r="P115" s="276" t="s">
        <v>8813</v>
      </c>
      <c r="Q115" s="276" t="s">
        <v>8813</v>
      </c>
      <c r="R115" s="276" t="s">
        <v>8813</v>
      </c>
      <c r="S115" s="276" t="s">
        <v>8813</v>
      </c>
      <c r="T115" s="276" t="s">
        <v>8813</v>
      </c>
      <c r="U115" s="276" t="s">
        <v>8813</v>
      </c>
      <c r="V115" s="276" t="s">
        <v>8813</v>
      </c>
      <c r="W115" s="276" t="s">
        <v>8813</v>
      </c>
      <c r="X115" s="276" t="s">
        <v>8813</v>
      </c>
      <c r="Y115" s="276" t="s">
        <v>8813</v>
      </c>
      <c r="Z115" s="276" t="s">
        <v>8813</v>
      </c>
      <c r="AA115" s="276" t="s">
        <v>8813</v>
      </c>
      <c r="AB115" s="276" t="s">
        <v>8813</v>
      </c>
      <c r="AC115" s="276" t="s">
        <v>8813</v>
      </c>
      <c r="AD115" s="276" t="s">
        <v>8813</v>
      </c>
      <c r="AE115" s="276" t="s">
        <v>8813</v>
      </c>
      <c r="AF115" s="276" t="s">
        <v>8813</v>
      </c>
      <c r="AG115" s="276" t="s">
        <v>8813</v>
      </c>
      <c r="AH115" s="276" t="s">
        <v>8813</v>
      </c>
      <c r="AI115" s="276" t="s">
        <v>8813</v>
      </c>
      <c r="AJ115" s="276" t="s">
        <v>8813</v>
      </c>
      <c r="AK115" s="276" t="s">
        <v>8813</v>
      </c>
      <c r="AL115" s="276" t="s">
        <v>8813</v>
      </c>
      <c r="AM115" s="276" t="s">
        <v>8813</v>
      </c>
      <c r="AN115" s="276" t="s">
        <v>8813</v>
      </c>
      <c r="AO115" s="276" t="s">
        <v>8813</v>
      </c>
      <c r="AP115" s="276" t="s">
        <v>8813</v>
      </c>
      <c r="AQ115" s="276">
        <v>1.4</v>
      </c>
      <c r="AR115" s="276">
        <v>1.2</v>
      </c>
      <c r="AS115" s="276">
        <v>1.2</v>
      </c>
      <c r="AT115" s="276">
        <v>1.2</v>
      </c>
      <c r="AU115" s="276">
        <v>2.2999999999999998</v>
      </c>
      <c r="AV115" s="276">
        <v>2.2999999999999998</v>
      </c>
      <c r="AW115" s="276">
        <v>2.4</v>
      </c>
      <c r="AX115" s="276">
        <v>2.4</v>
      </c>
      <c r="AY115" s="276">
        <v>2.4</v>
      </c>
      <c r="AZ115" s="276">
        <v>1.9</v>
      </c>
      <c r="BA115" s="276">
        <f>_xlfn.IFNA(VLOOKUP(C115,'INFORM Severity - hidden'!$C$5:$G$300,5,FALSE),"-")</f>
        <v>1.9</v>
      </c>
    </row>
    <row r="116" spans="1:53" x14ac:dyDescent="0.25">
      <c r="A116"/>
      <c r="B116"/>
      <c r="C116" t="s">
        <v>8861</v>
      </c>
      <c r="D116" s="276" t="str">
        <f t="shared" si="1"/>
        <v>-</v>
      </c>
      <c r="E116" s="276" t="s">
        <v>8813</v>
      </c>
      <c r="F116" s="276">
        <v>2.8</v>
      </c>
      <c r="G116" s="276">
        <v>2.8</v>
      </c>
      <c r="H116" s="276">
        <v>2.9</v>
      </c>
      <c r="I116" s="276">
        <v>2.9</v>
      </c>
      <c r="J116" s="276" t="s">
        <v>8813</v>
      </c>
      <c r="K116" s="276" t="s">
        <v>8813</v>
      </c>
      <c r="L116" s="276" t="s">
        <v>8813</v>
      </c>
      <c r="M116" s="276" t="s">
        <v>8813</v>
      </c>
      <c r="N116" s="276" t="s">
        <v>8813</v>
      </c>
      <c r="O116" s="276" t="s">
        <v>8813</v>
      </c>
      <c r="P116" s="276" t="s">
        <v>8813</v>
      </c>
      <c r="Q116" s="276" t="s">
        <v>8813</v>
      </c>
      <c r="R116" s="276" t="s">
        <v>8813</v>
      </c>
      <c r="S116" s="276" t="s">
        <v>8813</v>
      </c>
      <c r="T116" s="276" t="s">
        <v>8813</v>
      </c>
      <c r="U116" s="276" t="s">
        <v>8813</v>
      </c>
      <c r="V116" s="276" t="s">
        <v>8813</v>
      </c>
      <c r="W116" s="276" t="s">
        <v>8813</v>
      </c>
      <c r="X116" s="276" t="s">
        <v>8813</v>
      </c>
      <c r="Y116" s="276" t="s">
        <v>8813</v>
      </c>
      <c r="Z116" s="276" t="s">
        <v>8813</v>
      </c>
      <c r="AA116" s="276" t="s">
        <v>8813</v>
      </c>
      <c r="AB116" s="276" t="s">
        <v>8813</v>
      </c>
      <c r="AC116" s="276" t="s">
        <v>8813</v>
      </c>
      <c r="AD116" s="276" t="s">
        <v>8813</v>
      </c>
      <c r="AE116" s="276" t="s">
        <v>8813</v>
      </c>
      <c r="AF116" s="276" t="s">
        <v>8813</v>
      </c>
      <c r="AG116" s="276" t="s">
        <v>8813</v>
      </c>
      <c r="AH116" s="276" t="s">
        <v>8813</v>
      </c>
      <c r="AI116" s="276" t="s">
        <v>8813</v>
      </c>
      <c r="AJ116" s="276" t="s">
        <v>8813</v>
      </c>
      <c r="AK116" s="276" t="s">
        <v>8813</v>
      </c>
      <c r="AL116" s="276" t="s">
        <v>8813</v>
      </c>
      <c r="AM116" s="276" t="s">
        <v>8813</v>
      </c>
      <c r="AN116" s="276" t="s">
        <v>8813</v>
      </c>
      <c r="AO116" s="276">
        <v>2.7</v>
      </c>
      <c r="AP116" s="276">
        <v>3</v>
      </c>
      <c r="AQ116" s="276">
        <v>3</v>
      </c>
      <c r="AR116" s="276">
        <v>3</v>
      </c>
      <c r="AS116" s="276">
        <v>3</v>
      </c>
      <c r="AT116" s="276">
        <v>3</v>
      </c>
      <c r="AU116" s="276">
        <v>2.9</v>
      </c>
      <c r="AV116" s="276">
        <v>2.9</v>
      </c>
      <c r="AW116" s="276">
        <v>2.5</v>
      </c>
      <c r="AX116" s="276">
        <v>2.5</v>
      </c>
      <c r="AY116" s="276">
        <v>2.9</v>
      </c>
      <c r="AZ116" s="276">
        <v>2.9</v>
      </c>
      <c r="BA116" s="276" t="str">
        <f>_xlfn.IFNA(VLOOKUP(C116,'INFORM Severity - hidden'!$C$5:$G$300,5,FALSE),"-")</f>
        <v>-</v>
      </c>
    </row>
    <row r="117" spans="1:53" x14ac:dyDescent="0.25">
      <c r="A117" t="s">
        <v>2809</v>
      </c>
      <c r="B117" t="s">
        <v>2807</v>
      </c>
      <c r="C117" t="s">
        <v>2808</v>
      </c>
      <c r="D117" s="276" t="str">
        <f t="shared" si="1"/>
        <v>Increasing</v>
      </c>
      <c r="E117" s="276" t="s">
        <v>8813</v>
      </c>
      <c r="F117" s="276">
        <v>3</v>
      </c>
      <c r="G117" s="276">
        <v>3</v>
      </c>
      <c r="H117" s="276">
        <v>2.9</v>
      </c>
      <c r="I117" s="276">
        <v>2.9</v>
      </c>
      <c r="J117" s="276">
        <v>2.9</v>
      </c>
      <c r="K117" s="276">
        <v>2.8</v>
      </c>
      <c r="L117" s="276">
        <v>2.8</v>
      </c>
      <c r="M117" s="276">
        <v>2.6</v>
      </c>
      <c r="N117" s="276">
        <v>2.4</v>
      </c>
      <c r="O117" s="276">
        <v>2.4</v>
      </c>
      <c r="P117" s="276">
        <v>2.4</v>
      </c>
      <c r="Q117" s="276">
        <v>2.7</v>
      </c>
      <c r="R117" s="276">
        <v>2.7</v>
      </c>
      <c r="S117" s="276">
        <v>2.7</v>
      </c>
      <c r="T117" s="276">
        <v>2.7</v>
      </c>
      <c r="U117" s="276">
        <v>2.6</v>
      </c>
      <c r="V117" s="276">
        <v>2.6</v>
      </c>
      <c r="W117" s="276">
        <v>2.6</v>
      </c>
      <c r="X117" s="276">
        <v>2.6</v>
      </c>
      <c r="Y117" s="276">
        <v>2.6</v>
      </c>
      <c r="Z117" s="276">
        <v>2.5</v>
      </c>
      <c r="AA117" s="276">
        <v>2.5</v>
      </c>
      <c r="AB117" s="276">
        <v>2.5</v>
      </c>
      <c r="AC117" s="276">
        <v>3</v>
      </c>
      <c r="AD117" s="276">
        <v>3</v>
      </c>
      <c r="AE117" s="276">
        <v>3</v>
      </c>
      <c r="AF117" s="276">
        <v>3</v>
      </c>
      <c r="AG117" s="276">
        <v>3.1</v>
      </c>
      <c r="AH117" s="276">
        <v>3.1</v>
      </c>
      <c r="AI117" s="276">
        <v>2.8</v>
      </c>
      <c r="AJ117" s="276">
        <v>2.8</v>
      </c>
      <c r="AK117" s="276">
        <v>2.8</v>
      </c>
      <c r="AL117" s="276">
        <v>2.8</v>
      </c>
      <c r="AM117" s="276">
        <v>2.9</v>
      </c>
      <c r="AN117" s="276">
        <v>2.8</v>
      </c>
      <c r="AO117" s="276">
        <v>2.9</v>
      </c>
      <c r="AP117" s="276">
        <v>3</v>
      </c>
      <c r="AQ117" s="276">
        <v>3</v>
      </c>
      <c r="AR117" s="276">
        <v>2.9</v>
      </c>
      <c r="AS117" s="276">
        <v>2.9</v>
      </c>
      <c r="AT117" s="276">
        <v>2.9</v>
      </c>
      <c r="AU117" s="276">
        <v>2.5</v>
      </c>
      <c r="AV117" s="276">
        <v>2.6</v>
      </c>
      <c r="AW117" s="276">
        <v>2.2000000000000002</v>
      </c>
      <c r="AX117" s="276">
        <v>2.2000000000000002</v>
      </c>
      <c r="AY117" s="276">
        <v>2.7</v>
      </c>
      <c r="AZ117" s="276">
        <v>3</v>
      </c>
      <c r="BA117" s="276">
        <f>_xlfn.IFNA(VLOOKUP(C117,'INFORM Severity - hidden'!$C$5:$G$300,5,FALSE),"-")</f>
        <v>2.7</v>
      </c>
    </row>
    <row r="118" spans="1:53" x14ac:dyDescent="0.25">
      <c r="A118"/>
      <c r="B118"/>
      <c r="C118" t="s">
        <v>8862</v>
      </c>
      <c r="D118" s="276" t="str">
        <f t="shared" si="1"/>
        <v>-</v>
      </c>
      <c r="E118" s="276" t="s">
        <v>8813</v>
      </c>
      <c r="F118" s="276">
        <v>1.7</v>
      </c>
      <c r="G118" s="276">
        <v>1.8</v>
      </c>
      <c r="H118" s="276">
        <v>2.2999999999999998</v>
      </c>
      <c r="I118" s="276">
        <v>2.4</v>
      </c>
      <c r="J118" s="276" t="s">
        <v>8813</v>
      </c>
      <c r="K118" s="276" t="s">
        <v>8813</v>
      </c>
      <c r="L118" s="276" t="s">
        <v>8813</v>
      </c>
      <c r="M118" s="276" t="s">
        <v>8813</v>
      </c>
      <c r="N118" s="276" t="s">
        <v>8813</v>
      </c>
      <c r="O118" s="276" t="s">
        <v>8813</v>
      </c>
      <c r="P118" s="276" t="s">
        <v>8813</v>
      </c>
      <c r="Q118" s="276" t="s">
        <v>8813</v>
      </c>
      <c r="R118" s="276" t="s">
        <v>8813</v>
      </c>
      <c r="S118" s="276" t="s">
        <v>8813</v>
      </c>
      <c r="T118" s="276" t="s">
        <v>8813</v>
      </c>
      <c r="U118" s="276" t="s">
        <v>8813</v>
      </c>
      <c r="V118" s="276" t="s">
        <v>8813</v>
      </c>
      <c r="W118" s="276" t="s">
        <v>8813</v>
      </c>
      <c r="X118" s="276" t="s">
        <v>8813</v>
      </c>
      <c r="Y118" s="276" t="s">
        <v>8813</v>
      </c>
      <c r="Z118" s="276" t="s">
        <v>8813</v>
      </c>
      <c r="AA118" s="276" t="s">
        <v>8813</v>
      </c>
      <c r="AB118" s="276" t="s">
        <v>8813</v>
      </c>
      <c r="AC118" s="276" t="s">
        <v>8813</v>
      </c>
      <c r="AD118" s="276" t="s">
        <v>8813</v>
      </c>
      <c r="AE118" s="276" t="s">
        <v>8813</v>
      </c>
      <c r="AF118" s="276" t="s">
        <v>8813</v>
      </c>
      <c r="AG118" s="276" t="s">
        <v>8813</v>
      </c>
      <c r="AH118" s="276" t="s">
        <v>8813</v>
      </c>
      <c r="AI118" s="276" t="s">
        <v>8813</v>
      </c>
      <c r="AJ118" s="276" t="s">
        <v>8813</v>
      </c>
      <c r="AK118" s="276" t="s">
        <v>8813</v>
      </c>
      <c r="AL118" s="276" t="s">
        <v>8813</v>
      </c>
      <c r="AM118" s="276" t="s">
        <v>8813</v>
      </c>
      <c r="AN118" s="276" t="s">
        <v>8813</v>
      </c>
      <c r="AO118" s="276" t="s">
        <v>8813</v>
      </c>
      <c r="AP118" s="276" t="s">
        <v>8813</v>
      </c>
      <c r="AQ118" s="276" t="s">
        <v>8813</v>
      </c>
      <c r="AR118" s="276" t="s">
        <v>8813</v>
      </c>
      <c r="AS118" s="276" t="s">
        <v>8813</v>
      </c>
      <c r="AT118" s="276" t="s">
        <v>8813</v>
      </c>
      <c r="AU118" s="276" t="s">
        <v>8813</v>
      </c>
      <c r="AV118" s="276" t="s">
        <v>8813</v>
      </c>
      <c r="AW118" s="276" t="s">
        <v>8813</v>
      </c>
      <c r="AX118" s="276" t="s">
        <v>8813</v>
      </c>
      <c r="AY118" s="276" t="s">
        <v>8813</v>
      </c>
      <c r="AZ118" s="276" t="s">
        <v>8813</v>
      </c>
      <c r="BA118" s="276" t="str">
        <f>_xlfn.IFNA(VLOOKUP(C118,'INFORM Severity - hidden'!$C$5:$G$300,5,FALSE),"-")</f>
        <v>-</v>
      </c>
    </row>
    <row r="119" spans="1:53" x14ac:dyDescent="0.25">
      <c r="A119"/>
      <c r="B119"/>
      <c r="C119" t="s">
        <v>8863</v>
      </c>
      <c r="D119" s="276" t="str">
        <f t="shared" si="1"/>
        <v>-</v>
      </c>
      <c r="E119" s="276" t="s">
        <v>8813</v>
      </c>
      <c r="F119" s="276" t="s">
        <v>8813</v>
      </c>
      <c r="G119" s="276" t="s">
        <v>8813</v>
      </c>
      <c r="H119" s="276" t="s">
        <v>8813</v>
      </c>
      <c r="I119" s="276" t="s">
        <v>8813</v>
      </c>
      <c r="J119" s="276" t="s">
        <v>8813</v>
      </c>
      <c r="K119" s="276" t="s">
        <v>8813</v>
      </c>
      <c r="L119" s="276" t="s">
        <v>8813</v>
      </c>
      <c r="M119" s="276" t="s">
        <v>8813</v>
      </c>
      <c r="N119" s="276" t="s">
        <v>8813</v>
      </c>
      <c r="O119" s="276" t="s">
        <v>8813</v>
      </c>
      <c r="P119" s="276" t="s">
        <v>8813</v>
      </c>
      <c r="Q119" s="276" t="s">
        <v>8813</v>
      </c>
      <c r="R119" s="276">
        <v>1.2</v>
      </c>
      <c r="S119" s="276">
        <v>1.3</v>
      </c>
      <c r="T119" s="276">
        <v>1.3</v>
      </c>
      <c r="U119" s="276">
        <v>1.3</v>
      </c>
      <c r="V119" s="276">
        <v>1.3</v>
      </c>
      <c r="W119" s="276">
        <v>1.3</v>
      </c>
      <c r="X119" s="276">
        <v>1.3</v>
      </c>
      <c r="Y119" s="276">
        <v>1.3</v>
      </c>
      <c r="Z119" s="276">
        <v>1.3</v>
      </c>
      <c r="AA119" s="276">
        <v>1.1000000000000001</v>
      </c>
      <c r="AB119" s="276">
        <v>1.1000000000000001</v>
      </c>
      <c r="AC119" s="276" t="s">
        <v>8813</v>
      </c>
      <c r="AD119" s="276" t="s">
        <v>8813</v>
      </c>
      <c r="AE119" s="276" t="s">
        <v>8813</v>
      </c>
      <c r="AF119" s="276" t="s">
        <v>8813</v>
      </c>
      <c r="AG119" s="276" t="s">
        <v>8813</v>
      </c>
      <c r="AH119" s="276" t="s">
        <v>8813</v>
      </c>
      <c r="AI119" s="276" t="s">
        <v>8813</v>
      </c>
      <c r="AJ119" s="276" t="s">
        <v>8813</v>
      </c>
      <c r="AK119" s="276" t="s">
        <v>8813</v>
      </c>
      <c r="AL119" s="276" t="s">
        <v>8813</v>
      </c>
      <c r="AM119" s="276" t="s">
        <v>8813</v>
      </c>
      <c r="AN119" s="276" t="s">
        <v>8813</v>
      </c>
      <c r="AO119" s="276" t="s">
        <v>8813</v>
      </c>
      <c r="AP119" s="276" t="s">
        <v>8813</v>
      </c>
      <c r="AQ119" s="276" t="s">
        <v>8813</v>
      </c>
      <c r="AR119" s="276" t="s">
        <v>8813</v>
      </c>
      <c r="AS119" s="276" t="s">
        <v>8813</v>
      </c>
      <c r="AT119" s="276" t="s">
        <v>8813</v>
      </c>
      <c r="AU119" s="276" t="s">
        <v>8813</v>
      </c>
      <c r="AV119" s="276" t="s">
        <v>8813</v>
      </c>
      <c r="AW119" s="276" t="s">
        <v>8813</v>
      </c>
      <c r="AX119" s="276" t="s">
        <v>8813</v>
      </c>
      <c r="AY119" s="276" t="s">
        <v>8813</v>
      </c>
      <c r="AZ119" s="276" t="s">
        <v>8813</v>
      </c>
      <c r="BA119" s="276" t="str">
        <f>_xlfn.IFNA(VLOOKUP(C119,'INFORM Severity - hidden'!$C$5:$G$300,5,FALSE),"-")</f>
        <v>-</v>
      </c>
    </row>
    <row r="120" spans="1:53" x14ac:dyDescent="0.25">
      <c r="A120"/>
      <c r="B120"/>
      <c r="C120" t="s">
        <v>8864</v>
      </c>
      <c r="D120" s="276" t="str">
        <f t="shared" si="1"/>
        <v>-</v>
      </c>
      <c r="E120" s="276" t="s">
        <v>8813</v>
      </c>
      <c r="F120" s="276" t="s">
        <v>8813</v>
      </c>
      <c r="G120" s="276" t="s">
        <v>8813</v>
      </c>
      <c r="H120" s="276" t="s">
        <v>8813</v>
      </c>
      <c r="I120" s="276" t="s">
        <v>8813</v>
      </c>
      <c r="J120" s="276" t="s">
        <v>8813</v>
      </c>
      <c r="K120" s="276" t="s">
        <v>8813</v>
      </c>
      <c r="L120" s="276" t="s">
        <v>8813</v>
      </c>
      <c r="M120" s="276" t="s">
        <v>8813</v>
      </c>
      <c r="N120" s="276" t="s">
        <v>8813</v>
      </c>
      <c r="O120" s="276" t="s">
        <v>8813</v>
      </c>
      <c r="P120" s="276" t="s">
        <v>8813</v>
      </c>
      <c r="Q120" s="276" t="s">
        <v>8813</v>
      </c>
      <c r="R120" s="276">
        <v>2.5</v>
      </c>
      <c r="S120" s="276">
        <v>2.5</v>
      </c>
      <c r="T120" s="276">
        <v>2.5</v>
      </c>
      <c r="U120" s="276">
        <v>2.5</v>
      </c>
      <c r="V120" s="276">
        <v>2.6</v>
      </c>
      <c r="W120" s="276">
        <v>2.6</v>
      </c>
      <c r="X120" s="276">
        <v>2.6</v>
      </c>
      <c r="Y120" s="276">
        <v>2.6</v>
      </c>
      <c r="Z120" s="276">
        <v>2.6</v>
      </c>
      <c r="AA120" s="276">
        <v>2.5</v>
      </c>
      <c r="AB120" s="276">
        <v>2.5</v>
      </c>
      <c r="AC120" s="276" t="s">
        <v>8813</v>
      </c>
      <c r="AD120" s="276" t="s">
        <v>8813</v>
      </c>
      <c r="AE120" s="276" t="s">
        <v>8813</v>
      </c>
      <c r="AF120" s="276" t="s">
        <v>8813</v>
      </c>
      <c r="AG120" s="276" t="s">
        <v>8813</v>
      </c>
      <c r="AH120" s="276" t="s">
        <v>8813</v>
      </c>
      <c r="AI120" s="276" t="s">
        <v>8813</v>
      </c>
      <c r="AJ120" s="276" t="s">
        <v>8813</v>
      </c>
      <c r="AK120" s="276" t="s">
        <v>8813</v>
      </c>
      <c r="AL120" s="276" t="s">
        <v>8813</v>
      </c>
      <c r="AM120" s="276" t="s">
        <v>8813</v>
      </c>
      <c r="AN120" s="276" t="s">
        <v>8813</v>
      </c>
      <c r="AO120" s="276" t="s">
        <v>8813</v>
      </c>
      <c r="AP120" s="276" t="s">
        <v>8813</v>
      </c>
      <c r="AQ120" s="276" t="s">
        <v>8813</v>
      </c>
      <c r="AR120" s="276" t="s">
        <v>8813</v>
      </c>
      <c r="AS120" s="276" t="s">
        <v>8813</v>
      </c>
      <c r="AT120" s="276" t="s">
        <v>8813</v>
      </c>
      <c r="AU120" s="276" t="s">
        <v>8813</v>
      </c>
      <c r="AV120" s="276" t="s">
        <v>8813</v>
      </c>
      <c r="AW120" s="276" t="s">
        <v>8813</v>
      </c>
      <c r="AX120" s="276" t="s">
        <v>8813</v>
      </c>
      <c r="AY120" s="276" t="s">
        <v>8813</v>
      </c>
      <c r="AZ120" s="276" t="s">
        <v>8813</v>
      </c>
      <c r="BA120" s="276" t="str">
        <f>_xlfn.IFNA(VLOOKUP(C120,'INFORM Severity - hidden'!$C$5:$G$300,5,FALSE),"-")</f>
        <v>-</v>
      </c>
    </row>
    <row r="121" spans="1:53" x14ac:dyDescent="0.25">
      <c r="A121"/>
      <c r="B121"/>
      <c r="C121" t="s">
        <v>8865</v>
      </c>
      <c r="D121" s="276" t="str">
        <f t="shared" si="1"/>
        <v>-</v>
      </c>
      <c r="E121" s="276" t="s">
        <v>8813</v>
      </c>
      <c r="F121" s="276" t="s">
        <v>8813</v>
      </c>
      <c r="G121" s="276" t="s">
        <v>8813</v>
      </c>
      <c r="H121" s="276" t="s">
        <v>8813</v>
      </c>
      <c r="I121" s="276" t="s">
        <v>8813</v>
      </c>
      <c r="J121" s="276" t="s">
        <v>8813</v>
      </c>
      <c r="K121" s="276" t="s">
        <v>8813</v>
      </c>
      <c r="L121" s="276" t="s">
        <v>8813</v>
      </c>
      <c r="M121" s="276" t="s">
        <v>8813</v>
      </c>
      <c r="N121" s="276" t="s">
        <v>8813</v>
      </c>
      <c r="O121" s="276" t="s">
        <v>8813</v>
      </c>
      <c r="P121" s="276" t="s">
        <v>8813</v>
      </c>
      <c r="Q121" s="276" t="s">
        <v>8813</v>
      </c>
      <c r="R121" s="276" t="s">
        <v>8813</v>
      </c>
      <c r="S121" s="276" t="s">
        <v>8813</v>
      </c>
      <c r="T121" s="276" t="s">
        <v>8813</v>
      </c>
      <c r="U121" s="276" t="s">
        <v>8813</v>
      </c>
      <c r="V121" s="276" t="s">
        <v>8813</v>
      </c>
      <c r="W121" s="276" t="s">
        <v>8813</v>
      </c>
      <c r="X121" s="276" t="s">
        <v>8813</v>
      </c>
      <c r="Y121" s="276" t="s">
        <v>8813</v>
      </c>
      <c r="Z121" s="276" t="s">
        <v>8813</v>
      </c>
      <c r="AA121" s="276" t="s">
        <v>8813</v>
      </c>
      <c r="AB121" s="276" t="s">
        <v>8813</v>
      </c>
      <c r="AC121" s="276" t="s">
        <v>8813</v>
      </c>
      <c r="AD121" s="276" t="s">
        <v>8813</v>
      </c>
      <c r="AE121" s="276" t="s">
        <v>8813</v>
      </c>
      <c r="AF121" s="276" t="s">
        <v>8813</v>
      </c>
      <c r="AG121" s="276" t="s">
        <v>8813</v>
      </c>
      <c r="AH121" s="276" t="s">
        <v>8813</v>
      </c>
      <c r="AI121" s="276" t="s">
        <v>8813</v>
      </c>
      <c r="AJ121" s="276" t="s">
        <v>8813</v>
      </c>
      <c r="AK121" s="276" t="s">
        <v>8813</v>
      </c>
      <c r="AL121" s="276" t="s">
        <v>8813</v>
      </c>
      <c r="AM121" s="276" t="s">
        <v>8813</v>
      </c>
      <c r="AN121" s="276" t="s">
        <v>8813</v>
      </c>
      <c r="AO121" s="276">
        <v>1.7</v>
      </c>
      <c r="AP121" s="276">
        <v>2.1</v>
      </c>
      <c r="AQ121" s="276">
        <v>1.9</v>
      </c>
      <c r="AR121" s="276">
        <v>1.8</v>
      </c>
      <c r="AS121" s="276">
        <v>1.8</v>
      </c>
      <c r="AT121" s="276">
        <v>1.8</v>
      </c>
      <c r="AU121" s="276">
        <v>1.8</v>
      </c>
      <c r="AV121" s="276">
        <v>2.2000000000000002</v>
      </c>
      <c r="AW121" s="276">
        <v>2.2999999999999998</v>
      </c>
      <c r="AX121" s="276">
        <v>2.2999999999999998</v>
      </c>
      <c r="AY121" s="276">
        <v>2.2999999999999998</v>
      </c>
      <c r="AZ121" s="276">
        <v>2.2999999999999998</v>
      </c>
      <c r="BA121" s="276" t="str">
        <f>_xlfn.IFNA(VLOOKUP(C121,'INFORM Severity - hidden'!$C$5:$G$300,5,FALSE),"-")</f>
        <v>-</v>
      </c>
    </row>
    <row r="122" spans="1:53" x14ac:dyDescent="0.25">
      <c r="A122" t="s">
        <v>3595</v>
      </c>
      <c r="B122" t="s">
        <v>3593</v>
      </c>
      <c r="C122" t="s">
        <v>3594</v>
      </c>
      <c r="D122" s="276" t="str">
        <f t="shared" si="1"/>
        <v>Stable</v>
      </c>
      <c r="E122" s="276" t="s">
        <v>8813</v>
      </c>
      <c r="F122" s="276" t="s">
        <v>8813</v>
      </c>
      <c r="G122" s="276" t="s">
        <v>8813</v>
      </c>
      <c r="H122" s="276" t="s">
        <v>8813</v>
      </c>
      <c r="I122" s="276" t="s">
        <v>8813</v>
      </c>
      <c r="J122" s="276" t="s">
        <v>8813</v>
      </c>
      <c r="K122" s="276" t="s">
        <v>8813</v>
      </c>
      <c r="L122" s="276" t="s">
        <v>8813</v>
      </c>
      <c r="M122" s="276" t="s">
        <v>8813</v>
      </c>
      <c r="N122" s="276" t="s">
        <v>8813</v>
      </c>
      <c r="O122" s="276" t="s">
        <v>8813</v>
      </c>
      <c r="P122" s="276" t="s">
        <v>8813</v>
      </c>
      <c r="Q122" s="276" t="s">
        <v>8813</v>
      </c>
      <c r="R122" s="276" t="s">
        <v>8813</v>
      </c>
      <c r="S122" s="276" t="s">
        <v>8813</v>
      </c>
      <c r="T122" s="276" t="s">
        <v>8813</v>
      </c>
      <c r="U122" s="276" t="s">
        <v>8813</v>
      </c>
      <c r="V122" s="276" t="s">
        <v>8813</v>
      </c>
      <c r="W122" s="276" t="s">
        <v>8813</v>
      </c>
      <c r="X122" s="276" t="s">
        <v>8813</v>
      </c>
      <c r="Y122" s="276" t="s">
        <v>8813</v>
      </c>
      <c r="Z122" s="276" t="s">
        <v>8813</v>
      </c>
      <c r="AA122" s="276" t="s">
        <v>8813</v>
      </c>
      <c r="AB122" s="276" t="s">
        <v>8813</v>
      </c>
      <c r="AC122" s="276" t="s">
        <v>8813</v>
      </c>
      <c r="AD122" s="276" t="s">
        <v>8813</v>
      </c>
      <c r="AE122" s="276" t="s">
        <v>8813</v>
      </c>
      <c r="AF122" s="276" t="s">
        <v>8813</v>
      </c>
      <c r="AG122" s="276" t="s">
        <v>8813</v>
      </c>
      <c r="AH122" s="276" t="s">
        <v>8813</v>
      </c>
      <c r="AI122" s="276" t="s">
        <v>8813</v>
      </c>
      <c r="AJ122" s="276" t="s">
        <v>8813</v>
      </c>
      <c r="AK122" s="276" t="s">
        <v>8813</v>
      </c>
      <c r="AL122" s="276" t="s">
        <v>8813</v>
      </c>
      <c r="AM122" s="276" t="s">
        <v>8813</v>
      </c>
      <c r="AN122" s="276" t="s">
        <v>8813</v>
      </c>
      <c r="AO122" s="276" t="s">
        <v>8813</v>
      </c>
      <c r="AP122" s="276" t="s">
        <v>8813</v>
      </c>
      <c r="AQ122" s="276" t="s">
        <v>8813</v>
      </c>
      <c r="AR122" s="276" t="s">
        <v>8813</v>
      </c>
      <c r="AS122" s="276" t="s">
        <v>8813</v>
      </c>
      <c r="AT122" s="276">
        <v>2.8</v>
      </c>
      <c r="AU122" s="276">
        <v>2.8</v>
      </c>
      <c r="AV122" s="276">
        <v>2.8</v>
      </c>
      <c r="AW122" s="276">
        <v>2.8</v>
      </c>
      <c r="AX122" s="276">
        <v>2.8</v>
      </c>
      <c r="AY122" s="276">
        <v>2.8</v>
      </c>
      <c r="AZ122" s="276">
        <v>2.8</v>
      </c>
      <c r="BA122" s="276">
        <f>_xlfn.IFNA(VLOOKUP(C122,'INFORM Severity - hidden'!$C$5:$G$300,5,FALSE),"-")</f>
        <v>2.8</v>
      </c>
    </row>
    <row r="123" spans="1:53" x14ac:dyDescent="0.25">
      <c r="A123" t="s">
        <v>3595</v>
      </c>
      <c r="B123" t="s">
        <v>3605</v>
      </c>
      <c r="C123" t="s">
        <v>3606</v>
      </c>
      <c r="D123" s="276" t="str">
        <f t="shared" si="1"/>
        <v>-</v>
      </c>
      <c r="E123" s="276" t="s">
        <v>8813</v>
      </c>
      <c r="F123" s="276" t="s">
        <v>8813</v>
      </c>
      <c r="G123" s="276" t="s">
        <v>8813</v>
      </c>
      <c r="H123" s="276" t="s">
        <v>8813</v>
      </c>
      <c r="I123" s="276" t="s">
        <v>8813</v>
      </c>
      <c r="J123" s="276" t="s">
        <v>8813</v>
      </c>
      <c r="K123" s="276" t="s">
        <v>8813</v>
      </c>
      <c r="L123" s="276" t="s">
        <v>8813</v>
      </c>
      <c r="M123" s="276" t="s">
        <v>8813</v>
      </c>
      <c r="N123" s="276" t="s">
        <v>8813</v>
      </c>
      <c r="O123" s="276" t="s">
        <v>8813</v>
      </c>
      <c r="P123" s="276" t="s">
        <v>8813</v>
      </c>
      <c r="Q123" s="276" t="s">
        <v>8813</v>
      </c>
      <c r="R123" s="276" t="s">
        <v>8813</v>
      </c>
      <c r="S123" s="276" t="s">
        <v>8813</v>
      </c>
      <c r="T123" s="276" t="s">
        <v>8813</v>
      </c>
      <c r="U123" s="276" t="s">
        <v>8813</v>
      </c>
      <c r="V123" s="276" t="s">
        <v>8813</v>
      </c>
      <c r="W123" s="276" t="s">
        <v>8813</v>
      </c>
      <c r="X123" s="276" t="s">
        <v>8813</v>
      </c>
      <c r="Y123" s="276" t="s">
        <v>8813</v>
      </c>
      <c r="Z123" s="276" t="s">
        <v>8813</v>
      </c>
      <c r="AA123" s="276" t="s">
        <v>8813</v>
      </c>
      <c r="AB123" s="276" t="s">
        <v>8813</v>
      </c>
      <c r="AC123" s="276" t="s">
        <v>8813</v>
      </c>
      <c r="AD123" s="276" t="s">
        <v>8813</v>
      </c>
      <c r="AE123" s="276" t="s">
        <v>8813</v>
      </c>
      <c r="AF123" s="276" t="s">
        <v>8813</v>
      </c>
      <c r="AG123" s="276" t="s">
        <v>8813</v>
      </c>
      <c r="AH123" s="276" t="s">
        <v>8813</v>
      </c>
      <c r="AI123" s="276" t="s">
        <v>8813</v>
      </c>
      <c r="AJ123" s="276" t="s">
        <v>8813</v>
      </c>
      <c r="AK123" s="276" t="s">
        <v>8813</v>
      </c>
      <c r="AL123" s="276" t="s">
        <v>8813</v>
      </c>
      <c r="AM123" s="276" t="s">
        <v>8813</v>
      </c>
      <c r="AN123" s="276" t="s">
        <v>8813</v>
      </c>
      <c r="AO123" s="276" t="s">
        <v>8813</v>
      </c>
      <c r="AP123" s="276" t="s">
        <v>8813</v>
      </c>
      <c r="AQ123" s="276" t="s">
        <v>8813</v>
      </c>
      <c r="AR123" s="276" t="s">
        <v>8813</v>
      </c>
      <c r="AS123" s="276" t="s">
        <v>8813</v>
      </c>
      <c r="AT123" s="276">
        <v>2.5</v>
      </c>
      <c r="AU123" s="276" t="s">
        <v>8813</v>
      </c>
      <c r="AV123" s="276">
        <v>2.5</v>
      </c>
      <c r="AW123" s="276" t="s">
        <v>8813</v>
      </c>
      <c r="AX123" s="276" t="s">
        <v>8813</v>
      </c>
      <c r="AY123" s="276" t="s">
        <v>8813</v>
      </c>
      <c r="AZ123" s="276" t="s">
        <v>8813</v>
      </c>
      <c r="BA123" s="276" t="str">
        <f>_xlfn.IFNA(VLOOKUP(C123,'INFORM Severity - hidden'!$C$5:$G$300,5,FALSE),"-")</f>
        <v>x</v>
      </c>
    </row>
    <row r="124" spans="1:53" x14ac:dyDescent="0.25">
      <c r="A124" t="s">
        <v>3595</v>
      </c>
      <c r="B124" t="s">
        <v>3616</v>
      </c>
      <c r="C124" t="s">
        <v>3617</v>
      </c>
      <c r="D124" s="276" t="str">
        <f t="shared" si="1"/>
        <v>Increasing</v>
      </c>
      <c r="E124" s="276" t="s">
        <v>8813</v>
      </c>
      <c r="F124" s="276" t="s">
        <v>8813</v>
      </c>
      <c r="G124" s="276" t="s">
        <v>8813</v>
      </c>
      <c r="H124" s="276" t="s">
        <v>8813</v>
      </c>
      <c r="I124" s="276" t="s">
        <v>8813</v>
      </c>
      <c r="J124" s="276" t="s">
        <v>8813</v>
      </c>
      <c r="K124" s="276" t="s">
        <v>8813</v>
      </c>
      <c r="L124" s="276" t="s">
        <v>8813</v>
      </c>
      <c r="M124" s="276" t="s">
        <v>8813</v>
      </c>
      <c r="N124" s="276" t="s">
        <v>8813</v>
      </c>
      <c r="O124" s="276" t="s">
        <v>8813</v>
      </c>
      <c r="P124" s="276" t="s">
        <v>8813</v>
      </c>
      <c r="Q124" s="276" t="s">
        <v>8813</v>
      </c>
      <c r="R124" s="276" t="s">
        <v>8813</v>
      </c>
      <c r="S124" s="276" t="s">
        <v>8813</v>
      </c>
      <c r="T124" s="276" t="s">
        <v>8813</v>
      </c>
      <c r="U124" s="276" t="s">
        <v>8813</v>
      </c>
      <c r="V124" s="276" t="s">
        <v>8813</v>
      </c>
      <c r="W124" s="276" t="s">
        <v>8813</v>
      </c>
      <c r="X124" s="276" t="s">
        <v>8813</v>
      </c>
      <c r="Y124" s="276" t="s">
        <v>8813</v>
      </c>
      <c r="Z124" s="276" t="s">
        <v>8813</v>
      </c>
      <c r="AA124" s="276" t="s">
        <v>8813</v>
      </c>
      <c r="AB124" s="276" t="s">
        <v>8813</v>
      </c>
      <c r="AC124" s="276" t="s">
        <v>8813</v>
      </c>
      <c r="AD124" s="276" t="s">
        <v>8813</v>
      </c>
      <c r="AE124" s="276" t="s">
        <v>8813</v>
      </c>
      <c r="AF124" s="276" t="s">
        <v>8813</v>
      </c>
      <c r="AG124" s="276" t="s">
        <v>8813</v>
      </c>
      <c r="AH124" s="276" t="s">
        <v>8813</v>
      </c>
      <c r="AI124" s="276" t="s">
        <v>8813</v>
      </c>
      <c r="AJ124" s="276" t="s">
        <v>8813</v>
      </c>
      <c r="AK124" s="276" t="s">
        <v>8813</v>
      </c>
      <c r="AL124" s="276" t="s">
        <v>8813</v>
      </c>
      <c r="AM124" s="276" t="s">
        <v>8813</v>
      </c>
      <c r="AN124" s="276" t="s">
        <v>8813</v>
      </c>
      <c r="AO124" s="276" t="s">
        <v>8813</v>
      </c>
      <c r="AP124" s="276">
        <v>2.4</v>
      </c>
      <c r="AQ124" s="276">
        <v>2.4</v>
      </c>
      <c r="AR124" s="276">
        <v>2.4</v>
      </c>
      <c r="AS124" s="276">
        <v>2.4</v>
      </c>
      <c r="AT124" s="276">
        <v>2.5</v>
      </c>
      <c r="AU124" s="276">
        <v>2.5</v>
      </c>
      <c r="AV124" s="276">
        <v>2.5</v>
      </c>
      <c r="AW124" s="276">
        <v>2.5</v>
      </c>
      <c r="AX124" s="276">
        <v>2.5</v>
      </c>
      <c r="AY124" s="276">
        <v>2.5</v>
      </c>
      <c r="AZ124" s="276">
        <v>2.6</v>
      </c>
      <c r="BA124" s="276">
        <f>_xlfn.IFNA(VLOOKUP(C124,'INFORM Severity - hidden'!$C$5:$G$300,5,FALSE),"-")</f>
        <v>2.6</v>
      </c>
    </row>
    <row r="125" spans="1:53" x14ac:dyDescent="0.25">
      <c r="A125"/>
      <c r="B125"/>
      <c r="C125" t="s">
        <v>8866</v>
      </c>
      <c r="D125" s="276" t="str">
        <f t="shared" si="1"/>
        <v>-</v>
      </c>
      <c r="E125" s="276" t="s">
        <v>8813</v>
      </c>
      <c r="F125" s="276" t="s">
        <v>8813</v>
      </c>
      <c r="G125" s="276" t="s">
        <v>8813</v>
      </c>
      <c r="H125" s="276" t="s">
        <v>8813</v>
      </c>
      <c r="I125" s="276" t="s">
        <v>8813</v>
      </c>
      <c r="J125" s="276" t="s">
        <v>8813</v>
      </c>
      <c r="K125" s="276" t="s">
        <v>8813</v>
      </c>
      <c r="L125" s="276" t="s">
        <v>8813</v>
      </c>
      <c r="M125" s="276" t="s">
        <v>8813</v>
      </c>
      <c r="N125" s="276" t="s">
        <v>8813</v>
      </c>
      <c r="O125" s="276" t="s">
        <v>8813</v>
      </c>
      <c r="P125" s="276" t="s">
        <v>8813</v>
      </c>
      <c r="Q125" s="276" t="s">
        <v>8813</v>
      </c>
      <c r="R125" s="276" t="s">
        <v>8813</v>
      </c>
      <c r="S125" s="276" t="s">
        <v>8813</v>
      </c>
      <c r="T125" s="276" t="s">
        <v>8813</v>
      </c>
      <c r="U125" s="276" t="s">
        <v>8813</v>
      </c>
      <c r="V125" s="276" t="s">
        <v>8813</v>
      </c>
      <c r="W125" s="276" t="s">
        <v>8813</v>
      </c>
      <c r="X125" s="276" t="s">
        <v>8813</v>
      </c>
      <c r="Y125" s="276" t="s">
        <v>8813</v>
      </c>
      <c r="Z125" s="276" t="s">
        <v>8813</v>
      </c>
      <c r="AA125" s="276" t="s">
        <v>8813</v>
      </c>
      <c r="AB125" s="276">
        <v>1.7</v>
      </c>
      <c r="AC125" s="276">
        <v>1.7</v>
      </c>
      <c r="AD125" s="276">
        <v>1.7</v>
      </c>
      <c r="AE125" s="276" t="s">
        <v>8813</v>
      </c>
      <c r="AF125" s="276" t="s">
        <v>8813</v>
      </c>
      <c r="AG125" s="276" t="s">
        <v>8813</v>
      </c>
      <c r="AH125" s="276" t="s">
        <v>8813</v>
      </c>
      <c r="AI125" s="276" t="s">
        <v>8813</v>
      </c>
      <c r="AJ125" s="276" t="s">
        <v>8813</v>
      </c>
      <c r="AK125" s="276" t="s">
        <v>8813</v>
      </c>
      <c r="AL125" s="276" t="s">
        <v>8813</v>
      </c>
      <c r="AM125" s="276" t="s">
        <v>8813</v>
      </c>
      <c r="AN125" s="276" t="s">
        <v>8813</v>
      </c>
      <c r="AO125" s="276" t="s">
        <v>8813</v>
      </c>
      <c r="AP125" s="276" t="s">
        <v>8813</v>
      </c>
      <c r="AQ125" s="276" t="s">
        <v>8813</v>
      </c>
      <c r="AR125" s="276" t="s">
        <v>8813</v>
      </c>
      <c r="AS125" s="276" t="s">
        <v>8813</v>
      </c>
      <c r="AT125" s="276" t="s">
        <v>8813</v>
      </c>
      <c r="AU125" s="276" t="s">
        <v>8813</v>
      </c>
      <c r="AV125" s="276" t="s">
        <v>8813</v>
      </c>
      <c r="AW125" s="276" t="s">
        <v>8813</v>
      </c>
      <c r="AX125" s="276" t="s">
        <v>8813</v>
      </c>
      <c r="AY125" s="276" t="s">
        <v>8813</v>
      </c>
      <c r="AZ125" s="276" t="s">
        <v>8813</v>
      </c>
      <c r="BA125" s="276" t="str">
        <f>_xlfn.IFNA(VLOOKUP(C125,'INFORM Severity - hidden'!$C$5:$G$300,5,FALSE),"-")</f>
        <v>-</v>
      </c>
    </row>
    <row r="126" spans="1:53" x14ac:dyDescent="0.25">
      <c r="A126" t="s">
        <v>12</v>
      </c>
      <c r="B126" t="s">
        <v>10</v>
      </c>
      <c r="C126" t="s">
        <v>11</v>
      </c>
      <c r="D126" s="276" t="str">
        <f t="shared" si="1"/>
        <v>Stable</v>
      </c>
      <c r="E126" s="276">
        <v>3.6</v>
      </c>
      <c r="F126" s="276">
        <v>3.8</v>
      </c>
      <c r="G126" s="276">
        <v>3.8</v>
      </c>
      <c r="H126" s="276">
        <v>3.6</v>
      </c>
      <c r="I126" s="276">
        <v>3.6</v>
      </c>
      <c r="J126" s="276">
        <v>3.6</v>
      </c>
      <c r="K126" s="276">
        <v>3.6</v>
      </c>
      <c r="L126" s="276">
        <v>3.7</v>
      </c>
      <c r="M126" s="276">
        <v>3.7</v>
      </c>
      <c r="N126" s="276">
        <v>3.8</v>
      </c>
      <c r="O126" s="276">
        <v>3.8</v>
      </c>
      <c r="P126" s="276">
        <v>3.8</v>
      </c>
      <c r="Q126" s="276">
        <v>3.8</v>
      </c>
      <c r="R126" s="276">
        <v>3.8</v>
      </c>
      <c r="S126" s="276">
        <v>3.8</v>
      </c>
      <c r="T126" s="276">
        <v>3.8</v>
      </c>
      <c r="U126" s="276">
        <v>3.8</v>
      </c>
      <c r="V126" s="276">
        <v>3.8</v>
      </c>
      <c r="W126" s="276">
        <v>3.8</v>
      </c>
      <c r="X126" s="276">
        <v>3.8</v>
      </c>
      <c r="Y126" s="276">
        <v>3.8</v>
      </c>
      <c r="Z126" s="276">
        <v>3.8</v>
      </c>
      <c r="AA126" s="276">
        <v>3.8</v>
      </c>
      <c r="AB126" s="276">
        <v>3.8</v>
      </c>
      <c r="AC126" s="276">
        <v>3.8</v>
      </c>
      <c r="AD126" s="276">
        <v>3.8</v>
      </c>
      <c r="AE126" s="276">
        <v>4.0999999999999996</v>
      </c>
      <c r="AF126" s="276">
        <v>4.0999999999999996</v>
      </c>
      <c r="AG126" s="276">
        <v>4.0999999999999996</v>
      </c>
      <c r="AH126" s="276">
        <v>4.3</v>
      </c>
      <c r="AI126" s="276">
        <v>4.3</v>
      </c>
      <c r="AJ126" s="276">
        <v>4.3</v>
      </c>
      <c r="AK126" s="276">
        <v>4.3</v>
      </c>
      <c r="AL126" s="276">
        <v>4.3</v>
      </c>
      <c r="AM126" s="276">
        <v>4.3</v>
      </c>
      <c r="AN126" s="276">
        <v>4.3</v>
      </c>
      <c r="AO126" s="276">
        <v>4.3</v>
      </c>
      <c r="AP126" s="276">
        <v>4.3</v>
      </c>
      <c r="AQ126" s="276">
        <v>4.3</v>
      </c>
      <c r="AR126" s="276">
        <v>4.2</v>
      </c>
      <c r="AS126" s="276">
        <v>4.2</v>
      </c>
      <c r="AT126" s="276">
        <v>4.2</v>
      </c>
      <c r="AU126" s="276">
        <v>4.2</v>
      </c>
      <c r="AV126" s="276">
        <v>4.2</v>
      </c>
      <c r="AW126" s="276">
        <v>4.2</v>
      </c>
      <c r="AX126" s="276">
        <v>4.0999999999999996</v>
      </c>
      <c r="AY126" s="276">
        <v>4.0999999999999996</v>
      </c>
      <c r="AZ126" s="276">
        <v>4.2</v>
      </c>
      <c r="BA126" s="276">
        <f>_xlfn.IFNA(VLOOKUP(C126,'INFORM Severity - hidden'!$C$5:$G$300,5,FALSE),"-")</f>
        <v>4.3</v>
      </c>
    </row>
    <row r="127" spans="1:53" x14ac:dyDescent="0.25">
      <c r="A127" t="s">
        <v>320</v>
      </c>
      <c r="B127" t="s">
        <v>1025</v>
      </c>
      <c r="C127" t="s">
        <v>1026</v>
      </c>
      <c r="D127" s="276" t="str">
        <f t="shared" si="1"/>
        <v>Stable</v>
      </c>
      <c r="E127" s="276" t="s">
        <v>8813</v>
      </c>
      <c r="F127" s="276">
        <v>3.2</v>
      </c>
      <c r="G127" s="276">
        <v>3.2</v>
      </c>
      <c r="H127" s="276">
        <v>3.2</v>
      </c>
      <c r="I127" s="276">
        <v>3.3</v>
      </c>
      <c r="J127" s="276">
        <v>3.3</v>
      </c>
      <c r="K127" s="276">
        <v>3.3</v>
      </c>
      <c r="L127" s="276">
        <v>3.3</v>
      </c>
      <c r="M127" s="276">
        <v>3.3</v>
      </c>
      <c r="N127" s="276">
        <v>3.4</v>
      </c>
      <c r="O127" s="276">
        <v>3.4</v>
      </c>
      <c r="P127" s="276">
        <v>3.4</v>
      </c>
      <c r="Q127" s="276">
        <v>3.4</v>
      </c>
      <c r="R127" s="276">
        <v>3.4</v>
      </c>
      <c r="S127" s="276">
        <v>3.6</v>
      </c>
      <c r="T127" s="276">
        <v>3.6</v>
      </c>
      <c r="U127" s="276">
        <v>3.6</v>
      </c>
      <c r="V127" s="276">
        <v>3.6</v>
      </c>
      <c r="W127" s="276">
        <v>3.6</v>
      </c>
      <c r="X127" s="276">
        <v>3.5</v>
      </c>
      <c r="Y127" s="276">
        <v>3.5</v>
      </c>
      <c r="Z127" s="276">
        <v>3.5</v>
      </c>
      <c r="AA127" s="276">
        <v>3.5</v>
      </c>
      <c r="AB127" s="276">
        <v>3.5</v>
      </c>
      <c r="AC127" s="276">
        <v>3.5</v>
      </c>
      <c r="AD127" s="276">
        <v>3.7</v>
      </c>
      <c r="AE127" s="276">
        <v>3.7</v>
      </c>
      <c r="AF127" s="276">
        <v>3.7</v>
      </c>
      <c r="AG127" s="276">
        <v>3.7</v>
      </c>
      <c r="AH127" s="276">
        <v>3.7</v>
      </c>
      <c r="AI127" s="276">
        <v>3.9</v>
      </c>
      <c r="AJ127" s="276">
        <v>3.9</v>
      </c>
      <c r="AK127" s="276">
        <v>3.9</v>
      </c>
      <c r="AL127" s="276">
        <v>3.8</v>
      </c>
      <c r="AM127" s="276">
        <v>3.9</v>
      </c>
      <c r="AN127" s="276">
        <v>3.9</v>
      </c>
      <c r="AO127" s="276">
        <v>4.3</v>
      </c>
      <c r="AP127" s="276">
        <v>4.3</v>
      </c>
      <c r="AQ127" s="276">
        <v>4.3</v>
      </c>
      <c r="AR127" s="276">
        <v>4.3</v>
      </c>
      <c r="AS127" s="276">
        <v>4.4000000000000004</v>
      </c>
      <c r="AT127" s="276">
        <v>4.4000000000000004</v>
      </c>
      <c r="AU127" s="276">
        <v>4.4000000000000004</v>
      </c>
      <c r="AV127" s="276">
        <v>4.4000000000000004</v>
      </c>
      <c r="AW127" s="276">
        <v>4.4000000000000004</v>
      </c>
      <c r="AX127" s="276">
        <v>4.4000000000000004</v>
      </c>
      <c r="AY127" s="276">
        <v>4.4000000000000004</v>
      </c>
      <c r="AZ127" s="276">
        <v>4.4000000000000004</v>
      </c>
      <c r="BA127" s="276">
        <f>_xlfn.IFNA(VLOOKUP(C127,'INFORM Severity - hidden'!$C$5:$G$300,5,FALSE),"-")</f>
        <v>4.5</v>
      </c>
    </row>
    <row r="128" spans="1:53" x14ac:dyDescent="0.25">
      <c r="A128" t="s">
        <v>320</v>
      </c>
      <c r="B128" t="s">
        <v>318</v>
      </c>
      <c r="C128" t="s">
        <v>319</v>
      </c>
      <c r="D128" s="276" t="str">
        <f t="shared" si="1"/>
        <v>Increasing</v>
      </c>
      <c r="E128" s="276" t="s">
        <v>8813</v>
      </c>
      <c r="F128" s="276">
        <v>3.3</v>
      </c>
      <c r="G128" s="276">
        <v>3.3</v>
      </c>
      <c r="H128" s="276">
        <v>3.1</v>
      </c>
      <c r="I128" s="276">
        <v>3.2</v>
      </c>
      <c r="J128" s="276">
        <v>3.2</v>
      </c>
      <c r="K128" s="276">
        <v>3.2</v>
      </c>
      <c r="L128" s="276">
        <v>3.2</v>
      </c>
      <c r="M128" s="276">
        <v>3.2</v>
      </c>
      <c r="N128" s="276">
        <v>3.5</v>
      </c>
      <c r="O128" s="276">
        <v>3.5</v>
      </c>
      <c r="P128" s="276">
        <v>3.4</v>
      </c>
      <c r="Q128" s="276">
        <v>3.5</v>
      </c>
      <c r="R128" s="276">
        <v>3.5</v>
      </c>
      <c r="S128" s="276">
        <v>3.5</v>
      </c>
      <c r="T128" s="276">
        <v>3.5</v>
      </c>
      <c r="U128" s="276">
        <v>3.5</v>
      </c>
      <c r="V128" s="276">
        <v>3.5</v>
      </c>
      <c r="W128" s="276">
        <v>3.5</v>
      </c>
      <c r="X128" s="276">
        <v>3.5</v>
      </c>
      <c r="Y128" s="276">
        <v>3.5</v>
      </c>
      <c r="Z128" s="276">
        <v>3.5</v>
      </c>
      <c r="AA128" s="276">
        <v>3.5</v>
      </c>
      <c r="AB128" s="276">
        <v>3.5</v>
      </c>
      <c r="AC128" s="276">
        <v>3.5</v>
      </c>
      <c r="AD128" s="276">
        <v>3.5</v>
      </c>
      <c r="AE128" s="276">
        <v>3.5</v>
      </c>
      <c r="AF128" s="276">
        <v>3.5</v>
      </c>
      <c r="AG128" s="276">
        <v>3.5</v>
      </c>
      <c r="AH128" s="276">
        <v>3.6</v>
      </c>
      <c r="AI128" s="276">
        <v>3.6</v>
      </c>
      <c r="AJ128" s="276">
        <v>3.6</v>
      </c>
      <c r="AK128" s="276">
        <v>3.6</v>
      </c>
      <c r="AL128" s="276">
        <v>3.5</v>
      </c>
      <c r="AM128" s="276">
        <v>3.5</v>
      </c>
      <c r="AN128" s="276">
        <v>3.5</v>
      </c>
      <c r="AO128" s="276">
        <v>3.6</v>
      </c>
      <c r="AP128" s="276">
        <v>3.6</v>
      </c>
      <c r="AQ128" s="276">
        <v>3.7</v>
      </c>
      <c r="AR128" s="276">
        <v>3.7</v>
      </c>
      <c r="AS128" s="276">
        <v>3.7</v>
      </c>
      <c r="AT128" s="276">
        <v>3.7</v>
      </c>
      <c r="AU128" s="276">
        <v>3.7</v>
      </c>
      <c r="AV128" s="276">
        <v>3.7</v>
      </c>
      <c r="AW128" s="276">
        <v>3.7</v>
      </c>
      <c r="AX128" s="276">
        <v>3.7</v>
      </c>
      <c r="AY128" s="276">
        <v>3.7</v>
      </c>
      <c r="AZ128" s="276">
        <v>3.7</v>
      </c>
      <c r="BA128" s="276">
        <f>_xlfn.IFNA(VLOOKUP(C128,'INFORM Severity - hidden'!$C$5:$G$300,5,FALSE),"-")</f>
        <v>3.9</v>
      </c>
    </row>
    <row r="129" spans="1:53" x14ac:dyDescent="0.25">
      <c r="A129" t="s">
        <v>320</v>
      </c>
      <c r="B129" t="s">
        <v>326</v>
      </c>
      <c r="C129" t="s">
        <v>327</v>
      </c>
      <c r="D129" s="276" t="str">
        <f t="shared" si="1"/>
        <v>Decreasing</v>
      </c>
      <c r="E129" s="276" t="s">
        <v>8813</v>
      </c>
      <c r="F129" s="276">
        <v>2.1</v>
      </c>
      <c r="G129" s="276">
        <v>2.1</v>
      </c>
      <c r="H129" s="276">
        <v>2.2999999999999998</v>
      </c>
      <c r="I129" s="276">
        <v>2.4</v>
      </c>
      <c r="J129" s="276">
        <v>2.2999999999999998</v>
      </c>
      <c r="K129" s="276">
        <v>2.2999999999999998</v>
      </c>
      <c r="L129" s="276">
        <v>2.2999999999999998</v>
      </c>
      <c r="M129" s="276">
        <v>2.2999999999999998</v>
      </c>
      <c r="N129" s="276">
        <v>2.7</v>
      </c>
      <c r="O129" s="276">
        <v>2.7</v>
      </c>
      <c r="P129" s="276">
        <v>2.7</v>
      </c>
      <c r="Q129" s="276">
        <v>2.7</v>
      </c>
      <c r="R129" s="276">
        <v>2.7</v>
      </c>
      <c r="S129" s="276">
        <v>2.6</v>
      </c>
      <c r="T129" s="276">
        <v>2.6</v>
      </c>
      <c r="U129" s="276">
        <v>2.6</v>
      </c>
      <c r="V129" s="276">
        <v>2.6</v>
      </c>
      <c r="W129" s="276">
        <v>2.6</v>
      </c>
      <c r="X129" s="276">
        <v>2.6</v>
      </c>
      <c r="Y129" s="276">
        <v>2.6</v>
      </c>
      <c r="Z129" s="276">
        <v>2.6</v>
      </c>
      <c r="AA129" s="276">
        <v>2.6</v>
      </c>
      <c r="AB129" s="276">
        <v>2.6</v>
      </c>
      <c r="AC129" s="276">
        <v>2.6</v>
      </c>
      <c r="AD129" s="276">
        <v>3.1</v>
      </c>
      <c r="AE129" s="276">
        <v>3.1</v>
      </c>
      <c r="AF129" s="276">
        <v>3.1</v>
      </c>
      <c r="AG129" s="276">
        <v>3.1</v>
      </c>
      <c r="AH129" s="276">
        <v>3.2</v>
      </c>
      <c r="AI129" s="276">
        <v>3.2</v>
      </c>
      <c r="AJ129" s="276">
        <v>3.2</v>
      </c>
      <c r="AK129" s="276">
        <v>3.2</v>
      </c>
      <c r="AL129" s="276">
        <v>3.1</v>
      </c>
      <c r="AM129" s="276">
        <v>3.1</v>
      </c>
      <c r="AN129" s="276">
        <v>3.2</v>
      </c>
      <c r="AO129" s="276">
        <v>3.7</v>
      </c>
      <c r="AP129" s="276">
        <v>3.7</v>
      </c>
      <c r="AQ129" s="276">
        <v>3.7</v>
      </c>
      <c r="AR129" s="276">
        <v>3.7</v>
      </c>
      <c r="AS129" s="276">
        <v>3.8</v>
      </c>
      <c r="AT129" s="276">
        <v>3.8</v>
      </c>
      <c r="AU129" s="276">
        <v>3.8</v>
      </c>
      <c r="AV129" s="276">
        <v>3.8</v>
      </c>
      <c r="AW129" s="276">
        <v>3.8</v>
      </c>
      <c r="AX129" s="276">
        <v>3.7</v>
      </c>
      <c r="AY129" s="276">
        <v>3.7</v>
      </c>
      <c r="AZ129" s="276">
        <v>3.7</v>
      </c>
      <c r="BA129" s="276">
        <f>_xlfn.IFNA(VLOOKUP(C129,'INFORM Severity - hidden'!$C$5:$G$300,5,FALSE),"-")</f>
        <v>3.7</v>
      </c>
    </row>
    <row r="130" spans="1:53" x14ac:dyDescent="0.25">
      <c r="A130" t="s">
        <v>320</v>
      </c>
      <c r="B130" t="s">
        <v>1444</v>
      </c>
      <c r="C130" t="s">
        <v>1445</v>
      </c>
      <c r="D130" s="276" t="str">
        <f t="shared" si="1"/>
        <v>Stable</v>
      </c>
      <c r="E130" s="276" t="s">
        <v>8813</v>
      </c>
      <c r="F130" s="276" t="s">
        <v>8813</v>
      </c>
      <c r="G130" s="276" t="s">
        <v>8813</v>
      </c>
      <c r="H130" s="276" t="s">
        <v>8813</v>
      </c>
      <c r="I130" s="276" t="s">
        <v>8813</v>
      </c>
      <c r="J130" s="276" t="s">
        <v>8813</v>
      </c>
      <c r="K130" s="276" t="s">
        <v>8813</v>
      </c>
      <c r="L130" s="276" t="s">
        <v>8813</v>
      </c>
      <c r="M130" s="276" t="s">
        <v>8813</v>
      </c>
      <c r="N130" s="276" t="s">
        <v>8813</v>
      </c>
      <c r="O130" s="276" t="s">
        <v>8813</v>
      </c>
      <c r="P130" s="276" t="s">
        <v>8813</v>
      </c>
      <c r="Q130" s="276" t="s">
        <v>8813</v>
      </c>
      <c r="R130" s="276" t="s">
        <v>8813</v>
      </c>
      <c r="S130" s="276" t="s">
        <v>8813</v>
      </c>
      <c r="T130" s="276" t="s">
        <v>8813</v>
      </c>
      <c r="U130" s="276" t="s">
        <v>8813</v>
      </c>
      <c r="V130" s="276" t="s">
        <v>8813</v>
      </c>
      <c r="W130" s="276" t="s">
        <v>8813</v>
      </c>
      <c r="X130" s="276" t="s">
        <v>8813</v>
      </c>
      <c r="Y130" s="276" t="s">
        <v>8813</v>
      </c>
      <c r="Z130" s="276" t="s">
        <v>8813</v>
      </c>
      <c r="AA130" s="276" t="s">
        <v>8813</v>
      </c>
      <c r="AB130" s="276" t="s">
        <v>8813</v>
      </c>
      <c r="AC130" s="276" t="s">
        <v>8813</v>
      </c>
      <c r="AD130" s="276" t="s">
        <v>8813</v>
      </c>
      <c r="AE130" s="276" t="s">
        <v>8813</v>
      </c>
      <c r="AF130" s="276" t="s">
        <v>8813</v>
      </c>
      <c r="AG130" s="276" t="s">
        <v>8813</v>
      </c>
      <c r="AH130" s="276">
        <v>2.1</v>
      </c>
      <c r="AI130" s="276">
        <v>3.4</v>
      </c>
      <c r="AJ130" s="276">
        <v>3.4</v>
      </c>
      <c r="AK130" s="276">
        <v>3.4</v>
      </c>
      <c r="AL130" s="276">
        <v>3.4</v>
      </c>
      <c r="AM130" s="276">
        <v>3.4</v>
      </c>
      <c r="AN130" s="276">
        <v>3.5</v>
      </c>
      <c r="AO130" s="276">
        <v>4.0999999999999996</v>
      </c>
      <c r="AP130" s="276">
        <v>4.0999999999999996</v>
      </c>
      <c r="AQ130" s="276">
        <v>4.0999999999999996</v>
      </c>
      <c r="AR130" s="276">
        <v>4.0999999999999996</v>
      </c>
      <c r="AS130" s="276">
        <v>4.5</v>
      </c>
      <c r="AT130" s="276">
        <v>4.5</v>
      </c>
      <c r="AU130" s="276">
        <v>4.5</v>
      </c>
      <c r="AV130" s="276">
        <v>4.5</v>
      </c>
      <c r="AW130" s="276">
        <v>4.5</v>
      </c>
      <c r="AX130" s="276">
        <v>4.5</v>
      </c>
      <c r="AY130" s="276">
        <v>4.5</v>
      </c>
      <c r="AZ130" s="276">
        <v>4.5</v>
      </c>
      <c r="BA130" s="276">
        <f>_xlfn.IFNA(VLOOKUP(C130,'INFORM Severity - hidden'!$C$5:$G$300,5,FALSE),"-")</f>
        <v>4.4000000000000004</v>
      </c>
    </row>
    <row r="131" spans="1:53" x14ac:dyDescent="0.25">
      <c r="A131" t="s">
        <v>641</v>
      </c>
      <c r="B131" t="s">
        <v>822</v>
      </c>
      <c r="C131" t="s">
        <v>823</v>
      </c>
      <c r="D131" s="276" t="str">
        <f t="shared" ref="D131:D194" si="2">IF(BA131="-","-",IFERROR(IF(ROUND(AVERAGE(AY131:BA131),1)=ROUND(AVERAGE(AV131:AX131),1),"Stable",IF(ROUND(AVERAGE(AY131:BA131),1)&lt;ROUND(AVERAGE(AV131:AX131),1),"Decreasing",IF(ROUND(AVERAGE(AY131:BA131),1)&gt;ROUND(AVERAGE(AV131:AX131),1),"Increasing"))),"-"))</f>
        <v>Stable</v>
      </c>
      <c r="E131" s="276" t="s">
        <v>8813</v>
      </c>
      <c r="F131" s="276" t="s">
        <v>8813</v>
      </c>
      <c r="G131" s="276" t="s">
        <v>8813</v>
      </c>
      <c r="H131" s="276">
        <v>3.8</v>
      </c>
      <c r="I131" s="276">
        <v>3.7</v>
      </c>
      <c r="J131" s="276">
        <v>3.7</v>
      </c>
      <c r="K131" s="276">
        <v>3.2</v>
      </c>
      <c r="L131" s="276">
        <v>3.2</v>
      </c>
      <c r="M131" s="276">
        <v>3.2</v>
      </c>
      <c r="N131" s="276">
        <v>3.2</v>
      </c>
      <c r="O131" s="276">
        <v>3.4</v>
      </c>
      <c r="P131" s="276">
        <v>3.4</v>
      </c>
      <c r="Q131" s="276">
        <v>3.5</v>
      </c>
      <c r="R131" s="276">
        <v>3.5</v>
      </c>
      <c r="S131" s="276">
        <v>3.2</v>
      </c>
      <c r="T131" s="276">
        <v>3.2</v>
      </c>
      <c r="U131" s="276">
        <v>3.2</v>
      </c>
      <c r="V131" s="276">
        <v>3.2</v>
      </c>
      <c r="W131" s="276">
        <v>3</v>
      </c>
      <c r="X131" s="276">
        <v>3</v>
      </c>
      <c r="Y131" s="276">
        <v>3</v>
      </c>
      <c r="Z131" s="276">
        <v>3.2</v>
      </c>
      <c r="AA131" s="276">
        <v>3.3</v>
      </c>
      <c r="AB131" s="276">
        <v>3.3</v>
      </c>
      <c r="AC131" s="276">
        <v>3.6</v>
      </c>
      <c r="AD131" s="276">
        <v>3.6</v>
      </c>
      <c r="AE131" s="276">
        <v>3.6</v>
      </c>
      <c r="AF131" s="276">
        <v>3.6</v>
      </c>
      <c r="AG131" s="276">
        <v>3.6</v>
      </c>
      <c r="AH131" s="276">
        <v>3.7</v>
      </c>
      <c r="AI131" s="276" t="s">
        <v>8813</v>
      </c>
      <c r="AJ131" s="276" t="s">
        <v>8813</v>
      </c>
      <c r="AK131" s="276" t="s">
        <v>8813</v>
      </c>
      <c r="AL131" s="276" t="s">
        <v>8813</v>
      </c>
      <c r="AM131" s="276" t="s">
        <v>8813</v>
      </c>
      <c r="AN131" s="276" t="s">
        <v>8813</v>
      </c>
      <c r="AO131" s="276">
        <v>3.5</v>
      </c>
      <c r="AP131" s="276">
        <v>3.5</v>
      </c>
      <c r="AQ131" s="276">
        <v>3.6</v>
      </c>
      <c r="AR131" s="276">
        <v>3.6</v>
      </c>
      <c r="AS131" s="276">
        <v>3.6</v>
      </c>
      <c r="AT131" s="276">
        <v>3.6</v>
      </c>
      <c r="AU131" s="276">
        <v>3.6</v>
      </c>
      <c r="AV131" s="276">
        <v>3.6</v>
      </c>
      <c r="AW131" s="276">
        <v>3.6</v>
      </c>
      <c r="AX131" s="276">
        <v>3.6</v>
      </c>
      <c r="AY131" s="276">
        <v>3.6</v>
      </c>
      <c r="AZ131" s="276">
        <v>3.6</v>
      </c>
      <c r="BA131" s="276">
        <f>_xlfn.IFNA(VLOOKUP(C131,'INFORM Severity - hidden'!$C$5:$G$300,5,FALSE),"-")</f>
        <v>3.6</v>
      </c>
    </row>
    <row r="132" spans="1:53" x14ac:dyDescent="0.25">
      <c r="A132"/>
      <c r="B132"/>
      <c r="C132" t="s">
        <v>8867</v>
      </c>
      <c r="D132" s="276" t="str">
        <f t="shared" si="2"/>
        <v>-</v>
      </c>
      <c r="E132" s="276" t="s">
        <v>8813</v>
      </c>
      <c r="F132" s="276">
        <v>3.3</v>
      </c>
      <c r="G132" s="276">
        <v>3.3</v>
      </c>
      <c r="H132" s="276">
        <v>3.3</v>
      </c>
      <c r="I132" s="276">
        <v>3.3</v>
      </c>
      <c r="J132" s="276" t="s">
        <v>8813</v>
      </c>
      <c r="K132" s="276" t="s">
        <v>8813</v>
      </c>
      <c r="L132" s="276" t="s">
        <v>8813</v>
      </c>
      <c r="M132" s="276" t="s">
        <v>8813</v>
      </c>
      <c r="N132" s="276" t="s">
        <v>8813</v>
      </c>
      <c r="O132" s="276" t="s">
        <v>8813</v>
      </c>
      <c r="P132" s="276" t="s">
        <v>8813</v>
      </c>
      <c r="Q132" s="276" t="s">
        <v>8813</v>
      </c>
      <c r="R132" s="276" t="s">
        <v>8813</v>
      </c>
      <c r="S132" s="276" t="s">
        <v>8813</v>
      </c>
      <c r="T132" s="276" t="s">
        <v>8813</v>
      </c>
      <c r="U132" s="276" t="s">
        <v>8813</v>
      </c>
      <c r="V132" s="276" t="s">
        <v>8813</v>
      </c>
      <c r="W132" s="276" t="s">
        <v>8813</v>
      </c>
      <c r="X132" s="276" t="s">
        <v>8813</v>
      </c>
      <c r="Y132" s="276" t="s">
        <v>8813</v>
      </c>
      <c r="Z132" s="276" t="s">
        <v>8813</v>
      </c>
      <c r="AA132" s="276" t="s">
        <v>8813</v>
      </c>
      <c r="AB132" s="276" t="s">
        <v>8813</v>
      </c>
      <c r="AC132" s="276" t="s">
        <v>8813</v>
      </c>
      <c r="AD132" s="276" t="s">
        <v>8813</v>
      </c>
      <c r="AE132" s="276" t="s">
        <v>8813</v>
      </c>
      <c r="AF132" s="276" t="s">
        <v>8813</v>
      </c>
      <c r="AG132" s="276" t="s">
        <v>8813</v>
      </c>
      <c r="AH132" s="276" t="s">
        <v>8813</v>
      </c>
      <c r="AI132" s="276" t="s">
        <v>8813</v>
      </c>
      <c r="AJ132" s="276" t="s">
        <v>8813</v>
      </c>
      <c r="AK132" s="276" t="s">
        <v>8813</v>
      </c>
      <c r="AL132" s="276" t="s">
        <v>8813</v>
      </c>
      <c r="AM132" s="276" t="s">
        <v>8813</v>
      </c>
      <c r="AN132" s="276" t="s">
        <v>8813</v>
      </c>
      <c r="AO132" s="276" t="s">
        <v>8813</v>
      </c>
      <c r="AP132" s="276" t="s">
        <v>8813</v>
      </c>
      <c r="AQ132" s="276" t="s">
        <v>8813</v>
      </c>
      <c r="AR132" s="276" t="s">
        <v>8813</v>
      </c>
      <c r="AS132" s="276" t="s">
        <v>8813</v>
      </c>
      <c r="AT132" s="276" t="s">
        <v>8813</v>
      </c>
      <c r="AU132" s="276" t="s">
        <v>8813</v>
      </c>
      <c r="AV132" s="276" t="s">
        <v>8813</v>
      </c>
      <c r="AW132" s="276" t="s">
        <v>8813</v>
      </c>
      <c r="AX132" s="276" t="s">
        <v>8813</v>
      </c>
      <c r="AY132" s="276" t="s">
        <v>8813</v>
      </c>
      <c r="AZ132" s="276" t="s">
        <v>8813</v>
      </c>
      <c r="BA132" s="276" t="str">
        <f>_xlfn.IFNA(VLOOKUP(C132,'INFORM Severity - hidden'!$C$5:$G$300,5,FALSE),"-")</f>
        <v>-</v>
      </c>
    </row>
    <row r="133" spans="1:53" x14ac:dyDescent="0.25">
      <c r="A133"/>
      <c r="B133"/>
      <c r="C133" t="s">
        <v>8868</v>
      </c>
      <c r="D133" s="276" t="str">
        <f t="shared" si="2"/>
        <v>-</v>
      </c>
      <c r="E133" s="276" t="s">
        <v>8813</v>
      </c>
      <c r="F133" s="276" t="s">
        <v>8813</v>
      </c>
      <c r="G133" s="276">
        <v>3.1</v>
      </c>
      <c r="H133" s="276">
        <v>3.4</v>
      </c>
      <c r="I133" s="276">
        <v>3.4</v>
      </c>
      <c r="J133" s="276" t="s">
        <v>8813</v>
      </c>
      <c r="K133" s="276" t="s">
        <v>8813</v>
      </c>
      <c r="L133" s="276" t="s">
        <v>8813</v>
      </c>
      <c r="M133" s="276" t="s">
        <v>8813</v>
      </c>
      <c r="N133" s="276" t="s">
        <v>8813</v>
      </c>
      <c r="O133" s="276" t="s">
        <v>8813</v>
      </c>
      <c r="P133" s="276" t="s">
        <v>8813</v>
      </c>
      <c r="Q133" s="276" t="s">
        <v>8813</v>
      </c>
      <c r="R133" s="276" t="s">
        <v>8813</v>
      </c>
      <c r="S133" s="276" t="s">
        <v>8813</v>
      </c>
      <c r="T133" s="276" t="s">
        <v>8813</v>
      </c>
      <c r="U133" s="276" t="s">
        <v>8813</v>
      </c>
      <c r="V133" s="276" t="s">
        <v>8813</v>
      </c>
      <c r="W133" s="276" t="s">
        <v>8813</v>
      </c>
      <c r="X133" s="276" t="s">
        <v>8813</v>
      </c>
      <c r="Y133" s="276" t="s">
        <v>8813</v>
      </c>
      <c r="Z133" s="276" t="s">
        <v>8813</v>
      </c>
      <c r="AA133" s="276" t="s">
        <v>8813</v>
      </c>
      <c r="AB133" s="276" t="s">
        <v>8813</v>
      </c>
      <c r="AC133" s="276" t="s">
        <v>8813</v>
      </c>
      <c r="AD133" s="276" t="s">
        <v>8813</v>
      </c>
      <c r="AE133" s="276" t="s">
        <v>8813</v>
      </c>
      <c r="AF133" s="276" t="s">
        <v>8813</v>
      </c>
      <c r="AG133" s="276" t="s">
        <v>8813</v>
      </c>
      <c r="AH133" s="276" t="s">
        <v>8813</v>
      </c>
      <c r="AI133" s="276" t="s">
        <v>8813</v>
      </c>
      <c r="AJ133" s="276" t="s">
        <v>8813</v>
      </c>
      <c r="AK133" s="276" t="s">
        <v>8813</v>
      </c>
      <c r="AL133" s="276" t="s">
        <v>8813</v>
      </c>
      <c r="AM133" s="276" t="s">
        <v>8813</v>
      </c>
      <c r="AN133" s="276" t="s">
        <v>8813</v>
      </c>
      <c r="AO133" s="276" t="s">
        <v>8813</v>
      </c>
      <c r="AP133" s="276" t="s">
        <v>8813</v>
      </c>
      <c r="AQ133" s="276" t="s">
        <v>8813</v>
      </c>
      <c r="AR133" s="276" t="s">
        <v>8813</v>
      </c>
      <c r="AS133" s="276" t="s">
        <v>8813</v>
      </c>
      <c r="AT133" s="276" t="s">
        <v>8813</v>
      </c>
      <c r="AU133" s="276" t="s">
        <v>8813</v>
      </c>
      <c r="AV133" s="276" t="s">
        <v>8813</v>
      </c>
      <c r="AW133" s="276" t="s">
        <v>8813</v>
      </c>
      <c r="AX133" s="276" t="s">
        <v>8813</v>
      </c>
      <c r="AY133" s="276" t="s">
        <v>8813</v>
      </c>
      <c r="AZ133" s="276" t="s">
        <v>8813</v>
      </c>
      <c r="BA133" s="276" t="str">
        <f>_xlfn.IFNA(VLOOKUP(C133,'INFORM Severity - hidden'!$C$5:$G$300,5,FALSE),"-")</f>
        <v>-</v>
      </c>
    </row>
    <row r="134" spans="1:53" x14ac:dyDescent="0.25">
      <c r="A134" t="s">
        <v>641</v>
      </c>
      <c r="B134" t="s">
        <v>639</v>
      </c>
      <c r="C134" t="s">
        <v>640</v>
      </c>
      <c r="D134" s="276" t="str">
        <f t="shared" si="2"/>
        <v>Increasing</v>
      </c>
      <c r="E134" s="276" t="s">
        <v>8813</v>
      </c>
      <c r="F134" s="276" t="s">
        <v>8813</v>
      </c>
      <c r="G134" s="276" t="s">
        <v>8813</v>
      </c>
      <c r="H134" s="276" t="s">
        <v>8813</v>
      </c>
      <c r="I134" s="276" t="s">
        <v>8813</v>
      </c>
      <c r="J134" s="276" t="s">
        <v>8813</v>
      </c>
      <c r="K134" s="276" t="s">
        <v>8813</v>
      </c>
      <c r="L134" s="276" t="s">
        <v>8813</v>
      </c>
      <c r="M134" s="276" t="s">
        <v>8813</v>
      </c>
      <c r="N134" s="276" t="s">
        <v>8813</v>
      </c>
      <c r="O134" s="276" t="s">
        <v>8813</v>
      </c>
      <c r="P134" s="276" t="s">
        <v>8813</v>
      </c>
      <c r="Q134" s="276" t="s">
        <v>8813</v>
      </c>
      <c r="R134" s="276" t="s">
        <v>8813</v>
      </c>
      <c r="S134" s="276">
        <v>2</v>
      </c>
      <c r="T134" s="276">
        <v>2</v>
      </c>
      <c r="U134" s="276">
        <v>2.6</v>
      </c>
      <c r="V134" s="276">
        <v>2.6</v>
      </c>
      <c r="W134" s="276">
        <v>2.8</v>
      </c>
      <c r="X134" s="276">
        <v>2.9</v>
      </c>
      <c r="Y134" s="276">
        <v>2.9</v>
      </c>
      <c r="Z134" s="276">
        <v>2.9</v>
      </c>
      <c r="AA134" s="276">
        <v>2.1</v>
      </c>
      <c r="AB134" s="276">
        <v>2.1</v>
      </c>
      <c r="AC134" s="276">
        <v>3.5</v>
      </c>
      <c r="AD134" s="276">
        <v>3.5</v>
      </c>
      <c r="AE134" s="276">
        <v>3.5</v>
      </c>
      <c r="AF134" s="276">
        <v>3.6</v>
      </c>
      <c r="AG134" s="276">
        <v>3.6</v>
      </c>
      <c r="AH134" s="276">
        <v>3.6</v>
      </c>
      <c r="AI134" s="276">
        <v>3.4</v>
      </c>
      <c r="AJ134" s="276">
        <v>3.4</v>
      </c>
      <c r="AK134" s="276">
        <v>3.4</v>
      </c>
      <c r="AL134" s="276">
        <v>3.3</v>
      </c>
      <c r="AM134" s="276">
        <v>3.3</v>
      </c>
      <c r="AN134" s="276">
        <v>3.3</v>
      </c>
      <c r="AO134" s="276">
        <v>3.4</v>
      </c>
      <c r="AP134" s="276">
        <v>3.4</v>
      </c>
      <c r="AQ134" s="276">
        <v>3.4</v>
      </c>
      <c r="AR134" s="276">
        <v>3.4</v>
      </c>
      <c r="AS134" s="276">
        <v>3.4</v>
      </c>
      <c r="AT134" s="276">
        <v>3.4</v>
      </c>
      <c r="AU134" s="276">
        <v>3.4</v>
      </c>
      <c r="AV134" s="276">
        <v>3.4</v>
      </c>
      <c r="AW134" s="276">
        <v>3.4</v>
      </c>
      <c r="AX134" s="276">
        <v>3.4</v>
      </c>
      <c r="AY134" s="276">
        <v>3.5</v>
      </c>
      <c r="AZ134" s="276">
        <v>3.5</v>
      </c>
      <c r="BA134" s="276">
        <f>_xlfn.IFNA(VLOOKUP(C134,'INFORM Severity - hidden'!$C$5:$G$300,5,FALSE),"-")</f>
        <v>3.5</v>
      </c>
    </row>
    <row r="135" spans="1:53" x14ac:dyDescent="0.25">
      <c r="A135"/>
      <c r="B135"/>
      <c r="C135" t="s">
        <v>8869</v>
      </c>
      <c r="D135" s="276" t="str">
        <f t="shared" si="2"/>
        <v>-</v>
      </c>
      <c r="E135" s="276" t="s">
        <v>8813</v>
      </c>
      <c r="F135" s="276" t="s">
        <v>8813</v>
      </c>
      <c r="G135" s="276" t="s">
        <v>8813</v>
      </c>
      <c r="H135" s="276">
        <v>2.7</v>
      </c>
      <c r="I135" s="276">
        <v>2.8</v>
      </c>
      <c r="J135" s="276" t="s">
        <v>8813</v>
      </c>
      <c r="K135" s="276" t="s">
        <v>8813</v>
      </c>
      <c r="L135" s="276" t="s">
        <v>8813</v>
      </c>
      <c r="M135" s="276" t="s">
        <v>8813</v>
      </c>
      <c r="N135" s="276" t="s">
        <v>8813</v>
      </c>
      <c r="O135" s="276" t="s">
        <v>8813</v>
      </c>
      <c r="P135" s="276" t="s">
        <v>8813</v>
      </c>
      <c r="Q135" s="276" t="s">
        <v>8813</v>
      </c>
      <c r="R135" s="276" t="s">
        <v>8813</v>
      </c>
      <c r="S135" s="276" t="s">
        <v>8813</v>
      </c>
      <c r="T135" s="276" t="s">
        <v>8813</v>
      </c>
      <c r="U135" s="276" t="s">
        <v>8813</v>
      </c>
      <c r="V135" s="276" t="s">
        <v>8813</v>
      </c>
      <c r="W135" s="276" t="s">
        <v>8813</v>
      </c>
      <c r="X135" s="276" t="s">
        <v>8813</v>
      </c>
      <c r="Y135" s="276" t="s">
        <v>8813</v>
      </c>
      <c r="Z135" s="276" t="s">
        <v>8813</v>
      </c>
      <c r="AA135" s="276" t="s">
        <v>8813</v>
      </c>
      <c r="AB135" s="276" t="s">
        <v>8813</v>
      </c>
      <c r="AC135" s="276" t="s">
        <v>8813</v>
      </c>
      <c r="AD135" s="276" t="s">
        <v>8813</v>
      </c>
      <c r="AE135" s="276" t="s">
        <v>8813</v>
      </c>
      <c r="AF135" s="276" t="s">
        <v>8813</v>
      </c>
      <c r="AG135" s="276" t="s">
        <v>8813</v>
      </c>
      <c r="AH135" s="276" t="s">
        <v>8813</v>
      </c>
      <c r="AI135" s="276" t="s">
        <v>8813</v>
      </c>
      <c r="AJ135" s="276" t="s">
        <v>8813</v>
      </c>
      <c r="AK135" s="276" t="s">
        <v>8813</v>
      </c>
      <c r="AL135" s="276" t="s">
        <v>8813</v>
      </c>
      <c r="AM135" s="276" t="s">
        <v>8813</v>
      </c>
      <c r="AN135" s="276" t="s">
        <v>8813</v>
      </c>
      <c r="AO135" s="276" t="s">
        <v>8813</v>
      </c>
      <c r="AP135" s="276" t="s">
        <v>8813</v>
      </c>
      <c r="AQ135" s="276" t="s">
        <v>8813</v>
      </c>
      <c r="AR135" s="276" t="s">
        <v>8813</v>
      </c>
      <c r="AS135" s="276" t="s">
        <v>8813</v>
      </c>
      <c r="AT135" s="276" t="s">
        <v>8813</v>
      </c>
      <c r="AU135" s="276" t="s">
        <v>8813</v>
      </c>
      <c r="AV135" s="276" t="s">
        <v>8813</v>
      </c>
      <c r="AW135" s="276" t="s">
        <v>8813</v>
      </c>
      <c r="AX135" s="276" t="s">
        <v>8813</v>
      </c>
      <c r="AY135" s="276" t="s">
        <v>8813</v>
      </c>
      <c r="AZ135" s="276" t="s">
        <v>8813</v>
      </c>
      <c r="BA135" s="276" t="str">
        <f>_xlfn.IFNA(VLOOKUP(C135,'INFORM Severity - hidden'!$C$5:$G$300,5,FALSE),"-")</f>
        <v>-</v>
      </c>
    </row>
    <row r="136" spans="1:53" x14ac:dyDescent="0.25">
      <c r="A136"/>
      <c r="B136"/>
      <c r="C136" t="s">
        <v>8870</v>
      </c>
      <c r="D136" s="276" t="str">
        <f t="shared" si="2"/>
        <v>-</v>
      </c>
      <c r="E136" s="276" t="s">
        <v>8813</v>
      </c>
      <c r="F136" s="276" t="s">
        <v>8813</v>
      </c>
      <c r="G136" s="276" t="s">
        <v>8813</v>
      </c>
      <c r="H136" s="276" t="s">
        <v>8813</v>
      </c>
      <c r="I136" s="276" t="s">
        <v>8813</v>
      </c>
      <c r="J136" s="276" t="s">
        <v>8813</v>
      </c>
      <c r="K136" s="276" t="s">
        <v>8813</v>
      </c>
      <c r="L136" s="276" t="s">
        <v>8813</v>
      </c>
      <c r="M136" s="276" t="s">
        <v>8813</v>
      </c>
      <c r="N136" s="276" t="s">
        <v>8813</v>
      </c>
      <c r="O136" s="276" t="s">
        <v>8813</v>
      </c>
      <c r="P136" s="276" t="s">
        <v>8813</v>
      </c>
      <c r="Q136" s="276" t="s">
        <v>8813</v>
      </c>
      <c r="R136" s="276">
        <v>3.2</v>
      </c>
      <c r="S136" s="276">
        <v>3.2</v>
      </c>
      <c r="T136" s="276">
        <v>3.2</v>
      </c>
      <c r="U136" s="276">
        <v>3.2</v>
      </c>
      <c r="V136" s="276">
        <v>3.2</v>
      </c>
      <c r="W136" s="276">
        <v>3.2</v>
      </c>
      <c r="X136" s="276">
        <v>3.2</v>
      </c>
      <c r="Y136" s="276">
        <v>3.2</v>
      </c>
      <c r="Z136" s="276">
        <v>2.8</v>
      </c>
      <c r="AA136" s="276">
        <v>3</v>
      </c>
      <c r="AB136" s="276">
        <v>3</v>
      </c>
      <c r="AC136" s="276">
        <v>3.4</v>
      </c>
      <c r="AD136" s="276">
        <v>3.4</v>
      </c>
      <c r="AE136" s="276">
        <v>3.4</v>
      </c>
      <c r="AF136" s="276">
        <v>3.5</v>
      </c>
      <c r="AG136" s="276">
        <v>3.5</v>
      </c>
      <c r="AH136" s="276">
        <v>3.5</v>
      </c>
      <c r="AI136" s="276" t="s">
        <v>8813</v>
      </c>
      <c r="AJ136" s="276" t="s">
        <v>8813</v>
      </c>
      <c r="AK136" s="276" t="s">
        <v>8813</v>
      </c>
      <c r="AL136" s="276" t="s">
        <v>8813</v>
      </c>
      <c r="AM136" s="276" t="s">
        <v>8813</v>
      </c>
      <c r="AN136" s="276" t="s">
        <v>8813</v>
      </c>
      <c r="AO136" s="276" t="s">
        <v>8813</v>
      </c>
      <c r="AP136" s="276" t="s">
        <v>8813</v>
      </c>
      <c r="AQ136" s="276" t="s">
        <v>8813</v>
      </c>
      <c r="AR136" s="276" t="s">
        <v>8813</v>
      </c>
      <c r="AS136" s="276" t="s">
        <v>8813</v>
      </c>
      <c r="AT136" s="276" t="s">
        <v>8813</v>
      </c>
      <c r="AU136" s="276" t="s">
        <v>8813</v>
      </c>
      <c r="AV136" s="276" t="s">
        <v>8813</v>
      </c>
      <c r="AW136" s="276" t="s">
        <v>8813</v>
      </c>
      <c r="AX136" s="276" t="s">
        <v>8813</v>
      </c>
      <c r="AY136" s="276" t="s">
        <v>8813</v>
      </c>
      <c r="AZ136" s="276" t="s">
        <v>8813</v>
      </c>
      <c r="BA136" s="276" t="str">
        <f>_xlfn.IFNA(VLOOKUP(C136,'INFORM Severity - hidden'!$C$5:$G$300,5,FALSE),"-")</f>
        <v>-</v>
      </c>
    </row>
    <row r="137" spans="1:53" x14ac:dyDescent="0.25">
      <c r="A137"/>
      <c r="B137"/>
      <c r="C137" t="s">
        <v>8871</v>
      </c>
      <c r="D137" s="276" t="str">
        <f t="shared" si="2"/>
        <v>-</v>
      </c>
      <c r="E137" s="276" t="s">
        <v>8813</v>
      </c>
      <c r="F137" s="276" t="s">
        <v>8813</v>
      </c>
      <c r="G137" s="276" t="s">
        <v>8813</v>
      </c>
      <c r="H137" s="276" t="s">
        <v>8813</v>
      </c>
      <c r="I137" s="276" t="s">
        <v>8813</v>
      </c>
      <c r="J137" s="276" t="s">
        <v>8813</v>
      </c>
      <c r="K137" s="276" t="s">
        <v>8813</v>
      </c>
      <c r="L137" s="276" t="s">
        <v>8813</v>
      </c>
      <c r="M137" s="276" t="s">
        <v>8813</v>
      </c>
      <c r="N137" s="276" t="s">
        <v>8813</v>
      </c>
      <c r="O137" s="276" t="s">
        <v>8813</v>
      </c>
      <c r="P137" s="276" t="s">
        <v>8813</v>
      </c>
      <c r="Q137" s="276" t="s">
        <v>8813</v>
      </c>
      <c r="R137" s="276" t="s">
        <v>8813</v>
      </c>
      <c r="S137" s="276" t="s">
        <v>8813</v>
      </c>
      <c r="T137" s="276" t="s">
        <v>8813</v>
      </c>
      <c r="U137" s="276" t="s">
        <v>8813</v>
      </c>
      <c r="V137" s="276" t="s">
        <v>8813</v>
      </c>
      <c r="W137" s="276" t="s">
        <v>8813</v>
      </c>
      <c r="X137" s="276" t="s">
        <v>8813</v>
      </c>
      <c r="Y137" s="276" t="s">
        <v>8813</v>
      </c>
      <c r="Z137" s="276" t="s">
        <v>8813</v>
      </c>
      <c r="AA137" s="276" t="s">
        <v>8813</v>
      </c>
      <c r="AB137" s="276" t="s">
        <v>8813</v>
      </c>
      <c r="AC137" s="276" t="s">
        <v>8813</v>
      </c>
      <c r="AD137" s="276">
        <v>2.2000000000000002</v>
      </c>
      <c r="AE137" s="276">
        <v>2.2000000000000002</v>
      </c>
      <c r="AF137" s="276">
        <v>2.2999999999999998</v>
      </c>
      <c r="AG137" s="276">
        <v>2.2999999999999998</v>
      </c>
      <c r="AH137" s="276">
        <v>2.2999999999999998</v>
      </c>
      <c r="AI137" s="276" t="s">
        <v>8813</v>
      </c>
      <c r="AJ137" s="276" t="s">
        <v>8813</v>
      </c>
      <c r="AK137" s="276" t="s">
        <v>8813</v>
      </c>
      <c r="AL137" s="276" t="s">
        <v>8813</v>
      </c>
      <c r="AM137" s="276" t="s">
        <v>8813</v>
      </c>
      <c r="AN137" s="276" t="s">
        <v>8813</v>
      </c>
      <c r="AO137" s="276" t="s">
        <v>8813</v>
      </c>
      <c r="AP137" s="276" t="s">
        <v>8813</v>
      </c>
      <c r="AQ137" s="276" t="s">
        <v>8813</v>
      </c>
      <c r="AR137" s="276" t="s">
        <v>8813</v>
      </c>
      <c r="AS137" s="276" t="s">
        <v>8813</v>
      </c>
      <c r="AT137" s="276" t="s">
        <v>8813</v>
      </c>
      <c r="AU137" s="276" t="s">
        <v>8813</v>
      </c>
      <c r="AV137" s="276" t="s">
        <v>8813</v>
      </c>
      <c r="AW137" s="276" t="s">
        <v>8813</v>
      </c>
      <c r="AX137" s="276" t="s">
        <v>8813</v>
      </c>
      <c r="AY137" s="276" t="s">
        <v>8813</v>
      </c>
      <c r="AZ137" s="276" t="s">
        <v>8813</v>
      </c>
      <c r="BA137" s="276" t="str">
        <f>_xlfn.IFNA(VLOOKUP(C137,'INFORM Severity - hidden'!$C$5:$G$300,5,FALSE),"-")</f>
        <v>-</v>
      </c>
    </row>
    <row r="138" spans="1:53" x14ac:dyDescent="0.25">
      <c r="A138"/>
      <c r="B138"/>
      <c r="C138" t="s">
        <v>8872</v>
      </c>
      <c r="D138" s="276" t="str">
        <f t="shared" si="2"/>
        <v>-</v>
      </c>
      <c r="E138" s="276" t="s">
        <v>8813</v>
      </c>
      <c r="F138" s="276" t="s">
        <v>8813</v>
      </c>
      <c r="G138" s="276" t="s">
        <v>8813</v>
      </c>
      <c r="H138" s="276" t="s">
        <v>8813</v>
      </c>
      <c r="I138" s="276" t="s">
        <v>8813</v>
      </c>
      <c r="J138" s="276" t="s">
        <v>8813</v>
      </c>
      <c r="K138" s="276" t="s">
        <v>8813</v>
      </c>
      <c r="L138" s="276" t="s">
        <v>8813</v>
      </c>
      <c r="M138" s="276" t="s">
        <v>8813</v>
      </c>
      <c r="N138" s="276" t="s">
        <v>8813</v>
      </c>
      <c r="O138" s="276" t="s">
        <v>8813</v>
      </c>
      <c r="P138" s="276" t="s">
        <v>8813</v>
      </c>
      <c r="Q138" s="276" t="s">
        <v>8813</v>
      </c>
      <c r="R138" s="276" t="s">
        <v>8813</v>
      </c>
      <c r="S138" s="276" t="s">
        <v>8813</v>
      </c>
      <c r="T138" s="276" t="s">
        <v>8813</v>
      </c>
      <c r="U138" s="276" t="s">
        <v>8813</v>
      </c>
      <c r="V138" s="276" t="s">
        <v>8813</v>
      </c>
      <c r="W138" s="276" t="s">
        <v>8813</v>
      </c>
      <c r="X138" s="276" t="s">
        <v>8813</v>
      </c>
      <c r="Y138" s="276" t="s">
        <v>8813</v>
      </c>
      <c r="Z138" s="276" t="s">
        <v>8813</v>
      </c>
      <c r="AA138" s="276" t="s">
        <v>8813</v>
      </c>
      <c r="AB138" s="276" t="s">
        <v>8813</v>
      </c>
      <c r="AC138" s="276" t="s">
        <v>8813</v>
      </c>
      <c r="AD138" s="276" t="s">
        <v>8813</v>
      </c>
      <c r="AE138" s="276" t="s">
        <v>8813</v>
      </c>
      <c r="AF138" s="276" t="s">
        <v>8813</v>
      </c>
      <c r="AG138" s="276" t="s">
        <v>8813</v>
      </c>
      <c r="AH138" s="276" t="s">
        <v>8813</v>
      </c>
      <c r="AI138" s="276" t="s">
        <v>8813</v>
      </c>
      <c r="AJ138" s="276" t="s">
        <v>8813</v>
      </c>
      <c r="AK138" s="276" t="s">
        <v>8813</v>
      </c>
      <c r="AL138" s="276" t="s">
        <v>8813</v>
      </c>
      <c r="AM138" s="276" t="s">
        <v>8813</v>
      </c>
      <c r="AN138" s="276" t="s">
        <v>8813</v>
      </c>
      <c r="AO138" s="276">
        <v>2.2999999999999998</v>
      </c>
      <c r="AP138" s="276">
        <v>2.4</v>
      </c>
      <c r="AQ138" s="276">
        <v>2.6</v>
      </c>
      <c r="AR138" s="276">
        <v>3.1</v>
      </c>
      <c r="AS138" s="276">
        <v>3.1</v>
      </c>
      <c r="AT138" s="276">
        <v>3.1</v>
      </c>
      <c r="AU138" s="276">
        <v>3.1</v>
      </c>
      <c r="AV138" s="276">
        <v>3.1</v>
      </c>
      <c r="AW138" s="276">
        <v>3.1</v>
      </c>
      <c r="AX138" s="276">
        <v>3.1</v>
      </c>
      <c r="AY138" s="276">
        <v>2.9</v>
      </c>
      <c r="AZ138" s="276">
        <v>2.9</v>
      </c>
      <c r="BA138" s="276" t="str">
        <f>_xlfn.IFNA(VLOOKUP(C138,'INFORM Severity - hidden'!$C$5:$G$300,5,FALSE),"-")</f>
        <v>-</v>
      </c>
    </row>
    <row r="139" spans="1:53" x14ac:dyDescent="0.25">
      <c r="A139"/>
      <c r="B139"/>
      <c r="C139" t="s">
        <v>8873</v>
      </c>
      <c r="D139" s="276" t="str">
        <f t="shared" si="2"/>
        <v>-</v>
      </c>
      <c r="E139" s="276" t="s">
        <v>8813</v>
      </c>
      <c r="F139" s="276">
        <v>2.9</v>
      </c>
      <c r="G139" s="276">
        <v>2.9</v>
      </c>
      <c r="H139" s="276" t="s">
        <v>8813</v>
      </c>
      <c r="I139" s="276" t="s">
        <v>8813</v>
      </c>
      <c r="J139" s="276" t="s">
        <v>8813</v>
      </c>
      <c r="K139" s="276" t="s">
        <v>8813</v>
      </c>
      <c r="L139" s="276" t="s">
        <v>8813</v>
      </c>
      <c r="M139" s="276" t="s">
        <v>8813</v>
      </c>
      <c r="N139" s="276" t="s">
        <v>8813</v>
      </c>
      <c r="O139" s="276" t="s">
        <v>8813</v>
      </c>
      <c r="P139" s="276" t="s">
        <v>8813</v>
      </c>
      <c r="Q139" s="276" t="s">
        <v>8813</v>
      </c>
      <c r="R139" s="276" t="s">
        <v>8813</v>
      </c>
      <c r="S139" s="276" t="s">
        <v>8813</v>
      </c>
      <c r="T139" s="276" t="s">
        <v>8813</v>
      </c>
      <c r="U139" s="276" t="s">
        <v>8813</v>
      </c>
      <c r="V139" s="276" t="s">
        <v>8813</v>
      </c>
      <c r="W139" s="276" t="s">
        <v>8813</v>
      </c>
      <c r="X139" s="276" t="s">
        <v>8813</v>
      </c>
      <c r="Y139" s="276" t="s">
        <v>8813</v>
      </c>
      <c r="Z139" s="276" t="s">
        <v>8813</v>
      </c>
      <c r="AA139" s="276" t="s">
        <v>8813</v>
      </c>
      <c r="AB139" s="276" t="s">
        <v>8813</v>
      </c>
      <c r="AC139" s="276" t="s">
        <v>8813</v>
      </c>
      <c r="AD139" s="276" t="s">
        <v>8813</v>
      </c>
      <c r="AE139" s="276" t="s">
        <v>8813</v>
      </c>
      <c r="AF139" s="276" t="s">
        <v>8813</v>
      </c>
      <c r="AG139" s="276" t="s">
        <v>8813</v>
      </c>
      <c r="AH139" s="276" t="s">
        <v>8813</v>
      </c>
      <c r="AI139" s="276" t="s">
        <v>8813</v>
      </c>
      <c r="AJ139" s="276" t="s">
        <v>8813</v>
      </c>
      <c r="AK139" s="276" t="s">
        <v>8813</v>
      </c>
      <c r="AL139" s="276" t="s">
        <v>8813</v>
      </c>
      <c r="AM139" s="276" t="s">
        <v>8813</v>
      </c>
      <c r="AN139" s="276" t="s">
        <v>8813</v>
      </c>
      <c r="AO139" s="276" t="s">
        <v>8813</v>
      </c>
      <c r="AP139" s="276" t="s">
        <v>8813</v>
      </c>
      <c r="AQ139" s="276" t="s">
        <v>8813</v>
      </c>
      <c r="AR139" s="276" t="s">
        <v>8813</v>
      </c>
      <c r="AS139" s="276" t="s">
        <v>8813</v>
      </c>
      <c r="AT139" s="276" t="s">
        <v>8813</v>
      </c>
      <c r="AU139" s="276" t="s">
        <v>8813</v>
      </c>
      <c r="AV139" s="276" t="s">
        <v>8813</v>
      </c>
      <c r="AW139" s="276" t="s">
        <v>8813</v>
      </c>
      <c r="AX139" s="276" t="s">
        <v>8813</v>
      </c>
      <c r="AY139" s="276" t="s">
        <v>8813</v>
      </c>
      <c r="AZ139" s="276" t="s">
        <v>8813</v>
      </c>
      <c r="BA139" s="276" t="str">
        <f>_xlfn.IFNA(VLOOKUP(C139,'INFORM Severity - hidden'!$C$5:$G$300,5,FALSE),"-")</f>
        <v>-</v>
      </c>
    </row>
    <row r="140" spans="1:53" x14ac:dyDescent="0.25">
      <c r="A140" t="s">
        <v>337</v>
      </c>
      <c r="B140" t="s">
        <v>335</v>
      </c>
      <c r="C140" t="s">
        <v>336</v>
      </c>
      <c r="D140" s="276" t="str">
        <f t="shared" si="2"/>
        <v>Increasing</v>
      </c>
      <c r="E140" s="276" t="s">
        <v>8813</v>
      </c>
      <c r="F140" s="276">
        <v>2.2999999999999998</v>
      </c>
      <c r="G140" s="276">
        <v>2.2999999999999998</v>
      </c>
      <c r="H140" s="276">
        <v>2.2999999999999998</v>
      </c>
      <c r="I140" s="276">
        <v>2.2000000000000002</v>
      </c>
      <c r="J140" s="276">
        <v>2.2000000000000002</v>
      </c>
      <c r="K140" s="276">
        <v>2.2000000000000002</v>
      </c>
      <c r="L140" s="276">
        <v>2.2000000000000002</v>
      </c>
      <c r="M140" s="276">
        <v>2.2000000000000002</v>
      </c>
      <c r="N140" s="276">
        <v>2.2000000000000002</v>
      </c>
      <c r="O140" s="276">
        <v>2.2000000000000002</v>
      </c>
      <c r="P140" s="276">
        <v>2.2000000000000002</v>
      </c>
      <c r="Q140" s="276">
        <v>2.2000000000000002</v>
      </c>
      <c r="R140" s="276">
        <v>2.2000000000000002</v>
      </c>
      <c r="S140" s="276">
        <v>2.2000000000000002</v>
      </c>
      <c r="T140" s="276">
        <v>2.2999999999999998</v>
      </c>
      <c r="U140" s="276">
        <v>2.2999999999999998</v>
      </c>
      <c r="V140" s="276">
        <v>2.2999999999999998</v>
      </c>
      <c r="W140" s="276">
        <v>2.2999999999999998</v>
      </c>
      <c r="X140" s="276">
        <v>2.2999999999999998</v>
      </c>
      <c r="Y140" s="276">
        <v>2.2999999999999998</v>
      </c>
      <c r="Z140" s="276">
        <v>2.2999999999999998</v>
      </c>
      <c r="AA140" s="276">
        <v>2.2000000000000002</v>
      </c>
      <c r="AB140" s="276">
        <v>2.2000000000000002</v>
      </c>
      <c r="AC140" s="276">
        <v>2.2000000000000002</v>
      </c>
      <c r="AD140" s="276">
        <v>2.2000000000000002</v>
      </c>
      <c r="AE140" s="276">
        <v>2.2000000000000002</v>
      </c>
      <c r="AF140" s="276">
        <v>2.2000000000000002</v>
      </c>
      <c r="AG140" s="276">
        <v>2.2000000000000002</v>
      </c>
      <c r="AH140" s="276">
        <v>2.2000000000000002</v>
      </c>
      <c r="AI140" s="276">
        <v>2.2000000000000002</v>
      </c>
      <c r="AJ140" s="276">
        <v>2.1</v>
      </c>
      <c r="AK140" s="276">
        <v>2.1</v>
      </c>
      <c r="AL140" s="276">
        <v>2.1</v>
      </c>
      <c r="AM140" s="276">
        <v>2.1</v>
      </c>
      <c r="AN140" s="276">
        <v>2.1</v>
      </c>
      <c r="AO140" s="276">
        <v>2.1</v>
      </c>
      <c r="AP140" s="276">
        <v>2.1</v>
      </c>
      <c r="AQ140" s="276">
        <v>2.1</v>
      </c>
      <c r="AR140" s="276">
        <v>2.1</v>
      </c>
      <c r="AS140" s="276">
        <v>2.1</v>
      </c>
      <c r="AT140" s="276">
        <v>2.1</v>
      </c>
      <c r="AU140" s="276">
        <v>2.2000000000000002</v>
      </c>
      <c r="AV140" s="276">
        <v>2.2000000000000002</v>
      </c>
      <c r="AW140" s="276">
        <v>2.2000000000000002</v>
      </c>
      <c r="AX140" s="276">
        <v>2.2000000000000002</v>
      </c>
      <c r="AY140" s="276">
        <v>2.2999999999999998</v>
      </c>
      <c r="AZ140" s="276">
        <v>2.2999999999999998</v>
      </c>
      <c r="BA140" s="276">
        <f>_xlfn.IFNA(VLOOKUP(C140,'INFORM Severity - hidden'!$C$5:$G$300,5,FALSE),"-")</f>
        <v>2.2999999999999998</v>
      </c>
    </row>
    <row r="141" spans="1:53" x14ac:dyDescent="0.25">
      <c r="A141" t="s">
        <v>337</v>
      </c>
      <c r="B141" t="s">
        <v>1186</v>
      </c>
      <c r="C141" t="s">
        <v>1187</v>
      </c>
      <c r="D141" s="276" t="str">
        <f t="shared" si="2"/>
        <v>Stable</v>
      </c>
      <c r="E141" s="276" t="s">
        <v>8813</v>
      </c>
      <c r="F141" s="276">
        <v>3</v>
      </c>
      <c r="G141" s="276">
        <v>3</v>
      </c>
      <c r="H141" s="276">
        <v>3</v>
      </c>
      <c r="I141" s="276">
        <v>2.7</v>
      </c>
      <c r="J141" s="276">
        <v>2.8</v>
      </c>
      <c r="K141" s="276">
        <v>2.9</v>
      </c>
      <c r="L141" s="276">
        <v>2.9</v>
      </c>
      <c r="M141" s="276">
        <v>2.9</v>
      </c>
      <c r="N141" s="276">
        <v>2.9</v>
      </c>
      <c r="O141" s="276">
        <v>2.8</v>
      </c>
      <c r="P141" s="276">
        <v>2.8</v>
      </c>
      <c r="Q141" s="276">
        <v>2.6</v>
      </c>
      <c r="R141" s="276">
        <v>2.6</v>
      </c>
      <c r="S141" s="276">
        <v>2.6</v>
      </c>
      <c r="T141" s="276">
        <v>2.6</v>
      </c>
      <c r="U141" s="276">
        <v>2.6</v>
      </c>
      <c r="V141" s="276">
        <v>2.7</v>
      </c>
      <c r="W141" s="276">
        <v>2.7</v>
      </c>
      <c r="X141" s="276">
        <v>3</v>
      </c>
      <c r="Y141" s="276">
        <v>2.9</v>
      </c>
      <c r="Z141" s="276">
        <v>2.9</v>
      </c>
      <c r="AA141" s="276">
        <v>2.8</v>
      </c>
      <c r="AB141" s="276">
        <v>2.8</v>
      </c>
      <c r="AC141" s="276">
        <v>2.8</v>
      </c>
      <c r="AD141" s="276">
        <v>2.8</v>
      </c>
      <c r="AE141" s="276">
        <v>2.8</v>
      </c>
      <c r="AF141" s="276">
        <v>2.8</v>
      </c>
      <c r="AG141" s="276">
        <v>2.8</v>
      </c>
      <c r="AH141" s="276">
        <v>2.8</v>
      </c>
      <c r="AI141" s="276">
        <v>2.8</v>
      </c>
      <c r="AJ141" s="276">
        <v>2.8</v>
      </c>
      <c r="AK141" s="276">
        <v>2.8</v>
      </c>
      <c r="AL141" s="276">
        <v>2.8</v>
      </c>
      <c r="AM141" s="276">
        <v>2.8</v>
      </c>
      <c r="AN141" s="276">
        <v>2.8</v>
      </c>
      <c r="AO141" s="276">
        <v>2.8</v>
      </c>
      <c r="AP141" s="276">
        <v>2.8</v>
      </c>
      <c r="AQ141" s="276">
        <v>2.8</v>
      </c>
      <c r="AR141" s="276">
        <v>2.8</v>
      </c>
      <c r="AS141" s="276">
        <v>2.8</v>
      </c>
      <c r="AT141" s="276">
        <v>2.8</v>
      </c>
      <c r="AU141" s="276">
        <v>2.8</v>
      </c>
      <c r="AV141" s="276">
        <v>2.7</v>
      </c>
      <c r="AW141" s="276">
        <v>2.7</v>
      </c>
      <c r="AX141" s="276">
        <v>2.7</v>
      </c>
      <c r="AY141" s="276">
        <v>2.7</v>
      </c>
      <c r="AZ141" s="276">
        <v>2.7</v>
      </c>
      <c r="BA141" s="276">
        <f>_xlfn.IFNA(VLOOKUP(C141,'INFORM Severity - hidden'!$C$5:$G$300,5,FALSE),"-")</f>
        <v>2.7</v>
      </c>
    </row>
    <row r="142" spans="1:53" x14ac:dyDescent="0.25">
      <c r="A142" t="s">
        <v>422</v>
      </c>
      <c r="B142" t="s">
        <v>420</v>
      </c>
      <c r="C142" t="s">
        <v>421</v>
      </c>
      <c r="D142" s="276" t="str">
        <f t="shared" si="2"/>
        <v>Increasing</v>
      </c>
      <c r="E142" s="276" t="s">
        <v>8813</v>
      </c>
      <c r="F142" s="276" t="s">
        <v>8813</v>
      </c>
      <c r="G142" s="276">
        <v>2.9</v>
      </c>
      <c r="H142" s="276">
        <v>3</v>
      </c>
      <c r="I142" s="276">
        <v>3.1</v>
      </c>
      <c r="J142" s="276">
        <v>3.1</v>
      </c>
      <c r="K142" s="276">
        <v>3.1</v>
      </c>
      <c r="L142" s="276">
        <v>2.7</v>
      </c>
      <c r="M142" s="276">
        <v>2.7</v>
      </c>
      <c r="N142" s="276">
        <v>2.5</v>
      </c>
      <c r="O142" s="276">
        <v>2.5</v>
      </c>
      <c r="P142" s="276">
        <v>2.5</v>
      </c>
      <c r="Q142" s="276">
        <v>2.6</v>
      </c>
      <c r="R142" s="276">
        <v>2.6</v>
      </c>
      <c r="S142" s="276">
        <v>2.7</v>
      </c>
      <c r="T142" s="276">
        <v>2.7</v>
      </c>
      <c r="U142" s="276">
        <v>2.6</v>
      </c>
      <c r="V142" s="276">
        <v>2.7</v>
      </c>
      <c r="W142" s="276">
        <v>2.7</v>
      </c>
      <c r="X142" s="276">
        <v>2.6</v>
      </c>
      <c r="Y142" s="276">
        <v>2.6</v>
      </c>
      <c r="Z142" s="276">
        <v>2.7</v>
      </c>
      <c r="AA142" s="276">
        <v>2.8</v>
      </c>
      <c r="AB142" s="276">
        <v>2.8</v>
      </c>
      <c r="AC142" s="276">
        <v>2.8</v>
      </c>
      <c r="AD142" s="276">
        <v>2.8</v>
      </c>
      <c r="AE142" s="276">
        <v>2.8</v>
      </c>
      <c r="AF142" s="276">
        <v>2.8</v>
      </c>
      <c r="AG142" s="276">
        <v>2.9</v>
      </c>
      <c r="AH142" s="276">
        <v>2.9</v>
      </c>
      <c r="AI142" s="276">
        <v>3</v>
      </c>
      <c r="AJ142" s="276">
        <v>3</v>
      </c>
      <c r="AK142" s="276">
        <v>2.8</v>
      </c>
      <c r="AL142" s="276">
        <v>2.8</v>
      </c>
      <c r="AM142" s="276">
        <v>3</v>
      </c>
      <c r="AN142" s="276">
        <v>3</v>
      </c>
      <c r="AO142" s="276">
        <v>3</v>
      </c>
      <c r="AP142" s="276">
        <v>3</v>
      </c>
      <c r="AQ142" s="276">
        <v>2.5</v>
      </c>
      <c r="AR142" s="276">
        <v>2.5</v>
      </c>
      <c r="AS142" s="276">
        <v>2.4</v>
      </c>
      <c r="AT142" s="276">
        <v>3</v>
      </c>
      <c r="AU142" s="276">
        <v>3</v>
      </c>
      <c r="AV142" s="276">
        <v>3</v>
      </c>
      <c r="AW142" s="276">
        <v>3</v>
      </c>
      <c r="AX142" s="276">
        <v>3.2</v>
      </c>
      <c r="AY142" s="276">
        <v>3.2</v>
      </c>
      <c r="AZ142" s="276">
        <v>3.2</v>
      </c>
      <c r="BA142" s="276">
        <f>_xlfn.IFNA(VLOOKUP(C142,'INFORM Severity - hidden'!$C$5:$G$300,5,FALSE),"-")</f>
        <v>3.3</v>
      </c>
    </row>
    <row r="143" spans="1:53" x14ac:dyDescent="0.25">
      <c r="A143"/>
      <c r="B143"/>
      <c r="C143" t="s">
        <v>8874</v>
      </c>
      <c r="D143" s="276" t="str">
        <f t="shared" si="2"/>
        <v>-</v>
      </c>
      <c r="E143" s="276" t="s">
        <v>8813</v>
      </c>
      <c r="F143" s="276" t="s">
        <v>8813</v>
      </c>
      <c r="G143" s="276" t="s">
        <v>8813</v>
      </c>
      <c r="H143" s="276" t="s">
        <v>8813</v>
      </c>
      <c r="I143" s="276">
        <v>2.7</v>
      </c>
      <c r="J143" s="276">
        <v>2.6</v>
      </c>
      <c r="K143" s="276" t="s">
        <v>8813</v>
      </c>
      <c r="L143" s="276" t="s">
        <v>8813</v>
      </c>
      <c r="M143" s="276" t="s">
        <v>8813</v>
      </c>
      <c r="N143" s="276" t="s">
        <v>8813</v>
      </c>
      <c r="O143" s="276" t="s">
        <v>8813</v>
      </c>
      <c r="P143" s="276" t="s">
        <v>8813</v>
      </c>
      <c r="Q143" s="276" t="s">
        <v>8813</v>
      </c>
      <c r="R143" s="276" t="s">
        <v>8813</v>
      </c>
      <c r="S143" s="276" t="s">
        <v>8813</v>
      </c>
      <c r="T143" s="276" t="s">
        <v>8813</v>
      </c>
      <c r="U143" s="276" t="s">
        <v>8813</v>
      </c>
      <c r="V143" s="276" t="s">
        <v>8813</v>
      </c>
      <c r="W143" s="276" t="s">
        <v>8813</v>
      </c>
      <c r="X143" s="276" t="s">
        <v>8813</v>
      </c>
      <c r="Y143" s="276" t="s">
        <v>8813</v>
      </c>
      <c r="Z143" s="276" t="s">
        <v>8813</v>
      </c>
      <c r="AA143" s="276" t="s">
        <v>8813</v>
      </c>
      <c r="AB143" s="276" t="s">
        <v>8813</v>
      </c>
      <c r="AC143" s="276" t="s">
        <v>8813</v>
      </c>
      <c r="AD143" s="276" t="s">
        <v>8813</v>
      </c>
      <c r="AE143" s="276" t="s">
        <v>8813</v>
      </c>
      <c r="AF143" s="276" t="s">
        <v>8813</v>
      </c>
      <c r="AG143" s="276" t="s">
        <v>8813</v>
      </c>
      <c r="AH143" s="276" t="s">
        <v>8813</v>
      </c>
      <c r="AI143" s="276" t="s">
        <v>8813</v>
      </c>
      <c r="AJ143" s="276" t="s">
        <v>8813</v>
      </c>
      <c r="AK143" s="276" t="s">
        <v>8813</v>
      </c>
      <c r="AL143" s="276" t="s">
        <v>8813</v>
      </c>
      <c r="AM143" s="276" t="s">
        <v>8813</v>
      </c>
      <c r="AN143" s="276" t="s">
        <v>8813</v>
      </c>
      <c r="AO143" s="276" t="s">
        <v>8813</v>
      </c>
      <c r="AP143" s="276" t="s">
        <v>8813</v>
      </c>
      <c r="AQ143" s="276" t="s">
        <v>8813</v>
      </c>
      <c r="AR143" s="276" t="s">
        <v>8813</v>
      </c>
      <c r="AS143" s="276" t="s">
        <v>8813</v>
      </c>
      <c r="AT143" s="276" t="s">
        <v>8813</v>
      </c>
      <c r="AU143" s="276" t="s">
        <v>8813</v>
      </c>
      <c r="AV143" s="276" t="s">
        <v>8813</v>
      </c>
      <c r="AW143" s="276" t="s">
        <v>8813</v>
      </c>
      <c r="AX143" s="276" t="s">
        <v>8813</v>
      </c>
      <c r="AY143" s="276" t="s">
        <v>8813</v>
      </c>
      <c r="AZ143" s="276" t="s">
        <v>8813</v>
      </c>
      <c r="BA143" s="276" t="str">
        <f>_xlfn.IFNA(VLOOKUP(C143,'INFORM Severity - hidden'!$C$5:$G$300,5,FALSE),"-")</f>
        <v>-</v>
      </c>
    </row>
    <row r="144" spans="1:53" x14ac:dyDescent="0.25">
      <c r="A144"/>
      <c r="B144"/>
      <c r="C144" t="s">
        <v>8875</v>
      </c>
      <c r="D144" s="276" t="str">
        <f t="shared" si="2"/>
        <v>-</v>
      </c>
      <c r="E144" s="276" t="s">
        <v>8813</v>
      </c>
      <c r="F144" s="276" t="s">
        <v>8813</v>
      </c>
      <c r="G144" s="276" t="s">
        <v>8813</v>
      </c>
      <c r="H144" s="276" t="s">
        <v>8813</v>
      </c>
      <c r="I144" s="276" t="s">
        <v>8813</v>
      </c>
      <c r="J144" s="276" t="s">
        <v>8813</v>
      </c>
      <c r="K144" s="276" t="s">
        <v>8813</v>
      </c>
      <c r="L144" s="276" t="s">
        <v>8813</v>
      </c>
      <c r="M144" s="276" t="s">
        <v>8813</v>
      </c>
      <c r="N144" s="276" t="s">
        <v>8813</v>
      </c>
      <c r="O144" s="276" t="s">
        <v>8813</v>
      </c>
      <c r="P144" s="276" t="s">
        <v>8813</v>
      </c>
      <c r="Q144" s="276" t="s">
        <v>8813</v>
      </c>
      <c r="R144" s="276" t="s">
        <v>8813</v>
      </c>
      <c r="S144" s="276" t="s">
        <v>8813</v>
      </c>
      <c r="T144" s="276" t="s">
        <v>8813</v>
      </c>
      <c r="U144" s="276" t="s">
        <v>8813</v>
      </c>
      <c r="V144" s="276" t="s">
        <v>8813</v>
      </c>
      <c r="W144" s="276" t="s">
        <v>8813</v>
      </c>
      <c r="X144" s="276" t="s">
        <v>8813</v>
      </c>
      <c r="Y144" s="276" t="s">
        <v>8813</v>
      </c>
      <c r="Z144" s="276" t="s">
        <v>8813</v>
      </c>
      <c r="AA144" s="276" t="s">
        <v>8813</v>
      </c>
      <c r="AB144" s="276" t="s">
        <v>8813</v>
      </c>
      <c r="AC144" s="276" t="s">
        <v>8813</v>
      </c>
      <c r="AD144" s="276" t="s">
        <v>8813</v>
      </c>
      <c r="AE144" s="276" t="s">
        <v>8813</v>
      </c>
      <c r="AF144" s="276" t="s">
        <v>8813</v>
      </c>
      <c r="AG144" s="276" t="s">
        <v>8813</v>
      </c>
      <c r="AH144" s="276" t="s">
        <v>8813</v>
      </c>
      <c r="AI144" s="276" t="s">
        <v>8813</v>
      </c>
      <c r="AJ144" s="276" t="s">
        <v>8813</v>
      </c>
      <c r="AK144" s="276" t="s">
        <v>8813</v>
      </c>
      <c r="AL144" s="276" t="s">
        <v>8813</v>
      </c>
      <c r="AM144" s="276" t="s">
        <v>8813</v>
      </c>
      <c r="AN144" s="276" t="s">
        <v>8813</v>
      </c>
      <c r="AO144" s="276">
        <v>2.1</v>
      </c>
      <c r="AP144" s="276">
        <v>2.1</v>
      </c>
      <c r="AQ144" s="276">
        <v>2.1</v>
      </c>
      <c r="AR144" s="276">
        <v>2.1</v>
      </c>
      <c r="AS144" s="276">
        <v>2</v>
      </c>
      <c r="AT144" s="276">
        <v>2.5</v>
      </c>
      <c r="AU144" s="276">
        <v>2.5</v>
      </c>
      <c r="AV144" s="276">
        <v>2.5</v>
      </c>
      <c r="AW144" s="276">
        <v>2.5</v>
      </c>
      <c r="AX144" s="276">
        <v>2.4</v>
      </c>
      <c r="AY144" s="276">
        <v>2.4</v>
      </c>
      <c r="AZ144" s="276">
        <v>2.4</v>
      </c>
      <c r="BA144" s="276" t="str">
        <f>_xlfn.IFNA(VLOOKUP(C144,'INFORM Severity - hidden'!$C$5:$G$300,5,FALSE),"-")</f>
        <v>-</v>
      </c>
    </row>
    <row r="145" spans="1:53" x14ac:dyDescent="0.25">
      <c r="A145" t="s">
        <v>1398</v>
      </c>
      <c r="B145" t="s">
        <v>1396</v>
      </c>
      <c r="C145" t="s">
        <v>1397</v>
      </c>
      <c r="D145" s="276" t="str">
        <f t="shared" si="2"/>
        <v>Stable</v>
      </c>
      <c r="E145" s="276" t="s">
        <v>8813</v>
      </c>
      <c r="F145" s="276" t="s">
        <v>8813</v>
      </c>
      <c r="G145" s="276" t="s">
        <v>8813</v>
      </c>
      <c r="H145" s="276" t="s">
        <v>8813</v>
      </c>
      <c r="I145" s="276" t="s">
        <v>8813</v>
      </c>
      <c r="J145" s="276" t="s">
        <v>8813</v>
      </c>
      <c r="K145" s="276" t="s">
        <v>8813</v>
      </c>
      <c r="L145" s="276" t="s">
        <v>8813</v>
      </c>
      <c r="M145" s="276" t="s">
        <v>8813</v>
      </c>
      <c r="N145" s="276" t="s">
        <v>8813</v>
      </c>
      <c r="O145" s="276" t="s">
        <v>8813</v>
      </c>
      <c r="P145" s="276" t="s">
        <v>8813</v>
      </c>
      <c r="Q145" s="276" t="s">
        <v>8813</v>
      </c>
      <c r="R145" s="276" t="s">
        <v>8813</v>
      </c>
      <c r="S145" s="276" t="s">
        <v>8813</v>
      </c>
      <c r="T145" s="276" t="s">
        <v>8813</v>
      </c>
      <c r="U145" s="276" t="s">
        <v>8813</v>
      </c>
      <c r="V145" s="276" t="s">
        <v>8813</v>
      </c>
      <c r="W145" s="276" t="s">
        <v>8813</v>
      </c>
      <c r="X145" s="276" t="s">
        <v>8813</v>
      </c>
      <c r="Y145" s="276" t="s">
        <v>8813</v>
      </c>
      <c r="Z145" s="276" t="s">
        <v>8813</v>
      </c>
      <c r="AA145" s="276" t="s">
        <v>8813</v>
      </c>
      <c r="AB145" s="276" t="s">
        <v>8813</v>
      </c>
      <c r="AC145" s="276" t="s">
        <v>8813</v>
      </c>
      <c r="AD145" s="276" t="s">
        <v>8813</v>
      </c>
      <c r="AE145" s="276">
        <v>1.6</v>
      </c>
      <c r="AF145" s="276">
        <v>1.6</v>
      </c>
      <c r="AG145" s="276">
        <v>1.6</v>
      </c>
      <c r="AH145" s="276">
        <v>1.7</v>
      </c>
      <c r="AI145" s="276">
        <v>1.7</v>
      </c>
      <c r="AJ145" s="276">
        <v>1.7</v>
      </c>
      <c r="AK145" s="276">
        <v>1.7</v>
      </c>
      <c r="AL145" s="276">
        <v>1.7</v>
      </c>
      <c r="AM145" s="276">
        <v>1.7</v>
      </c>
      <c r="AN145" s="276">
        <v>1.6</v>
      </c>
      <c r="AO145" s="276">
        <v>1.6</v>
      </c>
      <c r="AP145" s="276">
        <v>1.7</v>
      </c>
      <c r="AQ145" s="276">
        <v>1.6</v>
      </c>
      <c r="AR145" s="276">
        <v>2.2000000000000002</v>
      </c>
      <c r="AS145" s="276">
        <v>2.2999999999999998</v>
      </c>
      <c r="AT145" s="276">
        <v>2.2999999999999998</v>
      </c>
      <c r="AU145" s="276">
        <v>2.2999999999999998</v>
      </c>
      <c r="AV145" s="276">
        <v>2.2999999999999998</v>
      </c>
      <c r="AW145" s="276">
        <v>2.2999999999999998</v>
      </c>
      <c r="AX145" s="276">
        <v>2.2999999999999998</v>
      </c>
      <c r="AY145" s="276">
        <v>2.2999999999999998</v>
      </c>
      <c r="AZ145" s="276">
        <v>2.2999999999999998</v>
      </c>
      <c r="BA145" s="276">
        <f>_xlfn.IFNA(VLOOKUP(C145,'INFORM Severity - hidden'!$C$5:$G$300,5,FALSE),"-")</f>
        <v>2.2999999999999998</v>
      </c>
    </row>
    <row r="146" spans="1:53" x14ac:dyDescent="0.25">
      <c r="A146" t="s">
        <v>976</v>
      </c>
      <c r="B146" t="s">
        <v>974</v>
      </c>
      <c r="C146" t="s">
        <v>975</v>
      </c>
      <c r="D146" s="276" t="str">
        <f t="shared" si="2"/>
        <v>Stable</v>
      </c>
      <c r="E146" s="276" t="s">
        <v>8813</v>
      </c>
      <c r="F146" s="276" t="s">
        <v>8813</v>
      </c>
      <c r="G146" s="276" t="s">
        <v>8813</v>
      </c>
      <c r="H146" s="276" t="s">
        <v>8813</v>
      </c>
      <c r="I146" s="276" t="s">
        <v>8813</v>
      </c>
      <c r="J146" s="276" t="s">
        <v>8813</v>
      </c>
      <c r="K146" s="276" t="s">
        <v>8813</v>
      </c>
      <c r="L146" s="276" t="s">
        <v>8813</v>
      </c>
      <c r="M146" s="276" t="s">
        <v>8813</v>
      </c>
      <c r="N146" s="276" t="s">
        <v>8813</v>
      </c>
      <c r="O146" s="276" t="s">
        <v>8813</v>
      </c>
      <c r="P146" s="276" t="s">
        <v>8813</v>
      </c>
      <c r="Q146" s="276" t="s">
        <v>8813</v>
      </c>
      <c r="R146" s="276">
        <v>2.2000000000000002</v>
      </c>
      <c r="S146" s="276">
        <v>2.1</v>
      </c>
      <c r="T146" s="276">
        <v>2.1</v>
      </c>
      <c r="U146" s="276">
        <v>2.1</v>
      </c>
      <c r="V146" s="276">
        <v>2.1</v>
      </c>
      <c r="W146" s="276">
        <v>2.1</v>
      </c>
      <c r="X146" s="276">
        <v>2.1</v>
      </c>
      <c r="Y146" s="276">
        <v>2.1</v>
      </c>
      <c r="Z146" s="276">
        <v>2</v>
      </c>
      <c r="AA146" s="276">
        <v>2.1</v>
      </c>
      <c r="AB146" s="276">
        <v>2.1</v>
      </c>
      <c r="AC146" s="276">
        <v>2.1</v>
      </c>
      <c r="AD146" s="276">
        <v>2.1</v>
      </c>
      <c r="AE146" s="276">
        <v>2.1</v>
      </c>
      <c r="AF146" s="276">
        <v>2.1</v>
      </c>
      <c r="AG146" s="276">
        <v>2.1</v>
      </c>
      <c r="AH146" s="276">
        <v>2.1</v>
      </c>
      <c r="AI146" s="276">
        <v>2.2999999999999998</v>
      </c>
      <c r="AJ146" s="276">
        <v>2.2999999999999998</v>
      </c>
      <c r="AK146" s="276">
        <v>2.2999999999999998</v>
      </c>
      <c r="AL146" s="276">
        <v>2.2000000000000002</v>
      </c>
      <c r="AM146" s="276">
        <v>2.2000000000000002</v>
      </c>
      <c r="AN146" s="276">
        <v>2.4</v>
      </c>
      <c r="AO146" s="276">
        <v>2.4</v>
      </c>
      <c r="AP146" s="276">
        <v>2.4</v>
      </c>
      <c r="AQ146" s="276">
        <v>2.4</v>
      </c>
      <c r="AR146" s="276">
        <v>2.4</v>
      </c>
      <c r="AS146" s="276">
        <v>2.5</v>
      </c>
      <c r="AT146" s="276">
        <v>2.5</v>
      </c>
      <c r="AU146" s="276">
        <v>2.5</v>
      </c>
      <c r="AV146" s="276">
        <v>2.5</v>
      </c>
      <c r="AW146" s="276">
        <v>2.5</v>
      </c>
      <c r="AX146" s="276">
        <v>2.5</v>
      </c>
      <c r="AY146" s="276">
        <v>2.5</v>
      </c>
      <c r="AZ146" s="276">
        <v>2.5</v>
      </c>
      <c r="BA146" s="276">
        <f>_xlfn.IFNA(VLOOKUP(C146,'INFORM Severity - hidden'!$C$5:$G$300,5,FALSE),"-")</f>
        <v>2.5</v>
      </c>
    </row>
    <row r="147" spans="1:53" x14ac:dyDescent="0.25">
      <c r="A147" t="s">
        <v>191</v>
      </c>
      <c r="B147" t="s">
        <v>189</v>
      </c>
      <c r="C147" t="s">
        <v>190</v>
      </c>
      <c r="D147" s="276" t="str">
        <f t="shared" si="2"/>
        <v>Increasing</v>
      </c>
      <c r="E147" s="276" t="s">
        <v>8813</v>
      </c>
      <c r="F147" s="276">
        <v>3.1</v>
      </c>
      <c r="G147" s="276">
        <v>3.2</v>
      </c>
      <c r="H147" s="276">
        <v>3.5</v>
      </c>
      <c r="I147" s="276">
        <v>3.5</v>
      </c>
      <c r="J147" s="276">
        <v>3.5</v>
      </c>
      <c r="K147" s="276">
        <v>3.5</v>
      </c>
      <c r="L147" s="276">
        <v>3.5</v>
      </c>
      <c r="M147" s="276">
        <v>3.5</v>
      </c>
      <c r="N147" s="276">
        <v>3.6</v>
      </c>
      <c r="O147" s="276">
        <v>3.6</v>
      </c>
      <c r="P147" s="276">
        <v>3.6</v>
      </c>
      <c r="Q147" s="276">
        <v>3.6</v>
      </c>
      <c r="R147" s="276">
        <v>3.6</v>
      </c>
      <c r="S147" s="276">
        <v>3.6</v>
      </c>
      <c r="T147" s="276">
        <v>3.6</v>
      </c>
      <c r="U147" s="276">
        <v>3.6</v>
      </c>
      <c r="V147" s="276">
        <v>3.6</v>
      </c>
      <c r="W147" s="276">
        <v>3.7</v>
      </c>
      <c r="X147" s="276">
        <v>3.7</v>
      </c>
      <c r="Y147" s="276">
        <v>3.7</v>
      </c>
      <c r="Z147" s="276">
        <v>3.8</v>
      </c>
      <c r="AA147" s="276">
        <v>3.7</v>
      </c>
      <c r="AB147" s="276">
        <v>3.7</v>
      </c>
      <c r="AC147" s="276">
        <v>3.7</v>
      </c>
      <c r="AD147" s="276">
        <v>3.7</v>
      </c>
      <c r="AE147" s="276">
        <v>3.7</v>
      </c>
      <c r="AF147" s="276">
        <v>3.7</v>
      </c>
      <c r="AG147" s="276">
        <v>3.7</v>
      </c>
      <c r="AH147" s="276">
        <v>3.8</v>
      </c>
      <c r="AI147" s="276">
        <v>3.8</v>
      </c>
      <c r="AJ147" s="276">
        <v>3.8</v>
      </c>
      <c r="AK147" s="276">
        <v>3.8</v>
      </c>
      <c r="AL147" s="276">
        <v>3.8</v>
      </c>
      <c r="AM147" s="276">
        <v>3.8</v>
      </c>
      <c r="AN147" s="276">
        <v>3.8</v>
      </c>
      <c r="AO147" s="276">
        <v>3.8</v>
      </c>
      <c r="AP147" s="276">
        <v>3.8</v>
      </c>
      <c r="AQ147" s="276">
        <v>3.8</v>
      </c>
      <c r="AR147" s="276">
        <v>3.7</v>
      </c>
      <c r="AS147" s="276">
        <v>3.7</v>
      </c>
      <c r="AT147" s="276">
        <v>3.5</v>
      </c>
      <c r="AU147" s="276">
        <v>3.5</v>
      </c>
      <c r="AV147" s="276">
        <v>3.6</v>
      </c>
      <c r="AW147" s="276">
        <v>3.6</v>
      </c>
      <c r="AX147" s="276">
        <v>3.7</v>
      </c>
      <c r="AY147" s="276">
        <v>3.5</v>
      </c>
      <c r="AZ147" s="276">
        <v>3.7</v>
      </c>
      <c r="BA147" s="276">
        <f>_xlfn.IFNA(VLOOKUP(C147,'INFORM Severity - hidden'!$C$5:$G$300,5,FALSE),"-")</f>
        <v>3.9</v>
      </c>
    </row>
    <row r="148" spans="1:53" x14ac:dyDescent="0.25">
      <c r="A148" t="s">
        <v>191</v>
      </c>
      <c r="B148" t="s">
        <v>198</v>
      </c>
      <c r="C148" t="s">
        <v>199</v>
      </c>
      <c r="D148" s="276" t="str">
        <f t="shared" si="2"/>
        <v>Stable</v>
      </c>
      <c r="E148" s="276" t="s">
        <v>8813</v>
      </c>
      <c r="F148" s="276">
        <v>3.1</v>
      </c>
      <c r="G148" s="276">
        <v>3.2</v>
      </c>
      <c r="H148" s="276">
        <v>3.2</v>
      </c>
      <c r="I148" s="276">
        <v>3.2</v>
      </c>
      <c r="J148" s="276">
        <v>3.3</v>
      </c>
      <c r="K148" s="276">
        <v>3.3</v>
      </c>
      <c r="L148" s="276">
        <v>3.3</v>
      </c>
      <c r="M148" s="276">
        <v>3.3</v>
      </c>
      <c r="N148" s="276">
        <v>3.4</v>
      </c>
      <c r="O148" s="276">
        <v>3.4</v>
      </c>
      <c r="P148" s="276">
        <v>3.4</v>
      </c>
      <c r="Q148" s="276">
        <v>3.4</v>
      </c>
      <c r="R148" s="276">
        <v>3.4</v>
      </c>
      <c r="S148" s="276">
        <v>3.4</v>
      </c>
      <c r="T148" s="276">
        <v>3.4</v>
      </c>
      <c r="U148" s="276">
        <v>3.4</v>
      </c>
      <c r="V148" s="276">
        <v>3.4</v>
      </c>
      <c r="W148" s="276">
        <v>3.5</v>
      </c>
      <c r="X148" s="276">
        <v>3.5</v>
      </c>
      <c r="Y148" s="276">
        <v>3.4</v>
      </c>
      <c r="Z148" s="276">
        <v>3.4</v>
      </c>
      <c r="AA148" s="276">
        <v>3.4</v>
      </c>
      <c r="AB148" s="276">
        <v>3.4</v>
      </c>
      <c r="AC148" s="276">
        <v>2.9</v>
      </c>
      <c r="AD148" s="276">
        <v>2.9</v>
      </c>
      <c r="AE148" s="276">
        <v>2.9</v>
      </c>
      <c r="AF148" s="276">
        <v>2.9</v>
      </c>
      <c r="AG148" s="276">
        <v>2.9</v>
      </c>
      <c r="AH148" s="276">
        <v>3</v>
      </c>
      <c r="AI148" s="276">
        <v>3</v>
      </c>
      <c r="AJ148" s="276">
        <v>3</v>
      </c>
      <c r="AK148" s="276">
        <v>3</v>
      </c>
      <c r="AL148" s="276">
        <v>3</v>
      </c>
      <c r="AM148" s="276">
        <v>3</v>
      </c>
      <c r="AN148" s="276">
        <v>3</v>
      </c>
      <c r="AO148" s="276">
        <v>3</v>
      </c>
      <c r="AP148" s="276">
        <v>3</v>
      </c>
      <c r="AQ148" s="276">
        <v>3</v>
      </c>
      <c r="AR148" s="276">
        <v>2.9</v>
      </c>
      <c r="AS148" s="276">
        <v>2.9</v>
      </c>
      <c r="AT148" s="276">
        <v>2.9</v>
      </c>
      <c r="AU148" s="276">
        <v>2.9</v>
      </c>
      <c r="AV148" s="276">
        <v>3</v>
      </c>
      <c r="AW148" s="276">
        <v>3</v>
      </c>
      <c r="AX148" s="276">
        <v>3</v>
      </c>
      <c r="AY148" s="276">
        <v>3</v>
      </c>
      <c r="AZ148" s="276">
        <v>3</v>
      </c>
      <c r="BA148" s="276">
        <f>_xlfn.IFNA(VLOOKUP(C148,'INFORM Severity - hidden'!$C$5:$G$300,5,FALSE),"-")</f>
        <v>3</v>
      </c>
    </row>
    <row r="149" spans="1:53" x14ac:dyDescent="0.25">
      <c r="A149" t="s">
        <v>191</v>
      </c>
      <c r="B149" t="s">
        <v>208</v>
      </c>
      <c r="C149" t="s">
        <v>209</v>
      </c>
      <c r="D149" s="276" t="str">
        <f t="shared" si="2"/>
        <v>Stable</v>
      </c>
      <c r="E149" s="276" t="s">
        <v>8813</v>
      </c>
      <c r="F149" s="276">
        <v>2.4</v>
      </c>
      <c r="G149" s="276">
        <v>2.6</v>
      </c>
      <c r="H149" s="276">
        <v>3</v>
      </c>
      <c r="I149" s="276">
        <v>3</v>
      </c>
      <c r="J149" s="276">
        <v>3</v>
      </c>
      <c r="K149" s="276">
        <v>3</v>
      </c>
      <c r="L149" s="276">
        <v>3</v>
      </c>
      <c r="M149" s="276">
        <v>3</v>
      </c>
      <c r="N149" s="276">
        <v>3.1</v>
      </c>
      <c r="O149" s="276">
        <v>3.1</v>
      </c>
      <c r="P149" s="276">
        <v>3.1</v>
      </c>
      <c r="Q149" s="276">
        <v>3.1</v>
      </c>
      <c r="R149" s="276">
        <v>3.1</v>
      </c>
      <c r="S149" s="276">
        <v>3.2</v>
      </c>
      <c r="T149" s="276">
        <v>3.2</v>
      </c>
      <c r="U149" s="276">
        <v>3.2</v>
      </c>
      <c r="V149" s="276">
        <v>3.2</v>
      </c>
      <c r="W149" s="276">
        <v>3.3</v>
      </c>
      <c r="X149" s="276">
        <v>3.2</v>
      </c>
      <c r="Y149" s="276">
        <v>3.2</v>
      </c>
      <c r="Z149" s="276">
        <v>3.2</v>
      </c>
      <c r="AA149" s="276">
        <v>3.2</v>
      </c>
      <c r="AB149" s="276">
        <v>3.2</v>
      </c>
      <c r="AC149" s="276">
        <v>3.2</v>
      </c>
      <c r="AD149" s="276">
        <v>3.2</v>
      </c>
      <c r="AE149" s="276">
        <v>3.2</v>
      </c>
      <c r="AF149" s="276">
        <v>3.3</v>
      </c>
      <c r="AG149" s="276">
        <v>3.3</v>
      </c>
      <c r="AH149" s="276">
        <v>3.4</v>
      </c>
      <c r="AI149" s="276">
        <v>3.4</v>
      </c>
      <c r="AJ149" s="276">
        <v>3.4</v>
      </c>
      <c r="AK149" s="276">
        <v>3.4</v>
      </c>
      <c r="AL149" s="276">
        <v>3.3</v>
      </c>
      <c r="AM149" s="276">
        <v>3.3</v>
      </c>
      <c r="AN149" s="276">
        <v>3.3</v>
      </c>
      <c r="AO149" s="276">
        <v>3.3</v>
      </c>
      <c r="AP149" s="276">
        <v>3.3</v>
      </c>
      <c r="AQ149" s="276">
        <v>3.3</v>
      </c>
      <c r="AR149" s="276">
        <v>3.3</v>
      </c>
      <c r="AS149" s="276">
        <v>3.3</v>
      </c>
      <c r="AT149" s="276">
        <v>3.3</v>
      </c>
      <c r="AU149" s="276">
        <v>3.3</v>
      </c>
      <c r="AV149" s="276">
        <v>3.6</v>
      </c>
      <c r="AW149" s="276">
        <v>3.6</v>
      </c>
      <c r="AX149" s="276">
        <v>3.7</v>
      </c>
      <c r="AY149" s="276">
        <v>3.7</v>
      </c>
      <c r="AZ149" s="276">
        <v>3.6</v>
      </c>
      <c r="BA149" s="276">
        <f>_xlfn.IFNA(VLOOKUP(C149,'INFORM Severity - hidden'!$C$5:$G$300,5,FALSE),"-")</f>
        <v>3.6</v>
      </c>
    </row>
    <row r="150" spans="1:53" x14ac:dyDescent="0.25">
      <c r="A150" t="s">
        <v>191</v>
      </c>
      <c r="B150" t="s">
        <v>921</v>
      </c>
      <c r="C150" t="s">
        <v>922</v>
      </c>
      <c r="D150" s="276" t="str">
        <f t="shared" si="2"/>
        <v>Decreasing</v>
      </c>
      <c r="E150" s="276" t="s">
        <v>8813</v>
      </c>
      <c r="F150" s="276" t="s">
        <v>8813</v>
      </c>
      <c r="G150" s="276" t="s">
        <v>8813</v>
      </c>
      <c r="H150" s="276" t="s">
        <v>8813</v>
      </c>
      <c r="I150" s="276" t="s">
        <v>8813</v>
      </c>
      <c r="J150" s="276" t="s">
        <v>8813</v>
      </c>
      <c r="K150" s="276" t="s">
        <v>8813</v>
      </c>
      <c r="L150" s="276" t="s">
        <v>8813</v>
      </c>
      <c r="M150" s="276" t="s">
        <v>8813</v>
      </c>
      <c r="N150" s="276" t="s">
        <v>8813</v>
      </c>
      <c r="O150" s="276" t="s">
        <v>8813</v>
      </c>
      <c r="P150" s="276">
        <v>2.5</v>
      </c>
      <c r="Q150" s="276">
        <v>2.5</v>
      </c>
      <c r="R150" s="276">
        <v>2.6</v>
      </c>
      <c r="S150" s="276">
        <v>2.5</v>
      </c>
      <c r="T150" s="276">
        <v>2.5</v>
      </c>
      <c r="U150" s="276">
        <v>2.5</v>
      </c>
      <c r="V150" s="276">
        <v>2.6</v>
      </c>
      <c r="W150" s="276">
        <v>2.5</v>
      </c>
      <c r="X150" s="276">
        <v>2.5</v>
      </c>
      <c r="Y150" s="276">
        <v>2.5</v>
      </c>
      <c r="Z150" s="276">
        <v>2.5</v>
      </c>
      <c r="AA150" s="276">
        <v>2.4</v>
      </c>
      <c r="AB150" s="276">
        <v>2.5</v>
      </c>
      <c r="AC150" s="276">
        <v>2.7</v>
      </c>
      <c r="AD150" s="276">
        <v>2.7</v>
      </c>
      <c r="AE150" s="276">
        <v>2.7</v>
      </c>
      <c r="AF150" s="276">
        <v>2.7</v>
      </c>
      <c r="AG150" s="276">
        <v>2.7</v>
      </c>
      <c r="AH150" s="276">
        <v>2.7</v>
      </c>
      <c r="AI150" s="276">
        <v>2.7</v>
      </c>
      <c r="AJ150" s="276">
        <v>2.7</v>
      </c>
      <c r="AK150" s="276">
        <v>2.7</v>
      </c>
      <c r="AL150" s="276">
        <v>2.7</v>
      </c>
      <c r="AM150" s="276">
        <v>2.7</v>
      </c>
      <c r="AN150" s="276">
        <v>2.7</v>
      </c>
      <c r="AO150" s="276">
        <v>2.7</v>
      </c>
      <c r="AP150" s="276">
        <v>2.7</v>
      </c>
      <c r="AQ150" s="276">
        <v>2.7</v>
      </c>
      <c r="AR150" s="276">
        <v>2.7</v>
      </c>
      <c r="AS150" s="276">
        <v>2.7</v>
      </c>
      <c r="AT150" s="276">
        <v>2.7</v>
      </c>
      <c r="AU150" s="276">
        <v>2.7</v>
      </c>
      <c r="AV150" s="276">
        <v>2.8</v>
      </c>
      <c r="AW150" s="276">
        <v>2.7</v>
      </c>
      <c r="AX150" s="276">
        <v>2.8</v>
      </c>
      <c r="AY150" s="276">
        <v>2.8</v>
      </c>
      <c r="AZ150" s="276">
        <v>2.6</v>
      </c>
      <c r="BA150" s="276">
        <f>_xlfn.IFNA(VLOOKUP(C150,'INFORM Severity - hidden'!$C$5:$G$300,5,FALSE),"-")</f>
        <v>2.6</v>
      </c>
    </row>
    <row r="151" spans="1:53" x14ac:dyDescent="0.25">
      <c r="A151"/>
      <c r="B151"/>
      <c r="C151" t="s">
        <v>8876</v>
      </c>
      <c r="D151" s="276" t="str">
        <f t="shared" si="2"/>
        <v>-</v>
      </c>
      <c r="E151" s="276" t="s">
        <v>8813</v>
      </c>
      <c r="F151" s="276" t="s">
        <v>8813</v>
      </c>
      <c r="G151" s="276" t="s">
        <v>8813</v>
      </c>
      <c r="H151" s="276" t="s">
        <v>8813</v>
      </c>
      <c r="I151" s="276" t="s">
        <v>8813</v>
      </c>
      <c r="J151" s="276" t="s">
        <v>8813</v>
      </c>
      <c r="K151" s="276" t="s">
        <v>8813</v>
      </c>
      <c r="L151" s="276" t="s">
        <v>8813</v>
      </c>
      <c r="M151" s="276" t="s">
        <v>8813</v>
      </c>
      <c r="N151" s="276" t="s">
        <v>8813</v>
      </c>
      <c r="O151" s="276" t="s">
        <v>8813</v>
      </c>
      <c r="P151" s="276" t="s">
        <v>8813</v>
      </c>
      <c r="Q151" s="276" t="s">
        <v>8813</v>
      </c>
      <c r="R151" s="276" t="s">
        <v>8813</v>
      </c>
      <c r="S151" s="276" t="s">
        <v>8813</v>
      </c>
      <c r="T151" s="276" t="s">
        <v>8813</v>
      </c>
      <c r="U151" s="276" t="s">
        <v>8813</v>
      </c>
      <c r="V151" s="276" t="s">
        <v>8813</v>
      </c>
      <c r="W151" s="276" t="s">
        <v>8813</v>
      </c>
      <c r="X151" s="276" t="s">
        <v>8813</v>
      </c>
      <c r="Y151" s="276" t="s">
        <v>8813</v>
      </c>
      <c r="Z151" s="276">
        <v>2.9</v>
      </c>
      <c r="AA151" s="276">
        <v>2.9</v>
      </c>
      <c r="AB151" s="276">
        <v>2.9</v>
      </c>
      <c r="AC151" s="276">
        <v>2.9</v>
      </c>
      <c r="AD151" s="276" t="s">
        <v>8813</v>
      </c>
      <c r="AE151" s="276" t="s">
        <v>8813</v>
      </c>
      <c r="AF151" s="276" t="s">
        <v>8813</v>
      </c>
      <c r="AG151" s="276" t="s">
        <v>8813</v>
      </c>
      <c r="AH151" s="276" t="s">
        <v>8813</v>
      </c>
      <c r="AI151" s="276" t="s">
        <v>8813</v>
      </c>
      <c r="AJ151" s="276" t="s">
        <v>8813</v>
      </c>
      <c r="AK151" s="276" t="s">
        <v>8813</v>
      </c>
      <c r="AL151" s="276" t="s">
        <v>8813</v>
      </c>
      <c r="AM151" s="276" t="s">
        <v>8813</v>
      </c>
      <c r="AN151" s="276" t="s">
        <v>8813</v>
      </c>
      <c r="AO151" s="276" t="s">
        <v>8813</v>
      </c>
      <c r="AP151" s="276" t="s">
        <v>8813</v>
      </c>
      <c r="AQ151" s="276" t="s">
        <v>8813</v>
      </c>
      <c r="AR151" s="276" t="s">
        <v>8813</v>
      </c>
      <c r="AS151" s="276" t="s">
        <v>8813</v>
      </c>
      <c r="AT151" s="276" t="s">
        <v>8813</v>
      </c>
      <c r="AU151" s="276" t="s">
        <v>8813</v>
      </c>
      <c r="AV151" s="276" t="s">
        <v>8813</v>
      </c>
      <c r="AW151" s="276" t="s">
        <v>8813</v>
      </c>
      <c r="AX151" s="276" t="s">
        <v>8813</v>
      </c>
      <c r="AY151" s="276" t="s">
        <v>8813</v>
      </c>
      <c r="AZ151" s="276" t="s">
        <v>8813</v>
      </c>
      <c r="BA151" s="276" t="str">
        <f>_xlfn.IFNA(VLOOKUP(C151,'INFORM Severity - hidden'!$C$5:$G$300,5,FALSE),"-")</f>
        <v>-</v>
      </c>
    </row>
    <row r="152" spans="1:53" x14ac:dyDescent="0.25">
      <c r="A152" t="s">
        <v>773</v>
      </c>
      <c r="B152" t="s">
        <v>797</v>
      </c>
      <c r="C152" t="s">
        <v>798</v>
      </c>
      <c r="D152" s="276" t="str">
        <f t="shared" si="2"/>
        <v>Stable</v>
      </c>
      <c r="E152" s="276">
        <v>3.5</v>
      </c>
      <c r="F152" s="276">
        <v>3.5</v>
      </c>
      <c r="G152" s="276">
        <v>4</v>
      </c>
      <c r="H152" s="276">
        <v>4.0999999999999996</v>
      </c>
      <c r="I152" s="276">
        <v>3.8</v>
      </c>
      <c r="J152" s="276">
        <v>3.8</v>
      </c>
      <c r="K152" s="276">
        <v>4.0999999999999996</v>
      </c>
      <c r="L152" s="276">
        <v>4.0999999999999996</v>
      </c>
      <c r="M152" s="276">
        <v>4.0999999999999996</v>
      </c>
      <c r="N152" s="276">
        <v>4.0999999999999996</v>
      </c>
      <c r="O152" s="276">
        <v>4.0999999999999996</v>
      </c>
      <c r="P152" s="276">
        <v>4.0999999999999996</v>
      </c>
      <c r="Q152" s="276">
        <v>4</v>
      </c>
      <c r="R152" s="276">
        <v>4</v>
      </c>
      <c r="S152" s="276">
        <v>3.7</v>
      </c>
      <c r="T152" s="276">
        <v>4.2</v>
      </c>
      <c r="U152" s="276">
        <v>4.0999999999999996</v>
      </c>
      <c r="V152" s="276">
        <v>4.2</v>
      </c>
      <c r="W152" s="276">
        <v>4.2</v>
      </c>
      <c r="X152" s="276">
        <v>4.2</v>
      </c>
      <c r="Y152" s="276">
        <v>4.2</v>
      </c>
      <c r="Z152" s="276">
        <v>4.2</v>
      </c>
      <c r="AA152" s="276">
        <v>4</v>
      </c>
      <c r="AB152" s="276">
        <v>4</v>
      </c>
      <c r="AC152" s="276">
        <v>4</v>
      </c>
      <c r="AD152" s="276">
        <v>4.0999999999999996</v>
      </c>
      <c r="AE152" s="276">
        <v>4.0999999999999996</v>
      </c>
      <c r="AF152" s="276">
        <v>4.0999999999999996</v>
      </c>
      <c r="AG152" s="276">
        <v>4.0999999999999996</v>
      </c>
      <c r="AH152" s="276">
        <v>4.0999999999999996</v>
      </c>
      <c r="AI152" s="276">
        <v>4.0999999999999996</v>
      </c>
      <c r="AJ152" s="276">
        <v>4.2</v>
      </c>
      <c r="AK152" s="276">
        <v>4.2</v>
      </c>
      <c r="AL152" s="276">
        <v>4.2</v>
      </c>
      <c r="AM152" s="276">
        <v>4.2</v>
      </c>
      <c r="AN152" s="276">
        <v>4.2</v>
      </c>
      <c r="AO152" s="276">
        <v>4.2</v>
      </c>
      <c r="AP152" s="276">
        <v>4.2</v>
      </c>
      <c r="AQ152" s="276">
        <v>4.2</v>
      </c>
      <c r="AR152" s="276">
        <v>4.2</v>
      </c>
      <c r="AS152" s="276">
        <v>4.0999999999999996</v>
      </c>
      <c r="AT152" s="276">
        <v>3.5</v>
      </c>
      <c r="AU152" s="276">
        <v>4.0999999999999996</v>
      </c>
      <c r="AV152" s="276">
        <v>4.0999999999999996</v>
      </c>
      <c r="AW152" s="276">
        <v>4.0999999999999996</v>
      </c>
      <c r="AX152" s="276">
        <v>4.0999999999999996</v>
      </c>
      <c r="AY152" s="276">
        <v>4.0999999999999996</v>
      </c>
      <c r="AZ152" s="276">
        <v>4.0999999999999996</v>
      </c>
      <c r="BA152" s="276">
        <f>_xlfn.IFNA(VLOOKUP(C152,'INFORM Severity - hidden'!$C$5:$G$300,5,FALSE),"-")</f>
        <v>4.0999999999999996</v>
      </c>
    </row>
    <row r="153" spans="1:53" x14ac:dyDescent="0.25">
      <c r="A153"/>
      <c r="B153"/>
      <c r="C153" t="s">
        <v>8877</v>
      </c>
      <c r="D153" s="276" t="str">
        <f t="shared" si="2"/>
        <v>-</v>
      </c>
      <c r="E153" s="276">
        <v>3.6</v>
      </c>
      <c r="F153" s="276">
        <v>3.6</v>
      </c>
      <c r="G153" s="276">
        <v>3.5</v>
      </c>
      <c r="H153" s="276">
        <v>3.6</v>
      </c>
      <c r="I153" s="276" t="s">
        <v>8813</v>
      </c>
      <c r="J153" s="276" t="s">
        <v>8813</v>
      </c>
      <c r="K153" s="276" t="s">
        <v>8813</v>
      </c>
      <c r="L153" s="276" t="s">
        <v>8813</v>
      </c>
      <c r="M153" s="276" t="s">
        <v>8813</v>
      </c>
      <c r="N153" s="276" t="s">
        <v>8813</v>
      </c>
      <c r="O153" s="276" t="s">
        <v>8813</v>
      </c>
      <c r="P153" s="276" t="s">
        <v>8813</v>
      </c>
      <c r="Q153" s="276" t="s">
        <v>8813</v>
      </c>
      <c r="R153" s="276" t="s">
        <v>8813</v>
      </c>
      <c r="S153" s="276" t="s">
        <v>8813</v>
      </c>
      <c r="T153" s="276" t="s">
        <v>8813</v>
      </c>
      <c r="U153" s="276" t="s">
        <v>8813</v>
      </c>
      <c r="V153" s="276" t="s">
        <v>8813</v>
      </c>
      <c r="W153" s="276" t="s">
        <v>8813</v>
      </c>
      <c r="X153" s="276" t="s">
        <v>8813</v>
      </c>
      <c r="Y153" s="276" t="s">
        <v>8813</v>
      </c>
      <c r="Z153" s="276" t="s">
        <v>8813</v>
      </c>
      <c r="AA153" s="276" t="s">
        <v>8813</v>
      </c>
      <c r="AB153" s="276" t="s">
        <v>8813</v>
      </c>
      <c r="AC153" s="276" t="s">
        <v>8813</v>
      </c>
      <c r="AD153" s="276" t="s">
        <v>8813</v>
      </c>
      <c r="AE153" s="276" t="s">
        <v>8813</v>
      </c>
      <c r="AF153" s="276" t="s">
        <v>8813</v>
      </c>
      <c r="AG153" s="276" t="s">
        <v>8813</v>
      </c>
      <c r="AH153" s="276" t="s">
        <v>8813</v>
      </c>
      <c r="AI153" s="276" t="s">
        <v>8813</v>
      </c>
      <c r="AJ153" s="276" t="s">
        <v>8813</v>
      </c>
      <c r="AK153" s="276" t="s">
        <v>8813</v>
      </c>
      <c r="AL153" s="276" t="s">
        <v>8813</v>
      </c>
      <c r="AM153" s="276" t="s">
        <v>8813</v>
      </c>
      <c r="AN153" s="276" t="s">
        <v>8813</v>
      </c>
      <c r="AO153" s="276" t="s">
        <v>8813</v>
      </c>
      <c r="AP153" s="276" t="s">
        <v>8813</v>
      </c>
      <c r="AQ153" s="276" t="s">
        <v>8813</v>
      </c>
      <c r="AR153" s="276" t="s">
        <v>8813</v>
      </c>
      <c r="AS153" s="276" t="s">
        <v>8813</v>
      </c>
      <c r="AT153" s="276" t="s">
        <v>8813</v>
      </c>
      <c r="AU153" s="276" t="s">
        <v>8813</v>
      </c>
      <c r="AV153" s="276" t="s">
        <v>8813</v>
      </c>
      <c r="AW153" s="276" t="s">
        <v>8813</v>
      </c>
      <c r="AX153" s="276" t="s">
        <v>8813</v>
      </c>
      <c r="AY153" s="276" t="s">
        <v>8813</v>
      </c>
      <c r="AZ153" s="276" t="s">
        <v>8813</v>
      </c>
      <c r="BA153" s="276" t="str">
        <f>_xlfn.IFNA(VLOOKUP(C153,'INFORM Severity - hidden'!$C$5:$G$300,5,FALSE),"-")</f>
        <v>-</v>
      </c>
    </row>
    <row r="154" spans="1:53" x14ac:dyDescent="0.25">
      <c r="A154" t="s">
        <v>773</v>
      </c>
      <c r="B154" t="s">
        <v>787</v>
      </c>
      <c r="C154" t="s">
        <v>788</v>
      </c>
      <c r="D154" s="276" t="str">
        <f t="shared" si="2"/>
        <v>Stable</v>
      </c>
      <c r="E154" s="276">
        <v>2.1</v>
      </c>
      <c r="F154" s="276">
        <v>2</v>
      </c>
      <c r="G154" s="276">
        <v>2.7</v>
      </c>
      <c r="H154" s="276">
        <v>2.8</v>
      </c>
      <c r="I154" s="276">
        <v>2.8</v>
      </c>
      <c r="J154" s="276">
        <v>2.8</v>
      </c>
      <c r="K154" s="276">
        <v>2.8</v>
      </c>
      <c r="L154" s="276">
        <v>2.8</v>
      </c>
      <c r="M154" s="276">
        <v>2.8</v>
      </c>
      <c r="N154" s="276">
        <v>2.8</v>
      </c>
      <c r="O154" s="276" t="s">
        <v>8813</v>
      </c>
      <c r="P154" s="276" t="s">
        <v>8813</v>
      </c>
      <c r="Q154" s="276" t="s">
        <v>8813</v>
      </c>
      <c r="R154" s="276" t="s">
        <v>8813</v>
      </c>
      <c r="S154" s="276" t="s">
        <v>8813</v>
      </c>
      <c r="T154" s="276" t="s">
        <v>8813</v>
      </c>
      <c r="U154" s="276" t="s">
        <v>8813</v>
      </c>
      <c r="V154" s="276" t="s">
        <v>8813</v>
      </c>
      <c r="W154" s="276" t="s">
        <v>8813</v>
      </c>
      <c r="X154" s="276" t="s">
        <v>8813</v>
      </c>
      <c r="Y154" s="276" t="s">
        <v>8813</v>
      </c>
      <c r="Z154" s="276" t="s">
        <v>8813</v>
      </c>
      <c r="AA154" s="276">
        <v>2.5</v>
      </c>
      <c r="AB154" s="276">
        <v>2.5</v>
      </c>
      <c r="AC154" s="276">
        <v>2.5</v>
      </c>
      <c r="AD154" s="276">
        <v>2.5</v>
      </c>
      <c r="AE154" s="276">
        <v>2.5</v>
      </c>
      <c r="AF154" s="276">
        <v>2.5</v>
      </c>
      <c r="AG154" s="276">
        <v>2.5</v>
      </c>
      <c r="AH154" s="276">
        <v>2.6</v>
      </c>
      <c r="AI154" s="276">
        <v>2.6</v>
      </c>
      <c r="AJ154" s="276">
        <v>3.4</v>
      </c>
      <c r="AK154" s="276">
        <v>3.4</v>
      </c>
      <c r="AL154" s="276">
        <v>3.4</v>
      </c>
      <c r="AM154" s="276">
        <v>3.2</v>
      </c>
      <c r="AN154" s="276">
        <v>3.2</v>
      </c>
      <c r="AO154" s="276">
        <v>3.2</v>
      </c>
      <c r="AP154" s="276">
        <v>3.2</v>
      </c>
      <c r="AQ154" s="276">
        <v>3.2</v>
      </c>
      <c r="AR154" s="276">
        <v>3.2</v>
      </c>
      <c r="AS154" s="276">
        <v>3.2</v>
      </c>
      <c r="AT154" s="276">
        <v>3.2</v>
      </c>
      <c r="AU154" s="276">
        <v>3.3</v>
      </c>
      <c r="AV154" s="276">
        <v>3.3</v>
      </c>
      <c r="AW154" s="276">
        <v>3.3</v>
      </c>
      <c r="AX154" s="276">
        <v>3.3</v>
      </c>
      <c r="AY154" s="276">
        <v>3.3</v>
      </c>
      <c r="AZ154" s="276">
        <v>3.3</v>
      </c>
      <c r="BA154" s="276">
        <f>_xlfn.IFNA(VLOOKUP(C154,'INFORM Severity - hidden'!$C$5:$G$300,5,FALSE),"-")</f>
        <v>3.3</v>
      </c>
    </row>
    <row r="155" spans="1:53" x14ac:dyDescent="0.25">
      <c r="A155" t="s">
        <v>773</v>
      </c>
      <c r="B155" t="s">
        <v>771</v>
      </c>
      <c r="C155" t="s">
        <v>772</v>
      </c>
      <c r="D155" s="276" t="str">
        <f t="shared" si="2"/>
        <v>Stable</v>
      </c>
      <c r="E155" s="276">
        <v>4</v>
      </c>
      <c r="F155" s="276">
        <v>4</v>
      </c>
      <c r="G155" s="276">
        <v>4</v>
      </c>
      <c r="H155" s="276">
        <v>4.0999999999999996</v>
      </c>
      <c r="I155" s="276">
        <v>4.0999999999999996</v>
      </c>
      <c r="J155" s="276">
        <v>4.0999999999999996</v>
      </c>
      <c r="K155" s="276">
        <v>4.2</v>
      </c>
      <c r="L155" s="276">
        <v>4.0999999999999996</v>
      </c>
      <c r="M155" s="276">
        <v>4.0999999999999996</v>
      </c>
      <c r="N155" s="276">
        <v>4.0999999999999996</v>
      </c>
      <c r="O155" s="276">
        <v>4.0999999999999996</v>
      </c>
      <c r="P155" s="276">
        <v>4.0999999999999996</v>
      </c>
      <c r="Q155" s="276">
        <v>4</v>
      </c>
      <c r="R155" s="276">
        <v>4</v>
      </c>
      <c r="S155" s="276">
        <v>4</v>
      </c>
      <c r="T155" s="276">
        <v>4</v>
      </c>
      <c r="U155" s="276">
        <v>4</v>
      </c>
      <c r="V155" s="276">
        <v>4.0999999999999996</v>
      </c>
      <c r="W155" s="276">
        <v>4.0999999999999996</v>
      </c>
      <c r="X155" s="276">
        <v>4.0999999999999996</v>
      </c>
      <c r="Y155" s="276">
        <v>4.0999999999999996</v>
      </c>
      <c r="Z155" s="276">
        <v>4</v>
      </c>
      <c r="AA155" s="276">
        <v>4.0999999999999996</v>
      </c>
      <c r="AB155" s="276">
        <v>4.0999999999999996</v>
      </c>
      <c r="AC155" s="276">
        <v>4.0999999999999996</v>
      </c>
      <c r="AD155" s="276">
        <v>4</v>
      </c>
      <c r="AE155" s="276">
        <v>4.0999999999999996</v>
      </c>
      <c r="AF155" s="276">
        <v>4.0999999999999996</v>
      </c>
      <c r="AG155" s="276">
        <v>4.0999999999999996</v>
      </c>
      <c r="AH155" s="276">
        <v>4.0999999999999996</v>
      </c>
      <c r="AI155" s="276">
        <v>4.0999999999999996</v>
      </c>
      <c r="AJ155" s="276">
        <v>4.2</v>
      </c>
      <c r="AK155" s="276">
        <v>4.2</v>
      </c>
      <c r="AL155" s="276">
        <v>4.2</v>
      </c>
      <c r="AM155" s="276">
        <v>4.0999999999999996</v>
      </c>
      <c r="AN155" s="276">
        <v>4.0999999999999996</v>
      </c>
      <c r="AO155" s="276">
        <v>4.0999999999999996</v>
      </c>
      <c r="AP155" s="276">
        <v>4.2</v>
      </c>
      <c r="AQ155" s="276">
        <v>4.2</v>
      </c>
      <c r="AR155" s="276">
        <v>4.2</v>
      </c>
      <c r="AS155" s="276">
        <v>4.2</v>
      </c>
      <c r="AT155" s="276">
        <v>4.2</v>
      </c>
      <c r="AU155" s="276">
        <v>4.0999999999999996</v>
      </c>
      <c r="AV155" s="276">
        <v>4.0999999999999996</v>
      </c>
      <c r="AW155" s="276">
        <v>4.0999999999999996</v>
      </c>
      <c r="AX155" s="276">
        <v>4.2</v>
      </c>
      <c r="AY155" s="276">
        <v>4.0999999999999996</v>
      </c>
      <c r="AZ155" s="276">
        <v>4.0999999999999996</v>
      </c>
      <c r="BA155" s="276">
        <f>_xlfn.IFNA(VLOOKUP(C155,'INFORM Severity - hidden'!$C$5:$G$300,5,FALSE),"-")</f>
        <v>4.2</v>
      </c>
    </row>
    <row r="156" spans="1:53" x14ac:dyDescent="0.25">
      <c r="A156"/>
      <c r="B156"/>
      <c r="C156" t="s">
        <v>8878</v>
      </c>
      <c r="D156" s="276" t="str">
        <f t="shared" si="2"/>
        <v>-</v>
      </c>
      <c r="E156" s="276">
        <v>1.5</v>
      </c>
      <c r="F156" s="276">
        <v>1.5</v>
      </c>
      <c r="G156" s="276" t="s">
        <v>8813</v>
      </c>
      <c r="H156" s="276" t="s">
        <v>8813</v>
      </c>
      <c r="I156" s="276" t="s">
        <v>8813</v>
      </c>
      <c r="J156" s="276" t="s">
        <v>8813</v>
      </c>
      <c r="K156" s="276" t="s">
        <v>8813</v>
      </c>
      <c r="L156" s="276" t="s">
        <v>8813</v>
      </c>
      <c r="M156" s="276" t="s">
        <v>8813</v>
      </c>
      <c r="N156" s="276" t="s">
        <v>8813</v>
      </c>
      <c r="O156" s="276" t="s">
        <v>8813</v>
      </c>
      <c r="P156" s="276" t="s">
        <v>8813</v>
      </c>
      <c r="Q156" s="276" t="s">
        <v>8813</v>
      </c>
      <c r="R156" s="276" t="s">
        <v>8813</v>
      </c>
      <c r="S156" s="276" t="s">
        <v>8813</v>
      </c>
      <c r="T156" s="276" t="s">
        <v>8813</v>
      </c>
      <c r="U156" s="276" t="s">
        <v>8813</v>
      </c>
      <c r="V156" s="276" t="s">
        <v>8813</v>
      </c>
      <c r="W156" s="276" t="s">
        <v>8813</v>
      </c>
      <c r="X156" s="276" t="s">
        <v>8813</v>
      </c>
      <c r="Y156" s="276" t="s">
        <v>8813</v>
      </c>
      <c r="Z156" s="276" t="s">
        <v>8813</v>
      </c>
      <c r="AA156" s="276" t="s">
        <v>8813</v>
      </c>
      <c r="AB156" s="276" t="s">
        <v>8813</v>
      </c>
      <c r="AC156" s="276" t="s">
        <v>8813</v>
      </c>
      <c r="AD156" s="276" t="s">
        <v>8813</v>
      </c>
      <c r="AE156" s="276" t="s">
        <v>8813</v>
      </c>
      <c r="AF156" s="276" t="s">
        <v>8813</v>
      </c>
      <c r="AG156" s="276" t="s">
        <v>8813</v>
      </c>
      <c r="AH156" s="276" t="s">
        <v>8813</v>
      </c>
      <c r="AI156" s="276" t="s">
        <v>8813</v>
      </c>
      <c r="AJ156" s="276" t="s">
        <v>8813</v>
      </c>
      <c r="AK156" s="276" t="s">
        <v>8813</v>
      </c>
      <c r="AL156" s="276" t="s">
        <v>8813</v>
      </c>
      <c r="AM156" s="276" t="s">
        <v>8813</v>
      </c>
      <c r="AN156" s="276" t="s">
        <v>8813</v>
      </c>
      <c r="AO156" s="276" t="s">
        <v>8813</v>
      </c>
      <c r="AP156" s="276" t="s">
        <v>8813</v>
      </c>
      <c r="AQ156" s="276" t="s">
        <v>8813</v>
      </c>
      <c r="AR156" s="276" t="s">
        <v>8813</v>
      </c>
      <c r="AS156" s="276" t="s">
        <v>8813</v>
      </c>
      <c r="AT156" s="276" t="s">
        <v>8813</v>
      </c>
      <c r="AU156" s="276" t="s">
        <v>8813</v>
      </c>
      <c r="AV156" s="276" t="s">
        <v>8813</v>
      </c>
      <c r="AW156" s="276" t="s">
        <v>8813</v>
      </c>
      <c r="AX156" s="276" t="s">
        <v>8813</v>
      </c>
      <c r="AY156" s="276" t="s">
        <v>8813</v>
      </c>
      <c r="AZ156" s="276" t="s">
        <v>8813</v>
      </c>
      <c r="BA156" s="276" t="str">
        <f>_xlfn.IFNA(VLOOKUP(C156,'INFORM Severity - hidden'!$C$5:$G$300,5,FALSE),"-")</f>
        <v>-</v>
      </c>
    </row>
    <row r="157" spans="1:53" x14ac:dyDescent="0.25">
      <c r="A157" t="s">
        <v>773</v>
      </c>
      <c r="B157" t="s">
        <v>931</v>
      </c>
      <c r="C157" t="s">
        <v>932</v>
      </c>
      <c r="D157" s="276" t="str">
        <f t="shared" si="2"/>
        <v>Stable</v>
      </c>
      <c r="E157" s="276" t="s">
        <v>8813</v>
      </c>
      <c r="F157" s="276" t="s">
        <v>8813</v>
      </c>
      <c r="G157" s="276" t="s">
        <v>8813</v>
      </c>
      <c r="H157" s="276" t="s">
        <v>8813</v>
      </c>
      <c r="I157" s="276" t="s">
        <v>8813</v>
      </c>
      <c r="J157" s="276" t="s">
        <v>8813</v>
      </c>
      <c r="K157" s="276" t="s">
        <v>8813</v>
      </c>
      <c r="L157" s="276" t="s">
        <v>8813</v>
      </c>
      <c r="M157" s="276" t="s">
        <v>8813</v>
      </c>
      <c r="N157" s="276" t="s">
        <v>8813</v>
      </c>
      <c r="O157" s="276" t="s">
        <v>8813</v>
      </c>
      <c r="P157" s="276" t="s">
        <v>8813</v>
      </c>
      <c r="Q157" s="276" t="s">
        <v>8813</v>
      </c>
      <c r="R157" s="276" t="s">
        <v>8813</v>
      </c>
      <c r="S157" s="276">
        <v>2.5</v>
      </c>
      <c r="T157" s="276">
        <v>2.5</v>
      </c>
      <c r="U157" s="276">
        <v>2.6</v>
      </c>
      <c r="V157" s="276">
        <v>2.6</v>
      </c>
      <c r="W157" s="276">
        <v>2.6</v>
      </c>
      <c r="X157" s="276">
        <v>2.6</v>
      </c>
      <c r="Y157" s="276">
        <v>2.6</v>
      </c>
      <c r="Z157" s="276">
        <v>2.6</v>
      </c>
      <c r="AA157" s="276">
        <v>2.6</v>
      </c>
      <c r="AB157" s="276">
        <v>2.6</v>
      </c>
      <c r="AC157" s="276">
        <v>2.6</v>
      </c>
      <c r="AD157" s="276">
        <v>2.6</v>
      </c>
      <c r="AE157" s="276">
        <v>2.7</v>
      </c>
      <c r="AF157" s="276">
        <v>2.7</v>
      </c>
      <c r="AG157" s="276">
        <v>2.7</v>
      </c>
      <c r="AH157" s="276">
        <v>2.9</v>
      </c>
      <c r="AI157" s="276">
        <v>2.8</v>
      </c>
      <c r="AJ157" s="276">
        <v>3.7</v>
      </c>
      <c r="AK157" s="276">
        <v>3.7</v>
      </c>
      <c r="AL157" s="276">
        <v>3.6</v>
      </c>
      <c r="AM157" s="276">
        <v>3.6</v>
      </c>
      <c r="AN157" s="276">
        <v>3.6</v>
      </c>
      <c r="AO157" s="276">
        <v>3.6</v>
      </c>
      <c r="AP157" s="276">
        <v>3.6</v>
      </c>
      <c r="AQ157" s="276">
        <v>3.6</v>
      </c>
      <c r="AR157" s="276">
        <v>3.6</v>
      </c>
      <c r="AS157" s="276">
        <v>3.6</v>
      </c>
      <c r="AT157" s="276">
        <v>3.6</v>
      </c>
      <c r="AU157" s="276">
        <v>3.7</v>
      </c>
      <c r="AV157" s="276">
        <v>3.7</v>
      </c>
      <c r="AW157" s="276">
        <v>3.7</v>
      </c>
      <c r="AX157" s="276">
        <v>3.7</v>
      </c>
      <c r="AY157" s="276">
        <v>3.7</v>
      </c>
      <c r="AZ157" s="276">
        <v>3.7</v>
      </c>
      <c r="BA157" s="276">
        <f>_xlfn.IFNA(VLOOKUP(C157,'INFORM Severity - hidden'!$C$5:$G$300,5,FALSE),"-")</f>
        <v>3.7</v>
      </c>
    </row>
    <row r="158" spans="1:53" x14ac:dyDescent="0.25">
      <c r="A158" t="s">
        <v>773</v>
      </c>
      <c r="B158" t="s">
        <v>954</v>
      </c>
      <c r="C158" t="s">
        <v>955</v>
      </c>
      <c r="D158" s="276" t="str">
        <f t="shared" si="2"/>
        <v>Stable</v>
      </c>
      <c r="E158" s="276" t="s">
        <v>8813</v>
      </c>
      <c r="F158" s="276" t="s">
        <v>8813</v>
      </c>
      <c r="G158" s="276" t="s">
        <v>8813</v>
      </c>
      <c r="H158" s="276" t="s">
        <v>8813</v>
      </c>
      <c r="I158" s="276" t="s">
        <v>8813</v>
      </c>
      <c r="J158" s="276" t="s">
        <v>8813</v>
      </c>
      <c r="K158" s="276" t="s">
        <v>8813</v>
      </c>
      <c r="L158" s="276" t="s">
        <v>8813</v>
      </c>
      <c r="M158" s="276" t="s">
        <v>8813</v>
      </c>
      <c r="N158" s="276" t="s">
        <v>8813</v>
      </c>
      <c r="O158" s="276" t="s">
        <v>8813</v>
      </c>
      <c r="P158" s="276" t="s">
        <v>8813</v>
      </c>
      <c r="Q158" s="276">
        <v>2</v>
      </c>
      <c r="R158" s="276">
        <v>2.4</v>
      </c>
      <c r="S158" s="276">
        <v>2.4</v>
      </c>
      <c r="T158" s="276">
        <v>2.5</v>
      </c>
      <c r="U158" s="276">
        <v>2.5</v>
      </c>
      <c r="V158" s="276">
        <v>2.1</v>
      </c>
      <c r="W158" s="276">
        <v>2.1</v>
      </c>
      <c r="X158" s="276">
        <v>2.1</v>
      </c>
      <c r="Y158" s="276">
        <v>2.1</v>
      </c>
      <c r="Z158" s="276">
        <v>2</v>
      </c>
      <c r="AA158" s="276">
        <v>2.1</v>
      </c>
      <c r="AB158" s="276">
        <v>2.1</v>
      </c>
      <c r="AC158" s="276">
        <v>2.1</v>
      </c>
      <c r="AD158" s="276">
        <v>2.1</v>
      </c>
      <c r="AE158" s="276">
        <v>2.1</v>
      </c>
      <c r="AF158" s="276">
        <v>2.1</v>
      </c>
      <c r="AG158" s="276">
        <v>2.1</v>
      </c>
      <c r="AH158" s="276">
        <v>2</v>
      </c>
      <c r="AI158" s="276">
        <v>2</v>
      </c>
      <c r="AJ158" s="276">
        <v>2</v>
      </c>
      <c r="AK158" s="276">
        <v>2</v>
      </c>
      <c r="AL158" s="276">
        <v>2</v>
      </c>
      <c r="AM158" s="276">
        <v>2</v>
      </c>
      <c r="AN158" s="276">
        <v>2</v>
      </c>
      <c r="AO158" s="276">
        <v>2</v>
      </c>
      <c r="AP158" s="276">
        <v>2</v>
      </c>
      <c r="AQ158" s="276">
        <v>2</v>
      </c>
      <c r="AR158" s="276">
        <v>2</v>
      </c>
      <c r="AS158" s="276">
        <v>2</v>
      </c>
      <c r="AT158" s="276">
        <v>1.7</v>
      </c>
      <c r="AU158" s="276">
        <v>2.2000000000000002</v>
      </c>
      <c r="AV158" s="276">
        <v>2.2000000000000002</v>
      </c>
      <c r="AW158" s="276">
        <v>2.2000000000000002</v>
      </c>
      <c r="AX158" s="276">
        <v>2.2000000000000002</v>
      </c>
      <c r="AY158" s="276">
        <v>2.2000000000000002</v>
      </c>
      <c r="AZ158" s="276">
        <v>2.2000000000000002</v>
      </c>
      <c r="BA158" s="276">
        <f>_xlfn.IFNA(VLOOKUP(C158,'INFORM Severity - hidden'!$C$5:$G$300,5,FALSE),"-")</f>
        <v>2.2000000000000002</v>
      </c>
    </row>
    <row r="159" spans="1:53" x14ac:dyDescent="0.25">
      <c r="A159" t="s">
        <v>3674</v>
      </c>
      <c r="B159" t="s">
        <v>3672</v>
      </c>
      <c r="C159" t="s">
        <v>3673</v>
      </c>
      <c r="D159" s="276" t="str">
        <f t="shared" si="2"/>
        <v>Decreasing</v>
      </c>
      <c r="E159" s="276">
        <v>2</v>
      </c>
      <c r="F159" s="276">
        <v>2</v>
      </c>
      <c r="G159" s="276">
        <v>2</v>
      </c>
      <c r="H159" s="276">
        <v>2.4</v>
      </c>
      <c r="I159" s="276">
        <v>2.4</v>
      </c>
      <c r="J159" s="276">
        <v>2.4</v>
      </c>
      <c r="K159" s="276">
        <v>2.4</v>
      </c>
      <c r="L159" s="276">
        <v>2.4</v>
      </c>
      <c r="M159" s="276">
        <v>2.4</v>
      </c>
      <c r="N159" s="276" t="s">
        <v>8813</v>
      </c>
      <c r="O159" s="276" t="s">
        <v>8813</v>
      </c>
      <c r="P159" s="276" t="s">
        <v>8813</v>
      </c>
      <c r="Q159" s="276" t="s">
        <v>8813</v>
      </c>
      <c r="R159" s="276" t="s">
        <v>8813</v>
      </c>
      <c r="S159" s="276" t="s">
        <v>8813</v>
      </c>
      <c r="T159" s="276" t="s">
        <v>8813</v>
      </c>
      <c r="U159" s="276" t="s">
        <v>8813</v>
      </c>
      <c r="V159" s="276" t="s">
        <v>8813</v>
      </c>
      <c r="W159" s="276" t="s">
        <v>8813</v>
      </c>
      <c r="X159" s="276" t="s">
        <v>8813</v>
      </c>
      <c r="Y159" s="276" t="s">
        <v>8813</v>
      </c>
      <c r="Z159" s="276" t="s">
        <v>8813</v>
      </c>
      <c r="AA159" s="276" t="s">
        <v>8813</v>
      </c>
      <c r="AB159" s="276" t="s">
        <v>8813</v>
      </c>
      <c r="AC159" s="276" t="s">
        <v>8813</v>
      </c>
      <c r="AD159" s="276" t="s">
        <v>8813</v>
      </c>
      <c r="AE159" s="276" t="s">
        <v>8813</v>
      </c>
      <c r="AF159" s="276" t="s">
        <v>8813</v>
      </c>
      <c r="AG159" s="276" t="s">
        <v>8813</v>
      </c>
      <c r="AH159" s="276" t="s">
        <v>8813</v>
      </c>
      <c r="AI159" s="276" t="s">
        <v>8813</v>
      </c>
      <c r="AJ159" s="276" t="s">
        <v>8813</v>
      </c>
      <c r="AK159" s="276" t="s">
        <v>8813</v>
      </c>
      <c r="AL159" s="276" t="s">
        <v>8813</v>
      </c>
      <c r="AM159" s="276" t="s">
        <v>8813</v>
      </c>
      <c r="AN159" s="276" t="s">
        <v>8813</v>
      </c>
      <c r="AO159" s="276" t="s">
        <v>8813</v>
      </c>
      <c r="AP159" s="276" t="s">
        <v>8813</v>
      </c>
      <c r="AQ159" s="276" t="s">
        <v>8813</v>
      </c>
      <c r="AR159" s="276">
        <v>1.9</v>
      </c>
      <c r="AS159" s="276">
        <v>1.9</v>
      </c>
      <c r="AT159" s="276" t="s">
        <v>8813</v>
      </c>
      <c r="AU159" s="276" t="s">
        <v>8813</v>
      </c>
      <c r="AV159" s="276">
        <v>2</v>
      </c>
      <c r="AW159" s="276" t="s">
        <v>8813</v>
      </c>
      <c r="AX159" s="276">
        <v>1.9</v>
      </c>
      <c r="AY159" s="276">
        <v>1.9</v>
      </c>
      <c r="AZ159" s="276" t="s">
        <v>8813</v>
      </c>
      <c r="BA159" s="276" t="str">
        <f>_xlfn.IFNA(VLOOKUP(C159,'INFORM Severity - hidden'!$C$5:$G$300,5,FALSE),"-")</f>
        <v>x</v>
      </c>
    </row>
    <row r="160" spans="1:53" x14ac:dyDescent="0.25">
      <c r="A160"/>
      <c r="B160"/>
      <c r="C160" t="s">
        <v>8879</v>
      </c>
      <c r="D160" s="276" t="str">
        <f t="shared" si="2"/>
        <v>-</v>
      </c>
      <c r="E160" s="276" t="s">
        <v>8813</v>
      </c>
      <c r="F160" s="276" t="s">
        <v>8813</v>
      </c>
      <c r="G160" s="276" t="s">
        <v>8813</v>
      </c>
      <c r="H160" s="276" t="s">
        <v>8813</v>
      </c>
      <c r="I160" s="276" t="s">
        <v>8813</v>
      </c>
      <c r="J160" s="276" t="s">
        <v>8813</v>
      </c>
      <c r="K160" s="276" t="s">
        <v>8813</v>
      </c>
      <c r="L160" s="276" t="s">
        <v>8813</v>
      </c>
      <c r="M160" s="276" t="s">
        <v>8813</v>
      </c>
      <c r="N160" s="276" t="s">
        <v>8813</v>
      </c>
      <c r="O160" s="276" t="s">
        <v>8813</v>
      </c>
      <c r="P160" s="276" t="s">
        <v>8813</v>
      </c>
      <c r="Q160" s="276" t="s">
        <v>8813</v>
      </c>
      <c r="R160" s="276" t="s">
        <v>8813</v>
      </c>
      <c r="S160" s="276" t="s">
        <v>8813</v>
      </c>
      <c r="T160" s="276" t="s">
        <v>8813</v>
      </c>
      <c r="U160" s="276" t="s">
        <v>8813</v>
      </c>
      <c r="V160" s="276" t="s">
        <v>8813</v>
      </c>
      <c r="W160" s="276" t="s">
        <v>8813</v>
      </c>
      <c r="X160" s="276" t="s">
        <v>8813</v>
      </c>
      <c r="Y160" s="276" t="s">
        <v>8813</v>
      </c>
      <c r="Z160" s="276" t="s">
        <v>8813</v>
      </c>
      <c r="AA160" s="276" t="s">
        <v>8813</v>
      </c>
      <c r="AB160" s="276">
        <v>2.2000000000000002</v>
      </c>
      <c r="AC160" s="276">
        <v>2.2000000000000002</v>
      </c>
      <c r="AD160" s="276">
        <v>2.2000000000000002</v>
      </c>
      <c r="AE160" s="276">
        <v>2.2000000000000002</v>
      </c>
      <c r="AF160" s="276">
        <v>2.2000000000000002</v>
      </c>
      <c r="AG160" s="276">
        <v>2.2000000000000002</v>
      </c>
      <c r="AH160" s="276">
        <v>2.2999999999999998</v>
      </c>
      <c r="AI160" s="276">
        <v>2.2999999999999998</v>
      </c>
      <c r="AJ160" s="276">
        <v>2.2999999999999998</v>
      </c>
      <c r="AK160" s="276">
        <v>2.2999999999999998</v>
      </c>
      <c r="AL160" s="276" t="s">
        <v>8813</v>
      </c>
      <c r="AM160" s="276" t="s">
        <v>8813</v>
      </c>
      <c r="AN160" s="276" t="s">
        <v>8813</v>
      </c>
      <c r="AO160" s="276" t="s">
        <v>8813</v>
      </c>
      <c r="AP160" s="276" t="s">
        <v>8813</v>
      </c>
      <c r="AQ160" s="276" t="s">
        <v>8813</v>
      </c>
      <c r="AR160" s="276" t="s">
        <v>8813</v>
      </c>
      <c r="AS160" s="276" t="s">
        <v>8813</v>
      </c>
      <c r="AT160" s="276" t="s">
        <v>8813</v>
      </c>
      <c r="AU160" s="276" t="s">
        <v>8813</v>
      </c>
      <c r="AV160" s="276" t="s">
        <v>8813</v>
      </c>
      <c r="AW160" s="276" t="s">
        <v>8813</v>
      </c>
      <c r="AX160" s="276" t="s">
        <v>8813</v>
      </c>
      <c r="AY160" s="276" t="s">
        <v>8813</v>
      </c>
      <c r="AZ160" s="276" t="s">
        <v>8813</v>
      </c>
      <c r="BA160" s="276" t="str">
        <f>_xlfn.IFNA(VLOOKUP(C160,'INFORM Severity - hidden'!$C$5:$G$300,5,FALSE),"-")</f>
        <v>-</v>
      </c>
    </row>
    <row r="161" spans="1:53" x14ac:dyDescent="0.25">
      <c r="A161"/>
      <c r="B161"/>
      <c r="C161" t="s">
        <v>8880</v>
      </c>
      <c r="D161" s="276" t="str">
        <f t="shared" si="2"/>
        <v>-</v>
      </c>
      <c r="E161" s="276" t="s">
        <v>8813</v>
      </c>
      <c r="F161" s="276" t="s">
        <v>8813</v>
      </c>
      <c r="G161" s="276" t="s">
        <v>8813</v>
      </c>
      <c r="H161" s="276" t="s">
        <v>8813</v>
      </c>
      <c r="I161" s="276" t="s">
        <v>8813</v>
      </c>
      <c r="J161" s="276" t="s">
        <v>8813</v>
      </c>
      <c r="K161" s="276">
        <v>1.9</v>
      </c>
      <c r="L161" s="276">
        <v>1.9</v>
      </c>
      <c r="M161" s="276" t="s">
        <v>8813</v>
      </c>
      <c r="N161" s="276" t="s">
        <v>8813</v>
      </c>
      <c r="O161" s="276" t="s">
        <v>8813</v>
      </c>
      <c r="P161" s="276" t="s">
        <v>8813</v>
      </c>
      <c r="Q161" s="276" t="s">
        <v>8813</v>
      </c>
      <c r="R161" s="276" t="s">
        <v>8813</v>
      </c>
      <c r="S161" s="276" t="s">
        <v>8813</v>
      </c>
      <c r="T161" s="276" t="s">
        <v>8813</v>
      </c>
      <c r="U161" s="276" t="s">
        <v>8813</v>
      </c>
      <c r="V161" s="276" t="s">
        <v>8813</v>
      </c>
      <c r="W161" s="276" t="s">
        <v>8813</v>
      </c>
      <c r="X161" s="276" t="s">
        <v>8813</v>
      </c>
      <c r="Y161" s="276" t="s">
        <v>8813</v>
      </c>
      <c r="Z161" s="276" t="s">
        <v>8813</v>
      </c>
      <c r="AA161" s="276" t="s">
        <v>8813</v>
      </c>
      <c r="AB161" s="276" t="s">
        <v>8813</v>
      </c>
      <c r="AC161" s="276" t="s">
        <v>8813</v>
      </c>
      <c r="AD161" s="276" t="s">
        <v>8813</v>
      </c>
      <c r="AE161" s="276" t="s">
        <v>8813</v>
      </c>
      <c r="AF161" s="276" t="s">
        <v>8813</v>
      </c>
      <c r="AG161" s="276" t="s">
        <v>8813</v>
      </c>
      <c r="AH161" s="276" t="s">
        <v>8813</v>
      </c>
      <c r="AI161" s="276" t="s">
        <v>8813</v>
      </c>
      <c r="AJ161" s="276" t="s">
        <v>8813</v>
      </c>
      <c r="AK161" s="276" t="s">
        <v>8813</v>
      </c>
      <c r="AL161" s="276" t="s">
        <v>8813</v>
      </c>
      <c r="AM161" s="276" t="s">
        <v>8813</v>
      </c>
      <c r="AN161" s="276" t="s">
        <v>8813</v>
      </c>
      <c r="AO161" s="276" t="s">
        <v>8813</v>
      </c>
      <c r="AP161" s="276" t="s">
        <v>8813</v>
      </c>
      <c r="AQ161" s="276" t="s">
        <v>8813</v>
      </c>
      <c r="AR161" s="276" t="s">
        <v>8813</v>
      </c>
      <c r="AS161" s="276" t="s">
        <v>8813</v>
      </c>
      <c r="AT161" s="276" t="s">
        <v>8813</v>
      </c>
      <c r="AU161" s="276" t="s">
        <v>8813</v>
      </c>
      <c r="AV161" s="276" t="s">
        <v>8813</v>
      </c>
      <c r="AW161" s="276" t="s">
        <v>8813</v>
      </c>
      <c r="AX161" s="276" t="s">
        <v>8813</v>
      </c>
      <c r="AY161" s="276" t="s">
        <v>8813</v>
      </c>
      <c r="AZ161" s="276" t="s">
        <v>8813</v>
      </c>
      <c r="BA161" s="276" t="str">
        <f>_xlfn.IFNA(VLOOKUP(C161,'INFORM Severity - hidden'!$C$5:$G$300,5,FALSE),"-")</f>
        <v>-</v>
      </c>
    </row>
    <row r="162" spans="1:53" x14ac:dyDescent="0.25">
      <c r="A162" t="s">
        <v>147</v>
      </c>
      <c r="B162" t="s">
        <v>145</v>
      </c>
      <c r="C162" t="s">
        <v>146</v>
      </c>
      <c r="D162" s="276" t="str">
        <f t="shared" si="2"/>
        <v>Stable</v>
      </c>
      <c r="E162" s="276" t="s">
        <v>8813</v>
      </c>
      <c r="F162" s="276">
        <v>3.2</v>
      </c>
      <c r="G162" s="276">
        <v>3.2</v>
      </c>
      <c r="H162" s="276">
        <v>3.3</v>
      </c>
      <c r="I162" s="276">
        <v>3.3</v>
      </c>
      <c r="J162" s="276">
        <v>3.3</v>
      </c>
      <c r="K162" s="276">
        <v>3.3</v>
      </c>
      <c r="L162" s="276">
        <v>3.3</v>
      </c>
      <c r="M162" s="276">
        <v>3.3</v>
      </c>
      <c r="N162" s="276">
        <v>3.4</v>
      </c>
      <c r="O162" s="276">
        <v>3.4</v>
      </c>
      <c r="P162" s="276">
        <v>3.4</v>
      </c>
      <c r="Q162" s="276">
        <v>3.4</v>
      </c>
      <c r="R162" s="276">
        <v>3.4</v>
      </c>
      <c r="S162" s="276">
        <v>3.4</v>
      </c>
      <c r="T162" s="276">
        <v>3.4</v>
      </c>
      <c r="U162" s="276">
        <v>3.4</v>
      </c>
      <c r="V162" s="276">
        <v>3.4</v>
      </c>
      <c r="W162" s="276">
        <v>3.4</v>
      </c>
      <c r="X162" s="276">
        <v>3.4</v>
      </c>
      <c r="Y162" s="276">
        <v>3.4</v>
      </c>
      <c r="Z162" s="276">
        <v>3.4</v>
      </c>
      <c r="AA162" s="276">
        <v>3.4</v>
      </c>
      <c r="AB162" s="276">
        <v>3.4</v>
      </c>
      <c r="AC162" s="276">
        <v>3.4</v>
      </c>
      <c r="AD162" s="276">
        <v>3.4</v>
      </c>
      <c r="AE162" s="276">
        <v>3.4</v>
      </c>
      <c r="AF162" s="276">
        <v>3.4</v>
      </c>
      <c r="AG162" s="276">
        <v>3.8</v>
      </c>
      <c r="AH162" s="276">
        <v>3.8</v>
      </c>
      <c r="AI162" s="276">
        <v>3.8</v>
      </c>
      <c r="AJ162" s="276">
        <v>3.8</v>
      </c>
      <c r="AK162" s="276">
        <v>3.8</v>
      </c>
      <c r="AL162" s="276">
        <v>3.7</v>
      </c>
      <c r="AM162" s="276">
        <v>3.7</v>
      </c>
      <c r="AN162" s="276">
        <v>3.6</v>
      </c>
      <c r="AO162" s="276">
        <v>3.6</v>
      </c>
      <c r="AP162" s="276">
        <v>3.6</v>
      </c>
      <c r="AQ162" s="276">
        <v>3.6</v>
      </c>
      <c r="AR162" s="276">
        <v>3.6</v>
      </c>
      <c r="AS162" s="276">
        <v>3.7</v>
      </c>
      <c r="AT162" s="276">
        <v>3.7</v>
      </c>
      <c r="AU162" s="276">
        <v>3.7</v>
      </c>
      <c r="AV162" s="276">
        <v>3.7</v>
      </c>
      <c r="AW162" s="276">
        <v>4</v>
      </c>
      <c r="AX162" s="276">
        <v>3.8</v>
      </c>
      <c r="AY162" s="276">
        <v>3.9</v>
      </c>
      <c r="AZ162" s="276">
        <v>3.8</v>
      </c>
      <c r="BA162" s="276">
        <f>_xlfn.IFNA(VLOOKUP(C162,'INFORM Severity - hidden'!$C$5:$G$300,5,FALSE),"-")</f>
        <v>3.8</v>
      </c>
    </row>
    <row r="163" spans="1:53" x14ac:dyDescent="0.25">
      <c r="A163"/>
      <c r="B163"/>
      <c r="C163" t="s">
        <v>8881</v>
      </c>
      <c r="D163" s="276" t="str">
        <f t="shared" si="2"/>
        <v>-</v>
      </c>
      <c r="E163" s="276" t="s">
        <v>8813</v>
      </c>
      <c r="F163" s="276">
        <v>2.6</v>
      </c>
      <c r="G163" s="276" t="s">
        <v>8813</v>
      </c>
      <c r="H163" s="276" t="s">
        <v>8813</v>
      </c>
      <c r="I163" s="276" t="s">
        <v>8813</v>
      </c>
      <c r="J163" s="276" t="s">
        <v>8813</v>
      </c>
      <c r="K163" s="276" t="s">
        <v>8813</v>
      </c>
      <c r="L163" s="276" t="s">
        <v>8813</v>
      </c>
      <c r="M163" s="276" t="s">
        <v>8813</v>
      </c>
      <c r="N163" s="276" t="s">
        <v>8813</v>
      </c>
      <c r="O163" s="276" t="s">
        <v>8813</v>
      </c>
      <c r="P163" s="276" t="s">
        <v>8813</v>
      </c>
      <c r="Q163" s="276" t="s">
        <v>8813</v>
      </c>
      <c r="R163" s="276" t="s">
        <v>8813</v>
      </c>
      <c r="S163" s="276" t="s">
        <v>8813</v>
      </c>
      <c r="T163" s="276" t="s">
        <v>8813</v>
      </c>
      <c r="U163" s="276" t="s">
        <v>8813</v>
      </c>
      <c r="V163" s="276" t="s">
        <v>8813</v>
      </c>
      <c r="W163" s="276" t="s">
        <v>8813</v>
      </c>
      <c r="X163" s="276" t="s">
        <v>8813</v>
      </c>
      <c r="Y163" s="276" t="s">
        <v>8813</v>
      </c>
      <c r="Z163" s="276" t="s">
        <v>8813</v>
      </c>
      <c r="AA163" s="276" t="s">
        <v>8813</v>
      </c>
      <c r="AB163" s="276" t="s">
        <v>8813</v>
      </c>
      <c r="AC163" s="276" t="s">
        <v>8813</v>
      </c>
      <c r="AD163" s="276" t="s">
        <v>8813</v>
      </c>
      <c r="AE163" s="276" t="s">
        <v>8813</v>
      </c>
      <c r="AF163" s="276" t="s">
        <v>8813</v>
      </c>
      <c r="AG163" s="276" t="s">
        <v>8813</v>
      </c>
      <c r="AH163" s="276" t="s">
        <v>8813</v>
      </c>
      <c r="AI163" s="276" t="s">
        <v>8813</v>
      </c>
      <c r="AJ163" s="276" t="s">
        <v>8813</v>
      </c>
      <c r="AK163" s="276" t="s">
        <v>8813</v>
      </c>
      <c r="AL163" s="276" t="s">
        <v>8813</v>
      </c>
      <c r="AM163" s="276" t="s">
        <v>8813</v>
      </c>
      <c r="AN163" s="276" t="s">
        <v>8813</v>
      </c>
      <c r="AO163" s="276" t="s">
        <v>8813</v>
      </c>
      <c r="AP163" s="276" t="s">
        <v>8813</v>
      </c>
      <c r="AQ163" s="276" t="s">
        <v>8813</v>
      </c>
      <c r="AR163" s="276" t="s">
        <v>8813</v>
      </c>
      <c r="AS163" s="276" t="s">
        <v>8813</v>
      </c>
      <c r="AT163" s="276" t="s">
        <v>8813</v>
      </c>
      <c r="AU163" s="276" t="s">
        <v>8813</v>
      </c>
      <c r="AV163" s="276" t="s">
        <v>8813</v>
      </c>
      <c r="AW163" s="276" t="s">
        <v>8813</v>
      </c>
      <c r="AX163" s="276" t="s">
        <v>8813</v>
      </c>
      <c r="AY163" s="276" t="s">
        <v>8813</v>
      </c>
      <c r="AZ163" s="276" t="s">
        <v>8813</v>
      </c>
      <c r="BA163" s="276" t="str">
        <f>_xlfn.IFNA(VLOOKUP(C163,'INFORM Severity - hidden'!$C$5:$G$300,5,FALSE),"-")</f>
        <v>-</v>
      </c>
    </row>
    <row r="164" spans="1:53" x14ac:dyDescent="0.25">
      <c r="A164"/>
      <c r="B164"/>
      <c r="C164" t="s">
        <v>8882</v>
      </c>
      <c r="D164" s="276" t="str">
        <f t="shared" si="2"/>
        <v>-</v>
      </c>
      <c r="E164" s="276" t="s">
        <v>8813</v>
      </c>
      <c r="F164" s="276">
        <v>3.2</v>
      </c>
      <c r="G164" s="276">
        <v>3.2</v>
      </c>
      <c r="H164" s="276" t="s">
        <v>8813</v>
      </c>
      <c r="I164" s="276" t="s">
        <v>8813</v>
      </c>
      <c r="J164" s="276" t="s">
        <v>8813</v>
      </c>
      <c r="K164" s="276" t="s">
        <v>8813</v>
      </c>
      <c r="L164" s="276" t="s">
        <v>8813</v>
      </c>
      <c r="M164" s="276" t="s">
        <v>8813</v>
      </c>
      <c r="N164" s="276" t="s">
        <v>8813</v>
      </c>
      <c r="O164" s="276" t="s">
        <v>8813</v>
      </c>
      <c r="P164" s="276" t="s">
        <v>8813</v>
      </c>
      <c r="Q164" s="276" t="s">
        <v>8813</v>
      </c>
      <c r="R164" s="276" t="s">
        <v>8813</v>
      </c>
      <c r="S164" s="276" t="s">
        <v>8813</v>
      </c>
      <c r="T164" s="276" t="s">
        <v>8813</v>
      </c>
      <c r="U164" s="276" t="s">
        <v>8813</v>
      </c>
      <c r="V164" s="276" t="s">
        <v>8813</v>
      </c>
      <c r="W164" s="276" t="s">
        <v>8813</v>
      </c>
      <c r="X164" s="276" t="s">
        <v>8813</v>
      </c>
      <c r="Y164" s="276" t="s">
        <v>8813</v>
      </c>
      <c r="Z164" s="276" t="s">
        <v>8813</v>
      </c>
      <c r="AA164" s="276" t="s">
        <v>8813</v>
      </c>
      <c r="AB164" s="276" t="s">
        <v>8813</v>
      </c>
      <c r="AC164" s="276" t="s">
        <v>8813</v>
      </c>
      <c r="AD164" s="276" t="s">
        <v>8813</v>
      </c>
      <c r="AE164" s="276" t="s">
        <v>8813</v>
      </c>
      <c r="AF164" s="276" t="s">
        <v>8813</v>
      </c>
      <c r="AG164" s="276" t="s">
        <v>8813</v>
      </c>
      <c r="AH164" s="276" t="s">
        <v>8813</v>
      </c>
      <c r="AI164" s="276" t="s">
        <v>8813</v>
      </c>
      <c r="AJ164" s="276" t="s">
        <v>8813</v>
      </c>
      <c r="AK164" s="276" t="s">
        <v>8813</v>
      </c>
      <c r="AL164" s="276" t="s">
        <v>8813</v>
      </c>
      <c r="AM164" s="276" t="s">
        <v>8813</v>
      </c>
      <c r="AN164" s="276" t="s">
        <v>8813</v>
      </c>
      <c r="AO164" s="276" t="s">
        <v>8813</v>
      </c>
      <c r="AP164" s="276" t="s">
        <v>8813</v>
      </c>
      <c r="AQ164" s="276" t="s">
        <v>8813</v>
      </c>
      <c r="AR164" s="276" t="s">
        <v>8813</v>
      </c>
      <c r="AS164" s="276" t="s">
        <v>8813</v>
      </c>
      <c r="AT164" s="276" t="s">
        <v>8813</v>
      </c>
      <c r="AU164" s="276" t="s">
        <v>8813</v>
      </c>
      <c r="AV164" s="276" t="s">
        <v>8813</v>
      </c>
      <c r="AW164" s="276" t="s">
        <v>8813</v>
      </c>
      <c r="AX164" s="276" t="s">
        <v>8813</v>
      </c>
      <c r="AY164" s="276" t="s">
        <v>8813</v>
      </c>
      <c r="AZ164" s="276" t="s">
        <v>8813</v>
      </c>
      <c r="BA164" s="276" t="str">
        <f>_xlfn.IFNA(VLOOKUP(C164,'INFORM Severity - hidden'!$C$5:$G$300,5,FALSE),"-")</f>
        <v>-</v>
      </c>
    </row>
    <row r="165" spans="1:53" x14ac:dyDescent="0.25">
      <c r="A165" t="s">
        <v>147</v>
      </c>
      <c r="B165" t="s">
        <v>604</v>
      </c>
      <c r="C165" t="s">
        <v>605</v>
      </c>
      <c r="D165" s="276" t="str">
        <f t="shared" si="2"/>
        <v>-</v>
      </c>
      <c r="E165" s="276" t="s">
        <v>8813</v>
      </c>
      <c r="F165" s="276" t="s">
        <v>8813</v>
      </c>
      <c r="G165" s="276" t="s">
        <v>8813</v>
      </c>
      <c r="H165" s="276" t="s">
        <v>8813</v>
      </c>
      <c r="I165" s="276" t="s">
        <v>8813</v>
      </c>
      <c r="J165" s="276" t="s">
        <v>8813</v>
      </c>
      <c r="K165" s="276" t="s">
        <v>8813</v>
      </c>
      <c r="L165" s="276" t="s">
        <v>8813</v>
      </c>
      <c r="M165" s="276" t="s">
        <v>8813</v>
      </c>
      <c r="N165" s="276" t="s">
        <v>8813</v>
      </c>
      <c r="O165" s="276" t="s">
        <v>8813</v>
      </c>
      <c r="P165" s="276" t="s">
        <v>8813</v>
      </c>
      <c r="Q165" s="276" t="s">
        <v>8813</v>
      </c>
      <c r="R165" s="276" t="s">
        <v>8813</v>
      </c>
      <c r="S165" s="276" t="s">
        <v>8813</v>
      </c>
      <c r="T165" s="276" t="s">
        <v>8813</v>
      </c>
      <c r="U165" s="276" t="s">
        <v>8813</v>
      </c>
      <c r="V165" s="276" t="s">
        <v>8813</v>
      </c>
      <c r="W165" s="276" t="s">
        <v>8813</v>
      </c>
      <c r="X165" s="276" t="s">
        <v>8813</v>
      </c>
      <c r="Y165" s="276" t="s">
        <v>8813</v>
      </c>
      <c r="Z165" s="276" t="s">
        <v>8813</v>
      </c>
      <c r="AA165" s="276" t="s">
        <v>8813</v>
      </c>
      <c r="AB165" s="276" t="s">
        <v>8813</v>
      </c>
      <c r="AC165" s="276" t="s">
        <v>8813</v>
      </c>
      <c r="AD165" s="276" t="s">
        <v>8813</v>
      </c>
      <c r="AE165" s="276" t="s">
        <v>8813</v>
      </c>
      <c r="AF165" s="276" t="s">
        <v>8813</v>
      </c>
      <c r="AG165" s="276" t="s">
        <v>8813</v>
      </c>
      <c r="AH165" s="276" t="s">
        <v>8813</v>
      </c>
      <c r="AI165" s="276" t="s">
        <v>8813</v>
      </c>
      <c r="AJ165" s="276" t="s">
        <v>8813</v>
      </c>
      <c r="AK165" s="276" t="s">
        <v>8813</v>
      </c>
      <c r="AL165" s="276" t="s">
        <v>8813</v>
      </c>
      <c r="AM165" s="276" t="s">
        <v>8813</v>
      </c>
      <c r="AN165" s="276" t="s">
        <v>8813</v>
      </c>
      <c r="AO165" s="276" t="s">
        <v>8813</v>
      </c>
      <c r="AP165" s="276" t="s">
        <v>8813</v>
      </c>
      <c r="AQ165" s="276" t="s">
        <v>8813</v>
      </c>
      <c r="AR165" s="276" t="s">
        <v>8813</v>
      </c>
      <c r="AS165" s="276" t="s">
        <v>8813</v>
      </c>
      <c r="AT165" s="276" t="s">
        <v>8813</v>
      </c>
      <c r="AU165" s="276" t="s">
        <v>8813</v>
      </c>
      <c r="AV165" s="276" t="s">
        <v>8813</v>
      </c>
      <c r="AW165" s="276" t="s">
        <v>8813</v>
      </c>
      <c r="AX165" s="276" t="s">
        <v>8813</v>
      </c>
      <c r="AY165" s="276" t="s">
        <v>8813</v>
      </c>
      <c r="AZ165" s="276" t="s">
        <v>8813</v>
      </c>
      <c r="BA165" s="276" t="str">
        <f>_xlfn.IFNA(VLOOKUP(C165,'INFORM Severity - hidden'!$C$5:$G$300,5,FALSE),"-")</f>
        <v>x</v>
      </c>
    </row>
    <row r="166" spans="1:53" x14ac:dyDescent="0.25">
      <c r="A166" t="s">
        <v>147</v>
      </c>
      <c r="B166" t="s">
        <v>2249</v>
      </c>
      <c r="C166" t="s">
        <v>2250</v>
      </c>
      <c r="D166" s="276" t="str">
        <f t="shared" si="2"/>
        <v>Stable</v>
      </c>
      <c r="E166" s="276" t="s">
        <v>8813</v>
      </c>
      <c r="F166" s="276" t="s">
        <v>8813</v>
      </c>
      <c r="G166" s="276" t="s">
        <v>8813</v>
      </c>
      <c r="H166" s="276" t="s">
        <v>8813</v>
      </c>
      <c r="I166" s="276" t="s">
        <v>8813</v>
      </c>
      <c r="J166" s="276" t="s">
        <v>8813</v>
      </c>
      <c r="K166" s="276" t="s">
        <v>8813</v>
      </c>
      <c r="L166" s="276" t="s">
        <v>8813</v>
      </c>
      <c r="M166" s="276" t="s">
        <v>8813</v>
      </c>
      <c r="N166" s="276" t="s">
        <v>8813</v>
      </c>
      <c r="O166" s="276" t="s">
        <v>8813</v>
      </c>
      <c r="P166" s="276" t="s">
        <v>8813</v>
      </c>
      <c r="Q166" s="276" t="s">
        <v>8813</v>
      </c>
      <c r="R166" s="276" t="s">
        <v>8813</v>
      </c>
      <c r="S166" s="276" t="s">
        <v>8813</v>
      </c>
      <c r="T166" s="276" t="s">
        <v>8813</v>
      </c>
      <c r="U166" s="276" t="s">
        <v>8813</v>
      </c>
      <c r="V166" s="276" t="s">
        <v>8813</v>
      </c>
      <c r="W166" s="276" t="s">
        <v>8813</v>
      </c>
      <c r="X166" s="276" t="s">
        <v>8813</v>
      </c>
      <c r="Y166" s="276" t="s">
        <v>8813</v>
      </c>
      <c r="Z166" s="276" t="s">
        <v>8813</v>
      </c>
      <c r="AA166" s="276" t="s">
        <v>8813</v>
      </c>
      <c r="AB166" s="276" t="s">
        <v>8813</v>
      </c>
      <c r="AC166" s="276" t="s">
        <v>8813</v>
      </c>
      <c r="AD166" s="276" t="s">
        <v>8813</v>
      </c>
      <c r="AE166" s="276" t="s">
        <v>8813</v>
      </c>
      <c r="AF166" s="276" t="s">
        <v>8813</v>
      </c>
      <c r="AG166" s="276" t="s">
        <v>8813</v>
      </c>
      <c r="AH166" s="276" t="s">
        <v>8813</v>
      </c>
      <c r="AI166" s="276" t="s">
        <v>8813</v>
      </c>
      <c r="AJ166" s="276" t="s">
        <v>8813</v>
      </c>
      <c r="AK166" s="276" t="s">
        <v>8813</v>
      </c>
      <c r="AL166" s="276" t="s">
        <v>8813</v>
      </c>
      <c r="AM166" s="276" t="s">
        <v>8813</v>
      </c>
      <c r="AN166" s="276" t="s">
        <v>8813</v>
      </c>
      <c r="AO166" s="276" t="s">
        <v>8813</v>
      </c>
      <c r="AP166" s="276" t="s">
        <v>8813</v>
      </c>
      <c r="AQ166" s="276" t="s">
        <v>8813</v>
      </c>
      <c r="AR166" s="276" t="s">
        <v>8813</v>
      </c>
      <c r="AS166" s="276" t="s">
        <v>8813</v>
      </c>
      <c r="AT166" s="276" t="s">
        <v>8813</v>
      </c>
      <c r="AU166" s="276">
        <v>2.1</v>
      </c>
      <c r="AV166" s="276">
        <v>3.6</v>
      </c>
      <c r="AW166" s="276">
        <v>3.6</v>
      </c>
      <c r="AX166" s="276">
        <v>3.7</v>
      </c>
      <c r="AY166" s="276">
        <v>3.7</v>
      </c>
      <c r="AZ166" s="276">
        <v>3.6</v>
      </c>
      <c r="BA166" s="276">
        <f>_xlfn.IFNA(VLOOKUP(C166,'INFORM Severity - hidden'!$C$5:$G$300,5,FALSE),"-")</f>
        <v>3.6</v>
      </c>
    </row>
    <row r="167" spans="1:53" x14ac:dyDescent="0.25">
      <c r="A167" t="s">
        <v>3686</v>
      </c>
      <c r="B167" t="s">
        <v>3684</v>
      </c>
      <c r="C167" t="s">
        <v>3685</v>
      </c>
      <c r="D167" s="276" t="str">
        <f t="shared" si="2"/>
        <v>Increasing</v>
      </c>
      <c r="E167" s="276" t="s">
        <v>8813</v>
      </c>
      <c r="F167" s="276">
        <v>1.1000000000000001</v>
      </c>
      <c r="G167" s="276" t="s">
        <v>8813</v>
      </c>
      <c r="H167" s="276" t="s">
        <v>8813</v>
      </c>
      <c r="I167" s="276" t="s">
        <v>8813</v>
      </c>
      <c r="J167" s="276" t="s">
        <v>8813</v>
      </c>
      <c r="K167" s="276" t="s">
        <v>8813</v>
      </c>
      <c r="L167" s="276" t="s">
        <v>8813</v>
      </c>
      <c r="M167" s="276" t="s">
        <v>8813</v>
      </c>
      <c r="N167" s="276" t="s">
        <v>8813</v>
      </c>
      <c r="O167" s="276" t="s">
        <v>8813</v>
      </c>
      <c r="P167" s="276" t="s">
        <v>8813</v>
      </c>
      <c r="Q167" s="276" t="s">
        <v>8813</v>
      </c>
      <c r="R167" s="276" t="s">
        <v>8813</v>
      </c>
      <c r="S167" s="276" t="s">
        <v>8813</v>
      </c>
      <c r="T167" s="276" t="s">
        <v>8813</v>
      </c>
      <c r="U167" s="276" t="s">
        <v>8813</v>
      </c>
      <c r="V167" s="276" t="s">
        <v>8813</v>
      </c>
      <c r="W167" s="276" t="s">
        <v>8813</v>
      </c>
      <c r="X167" s="276" t="s">
        <v>8813</v>
      </c>
      <c r="Y167" s="276" t="s">
        <v>8813</v>
      </c>
      <c r="Z167" s="276" t="s">
        <v>8813</v>
      </c>
      <c r="AA167" s="276" t="s">
        <v>8813</v>
      </c>
      <c r="AB167" s="276" t="s">
        <v>8813</v>
      </c>
      <c r="AC167" s="276" t="s">
        <v>8813</v>
      </c>
      <c r="AD167" s="276" t="s">
        <v>8813</v>
      </c>
      <c r="AE167" s="276" t="s">
        <v>8813</v>
      </c>
      <c r="AF167" s="276" t="s">
        <v>8813</v>
      </c>
      <c r="AG167" s="276" t="s">
        <v>8813</v>
      </c>
      <c r="AH167" s="276" t="s">
        <v>8813</v>
      </c>
      <c r="AI167" s="276" t="s">
        <v>8813</v>
      </c>
      <c r="AJ167" s="276" t="s">
        <v>8813</v>
      </c>
      <c r="AK167" s="276" t="s">
        <v>8813</v>
      </c>
      <c r="AL167" s="276" t="s">
        <v>8813</v>
      </c>
      <c r="AM167" s="276" t="s">
        <v>8813</v>
      </c>
      <c r="AN167" s="276" t="s">
        <v>8813</v>
      </c>
      <c r="AO167" s="276" t="s">
        <v>8813</v>
      </c>
      <c r="AP167" s="276">
        <v>2.1</v>
      </c>
      <c r="AQ167" s="276">
        <v>2.1</v>
      </c>
      <c r="AR167" s="276">
        <v>2.1</v>
      </c>
      <c r="AS167" s="276">
        <v>2.1</v>
      </c>
      <c r="AT167" s="276">
        <v>2.2000000000000002</v>
      </c>
      <c r="AU167" s="276">
        <v>2.2000000000000002</v>
      </c>
      <c r="AV167" s="276">
        <v>2.2000000000000002</v>
      </c>
      <c r="AW167" s="276">
        <v>2.2000000000000002</v>
      </c>
      <c r="AX167" s="276">
        <v>2.2999999999999998</v>
      </c>
      <c r="AY167" s="276">
        <v>2.2999999999999998</v>
      </c>
      <c r="AZ167" s="276">
        <v>2.4</v>
      </c>
      <c r="BA167" s="276">
        <f>_xlfn.IFNA(VLOOKUP(C167,'INFORM Severity - hidden'!$C$5:$G$300,5,FALSE),"-")</f>
        <v>2.2999999999999998</v>
      </c>
    </row>
    <row r="168" spans="1:53" x14ac:dyDescent="0.25">
      <c r="A168" t="s">
        <v>3698</v>
      </c>
      <c r="B168" t="s">
        <v>3696</v>
      </c>
      <c r="C168" t="s">
        <v>3697</v>
      </c>
      <c r="D168" s="276" t="str">
        <f t="shared" si="2"/>
        <v>Increasing</v>
      </c>
      <c r="E168" s="276" t="s">
        <v>8813</v>
      </c>
      <c r="F168" s="276">
        <v>1.5</v>
      </c>
      <c r="G168" s="276">
        <v>1.5</v>
      </c>
      <c r="H168" s="276">
        <v>2.6</v>
      </c>
      <c r="I168" s="276">
        <v>2.6</v>
      </c>
      <c r="J168" s="276">
        <v>2.6</v>
      </c>
      <c r="K168" s="276">
        <v>2.6</v>
      </c>
      <c r="L168" s="276">
        <v>2.6</v>
      </c>
      <c r="M168" s="276">
        <v>2.6</v>
      </c>
      <c r="N168" s="276">
        <v>2.6</v>
      </c>
      <c r="O168" s="276">
        <v>2.2999999999999998</v>
      </c>
      <c r="P168" s="276">
        <v>2.2999999999999998</v>
      </c>
      <c r="Q168" s="276">
        <v>2.2999999999999998</v>
      </c>
      <c r="R168" s="276">
        <v>2.6</v>
      </c>
      <c r="S168" s="276">
        <v>2.6</v>
      </c>
      <c r="T168" s="276">
        <v>2.6</v>
      </c>
      <c r="U168" s="276">
        <v>2.6</v>
      </c>
      <c r="V168" s="276">
        <v>2.6</v>
      </c>
      <c r="W168" s="276">
        <v>2.6</v>
      </c>
      <c r="X168" s="276">
        <v>2.6</v>
      </c>
      <c r="Y168" s="276">
        <v>2.6</v>
      </c>
      <c r="Z168" s="276">
        <v>2.6</v>
      </c>
      <c r="AA168" s="276">
        <v>2.7</v>
      </c>
      <c r="AB168" s="276">
        <v>2.7</v>
      </c>
      <c r="AC168" s="276">
        <v>2.8</v>
      </c>
      <c r="AD168" s="276">
        <v>2.8</v>
      </c>
      <c r="AE168" s="276">
        <v>2.8</v>
      </c>
      <c r="AF168" s="276">
        <v>2.8</v>
      </c>
      <c r="AG168" s="276">
        <v>2.8</v>
      </c>
      <c r="AH168" s="276">
        <v>2.8</v>
      </c>
      <c r="AI168" s="276">
        <v>2.8</v>
      </c>
      <c r="AJ168" s="276">
        <v>2.8</v>
      </c>
      <c r="AK168" s="276">
        <v>2.8</v>
      </c>
      <c r="AL168" s="276">
        <v>2.7</v>
      </c>
      <c r="AM168" s="276">
        <v>2.8</v>
      </c>
      <c r="AN168" s="276">
        <v>2.8</v>
      </c>
      <c r="AO168" s="276">
        <v>2.8</v>
      </c>
      <c r="AP168" s="276">
        <v>3</v>
      </c>
      <c r="AQ168" s="276">
        <v>3</v>
      </c>
      <c r="AR168" s="276">
        <v>3</v>
      </c>
      <c r="AS168" s="276">
        <v>2.9</v>
      </c>
      <c r="AT168" s="276">
        <v>2.9</v>
      </c>
      <c r="AU168" s="276">
        <v>3.1</v>
      </c>
      <c r="AV168" s="276">
        <v>3.1</v>
      </c>
      <c r="AW168" s="276">
        <v>3.1</v>
      </c>
      <c r="AX168" s="276">
        <v>3.1</v>
      </c>
      <c r="AY168" s="276">
        <v>3.2</v>
      </c>
      <c r="AZ168" s="276">
        <v>3.2</v>
      </c>
      <c r="BA168" s="276">
        <f>_xlfn.IFNA(VLOOKUP(C168,'INFORM Severity - hidden'!$C$5:$G$300,5,FALSE),"-")</f>
        <v>3.2</v>
      </c>
    </row>
    <row r="169" spans="1:53" x14ac:dyDescent="0.25">
      <c r="A169" t="s">
        <v>671</v>
      </c>
      <c r="B169" t="s">
        <v>1521</v>
      </c>
      <c r="C169" t="s">
        <v>1522</v>
      </c>
      <c r="D169" s="276" t="str">
        <f t="shared" si="2"/>
        <v>Decreasing</v>
      </c>
      <c r="E169" s="276" t="s">
        <v>8813</v>
      </c>
      <c r="F169" s="276" t="s">
        <v>8813</v>
      </c>
      <c r="G169" s="276" t="s">
        <v>8813</v>
      </c>
      <c r="H169" s="276" t="s">
        <v>8813</v>
      </c>
      <c r="I169" s="276" t="s">
        <v>8813</v>
      </c>
      <c r="J169" s="276" t="s">
        <v>8813</v>
      </c>
      <c r="K169" s="276" t="s">
        <v>8813</v>
      </c>
      <c r="L169" s="276" t="s">
        <v>8813</v>
      </c>
      <c r="M169" s="276" t="s">
        <v>8813</v>
      </c>
      <c r="N169" s="276" t="s">
        <v>8813</v>
      </c>
      <c r="O169" s="276" t="s">
        <v>8813</v>
      </c>
      <c r="P169" s="276">
        <v>2.7</v>
      </c>
      <c r="Q169" s="276">
        <v>2.7</v>
      </c>
      <c r="R169" s="276">
        <v>3.4</v>
      </c>
      <c r="S169" s="276">
        <v>2.7</v>
      </c>
      <c r="T169" s="276">
        <v>2.4</v>
      </c>
      <c r="U169" s="276">
        <v>2.4</v>
      </c>
      <c r="V169" s="276">
        <v>2.5</v>
      </c>
      <c r="W169" s="276">
        <v>2.5</v>
      </c>
      <c r="X169" s="276">
        <v>2.5</v>
      </c>
      <c r="Y169" s="276">
        <v>2.5</v>
      </c>
      <c r="Z169" s="276">
        <v>2.4</v>
      </c>
      <c r="AA169" s="276">
        <v>3</v>
      </c>
      <c r="AB169" s="276">
        <v>3</v>
      </c>
      <c r="AC169" s="276">
        <v>3</v>
      </c>
      <c r="AD169" s="276">
        <v>3</v>
      </c>
      <c r="AE169" s="276">
        <v>3</v>
      </c>
      <c r="AF169" s="276">
        <v>3</v>
      </c>
      <c r="AG169" s="276" t="s">
        <v>8813</v>
      </c>
      <c r="AH169" s="276" t="s">
        <v>8813</v>
      </c>
      <c r="AI169" s="276" t="s">
        <v>8813</v>
      </c>
      <c r="AJ169" s="276" t="s">
        <v>8813</v>
      </c>
      <c r="AK169" s="276" t="s">
        <v>8813</v>
      </c>
      <c r="AL169" s="276" t="s">
        <v>8813</v>
      </c>
      <c r="AM169" s="276" t="s">
        <v>8813</v>
      </c>
      <c r="AN169" s="276">
        <v>3.3</v>
      </c>
      <c r="AO169" s="276">
        <v>3.2</v>
      </c>
      <c r="AP169" s="276">
        <v>3.3</v>
      </c>
      <c r="AQ169" s="276">
        <v>3.3</v>
      </c>
      <c r="AR169" s="276">
        <v>3.3</v>
      </c>
      <c r="AS169" s="276">
        <v>3.1</v>
      </c>
      <c r="AT169" s="276">
        <v>3.2</v>
      </c>
      <c r="AU169" s="276">
        <v>3.1</v>
      </c>
      <c r="AV169" s="276">
        <v>3.1</v>
      </c>
      <c r="AW169" s="276">
        <v>2.9</v>
      </c>
      <c r="AX169" s="276">
        <v>2.9</v>
      </c>
      <c r="AY169" s="276">
        <v>3</v>
      </c>
      <c r="AZ169" s="276">
        <v>3.1</v>
      </c>
      <c r="BA169" s="276">
        <f>_xlfn.IFNA(VLOOKUP(C169,'INFORM Severity - hidden'!$C$5:$G$300,5,FALSE),"-")</f>
        <v>2.7</v>
      </c>
    </row>
    <row r="170" spans="1:53" x14ac:dyDescent="0.25">
      <c r="A170" t="s">
        <v>671</v>
      </c>
      <c r="B170" t="s">
        <v>669</v>
      </c>
      <c r="C170" t="s">
        <v>670</v>
      </c>
      <c r="D170" s="276" t="str">
        <f t="shared" si="2"/>
        <v>Increasing</v>
      </c>
      <c r="E170" s="276" t="s">
        <v>8813</v>
      </c>
      <c r="F170" s="276" t="s">
        <v>8813</v>
      </c>
      <c r="G170" s="276">
        <v>1.1000000000000001</v>
      </c>
      <c r="H170" s="276">
        <v>1.8</v>
      </c>
      <c r="I170" s="276">
        <v>2</v>
      </c>
      <c r="J170" s="276">
        <v>1.8</v>
      </c>
      <c r="K170" s="276">
        <v>2.2000000000000002</v>
      </c>
      <c r="L170" s="276">
        <v>2.2000000000000002</v>
      </c>
      <c r="M170" s="276">
        <v>2.2000000000000002</v>
      </c>
      <c r="N170" s="276">
        <v>2.1</v>
      </c>
      <c r="O170" s="276">
        <v>2.2000000000000002</v>
      </c>
      <c r="P170" s="276">
        <v>2.2000000000000002</v>
      </c>
      <c r="Q170" s="276">
        <v>2.2000000000000002</v>
      </c>
      <c r="R170" s="276">
        <v>2.4</v>
      </c>
      <c r="S170" s="276">
        <v>2.4</v>
      </c>
      <c r="T170" s="276">
        <v>2.2000000000000002</v>
      </c>
      <c r="U170" s="276">
        <v>2.2000000000000002</v>
      </c>
      <c r="V170" s="276">
        <v>2.2999999999999998</v>
      </c>
      <c r="W170" s="276">
        <v>2.2999999999999998</v>
      </c>
      <c r="X170" s="276">
        <v>2.2999999999999998</v>
      </c>
      <c r="Y170" s="276">
        <v>2.2999999999999998</v>
      </c>
      <c r="Z170" s="276">
        <v>2.2999999999999998</v>
      </c>
      <c r="AA170" s="276">
        <v>2.2999999999999998</v>
      </c>
      <c r="AB170" s="276">
        <v>2.2999999999999998</v>
      </c>
      <c r="AC170" s="276">
        <v>2.2999999999999998</v>
      </c>
      <c r="AD170" s="276">
        <v>2.2999999999999998</v>
      </c>
      <c r="AE170" s="276">
        <v>2.4</v>
      </c>
      <c r="AF170" s="276">
        <v>2.4</v>
      </c>
      <c r="AG170" s="276">
        <v>2.4</v>
      </c>
      <c r="AH170" s="276">
        <v>2.4</v>
      </c>
      <c r="AI170" s="276">
        <v>2.4</v>
      </c>
      <c r="AJ170" s="276">
        <v>2.4</v>
      </c>
      <c r="AK170" s="276">
        <v>2.2999999999999998</v>
      </c>
      <c r="AL170" s="276">
        <v>2.2000000000000002</v>
      </c>
      <c r="AM170" s="276">
        <v>2.2000000000000002</v>
      </c>
      <c r="AN170" s="276">
        <v>2.1</v>
      </c>
      <c r="AO170" s="276">
        <v>2.1</v>
      </c>
      <c r="AP170" s="276">
        <v>2.4</v>
      </c>
      <c r="AQ170" s="276">
        <v>2.2999999999999998</v>
      </c>
      <c r="AR170" s="276">
        <v>2.2999999999999998</v>
      </c>
      <c r="AS170" s="276">
        <v>2.2000000000000002</v>
      </c>
      <c r="AT170" s="276">
        <v>2.1</v>
      </c>
      <c r="AU170" s="276">
        <v>2.1</v>
      </c>
      <c r="AV170" s="276">
        <v>2.1</v>
      </c>
      <c r="AW170" s="276">
        <v>2.1</v>
      </c>
      <c r="AX170" s="276">
        <v>2.2000000000000002</v>
      </c>
      <c r="AY170" s="276">
        <v>2.2000000000000002</v>
      </c>
      <c r="AZ170" s="276">
        <v>2.2000000000000002</v>
      </c>
      <c r="BA170" s="276">
        <f>_xlfn.IFNA(VLOOKUP(C170,'INFORM Severity - hidden'!$C$5:$G$300,5,FALSE),"-")</f>
        <v>2.2000000000000002</v>
      </c>
    </row>
    <row r="171" spans="1:53" x14ac:dyDescent="0.25">
      <c r="A171"/>
      <c r="B171"/>
      <c r="C171" t="s">
        <v>8883</v>
      </c>
      <c r="D171" s="276" t="str">
        <f t="shared" si="2"/>
        <v>-</v>
      </c>
      <c r="E171" s="276" t="s">
        <v>8813</v>
      </c>
      <c r="F171" s="276" t="s">
        <v>8813</v>
      </c>
      <c r="G171" s="276" t="s">
        <v>8813</v>
      </c>
      <c r="H171" s="276" t="s">
        <v>8813</v>
      </c>
      <c r="I171" s="276" t="s">
        <v>8813</v>
      </c>
      <c r="J171" s="276" t="s">
        <v>8813</v>
      </c>
      <c r="K171" s="276" t="s">
        <v>8813</v>
      </c>
      <c r="L171" s="276" t="s">
        <v>8813</v>
      </c>
      <c r="M171" s="276" t="s">
        <v>8813</v>
      </c>
      <c r="N171" s="276" t="s">
        <v>8813</v>
      </c>
      <c r="O171" s="276" t="s">
        <v>8813</v>
      </c>
      <c r="P171" s="276">
        <v>2.1</v>
      </c>
      <c r="Q171" s="276">
        <v>2.1</v>
      </c>
      <c r="R171" s="276">
        <v>2.1</v>
      </c>
      <c r="S171" s="276">
        <v>2.1</v>
      </c>
      <c r="T171" s="276">
        <v>2.1</v>
      </c>
      <c r="U171" s="276">
        <v>2.1</v>
      </c>
      <c r="V171" s="276">
        <v>2.1</v>
      </c>
      <c r="W171" s="276">
        <v>2.1</v>
      </c>
      <c r="X171" s="276">
        <v>2</v>
      </c>
      <c r="Y171" s="276">
        <v>2</v>
      </c>
      <c r="Z171" s="276">
        <v>1.8</v>
      </c>
      <c r="AA171" s="276">
        <v>1.8</v>
      </c>
      <c r="AB171" s="276">
        <v>1.8</v>
      </c>
      <c r="AC171" s="276">
        <v>1.8</v>
      </c>
      <c r="AD171" s="276">
        <v>1.8</v>
      </c>
      <c r="AE171" s="276">
        <v>1.8</v>
      </c>
      <c r="AF171" s="276">
        <v>1.8</v>
      </c>
      <c r="AG171" s="276" t="s">
        <v>8813</v>
      </c>
      <c r="AH171" s="276" t="s">
        <v>8813</v>
      </c>
      <c r="AI171" s="276" t="s">
        <v>8813</v>
      </c>
      <c r="AJ171" s="276" t="s">
        <v>8813</v>
      </c>
      <c r="AK171" s="276" t="s">
        <v>8813</v>
      </c>
      <c r="AL171" s="276" t="s">
        <v>8813</v>
      </c>
      <c r="AM171" s="276" t="s">
        <v>8813</v>
      </c>
      <c r="AN171" s="276" t="s">
        <v>8813</v>
      </c>
      <c r="AO171" s="276" t="s">
        <v>8813</v>
      </c>
      <c r="AP171" s="276" t="s">
        <v>8813</v>
      </c>
      <c r="AQ171" s="276" t="s">
        <v>8813</v>
      </c>
      <c r="AR171" s="276" t="s">
        <v>8813</v>
      </c>
      <c r="AS171" s="276" t="s">
        <v>8813</v>
      </c>
      <c r="AT171" s="276" t="s">
        <v>8813</v>
      </c>
      <c r="AU171" s="276" t="s">
        <v>8813</v>
      </c>
      <c r="AV171" s="276" t="s">
        <v>8813</v>
      </c>
      <c r="AW171" s="276" t="s">
        <v>8813</v>
      </c>
      <c r="AX171" s="276" t="s">
        <v>8813</v>
      </c>
      <c r="AY171" s="276" t="s">
        <v>8813</v>
      </c>
      <c r="AZ171" s="276" t="s">
        <v>8813</v>
      </c>
      <c r="BA171" s="276" t="str">
        <f>_xlfn.IFNA(VLOOKUP(C171,'INFORM Severity - hidden'!$C$5:$G$300,5,FALSE),"-")</f>
        <v>-</v>
      </c>
    </row>
    <row r="172" spans="1:53" x14ac:dyDescent="0.25">
      <c r="A172"/>
      <c r="B172"/>
      <c r="C172" t="s">
        <v>8884</v>
      </c>
      <c r="D172" s="276" t="str">
        <f t="shared" si="2"/>
        <v>-</v>
      </c>
      <c r="E172" s="276" t="s">
        <v>8813</v>
      </c>
      <c r="F172" s="276" t="s">
        <v>8813</v>
      </c>
      <c r="G172" s="276" t="s">
        <v>8813</v>
      </c>
      <c r="H172" s="276" t="s">
        <v>8813</v>
      </c>
      <c r="I172" s="276" t="s">
        <v>8813</v>
      </c>
      <c r="J172" s="276" t="s">
        <v>8813</v>
      </c>
      <c r="K172" s="276" t="s">
        <v>8813</v>
      </c>
      <c r="L172" s="276" t="s">
        <v>8813</v>
      </c>
      <c r="M172" s="276" t="s">
        <v>8813</v>
      </c>
      <c r="N172" s="276" t="s">
        <v>8813</v>
      </c>
      <c r="O172" s="276" t="s">
        <v>8813</v>
      </c>
      <c r="P172" s="276">
        <v>1.8</v>
      </c>
      <c r="Q172" s="276">
        <v>1.8</v>
      </c>
      <c r="R172" s="276" t="s">
        <v>8813</v>
      </c>
      <c r="S172" s="276" t="s">
        <v>8813</v>
      </c>
      <c r="T172" s="276" t="s">
        <v>8813</v>
      </c>
      <c r="U172" s="276" t="s">
        <v>8813</v>
      </c>
      <c r="V172" s="276" t="s">
        <v>8813</v>
      </c>
      <c r="W172" s="276" t="s">
        <v>8813</v>
      </c>
      <c r="X172" s="276" t="s">
        <v>8813</v>
      </c>
      <c r="Y172" s="276" t="s">
        <v>8813</v>
      </c>
      <c r="Z172" s="276" t="s">
        <v>8813</v>
      </c>
      <c r="AA172" s="276" t="s">
        <v>8813</v>
      </c>
      <c r="AB172" s="276" t="s">
        <v>8813</v>
      </c>
      <c r="AC172" s="276" t="s">
        <v>8813</v>
      </c>
      <c r="AD172" s="276" t="s">
        <v>8813</v>
      </c>
      <c r="AE172" s="276" t="s">
        <v>8813</v>
      </c>
      <c r="AF172" s="276" t="s">
        <v>8813</v>
      </c>
      <c r="AG172" s="276" t="s">
        <v>8813</v>
      </c>
      <c r="AH172" s="276" t="s">
        <v>8813</v>
      </c>
      <c r="AI172" s="276" t="s">
        <v>8813</v>
      </c>
      <c r="AJ172" s="276" t="s">
        <v>8813</v>
      </c>
      <c r="AK172" s="276" t="s">
        <v>8813</v>
      </c>
      <c r="AL172" s="276" t="s">
        <v>8813</v>
      </c>
      <c r="AM172" s="276" t="s">
        <v>8813</v>
      </c>
      <c r="AN172" s="276" t="s">
        <v>8813</v>
      </c>
      <c r="AO172" s="276" t="s">
        <v>8813</v>
      </c>
      <c r="AP172" s="276" t="s">
        <v>8813</v>
      </c>
      <c r="AQ172" s="276" t="s">
        <v>8813</v>
      </c>
      <c r="AR172" s="276" t="s">
        <v>8813</v>
      </c>
      <c r="AS172" s="276" t="s">
        <v>8813</v>
      </c>
      <c r="AT172" s="276" t="s">
        <v>8813</v>
      </c>
      <c r="AU172" s="276" t="s">
        <v>8813</v>
      </c>
      <c r="AV172" s="276" t="s">
        <v>8813</v>
      </c>
      <c r="AW172" s="276" t="s">
        <v>8813</v>
      </c>
      <c r="AX172" s="276" t="s">
        <v>8813</v>
      </c>
      <c r="AY172" s="276" t="s">
        <v>8813</v>
      </c>
      <c r="AZ172" s="276" t="s">
        <v>8813</v>
      </c>
      <c r="BA172" s="276" t="str">
        <f>_xlfn.IFNA(VLOOKUP(C172,'INFORM Severity - hidden'!$C$5:$G$300,5,FALSE),"-")</f>
        <v>-</v>
      </c>
    </row>
    <row r="173" spans="1:53" x14ac:dyDescent="0.25">
      <c r="A173"/>
      <c r="B173"/>
      <c r="C173" t="s">
        <v>8885</v>
      </c>
      <c r="D173" s="276" t="str">
        <f t="shared" si="2"/>
        <v>-</v>
      </c>
      <c r="E173" s="276" t="s">
        <v>8813</v>
      </c>
      <c r="F173" s="276" t="s">
        <v>8813</v>
      </c>
      <c r="G173" s="276" t="s">
        <v>8813</v>
      </c>
      <c r="H173" s="276" t="s">
        <v>8813</v>
      </c>
      <c r="I173" s="276" t="s">
        <v>8813</v>
      </c>
      <c r="J173" s="276" t="s">
        <v>8813</v>
      </c>
      <c r="K173" s="276" t="s">
        <v>8813</v>
      </c>
      <c r="L173" s="276" t="s">
        <v>8813</v>
      </c>
      <c r="M173" s="276" t="s">
        <v>8813</v>
      </c>
      <c r="N173" s="276" t="s">
        <v>8813</v>
      </c>
      <c r="O173" s="276" t="s">
        <v>8813</v>
      </c>
      <c r="P173" s="276" t="s">
        <v>8813</v>
      </c>
      <c r="Q173" s="276">
        <v>3</v>
      </c>
      <c r="R173" s="276">
        <v>3.1</v>
      </c>
      <c r="S173" s="276" t="s">
        <v>8813</v>
      </c>
      <c r="T173" s="276" t="s">
        <v>8813</v>
      </c>
      <c r="U173" s="276" t="s">
        <v>8813</v>
      </c>
      <c r="V173" s="276" t="s">
        <v>8813</v>
      </c>
      <c r="W173" s="276" t="s">
        <v>8813</v>
      </c>
      <c r="X173" s="276" t="s">
        <v>8813</v>
      </c>
      <c r="Y173" s="276" t="s">
        <v>8813</v>
      </c>
      <c r="Z173" s="276" t="s">
        <v>8813</v>
      </c>
      <c r="AA173" s="276" t="s">
        <v>8813</v>
      </c>
      <c r="AB173" s="276" t="s">
        <v>8813</v>
      </c>
      <c r="AC173" s="276" t="s">
        <v>8813</v>
      </c>
      <c r="AD173" s="276" t="s">
        <v>8813</v>
      </c>
      <c r="AE173" s="276" t="s">
        <v>8813</v>
      </c>
      <c r="AF173" s="276" t="s">
        <v>8813</v>
      </c>
      <c r="AG173" s="276" t="s">
        <v>8813</v>
      </c>
      <c r="AH173" s="276" t="s">
        <v>8813</v>
      </c>
      <c r="AI173" s="276" t="s">
        <v>8813</v>
      </c>
      <c r="AJ173" s="276" t="s">
        <v>8813</v>
      </c>
      <c r="AK173" s="276" t="s">
        <v>8813</v>
      </c>
      <c r="AL173" s="276" t="s">
        <v>8813</v>
      </c>
      <c r="AM173" s="276" t="s">
        <v>8813</v>
      </c>
      <c r="AN173" s="276" t="s">
        <v>8813</v>
      </c>
      <c r="AO173" s="276" t="s">
        <v>8813</v>
      </c>
      <c r="AP173" s="276" t="s">
        <v>8813</v>
      </c>
      <c r="AQ173" s="276" t="s">
        <v>8813</v>
      </c>
      <c r="AR173" s="276" t="s">
        <v>8813</v>
      </c>
      <c r="AS173" s="276" t="s">
        <v>8813</v>
      </c>
      <c r="AT173" s="276" t="s">
        <v>8813</v>
      </c>
      <c r="AU173" s="276" t="s">
        <v>8813</v>
      </c>
      <c r="AV173" s="276" t="s">
        <v>8813</v>
      </c>
      <c r="AW173" s="276" t="s">
        <v>8813</v>
      </c>
      <c r="AX173" s="276" t="s">
        <v>8813</v>
      </c>
      <c r="AY173" s="276" t="s">
        <v>8813</v>
      </c>
      <c r="AZ173" s="276" t="s">
        <v>8813</v>
      </c>
      <c r="BA173" s="276" t="str">
        <f>_xlfn.IFNA(VLOOKUP(C173,'INFORM Severity - hidden'!$C$5:$G$300,5,FALSE),"-")</f>
        <v>-</v>
      </c>
    </row>
    <row r="174" spans="1:53" x14ac:dyDescent="0.25">
      <c r="A174"/>
      <c r="B174"/>
      <c r="C174" t="s">
        <v>8886</v>
      </c>
      <c r="D174" s="276" t="str">
        <f t="shared" si="2"/>
        <v>-</v>
      </c>
      <c r="E174" s="276" t="s">
        <v>8813</v>
      </c>
      <c r="F174" s="276" t="s">
        <v>8813</v>
      </c>
      <c r="G174" s="276" t="s">
        <v>8813</v>
      </c>
      <c r="H174" s="276" t="s">
        <v>8813</v>
      </c>
      <c r="I174" s="276" t="s">
        <v>8813</v>
      </c>
      <c r="J174" s="276" t="s">
        <v>8813</v>
      </c>
      <c r="K174" s="276" t="s">
        <v>8813</v>
      </c>
      <c r="L174" s="276" t="s">
        <v>8813</v>
      </c>
      <c r="M174" s="276" t="s">
        <v>8813</v>
      </c>
      <c r="N174" s="276" t="s">
        <v>8813</v>
      </c>
      <c r="O174" s="276" t="s">
        <v>8813</v>
      </c>
      <c r="P174" s="276" t="s">
        <v>8813</v>
      </c>
      <c r="Q174" s="276" t="s">
        <v>8813</v>
      </c>
      <c r="R174" s="276">
        <v>2</v>
      </c>
      <c r="S174" s="276" t="s">
        <v>8813</v>
      </c>
      <c r="T174" s="276" t="s">
        <v>8813</v>
      </c>
      <c r="U174" s="276" t="s">
        <v>8813</v>
      </c>
      <c r="V174" s="276" t="s">
        <v>8813</v>
      </c>
      <c r="W174" s="276" t="s">
        <v>8813</v>
      </c>
      <c r="X174" s="276" t="s">
        <v>8813</v>
      </c>
      <c r="Y174" s="276" t="s">
        <v>8813</v>
      </c>
      <c r="Z174" s="276" t="s">
        <v>8813</v>
      </c>
      <c r="AA174" s="276" t="s">
        <v>8813</v>
      </c>
      <c r="AB174" s="276" t="s">
        <v>8813</v>
      </c>
      <c r="AC174" s="276" t="s">
        <v>8813</v>
      </c>
      <c r="AD174" s="276" t="s">
        <v>8813</v>
      </c>
      <c r="AE174" s="276" t="s">
        <v>8813</v>
      </c>
      <c r="AF174" s="276" t="s">
        <v>8813</v>
      </c>
      <c r="AG174" s="276" t="s">
        <v>8813</v>
      </c>
      <c r="AH174" s="276" t="s">
        <v>8813</v>
      </c>
      <c r="AI174" s="276" t="s">
        <v>8813</v>
      </c>
      <c r="AJ174" s="276" t="s">
        <v>8813</v>
      </c>
      <c r="AK174" s="276" t="s">
        <v>8813</v>
      </c>
      <c r="AL174" s="276" t="s">
        <v>8813</v>
      </c>
      <c r="AM174" s="276" t="s">
        <v>8813</v>
      </c>
      <c r="AN174" s="276" t="s">
        <v>8813</v>
      </c>
      <c r="AO174" s="276" t="s">
        <v>8813</v>
      </c>
      <c r="AP174" s="276" t="s">
        <v>8813</v>
      </c>
      <c r="AQ174" s="276" t="s">
        <v>8813</v>
      </c>
      <c r="AR174" s="276" t="s">
        <v>8813</v>
      </c>
      <c r="AS174" s="276" t="s">
        <v>8813</v>
      </c>
      <c r="AT174" s="276" t="s">
        <v>8813</v>
      </c>
      <c r="AU174" s="276" t="s">
        <v>8813</v>
      </c>
      <c r="AV174" s="276" t="s">
        <v>8813</v>
      </c>
      <c r="AW174" s="276" t="s">
        <v>8813</v>
      </c>
      <c r="AX174" s="276" t="s">
        <v>8813</v>
      </c>
      <c r="AY174" s="276" t="s">
        <v>8813</v>
      </c>
      <c r="AZ174" s="276" t="s">
        <v>8813</v>
      </c>
      <c r="BA174" s="276" t="str">
        <f>_xlfn.IFNA(VLOOKUP(C174,'INFORM Severity - hidden'!$C$5:$G$300,5,FALSE),"-")</f>
        <v>-</v>
      </c>
    </row>
    <row r="175" spans="1:53" x14ac:dyDescent="0.25">
      <c r="A175"/>
      <c r="B175"/>
      <c r="C175" t="s">
        <v>8887</v>
      </c>
      <c r="D175" s="276" t="str">
        <f t="shared" si="2"/>
        <v>-</v>
      </c>
      <c r="E175" s="276" t="s">
        <v>8813</v>
      </c>
      <c r="F175" s="276" t="s">
        <v>8813</v>
      </c>
      <c r="G175" s="276" t="s">
        <v>8813</v>
      </c>
      <c r="H175" s="276" t="s">
        <v>8813</v>
      </c>
      <c r="I175" s="276" t="s">
        <v>8813</v>
      </c>
      <c r="J175" s="276" t="s">
        <v>8813</v>
      </c>
      <c r="K175" s="276" t="s">
        <v>8813</v>
      </c>
      <c r="L175" s="276" t="s">
        <v>8813</v>
      </c>
      <c r="M175" s="276" t="s">
        <v>8813</v>
      </c>
      <c r="N175" s="276" t="s">
        <v>8813</v>
      </c>
      <c r="O175" s="276" t="s">
        <v>8813</v>
      </c>
      <c r="P175" s="276" t="s">
        <v>8813</v>
      </c>
      <c r="Q175" s="276" t="s">
        <v>8813</v>
      </c>
      <c r="R175" s="276" t="s">
        <v>8813</v>
      </c>
      <c r="S175" s="276" t="s">
        <v>8813</v>
      </c>
      <c r="T175" s="276" t="s">
        <v>8813</v>
      </c>
      <c r="U175" s="276" t="s">
        <v>8813</v>
      </c>
      <c r="V175" s="276" t="s">
        <v>8813</v>
      </c>
      <c r="W175" s="276" t="s">
        <v>8813</v>
      </c>
      <c r="X175" s="276" t="s">
        <v>8813</v>
      </c>
      <c r="Y175" s="276" t="s">
        <v>8813</v>
      </c>
      <c r="Z175" s="276" t="s">
        <v>8813</v>
      </c>
      <c r="AA175" s="276" t="s">
        <v>8813</v>
      </c>
      <c r="AB175" s="276" t="s">
        <v>8813</v>
      </c>
      <c r="AC175" s="276" t="s">
        <v>8813</v>
      </c>
      <c r="AD175" s="276" t="s">
        <v>8813</v>
      </c>
      <c r="AE175" s="276" t="s">
        <v>8813</v>
      </c>
      <c r="AF175" s="276" t="s">
        <v>8813</v>
      </c>
      <c r="AG175" s="276" t="s">
        <v>8813</v>
      </c>
      <c r="AH175" s="276" t="s">
        <v>8813</v>
      </c>
      <c r="AI175" s="276" t="s">
        <v>8813</v>
      </c>
      <c r="AJ175" s="276" t="s">
        <v>8813</v>
      </c>
      <c r="AK175" s="276" t="s">
        <v>8813</v>
      </c>
      <c r="AL175" s="276" t="s">
        <v>8813</v>
      </c>
      <c r="AM175" s="276" t="s">
        <v>8813</v>
      </c>
      <c r="AN175" s="276" t="s">
        <v>8813</v>
      </c>
      <c r="AO175" s="276" t="s">
        <v>8813</v>
      </c>
      <c r="AP175" s="276" t="s">
        <v>8813</v>
      </c>
      <c r="AQ175" s="276" t="s">
        <v>8813</v>
      </c>
      <c r="AR175" s="276" t="s">
        <v>8813</v>
      </c>
      <c r="AS175" s="276" t="s">
        <v>8813</v>
      </c>
      <c r="AT175" s="276" t="s">
        <v>8813</v>
      </c>
      <c r="AU175" s="276" t="s">
        <v>8813</v>
      </c>
      <c r="AV175" s="276" t="s">
        <v>8813</v>
      </c>
      <c r="AW175" s="276" t="s">
        <v>8813</v>
      </c>
      <c r="AX175" s="276" t="s">
        <v>8813</v>
      </c>
      <c r="AY175" s="276" t="s">
        <v>8813</v>
      </c>
      <c r="AZ175" s="276" t="s">
        <v>8813</v>
      </c>
      <c r="BA175" s="276" t="str">
        <f>_xlfn.IFNA(VLOOKUP(C175,'INFORM Severity - hidden'!$C$5:$G$300,5,FALSE),"-")</f>
        <v>-</v>
      </c>
    </row>
    <row r="176" spans="1:53" x14ac:dyDescent="0.25">
      <c r="A176"/>
      <c r="B176"/>
      <c r="C176" t="s">
        <v>8888</v>
      </c>
      <c r="D176" s="276" t="str">
        <f t="shared" si="2"/>
        <v>-</v>
      </c>
      <c r="E176" s="276" t="s">
        <v>8813</v>
      </c>
      <c r="F176" s="276" t="s">
        <v>8813</v>
      </c>
      <c r="G176" s="276" t="s">
        <v>8813</v>
      </c>
      <c r="H176" s="276" t="s">
        <v>8813</v>
      </c>
      <c r="I176" s="276" t="s">
        <v>8813</v>
      </c>
      <c r="J176" s="276" t="s">
        <v>8813</v>
      </c>
      <c r="K176" s="276" t="s">
        <v>8813</v>
      </c>
      <c r="L176" s="276" t="s">
        <v>8813</v>
      </c>
      <c r="M176" s="276" t="s">
        <v>8813</v>
      </c>
      <c r="N176" s="276" t="s">
        <v>8813</v>
      </c>
      <c r="O176" s="276" t="s">
        <v>8813</v>
      </c>
      <c r="P176" s="276" t="s">
        <v>8813</v>
      </c>
      <c r="Q176" s="276" t="s">
        <v>8813</v>
      </c>
      <c r="R176" s="276" t="s">
        <v>8813</v>
      </c>
      <c r="S176" s="276" t="s">
        <v>8813</v>
      </c>
      <c r="T176" s="276" t="s">
        <v>8813</v>
      </c>
      <c r="U176" s="276" t="s">
        <v>8813</v>
      </c>
      <c r="V176" s="276" t="s">
        <v>8813</v>
      </c>
      <c r="W176" s="276" t="s">
        <v>8813</v>
      </c>
      <c r="X176" s="276" t="s">
        <v>8813</v>
      </c>
      <c r="Y176" s="276" t="s">
        <v>8813</v>
      </c>
      <c r="Z176" s="276" t="s">
        <v>8813</v>
      </c>
      <c r="AA176" s="276" t="s">
        <v>8813</v>
      </c>
      <c r="AB176" s="276">
        <v>2.5</v>
      </c>
      <c r="AC176" s="276">
        <v>2.5</v>
      </c>
      <c r="AD176" s="276">
        <v>2.5</v>
      </c>
      <c r="AE176" s="276">
        <v>2.5</v>
      </c>
      <c r="AF176" s="276">
        <v>2.5</v>
      </c>
      <c r="AG176" s="276" t="s">
        <v>8813</v>
      </c>
      <c r="AH176" s="276" t="s">
        <v>8813</v>
      </c>
      <c r="AI176" s="276" t="s">
        <v>8813</v>
      </c>
      <c r="AJ176" s="276" t="s">
        <v>8813</v>
      </c>
      <c r="AK176" s="276" t="s">
        <v>8813</v>
      </c>
      <c r="AL176" s="276" t="s">
        <v>8813</v>
      </c>
      <c r="AM176" s="276" t="s">
        <v>8813</v>
      </c>
      <c r="AN176" s="276" t="s">
        <v>8813</v>
      </c>
      <c r="AO176" s="276" t="s">
        <v>8813</v>
      </c>
      <c r="AP176" s="276" t="s">
        <v>8813</v>
      </c>
      <c r="AQ176" s="276" t="s">
        <v>8813</v>
      </c>
      <c r="AR176" s="276" t="s">
        <v>8813</v>
      </c>
      <c r="AS176" s="276" t="s">
        <v>8813</v>
      </c>
      <c r="AT176" s="276" t="s">
        <v>8813</v>
      </c>
      <c r="AU176" s="276" t="s">
        <v>8813</v>
      </c>
      <c r="AV176" s="276" t="s">
        <v>8813</v>
      </c>
      <c r="AW176" s="276" t="s">
        <v>8813</v>
      </c>
      <c r="AX176" s="276" t="s">
        <v>8813</v>
      </c>
      <c r="AY176" s="276" t="s">
        <v>8813</v>
      </c>
      <c r="AZ176" s="276" t="s">
        <v>8813</v>
      </c>
      <c r="BA176" s="276" t="str">
        <f>_xlfn.IFNA(VLOOKUP(C176,'INFORM Severity - hidden'!$C$5:$G$300,5,FALSE),"-")</f>
        <v>-</v>
      </c>
    </row>
    <row r="177" spans="1:53" x14ac:dyDescent="0.25">
      <c r="A177"/>
      <c r="B177"/>
      <c r="C177" t="s">
        <v>8889</v>
      </c>
      <c r="D177" s="276" t="str">
        <f t="shared" si="2"/>
        <v>-</v>
      </c>
      <c r="E177" s="276" t="s">
        <v>8813</v>
      </c>
      <c r="F177" s="276" t="s">
        <v>8813</v>
      </c>
      <c r="G177" s="276" t="s">
        <v>8813</v>
      </c>
      <c r="H177" s="276" t="s">
        <v>8813</v>
      </c>
      <c r="I177" s="276" t="s">
        <v>8813</v>
      </c>
      <c r="J177" s="276" t="s">
        <v>8813</v>
      </c>
      <c r="K177" s="276" t="s">
        <v>8813</v>
      </c>
      <c r="L177" s="276" t="s">
        <v>8813</v>
      </c>
      <c r="M177" s="276" t="s">
        <v>8813</v>
      </c>
      <c r="N177" s="276" t="s">
        <v>8813</v>
      </c>
      <c r="O177" s="276" t="s">
        <v>8813</v>
      </c>
      <c r="P177" s="276" t="s">
        <v>8813</v>
      </c>
      <c r="Q177" s="276" t="s">
        <v>8813</v>
      </c>
      <c r="R177" s="276" t="s">
        <v>8813</v>
      </c>
      <c r="S177" s="276" t="s">
        <v>8813</v>
      </c>
      <c r="T177" s="276" t="s">
        <v>8813</v>
      </c>
      <c r="U177" s="276" t="s">
        <v>8813</v>
      </c>
      <c r="V177" s="276" t="s">
        <v>8813</v>
      </c>
      <c r="W177" s="276" t="s">
        <v>8813</v>
      </c>
      <c r="X177" s="276" t="s">
        <v>8813</v>
      </c>
      <c r="Y177" s="276" t="s">
        <v>8813</v>
      </c>
      <c r="Z177" s="276" t="s">
        <v>8813</v>
      </c>
      <c r="AA177" s="276" t="s">
        <v>8813</v>
      </c>
      <c r="AB177" s="276" t="s">
        <v>8813</v>
      </c>
      <c r="AC177" s="276" t="s">
        <v>8813</v>
      </c>
      <c r="AD177" s="276" t="s">
        <v>8813</v>
      </c>
      <c r="AE177" s="276" t="s">
        <v>8813</v>
      </c>
      <c r="AF177" s="276" t="s">
        <v>8813</v>
      </c>
      <c r="AG177" s="276" t="s">
        <v>8813</v>
      </c>
      <c r="AH177" s="276" t="s">
        <v>8813</v>
      </c>
      <c r="AI177" s="276" t="s">
        <v>8813</v>
      </c>
      <c r="AJ177" s="276" t="s">
        <v>8813</v>
      </c>
      <c r="AK177" s="276" t="s">
        <v>8813</v>
      </c>
      <c r="AL177" s="276" t="s">
        <v>8813</v>
      </c>
      <c r="AM177" s="276" t="s">
        <v>8813</v>
      </c>
      <c r="AN177" s="276">
        <v>3.1</v>
      </c>
      <c r="AO177" s="276">
        <v>3.1</v>
      </c>
      <c r="AP177" s="276">
        <v>3.1</v>
      </c>
      <c r="AQ177" s="276">
        <v>3.1</v>
      </c>
      <c r="AR177" s="276">
        <v>3.1</v>
      </c>
      <c r="AS177" s="276">
        <v>3.1</v>
      </c>
      <c r="AT177" s="276">
        <v>3.1</v>
      </c>
      <c r="AU177" s="276">
        <v>3.1</v>
      </c>
      <c r="AV177" s="276">
        <v>3.1</v>
      </c>
      <c r="AW177" s="276">
        <v>3.1</v>
      </c>
      <c r="AX177" s="276">
        <v>3</v>
      </c>
      <c r="AY177" s="276">
        <v>3</v>
      </c>
      <c r="AZ177" s="276">
        <v>3</v>
      </c>
      <c r="BA177" s="276" t="str">
        <f>_xlfn.IFNA(VLOOKUP(C177,'INFORM Severity - hidden'!$C$5:$G$300,5,FALSE),"-")</f>
        <v>-</v>
      </c>
    </row>
    <row r="178" spans="1:53" x14ac:dyDescent="0.25">
      <c r="A178"/>
      <c r="B178"/>
      <c r="C178" t="s">
        <v>8890</v>
      </c>
      <c r="D178" s="276" t="str">
        <f t="shared" si="2"/>
        <v>-</v>
      </c>
      <c r="E178" s="276" t="s">
        <v>8813</v>
      </c>
      <c r="F178" s="276" t="s">
        <v>8813</v>
      </c>
      <c r="G178" s="276" t="s">
        <v>8813</v>
      </c>
      <c r="H178" s="276" t="s">
        <v>8813</v>
      </c>
      <c r="I178" s="276" t="s">
        <v>8813</v>
      </c>
      <c r="J178" s="276" t="s">
        <v>8813</v>
      </c>
      <c r="K178" s="276" t="s">
        <v>8813</v>
      </c>
      <c r="L178" s="276" t="s">
        <v>8813</v>
      </c>
      <c r="M178" s="276" t="s">
        <v>8813</v>
      </c>
      <c r="N178" s="276" t="s">
        <v>8813</v>
      </c>
      <c r="O178" s="276" t="s">
        <v>8813</v>
      </c>
      <c r="P178" s="276" t="s">
        <v>8813</v>
      </c>
      <c r="Q178" s="276" t="s">
        <v>8813</v>
      </c>
      <c r="R178" s="276" t="s">
        <v>8813</v>
      </c>
      <c r="S178" s="276" t="s">
        <v>8813</v>
      </c>
      <c r="T178" s="276" t="s">
        <v>8813</v>
      </c>
      <c r="U178" s="276" t="s">
        <v>8813</v>
      </c>
      <c r="V178" s="276" t="s">
        <v>8813</v>
      </c>
      <c r="W178" s="276" t="s">
        <v>8813</v>
      </c>
      <c r="X178" s="276" t="s">
        <v>8813</v>
      </c>
      <c r="Y178" s="276" t="s">
        <v>8813</v>
      </c>
      <c r="Z178" s="276" t="s">
        <v>8813</v>
      </c>
      <c r="AA178" s="276" t="s">
        <v>8813</v>
      </c>
      <c r="AB178" s="276" t="s">
        <v>8813</v>
      </c>
      <c r="AC178" s="276" t="s">
        <v>8813</v>
      </c>
      <c r="AD178" s="276" t="s">
        <v>8813</v>
      </c>
      <c r="AE178" s="276" t="s">
        <v>8813</v>
      </c>
      <c r="AF178" s="276" t="s">
        <v>8813</v>
      </c>
      <c r="AG178" s="276" t="s">
        <v>8813</v>
      </c>
      <c r="AH178" s="276" t="s">
        <v>8813</v>
      </c>
      <c r="AI178" s="276" t="s">
        <v>8813</v>
      </c>
      <c r="AJ178" s="276" t="s">
        <v>8813</v>
      </c>
      <c r="AK178" s="276" t="s">
        <v>8813</v>
      </c>
      <c r="AL178" s="276" t="s">
        <v>8813</v>
      </c>
      <c r="AM178" s="276" t="s">
        <v>8813</v>
      </c>
      <c r="AN178" s="276" t="s">
        <v>8813</v>
      </c>
      <c r="AO178" s="276" t="s">
        <v>8813</v>
      </c>
      <c r="AP178" s="276" t="s">
        <v>8813</v>
      </c>
      <c r="AQ178" s="276" t="s">
        <v>8813</v>
      </c>
      <c r="AR178" s="276" t="s">
        <v>8813</v>
      </c>
      <c r="AS178" s="276" t="s">
        <v>8813</v>
      </c>
      <c r="AT178" s="276" t="s">
        <v>8813</v>
      </c>
      <c r="AU178" s="276" t="s">
        <v>8813</v>
      </c>
      <c r="AV178" s="276" t="s">
        <v>8813</v>
      </c>
      <c r="AW178" s="276">
        <v>1.9</v>
      </c>
      <c r="AX178" s="276">
        <v>1.9</v>
      </c>
      <c r="AY178" s="276">
        <v>1.9</v>
      </c>
      <c r="AZ178" s="276">
        <v>1.9</v>
      </c>
      <c r="BA178" s="276" t="str">
        <f>_xlfn.IFNA(VLOOKUP(C178,'INFORM Severity - hidden'!$C$5:$G$300,5,FALSE),"-")</f>
        <v>-</v>
      </c>
    </row>
    <row r="179" spans="1:53" x14ac:dyDescent="0.25">
      <c r="A179" t="s">
        <v>671</v>
      </c>
      <c r="B179" t="s">
        <v>4700</v>
      </c>
      <c r="C179" t="s">
        <v>4701</v>
      </c>
      <c r="D179" s="276" t="str">
        <f t="shared" si="2"/>
        <v>-</v>
      </c>
      <c r="E179" s="276" t="s">
        <v>8813</v>
      </c>
      <c r="F179" s="276" t="s">
        <v>8813</v>
      </c>
      <c r="G179" s="276" t="s">
        <v>8813</v>
      </c>
      <c r="H179" s="276" t="s">
        <v>8813</v>
      </c>
      <c r="I179" s="276" t="s">
        <v>8813</v>
      </c>
      <c r="J179" s="276" t="s">
        <v>8813</v>
      </c>
      <c r="K179" s="276" t="s">
        <v>8813</v>
      </c>
      <c r="L179" s="276" t="s">
        <v>8813</v>
      </c>
      <c r="M179" s="276" t="s">
        <v>8813</v>
      </c>
      <c r="N179" s="276" t="s">
        <v>8813</v>
      </c>
      <c r="O179" s="276" t="s">
        <v>8813</v>
      </c>
      <c r="P179" s="276" t="s">
        <v>8813</v>
      </c>
      <c r="Q179" s="276" t="s">
        <v>8813</v>
      </c>
      <c r="R179" s="276" t="s">
        <v>8813</v>
      </c>
      <c r="S179" s="276" t="s">
        <v>8813</v>
      </c>
      <c r="T179" s="276" t="s">
        <v>8813</v>
      </c>
      <c r="U179" s="276" t="s">
        <v>8813</v>
      </c>
      <c r="V179" s="276" t="s">
        <v>8813</v>
      </c>
      <c r="W179" s="276" t="s">
        <v>8813</v>
      </c>
      <c r="X179" s="276" t="s">
        <v>8813</v>
      </c>
      <c r="Y179" s="276" t="s">
        <v>8813</v>
      </c>
      <c r="Z179" s="276" t="s">
        <v>8813</v>
      </c>
      <c r="AA179" s="276" t="s">
        <v>8813</v>
      </c>
      <c r="AB179" s="276" t="s">
        <v>8813</v>
      </c>
      <c r="AC179" s="276" t="s">
        <v>8813</v>
      </c>
      <c r="AD179" s="276" t="s">
        <v>8813</v>
      </c>
      <c r="AE179" s="276" t="s">
        <v>8813</v>
      </c>
      <c r="AF179" s="276" t="s">
        <v>8813</v>
      </c>
      <c r="AG179" s="276" t="s">
        <v>8813</v>
      </c>
      <c r="AH179" s="276" t="s">
        <v>8813</v>
      </c>
      <c r="AI179" s="276" t="s">
        <v>8813</v>
      </c>
      <c r="AJ179" s="276" t="s">
        <v>8813</v>
      </c>
      <c r="AK179" s="276" t="s">
        <v>8813</v>
      </c>
      <c r="AL179" s="276" t="s">
        <v>8813</v>
      </c>
      <c r="AM179" s="276" t="s">
        <v>8813</v>
      </c>
      <c r="AN179" s="276" t="s">
        <v>8813</v>
      </c>
      <c r="AO179" s="276" t="s">
        <v>8813</v>
      </c>
      <c r="AP179" s="276" t="s">
        <v>8813</v>
      </c>
      <c r="AQ179" s="276" t="s">
        <v>8813</v>
      </c>
      <c r="AR179" s="276" t="s">
        <v>8813</v>
      </c>
      <c r="AS179" s="276" t="s">
        <v>8813</v>
      </c>
      <c r="AT179" s="276" t="s">
        <v>8813</v>
      </c>
      <c r="AU179" s="276" t="s">
        <v>8813</v>
      </c>
      <c r="AV179" s="276" t="s">
        <v>8813</v>
      </c>
      <c r="AW179" s="276" t="s">
        <v>8813</v>
      </c>
      <c r="AX179" s="276" t="s">
        <v>8813</v>
      </c>
      <c r="AY179" s="276">
        <v>2.2999999999999998</v>
      </c>
      <c r="AZ179" s="276">
        <v>2.2999999999999998</v>
      </c>
      <c r="BA179" s="276">
        <f>_xlfn.IFNA(VLOOKUP(C179,'INFORM Severity - hidden'!$C$5:$G$300,5,FALSE),"-")</f>
        <v>2.2999999999999998</v>
      </c>
    </row>
    <row r="180" spans="1:53" x14ac:dyDescent="0.25">
      <c r="A180" t="s">
        <v>671</v>
      </c>
      <c r="B180" t="s">
        <v>8106</v>
      </c>
      <c r="C180" t="s">
        <v>8107</v>
      </c>
      <c r="D180" s="276" t="str">
        <f t="shared" si="2"/>
        <v>-</v>
      </c>
      <c r="E180" s="276" t="s">
        <v>8813</v>
      </c>
      <c r="F180" s="276" t="s">
        <v>8813</v>
      </c>
      <c r="G180" s="276" t="s">
        <v>8813</v>
      </c>
      <c r="H180" s="276" t="s">
        <v>8813</v>
      </c>
      <c r="I180" s="276" t="s">
        <v>8813</v>
      </c>
      <c r="J180" s="276" t="s">
        <v>8813</v>
      </c>
      <c r="K180" s="276" t="s">
        <v>8813</v>
      </c>
      <c r="L180" s="276" t="s">
        <v>8813</v>
      </c>
      <c r="M180" s="276" t="s">
        <v>8813</v>
      </c>
      <c r="N180" s="276" t="s">
        <v>8813</v>
      </c>
      <c r="O180" s="276" t="s">
        <v>8813</v>
      </c>
      <c r="P180" s="276" t="s">
        <v>8813</v>
      </c>
      <c r="Q180" s="276" t="s">
        <v>8813</v>
      </c>
      <c r="R180" s="276" t="s">
        <v>8813</v>
      </c>
      <c r="S180" s="276" t="s">
        <v>8813</v>
      </c>
      <c r="T180" s="276" t="s">
        <v>8813</v>
      </c>
      <c r="U180" s="276" t="s">
        <v>8813</v>
      </c>
      <c r="V180" s="276" t="s">
        <v>8813</v>
      </c>
      <c r="W180" s="276" t="s">
        <v>8813</v>
      </c>
      <c r="X180" s="276" t="s">
        <v>8813</v>
      </c>
      <c r="Y180" s="276" t="s">
        <v>8813</v>
      </c>
      <c r="Z180" s="276" t="s">
        <v>8813</v>
      </c>
      <c r="AA180" s="276" t="s">
        <v>8813</v>
      </c>
      <c r="AB180" s="276" t="s">
        <v>8813</v>
      </c>
      <c r="AC180" s="276" t="s">
        <v>8813</v>
      </c>
      <c r="AD180" s="276" t="s">
        <v>8813</v>
      </c>
      <c r="AE180" s="276" t="s">
        <v>8813</v>
      </c>
      <c r="AF180" s="276" t="s">
        <v>8813</v>
      </c>
      <c r="AG180" s="276" t="s">
        <v>8813</v>
      </c>
      <c r="AH180" s="276" t="s">
        <v>8813</v>
      </c>
      <c r="AI180" s="276" t="s">
        <v>8813</v>
      </c>
      <c r="AJ180" s="276" t="s">
        <v>8813</v>
      </c>
      <c r="AK180" s="276" t="s">
        <v>8813</v>
      </c>
      <c r="AL180" s="276" t="s">
        <v>8813</v>
      </c>
      <c r="AM180" s="276" t="s">
        <v>8813</v>
      </c>
      <c r="AN180" s="276" t="s">
        <v>8813</v>
      </c>
      <c r="AO180" s="276" t="s">
        <v>8813</v>
      </c>
      <c r="AP180" s="276" t="s">
        <v>8813</v>
      </c>
      <c r="AQ180" s="276" t="s">
        <v>8813</v>
      </c>
      <c r="AR180" s="276" t="s">
        <v>8813</v>
      </c>
      <c r="AS180" s="276" t="s">
        <v>8813</v>
      </c>
      <c r="AT180" s="276" t="s">
        <v>8813</v>
      </c>
      <c r="AU180" s="276" t="s">
        <v>8813</v>
      </c>
      <c r="AV180" s="276" t="s">
        <v>8813</v>
      </c>
      <c r="AW180" s="276" t="s">
        <v>8813</v>
      </c>
      <c r="AX180" s="276" t="s">
        <v>8813</v>
      </c>
      <c r="AY180" s="276" t="s">
        <v>8813</v>
      </c>
      <c r="AZ180" s="276" t="s">
        <v>8813</v>
      </c>
      <c r="BA180" s="276">
        <f>_xlfn.IFNA(VLOOKUP(C180,'INFORM Severity - hidden'!$C$5:$G$300,5,FALSE),"-")</f>
        <v>2</v>
      </c>
    </row>
    <row r="181" spans="1:53" x14ac:dyDescent="0.25">
      <c r="A181"/>
      <c r="B181"/>
      <c r="C181" t="s">
        <v>8891</v>
      </c>
      <c r="D181" s="276" t="str">
        <f t="shared" si="2"/>
        <v>-</v>
      </c>
      <c r="E181" s="276" t="s">
        <v>8813</v>
      </c>
      <c r="F181" s="276" t="s">
        <v>8813</v>
      </c>
      <c r="G181" s="276" t="s">
        <v>8813</v>
      </c>
      <c r="H181" s="276" t="s">
        <v>8813</v>
      </c>
      <c r="I181" s="276" t="s">
        <v>8813</v>
      </c>
      <c r="J181" s="276" t="s">
        <v>8813</v>
      </c>
      <c r="K181" s="276" t="s">
        <v>8813</v>
      </c>
      <c r="L181" s="276" t="s">
        <v>8813</v>
      </c>
      <c r="M181" s="276" t="s">
        <v>8813</v>
      </c>
      <c r="N181" s="276" t="s">
        <v>8813</v>
      </c>
      <c r="O181" s="276" t="s">
        <v>8813</v>
      </c>
      <c r="P181" s="276" t="s">
        <v>8813</v>
      </c>
      <c r="Q181" s="276" t="s">
        <v>8813</v>
      </c>
      <c r="R181" s="276" t="s">
        <v>8813</v>
      </c>
      <c r="S181" s="276" t="s">
        <v>8813</v>
      </c>
      <c r="T181" s="276" t="s">
        <v>8813</v>
      </c>
      <c r="U181" s="276" t="s">
        <v>8813</v>
      </c>
      <c r="V181" s="276" t="s">
        <v>8813</v>
      </c>
      <c r="W181" s="276" t="s">
        <v>8813</v>
      </c>
      <c r="X181" s="276" t="s">
        <v>8813</v>
      </c>
      <c r="Y181" s="276" t="s">
        <v>8813</v>
      </c>
      <c r="Z181" s="276" t="s">
        <v>8813</v>
      </c>
      <c r="AA181" s="276" t="s">
        <v>8813</v>
      </c>
      <c r="AB181" s="276" t="s">
        <v>8813</v>
      </c>
      <c r="AC181" s="276" t="s">
        <v>8813</v>
      </c>
      <c r="AD181" s="276" t="s">
        <v>8813</v>
      </c>
      <c r="AE181" s="276" t="s">
        <v>8813</v>
      </c>
      <c r="AF181" s="276" t="s">
        <v>8813</v>
      </c>
      <c r="AG181" s="276" t="s">
        <v>8813</v>
      </c>
      <c r="AH181" s="276" t="s">
        <v>8813</v>
      </c>
      <c r="AI181" s="276" t="s">
        <v>8813</v>
      </c>
      <c r="AJ181" s="276" t="s">
        <v>8813</v>
      </c>
      <c r="AK181" s="276" t="s">
        <v>8813</v>
      </c>
      <c r="AL181" s="276" t="s">
        <v>8813</v>
      </c>
      <c r="AM181" s="276" t="s">
        <v>8813</v>
      </c>
      <c r="AN181" s="276" t="s">
        <v>8813</v>
      </c>
      <c r="AO181" s="276" t="s">
        <v>8813</v>
      </c>
      <c r="AP181" s="276" t="s">
        <v>8813</v>
      </c>
      <c r="AQ181" s="276" t="s">
        <v>8813</v>
      </c>
      <c r="AR181" s="276" t="s">
        <v>8813</v>
      </c>
      <c r="AS181" s="276" t="s">
        <v>8813</v>
      </c>
      <c r="AT181" s="276" t="s">
        <v>8813</v>
      </c>
      <c r="AU181" s="276" t="s">
        <v>8813</v>
      </c>
      <c r="AV181" s="276" t="s">
        <v>8813</v>
      </c>
      <c r="AW181" s="276" t="s">
        <v>8813</v>
      </c>
      <c r="AX181" s="276" t="s">
        <v>8813</v>
      </c>
      <c r="AY181" s="276" t="s">
        <v>8813</v>
      </c>
      <c r="AZ181" s="276" t="s">
        <v>8813</v>
      </c>
      <c r="BA181" s="276" t="str">
        <f>_xlfn.IFNA(VLOOKUP(C181,'INFORM Severity - hidden'!$C$5:$G$300,5,FALSE),"-")</f>
        <v>-</v>
      </c>
    </row>
    <row r="182" spans="1:53" x14ac:dyDescent="0.25">
      <c r="A182" t="s">
        <v>2751</v>
      </c>
      <c r="B182" t="s">
        <v>2749</v>
      </c>
      <c r="C182" t="s">
        <v>2750</v>
      </c>
      <c r="D182" s="276" t="str">
        <f t="shared" si="2"/>
        <v>Decreasing</v>
      </c>
      <c r="E182" s="276" t="s">
        <v>8813</v>
      </c>
      <c r="F182" s="276" t="s">
        <v>8813</v>
      </c>
      <c r="G182" s="276" t="s">
        <v>8813</v>
      </c>
      <c r="H182" s="276" t="s">
        <v>8813</v>
      </c>
      <c r="I182" s="276" t="s">
        <v>8813</v>
      </c>
      <c r="J182" s="276" t="s">
        <v>8813</v>
      </c>
      <c r="K182" s="276" t="s">
        <v>8813</v>
      </c>
      <c r="L182" s="276" t="s">
        <v>8813</v>
      </c>
      <c r="M182" s="276" t="s">
        <v>8813</v>
      </c>
      <c r="N182" s="276" t="s">
        <v>8813</v>
      </c>
      <c r="O182" s="276" t="s">
        <v>8813</v>
      </c>
      <c r="P182" s="276" t="s">
        <v>8813</v>
      </c>
      <c r="Q182" s="276" t="s">
        <v>8813</v>
      </c>
      <c r="R182" s="276" t="s">
        <v>8813</v>
      </c>
      <c r="S182" s="276" t="s">
        <v>8813</v>
      </c>
      <c r="T182" s="276" t="s">
        <v>8813</v>
      </c>
      <c r="U182" s="276" t="s">
        <v>8813</v>
      </c>
      <c r="V182" s="276" t="s">
        <v>8813</v>
      </c>
      <c r="W182" s="276" t="s">
        <v>8813</v>
      </c>
      <c r="X182" s="276" t="s">
        <v>8813</v>
      </c>
      <c r="Y182" s="276" t="s">
        <v>8813</v>
      </c>
      <c r="Z182" s="276" t="s">
        <v>8813</v>
      </c>
      <c r="AA182" s="276" t="s">
        <v>8813</v>
      </c>
      <c r="AB182" s="276" t="s">
        <v>8813</v>
      </c>
      <c r="AC182" s="276" t="s">
        <v>8813</v>
      </c>
      <c r="AD182" s="276" t="s">
        <v>8813</v>
      </c>
      <c r="AE182" s="276" t="s">
        <v>8813</v>
      </c>
      <c r="AF182" s="276" t="s">
        <v>8813</v>
      </c>
      <c r="AG182" s="276" t="s">
        <v>8813</v>
      </c>
      <c r="AH182" s="276" t="s">
        <v>8813</v>
      </c>
      <c r="AI182" s="276" t="s">
        <v>8813</v>
      </c>
      <c r="AJ182" s="276" t="s">
        <v>8813</v>
      </c>
      <c r="AK182" s="276" t="s">
        <v>8813</v>
      </c>
      <c r="AL182" s="276" t="s">
        <v>8813</v>
      </c>
      <c r="AM182" s="276" t="s">
        <v>8813</v>
      </c>
      <c r="AN182" s="276" t="s">
        <v>8813</v>
      </c>
      <c r="AO182" s="276" t="s">
        <v>8813</v>
      </c>
      <c r="AP182" s="276" t="s">
        <v>8813</v>
      </c>
      <c r="AQ182" s="276" t="s">
        <v>8813</v>
      </c>
      <c r="AR182" s="276" t="s">
        <v>8813</v>
      </c>
      <c r="AS182" s="276" t="s">
        <v>8813</v>
      </c>
      <c r="AT182" s="276" t="s">
        <v>8813</v>
      </c>
      <c r="AU182" s="276" t="s">
        <v>8813</v>
      </c>
      <c r="AV182" s="276" t="s">
        <v>8813</v>
      </c>
      <c r="AW182" s="276">
        <v>2.6</v>
      </c>
      <c r="AX182" s="276">
        <v>2.7</v>
      </c>
      <c r="AY182" s="276">
        <v>2.7</v>
      </c>
      <c r="AZ182" s="276">
        <v>2.6</v>
      </c>
      <c r="BA182" s="276">
        <f>_xlfn.IFNA(VLOOKUP(C182,'INFORM Severity - hidden'!$C$5:$G$300,5,FALSE),"-")</f>
        <v>2.6</v>
      </c>
    </row>
    <row r="183" spans="1:53" x14ac:dyDescent="0.25">
      <c r="A183" t="s">
        <v>2335</v>
      </c>
      <c r="B183" t="s">
        <v>2333</v>
      </c>
      <c r="C183" t="s">
        <v>2334</v>
      </c>
      <c r="D183" s="276" t="str">
        <f t="shared" si="2"/>
        <v>Decreasing</v>
      </c>
      <c r="E183" s="276" t="s">
        <v>8813</v>
      </c>
      <c r="F183" s="276" t="s">
        <v>8813</v>
      </c>
      <c r="G183" s="276" t="s">
        <v>8813</v>
      </c>
      <c r="H183" s="276" t="s">
        <v>8813</v>
      </c>
      <c r="I183" s="276" t="s">
        <v>8813</v>
      </c>
      <c r="J183" s="276" t="s">
        <v>8813</v>
      </c>
      <c r="K183" s="276" t="s">
        <v>8813</v>
      </c>
      <c r="L183" s="276" t="s">
        <v>8813</v>
      </c>
      <c r="M183" s="276" t="s">
        <v>8813</v>
      </c>
      <c r="N183" s="276" t="s">
        <v>8813</v>
      </c>
      <c r="O183" s="276" t="s">
        <v>8813</v>
      </c>
      <c r="P183" s="276" t="s">
        <v>8813</v>
      </c>
      <c r="Q183" s="276" t="s">
        <v>8813</v>
      </c>
      <c r="R183" s="276" t="s">
        <v>8813</v>
      </c>
      <c r="S183" s="276" t="s">
        <v>8813</v>
      </c>
      <c r="T183" s="276" t="s">
        <v>8813</v>
      </c>
      <c r="U183" s="276" t="s">
        <v>8813</v>
      </c>
      <c r="V183" s="276" t="s">
        <v>8813</v>
      </c>
      <c r="W183" s="276" t="s">
        <v>8813</v>
      </c>
      <c r="X183" s="276" t="s">
        <v>8813</v>
      </c>
      <c r="Y183" s="276" t="s">
        <v>8813</v>
      </c>
      <c r="Z183" s="276" t="s">
        <v>8813</v>
      </c>
      <c r="AA183" s="276" t="s">
        <v>8813</v>
      </c>
      <c r="AB183" s="276" t="s">
        <v>8813</v>
      </c>
      <c r="AC183" s="276" t="s">
        <v>8813</v>
      </c>
      <c r="AD183" s="276" t="s">
        <v>8813</v>
      </c>
      <c r="AE183" s="276" t="s">
        <v>8813</v>
      </c>
      <c r="AF183" s="276" t="s">
        <v>8813</v>
      </c>
      <c r="AG183" s="276" t="s">
        <v>8813</v>
      </c>
      <c r="AH183" s="276" t="s">
        <v>8813</v>
      </c>
      <c r="AI183" s="276" t="s">
        <v>8813</v>
      </c>
      <c r="AJ183" s="276" t="s">
        <v>8813</v>
      </c>
      <c r="AK183" s="276" t="s">
        <v>8813</v>
      </c>
      <c r="AL183" s="276" t="s">
        <v>8813</v>
      </c>
      <c r="AM183" s="276" t="s">
        <v>8813</v>
      </c>
      <c r="AN183" s="276" t="s">
        <v>8813</v>
      </c>
      <c r="AO183" s="276" t="s">
        <v>8813</v>
      </c>
      <c r="AP183" s="276">
        <v>1.2</v>
      </c>
      <c r="AQ183" s="276">
        <v>1.6</v>
      </c>
      <c r="AR183" s="276">
        <v>1.6</v>
      </c>
      <c r="AS183" s="276">
        <v>1.7</v>
      </c>
      <c r="AT183" s="276">
        <v>1.7</v>
      </c>
      <c r="AU183" s="276">
        <v>2.9</v>
      </c>
      <c r="AV183" s="276">
        <v>2.9</v>
      </c>
      <c r="AW183" s="276">
        <v>2.9</v>
      </c>
      <c r="AX183" s="276">
        <v>2.9</v>
      </c>
      <c r="AY183" s="276">
        <v>2.9</v>
      </c>
      <c r="AZ183" s="276">
        <v>2.5</v>
      </c>
      <c r="BA183" s="276">
        <f>_xlfn.IFNA(VLOOKUP(C183,'INFORM Severity - hidden'!$C$5:$G$300,5,FALSE),"-")</f>
        <v>2.5</v>
      </c>
    </row>
    <row r="184" spans="1:53" x14ac:dyDescent="0.25">
      <c r="A184" t="s">
        <v>41</v>
      </c>
      <c r="B184" t="s">
        <v>39</v>
      </c>
      <c r="C184" t="s">
        <v>40</v>
      </c>
      <c r="D184" s="276" t="str">
        <f t="shared" si="2"/>
        <v>Decreasing</v>
      </c>
      <c r="E184" s="276">
        <v>3.6</v>
      </c>
      <c r="F184" s="276">
        <v>3.6</v>
      </c>
      <c r="G184" s="276">
        <v>3.6</v>
      </c>
      <c r="H184" s="276">
        <v>3.9</v>
      </c>
      <c r="I184" s="276">
        <v>3.9</v>
      </c>
      <c r="J184" s="276">
        <v>3.9</v>
      </c>
      <c r="K184" s="276">
        <v>3.9</v>
      </c>
      <c r="L184" s="276">
        <v>3.9</v>
      </c>
      <c r="M184" s="276">
        <v>3.9</v>
      </c>
      <c r="N184" s="276">
        <v>3.9</v>
      </c>
      <c r="O184" s="276">
        <v>4.0999999999999996</v>
      </c>
      <c r="P184" s="276">
        <v>4.0999999999999996</v>
      </c>
      <c r="Q184" s="276">
        <v>4.0999999999999996</v>
      </c>
      <c r="R184" s="276">
        <v>4.0999999999999996</v>
      </c>
      <c r="S184" s="276">
        <v>4.0999999999999996</v>
      </c>
      <c r="T184" s="276">
        <v>4.0999999999999996</v>
      </c>
      <c r="U184" s="276">
        <v>4</v>
      </c>
      <c r="V184" s="276">
        <v>4</v>
      </c>
      <c r="W184" s="276">
        <v>4</v>
      </c>
      <c r="X184" s="276">
        <v>4</v>
      </c>
      <c r="Y184" s="276">
        <v>4</v>
      </c>
      <c r="Z184" s="276">
        <v>4</v>
      </c>
      <c r="AA184" s="276">
        <v>3.7</v>
      </c>
      <c r="AB184" s="276">
        <v>3.7</v>
      </c>
      <c r="AC184" s="276">
        <v>3.7</v>
      </c>
      <c r="AD184" s="276">
        <v>3.7</v>
      </c>
      <c r="AE184" s="276">
        <v>3.8</v>
      </c>
      <c r="AF184" s="276">
        <v>3.7</v>
      </c>
      <c r="AG184" s="276">
        <v>3.7</v>
      </c>
      <c r="AH184" s="276">
        <v>3.8</v>
      </c>
      <c r="AI184" s="276">
        <v>3.8</v>
      </c>
      <c r="AJ184" s="276">
        <v>3.8</v>
      </c>
      <c r="AK184" s="276">
        <v>3.8</v>
      </c>
      <c r="AL184" s="276">
        <v>3.8</v>
      </c>
      <c r="AM184" s="276">
        <v>3.8</v>
      </c>
      <c r="AN184" s="276">
        <v>3.8</v>
      </c>
      <c r="AO184" s="276">
        <v>3.8</v>
      </c>
      <c r="AP184" s="276">
        <v>3.8</v>
      </c>
      <c r="AQ184" s="276">
        <v>3.8</v>
      </c>
      <c r="AR184" s="276">
        <v>3.8</v>
      </c>
      <c r="AS184" s="276">
        <v>3.8</v>
      </c>
      <c r="AT184" s="276">
        <v>3.8</v>
      </c>
      <c r="AU184" s="276">
        <v>3.8</v>
      </c>
      <c r="AV184" s="276">
        <v>3.8</v>
      </c>
      <c r="AW184" s="276">
        <v>3.8</v>
      </c>
      <c r="AX184" s="276">
        <v>3.7</v>
      </c>
      <c r="AY184" s="276">
        <v>3.7</v>
      </c>
      <c r="AZ184" s="276">
        <v>3.7</v>
      </c>
      <c r="BA184" s="276">
        <f>_xlfn.IFNA(VLOOKUP(C184,'INFORM Severity - hidden'!$C$5:$G$300,5,FALSE),"-")</f>
        <v>3.7</v>
      </c>
    </row>
    <row r="185" spans="1:53" x14ac:dyDescent="0.25">
      <c r="A185" t="s">
        <v>157</v>
      </c>
      <c r="B185" t="s">
        <v>155</v>
      </c>
      <c r="C185" t="s">
        <v>156</v>
      </c>
      <c r="D185" s="276" t="str">
        <f t="shared" si="2"/>
        <v>Decreasing</v>
      </c>
      <c r="E185" s="276" t="s">
        <v>8813</v>
      </c>
      <c r="F185" s="276">
        <v>3.6</v>
      </c>
      <c r="G185" s="276">
        <v>3.6</v>
      </c>
      <c r="H185" s="276">
        <v>3.8</v>
      </c>
      <c r="I185" s="276">
        <v>3.8</v>
      </c>
      <c r="J185" s="276">
        <v>3.8</v>
      </c>
      <c r="K185" s="276">
        <v>3.8</v>
      </c>
      <c r="L185" s="276">
        <v>3.8</v>
      </c>
      <c r="M185" s="276">
        <v>3.8</v>
      </c>
      <c r="N185" s="276">
        <v>3.8</v>
      </c>
      <c r="O185" s="276">
        <v>3.8</v>
      </c>
      <c r="P185" s="276">
        <v>3.8</v>
      </c>
      <c r="Q185" s="276">
        <v>3.8</v>
      </c>
      <c r="R185" s="276">
        <v>3.8</v>
      </c>
      <c r="S185" s="276">
        <v>3.8</v>
      </c>
      <c r="T185" s="276">
        <v>3.8</v>
      </c>
      <c r="U185" s="276">
        <v>3.9</v>
      </c>
      <c r="V185" s="276">
        <v>3.9</v>
      </c>
      <c r="W185" s="276">
        <v>3.9</v>
      </c>
      <c r="X185" s="276">
        <v>3.9</v>
      </c>
      <c r="Y185" s="276">
        <v>3.9</v>
      </c>
      <c r="Z185" s="276">
        <v>3.9</v>
      </c>
      <c r="AA185" s="276">
        <v>3.9</v>
      </c>
      <c r="AB185" s="276">
        <v>3.9</v>
      </c>
      <c r="AC185" s="276">
        <v>3.9</v>
      </c>
      <c r="AD185" s="276">
        <v>4</v>
      </c>
      <c r="AE185" s="276">
        <v>4</v>
      </c>
      <c r="AF185" s="276">
        <v>4</v>
      </c>
      <c r="AG185" s="276">
        <v>4</v>
      </c>
      <c r="AH185" s="276">
        <v>4.2</v>
      </c>
      <c r="AI185" s="276">
        <v>4.2</v>
      </c>
      <c r="AJ185" s="276">
        <v>4.2</v>
      </c>
      <c r="AK185" s="276">
        <v>4.2</v>
      </c>
      <c r="AL185" s="276">
        <v>4.2</v>
      </c>
      <c r="AM185" s="276">
        <v>3.9</v>
      </c>
      <c r="AN185" s="276">
        <v>3.8</v>
      </c>
      <c r="AO185" s="276">
        <v>3.8</v>
      </c>
      <c r="AP185" s="276">
        <v>3.8</v>
      </c>
      <c r="AQ185" s="276">
        <v>3.8</v>
      </c>
      <c r="AR185" s="276">
        <v>3.8</v>
      </c>
      <c r="AS185" s="276">
        <v>3.7</v>
      </c>
      <c r="AT185" s="276">
        <v>3.7</v>
      </c>
      <c r="AU185" s="276">
        <v>3.7</v>
      </c>
      <c r="AV185" s="276">
        <v>3.7</v>
      </c>
      <c r="AW185" s="276">
        <v>3.7</v>
      </c>
      <c r="AX185" s="276">
        <v>3.5</v>
      </c>
      <c r="AY185" s="276">
        <v>3.5</v>
      </c>
      <c r="AZ185" s="276">
        <v>3.5</v>
      </c>
      <c r="BA185" s="276">
        <f>_xlfn.IFNA(VLOOKUP(C185,'INFORM Severity - hidden'!$C$5:$G$300,5,FALSE),"-")</f>
        <v>3.5</v>
      </c>
    </row>
    <row r="186" spans="1:53" x14ac:dyDescent="0.25">
      <c r="A186" t="s">
        <v>631</v>
      </c>
      <c r="B186" t="s">
        <v>629</v>
      </c>
      <c r="C186" t="s">
        <v>630</v>
      </c>
      <c r="D186" s="276" t="str">
        <f t="shared" si="2"/>
        <v>Stable</v>
      </c>
      <c r="E186" s="276" t="s">
        <v>8813</v>
      </c>
      <c r="F186" s="276" t="s">
        <v>8813</v>
      </c>
      <c r="G186" s="276">
        <v>4.2</v>
      </c>
      <c r="H186" s="276">
        <v>4.2</v>
      </c>
      <c r="I186" s="276">
        <v>4.2</v>
      </c>
      <c r="J186" s="276">
        <v>4.2</v>
      </c>
      <c r="K186" s="276">
        <v>4.2</v>
      </c>
      <c r="L186" s="276">
        <v>4.2</v>
      </c>
      <c r="M186" s="276">
        <v>4.2</v>
      </c>
      <c r="N186" s="276">
        <v>4.3</v>
      </c>
      <c r="O186" s="276">
        <v>4.3</v>
      </c>
      <c r="P186" s="276">
        <v>4.3</v>
      </c>
      <c r="Q186" s="276">
        <v>4.3</v>
      </c>
      <c r="R186" s="276">
        <v>4.3</v>
      </c>
      <c r="S186" s="276">
        <v>4.3</v>
      </c>
      <c r="T186" s="276">
        <v>4.3</v>
      </c>
      <c r="U186" s="276">
        <v>4.0999999999999996</v>
      </c>
      <c r="V186" s="276">
        <v>4</v>
      </c>
      <c r="W186" s="276">
        <v>4</v>
      </c>
      <c r="X186" s="276">
        <v>4</v>
      </c>
      <c r="Y186" s="276">
        <v>4</v>
      </c>
      <c r="Z186" s="276">
        <v>4</v>
      </c>
      <c r="AA186" s="276">
        <v>4.0999999999999996</v>
      </c>
      <c r="AB186" s="276">
        <v>4.0999999999999996</v>
      </c>
      <c r="AC186" s="276">
        <v>4.0999999999999996</v>
      </c>
      <c r="AD186" s="276">
        <v>4.0999999999999996</v>
      </c>
      <c r="AE186" s="276">
        <v>4.2</v>
      </c>
      <c r="AF186" s="276">
        <v>4.2</v>
      </c>
      <c r="AG186" s="276">
        <v>4.2</v>
      </c>
      <c r="AH186" s="276">
        <v>4.3</v>
      </c>
      <c r="AI186" s="276">
        <v>4.3</v>
      </c>
      <c r="AJ186" s="276">
        <v>4.3</v>
      </c>
      <c r="AK186" s="276">
        <v>4.3</v>
      </c>
      <c r="AL186" s="276">
        <v>4.2</v>
      </c>
      <c r="AM186" s="276">
        <v>4.2</v>
      </c>
      <c r="AN186" s="276">
        <v>4.2</v>
      </c>
      <c r="AO186" s="276">
        <v>4.2</v>
      </c>
      <c r="AP186" s="276">
        <v>4.2</v>
      </c>
      <c r="AQ186" s="276">
        <v>4.2</v>
      </c>
      <c r="AR186" s="276">
        <v>4.3</v>
      </c>
      <c r="AS186" s="276">
        <v>4.3</v>
      </c>
      <c r="AT186" s="276">
        <v>4.3</v>
      </c>
      <c r="AU186" s="276">
        <v>4.3</v>
      </c>
      <c r="AV186" s="276">
        <v>4.4000000000000004</v>
      </c>
      <c r="AW186" s="276">
        <v>4.4000000000000004</v>
      </c>
      <c r="AX186" s="276">
        <v>4.4000000000000004</v>
      </c>
      <c r="AY186" s="276">
        <v>4.4000000000000004</v>
      </c>
      <c r="AZ186" s="276">
        <v>4.4000000000000004</v>
      </c>
      <c r="BA186" s="276">
        <f>_xlfn.IFNA(VLOOKUP(C186,'INFORM Severity - hidden'!$C$5:$G$300,5,FALSE),"-")</f>
        <v>4.4000000000000004</v>
      </c>
    </row>
    <row r="187" spans="1:53" x14ac:dyDescent="0.25">
      <c r="A187" t="s">
        <v>715</v>
      </c>
      <c r="B187" t="s">
        <v>713</v>
      </c>
      <c r="C187" t="s">
        <v>714</v>
      </c>
      <c r="D187" s="276" t="str">
        <f t="shared" si="2"/>
        <v>Stable</v>
      </c>
      <c r="E187" s="276" t="s">
        <v>8813</v>
      </c>
      <c r="F187" s="276" t="s">
        <v>8813</v>
      </c>
      <c r="G187" s="276" t="s">
        <v>8813</v>
      </c>
      <c r="H187" s="276">
        <v>3.6</v>
      </c>
      <c r="I187" s="276">
        <v>3.6</v>
      </c>
      <c r="J187" s="276">
        <v>3.6</v>
      </c>
      <c r="K187" s="276">
        <v>3.6</v>
      </c>
      <c r="L187" s="276">
        <v>3.6</v>
      </c>
      <c r="M187" s="276">
        <v>3.6</v>
      </c>
      <c r="N187" s="276">
        <v>3.6</v>
      </c>
      <c r="O187" s="276">
        <v>3.5</v>
      </c>
      <c r="P187" s="276">
        <v>3.6</v>
      </c>
      <c r="Q187" s="276">
        <v>3.6</v>
      </c>
      <c r="R187" s="276">
        <v>3.5</v>
      </c>
      <c r="S187" s="276">
        <v>3.6</v>
      </c>
      <c r="T187" s="276">
        <v>3.6</v>
      </c>
      <c r="U187" s="276">
        <v>3.6</v>
      </c>
      <c r="V187" s="276">
        <v>3.6</v>
      </c>
      <c r="W187" s="276">
        <v>3.6</v>
      </c>
      <c r="X187" s="276">
        <v>3.6</v>
      </c>
      <c r="Y187" s="276">
        <v>3.6</v>
      </c>
      <c r="Z187" s="276">
        <v>3.6</v>
      </c>
      <c r="AA187" s="276">
        <v>3.8</v>
      </c>
      <c r="AB187" s="276">
        <v>3.8</v>
      </c>
      <c r="AC187" s="276">
        <v>3.8</v>
      </c>
      <c r="AD187" s="276">
        <v>3.8</v>
      </c>
      <c r="AE187" s="276">
        <v>3.8</v>
      </c>
      <c r="AF187" s="276">
        <v>3.8</v>
      </c>
      <c r="AG187" s="276">
        <v>3.8</v>
      </c>
      <c r="AH187" s="276">
        <v>3.7</v>
      </c>
      <c r="AI187" s="276">
        <v>3.7</v>
      </c>
      <c r="AJ187" s="276">
        <v>3.7</v>
      </c>
      <c r="AK187" s="276">
        <v>3.7</v>
      </c>
      <c r="AL187" s="276">
        <v>3.9</v>
      </c>
      <c r="AM187" s="276">
        <v>3.9</v>
      </c>
      <c r="AN187" s="276">
        <v>3.9</v>
      </c>
      <c r="AO187" s="276">
        <v>3.9</v>
      </c>
      <c r="AP187" s="276">
        <v>3.9</v>
      </c>
      <c r="AQ187" s="276">
        <v>3.9</v>
      </c>
      <c r="AR187" s="276">
        <v>3.9</v>
      </c>
      <c r="AS187" s="276">
        <v>3.8</v>
      </c>
      <c r="AT187" s="276">
        <v>3.8</v>
      </c>
      <c r="AU187" s="276">
        <v>3.8</v>
      </c>
      <c r="AV187" s="276">
        <v>3.9</v>
      </c>
      <c r="AW187" s="276">
        <v>3.9</v>
      </c>
      <c r="AX187" s="276">
        <v>3.9</v>
      </c>
      <c r="AY187" s="276">
        <v>3.9</v>
      </c>
      <c r="AZ187" s="276">
        <v>3.9</v>
      </c>
      <c r="BA187" s="276">
        <f>_xlfn.IFNA(VLOOKUP(C187,'INFORM Severity - hidden'!$C$5:$G$300,5,FALSE),"-")</f>
        <v>3.9</v>
      </c>
    </row>
    <row r="188" spans="1:53" x14ac:dyDescent="0.25">
      <c r="A188" t="s">
        <v>680</v>
      </c>
      <c r="B188" t="s">
        <v>678</v>
      </c>
      <c r="C188" t="s">
        <v>679</v>
      </c>
      <c r="D188" s="276" t="str">
        <f t="shared" si="2"/>
        <v>-</v>
      </c>
      <c r="E188" s="276" t="s">
        <v>8813</v>
      </c>
      <c r="F188" s="276" t="s">
        <v>8813</v>
      </c>
      <c r="G188" s="276" t="s">
        <v>8813</v>
      </c>
      <c r="H188" s="276" t="s">
        <v>8813</v>
      </c>
      <c r="I188" s="276" t="s">
        <v>8813</v>
      </c>
      <c r="J188" s="276" t="s">
        <v>8813</v>
      </c>
      <c r="K188" s="276" t="s">
        <v>8813</v>
      </c>
      <c r="L188" s="276" t="s">
        <v>8813</v>
      </c>
      <c r="M188" s="276" t="s">
        <v>8813</v>
      </c>
      <c r="N188" s="276" t="s">
        <v>8813</v>
      </c>
      <c r="O188" s="276" t="s">
        <v>8813</v>
      </c>
      <c r="P188" s="276" t="s">
        <v>8813</v>
      </c>
      <c r="Q188" s="276" t="s">
        <v>8813</v>
      </c>
      <c r="R188" s="276" t="s">
        <v>8813</v>
      </c>
      <c r="S188" s="276" t="s">
        <v>8813</v>
      </c>
      <c r="T188" s="276" t="s">
        <v>8813</v>
      </c>
      <c r="U188" s="276" t="s">
        <v>8813</v>
      </c>
      <c r="V188" s="276" t="s">
        <v>8813</v>
      </c>
      <c r="W188" s="276" t="s">
        <v>8813</v>
      </c>
      <c r="X188" s="276" t="s">
        <v>8813</v>
      </c>
      <c r="Y188" s="276" t="s">
        <v>8813</v>
      </c>
      <c r="Z188" s="276" t="s">
        <v>8813</v>
      </c>
      <c r="AA188" s="276" t="s">
        <v>8813</v>
      </c>
      <c r="AB188" s="276" t="s">
        <v>8813</v>
      </c>
      <c r="AC188" s="276" t="s">
        <v>8813</v>
      </c>
      <c r="AD188" s="276" t="s">
        <v>8813</v>
      </c>
      <c r="AE188" s="276" t="s">
        <v>8813</v>
      </c>
      <c r="AF188" s="276" t="s">
        <v>8813</v>
      </c>
      <c r="AG188" s="276" t="s">
        <v>8813</v>
      </c>
      <c r="AH188" s="276" t="s">
        <v>8813</v>
      </c>
      <c r="AI188" s="276" t="s">
        <v>8813</v>
      </c>
      <c r="AJ188" s="276" t="s">
        <v>8813</v>
      </c>
      <c r="AK188" s="276" t="s">
        <v>8813</v>
      </c>
      <c r="AL188" s="276" t="s">
        <v>8813</v>
      </c>
      <c r="AM188" s="276" t="s">
        <v>8813</v>
      </c>
      <c r="AN188" s="276" t="s">
        <v>8813</v>
      </c>
      <c r="AO188" s="276" t="s">
        <v>8813</v>
      </c>
      <c r="AP188" s="276" t="s">
        <v>8813</v>
      </c>
      <c r="AQ188" s="276" t="s">
        <v>8813</v>
      </c>
      <c r="AR188" s="276" t="s">
        <v>8813</v>
      </c>
      <c r="AS188" s="276" t="s">
        <v>8813</v>
      </c>
      <c r="AT188" s="276" t="s">
        <v>8813</v>
      </c>
      <c r="AU188" s="276" t="s">
        <v>8813</v>
      </c>
      <c r="AV188" s="276" t="s">
        <v>8813</v>
      </c>
      <c r="AW188" s="276" t="s">
        <v>8813</v>
      </c>
      <c r="AX188" s="276" t="s">
        <v>8813</v>
      </c>
      <c r="AY188" s="276" t="s">
        <v>8813</v>
      </c>
      <c r="AZ188" s="276" t="s">
        <v>8813</v>
      </c>
      <c r="BA188" s="276" t="str">
        <f>_xlfn.IFNA(VLOOKUP(C188,'INFORM Severity - hidden'!$C$5:$G$300,5,FALSE),"-")</f>
        <v>x</v>
      </c>
    </row>
    <row r="189" spans="1:53" x14ac:dyDescent="0.25">
      <c r="A189" t="s">
        <v>747</v>
      </c>
      <c r="B189" t="s">
        <v>745</v>
      </c>
      <c r="C189" t="s">
        <v>746</v>
      </c>
      <c r="D189" s="276" t="str">
        <f t="shared" si="2"/>
        <v>Increasing</v>
      </c>
      <c r="E189" s="276" t="s">
        <v>8813</v>
      </c>
      <c r="F189" s="276" t="s">
        <v>8813</v>
      </c>
      <c r="G189" s="276" t="s">
        <v>8813</v>
      </c>
      <c r="H189" s="276" t="s">
        <v>8813</v>
      </c>
      <c r="I189" s="276">
        <v>4.0999999999999996</v>
      </c>
      <c r="J189" s="276">
        <v>4.2</v>
      </c>
      <c r="K189" s="276">
        <v>4.2</v>
      </c>
      <c r="L189" s="276">
        <v>4.2</v>
      </c>
      <c r="M189" s="276">
        <v>4.2</v>
      </c>
      <c r="N189" s="276">
        <v>4.2</v>
      </c>
      <c r="O189" s="276">
        <v>4.2</v>
      </c>
      <c r="P189" s="276">
        <v>4.2</v>
      </c>
      <c r="Q189" s="276">
        <v>4.2</v>
      </c>
      <c r="R189" s="276">
        <v>4.2</v>
      </c>
      <c r="S189" s="276">
        <v>4.2</v>
      </c>
      <c r="T189" s="276">
        <v>4.2</v>
      </c>
      <c r="U189" s="276">
        <v>4.2</v>
      </c>
      <c r="V189" s="276">
        <v>4</v>
      </c>
      <c r="W189" s="276">
        <v>4</v>
      </c>
      <c r="X189" s="276">
        <v>4</v>
      </c>
      <c r="Y189" s="276">
        <v>4</v>
      </c>
      <c r="Z189" s="276">
        <v>4</v>
      </c>
      <c r="AA189" s="276">
        <v>4.3</v>
      </c>
      <c r="AB189" s="276">
        <v>4.3</v>
      </c>
      <c r="AC189" s="276">
        <v>4.3</v>
      </c>
      <c r="AD189" s="276">
        <v>4.5</v>
      </c>
      <c r="AE189" s="276">
        <v>4.5</v>
      </c>
      <c r="AF189" s="276">
        <v>4.5</v>
      </c>
      <c r="AG189" s="276">
        <v>4.5</v>
      </c>
      <c r="AH189" s="276">
        <v>4.5999999999999996</v>
      </c>
      <c r="AI189" s="276">
        <v>4.5999999999999996</v>
      </c>
      <c r="AJ189" s="276">
        <v>4.5999999999999996</v>
      </c>
      <c r="AK189" s="276">
        <v>4.5999999999999996</v>
      </c>
      <c r="AL189" s="276">
        <v>4.5999999999999996</v>
      </c>
      <c r="AM189" s="276">
        <v>4.5999999999999996</v>
      </c>
      <c r="AN189" s="276">
        <v>4.3</v>
      </c>
      <c r="AO189" s="276">
        <v>4.3</v>
      </c>
      <c r="AP189" s="276">
        <v>4.3</v>
      </c>
      <c r="AQ189" s="276">
        <v>4.3</v>
      </c>
      <c r="AR189" s="276">
        <v>4.3</v>
      </c>
      <c r="AS189" s="276">
        <v>4.2</v>
      </c>
      <c r="AT189" s="276">
        <v>4.2</v>
      </c>
      <c r="AU189" s="276">
        <v>4.2</v>
      </c>
      <c r="AV189" s="276">
        <v>4.2</v>
      </c>
      <c r="AW189" s="276">
        <v>4</v>
      </c>
      <c r="AX189" s="276">
        <v>4</v>
      </c>
      <c r="AY189" s="276">
        <v>4.2</v>
      </c>
      <c r="AZ189" s="276">
        <v>4.3</v>
      </c>
      <c r="BA189" s="276">
        <f>_xlfn.IFNA(VLOOKUP(C189,'INFORM Severity - hidden'!$C$5:$G$300,5,FALSE),"-")</f>
        <v>4.3</v>
      </c>
    </row>
    <row r="190" spans="1:53" x14ac:dyDescent="0.25">
      <c r="A190" t="s">
        <v>735</v>
      </c>
      <c r="B190" t="s">
        <v>733</v>
      </c>
      <c r="C190" t="s">
        <v>734</v>
      </c>
      <c r="D190" s="276" t="str">
        <f t="shared" si="2"/>
        <v>Decreasing</v>
      </c>
      <c r="E190" s="276" t="s">
        <v>8813</v>
      </c>
      <c r="F190" s="276" t="s">
        <v>8813</v>
      </c>
      <c r="G190" s="276" t="s">
        <v>8813</v>
      </c>
      <c r="H190" s="276" t="s">
        <v>8813</v>
      </c>
      <c r="I190" s="276" t="s">
        <v>8813</v>
      </c>
      <c r="J190" s="276" t="s">
        <v>8813</v>
      </c>
      <c r="K190" s="276" t="s">
        <v>8813</v>
      </c>
      <c r="L190" s="276" t="s">
        <v>8813</v>
      </c>
      <c r="M190" s="276" t="s">
        <v>8813</v>
      </c>
      <c r="N190" s="276" t="s">
        <v>8813</v>
      </c>
      <c r="O190" s="276" t="s">
        <v>8813</v>
      </c>
      <c r="P190" s="276" t="s">
        <v>8813</v>
      </c>
      <c r="Q190" s="276" t="s">
        <v>8813</v>
      </c>
      <c r="R190" s="276" t="s">
        <v>8813</v>
      </c>
      <c r="S190" s="276" t="s">
        <v>8813</v>
      </c>
      <c r="T190" s="276" t="s">
        <v>8813</v>
      </c>
      <c r="U190" s="276" t="s">
        <v>8813</v>
      </c>
      <c r="V190" s="276" t="s">
        <v>8813</v>
      </c>
      <c r="W190" s="276" t="s">
        <v>8813</v>
      </c>
      <c r="X190" s="276" t="s">
        <v>8813</v>
      </c>
      <c r="Y190" s="276" t="s">
        <v>8813</v>
      </c>
      <c r="Z190" s="276" t="s">
        <v>8813</v>
      </c>
      <c r="AA190" s="276" t="s">
        <v>8813</v>
      </c>
      <c r="AB190" s="276" t="s">
        <v>8813</v>
      </c>
      <c r="AC190" s="276" t="s">
        <v>8813</v>
      </c>
      <c r="AD190" s="276" t="s">
        <v>8813</v>
      </c>
      <c r="AE190" s="276" t="s">
        <v>8813</v>
      </c>
      <c r="AF190" s="276" t="s">
        <v>8813</v>
      </c>
      <c r="AG190" s="276" t="s">
        <v>8813</v>
      </c>
      <c r="AH190" s="276" t="s">
        <v>8813</v>
      </c>
      <c r="AI190" s="276" t="s">
        <v>8813</v>
      </c>
      <c r="AJ190" s="276" t="s">
        <v>8813</v>
      </c>
      <c r="AK190" s="276">
        <v>3.1</v>
      </c>
      <c r="AL190" s="276">
        <v>3.2</v>
      </c>
      <c r="AM190" s="276">
        <v>3.2</v>
      </c>
      <c r="AN190" s="276">
        <v>3.3</v>
      </c>
      <c r="AO190" s="276">
        <v>3.3</v>
      </c>
      <c r="AP190" s="276">
        <v>3.3</v>
      </c>
      <c r="AQ190" s="276">
        <v>3.2</v>
      </c>
      <c r="AR190" s="276">
        <v>3.2</v>
      </c>
      <c r="AS190" s="276">
        <v>3.2</v>
      </c>
      <c r="AT190" s="276">
        <v>3.2</v>
      </c>
      <c r="AU190" s="276">
        <v>3.2</v>
      </c>
      <c r="AV190" s="276">
        <v>3.2</v>
      </c>
      <c r="AW190" s="276">
        <v>3.2</v>
      </c>
      <c r="AX190" s="276">
        <v>3.1</v>
      </c>
      <c r="AY190" s="276">
        <v>2.2999999999999998</v>
      </c>
      <c r="AZ190" s="276">
        <v>2.2999999999999998</v>
      </c>
      <c r="BA190" s="276">
        <f>_xlfn.IFNA(VLOOKUP(C190,'INFORM Severity - hidden'!$C$5:$G$300,5,FALSE),"-")</f>
        <v>2.2999999999999998</v>
      </c>
    </row>
    <row r="191" spans="1:53" x14ac:dyDescent="0.25">
      <c r="A191" t="s">
        <v>2441</v>
      </c>
      <c r="B191" t="s">
        <v>2439</v>
      </c>
      <c r="C191" t="s">
        <v>2440</v>
      </c>
      <c r="D191" s="276" t="str">
        <f t="shared" si="2"/>
        <v>Stable</v>
      </c>
      <c r="E191" s="276" t="s">
        <v>8813</v>
      </c>
      <c r="F191" s="276" t="s">
        <v>8813</v>
      </c>
      <c r="G191" s="276" t="s">
        <v>8813</v>
      </c>
      <c r="H191" s="276" t="s">
        <v>8813</v>
      </c>
      <c r="I191" s="276" t="s">
        <v>8813</v>
      </c>
      <c r="J191" s="276" t="s">
        <v>8813</v>
      </c>
      <c r="K191" s="276" t="s">
        <v>8813</v>
      </c>
      <c r="L191" s="276" t="s">
        <v>8813</v>
      </c>
      <c r="M191" s="276" t="s">
        <v>8813</v>
      </c>
      <c r="N191" s="276" t="s">
        <v>8813</v>
      </c>
      <c r="O191" s="276" t="s">
        <v>8813</v>
      </c>
      <c r="P191" s="276" t="s">
        <v>8813</v>
      </c>
      <c r="Q191" s="276" t="s">
        <v>8813</v>
      </c>
      <c r="R191" s="276" t="s">
        <v>8813</v>
      </c>
      <c r="S191" s="276" t="s">
        <v>8813</v>
      </c>
      <c r="T191" s="276" t="s">
        <v>8813</v>
      </c>
      <c r="U191" s="276" t="s">
        <v>8813</v>
      </c>
      <c r="V191" s="276" t="s">
        <v>8813</v>
      </c>
      <c r="W191" s="276" t="s">
        <v>8813</v>
      </c>
      <c r="X191" s="276" t="s">
        <v>8813</v>
      </c>
      <c r="Y191" s="276" t="s">
        <v>8813</v>
      </c>
      <c r="Z191" s="276" t="s">
        <v>8813</v>
      </c>
      <c r="AA191" s="276" t="s">
        <v>8813</v>
      </c>
      <c r="AB191" s="276" t="s">
        <v>8813</v>
      </c>
      <c r="AC191" s="276" t="s">
        <v>8813</v>
      </c>
      <c r="AD191" s="276" t="s">
        <v>8813</v>
      </c>
      <c r="AE191" s="276" t="s">
        <v>8813</v>
      </c>
      <c r="AF191" s="276" t="s">
        <v>8813</v>
      </c>
      <c r="AG191" s="276" t="s">
        <v>8813</v>
      </c>
      <c r="AH191" s="276" t="s">
        <v>8813</v>
      </c>
      <c r="AI191" s="276" t="s">
        <v>8813</v>
      </c>
      <c r="AJ191" s="276" t="s">
        <v>8813</v>
      </c>
      <c r="AK191" s="276" t="s">
        <v>8813</v>
      </c>
      <c r="AL191" s="276" t="s">
        <v>8813</v>
      </c>
      <c r="AM191" s="276" t="s">
        <v>8813</v>
      </c>
      <c r="AN191" s="276" t="s">
        <v>8813</v>
      </c>
      <c r="AO191" s="276" t="s">
        <v>8813</v>
      </c>
      <c r="AP191" s="276" t="s">
        <v>8813</v>
      </c>
      <c r="AQ191" s="276" t="s">
        <v>8813</v>
      </c>
      <c r="AR191" s="276" t="s">
        <v>8813</v>
      </c>
      <c r="AS191" s="276" t="s">
        <v>8813</v>
      </c>
      <c r="AT191" s="276" t="s">
        <v>8813</v>
      </c>
      <c r="AU191" s="276" t="s">
        <v>8813</v>
      </c>
      <c r="AV191" s="276">
        <v>3</v>
      </c>
      <c r="AW191" s="276">
        <v>3</v>
      </c>
      <c r="AX191" s="276">
        <v>3</v>
      </c>
      <c r="AY191" s="276">
        <v>3</v>
      </c>
      <c r="AZ191" s="276">
        <v>3</v>
      </c>
      <c r="BA191" s="276">
        <f>_xlfn.IFNA(VLOOKUP(C191,'INFORM Severity - hidden'!$C$5:$G$300,5,FALSE),"-")</f>
        <v>3</v>
      </c>
    </row>
    <row r="192" spans="1:53" x14ac:dyDescent="0.25">
      <c r="A192" t="s">
        <v>2455</v>
      </c>
      <c r="B192" t="s">
        <v>2453</v>
      </c>
      <c r="C192" t="s">
        <v>2454</v>
      </c>
      <c r="D192" s="276" t="str">
        <f t="shared" si="2"/>
        <v>Increasing</v>
      </c>
      <c r="E192" s="276" t="s">
        <v>8813</v>
      </c>
      <c r="F192" s="276" t="s">
        <v>8813</v>
      </c>
      <c r="G192" s="276" t="s">
        <v>8813</v>
      </c>
      <c r="H192" s="276" t="s">
        <v>8813</v>
      </c>
      <c r="I192" s="276" t="s">
        <v>8813</v>
      </c>
      <c r="J192" s="276" t="s">
        <v>8813</v>
      </c>
      <c r="K192" s="276" t="s">
        <v>8813</v>
      </c>
      <c r="L192" s="276" t="s">
        <v>8813</v>
      </c>
      <c r="M192" s="276" t="s">
        <v>8813</v>
      </c>
      <c r="N192" s="276" t="s">
        <v>8813</v>
      </c>
      <c r="O192" s="276" t="s">
        <v>8813</v>
      </c>
      <c r="P192" s="276" t="s">
        <v>8813</v>
      </c>
      <c r="Q192" s="276" t="s">
        <v>8813</v>
      </c>
      <c r="R192" s="276" t="s">
        <v>8813</v>
      </c>
      <c r="S192" s="276" t="s">
        <v>8813</v>
      </c>
      <c r="T192" s="276" t="s">
        <v>8813</v>
      </c>
      <c r="U192" s="276" t="s">
        <v>8813</v>
      </c>
      <c r="V192" s="276" t="s">
        <v>8813</v>
      </c>
      <c r="W192" s="276" t="s">
        <v>8813</v>
      </c>
      <c r="X192" s="276" t="s">
        <v>8813</v>
      </c>
      <c r="Y192" s="276" t="s">
        <v>8813</v>
      </c>
      <c r="Z192" s="276" t="s">
        <v>8813</v>
      </c>
      <c r="AA192" s="276" t="s">
        <v>8813</v>
      </c>
      <c r="AB192" s="276" t="s">
        <v>8813</v>
      </c>
      <c r="AC192" s="276" t="s">
        <v>8813</v>
      </c>
      <c r="AD192" s="276" t="s">
        <v>8813</v>
      </c>
      <c r="AE192" s="276" t="s">
        <v>8813</v>
      </c>
      <c r="AF192" s="276" t="s">
        <v>8813</v>
      </c>
      <c r="AG192" s="276" t="s">
        <v>8813</v>
      </c>
      <c r="AH192" s="276" t="s">
        <v>8813</v>
      </c>
      <c r="AI192" s="276" t="s">
        <v>8813</v>
      </c>
      <c r="AJ192" s="276" t="s">
        <v>8813</v>
      </c>
      <c r="AK192" s="276" t="s">
        <v>8813</v>
      </c>
      <c r="AL192" s="276" t="s">
        <v>8813</v>
      </c>
      <c r="AM192" s="276" t="s">
        <v>8813</v>
      </c>
      <c r="AN192" s="276" t="s">
        <v>8813</v>
      </c>
      <c r="AO192" s="276" t="s">
        <v>8813</v>
      </c>
      <c r="AP192" s="276" t="s">
        <v>8813</v>
      </c>
      <c r="AQ192" s="276" t="s">
        <v>8813</v>
      </c>
      <c r="AR192" s="276" t="s">
        <v>8813</v>
      </c>
      <c r="AS192" s="276" t="s">
        <v>8813</v>
      </c>
      <c r="AT192" s="276" t="s">
        <v>8813</v>
      </c>
      <c r="AU192" s="276" t="s">
        <v>8813</v>
      </c>
      <c r="AV192" s="276">
        <v>2.6</v>
      </c>
      <c r="AW192" s="276">
        <v>2.6</v>
      </c>
      <c r="AX192" s="276">
        <v>2.7</v>
      </c>
      <c r="AY192" s="276">
        <v>2.7</v>
      </c>
      <c r="AZ192" s="276">
        <v>2.7</v>
      </c>
      <c r="BA192" s="276">
        <f>_xlfn.IFNA(VLOOKUP(C192,'INFORM Severity - hidden'!$C$5:$G$300,5,FALSE),"-")</f>
        <v>2.7</v>
      </c>
    </row>
    <row r="193" spans="1:53" x14ac:dyDescent="0.25">
      <c r="A193" t="s">
        <v>721</v>
      </c>
      <c r="B193" t="s">
        <v>719</v>
      </c>
      <c r="C193" t="s">
        <v>720</v>
      </c>
      <c r="D193" s="276" t="str">
        <f t="shared" si="2"/>
        <v>Stable</v>
      </c>
      <c r="E193" s="276" t="s">
        <v>8813</v>
      </c>
      <c r="F193" s="276" t="s">
        <v>8813</v>
      </c>
      <c r="G193" s="276" t="s">
        <v>8813</v>
      </c>
      <c r="H193" s="276">
        <v>3.5</v>
      </c>
      <c r="I193" s="276">
        <v>3.5</v>
      </c>
      <c r="J193" s="276">
        <v>3.5</v>
      </c>
      <c r="K193" s="276">
        <v>3.5</v>
      </c>
      <c r="L193" s="276">
        <v>3.5</v>
      </c>
      <c r="M193" s="276">
        <v>3.5</v>
      </c>
      <c r="N193" s="276">
        <v>3.7</v>
      </c>
      <c r="O193" s="276">
        <v>3.7</v>
      </c>
      <c r="P193" s="276">
        <v>3.7</v>
      </c>
      <c r="Q193" s="276">
        <v>3.7</v>
      </c>
      <c r="R193" s="276">
        <v>3.7</v>
      </c>
      <c r="S193" s="276">
        <v>3.7</v>
      </c>
      <c r="T193" s="276">
        <v>3.7</v>
      </c>
      <c r="U193" s="276">
        <v>3.7</v>
      </c>
      <c r="V193" s="276">
        <v>3.4</v>
      </c>
      <c r="W193" s="276">
        <v>3.4</v>
      </c>
      <c r="X193" s="276">
        <v>3.4</v>
      </c>
      <c r="Y193" s="276">
        <v>3.4</v>
      </c>
      <c r="Z193" s="276">
        <v>3.3</v>
      </c>
      <c r="AA193" s="276">
        <v>3.6</v>
      </c>
      <c r="AB193" s="276">
        <v>3.6</v>
      </c>
      <c r="AC193" s="276">
        <v>3.6</v>
      </c>
      <c r="AD193" s="276">
        <v>3.6</v>
      </c>
      <c r="AE193" s="276">
        <v>3.6</v>
      </c>
      <c r="AF193" s="276">
        <v>3.6</v>
      </c>
      <c r="AG193" s="276">
        <v>3.6</v>
      </c>
      <c r="AH193" s="276">
        <v>3.7</v>
      </c>
      <c r="AI193" s="276">
        <v>3.7</v>
      </c>
      <c r="AJ193" s="276">
        <v>3.7</v>
      </c>
      <c r="AK193" s="276">
        <v>3.7</v>
      </c>
      <c r="AL193" s="276">
        <v>3.7</v>
      </c>
      <c r="AM193" s="276">
        <v>3.4</v>
      </c>
      <c r="AN193" s="276">
        <v>3.5</v>
      </c>
      <c r="AO193" s="276">
        <v>3.8</v>
      </c>
      <c r="AP193" s="276">
        <v>3.8</v>
      </c>
      <c r="AQ193" s="276">
        <v>3.9</v>
      </c>
      <c r="AR193" s="276">
        <v>3.9</v>
      </c>
      <c r="AS193" s="276">
        <v>3.9</v>
      </c>
      <c r="AT193" s="276">
        <v>3.8</v>
      </c>
      <c r="AU193" s="276">
        <v>3.8</v>
      </c>
      <c r="AV193" s="276">
        <v>3.8</v>
      </c>
      <c r="AW193" s="276">
        <v>3.8</v>
      </c>
      <c r="AX193" s="276">
        <v>3.8</v>
      </c>
      <c r="AY193" s="276">
        <v>3.8</v>
      </c>
      <c r="AZ193" s="276">
        <v>3.8</v>
      </c>
      <c r="BA193" s="276">
        <f>_xlfn.IFNA(VLOOKUP(C193,'INFORM Severity - hidden'!$C$5:$G$300,5,FALSE),"-")</f>
        <v>3.9</v>
      </c>
    </row>
    <row r="194" spans="1:53" x14ac:dyDescent="0.25">
      <c r="A194" t="s">
        <v>996</v>
      </c>
      <c r="B194" t="s">
        <v>994</v>
      </c>
      <c r="C194" t="s">
        <v>995</v>
      </c>
      <c r="D194" s="276" t="str">
        <f t="shared" si="2"/>
        <v>Increasing</v>
      </c>
      <c r="E194" s="276" t="s">
        <v>8813</v>
      </c>
      <c r="F194" s="276" t="s">
        <v>8813</v>
      </c>
      <c r="G194" s="276" t="s">
        <v>8813</v>
      </c>
      <c r="H194" s="276" t="s">
        <v>8813</v>
      </c>
      <c r="I194" s="276" t="s">
        <v>8813</v>
      </c>
      <c r="J194" s="276" t="s">
        <v>8813</v>
      </c>
      <c r="K194" s="276" t="s">
        <v>8813</v>
      </c>
      <c r="L194" s="276" t="s">
        <v>8813</v>
      </c>
      <c r="M194" s="276" t="s">
        <v>8813</v>
      </c>
      <c r="N194" s="276" t="s">
        <v>8813</v>
      </c>
      <c r="O194" s="276" t="s">
        <v>8813</v>
      </c>
      <c r="P194" s="276" t="s">
        <v>8813</v>
      </c>
      <c r="Q194" s="276" t="s">
        <v>8813</v>
      </c>
      <c r="R194" s="276">
        <v>3.5</v>
      </c>
      <c r="S194" s="276">
        <v>3.5</v>
      </c>
      <c r="T194" s="276">
        <v>3.5</v>
      </c>
      <c r="U194" s="276">
        <v>3.5</v>
      </c>
      <c r="V194" s="276">
        <v>3.5</v>
      </c>
      <c r="W194" s="276">
        <v>3.5</v>
      </c>
      <c r="X194" s="276">
        <v>3.5</v>
      </c>
      <c r="Y194" s="276">
        <v>3.5</v>
      </c>
      <c r="Z194" s="276">
        <v>3.5</v>
      </c>
      <c r="AA194" s="276">
        <v>3.5</v>
      </c>
      <c r="AB194" s="276">
        <v>3.5</v>
      </c>
      <c r="AC194" s="276">
        <v>3.5</v>
      </c>
      <c r="AD194" s="276">
        <v>3.5</v>
      </c>
      <c r="AE194" s="276">
        <v>3.5</v>
      </c>
      <c r="AF194" s="276">
        <v>3.6</v>
      </c>
      <c r="AG194" s="276">
        <v>3.6</v>
      </c>
      <c r="AH194" s="276">
        <v>3.9</v>
      </c>
      <c r="AI194" s="276">
        <v>3.6</v>
      </c>
      <c r="AJ194" s="276">
        <v>3.6</v>
      </c>
      <c r="AK194" s="276">
        <v>3.6</v>
      </c>
      <c r="AL194" s="276">
        <v>3.5</v>
      </c>
      <c r="AM194" s="276">
        <v>3.6</v>
      </c>
      <c r="AN194" s="276">
        <v>3.6</v>
      </c>
      <c r="AO194" s="276">
        <v>3.6</v>
      </c>
      <c r="AP194" s="276">
        <v>3.6</v>
      </c>
      <c r="AQ194" s="276">
        <v>3.5</v>
      </c>
      <c r="AR194" s="276">
        <v>3.5</v>
      </c>
      <c r="AS194" s="276">
        <v>3.4</v>
      </c>
      <c r="AT194" s="276">
        <v>3.4</v>
      </c>
      <c r="AU194" s="276">
        <v>3.4</v>
      </c>
      <c r="AV194" s="276">
        <v>3.4</v>
      </c>
      <c r="AW194" s="276">
        <v>3.4</v>
      </c>
      <c r="AX194" s="276">
        <v>3.5</v>
      </c>
      <c r="AY194" s="276">
        <v>3.5</v>
      </c>
      <c r="AZ194" s="276">
        <v>3.5</v>
      </c>
      <c r="BA194" s="276">
        <f>_xlfn.IFNA(VLOOKUP(C194,'INFORM Severity - hidden'!$C$5:$G$300,5,FALSE),"-")</f>
        <v>3.6</v>
      </c>
    </row>
    <row r="195" spans="1:53" x14ac:dyDescent="0.25">
      <c r="A195" t="s">
        <v>1245</v>
      </c>
      <c r="B195" t="s">
        <v>1243</v>
      </c>
      <c r="C195" t="s">
        <v>1244</v>
      </c>
      <c r="D195" s="276" t="str">
        <f t="shared" ref="D195:D257" si="3">IF(BA195="-","-",IFERROR(IF(ROUND(AVERAGE(AY195:BA195),1)=ROUND(AVERAGE(AV195:AX195),1),"Stable",IF(ROUND(AVERAGE(AY195:BA195),1)&lt;ROUND(AVERAGE(AV195:AX195),1),"Decreasing",IF(ROUND(AVERAGE(AY195:BA195),1)&gt;ROUND(AVERAGE(AV195:AX195),1),"Increasing"))),"-"))</f>
        <v>Stable</v>
      </c>
      <c r="E195" s="276" t="s">
        <v>8813</v>
      </c>
      <c r="F195" s="276" t="s">
        <v>8813</v>
      </c>
      <c r="G195" s="276" t="s">
        <v>8813</v>
      </c>
      <c r="H195" s="276" t="s">
        <v>8813</v>
      </c>
      <c r="I195" s="276" t="s">
        <v>8813</v>
      </c>
      <c r="J195" s="276" t="s">
        <v>8813</v>
      </c>
      <c r="K195" s="276" t="s">
        <v>8813</v>
      </c>
      <c r="L195" s="276" t="s">
        <v>8813</v>
      </c>
      <c r="M195" s="276" t="s">
        <v>8813</v>
      </c>
      <c r="N195" s="276" t="s">
        <v>8813</v>
      </c>
      <c r="O195" s="276" t="s">
        <v>8813</v>
      </c>
      <c r="P195" s="276" t="s">
        <v>8813</v>
      </c>
      <c r="Q195" s="276" t="s">
        <v>8813</v>
      </c>
      <c r="R195" s="276" t="s">
        <v>8813</v>
      </c>
      <c r="S195" s="276" t="s">
        <v>8813</v>
      </c>
      <c r="T195" s="276" t="s">
        <v>8813</v>
      </c>
      <c r="U195" s="276" t="s">
        <v>8813</v>
      </c>
      <c r="V195" s="276" t="s">
        <v>8813</v>
      </c>
      <c r="W195" s="276" t="s">
        <v>8813</v>
      </c>
      <c r="X195" s="276" t="s">
        <v>8813</v>
      </c>
      <c r="Y195" s="276" t="s">
        <v>8813</v>
      </c>
      <c r="Z195" s="276" t="s">
        <v>8813</v>
      </c>
      <c r="AA195" s="276" t="s">
        <v>8813</v>
      </c>
      <c r="AB195" s="276" t="s">
        <v>8813</v>
      </c>
      <c r="AC195" s="276" t="s">
        <v>8813</v>
      </c>
      <c r="AD195" s="276" t="s">
        <v>8813</v>
      </c>
      <c r="AE195" s="276" t="s">
        <v>8813</v>
      </c>
      <c r="AF195" s="276" t="s">
        <v>8813</v>
      </c>
      <c r="AG195" s="276" t="s">
        <v>8813</v>
      </c>
      <c r="AH195" s="276" t="s">
        <v>8813</v>
      </c>
      <c r="AI195" s="276" t="s">
        <v>8813</v>
      </c>
      <c r="AJ195" s="276" t="s">
        <v>8813</v>
      </c>
      <c r="AK195" s="276" t="s">
        <v>8813</v>
      </c>
      <c r="AL195" s="276" t="s">
        <v>8813</v>
      </c>
      <c r="AM195" s="276" t="s">
        <v>8813</v>
      </c>
      <c r="AN195" s="276" t="s">
        <v>8813</v>
      </c>
      <c r="AO195" s="276" t="s">
        <v>8813</v>
      </c>
      <c r="AP195" s="276" t="s">
        <v>8813</v>
      </c>
      <c r="AQ195" s="276" t="s">
        <v>8813</v>
      </c>
      <c r="AR195" s="276" t="s">
        <v>8813</v>
      </c>
      <c r="AS195" s="276" t="s">
        <v>8813</v>
      </c>
      <c r="AT195" s="276">
        <v>1.8</v>
      </c>
      <c r="AU195" s="276">
        <v>1.8</v>
      </c>
      <c r="AV195" s="276">
        <v>1.8</v>
      </c>
      <c r="AW195" s="276">
        <v>1.8</v>
      </c>
      <c r="AX195" s="276">
        <v>1.8</v>
      </c>
      <c r="AY195" s="276">
        <v>1.8</v>
      </c>
      <c r="AZ195" s="276">
        <v>1.8</v>
      </c>
      <c r="BA195" s="276">
        <f>_xlfn.IFNA(VLOOKUP(C195,'INFORM Severity - hidden'!$C$5:$G$300,5,FALSE),"-")</f>
        <v>1.8</v>
      </c>
    </row>
    <row r="196" spans="1:53" x14ac:dyDescent="0.25">
      <c r="A196" t="s">
        <v>1613</v>
      </c>
      <c r="B196" t="s">
        <v>1611</v>
      </c>
      <c r="C196" t="s">
        <v>1612</v>
      </c>
      <c r="D196" s="276" t="str">
        <f t="shared" si="3"/>
        <v>Increasing</v>
      </c>
      <c r="E196" s="276" t="s">
        <v>8813</v>
      </c>
      <c r="F196" s="276" t="s">
        <v>8813</v>
      </c>
      <c r="G196" s="276" t="s">
        <v>8813</v>
      </c>
      <c r="H196" s="276" t="s">
        <v>8813</v>
      </c>
      <c r="I196" s="276" t="s">
        <v>8813</v>
      </c>
      <c r="J196" s="276" t="s">
        <v>8813</v>
      </c>
      <c r="K196" s="276" t="s">
        <v>8813</v>
      </c>
      <c r="L196" s="276" t="s">
        <v>8813</v>
      </c>
      <c r="M196" s="276" t="s">
        <v>8813</v>
      </c>
      <c r="N196" s="276" t="s">
        <v>8813</v>
      </c>
      <c r="O196" s="276" t="s">
        <v>8813</v>
      </c>
      <c r="P196" s="276" t="s">
        <v>8813</v>
      </c>
      <c r="Q196" s="276" t="s">
        <v>8813</v>
      </c>
      <c r="R196" s="276" t="s">
        <v>8813</v>
      </c>
      <c r="S196" s="276" t="s">
        <v>8813</v>
      </c>
      <c r="T196" s="276" t="s">
        <v>8813</v>
      </c>
      <c r="U196" s="276" t="s">
        <v>8813</v>
      </c>
      <c r="V196" s="276" t="s">
        <v>8813</v>
      </c>
      <c r="W196" s="276" t="s">
        <v>8813</v>
      </c>
      <c r="X196" s="276" t="s">
        <v>8813</v>
      </c>
      <c r="Y196" s="276" t="s">
        <v>8813</v>
      </c>
      <c r="Z196" s="276" t="s">
        <v>8813</v>
      </c>
      <c r="AA196" s="276" t="s">
        <v>8813</v>
      </c>
      <c r="AB196" s="276" t="s">
        <v>8813</v>
      </c>
      <c r="AC196" s="276" t="s">
        <v>8813</v>
      </c>
      <c r="AD196" s="276" t="s">
        <v>8813</v>
      </c>
      <c r="AE196" s="276" t="s">
        <v>8813</v>
      </c>
      <c r="AF196" s="276" t="s">
        <v>8813</v>
      </c>
      <c r="AG196" s="276" t="s">
        <v>8813</v>
      </c>
      <c r="AH196" s="276" t="s">
        <v>8813</v>
      </c>
      <c r="AI196" s="276" t="s">
        <v>8813</v>
      </c>
      <c r="AJ196" s="276" t="s">
        <v>8813</v>
      </c>
      <c r="AK196" s="276" t="s">
        <v>8813</v>
      </c>
      <c r="AL196" s="276" t="s">
        <v>8813</v>
      </c>
      <c r="AM196" s="276" t="s">
        <v>8813</v>
      </c>
      <c r="AN196" s="276" t="s">
        <v>8813</v>
      </c>
      <c r="AO196" s="276" t="s">
        <v>8813</v>
      </c>
      <c r="AP196" s="276" t="s">
        <v>8813</v>
      </c>
      <c r="AQ196" s="276">
        <v>3.9</v>
      </c>
      <c r="AR196" s="276">
        <v>3.9</v>
      </c>
      <c r="AS196" s="276">
        <v>3.8</v>
      </c>
      <c r="AT196" s="276">
        <v>3.8</v>
      </c>
      <c r="AU196" s="276">
        <v>3.8</v>
      </c>
      <c r="AV196" s="276">
        <v>3.8</v>
      </c>
      <c r="AW196" s="276">
        <v>4.0999999999999996</v>
      </c>
      <c r="AX196" s="276">
        <v>4.0999999999999996</v>
      </c>
      <c r="AY196" s="276">
        <v>4.2</v>
      </c>
      <c r="AZ196" s="276">
        <v>4.4000000000000004</v>
      </c>
      <c r="BA196" s="276">
        <f>_xlfn.IFNA(VLOOKUP(C196,'INFORM Severity - hidden'!$C$5:$G$300,5,FALSE),"-")</f>
        <v>4.4000000000000004</v>
      </c>
    </row>
    <row r="197" spans="1:53" x14ac:dyDescent="0.25">
      <c r="A197" t="s">
        <v>2345</v>
      </c>
      <c r="B197" t="s">
        <v>2343</v>
      </c>
      <c r="C197" t="s">
        <v>2344</v>
      </c>
      <c r="D197" s="276" t="str">
        <f t="shared" si="3"/>
        <v>Decreasing</v>
      </c>
      <c r="E197" s="276" t="s">
        <v>8813</v>
      </c>
      <c r="F197" s="276" t="s">
        <v>8813</v>
      </c>
      <c r="G197" s="276" t="s">
        <v>8813</v>
      </c>
      <c r="H197" s="276" t="s">
        <v>8813</v>
      </c>
      <c r="I197" s="276" t="s">
        <v>8813</v>
      </c>
      <c r="J197" s="276" t="s">
        <v>8813</v>
      </c>
      <c r="K197" s="276" t="s">
        <v>8813</v>
      </c>
      <c r="L197" s="276" t="s">
        <v>8813</v>
      </c>
      <c r="M197" s="276" t="s">
        <v>8813</v>
      </c>
      <c r="N197" s="276" t="s">
        <v>8813</v>
      </c>
      <c r="O197" s="276" t="s">
        <v>8813</v>
      </c>
      <c r="P197" s="276" t="s">
        <v>8813</v>
      </c>
      <c r="Q197" s="276" t="s">
        <v>8813</v>
      </c>
      <c r="R197" s="276" t="s">
        <v>8813</v>
      </c>
      <c r="S197" s="276" t="s">
        <v>8813</v>
      </c>
      <c r="T197" s="276" t="s">
        <v>8813</v>
      </c>
      <c r="U197" s="276" t="s">
        <v>8813</v>
      </c>
      <c r="V197" s="276" t="s">
        <v>8813</v>
      </c>
      <c r="W197" s="276" t="s">
        <v>8813</v>
      </c>
      <c r="X197" s="276" t="s">
        <v>8813</v>
      </c>
      <c r="Y197" s="276" t="s">
        <v>8813</v>
      </c>
      <c r="Z197" s="276" t="s">
        <v>8813</v>
      </c>
      <c r="AA197" s="276" t="s">
        <v>8813</v>
      </c>
      <c r="AB197" s="276" t="s">
        <v>8813</v>
      </c>
      <c r="AC197" s="276" t="s">
        <v>8813</v>
      </c>
      <c r="AD197" s="276" t="s">
        <v>8813</v>
      </c>
      <c r="AE197" s="276" t="s">
        <v>8813</v>
      </c>
      <c r="AF197" s="276" t="s">
        <v>8813</v>
      </c>
      <c r="AG197" s="276" t="s">
        <v>8813</v>
      </c>
      <c r="AH197" s="276" t="s">
        <v>8813</v>
      </c>
      <c r="AI197" s="276" t="s">
        <v>8813</v>
      </c>
      <c r="AJ197" s="276" t="s">
        <v>8813</v>
      </c>
      <c r="AK197" s="276" t="s">
        <v>8813</v>
      </c>
      <c r="AL197" s="276" t="s">
        <v>8813</v>
      </c>
      <c r="AM197" s="276" t="s">
        <v>8813</v>
      </c>
      <c r="AN197" s="276" t="s">
        <v>8813</v>
      </c>
      <c r="AO197" s="276" t="s">
        <v>8813</v>
      </c>
      <c r="AP197" s="276" t="s">
        <v>8813</v>
      </c>
      <c r="AQ197" s="276">
        <v>1</v>
      </c>
      <c r="AR197" s="276">
        <v>1</v>
      </c>
      <c r="AS197" s="276">
        <v>1</v>
      </c>
      <c r="AT197" s="276">
        <v>1</v>
      </c>
      <c r="AU197" s="276">
        <v>2.2999999999999998</v>
      </c>
      <c r="AV197" s="276">
        <v>2.4</v>
      </c>
      <c r="AW197" s="276">
        <v>2.5</v>
      </c>
      <c r="AX197" s="276">
        <v>2.5</v>
      </c>
      <c r="AY197" s="276">
        <v>2.5</v>
      </c>
      <c r="AZ197" s="276">
        <v>1.4</v>
      </c>
      <c r="BA197" s="276">
        <f>_xlfn.IFNA(VLOOKUP(C197,'INFORM Severity - hidden'!$C$5:$G$300,5,FALSE),"-")</f>
        <v>1.4</v>
      </c>
    </row>
    <row r="198" spans="1:53" x14ac:dyDescent="0.25">
      <c r="A198" t="s">
        <v>426</v>
      </c>
      <c r="B198" t="s">
        <v>424</v>
      </c>
      <c r="C198" t="s">
        <v>425</v>
      </c>
      <c r="D198" s="276" t="str">
        <f t="shared" si="3"/>
        <v>Stable</v>
      </c>
      <c r="E198" s="276" t="s">
        <v>8813</v>
      </c>
      <c r="F198" s="276">
        <v>1.4</v>
      </c>
      <c r="G198" s="276">
        <v>1.4</v>
      </c>
      <c r="H198" s="276">
        <v>1.6</v>
      </c>
      <c r="I198" s="276">
        <v>1.6</v>
      </c>
      <c r="J198" s="276">
        <v>1.6</v>
      </c>
      <c r="K198" s="276">
        <v>1.6</v>
      </c>
      <c r="L198" s="276">
        <v>1.6</v>
      </c>
      <c r="M198" s="276">
        <v>1.6</v>
      </c>
      <c r="N198" s="276">
        <v>2.2999999999999998</v>
      </c>
      <c r="O198" s="276">
        <v>2.2999999999999998</v>
      </c>
      <c r="P198" s="276">
        <v>2.2999999999999998</v>
      </c>
      <c r="Q198" s="276">
        <v>2.2999999999999998</v>
      </c>
      <c r="R198" s="276">
        <v>2.2999999999999998</v>
      </c>
      <c r="S198" s="276">
        <v>2</v>
      </c>
      <c r="T198" s="276">
        <v>2</v>
      </c>
      <c r="U198" s="276">
        <v>1.8</v>
      </c>
      <c r="V198" s="276">
        <v>1.9</v>
      </c>
      <c r="W198" s="276">
        <v>1.9</v>
      </c>
      <c r="X198" s="276">
        <v>1.9</v>
      </c>
      <c r="Y198" s="276">
        <v>1.8</v>
      </c>
      <c r="Z198" s="276">
        <v>1.9</v>
      </c>
      <c r="AA198" s="276">
        <v>2</v>
      </c>
      <c r="AB198" s="276">
        <v>2</v>
      </c>
      <c r="AC198" s="276">
        <v>1.9</v>
      </c>
      <c r="AD198" s="276">
        <v>1.9</v>
      </c>
      <c r="AE198" s="276">
        <v>1.9</v>
      </c>
      <c r="AF198" s="276">
        <v>2</v>
      </c>
      <c r="AG198" s="276">
        <v>2</v>
      </c>
      <c r="AH198" s="276">
        <v>2</v>
      </c>
      <c r="AI198" s="276">
        <v>2</v>
      </c>
      <c r="AJ198" s="276">
        <v>2</v>
      </c>
      <c r="AK198" s="276">
        <v>2</v>
      </c>
      <c r="AL198" s="276">
        <v>2</v>
      </c>
      <c r="AM198" s="276">
        <v>2</v>
      </c>
      <c r="AN198" s="276">
        <v>2</v>
      </c>
      <c r="AO198" s="276">
        <v>2</v>
      </c>
      <c r="AP198" s="276">
        <v>2</v>
      </c>
      <c r="AQ198" s="276">
        <v>2.4</v>
      </c>
      <c r="AR198" s="276">
        <v>2.4</v>
      </c>
      <c r="AS198" s="276">
        <v>2.4</v>
      </c>
      <c r="AT198" s="276">
        <v>2.4</v>
      </c>
      <c r="AU198" s="276">
        <v>2.4</v>
      </c>
      <c r="AV198" s="276">
        <v>2.4</v>
      </c>
      <c r="AW198" s="276">
        <v>2.4</v>
      </c>
      <c r="AX198" s="276">
        <v>2.4</v>
      </c>
      <c r="AY198" s="276">
        <v>2.4</v>
      </c>
      <c r="AZ198" s="276">
        <v>2.4</v>
      </c>
      <c r="BA198" s="276">
        <f>_xlfn.IFNA(VLOOKUP(C198,'INFORM Severity - hidden'!$C$5:$G$300,5,FALSE),"-")</f>
        <v>2.4</v>
      </c>
    </row>
    <row r="199" spans="1:53" x14ac:dyDescent="0.25">
      <c r="A199" t="s">
        <v>443</v>
      </c>
      <c r="B199" t="s">
        <v>441</v>
      </c>
      <c r="C199" t="s">
        <v>442</v>
      </c>
      <c r="D199" s="276" t="str">
        <f t="shared" si="3"/>
        <v>Stable</v>
      </c>
      <c r="E199" s="276" t="s">
        <v>8813</v>
      </c>
      <c r="F199" s="276">
        <v>3.9</v>
      </c>
      <c r="G199" s="276">
        <v>3.9</v>
      </c>
      <c r="H199" s="276">
        <v>4</v>
      </c>
      <c r="I199" s="276">
        <v>3.9</v>
      </c>
      <c r="J199" s="276">
        <v>4</v>
      </c>
      <c r="K199" s="276">
        <v>4</v>
      </c>
      <c r="L199" s="276">
        <v>4</v>
      </c>
      <c r="M199" s="276">
        <v>4</v>
      </c>
      <c r="N199" s="276">
        <v>4.0999999999999996</v>
      </c>
      <c r="O199" s="276">
        <v>4.0999999999999996</v>
      </c>
      <c r="P199" s="276">
        <v>4.0999999999999996</v>
      </c>
      <c r="Q199" s="276">
        <v>4.0999999999999996</v>
      </c>
      <c r="R199" s="276">
        <v>4.5999999999999996</v>
      </c>
      <c r="S199" s="276">
        <v>4.5999999999999996</v>
      </c>
      <c r="T199" s="276">
        <v>4.5999999999999996</v>
      </c>
      <c r="U199" s="276">
        <v>4.5999999999999996</v>
      </c>
      <c r="V199" s="276">
        <v>4.5</v>
      </c>
      <c r="W199" s="276">
        <v>4.5</v>
      </c>
      <c r="X199" s="276">
        <v>4.5</v>
      </c>
      <c r="Y199" s="276">
        <v>4.5</v>
      </c>
      <c r="Z199" s="276">
        <v>4.5</v>
      </c>
      <c r="AA199" s="276">
        <v>4.5</v>
      </c>
      <c r="AB199" s="276">
        <v>4.5</v>
      </c>
      <c r="AC199" s="276">
        <v>4.5</v>
      </c>
      <c r="AD199" s="276">
        <v>4.3</v>
      </c>
      <c r="AE199" s="276">
        <v>4.3</v>
      </c>
      <c r="AF199" s="276">
        <v>4.2</v>
      </c>
      <c r="AG199" s="276">
        <v>4.2</v>
      </c>
      <c r="AH199" s="276">
        <v>4.4000000000000004</v>
      </c>
      <c r="AI199" s="276">
        <v>4.4000000000000004</v>
      </c>
      <c r="AJ199" s="276">
        <v>4.4000000000000004</v>
      </c>
      <c r="AK199" s="276">
        <v>4.4000000000000004</v>
      </c>
      <c r="AL199" s="276">
        <v>4.4000000000000004</v>
      </c>
      <c r="AM199" s="276">
        <v>4.3</v>
      </c>
      <c r="AN199" s="276">
        <v>4.4000000000000004</v>
      </c>
      <c r="AO199" s="276">
        <v>4.3</v>
      </c>
      <c r="AP199" s="276">
        <v>4.3</v>
      </c>
      <c r="AQ199" s="276">
        <v>4.4000000000000004</v>
      </c>
      <c r="AR199" s="276">
        <v>4.4000000000000004</v>
      </c>
      <c r="AS199" s="276">
        <v>4.4000000000000004</v>
      </c>
      <c r="AT199" s="276">
        <v>4.4000000000000004</v>
      </c>
      <c r="AU199" s="276">
        <v>4.4000000000000004</v>
      </c>
      <c r="AV199" s="276">
        <v>4.4000000000000004</v>
      </c>
      <c r="AW199" s="276">
        <v>4.4000000000000004</v>
      </c>
      <c r="AX199" s="276">
        <v>4.4000000000000004</v>
      </c>
      <c r="AY199" s="276">
        <v>4.4000000000000004</v>
      </c>
      <c r="AZ199" s="276">
        <v>4.4000000000000004</v>
      </c>
      <c r="BA199" s="276">
        <f>_xlfn.IFNA(VLOOKUP(C199,'INFORM Severity - hidden'!$C$5:$G$300,5,FALSE),"-")</f>
        <v>4.4000000000000004</v>
      </c>
    </row>
    <row r="200" spans="1:53" x14ac:dyDescent="0.25">
      <c r="A200"/>
      <c r="B200"/>
      <c r="C200" t="s">
        <v>8892</v>
      </c>
      <c r="D200" s="276" t="str">
        <f t="shared" si="3"/>
        <v>-</v>
      </c>
      <c r="E200" s="276" t="s">
        <v>8813</v>
      </c>
      <c r="F200" s="276">
        <v>3.9</v>
      </c>
      <c r="G200" s="276">
        <v>3.9</v>
      </c>
      <c r="H200" s="276" t="s">
        <v>8813</v>
      </c>
      <c r="I200" s="276" t="s">
        <v>8813</v>
      </c>
      <c r="J200" s="276" t="s">
        <v>8813</v>
      </c>
      <c r="K200" s="276" t="s">
        <v>8813</v>
      </c>
      <c r="L200" s="276" t="s">
        <v>8813</v>
      </c>
      <c r="M200" s="276" t="s">
        <v>8813</v>
      </c>
      <c r="N200" s="276" t="s">
        <v>8813</v>
      </c>
      <c r="O200" s="276" t="s">
        <v>8813</v>
      </c>
      <c r="P200" s="276" t="s">
        <v>8813</v>
      </c>
      <c r="Q200" s="276" t="s">
        <v>8813</v>
      </c>
      <c r="R200" s="276" t="s">
        <v>8813</v>
      </c>
      <c r="S200" s="276" t="s">
        <v>8813</v>
      </c>
      <c r="T200" s="276" t="s">
        <v>8813</v>
      </c>
      <c r="U200" s="276" t="s">
        <v>8813</v>
      </c>
      <c r="V200" s="276" t="s">
        <v>8813</v>
      </c>
      <c r="W200" s="276" t="s">
        <v>8813</v>
      </c>
      <c r="X200" s="276" t="s">
        <v>8813</v>
      </c>
      <c r="Y200" s="276" t="s">
        <v>8813</v>
      </c>
      <c r="Z200" s="276" t="s">
        <v>8813</v>
      </c>
      <c r="AA200" s="276" t="s">
        <v>8813</v>
      </c>
      <c r="AB200" s="276" t="s">
        <v>8813</v>
      </c>
      <c r="AC200" s="276" t="s">
        <v>8813</v>
      </c>
      <c r="AD200" s="276" t="s">
        <v>8813</v>
      </c>
      <c r="AE200" s="276" t="s">
        <v>8813</v>
      </c>
      <c r="AF200" s="276" t="s">
        <v>8813</v>
      </c>
      <c r="AG200" s="276" t="s">
        <v>8813</v>
      </c>
      <c r="AH200" s="276" t="s">
        <v>8813</v>
      </c>
      <c r="AI200" s="276" t="s">
        <v>8813</v>
      </c>
      <c r="AJ200" s="276" t="s">
        <v>8813</v>
      </c>
      <c r="AK200" s="276" t="s">
        <v>8813</v>
      </c>
      <c r="AL200" s="276" t="s">
        <v>8813</v>
      </c>
      <c r="AM200" s="276" t="s">
        <v>8813</v>
      </c>
      <c r="AN200" s="276" t="s">
        <v>8813</v>
      </c>
      <c r="AO200" s="276" t="s">
        <v>8813</v>
      </c>
      <c r="AP200" s="276" t="s">
        <v>8813</v>
      </c>
      <c r="AQ200" s="276" t="s">
        <v>8813</v>
      </c>
      <c r="AR200" s="276" t="s">
        <v>8813</v>
      </c>
      <c r="AS200" s="276" t="s">
        <v>8813</v>
      </c>
      <c r="AT200" s="276" t="s">
        <v>8813</v>
      </c>
      <c r="AU200" s="276" t="s">
        <v>8813</v>
      </c>
      <c r="AV200" s="276" t="s">
        <v>8813</v>
      </c>
      <c r="AW200" s="276" t="s">
        <v>8813</v>
      </c>
      <c r="AX200" s="276" t="s">
        <v>8813</v>
      </c>
      <c r="AY200" s="276" t="s">
        <v>8813</v>
      </c>
      <c r="AZ200" s="276" t="s">
        <v>8813</v>
      </c>
      <c r="BA200" s="276" t="str">
        <f>_xlfn.IFNA(VLOOKUP(C200,'INFORM Severity - hidden'!$C$5:$G$300,5,FALSE),"-")</f>
        <v>-</v>
      </c>
    </row>
    <row r="201" spans="1:53" x14ac:dyDescent="0.25">
      <c r="A201"/>
      <c r="B201"/>
      <c r="C201" t="s">
        <v>8893</v>
      </c>
      <c r="D201" s="276" t="str">
        <f t="shared" si="3"/>
        <v>-</v>
      </c>
      <c r="E201" s="276" t="s">
        <v>8813</v>
      </c>
      <c r="F201" s="276">
        <v>2.1</v>
      </c>
      <c r="G201" s="276">
        <v>2.1</v>
      </c>
      <c r="H201" s="276">
        <v>2.7</v>
      </c>
      <c r="I201" s="276">
        <v>2.7</v>
      </c>
      <c r="J201" s="276">
        <v>2.7</v>
      </c>
      <c r="K201" s="276">
        <v>2.8</v>
      </c>
      <c r="L201" s="276">
        <v>2.7</v>
      </c>
      <c r="M201" s="276">
        <v>2.7</v>
      </c>
      <c r="N201" s="276">
        <v>2.7</v>
      </c>
      <c r="O201" s="276">
        <v>2.7</v>
      </c>
      <c r="P201" s="276" t="s">
        <v>8813</v>
      </c>
      <c r="Q201" s="276" t="s">
        <v>8813</v>
      </c>
      <c r="R201" s="276" t="s">
        <v>8813</v>
      </c>
      <c r="S201" s="276" t="s">
        <v>8813</v>
      </c>
      <c r="T201" s="276" t="s">
        <v>8813</v>
      </c>
      <c r="U201" s="276" t="s">
        <v>8813</v>
      </c>
      <c r="V201" s="276" t="s">
        <v>8813</v>
      </c>
      <c r="W201" s="276" t="s">
        <v>8813</v>
      </c>
      <c r="X201" s="276" t="s">
        <v>8813</v>
      </c>
      <c r="Y201" s="276" t="s">
        <v>8813</v>
      </c>
      <c r="Z201" s="276" t="s">
        <v>8813</v>
      </c>
      <c r="AA201" s="276" t="s">
        <v>8813</v>
      </c>
      <c r="AB201" s="276" t="s">
        <v>8813</v>
      </c>
      <c r="AC201" s="276" t="s">
        <v>8813</v>
      </c>
      <c r="AD201" s="276" t="s">
        <v>8813</v>
      </c>
      <c r="AE201" s="276" t="s">
        <v>8813</v>
      </c>
      <c r="AF201" s="276" t="s">
        <v>8813</v>
      </c>
      <c r="AG201" s="276" t="s">
        <v>8813</v>
      </c>
      <c r="AH201" s="276" t="s">
        <v>8813</v>
      </c>
      <c r="AI201" s="276" t="s">
        <v>8813</v>
      </c>
      <c r="AJ201" s="276" t="s">
        <v>8813</v>
      </c>
      <c r="AK201" s="276" t="s">
        <v>8813</v>
      </c>
      <c r="AL201" s="276" t="s">
        <v>8813</v>
      </c>
      <c r="AM201" s="276" t="s">
        <v>8813</v>
      </c>
      <c r="AN201" s="276" t="s">
        <v>8813</v>
      </c>
      <c r="AO201" s="276" t="s">
        <v>8813</v>
      </c>
      <c r="AP201" s="276" t="s">
        <v>8813</v>
      </c>
      <c r="AQ201" s="276" t="s">
        <v>8813</v>
      </c>
      <c r="AR201" s="276" t="s">
        <v>8813</v>
      </c>
      <c r="AS201" s="276" t="s">
        <v>8813</v>
      </c>
      <c r="AT201" s="276" t="s">
        <v>8813</v>
      </c>
      <c r="AU201" s="276" t="s">
        <v>8813</v>
      </c>
      <c r="AV201" s="276" t="s">
        <v>8813</v>
      </c>
      <c r="AW201" s="276" t="s">
        <v>8813</v>
      </c>
      <c r="AX201" s="276" t="s">
        <v>8813</v>
      </c>
      <c r="AY201" s="276" t="s">
        <v>8813</v>
      </c>
      <c r="AZ201" s="276" t="s">
        <v>8813</v>
      </c>
      <c r="BA201" s="276" t="str">
        <f>_xlfn.IFNA(VLOOKUP(C201,'INFORM Severity - hidden'!$C$5:$G$300,5,FALSE),"-")</f>
        <v>-</v>
      </c>
    </row>
    <row r="202" spans="1:53" x14ac:dyDescent="0.25">
      <c r="A202"/>
      <c r="B202"/>
      <c r="C202" t="s">
        <v>8894</v>
      </c>
      <c r="D202" s="276" t="str">
        <f t="shared" si="3"/>
        <v>-</v>
      </c>
      <c r="E202" s="276" t="s">
        <v>8813</v>
      </c>
      <c r="F202" s="276">
        <v>2.6</v>
      </c>
      <c r="G202" s="276">
        <v>2.6</v>
      </c>
      <c r="H202" s="276">
        <v>3.5</v>
      </c>
      <c r="I202" s="276">
        <v>3.5</v>
      </c>
      <c r="J202" s="276">
        <v>3.5</v>
      </c>
      <c r="K202" s="276">
        <v>3.5</v>
      </c>
      <c r="L202" s="276">
        <v>3.4</v>
      </c>
      <c r="M202" s="276">
        <v>3.4</v>
      </c>
      <c r="N202" s="276">
        <v>3.4</v>
      </c>
      <c r="O202" s="276">
        <v>3.4</v>
      </c>
      <c r="P202" s="276" t="s">
        <v>8813</v>
      </c>
      <c r="Q202" s="276" t="s">
        <v>8813</v>
      </c>
      <c r="R202" s="276" t="s">
        <v>8813</v>
      </c>
      <c r="S202" s="276" t="s">
        <v>8813</v>
      </c>
      <c r="T202" s="276" t="s">
        <v>8813</v>
      </c>
      <c r="U202" s="276" t="s">
        <v>8813</v>
      </c>
      <c r="V202" s="276" t="s">
        <v>8813</v>
      </c>
      <c r="W202" s="276" t="s">
        <v>8813</v>
      </c>
      <c r="X202" s="276" t="s">
        <v>8813</v>
      </c>
      <c r="Y202" s="276" t="s">
        <v>8813</v>
      </c>
      <c r="Z202" s="276" t="s">
        <v>8813</v>
      </c>
      <c r="AA202" s="276" t="s">
        <v>8813</v>
      </c>
      <c r="AB202" s="276" t="s">
        <v>8813</v>
      </c>
      <c r="AC202" s="276" t="s">
        <v>8813</v>
      </c>
      <c r="AD202" s="276" t="s">
        <v>8813</v>
      </c>
      <c r="AE202" s="276" t="s">
        <v>8813</v>
      </c>
      <c r="AF202" s="276" t="s">
        <v>8813</v>
      </c>
      <c r="AG202" s="276" t="s">
        <v>8813</v>
      </c>
      <c r="AH202" s="276" t="s">
        <v>8813</v>
      </c>
      <c r="AI202" s="276" t="s">
        <v>8813</v>
      </c>
      <c r="AJ202" s="276" t="s">
        <v>8813</v>
      </c>
      <c r="AK202" s="276" t="s">
        <v>8813</v>
      </c>
      <c r="AL202" s="276" t="s">
        <v>8813</v>
      </c>
      <c r="AM202" s="276" t="s">
        <v>8813</v>
      </c>
      <c r="AN202" s="276" t="s">
        <v>8813</v>
      </c>
      <c r="AO202" s="276" t="s">
        <v>8813</v>
      </c>
      <c r="AP202" s="276" t="s">
        <v>8813</v>
      </c>
      <c r="AQ202" s="276" t="s">
        <v>8813</v>
      </c>
      <c r="AR202" s="276" t="s">
        <v>8813</v>
      </c>
      <c r="AS202" s="276" t="s">
        <v>8813</v>
      </c>
      <c r="AT202" s="276" t="s">
        <v>8813</v>
      </c>
      <c r="AU202" s="276" t="s">
        <v>8813</v>
      </c>
      <c r="AV202" s="276" t="s">
        <v>8813</v>
      </c>
      <c r="AW202" s="276" t="s">
        <v>8813</v>
      </c>
      <c r="AX202" s="276" t="s">
        <v>8813</v>
      </c>
      <c r="AY202" s="276" t="s">
        <v>8813</v>
      </c>
      <c r="AZ202" s="276" t="s">
        <v>8813</v>
      </c>
      <c r="BA202" s="276" t="str">
        <f>_xlfn.IFNA(VLOOKUP(C202,'INFORM Severity - hidden'!$C$5:$G$300,5,FALSE),"-")</f>
        <v>-</v>
      </c>
    </row>
    <row r="203" spans="1:53" x14ac:dyDescent="0.25">
      <c r="A203" t="s">
        <v>443</v>
      </c>
      <c r="B203" t="s">
        <v>979</v>
      </c>
      <c r="C203" t="s">
        <v>980</v>
      </c>
      <c r="D203" s="276" t="str">
        <f t="shared" si="3"/>
        <v>Stable</v>
      </c>
      <c r="E203" s="276" t="s">
        <v>8813</v>
      </c>
      <c r="F203" s="276" t="s">
        <v>8813</v>
      </c>
      <c r="G203" s="276" t="s">
        <v>8813</v>
      </c>
      <c r="H203" s="276" t="s">
        <v>8813</v>
      </c>
      <c r="I203" s="276" t="s">
        <v>8813</v>
      </c>
      <c r="J203" s="276" t="s">
        <v>8813</v>
      </c>
      <c r="K203" s="276" t="s">
        <v>8813</v>
      </c>
      <c r="L203" s="276" t="s">
        <v>8813</v>
      </c>
      <c r="M203" s="276" t="s">
        <v>8813</v>
      </c>
      <c r="N203" s="276" t="s">
        <v>8813</v>
      </c>
      <c r="O203" s="276" t="s">
        <v>8813</v>
      </c>
      <c r="P203" s="276" t="s">
        <v>8813</v>
      </c>
      <c r="Q203" s="276" t="s">
        <v>8813</v>
      </c>
      <c r="R203" s="276">
        <v>3.7</v>
      </c>
      <c r="S203" s="276">
        <v>3.8</v>
      </c>
      <c r="T203" s="276">
        <v>3.8</v>
      </c>
      <c r="U203" s="276">
        <v>3.8</v>
      </c>
      <c r="V203" s="276">
        <v>3.8</v>
      </c>
      <c r="W203" s="276">
        <v>3.8</v>
      </c>
      <c r="X203" s="276">
        <v>3.8</v>
      </c>
      <c r="Y203" s="276">
        <v>3.8</v>
      </c>
      <c r="Z203" s="276">
        <v>3.8</v>
      </c>
      <c r="AA203" s="276">
        <v>4.0999999999999996</v>
      </c>
      <c r="AB203" s="276">
        <v>4.0999999999999996</v>
      </c>
      <c r="AC203" s="276">
        <v>4</v>
      </c>
      <c r="AD203" s="276">
        <v>3.9</v>
      </c>
      <c r="AE203" s="276">
        <v>3.9</v>
      </c>
      <c r="AF203" s="276">
        <v>3.8</v>
      </c>
      <c r="AG203" s="276">
        <v>3.8</v>
      </c>
      <c r="AH203" s="276">
        <v>3.5</v>
      </c>
      <c r="AI203" s="276">
        <v>3.2</v>
      </c>
      <c r="AJ203" s="276">
        <v>3.2</v>
      </c>
      <c r="AK203" s="276">
        <v>3.2</v>
      </c>
      <c r="AL203" s="276">
        <v>3.2</v>
      </c>
      <c r="AM203" s="276">
        <v>3.2</v>
      </c>
      <c r="AN203" s="276">
        <v>3.2</v>
      </c>
      <c r="AO203" s="276">
        <v>3.2</v>
      </c>
      <c r="AP203" s="276">
        <v>3.2</v>
      </c>
      <c r="AQ203" s="276">
        <v>3.3</v>
      </c>
      <c r="AR203" s="276">
        <v>3.3</v>
      </c>
      <c r="AS203" s="276">
        <v>3.3</v>
      </c>
      <c r="AT203" s="276">
        <v>3.3</v>
      </c>
      <c r="AU203" s="276">
        <v>3.3</v>
      </c>
      <c r="AV203" s="276">
        <v>3.3</v>
      </c>
      <c r="AW203" s="276">
        <v>3.3</v>
      </c>
      <c r="AX203" s="276">
        <v>3.3</v>
      </c>
      <c r="AY203" s="276">
        <v>3.3</v>
      </c>
      <c r="AZ203" s="276">
        <v>3.3</v>
      </c>
      <c r="BA203" s="276">
        <f>_xlfn.IFNA(VLOOKUP(C203,'INFORM Severity - hidden'!$C$5:$G$300,5,FALSE),"-")</f>
        <v>3.3</v>
      </c>
    </row>
    <row r="204" spans="1:53" x14ac:dyDescent="0.25">
      <c r="A204" t="s">
        <v>443</v>
      </c>
      <c r="B204" t="s">
        <v>2673</v>
      </c>
      <c r="C204" t="s">
        <v>2674</v>
      </c>
      <c r="D204" s="276" t="str">
        <f t="shared" si="3"/>
        <v>Decreasing</v>
      </c>
      <c r="E204" s="276" t="s">
        <v>8813</v>
      </c>
      <c r="F204" s="276" t="s">
        <v>8813</v>
      </c>
      <c r="G204" s="276" t="s">
        <v>8813</v>
      </c>
      <c r="H204" s="276" t="s">
        <v>8813</v>
      </c>
      <c r="I204" s="276" t="s">
        <v>8813</v>
      </c>
      <c r="J204" s="276" t="s">
        <v>8813</v>
      </c>
      <c r="K204" s="276" t="s">
        <v>8813</v>
      </c>
      <c r="L204" s="276" t="s">
        <v>8813</v>
      </c>
      <c r="M204" s="276" t="s">
        <v>8813</v>
      </c>
      <c r="N204" s="276" t="s">
        <v>8813</v>
      </c>
      <c r="O204" s="276" t="s">
        <v>8813</v>
      </c>
      <c r="P204" s="276" t="s">
        <v>8813</v>
      </c>
      <c r="Q204" s="276" t="s">
        <v>8813</v>
      </c>
      <c r="R204" s="276" t="s">
        <v>8813</v>
      </c>
      <c r="S204" s="276" t="s">
        <v>8813</v>
      </c>
      <c r="T204" s="276" t="s">
        <v>8813</v>
      </c>
      <c r="U204" s="276" t="s">
        <v>8813</v>
      </c>
      <c r="V204" s="276" t="s">
        <v>8813</v>
      </c>
      <c r="W204" s="276" t="s">
        <v>8813</v>
      </c>
      <c r="X204" s="276">
        <v>2.5</v>
      </c>
      <c r="Y204" s="276">
        <v>2.5</v>
      </c>
      <c r="Z204" s="276">
        <v>2.6</v>
      </c>
      <c r="AA204" s="276">
        <v>2.6</v>
      </c>
      <c r="AB204" s="276">
        <v>2.6</v>
      </c>
      <c r="AC204" s="276">
        <v>2.6</v>
      </c>
      <c r="AD204" s="276">
        <v>2.6</v>
      </c>
      <c r="AE204" s="276">
        <v>2.6</v>
      </c>
      <c r="AF204" s="276">
        <v>2.5</v>
      </c>
      <c r="AG204" s="276">
        <v>2.5</v>
      </c>
      <c r="AH204" s="276">
        <v>2.5</v>
      </c>
      <c r="AI204" s="276">
        <v>2.5</v>
      </c>
      <c r="AJ204" s="276">
        <v>2.5</v>
      </c>
      <c r="AK204" s="276">
        <v>2.2999999999999998</v>
      </c>
      <c r="AL204" s="276">
        <v>2.4</v>
      </c>
      <c r="AM204" s="276">
        <v>2.6</v>
      </c>
      <c r="AN204" s="276">
        <v>2.6</v>
      </c>
      <c r="AO204" s="276" t="s">
        <v>8813</v>
      </c>
      <c r="AP204" s="276" t="s">
        <v>8813</v>
      </c>
      <c r="AQ204" s="276" t="s">
        <v>8813</v>
      </c>
      <c r="AR204" s="276" t="s">
        <v>8813</v>
      </c>
      <c r="AS204" s="276" t="s">
        <v>8813</v>
      </c>
      <c r="AT204" s="276" t="s">
        <v>8813</v>
      </c>
      <c r="AU204" s="276" t="s">
        <v>8813</v>
      </c>
      <c r="AV204" s="276">
        <v>2.9</v>
      </c>
      <c r="AW204" s="276">
        <v>2.9</v>
      </c>
      <c r="AX204" s="276">
        <v>2.8</v>
      </c>
      <c r="AY204" s="276">
        <v>2.8</v>
      </c>
      <c r="AZ204" s="276">
        <v>2.8</v>
      </c>
      <c r="BA204" s="276">
        <f>_xlfn.IFNA(VLOOKUP(C204,'INFORM Severity - hidden'!$C$5:$G$300,5,FALSE),"-")</f>
        <v>2.8</v>
      </c>
    </row>
    <row r="205" spans="1:53" x14ac:dyDescent="0.25">
      <c r="A205"/>
      <c r="B205"/>
      <c r="C205" t="s">
        <v>8895</v>
      </c>
      <c r="D205" s="276" t="str">
        <f t="shared" si="3"/>
        <v>-</v>
      </c>
      <c r="E205" s="276" t="s">
        <v>8813</v>
      </c>
      <c r="F205" s="276" t="s">
        <v>8813</v>
      </c>
      <c r="G205" s="276" t="s">
        <v>8813</v>
      </c>
      <c r="H205" s="276" t="s">
        <v>8813</v>
      </c>
      <c r="I205" s="276" t="s">
        <v>8813</v>
      </c>
      <c r="J205" s="276" t="s">
        <v>8813</v>
      </c>
      <c r="K205" s="276" t="s">
        <v>8813</v>
      </c>
      <c r="L205" s="276" t="s">
        <v>8813</v>
      </c>
      <c r="M205" s="276" t="s">
        <v>8813</v>
      </c>
      <c r="N205" s="276" t="s">
        <v>8813</v>
      </c>
      <c r="O205" s="276" t="s">
        <v>8813</v>
      </c>
      <c r="P205" s="276" t="s">
        <v>8813</v>
      </c>
      <c r="Q205" s="276" t="s">
        <v>8813</v>
      </c>
      <c r="R205" s="276" t="s">
        <v>8813</v>
      </c>
      <c r="S205" s="276" t="s">
        <v>8813</v>
      </c>
      <c r="T205" s="276" t="s">
        <v>8813</v>
      </c>
      <c r="U205" s="276" t="s">
        <v>8813</v>
      </c>
      <c r="V205" s="276" t="s">
        <v>8813</v>
      </c>
      <c r="W205" s="276" t="s">
        <v>8813</v>
      </c>
      <c r="X205" s="276" t="s">
        <v>8813</v>
      </c>
      <c r="Y205" s="276" t="s">
        <v>8813</v>
      </c>
      <c r="Z205" s="276" t="s">
        <v>8813</v>
      </c>
      <c r="AA205" s="276" t="s">
        <v>8813</v>
      </c>
      <c r="AB205" s="276" t="s">
        <v>8813</v>
      </c>
      <c r="AC205" s="276">
        <v>2.9</v>
      </c>
      <c r="AD205" s="276">
        <v>2.1</v>
      </c>
      <c r="AE205" s="276">
        <v>2.1</v>
      </c>
      <c r="AF205" s="276">
        <v>2.4</v>
      </c>
      <c r="AG205" s="276">
        <v>2.4</v>
      </c>
      <c r="AH205" s="276">
        <v>2.5</v>
      </c>
      <c r="AI205" s="276">
        <v>2.5</v>
      </c>
      <c r="AJ205" s="276">
        <v>2.5</v>
      </c>
      <c r="AK205" s="276">
        <v>2.5</v>
      </c>
      <c r="AL205" s="276">
        <v>2.5</v>
      </c>
      <c r="AM205" s="276">
        <v>2.5</v>
      </c>
      <c r="AN205" s="276">
        <v>2.5</v>
      </c>
      <c r="AO205" s="276">
        <v>2.5</v>
      </c>
      <c r="AP205" s="276">
        <v>2.5</v>
      </c>
      <c r="AQ205" s="276">
        <v>2.5</v>
      </c>
      <c r="AR205" s="276">
        <v>2.5</v>
      </c>
      <c r="AS205" s="276">
        <v>2.5</v>
      </c>
      <c r="AT205" s="276" t="s">
        <v>8813</v>
      </c>
      <c r="AU205" s="276" t="s">
        <v>8813</v>
      </c>
      <c r="AV205" s="276" t="s">
        <v>8813</v>
      </c>
      <c r="AW205" s="276" t="s">
        <v>8813</v>
      </c>
      <c r="AX205" s="276" t="s">
        <v>8813</v>
      </c>
      <c r="AY205" s="276" t="s">
        <v>8813</v>
      </c>
      <c r="AZ205" s="276" t="s">
        <v>8813</v>
      </c>
      <c r="BA205" s="276" t="str">
        <f>_xlfn.IFNA(VLOOKUP(C205,'INFORM Severity - hidden'!$C$5:$G$300,5,FALSE),"-")</f>
        <v>-</v>
      </c>
    </row>
    <row r="206" spans="1:53" x14ac:dyDescent="0.25">
      <c r="A206" t="s">
        <v>443</v>
      </c>
      <c r="B206" t="s">
        <v>1403</v>
      </c>
      <c r="C206" t="s">
        <v>1404</v>
      </c>
      <c r="D206" s="276" t="str">
        <f t="shared" si="3"/>
        <v>Decreasing</v>
      </c>
      <c r="E206" s="276" t="s">
        <v>8813</v>
      </c>
      <c r="F206" s="276" t="s">
        <v>8813</v>
      </c>
      <c r="G206" s="276" t="s">
        <v>8813</v>
      </c>
      <c r="H206" s="276" t="s">
        <v>8813</v>
      </c>
      <c r="I206" s="276" t="s">
        <v>8813</v>
      </c>
      <c r="J206" s="276" t="s">
        <v>8813</v>
      </c>
      <c r="K206" s="276" t="s">
        <v>8813</v>
      </c>
      <c r="L206" s="276" t="s">
        <v>8813</v>
      </c>
      <c r="M206" s="276" t="s">
        <v>8813</v>
      </c>
      <c r="N206" s="276" t="s">
        <v>8813</v>
      </c>
      <c r="O206" s="276" t="s">
        <v>8813</v>
      </c>
      <c r="P206" s="276" t="s">
        <v>8813</v>
      </c>
      <c r="Q206" s="276" t="s">
        <v>8813</v>
      </c>
      <c r="R206" s="276" t="s">
        <v>8813</v>
      </c>
      <c r="S206" s="276" t="s">
        <v>8813</v>
      </c>
      <c r="T206" s="276" t="s">
        <v>8813</v>
      </c>
      <c r="U206" s="276" t="s">
        <v>8813</v>
      </c>
      <c r="V206" s="276" t="s">
        <v>8813</v>
      </c>
      <c r="W206" s="276" t="s">
        <v>8813</v>
      </c>
      <c r="X206" s="276" t="s">
        <v>8813</v>
      </c>
      <c r="Y206" s="276" t="s">
        <v>8813</v>
      </c>
      <c r="Z206" s="276" t="s">
        <v>8813</v>
      </c>
      <c r="AA206" s="276" t="s">
        <v>8813</v>
      </c>
      <c r="AB206" s="276" t="s">
        <v>8813</v>
      </c>
      <c r="AC206" s="276" t="s">
        <v>8813</v>
      </c>
      <c r="AD206" s="276" t="s">
        <v>8813</v>
      </c>
      <c r="AE206" s="276" t="s">
        <v>8813</v>
      </c>
      <c r="AF206" s="276">
        <v>2.8</v>
      </c>
      <c r="AG206" s="276">
        <v>2.8</v>
      </c>
      <c r="AH206" s="276">
        <v>2.9</v>
      </c>
      <c r="AI206" s="276">
        <v>3.2</v>
      </c>
      <c r="AJ206" s="276">
        <v>3.2</v>
      </c>
      <c r="AK206" s="276">
        <v>3.2</v>
      </c>
      <c r="AL206" s="276">
        <v>3.2</v>
      </c>
      <c r="AM206" s="276">
        <v>3.1</v>
      </c>
      <c r="AN206" s="276">
        <v>3.4</v>
      </c>
      <c r="AO206" s="276">
        <v>3.5</v>
      </c>
      <c r="AP206" s="276">
        <v>3.5</v>
      </c>
      <c r="AQ206" s="276">
        <v>3.6</v>
      </c>
      <c r="AR206" s="276">
        <v>3.6</v>
      </c>
      <c r="AS206" s="276">
        <v>3.6</v>
      </c>
      <c r="AT206" s="276">
        <v>4.2</v>
      </c>
      <c r="AU206" s="276">
        <v>4.2</v>
      </c>
      <c r="AV206" s="276">
        <v>4.3</v>
      </c>
      <c r="AW206" s="276">
        <v>4.3</v>
      </c>
      <c r="AX206" s="276">
        <v>4.2</v>
      </c>
      <c r="AY206" s="276">
        <v>4</v>
      </c>
      <c r="AZ206" s="276">
        <v>4</v>
      </c>
      <c r="BA206" s="276">
        <f>_xlfn.IFNA(VLOOKUP(C206,'INFORM Severity - hidden'!$C$5:$G$300,5,FALSE),"-")</f>
        <v>4</v>
      </c>
    </row>
    <row r="207" spans="1:53" x14ac:dyDescent="0.25">
      <c r="A207" t="s">
        <v>29</v>
      </c>
      <c r="B207" t="s">
        <v>27</v>
      </c>
      <c r="C207" t="s">
        <v>28</v>
      </c>
      <c r="D207" s="276" t="str">
        <f t="shared" si="3"/>
        <v>Stable</v>
      </c>
      <c r="E207" s="276">
        <v>2.5</v>
      </c>
      <c r="F207" s="276">
        <v>2.5</v>
      </c>
      <c r="G207" s="276">
        <v>2.5</v>
      </c>
      <c r="H207" s="276">
        <v>2.5</v>
      </c>
      <c r="I207" s="276">
        <v>2.5</v>
      </c>
      <c r="J207" s="276">
        <v>2.5</v>
      </c>
      <c r="K207" s="276">
        <v>2.5</v>
      </c>
      <c r="L207" s="276">
        <v>2.5</v>
      </c>
      <c r="M207" s="276">
        <v>2.5</v>
      </c>
      <c r="N207" s="276">
        <v>2.6</v>
      </c>
      <c r="O207" s="276">
        <v>2.6</v>
      </c>
      <c r="P207" s="276">
        <v>2.6</v>
      </c>
      <c r="Q207" s="276">
        <v>2.6</v>
      </c>
      <c r="R207" s="276">
        <v>2.6</v>
      </c>
      <c r="S207" s="276">
        <v>2.6</v>
      </c>
      <c r="T207" s="276">
        <v>2.6</v>
      </c>
      <c r="U207" s="276">
        <v>2.5</v>
      </c>
      <c r="V207" s="276">
        <v>2.7</v>
      </c>
      <c r="W207" s="276">
        <v>2.5</v>
      </c>
      <c r="X207" s="276">
        <v>2.5</v>
      </c>
      <c r="Y207" s="276">
        <v>2.4</v>
      </c>
      <c r="Z207" s="276">
        <v>2.4</v>
      </c>
      <c r="AA207" s="276">
        <v>2.4</v>
      </c>
      <c r="AB207" s="276">
        <v>2.4</v>
      </c>
      <c r="AC207" s="276">
        <v>2.4</v>
      </c>
      <c r="AD207" s="276">
        <v>2.4</v>
      </c>
      <c r="AE207" s="276">
        <v>2.4</v>
      </c>
      <c r="AF207" s="276">
        <v>2.4</v>
      </c>
      <c r="AG207" s="276">
        <v>2.4</v>
      </c>
      <c r="AH207" s="276">
        <v>2.4</v>
      </c>
      <c r="AI207" s="276">
        <v>2.4</v>
      </c>
      <c r="AJ207" s="276">
        <v>2.4</v>
      </c>
      <c r="AK207" s="276">
        <v>2.4</v>
      </c>
      <c r="AL207" s="276">
        <v>2.4</v>
      </c>
      <c r="AM207" s="276">
        <v>2.4</v>
      </c>
      <c r="AN207" s="276">
        <v>2.4</v>
      </c>
      <c r="AO207" s="276">
        <v>2.4</v>
      </c>
      <c r="AP207" s="276">
        <v>2.4</v>
      </c>
      <c r="AQ207" s="276">
        <v>2.4</v>
      </c>
      <c r="AR207" s="276">
        <v>2.4</v>
      </c>
      <c r="AS207" s="276">
        <v>2.4</v>
      </c>
      <c r="AT207" s="276">
        <v>2.4</v>
      </c>
      <c r="AU207" s="276">
        <v>2.4</v>
      </c>
      <c r="AV207" s="276">
        <v>2.4</v>
      </c>
      <c r="AW207" s="276">
        <v>2.4</v>
      </c>
      <c r="AX207" s="276">
        <v>2.4</v>
      </c>
      <c r="AY207" s="276">
        <v>2.2999999999999998</v>
      </c>
      <c r="AZ207" s="276">
        <v>2.4</v>
      </c>
      <c r="BA207" s="276">
        <f>_xlfn.IFNA(VLOOKUP(C207,'INFORM Severity - hidden'!$C$5:$G$300,5,FALSE),"-")</f>
        <v>2.4</v>
      </c>
    </row>
    <row r="208" spans="1:53" x14ac:dyDescent="0.25">
      <c r="A208" t="s">
        <v>3728</v>
      </c>
      <c r="B208" t="s">
        <v>3726</v>
      </c>
      <c r="C208" t="s">
        <v>3727</v>
      </c>
      <c r="D208" s="276" t="str">
        <f t="shared" si="3"/>
        <v>Stable</v>
      </c>
      <c r="E208" s="276" t="s">
        <v>8813</v>
      </c>
      <c r="F208" s="276">
        <v>2.8</v>
      </c>
      <c r="G208" s="276">
        <v>2.8</v>
      </c>
      <c r="H208" s="276">
        <v>3</v>
      </c>
      <c r="I208" s="276">
        <v>3</v>
      </c>
      <c r="J208" s="276">
        <v>3</v>
      </c>
      <c r="K208" s="276">
        <v>3</v>
      </c>
      <c r="L208" s="276">
        <v>3</v>
      </c>
      <c r="M208" s="276">
        <v>2.6</v>
      </c>
      <c r="N208" s="276">
        <v>2.6</v>
      </c>
      <c r="O208" s="276">
        <v>2.7</v>
      </c>
      <c r="P208" s="276">
        <v>2.7</v>
      </c>
      <c r="Q208" s="276">
        <v>2.7</v>
      </c>
      <c r="R208" s="276">
        <v>2.7</v>
      </c>
      <c r="S208" s="276">
        <v>2.7</v>
      </c>
      <c r="T208" s="276">
        <v>2.7</v>
      </c>
      <c r="U208" s="276">
        <v>2.7</v>
      </c>
      <c r="V208" s="276">
        <v>2.7</v>
      </c>
      <c r="W208" s="276">
        <v>2.7</v>
      </c>
      <c r="X208" s="276">
        <v>2.7</v>
      </c>
      <c r="Y208" s="276">
        <v>2.7</v>
      </c>
      <c r="Z208" s="276">
        <v>3</v>
      </c>
      <c r="AA208" s="276">
        <v>3</v>
      </c>
      <c r="AB208" s="276">
        <v>3</v>
      </c>
      <c r="AC208" s="276">
        <v>3</v>
      </c>
      <c r="AD208" s="276">
        <v>3</v>
      </c>
      <c r="AE208" s="276">
        <v>3</v>
      </c>
      <c r="AF208" s="276">
        <v>3</v>
      </c>
      <c r="AG208" s="276">
        <v>3</v>
      </c>
      <c r="AH208" s="276">
        <v>3</v>
      </c>
      <c r="AI208" s="276">
        <v>3</v>
      </c>
      <c r="AJ208" s="276">
        <v>3</v>
      </c>
      <c r="AK208" s="276">
        <v>3</v>
      </c>
      <c r="AL208" s="276">
        <v>3</v>
      </c>
      <c r="AM208" s="276">
        <v>3.1</v>
      </c>
      <c r="AN208" s="276">
        <v>3.1</v>
      </c>
      <c r="AO208" s="276">
        <v>3.1</v>
      </c>
      <c r="AP208" s="276">
        <v>3.1</v>
      </c>
      <c r="AQ208" s="276">
        <v>3.1</v>
      </c>
      <c r="AR208" s="276">
        <v>3.1</v>
      </c>
      <c r="AS208" s="276">
        <v>3.2</v>
      </c>
      <c r="AT208" s="276">
        <v>3.2</v>
      </c>
      <c r="AU208" s="276">
        <v>3.2</v>
      </c>
      <c r="AV208" s="276">
        <v>3.2</v>
      </c>
      <c r="AW208" s="276">
        <v>3.2</v>
      </c>
      <c r="AX208" s="276">
        <v>3.2</v>
      </c>
      <c r="AY208" s="276">
        <v>3.2</v>
      </c>
      <c r="AZ208" s="276">
        <v>3.2</v>
      </c>
      <c r="BA208" s="276">
        <f>_xlfn.IFNA(VLOOKUP(C208,'INFORM Severity - hidden'!$C$5:$G$300,5,FALSE),"-")</f>
        <v>3.1</v>
      </c>
    </row>
    <row r="209" spans="1:53" x14ac:dyDescent="0.25">
      <c r="A209" t="s">
        <v>95</v>
      </c>
      <c r="B209" t="s">
        <v>93</v>
      </c>
      <c r="C209" t="s">
        <v>94</v>
      </c>
      <c r="D209" s="276" t="str">
        <f t="shared" si="3"/>
        <v>Stable</v>
      </c>
      <c r="E209" s="276">
        <v>3.6</v>
      </c>
      <c r="F209" s="276">
        <v>3.6</v>
      </c>
      <c r="G209" s="276">
        <v>3.6</v>
      </c>
      <c r="H209" s="276">
        <v>4.0999999999999996</v>
      </c>
      <c r="I209" s="276">
        <v>4.3</v>
      </c>
      <c r="J209" s="276">
        <v>4.3</v>
      </c>
      <c r="K209" s="276">
        <v>4.3</v>
      </c>
      <c r="L209" s="276">
        <v>4.3</v>
      </c>
      <c r="M209" s="276">
        <v>4.3</v>
      </c>
      <c r="N209" s="276">
        <v>4.2</v>
      </c>
      <c r="O209" s="276">
        <v>4.2</v>
      </c>
      <c r="P209" s="276">
        <v>4.2</v>
      </c>
      <c r="Q209" s="276">
        <v>4.2</v>
      </c>
      <c r="R209" s="276">
        <v>4.7</v>
      </c>
      <c r="S209" s="276">
        <v>4.7</v>
      </c>
      <c r="T209" s="276">
        <v>4.7</v>
      </c>
      <c r="U209" s="276">
        <v>4.7</v>
      </c>
      <c r="V209" s="276">
        <v>4.7</v>
      </c>
      <c r="W209" s="276">
        <v>4.7</v>
      </c>
      <c r="X209" s="276">
        <v>4.7</v>
      </c>
      <c r="Y209" s="276">
        <v>4.5999999999999996</v>
      </c>
      <c r="Z209" s="276">
        <v>4.5999999999999996</v>
      </c>
      <c r="AA209" s="276">
        <v>4</v>
      </c>
      <c r="AB209" s="276">
        <v>4</v>
      </c>
      <c r="AC209" s="276">
        <v>4</v>
      </c>
      <c r="AD209" s="276">
        <v>4</v>
      </c>
      <c r="AE209" s="276">
        <v>4.4000000000000004</v>
      </c>
      <c r="AF209" s="276">
        <v>4.4000000000000004</v>
      </c>
      <c r="AG209" s="276">
        <v>4.4000000000000004</v>
      </c>
      <c r="AH209" s="276">
        <v>4.5</v>
      </c>
      <c r="AI209" s="276">
        <v>4.5</v>
      </c>
      <c r="AJ209" s="276">
        <v>4.5</v>
      </c>
      <c r="AK209" s="276">
        <v>4.5</v>
      </c>
      <c r="AL209" s="276">
        <v>4.4000000000000004</v>
      </c>
      <c r="AM209" s="276">
        <v>4.2</v>
      </c>
      <c r="AN209" s="276">
        <v>4.2</v>
      </c>
      <c r="AO209" s="276">
        <v>4.2</v>
      </c>
      <c r="AP209" s="276">
        <v>4.2</v>
      </c>
      <c r="AQ209" s="276">
        <v>4.2</v>
      </c>
      <c r="AR209" s="276">
        <v>4.2</v>
      </c>
      <c r="AS209" s="276">
        <v>4.4000000000000004</v>
      </c>
      <c r="AT209" s="276">
        <v>4.4000000000000004</v>
      </c>
      <c r="AU209" s="276">
        <v>4.4000000000000004</v>
      </c>
      <c r="AV209" s="276">
        <v>4.4000000000000004</v>
      </c>
      <c r="AW209" s="276">
        <v>4.4000000000000004</v>
      </c>
      <c r="AX209" s="276">
        <v>4.4000000000000004</v>
      </c>
      <c r="AY209" s="276">
        <v>4.4000000000000004</v>
      </c>
      <c r="AZ209" s="276">
        <v>4.4000000000000004</v>
      </c>
      <c r="BA209" s="276">
        <f>_xlfn.IFNA(VLOOKUP(C209,'INFORM Severity - hidden'!$C$5:$G$300,5,FALSE),"-")</f>
        <v>4.4000000000000004</v>
      </c>
    </row>
    <row r="210" spans="1:53" x14ac:dyDescent="0.25">
      <c r="A210" t="s">
        <v>95</v>
      </c>
      <c r="B210" t="s">
        <v>700</v>
      </c>
      <c r="C210" t="s">
        <v>701</v>
      </c>
      <c r="D210" s="276" t="str">
        <f t="shared" si="3"/>
        <v>Increasing</v>
      </c>
      <c r="E210" s="276" t="s">
        <v>8813</v>
      </c>
      <c r="F210" s="276" t="s">
        <v>8813</v>
      </c>
      <c r="G210" s="276" t="s">
        <v>8813</v>
      </c>
      <c r="H210" s="276">
        <v>2.1</v>
      </c>
      <c r="I210" s="276">
        <v>2.1</v>
      </c>
      <c r="J210" s="276">
        <v>2.1</v>
      </c>
      <c r="K210" s="276">
        <v>2.1</v>
      </c>
      <c r="L210" s="276">
        <v>2.1</v>
      </c>
      <c r="M210" s="276">
        <v>2.1</v>
      </c>
      <c r="N210" s="276">
        <v>2</v>
      </c>
      <c r="O210" s="276">
        <v>2</v>
      </c>
      <c r="P210" s="276">
        <v>2</v>
      </c>
      <c r="Q210" s="276">
        <v>2</v>
      </c>
      <c r="R210" s="276">
        <v>2</v>
      </c>
      <c r="S210" s="276">
        <v>2</v>
      </c>
      <c r="T210" s="276">
        <v>2</v>
      </c>
      <c r="U210" s="276">
        <v>2</v>
      </c>
      <c r="V210" s="276">
        <v>2</v>
      </c>
      <c r="W210" s="276">
        <v>2</v>
      </c>
      <c r="X210" s="276">
        <v>2</v>
      </c>
      <c r="Y210" s="276">
        <v>1.9</v>
      </c>
      <c r="Z210" s="276">
        <v>1.9</v>
      </c>
      <c r="AA210" s="276">
        <v>1.9</v>
      </c>
      <c r="AB210" s="276">
        <v>1.9</v>
      </c>
      <c r="AC210" s="276">
        <v>1.9</v>
      </c>
      <c r="AD210" s="276">
        <v>1.9</v>
      </c>
      <c r="AE210" s="276">
        <v>1.9</v>
      </c>
      <c r="AF210" s="276">
        <v>1.9</v>
      </c>
      <c r="AG210" s="276">
        <v>1.8</v>
      </c>
      <c r="AH210" s="276">
        <v>1.9</v>
      </c>
      <c r="AI210" s="276">
        <v>1.9</v>
      </c>
      <c r="AJ210" s="276">
        <v>1.9</v>
      </c>
      <c r="AK210" s="276">
        <v>1.9</v>
      </c>
      <c r="AL210" s="276">
        <v>1.8</v>
      </c>
      <c r="AM210" s="276">
        <v>1.8</v>
      </c>
      <c r="AN210" s="276">
        <v>1.8</v>
      </c>
      <c r="AO210" s="276">
        <v>1.7</v>
      </c>
      <c r="AP210" s="276">
        <v>1.7</v>
      </c>
      <c r="AQ210" s="276">
        <v>1.7</v>
      </c>
      <c r="AR210" s="276">
        <v>1.7</v>
      </c>
      <c r="AS210" s="276">
        <v>1.7</v>
      </c>
      <c r="AT210" s="276">
        <v>1.7</v>
      </c>
      <c r="AU210" s="276">
        <v>1.7</v>
      </c>
      <c r="AV210" s="276">
        <v>1.8</v>
      </c>
      <c r="AW210" s="276">
        <v>1.8</v>
      </c>
      <c r="AX210" s="276">
        <v>1.9</v>
      </c>
      <c r="AY210" s="276">
        <v>1.9</v>
      </c>
      <c r="AZ210" s="276">
        <v>1.9</v>
      </c>
      <c r="BA210" s="276">
        <f>_xlfn.IFNA(VLOOKUP(C210,'INFORM Severity - hidden'!$C$5:$G$300,5,FALSE),"-")</f>
        <v>1.9</v>
      </c>
    </row>
    <row r="211" spans="1:53" x14ac:dyDescent="0.25">
      <c r="A211"/>
      <c r="B211"/>
      <c r="C211" t="s">
        <v>8896</v>
      </c>
      <c r="D211" s="276" t="str">
        <f t="shared" si="3"/>
        <v>-</v>
      </c>
      <c r="E211" s="276" t="s">
        <v>8813</v>
      </c>
      <c r="F211" s="276" t="s">
        <v>8813</v>
      </c>
      <c r="G211" s="276" t="s">
        <v>8813</v>
      </c>
      <c r="H211" s="276" t="s">
        <v>8813</v>
      </c>
      <c r="I211" s="276" t="s">
        <v>8813</v>
      </c>
      <c r="J211" s="276" t="s">
        <v>8813</v>
      </c>
      <c r="K211" s="276" t="s">
        <v>8813</v>
      </c>
      <c r="L211" s="276" t="s">
        <v>8813</v>
      </c>
      <c r="M211" s="276" t="s">
        <v>8813</v>
      </c>
      <c r="N211" s="276" t="s">
        <v>8813</v>
      </c>
      <c r="O211" s="276" t="s">
        <v>8813</v>
      </c>
      <c r="P211" s="276" t="s">
        <v>8813</v>
      </c>
      <c r="Q211" s="276" t="s">
        <v>8813</v>
      </c>
      <c r="R211" s="276" t="s">
        <v>8813</v>
      </c>
      <c r="S211" s="276" t="s">
        <v>8813</v>
      </c>
      <c r="T211" s="276">
        <v>2.4</v>
      </c>
      <c r="U211" s="276">
        <v>2.4</v>
      </c>
      <c r="V211" s="276">
        <v>2.4</v>
      </c>
      <c r="W211" s="276">
        <v>3.3</v>
      </c>
      <c r="X211" s="276">
        <v>3.3</v>
      </c>
      <c r="Y211" s="276">
        <v>3.2</v>
      </c>
      <c r="Z211" s="276">
        <v>3.2</v>
      </c>
      <c r="AA211" s="276">
        <v>3.2</v>
      </c>
      <c r="AB211" s="276">
        <v>3.2</v>
      </c>
      <c r="AC211" s="276">
        <v>3.2</v>
      </c>
      <c r="AD211" s="276">
        <v>3.2</v>
      </c>
      <c r="AE211" s="276">
        <v>3.2</v>
      </c>
      <c r="AF211" s="276">
        <v>3.2</v>
      </c>
      <c r="AG211" s="276">
        <v>2.8</v>
      </c>
      <c r="AH211" s="276">
        <v>3</v>
      </c>
      <c r="AI211" s="276">
        <v>2.9</v>
      </c>
      <c r="AJ211" s="276">
        <v>2.9</v>
      </c>
      <c r="AK211" s="276" t="s">
        <v>8813</v>
      </c>
      <c r="AL211" s="276" t="s">
        <v>8813</v>
      </c>
      <c r="AM211" s="276" t="s">
        <v>8813</v>
      </c>
      <c r="AN211" s="276" t="s">
        <v>8813</v>
      </c>
      <c r="AO211" s="276" t="s">
        <v>8813</v>
      </c>
      <c r="AP211" s="276" t="s">
        <v>8813</v>
      </c>
      <c r="AQ211" s="276" t="s">
        <v>8813</v>
      </c>
      <c r="AR211" s="276" t="s">
        <v>8813</v>
      </c>
      <c r="AS211" s="276" t="s">
        <v>8813</v>
      </c>
      <c r="AT211" s="276" t="s">
        <v>8813</v>
      </c>
      <c r="AU211" s="276" t="s">
        <v>8813</v>
      </c>
      <c r="AV211" s="276" t="s">
        <v>8813</v>
      </c>
      <c r="AW211" s="276" t="s">
        <v>8813</v>
      </c>
      <c r="AX211" s="276" t="s">
        <v>8813</v>
      </c>
      <c r="AY211" s="276" t="s">
        <v>8813</v>
      </c>
      <c r="AZ211" s="276" t="s">
        <v>8813</v>
      </c>
      <c r="BA211" s="276" t="str">
        <f>_xlfn.IFNA(VLOOKUP(C211,'INFORM Severity - hidden'!$C$5:$G$300,5,FALSE),"-")</f>
        <v>-</v>
      </c>
    </row>
    <row r="212" spans="1:53" x14ac:dyDescent="0.25">
      <c r="A212" t="s">
        <v>343</v>
      </c>
      <c r="B212" t="s">
        <v>341</v>
      </c>
      <c r="C212" t="s">
        <v>342</v>
      </c>
      <c r="D212" s="276" t="str">
        <f t="shared" si="3"/>
        <v>Decreasing</v>
      </c>
      <c r="E212" s="276" t="s">
        <v>8813</v>
      </c>
      <c r="F212" s="276">
        <v>4.3</v>
      </c>
      <c r="G212" s="276">
        <v>4.3</v>
      </c>
      <c r="H212" s="276">
        <v>4.3</v>
      </c>
      <c r="I212" s="276">
        <v>4.3</v>
      </c>
      <c r="J212" s="276">
        <v>4.3</v>
      </c>
      <c r="K212" s="276">
        <v>4.3</v>
      </c>
      <c r="L212" s="276">
        <v>4.3</v>
      </c>
      <c r="M212" s="276">
        <v>4.3</v>
      </c>
      <c r="N212" s="276">
        <v>4.3</v>
      </c>
      <c r="O212" s="276">
        <v>4.3</v>
      </c>
      <c r="P212" s="276">
        <v>4.3</v>
      </c>
      <c r="Q212" s="276">
        <v>4.3</v>
      </c>
      <c r="R212" s="276">
        <v>4.3</v>
      </c>
      <c r="S212" s="276">
        <v>4.3</v>
      </c>
      <c r="T212" s="276">
        <v>4.3</v>
      </c>
      <c r="U212" s="276">
        <v>4.3</v>
      </c>
      <c r="V212" s="276">
        <v>4.3</v>
      </c>
      <c r="W212" s="276">
        <v>4.4000000000000004</v>
      </c>
      <c r="X212" s="276">
        <v>4.4000000000000004</v>
      </c>
      <c r="Y212" s="276">
        <v>4.4000000000000004</v>
      </c>
      <c r="Z212" s="276">
        <v>4.4000000000000004</v>
      </c>
      <c r="AA212" s="276">
        <v>4.2</v>
      </c>
      <c r="AB212" s="276">
        <v>4.3</v>
      </c>
      <c r="AC212" s="276">
        <v>4.3</v>
      </c>
      <c r="AD212" s="276">
        <v>4.3</v>
      </c>
      <c r="AE212" s="276">
        <v>4.3</v>
      </c>
      <c r="AF212" s="276">
        <v>4.4000000000000004</v>
      </c>
      <c r="AG212" s="276">
        <v>4.4000000000000004</v>
      </c>
      <c r="AH212" s="276">
        <v>4.4000000000000004</v>
      </c>
      <c r="AI212" s="276">
        <v>4.4000000000000004</v>
      </c>
      <c r="AJ212" s="276">
        <v>4.4000000000000004</v>
      </c>
      <c r="AK212" s="276">
        <v>4.4000000000000004</v>
      </c>
      <c r="AL212" s="276">
        <v>4.4000000000000004</v>
      </c>
      <c r="AM212" s="276">
        <v>4.4000000000000004</v>
      </c>
      <c r="AN212" s="276">
        <v>4.4000000000000004</v>
      </c>
      <c r="AO212" s="276">
        <v>4.4000000000000004</v>
      </c>
      <c r="AP212" s="276">
        <v>4.4000000000000004</v>
      </c>
      <c r="AQ212" s="276">
        <v>4.5999999999999996</v>
      </c>
      <c r="AR212" s="276">
        <v>4.5999999999999996</v>
      </c>
      <c r="AS212" s="276">
        <v>4.5999999999999996</v>
      </c>
      <c r="AT212" s="276">
        <v>4.5999999999999996</v>
      </c>
      <c r="AU212" s="276">
        <v>4.5999999999999996</v>
      </c>
      <c r="AV212" s="276">
        <v>4.5999999999999996</v>
      </c>
      <c r="AW212" s="276">
        <v>4.4000000000000004</v>
      </c>
      <c r="AX212" s="276">
        <v>4.4000000000000004</v>
      </c>
      <c r="AY212" s="276">
        <v>4.4000000000000004</v>
      </c>
      <c r="AZ212" s="276">
        <v>4.4000000000000004</v>
      </c>
      <c r="BA212" s="276">
        <f>_xlfn.IFNA(VLOOKUP(C212,'INFORM Severity - hidden'!$C$5:$G$300,5,FALSE),"-")</f>
        <v>4.4000000000000004</v>
      </c>
    </row>
    <row r="213" spans="1:53" x14ac:dyDescent="0.25">
      <c r="A213"/>
      <c r="B213"/>
      <c r="C213" t="s">
        <v>8897</v>
      </c>
      <c r="D213" s="276" t="str">
        <f t="shared" si="3"/>
        <v>-</v>
      </c>
      <c r="E213" s="276" t="s">
        <v>8813</v>
      </c>
      <c r="F213" s="276" t="s">
        <v>8813</v>
      </c>
      <c r="G213" s="276" t="s">
        <v>8813</v>
      </c>
      <c r="H213" s="276" t="s">
        <v>8813</v>
      </c>
      <c r="I213" s="276" t="s">
        <v>8813</v>
      </c>
      <c r="J213" s="276" t="s">
        <v>8813</v>
      </c>
      <c r="K213" s="276" t="s">
        <v>8813</v>
      </c>
      <c r="L213" s="276" t="s">
        <v>8813</v>
      </c>
      <c r="M213" s="276" t="s">
        <v>8813</v>
      </c>
      <c r="N213" s="276" t="s">
        <v>8813</v>
      </c>
      <c r="O213" s="276">
        <v>3.1</v>
      </c>
      <c r="P213" s="276">
        <v>3.1</v>
      </c>
      <c r="Q213" s="276">
        <v>3.1</v>
      </c>
      <c r="R213" s="276">
        <v>3.1</v>
      </c>
      <c r="S213" s="276" t="s">
        <v>8813</v>
      </c>
      <c r="T213" s="276" t="s">
        <v>8813</v>
      </c>
      <c r="U213" s="276" t="s">
        <v>8813</v>
      </c>
      <c r="V213" s="276" t="s">
        <v>8813</v>
      </c>
      <c r="W213" s="276" t="s">
        <v>8813</v>
      </c>
      <c r="X213" s="276" t="s">
        <v>8813</v>
      </c>
      <c r="Y213" s="276" t="s">
        <v>8813</v>
      </c>
      <c r="Z213" s="276" t="s">
        <v>8813</v>
      </c>
      <c r="AA213" s="276" t="s">
        <v>8813</v>
      </c>
      <c r="AB213" s="276" t="s">
        <v>8813</v>
      </c>
      <c r="AC213" s="276" t="s">
        <v>8813</v>
      </c>
      <c r="AD213" s="276" t="s">
        <v>8813</v>
      </c>
      <c r="AE213" s="276" t="s">
        <v>8813</v>
      </c>
      <c r="AF213" s="276" t="s">
        <v>8813</v>
      </c>
      <c r="AG213" s="276" t="s">
        <v>8813</v>
      </c>
      <c r="AH213" s="276" t="s">
        <v>8813</v>
      </c>
      <c r="AI213" s="276" t="s">
        <v>8813</v>
      </c>
      <c r="AJ213" s="276" t="s">
        <v>8813</v>
      </c>
      <c r="AK213" s="276" t="s">
        <v>8813</v>
      </c>
      <c r="AL213" s="276" t="s">
        <v>8813</v>
      </c>
      <c r="AM213" s="276" t="s">
        <v>8813</v>
      </c>
      <c r="AN213" s="276" t="s">
        <v>8813</v>
      </c>
      <c r="AO213" s="276" t="s">
        <v>8813</v>
      </c>
      <c r="AP213" s="276" t="s">
        <v>8813</v>
      </c>
      <c r="AQ213" s="276" t="s">
        <v>8813</v>
      </c>
      <c r="AR213" s="276" t="s">
        <v>8813</v>
      </c>
      <c r="AS213" s="276" t="s">
        <v>8813</v>
      </c>
      <c r="AT213" s="276" t="s">
        <v>8813</v>
      </c>
      <c r="AU213" s="276" t="s">
        <v>8813</v>
      </c>
      <c r="AV213" s="276" t="s">
        <v>8813</v>
      </c>
      <c r="AW213" s="276" t="s">
        <v>8813</v>
      </c>
      <c r="AX213" s="276" t="s">
        <v>8813</v>
      </c>
      <c r="AY213" s="276" t="s">
        <v>8813</v>
      </c>
      <c r="AZ213" s="276" t="s">
        <v>8813</v>
      </c>
      <c r="BA213" s="276" t="str">
        <f>_xlfn.IFNA(VLOOKUP(C213,'INFORM Severity - hidden'!$C$5:$G$300,5,FALSE),"-")</f>
        <v>-</v>
      </c>
    </row>
    <row r="214" spans="1:53" x14ac:dyDescent="0.25">
      <c r="A214" t="s">
        <v>343</v>
      </c>
      <c r="B214" t="s">
        <v>2972</v>
      </c>
      <c r="C214" t="s">
        <v>2973</v>
      </c>
      <c r="D214" s="276" t="str">
        <f t="shared" si="3"/>
        <v>Increasing</v>
      </c>
      <c r="E214" s="276" t="s">
        <v>8813</v>
      </c>
      <c r="F214" s="276" t="s">
        <v>8813</v>
      </c>
      <c r="G214" s="276" t="s">
        <v>8813</v>
      </c>
      <c r="H214" s="276" t="s">
        <v>8813</v>
      </c>
      <c r="I214" s="276" t="s">
        <v>8813</v>
      </c>
      <c r="J214" s="276" t="s">
        <v>8813</v>
      </c>
      <c r="K214" s="276" t="s">
        <v>8813</v>
      </c>
      <c r="L214" s="276" t="s">
        <v>8813</v>
      </c>
      <c r="M214" s="276" t="s">
        <v>8813</v>
      </c>
      <c r="N214" s="276" t="s">
        <v>8813</v>
      </c>
      <c r="O214" s="276" t="s">
        <v>8813</v>
      </c>
      <c r="P214" s="276" t="s">
        <v>8813</v>
      </c>
      <c r="Q214" s="276" t="s">
        <v>8813</v>
      </c>
      <c r="R214" s="276" t="s">
        <v>8813</v>
      </c>
      <c r="S214" s="276" t="s">
        <v>8813</v>
      </c>
      <c r="T214" s="276" t="s">
        <v>8813</v>
      </c>
      <c r="U214" s="276" t="s">
        <v>8813</v>
      </c>
      <c r="V214" s="276" t="s">
        <v>8813</v>
      </c>
      <c r="W214" s="276" t="s">
        <v>8813</v>
      </c>
      <c r="X214" s="276" t="s">
        <v>8813</v>
      </c>
      <c r="Y214" s="276" t="s">
        <v>8813</v>
      </c>
      <c r="Z214" s="276" t="s">
        <v>8813</v>
      </c>
      <c r="AA214" s="276" t="s">
        <v>8813</v>
      </c>
      <c r="AB214" s="276" t="s">
        <v>8813</v>
      </c>
      <c r="AC214" s="276" t="s">
        <v>8813</v>
      </c>
      <c r="AD214" s="276" t="s">
        <v>8813</v>
      </c>
      <c r="AE214" s="276" t="s">
        <v>8813</v>
      </c>
      <c r="AF214" s="276" t="s">
        <v>8813</v>
      </c>
      <c r="AG214" s="276" t="s">
        <v>8813</v>
      </c>
      <c r="AH214" s="276" t="s">
        <v>8813</v>
      </c>
      <c r="AI214" s="276" t="s">
        <v>8813</v>
      </c>
      <c r="AJ214" s="276" t="s">
        <v>8813</v>
      </c>
      <c r="AK214" s="276" t="s">
        <v>8813</v>
      </c>
      <c r="AL214" s="276" t="s">
        <v>8813</v>
      </c>
      <c r="AM214" s="276" t="s">
        <v>8813</v>
      </c>
      <c r="AN214" s="276" t="s">
        <v>8813</v>
      </c>
      <c r="AO214" s="276" t="s">
        <v>8813</v>
      </c>
      <c r="AP214" s="276" t="s">
        <v>8813</v>
      </c>
      <c r="AQ214" s="276" t="s">
        <v>8813</v>
      </c>
      <c r="AR214" s="276" t="s">
        <v>8813</v>
      </c>
      <c r="AS214" s="276" t="s">
        <v>8813</v>
      </c>
      <c r="AT214" s="276" t="s">
        <v>8813</v>
      </c>
      <c r="AU214" s="276" t="s">
        <v>8813</v>
      </c>
      <c r="AV214" s="276" t="s">
        <v>8813</v>
      </c>
      <c r="AW214" s="276" t="s">
        <v>8813</v>
      </c>
      <c r="AX214" s="276">
        <v>3.4</v>
      </c>
      <c r="AY214" s="276">
        <v>3.5</v>
      </c>
      <c r="AZ214" s="276">
        <v>3.5</v>
      </c>
      <c r="BA214" s="276">
        <f>_xlfn.IFNA(VLOOKUP(C214,'INFORM Severity - hidden'!$C$5:$G$300,5,FALSE),"-")</f>
        <v>3.5</v>
      </c>
    </row>
    <row r="215" spans="1:53" x14ac:dyDescent="0.25">
      <c r="A215" t="s">
        <v>2355</v>
      </c>
      <c r="B215" t="s">
        <v>2353</v>
      </c>
      <c r="C215" t="s">
        <v>2354</v>
      </c>
      <c r="D215" s="276" t="str">
        <f t="shared" si="3"/>
        <v>Decreasing</v>
      </c>
      <c r="E215" s="276" t="s">
        <v>8813</v>
      </c>
      <c r="F215" s="276" t="s">
        <v>8813</v>
      </c>
      <c r="G215" s="276" t="s">
        <v>8813</v>
      </c>
      <c r="H215" s="276" t="s">
        <v>8813</v>
      </c>
      <c r="I215" s="276" t="s">
        <v>8813</v>
      </c>
      <c r="J215" s="276" t="s">
        <v>8813</v>
      </c>
      <c r="K215" s="276" t="s">
        <v>8813</v>
      </c>
      <c r="L215" s="276" t="s">
        <v>8813</v>
      </c>
      <c r="M215" s="276" t="s">
        <v>8813</v>
      </c>
      <c r="N215" s="276" t="s">
        <v>8813</v>
      </c>
      <c r="O215" s="276" t="s">
        <v>8813</v>
      </c>
      <c r="P215" s="276" t="s">
        <v>8813</v>
      </c>
      <c r="Q215" s="276" t="s">
        <v>8813</v>
      </c>
      <c r="R215" s="276" t="s">
        <v>8813</v>
      </c>
      <c r="S215" s="276" t="s">
        <v>8813</v>
      </c>
      <c r="T215" s="276" t="s">
        <v>8813</v>
      </c>
      <c r="U215" s="276" t="s">
        <v>8813</v>
      </c>
      <c r="V215" s="276" t="s">
        <v>8813</v>
      </c>
      <c r="W215" s="276" t="s">
        <v>8813</v>
      </c>
      <c r="X215" s="276" t="s">
        <v>8813</v>
      </c>
      <c r="Y215" s="276" t="s">
        <v>8813</v>
      </c>
      <c r="Z215" s="276" t="s">
        <v>8813</v>
      </c>
      <c r="AA215" s="276" t="s">
        <v>8813</v>
      </c>
      <c r="AB215" s="276" t="s">
        <v>8813</v>
      </c>
      <c r="AC215" s="276" t="s">
        <v>8813</v>
      </c>
      <c r="AD215" s="276" t="s">
        <v>8813</v>
      </c>
      <c r="AE215" s="276" t="s">
        <v>8813</v>
      </c>
      <c r="AF215" s="276" t="s">
        <v>8813</v>
      </c>
      <c r="AG215" s="276" t="s">
        <v>8813</v>
      </c>
      <c r="AH215" s="276" t="s">
        <v>8813</v>
      </c>
      <c r="AI215" s="276" t="s">
        <v>8813</v>
      </c>
      <c r="AJ215" s="276" t="s">
        <v>8813</v>
      </c>
      <c r="AK215" s="276" t="s">
        <v>8813</v>
      </c>
      <c r="AL215" s="276" t="s">
        <v>8813</v>
      </c>
      <c r="AM215" s="276" t="s">
        <v>8813</v>
      </c>
      <c r="AN215" s="276" t="s">
        <v>8813</v>
      </c>
      <c r="AO215" s="276" t="s">
        <v>8813</v>
      </c>
      <c r="AP215" s="276" t="s">
        <v>8813</v>
      </c>
      <c r="AQ215" s="276">
        <v>1.2</v>
      </c>
      <c r="AR215" s="276">
        <v>1.2</v>
      </c>
      <c r="AS215" s="276">
        <v>1.2</v>
      </c>
      <c r="AT215" s="276">
        <v>1.2</v>
      </c>
      <c r="AU215" s="276">
        <v>2.2999999999999998</v>
      </c>
      <c r="AV215" s="276">
        <v>2.2999999999999998</v>
      </c>
      <c r="AW215" s="276">
        <v>2.2999999999999998</v>
      </c>
      <c r="AX215" s="276">
        <v>2.2999999999999998</v>
      </c>
      <c r="AY215" s="276">
        <v>2.4</v>
      </c>
      <c r="AZ215" s="276">
        <v>1.8</v>
      </c>
      <c r="BA215" s="276">
        <f>_xlfn.IFNA(VLOOKUP(C215,'INFORM Severity - hidden'!$C$5:$G$300,5,FALSE),"-")</f>
        <v>1.8</v>
      </c>
    </row>
    <row r="216" spans="1:53" x14ac:dyDescent="0.25">
      <c r="A216" t="s">
        <v>990</v>
      </c>
      <c r="B216" t="s">
        <v>988</v>
      </c>
      <c r="C216" t="s">
        <v>989</v>
      </c>
      <c r="D216" s="276" t="str">
        <f t="shared" si="3"/>
        <v>Increasing</v>
      </c>
      <c r="E216" s="276" t="s">
        <v>8813</v>
      </c>
      <c r="F216" s="276" t="s">
        <v>8813</v>
      </c>
      <c r="G216" s="276" t="s">
        <v>8813</v>
      </c>
      <c r="H216" s="276" t="s">
        <v>8813</v>
      </c>
      <c r="I216" s="276" t="s">
        <v>8813</v>
      </c>
      <c r="J216" s="276" t="s">
        <v>8813</v>
      </c>
      <c r="K216" s="276" t="s">
        <v>8813</v>
      </c>
      <c r="L216" s="276" t="s">
        <v>8813</v>
      </c>
      <c r="M216" s="276" t="s">
        <v>8813</v>
      </c>
      <c r="N216" s="276" t="s">
        <v>8813</v>
      </c>
      <c r="O216" s="276" t="s">
        <v>8813</v>
      </c>
      <c r="P216" s="276" t="s">
        <v>8813</v>
      </c>
      <c r="Q216" s="276" t="s">
        <v>8813</v>
      </c>
      <c r="R216" s="276" t="s">
        <v>8813</v>
      </c>
      <c r="S216" s="276" t="s">
        <v>8813</v>
      </c>
      <c r="T216" s="276" t="s">
        <v>8813</v>
      </c>
      <c r="U216" s="276" t="s">
        <v>8813</v>
      </c>
      <c r="V216" s="276" t="s">
        <v>8813</v>
      </c>
      <c r="W216" s="276" t="s">
        <v>8813</v>
      </c>
      <c r="X216" s="276" t="s">
        <v>8813</v>
      </c>
      <c r="Y216" s="276" t="s">
        <v>8813</v>
      </c>
      <c r="Z216" s="276" t="s">
        <v>8813</v>
      </c>
      <c r="AA216" s="276">
        <v>2.7</v>
      </c>
      <c r="AB216" s="276">
        <v>2.7</v>
      </c>
      <c r="AC216" s="276">
        <v>2.7</v>
      </c>
      <c r="AD216" s="276">
        <v>2.7</v>
      </c>
      <c r="AE216" s="276">
        <v>2.7</v>
      </c>
      <c r="AF216" s="276">
        <v>2.7</v>
      </c>
      <c r="AG216" s="276">
        <v>2.7</v>
      </c>
      <c r="AH216" s="276">
        <v>2.7</v>
      </c>
      <c r="AI216" s="276">
        <v>2.2999999999999998</v>
      </c>
      <c r="AJ216" s="276">
        <v>2.2999999999999998</v>
      </c>
      <c r="AK216" s="276">
        <v>2.2999999999999998</v>
      </c>
      <c r="AL216" s="276">
        <v>2.2999999999999998</v>
      </c>
      <c r="AM216" s="276">
        <v>2.5</v>
      </c>
      <c r="AN216" s="276">
        <v>2.5</v>
      </c>
      <c r="AO216" s="276">
        <v>2.4</v>
      </c>
      <c r="AP216" s="276">
        <v>2.4</v>
      </c>
      <c r="AQ216" s="276">
        <v>2.4</v>
      </c>
      <c r="AR216" s="276">
        <v>2.4</v>
      </c>
      <c r="AS216" s="276">
        <v>2.2999999999999998</v>
      </c>
      <c r="AT216" s="276">
        <v>2.2999999999999998</v>
      </c>
      <c r="AU216" s="276">
        <v>2.2000000000000002</v>
      </c>
      <c r="AV216" s="276">
        <v>2.1</v>
      </c>
      <c r="AW216" s="276">
        <v>2.1</v>
      </c>
      <c r="AX216" s="276">
        <v>2.2999999999999998</v>
      </c>
      <c r="AY216" s="276">
        <v>2.2999999999999998</v>
      </c>
      <c r="AZ216" s="276">
        <v>2.2999999999999998</v>
      </c>
      <c r="BA216" s="276">
        <f>_xlfn.IFNA(VLOOKUP(C216,'INFORM Severity - hidden'!$C$5:$G$300,5,FALSE),"-")</f>
        <v>2.2999999999999998</v>
      </c>
    </row>
    <row r="217" spans="1:53" x14ac:dyDescent="0.25">
      <c r="A217" t="s">
        <v>73</v>
      </c>
      <c r="B217" t="s">
        <v>71</v>
      </c>
      <c r="C217" t="s">
        <v>72</v>
      </c>
      <c r="D217" s="276" t="str">
        <f t="shared" si="3"/>
        <v>Stable</v>
      </c>
      <c r="E217" s="276">
        <v>4.9000000000000004</v>
      </c>
      <c r="F217" s="276">
        <v>4.9000000000000004</v>
      </c>
      <c r="G217" s="276">
        <v>4.8</v>
      </c>
      <c r="H217" s="276">
        <v>4.8</v>
      </c>
      <c r="I217" s="276">
        <v>4.8</v>
      </c>
      <c r="J217" s="276">
        <v>4.9000000000000004</v>
      </c>
      <c r="K217" s="276">
        <v>4.9000000000000004</v>
      </c>
      <c r="L217" s="276">
        <v>4.9000000000000004</v>
      </c>
      <c r="M217" s="276">
        <v>4.9000000000000004</v>
      </c>
      <c r="N217" s="276">
        <v>4.8</v>
      </c>
      <c r="O217" s="276">
        <v>4.9000000000000004</v>
      </c>
      <c r="P217" s="276">
        <v>4.9000000000000004</v>
      </c>
      <c r="Q217" s="276">
        <v>4.9000000000000004</v>
      </c>
      <c r="R217" s="276">
        <v>4.9000000000000004</v>
      </c>
      <c r="S217" s="276">
        <v>4.9000000000000004</v>
      </c>
      <c r="T217" s="276">
        <v>4.9000000000000004</v>
      </c>
      <c r="U217" s="276">
        <v>4.9000000000000004</v>
      </c>
      <c r="V217" s="276">
        <v>4.9000000000000004</v>
      </c>
      <c r="W217" s="276">
        <v>4.9000000000000004</v>
      </c>
      <c r="X217" s="276">
        <v>4.9000000000000004</v>
      </c>
      <c r="Y217" s="276">
        <v>4.9000000000000004</v>
      </c>
      <c r="Z217" s="276">
        <v>4.9000000000000004</v>
      </c>
      <c r="AA217" s="276">
        <v>4.9000000000000004</v>
      </c>
      <c r="AB217" s="276">
        <v>4.9000000000000004</v>
      </c>
      <c r="AC217" s="276">
        <v>4.7</v>
      </c>
      <c r="AD217" s="276">
        <v>4.9000000000000004</v>
      </c>
      <c r="AE217" s="276">
        <v>4.9000000000000004</v>
      </c>
      <c r="AF217" s="276">
        <v>4.9000000000000004</v>
      </c>
      <c r="AG217" s="276">
        <v>4.9000000000000004</v>
      </c>
      <c r="AH217" s="276">
        <v>4.9000000000000004</v>
      </c>
      <c r="AI217" s="276">
        <v>4.9000000000000004</v>
      </c>
      <c r="AJ217" s="276">
        <v>4.9000000000000004</v>
      </c>
      <c r="AK217" s="276">
        <v>4.9000000000000004</v>
      </c>
      <c r="AL217" s="276">
        <v>4.9000000000000004</v>
      </c>
      <c r="AM217" s="276">
        <v>4.9000000000000004</v>
      </c>
      <c r="AN217" s="276">
        <v>4.9000000000000004</v>
      </c>
      <c r="AO217" s="276">
        <v>4.9000000000000004</v>
      </c>
      <c r="AP217" s="276">
        <v>4.5999999999999996</v>
      </c>
      <c r="AQ217" s="276">
        <v>4.5999999999999996</v>
      </c>
      <c r="AR217" s="276">
        <v>4.5999999999999996</v>
      </c>
      <c r="AS217" s="276">
        <v>4.5999999999999996</v>
      </c>
      <c r="AT217" s="276">
        <v>4.5999999999999996</v>
      </c>
      <c r="AU217" s="276">
        <v>4.5999999999999996</v>
      </c>
      <c r="AV217" s="276">
        <v>4.5999999999999996</v>
      </c>
      <c r="AW217" s="276">
        <v>4.5999999999999996</v>
      </c>
      <c r="AX217" s="276">
        <v>4.5999999999999996</v>
      </c>
      <c r="AY217" s="276">
        <v>4.5</v>
      </c>
      <c r="AZ217" s="276">
        <v>4.5999999999999996</v>
      </c>
      <c r="BA217" s="276">
        <f>_xlfn.IFNA(VLOOKUP(C217,'INFORM Severity - hidden'!$C$5:$G$300,5,FALSE),"-")</f>
        <v>4.5999999999999996</v>
      </c>
    </row>
    <row r="218" spans="1:53" x14ac:dyDescent="0.25">
      <c r="A218" t="s">
        <v>448</v>
      </c>
      <c r="B218" t="s">
        <v>1257</v>
      </c>
      <c r="C218" t="s">
        <v>1258</v>
      </c>
      <c r="D218" s="276" t="str">
        <f t="shared" si="3"/>
        <v>Stable</v>
      </c>
      <c r="E218" s="276" t="s">
        <v>8813</v>
      </c>
      <c r="F218" s="276" t="s">
        <v>8813</v>
      </c>
      <c r="G218" s="276" t="s">
        <v>8813</v>
      </c>
      <c r="H218" s="276">
        <v>4</v>
      </c>
      <c r="I218" s="276">
        <v>4</v>
      </c>
      <c r="J218" s="276">
        <v>4</v>
      </c>
      <c r="K218" s="276">
        <v>4</v>
      </c>
      <c r="L218" s="276">
        <v>4</v>
      </c>
      <c r="M218" s="276">
        <v>4</v>
      </c>
      <c r="N218" s="276">
        <v>4.0999999999999996</v>
      </c>
      <c r="O218" s="276">
        <v>4.0999999999999996</v>
      </c>
      <c r="P218" s="276">
        <v>4.0999999999999996</v>
      </c>
      <c r="Q218" s="276">
        <v>4.0999999999999996</v>
      </c>
      <c r="R218" s="276">
        <v>4.0999999999999996</v>
      </c>
      <c r="S218" s="276">
        <v>4.0999999999999996</v>
      </c>
      <c r="T218" s="276">
        <v>4.0999999999999996</v>
      </c>
      <c r="U218" s="276">
        <v>4.0999999999999996</v>
      </c>
      <c r="V218" s="276">
        <v>4.0999999999999996</v>
      </c>
      <c r="W218" s="276">
        <v>4.0999999999999996</v>
      </c>
      <c r="X218" s="276">
        <v>4.0999999999999996</v>
      </c>
      <c r="Y218" s="276">
        <v>4.0999999999999996</v>
      </c>
      <c r="Z218" s="276">
        <v>4.2</v>
      </c>
      <c r="AA218" s="276">
        <v>4.0999999999999996</v>
      </c>
      <c r="AB218" s="276">
        <v>4.0999999999999996</v>
      </c>
      <c r="AC218" s="276">
        <v>4.0999999999999996</v>
      </c>
      <c r="AD218" s="276">
        <v>4.0999999999999996</v>
      </c>
      <c r="AE218" s="276">
        <v>4.0999999999999996</v>
      </c>
      <c r="AF218" s="276">
        <v>4.0999999999999996</v>
      </c>
      <c r="AG218" s="276">
        <v>4.0999999999999996</v>
      </c>
      <c r="AH218" s="276">
        <v>4.0999999999999996</v>
      </c>
      <c r="AI218" s="276">
        <v>4.0999999999999996</v>
      </c>
      <c r="AJ218" s="276">
        <v>4.0999999999999996</v>
      </c>
      <c r="AK218" s="276">
        <v>4.0999999999999996</v>
      </c>
      <c r="AL218" s="276">
        <v>4.0999999999999996</v>
      </c>
      <c r="AM218" s="276">
        <v>4.0999999999999996</v>
      </c>
      <c r="AN218" s="276">
        <v>4.0999999999999996</v>
      </c>
      <c r="AO218" s="276">
        <v>4.0999999999999996</v>
      </c>
      <c r="AP218" s="276">
        <v>4.0999999999999996</v>
      </c>
      <c r="AQ218" s="276">
        <v>4.0999999999999996</v>
      </c>
      <c r="AR218" s="276">
        <v>4.0999999999999996</v>
      </c>
      <c r="AS218" s="276">
        <v>4.2</v>
      </c>
      <c r="AT218" s="276">
        <v>4.2</v>
      </c>
      <c r="AU218" s="276">
        <v>4.4000000000000004</v>
      </c>
      <c r="AV218" s="276">
        <v>4.4000000000000004</v>
      </c>
      <c r="AW218" s="276">
        <v>4.4000000000000004</v>
      </c>
      <c r="AX218" s="276">
        <v>4.4000000000000004</v>
      </c>
      <c r="AY218" s="276">
        <v>4.4000000000000004</v>
      </c>
      <c r="AZ218" s="276">
        <v>4.4000000000000004</v>
      </c>
      <c r="BA218" s="276">
        <f>_xlfn.IFNA(VLOOKUP(C218,'INFORM Severity - hidden'!$C$5:$G$300,5,FALSE),"-")</f>
        <v>4.4000000000000004</v>
      </c>
    </row>
    <row r="219" spans="1:53" x14ac:dyDescent="0.25">
      <c r="A219"/>
      <c r="B219"/>
      <c r="C219" t="s">
        <v>8898</v>
      </c>
      <c r="D219" s="276" t="str">
        <f t="shared" si="3"/>
        <v>-</v>
      </c>
      <c r="E219" s="276" t="s">
        <v>8813</v>
      </c>
      <c r="F219" s="276" t="s">
        <v>8813</v>
      </c>
      <c r="G219" s="276" t="s">
        <v>8813</v>
      </c>
      <c r="H219" s="276">
        <v>3</v>
      </c>
      <c r="I219" s="276" t="s">
        <v>8813</v>
      </c>
      <c r="J219" s="276" t="s">
        <v>8813</v>
      </c>
      <c r="K219" s="276" t="s">
        <v>8813</v>
      </c>
      <c r="L219" s="276" t="s">
        <v>8813</v>
      </c>
      <c r="M219" s="276" t="s">
        <v>8813</v>
      </c>
      <c r="N219" s="276" t="s">
        <v>8813</v>
      </c>
      <c r="O219" s="276" t="s">
        <v>8813</v>
      </c>
      <c r="P219" s="276" t="s">
        <v>8813</v>
      </c>
      <c r="Q219" s="276" t="s">
        <v>8813</v>
      </c>
      <c r="R219" s="276" t="s">
        <v>8813</v>
      </c>
      <c r="S219" s="276" t="s">
        <v>8813</v>
      </c>
      <c r="T219" s="276" t="s">
        <v>8813</v>
      </c>
      <c r="U219" s="276" t="s">
        <v>8813</v>
      </c>
      <c r="V219" s="276" t="s">
        <v>8813</v>
      </c>
      <c r="W219" s="276" t="s">
        <v>8813</v>
      </c>
      <c r="X219" s="276" t="s">
        <v>8813</v>
      </c>
      <c r="Y219" s="276" t="s">
        <v>8813</v>
      </c>
      <c r="Z219" s="276" t="s">
        <v>8813</v>
      </c>
      <c r="AA219" s="276" t="s">
        <v>8813</v>
      </c>
      <c r="AB219" s="276" t="s">
        <v>8813</v>
      </c>
      <c r="AC219" s="276" t="s">
        <v>8813</v>
      </c>
      <c r="AD219" s="276" t="s">
        <v>8813</v>
      </c>
      <c r="AE219" s="276" t="s">
        <v>8813</v>
      </c>
      <c r="AF219" s="276" t="s">
        <v>8813</v>
      </c>
      <c r="AG219" s="276" t="s">
        <v>8813</v>
      </c>
      <c r="AH219" s="276" t="s">
        <v>8813</v>
      </c>
      <c r="AI219" s="276" t="s">
        <v>8813</v>
      </c>
      <c r="AJ219" s="276" t="s">
        <v>8813</v>
      </c>
      <c r="AK219" s="276" t="s">
        <v>8813</v>
      </c>
      <c r="AL219" s="276" t="s">
        <v>8813</v>
      </c>
      <c r="AM219" s="276" t="s">
        <v>8813</v>
      </c>
      <c r="AN219" s="276" t="s">
        <v>8813</v>
      </c>
      <c r="AO219" s="276" t="s">
        <v>8813</v>
      </c>
      <c r="AP219" s="276" t="s">
        <v>8813</v>
      </c>
      <c r="AQ219" s="276" t="s">
        <v>8813</v>
      </c>
      <c r="AR219" s="276" t="s">
        <v>8813</v>
      </c>
      <c r="AS219" s="276" t="s">
        <v>8813</v>
      </c>
      <c r="AT219" s="276" t="s">
        <v>8813</v>
      </c>
      <c r="AU219" s="276" t="s">
        <v>8813</v>
      </c>
      <c r="AV219" s="276" t="s">
        <v>8813</v>
      </c>
      <c r="AW219" s="276" t="s">
        <v>8813</v>
      </c>
      <c r="AX219" s="276" t="s">
        <v>8813</v>
      </c>
      <c r="AY219" s="276" t="s">
        <v>8813</v>
      </c>
      <c r="AZ219" s="276" t="s">
        <v>8813</v>
      </c>
      <c r="BA219" s="276" t="str">
        <f>_xlfn.IFNA(VLOOKUP(C219,'INFORM Severity - hidden'!$C$5:$G$300,5,FALSE),"-")</f>
        <v>-</v>
      </c>
    </row>
    <row r="220" spans="1:53" x14ac:dyDescent="0.25">
      <c r="A220" t="s">
        <v>448</v>
      </c>
      <c r="B220" t="s">
        <v>446</v>
      </c>
      <c r="C220" t="s">
        <v>447</v>
      </c>
      <c r="D220" s="276" t="str">
        <f t="shared" si="3"/>
        <v>Increasing</v>
      </c>
      <c r="E220" s="276" t="s">
        <v>8813</v>
      </c>
      <c r="F220" s="276" t="s">
        <v>8813</v>
      </c>
      <c r="G220" s="276" t="s">
        <v>8813</v>
      </c>
      <c r="H220" s="276">
        <v>3.4</v>
      </c>
      <c r="I220" s="276">
        <v>3.4</v>
      </c>
      <c r="J220" s="276">
        <v>3.4</v>
      </c>
      <c r="K220" s="276">
        <v>3.4</v>
      </c>
      <c r="L220" s="276">
        <v>3.4</v>
      </c>
      <c r="M220" s="276">
        <v>3.4</v>
      </c>
      <c r="N220" s="276">
        <v>3.5</v>
      </c>
      <c r="O220" s="276">
        <v>3.5</v>
      </c>
      <c r="P220" s="276">
        <v>3.5</v>
      </c>
      <c r="Q220" s="276">
        <v>3.5</v>
      </c>
      <c r="R220" s="276">
        <v>3.5</v>
      </c>
      <c r="S220" s="276">
        <v>3.7</v>
      </c>
      <c r="T220" s="276">
        <v>3.7</v>
      </c>
      <c r="U220" s="276">
        <v>3.7</v>
      </c>
      <c r="V220" s="276">
        <v>3.7</v>
      </c>
      <c r="W220" s="276">
        <v>3.7</v>
      </c>
      <c r="X220" s="276">
        <v>3.7</v>
      </c>
      <c r="Y220" s="276">
        <v>3.7</v>
      </c>
      <c r="Z220" s="276">
        <v>3.7</v>
      </c>
      <c r="AA220" s="276">
        <v>3.6</v>
      </c>
      <c r="AB220" s="276">
        <v>3.6</v>
      </c>
      <c r="AC220" s="276">
        <v>3.6</v>
      </c>
      <c r="AD220" s="276">
        <v>3.6</v>
      </c>
      <c r="AE220" s="276">
        <v>3.6</v>
      </c>
      <c r="AF220" s="276">
        <v>3.7</v>
      </c>
      <c r="AG220" s="276">
        <v>3.7</v>
      </c>
      <c r="AH220" s="276">
        <v>3.7</v>
      </c>
      <c r="AI220" s="276">
        <v>3.7</v>
      </c>
      <c r="AJ220" s="276">
        <v>3.7</v>
      </c>
      <c r="AK220" s="276">
        <v>3.7</v>
      </c>
      <c r="AL220" s="276">
        <v>3.7</v>
      </c>
      <c r="AM220" s="276">
        <v>3.7</v>
      </c>
      <c r="AN220" s="276">
        <v>3.7</v>
      </c>
      <c r="AO220" s="276">
        <v>3.7</v>
      </c>
      <c r="AP220" s="276">
        <v>3.7</v>
      </c>
      <c r="AQ220" s="276">
        <v>3.7</v>
      </c>
      <c r="AR220" s="276">
        <v>3.7</v>
      </c>
      <c r="AS220" s="276">
        <v>3.7</v>
      </c>
      <c r="AT220" s="276">
        <v>3.7</v>
      </c>
      <c r="AU220" s="276">
        <v>3.8</v>
      </c>
      <c r="AV220" s="276">
        <v>3.8</v>
      </c>
      <c r="AW220" s="276">
        <v>3.8</v>
      </c>
      <c r="AX220" s="276">
        <v>3.9</v>
      </c>
      <c r="AY220" s="276">
        <v>3.9</v>
      </c>
      <c r="AZ220" s="276">
        <v>3.9</v>
      </c>
      <c r="BA220" s="276">
        <f>_xlfn.IFNA(VLOOKUP(C220,'INFORM Severity - hidden'!$C$5:$G$300,5,FALSE),"-")</f>
        <v>3.9</v>
      </c>
    </row>
    <row r="221" spans="1:53" x14ac:dyDescent="0.25">
      <c r="A221" t="s">
        <v>448</v>
      </c>
      <c r="B221" t="s">
        <v>462</v>
      </c>
      <c r="C221" t="s">
        <v>463</v>
      </c>
      <c r="D221" s="276" t="str">
        <f t="shared" si="3"/>
        <v>Stable</v>
      </c>
      <c r="E221" s="276" t="s">
        <v>8813</v>
      </c>
      <c r="F221" s="276" t="s">
        <v>8813</v>
      </c>
      <c r="G221" s="276" t="s">
        <v>8813</v>
      </c>
      <c r="H221" s="276">
        <v>3.1</v>
      </c>
      <c r="I221" s="276">
        <v>3.1</v>
      </c>
      <c r="J221" s="276">
        <v>3.1</v>
      </c>
      <c r="K221" s="276">
        <v>3.1</v>
      </c>
      <c r="L221" s="276">
        <v>3.1</v>
      </c>
      <c r="M221" s="276">
        <v>3.1</v>
      </c>
      <c r="N221" s="276">
        <v>3.1</v>
      </c>
      <c r="O221" s="276">
        <v>3.1</v>
      </c>
      <c r="P221" s="276">
        <v>3.1</v>
      </c>
      <c r="Q221" s="276">
        <v>3.1</v>
      </c>
      <c r="R221" s="276">
        <v>3.1</v>
      </c>
      <c r="S221" s="276">
        <v>3.3</v>
      </c>
      <c r="T221" s="276">
        <v>3.3</v>
      </c>
      <c r="U221" s="276">
        <v>3.4</v>
      </c>
      <c r="V221" s="276">
        <v>3.4</v>
      </c>
      <c r="W221" s="276">
        <v>3.4</v>
      </c>
      <c r="X221" s="276">
        <v>3.4</v>
      </c>
      <c r="Y221" s="276">
        <v>3.4</v>
      </c>
      <c r="Z221" s="276">
        <v>3.4</v>
      </c>
      <c r="AA221" s="276">
        <v>3.3</v>
      </c>
      <c r="AB221" s="276">
        <v>3.3</v>
      </c>
      <c r="AC221" s="276">
        <v>3.3</v>
      </c>
      <c r="AD221" s="276">
        <v>3.3</v>
      </c>
      <c r="AE221" s="276">
        <v>3.3</v>
      </c>
      <c r="AF221" s="276">
        <v>3.4</v>
      </c>
      <c r="AG221" s="276">
        <v>3.4</v>
      </c>
      <c r="AH221" s="276">
        <v>3.4</v>
      </c>
      <c r="AI221" s="276">
        <v>3.4</v>
      </c>
      <c r="AJ221" s="276">
        <v>3.4</v>
      </c>
      <c r="AK221" s="276">
        <v>3.4</v>
      </c>
      <c r="AL221" s="276">
        <v>3.3</v>
      </c>
      <c r="AM221" s="276">
        <v>3.3</v>
      </c>
      <c r="AN221" s="276">
        <v>3.3</v>
      </c>
      <c r="AO221" s="276">
        <v>3.3</v>
      </c>
      <c r="AP221" s="276">
        <v>3.3</v>
      </c>
      <c r="AQ221" s="276">
        <v>3.3</v>
      </c>
      <c r="AR221" s="276">
        <v>3.3</v>
      </c>
      <c r="AS221" s="276">
        <v>3.4</v>
      </c>
      <c r="AT221" s="276">
        <v>3.4</v>
      </c>
      <c r="AU221" s="276">
        <v>3.4</v>
      </c>
      <c r="AV221" s="276">
        <v>3.7</v>
      </c>
      <c r="AW221" s="276">
        <v>3.7</v>
      </c>
      <c r="AX221" s="276">
        <v>3.8</v>
      </c>
      <c r="AY221" s="276">
        <v>3.8</v>
      </c>
      <c r="AZ221" s="276">
        <v>3.7</v>
      </c>
      <c r="BA221" s="276">
        <f>_xlfn.IFNA(VLOOKUP(C221,'INFORM Severity - hidden'!$C$5:$G$300,5,FALSE),"-")</f>
        <v>3.7</v>
      </c>
    </row>
    <row r="222" spans="1:53" x14ac:dyDescent="0.25">
      <c r="A222" t="s">
        <v>448</v>
      </c>
      <c r="B222" t="s">
        <v>476</v>
      </c>
      <c r="C222" t="s">
        <v>477</v>
      </c>
      <c r="D222" s="276" t="str">
        <f t="shared" si="3"/>
        <v>Stable</v>
      </c>
      <c r="E222" s="276" t="s">
        <v>8813</v>
      </c>
      <c r="F222" s="276" t="s">
        <v>8813</v>
      </c>
      <c r="G222" s="276" t="s">
        <v>8813</v>
      </c>
      <c r="H222" s="276">
        <v>3.3</v>
      </c>
      <c r="I222" s="276">
        <v>3.3</v>
      </c>
      <c r="J222" s="276">
        <v>3.3</v>
      </c>
      <c r="K222" s="276">
        <v>3.3</v>
      </c>
      <c r="L222" s="276">
        <v>3.3</v>
      </c>
      <c r="M222" s="276">
        <v>3.3</v>
      </c>
      <c r="N222" s="276">
        <v>3.3</v>
      </c>
      <c r="O222" s="276">
        <v>3.3</v>
      </c>
      <c r="P222" s="276">
        <v>3.3</v>
      </c>
      <c r="Q222" s="276">
        <v>3.3</v>
      </c>
      <c r="R222" s="276">
        <v>3.3</v>
      </c>
      <c r="S222" s="276">
        <v>3.3</v>
      </c>
      <c r="T222" s="276">
        <v>3.4</v>
      </c>
      <c r="U222" s="276">
        <v>3.4</v>
      </c>
      <c r="V222" s="276">
        <v>3.4</v>
      </c>
      <c r="W222" s="276">
        <v>3.3</v>
      </c>
      <c r="X222" s="276">
        <v>3.3</v>
      </c>
      <c r="Y222" s="276">
        <v>3.2</v>
      </c>
      <c r="Z222" s="276">
        <v>3.2</v>
      </c>
      <c r="AA222" s="276">
        <v>3.2</v>
      </c>
      <c r="AB222" s="276">
        <v>3.2</v>
      </c>
      <c r="AC222" s="276">
        <v>3.2</v>
      </c>
      <c r="AD222" s="276">
        <v>3.2</v>
      </c>
      <c r="AE222" s="276">
        <v>3.2</v>
      </c>
      <c r="AF222" s="276">
        <v>3.3</v>
      </c>
      <c r="AG222" s="276">
        <v>3.3</v>
      </c>
      <c r="AH222" s="276">
        <v>3.3</v>
      </c>
      <c r="AI222" s="276">
        <v>3.3</v>
      </c>
      <c r="AJ222" s="276">
        <v>3.3</v>
      </c>
      <c r="AK222" s="276">
        <v>3.3</v>
      </c>
      <c r="AL222" s="276">
        <v>3.2</v>
      </c>
      <c r="AM222" s="276">
        <v>3.2</v>
      </c>
      <c r="AN222" s="276">
        <v>3.2</v>
      </c>
      <c r="AO222" s="276">
        <v>3.2</v>
      </c>
      <c r="AP222" s="276">
        <v>3.2</v>
      </c>
      <c r="AQ222" s="276">
        <v>3.2</v>
      </c>
      <c r="AR222" s="276">
        <v>3.2</v>
      </c>
      <c r="AS222" s="276">
        <v>3.2</v>
      </c>
      <c r="AT222" s="276">
        <v>3.2</v>
      </c>
      <c r="AU222" s="276">
        <v>3.7</v>
      </c>
      <c r="AV222" s="276">
        <v>3.7</v>
      </c>
      <c r="AW222" s="276">
        <v>3.7</v>
      </c>
      <c r="AX222" s="276">
        <v>3.9</v>
      </c>
      <c r="AY222" s="276">
        <v>3.9</v>
      </c>
      <c r="AZ222" s="276">
        <v>3.8</v>
      </c>
      <c r="BA222" s="276">
        <f>_xlfn.IFNA(VLOOKUP(C222,'INFORM Severity - hidden'!$C$5:$G$300,5,FALSE),"-")</f>
        <v>3.8</v>
      </c>
    </row>
    <row r="223" spans="1:53" x14ac:dyDescent="0.25">
      <c r="A223" t="s">
        <v>448</v>
      </c>
      <c r="B223" t="s">
        <v>486</v>
      </c>
      <c r="C223" t="s">
        <v>487</v>
      </c>
      <c r="D223" s="276" t="str">
        <f t="shared" si="3"/>
        <v>Decreasing</v>
      </c>
      <c r="E223" s="276" t="s">
        <v>8813</v>
      </c>
      <c r="F223" s="276" t="s">
        <v>8813</v>
      </c>
      <c r="G223" s="276" t="s">
        <v>8813</v>
      </c>
      <c r="H223" s="276" t="s">
        <v>8813</v>
      </c>
      <c r="I223" s="276" t="s">
        <v>8813</v>
      </c>
      <c r="J223" s="276" t="s">
        <v>8813</v>
      </c>
      <c r="K223" s="276" t="s">
        <v>8813</v>
      </c>
      <c r="L223" s="276" t="s">
        <v>8813</v>
      </c>
      <c r="M223" s="276" t="s">
        <v>8813</v>
      </c>
      <c r="N223" s="276" t="s">
        <v>8813</v>
      </c>
      <c r="O223" s="276" t="s">
        <v>8813</v>
      </c>
      <c r="P223" s="276" t="s">
        <v>8813</v>
      </c>
      <c r="Q223" s="276" t="s">
        <v>8813</v>
      </c>
      <c r="R223" s="276" t="s">
        <v>8813</v>
      </c>
      <c r="S223" s="276" t="s">
        <v>8813</v>
      </c>
      <c r="T223" s="276" t="s">
        <v>8813</v>
      </c>
      <c r="U223" s="276" t="s">
        <v>8813</v>
      </c>
      <c r="V223" s="276" t="s">
        <v>8813</v>
      </c>
      <c r="W223" s="276">
        <v>2.6</v>
      </c>
      <c r="X223" s="276">
        <v>2.6</v>
      </c>
      <c r="Y223" s="276">
        <v>2.6</v>
      </c>
      <c r="Z223" s="276">
        <v>2.5</v>
      </c>
      <c r="AA223" s="276">
        <v>2.5</v>
      </c>
      <c r="AB223" s="276">
        <v>2.5</v>
      </c>
      <c r="AC223" s="276">
        <v>2.5</v>
      </c>
      <c r="AD223" s="276">
        <v>2.5</v>
      </c>
      <c r="AE223" s="276">
        <v>2.5</v>
      </c>
      <c r="AF223" s="276">
        <v>2.5</v>
      </c>
      <c r="AG223" s="276">
        <v>2.5</v>
      </c>
      <c r="AH223" s="276">
        <v>2.6</v>
      </c>
      <c r="AI223" s="276">
        <v>2.6</v>
      </c>
      <c r="AJ223" s="276">
        <v>2.6</v>
      </c>
      <c r="AK223" s="276">
        <v>2.6</v>
      </c>
      <c r="AL223" s="276">
        <v>2.5</v>
      </c>
      <c r="AM223" s="276">
        <v>2.5</v>
      </c>
      <c r="AN223" s="276">
        <v>2.5</v>
      </c>
      <c r="AO223" s="276">
        <v>2.5</v>
      </c>
      <c r="AP223" s="276">
        <v>2.5</v>
      </c>
      <c r="AQ223" s="276">
        <v>2.5</v>
      </c>
      <c r="AR223" s="276">
        <v>2.5</v>
      </c>
      <c r="AS223" s="276">
        <v>2.5</v>
      </c>
      <c r="AT223" s="276">
        <v>2.5</v>
      </c>
      <c r="AU223" s="276">
        <v>2.7</v>
      </c>
      <c r="AV223" s="276">
        <v>2.7</v>
      </c>
      <c r="AW223" s="276">
        <v>2.7</v>
      </c>
      <c r="AX223" s="276">
        <v>2.7</v>
      </c>
      <c r="AY223" s="276">
        <v>2.7</v>
      </c>
      <c r="AZ223" s="276">
        <v>2.6</v>
      </c>
      <c r="BA223" s="276">
        <f>_xlfn.IFNA(VLOOKUP(C223,'INFORM Severity - hidden'!$C$5:$G$300,5,FALSE),"-")</f>
        <v>2.6</v>
      </c>
    </row>
    <row r="224" spans="1:53" x14ac:dyDescent="0.25">
      <c r="A224"/>
      <c r="B224"/>
      <c r="C224" t="s">
        <v>8899</v>
      </c>
      <c r="D224" s="276" t="str">
        <f t="shared" si="3"/>
        <v>-</v>
      </c>
      <c r="E224" s="276" t="s">
        <v>8813</v>
      </c>
      <c r="F224" s="276" t="s">
        <v>8813</v>
      </c>
      <c r="G224" s="276" t="s">
        <v>8813</v>
      </c>
      <c r="H224" s="276" t="s">
        <v>8813</v>
      </c>
      <c r="I224" s="276" t="s">
        <v>8813</v>
      </c>
      <c r="J224" s="276" t="s">
        <v>8813</v>
      </c>
      <c r="K224" s="276" t="s">
        <v>8813</v>
      </c>
      <c r="L224" s="276" t="s">
        <v>8813</v>
      </c>
      <c r="M224" s="276" t="s">
        <v>8813</v>
      </c>
      <c r="N224" s="276" t="s">
        <v>8813</v>
      </c>
      <c r="O224" s="276" t="s">
        <v>8813</v>
      </c>
      <c r="P224" s="276" t="s">
        <v>8813</v>
      </c>
      <c r="Q224" s="276" t="s">
        <v>8813</v>
      </c>
      <c r="R224" s="276" t="s">
        <v>8813</v>
      </c>
      <c r="S224" s="276" t="s">
        <v>8813</v>
      </c>
      <c r="T224" s="276" t="s">
        <v>8813</v>
      </c>
      <c r="U224" s="276" t="s">
        <v>8813</v>
      </c>
      <c r="V224" s="276" t="s">
        <v>8813</v>
      </c>
      <c r="W224" s="276" t="s">
        <v>8813</v>
      </c>
      <c r="X224" s="276" t="s">
        <v>8813</v>
      </c>
      <c r="Y224" s="276">
        <v>2.1</v>
      </c>
      <c r="Z224" s="276">
        <v>2.6</v>
      </c>
      <c r="AA224" s="276">
        <v>2.6</v>
      </c>
      <c r="AB224" s="276">
        <v>2.6</v>
      </c>
      <c r="AC224" s="276">
        <v>2.6</v>
      </c>
      <c r="AD224" s="276" t="s">
        <v>8813</v>
      </c>
      <c r="AE224" s="276" t="s">
        <v>8813</v>
      </c>
      <c r="AF224" s="276" t="s">
        <v>8813</v>
      </c>
      <c r="AG224" s="276" t="s">
        <v>8813</v>
      </c>
      <c r="AH224" s="276" t="s">
        <v>8813</v>
      </c>
      <c r="AI224" s="276" t="s">
        <v>8813</v>
      </c>
      <c r="AJ224" s="276" t="s">
        <v>8813</v>
      </c>
      <c r="AK224" s="276" t="s">
        <v>8813</v>
      </c>
      <c r="AL224" s="276" t="s">
        <v>8813</v>
      </c>
      <c r="AM224" s="276" t="s">
        <v>8813</v>
      </c>
      <c r="AN224" s="276" t="s">
        <v>8813</v>
      </c>
      <c r="AO224" s="276" t="s">
        <v>8813</v>
      </c>
      <c r="AP224" s="276" t="s">
        <v>8813</v>
      </c>
      <c r="AQ224" s="276" t="s">
        <v>8813</v>
      </c>
      <c r="AR224" s="276" t="s">
        <v>8813</v>
      </c>
      <c r="AS224" s="276" t="s">
        <v>8813</v>
      </c>
      <c r="AT224" s="276" t="s">
        <v>8813</v>
      </c>
      <c r="AU224" s="276" t="s">
        <v>8813</v>
      </c>
      <c r="AV224" s="276" t="s">
        <v>8813</v>
      </c>
      <c r="AW224" s="276" t="s">
        <v>8813</v>
      </c>
      <c r="AX224" s="276" t="s">
        <v>8813</v>
      </c>
      <c r="AY224" s="276" t="s">
        <v>8813</v>
      </c>
      <c r="AZ224" s="276" t="s">
        <v>8813</v>
      </c>
      <c r="BA224" s="276" t="str">
        <f>_xlfn.IFNA(VLOOKUP(C224,'INFORM Severity - hidden'!$C$5:$G$300,5,FALSE),"-")</f>
        <v>-</v>
      </c>
    </row>
    <row r="225" spans="1:53" x14ac:dyDescent="0.25">
      <c r="A225" t="s">
        <v>271</v>
      </c>
      <c r="B225" t="s">
        <v>269</v>
      </c>
      <c r="C225" t="s">
        <v>270</v>
      </c>
      <c r="D225" s="276" t="str">
        <f t="shared" si="3"/>
        <v>Stable</v>
      </c>
      <c r="E225" s="276" t="s">
        <v>8813</v>
      </c>
      <c r="F225" s="276" t="s">
        <v>8813</v>
      </c>
      <c r="G225" s="276" t="s">
        <v>8813</v>
      </c>
      <c r="H225" s="276" t="s">
        <v>8813</v>
      </c>
      <c r="I225" s="276" t="s">
        <v>8813</v>
      </c>
      <c r="J225" s="276" t="s">
        <v>8813</v>
      </c>
      <c r="K225" s="276" t="s">
        <v>8813</v>
      </c>
      <c r="L225" s="276" t="s">
        <v>8813</v>
      </c>
      <c r="M225" s="276" t="s">
        <v>8813</v>
      </c>
      <c r="N225" s="276" t="s">
        <v>8813</v>
      </c>
      <c r="O225" s="276" t="s">
        <v>8813</v>
      </c>
      <c r="P225" s="276" t="s">
        <v>8813</v>
      </c>
      <c r="Q225" s="276">
        <v>1.7</v>
      </c>
      <c r="R225" s="276">
        <v>1.7</v>
      </c>
      <c r="S225" s="276">
        <v>2.1</v>
      </c>
      <c r="T225" s="276">
        <v>2.1</v>
      </c>
      <c r="U225" s="276">
        <v>2.2000000000000002</v>
      </c>
      <c r="V225" s="276">
        <v>2.2000000000000002</v>
      </c>
      <c r="W225" s="276">
        <v>2.1</v>
      </c>
      <c r="X225" s="276">
        <v>2.1</v>
      </c>
      <c r="Y225" s="276">
        <v>2.1</v>
      </c>
      <c r="Z225" s="276">
        <v>2.1</v>
      </c>
      <c r="AA225" s="276">
        <v>2.1</v>
      </c>
      <c r="AB225" s="276">
        <v>2.1</v>
      </c>
      <c r="AC225" s="276">
        <v>1.9</v>
      </c>
      <c r="AD225" s="276">
        <v>2</v>
      </c>
      <c r="AE225" s="276">
        <v>2</v>
      </c>
      <c r="AF225" s="276">
        <v>2</v>
      </c>
      <c r="AG225" s="276">
        <v>2.1</v>
      </c>
      <c r="AH225" s="276">
        <v>2.1</v>
      </c>
      <c r="AI225" s="276">
        <v>2.1</v>
      </c>
      <c r="AJ225" s="276">
        <v>2</v>
      </c>
      <c r="AK225" s="276">
        <v>2</v>
      </c>
      <c r="AL225" s="276">
        <v>1.9</v>
      </c>
      <c r="AM225" s="276">
        <v>1.9</v>
      </c>
      <c r="AN225" s="276">
        <v>1.9</v>
      </c>
      <c r="AO225" s="276">
        <v>1.8</v>
      </c>
      <c r="AP225" s="276">
        <v>1.9</v>
      </c>
      <c r="AQ225" s="276">
        <v>1.8</v>
      </c>
      <c r="AR225" s="276">
        <v>1.8</v>
      </c>
      <c r="AS225" s="276">
        <v>1.8</v>
      </c>
      <c r="AT225" s="276">
        <v>1.8</v>
      </c>
      <c r="AU225" s="276">
        <v>1.8</v>
      </c>
      <c r="AV225" s="276">
        <v>1.8</v>
      </c>
      <c r="AW225" s="276">
        <v>1.8</v>
      </c>
      <c r="AX225" s="276">
        <v>1.8</v>
      </c>
      <c r="AY225" s="276">
        <v>1.8</v>
      </c>
      <c r="AZ225" s="276">
        <v>1.8</v>
      </c>
      <c r="BA225" s="276">
        <f>_xlfn.IFNA(VLOOKUP(C225,'INFORM Severity - hidden'!$C$5:$G$300,5,FALSE),"-")</f>
        <v>1.8</v>
      </c>
    </row>
    <row r="226" spans="1:53" x14ac:dyDescent="0.25">
      <c r="A226" t="s">
        <v>271</v>
      </c>
      <c r="B226" t="s">
        <v>282</v>
      </c>
      <c r="C226" t="s">
        <v>283</v>
      </c>
      <c r="D226" s="276" t="str">
        <f t="shared" si="3"/>
        <v>-</v>
      </c>
      <c r="E226" s="276" t="s">
        <v>8813</v>
      </c>
      <c r="F226" s="276" t="s">
        <v>8813</v>
      </c>
      <c r="G226" s="276" t="s">
        <v>8813</v>
      </c>
      <c r="H226" s="276" t="s">
        <v>8813</v>
      </c>
      <c r="I226" s="276" t="s">
        <v>8813</v>
      </c>
      <c r="J226" s="276" t="s">
        <v>8813</v>
      </c>
      <c r="K226" s="276" t="s">
        <v>8813</v>
      </c>
      <c r="L226" s="276" t="s">
        <v>8813</v>
      </c>
      <c r="M226" s="276" t="s">
        <v>8813</v>
      </c>
      <c r="N226" s="276" t="s">
        <v>8813</v>
      </c>
      <c r="O226" s="276" t="s">
        <v>8813</v>
      </c>
      <c r="P226" s="276" t="s">
        <v>8813</v>
      </c>
      <c r="Q226" s="276" t="s">
        <v>8813</v>
      </c>
      <c r="R226" s="276" t="s">
        <v>8813</v>
      </c>
      <c r="S226" s="276" t="s">
        <v>8813</v>
      </c>
      <c r="T226" s="276" t="s">
        <v>8813</v>
      </c>
      <c r="U226" s="276" t="s">
        <v>8813</v>
      </c>
      <c r="V226" s="276" t="s">
        <v>8813</v>
      </c>
      <c r="W226" s="276" t="s">
        <v>8813</v>
      </c>
      <c r="X226" s="276" t="s">
        <v>8813</v>
      </c>
      <c r="Y226" s="276" t="s">
        <v>8813</v>
      </c>
      <c r="Z226" s="276" t="s">
        <v>8813</v>
      </c>
      <c r="AA226" s="276" t="s">
        <v>8813</v>
      </c>
      <c r="AB226" s="276" t="s">
        <v>8813</v>
      </c>
      <c r="AC226" s="276" t="s">
        <v>8813</v>
      </c>
      <c r="AD226" s="276" t="s">
        <v>8813</v>
      </c>
      <c r="AE226" s="276" t="s">
        <v>8813</v>
      </c>
      <c r="AF226" s="276" t="s">
        <v>8813</v>
      </c>
      <c r="AG226" s="276" t="s">
        <v>8813</v>
      </c>
      <c r="AH226" s="276" t="s">
        <v>8813</v>
      </c>
      <c r="AI226" s="276" t="s">
        <v>8813</v>
      </c>
      <c r="AJ226" s="276" t="s">
        <v>8813</v>
      </c>
      <c r="AK226" s="276" t="s">
        <v>8813</v>
      </c>
      <c r="AL226" s="276" t="s">
        <v>8813</v>
      </c>
      <c r="AM226" s="276" t="s">
        <v>8813</v>
      </c>
      <c r="AN226" s="276" t="s">
        <v>8813</v>
      </c>
      <c r="AO226" s="276" t="s">
        <v>8813</v>
      </c>
      <c r="AP226" s="276" t="s">
        <v>8813</v>
      </c>
      <c r="AQ226" s="276" t="s">
        <v>8813</v>
      </c>
      <c r="AR226" s="276" t="s">
        <v>8813</v>
      </c>
      <c r="AS226" s="276" t="s">
        <v>8813</v>
      </c>
      <c r="AT226" s="276" t="s">
        <v>8813</v>
      </c>
      <c r="AU226" s="276" t="s">
        <v>8813</v>
      </c>
      <c r="AV226" s="276" t="s">
        <v>8813</v>
      </c>
      <c r="AW226" s="276" t="s">
        <v>8813</v>
      </c>
      <c r="AX226" s="276" t="s">
        <v>8813</v>
      </c>
      <c r="AY226" s="276" t="s">
        <v>8813</v>
      </c>
      <c r="AZ226" s="276" t="s">
        <v>8813</v>
      </c>
      <c r="BA226" s="276" t="str">
        <f>_xlfn.IFNA(VLOOKUP(C226,'INFORM Severity - hidden'!$C$5:$G$300,5,FALSE),"-")</f>
        <v>x</v>
      </c>
    </row>
    <row r="227" spans="1:53" x14ac:dyDescent="0.25">
      <c r="A227" t="s">
        <v>271</v>
      </c>
      <c r="B227" t="s">
        <v>292</v>
      </c>
      <c r="C227" t="s">
        <v>293</v>
      </c>
      <c r="D227" s="276" t="str">
        <f t="shared" si="3"/>
        <v>Increasing</v>
      </c>
      <c r="E227" s="276" t="s">
        <v>8813</v>
      </c>
      <c r="F227" s="276">
        <v>1.2</v>
      </c>
      <c r="G227" s="276">
        <v>1.2</v>
      </c>
      <c r="H227" s="276">
        <v>1.4</v>
      </c>
      <c r="I227" s="276">
        <v>1.4</v>
      </c>
      <c r="J227" s="276">
        <v>1.4</v>
      </c>
      <c r="K227" s="276">
        <v>1.4</v>
      </c>
      <c r="L227" s="276">
        <v>1.4</v>
      </c>
      <c r="M227" s="276">
        <v>1.4</v>
      </c>
      <c r="N227" s="276">
        <v>1.4</v>
      </c>
      <c r="O227" s="276">
        <v>2.1</v>
      </c>
      <c r="P227" s="276">
        <v>2.1</v>
      </c>
      <c r="Q227" s="276">
        <v>2.1</v>
      </c>
      <c r="R227" s="276">
        <v>2.1</v>
      </c>
      <c r="S227" s="276">
        <v>2.1</v>
      </c>
      <c r="T227" s="276">
        <v>2.1</v>
      </c>
      <c r="U227" s="276">
        <v>2.1</v>
      </c>
      <c r="V227" s="276">
        <v>2.1</v>
      </c>
      <c r="W227" s="276">
        <v>2.1</v>
      </c>
      <c r="X227" s="276">
        <v>2.1</v>
      </c>
      <c r="Y227" s="276">
        <v>2.1</v>
      </c>
      <c r="Z227" s="276">
        <v>2.2000000000000002</v>
      </c>
      <c r="AA227" s="276">
        <v>2.2999999999999998</v>
      </c>
      <c r="AB227" s="276">
        <v>2.2999999999999998</v>
      </c>
      <c r="AC227" s="276">
        <v>2.2999999999999998</v>
      </c>
      <c r="AD227" s="276">
        <v>2.2999999999999998</v>
      </c>
      <c r="AE227" s="276">
        <v>2.2999999999999998</v>
      </c>
      <c r="AF227" s="276">
        <v>2.2999999999999998</v>
      </c>
      <c r="AG227" s="276">
        <v>2.2999999999999998</v>
      </c>
      <c r="AH227" s="276">
        <v>2.2999999999999998</v>
      </c>
      <c r="AI227" s="276">
        <v>2.2999999999999998</v>
      </c>
      <c r="AJ227" s="276">
        <v>2.2999999999999998</v>
      </c>
      <c r="AK227" s="276">
        <v>2.2999999999999998</v>
      </c>
      <c r="AL227" s="276">
        <v>2.2999999999999998</v>
      </c>
      <c r="AM227" s="276">
        <v>2.2999999999999998</v>
      </c>
      <c r="AN227" s="276">
        <v>2.2999999999999998</v>
      </c>
      <c r="AO227" s="276">
        <v>2.2999999999999998</v>
      </c>
      <c r="AP227" s="276">
        <v>2.2999999999999998</v>
      </c>
      <c r="AQ227" s="276">
        <v>2.2999999999999998</v>
      </c>
      <c r="AR227" s="276">
        <v>2.2999999999999998</v>
      </c>
      <c r="AS227" s="276">
        <v>2.2000000000000002</v>
      </c>
      <c r="AT227" s="276">
        <v>2.2000000000000002</v>
      </c>
      <c r="AU227" s="276">
        <v>2.2000000000000002</v>
      </c>
      <c r="AV227" s="276">
        <v>2.2000000000000002</v>
      </c>
      <c r="AW227" s="276">
        <v>2.2000000000000002</v>
      </c>
      <c r="AX227" s="276">
        <v>2.2999999999999998</v>
      </c>
      <c r="AY227" s="276">
        <v>2.2999999999999998</v>
      </c>
      <c r="AZ227" s="276">
        <v>2.2999999999999998</v>
      </c>
      <c r="BA227" s="276">
        <f>_xlfn.IFNA(VLOOKUP(C227,'INFORM Severity - hidden'!$C$5:$G$300,5,FALSE),"-")</f>
        <v>2.2999999999999998</v>
      </c>
    </row>
    <row r="228" spans="1:53" x14ac:dyDescent="0.25">
      <c r="A228"/>
      <c r="B228"/>
      <c r="C228" t="s">
        <v>8900</v>
      </c>
      <c r="D228" s="276" t="str">
        <f t="shared" si="3"/>
        <v>-</v>
      </c>
      <c r="E228" s="276" t="s">
        <v>8813</v>
      </c>
      <c r="F228" s="276" t="s">
        <v>8813</v>
      </c>
      <c r="G228" s="276" t="s">
        <v>8813</v>
      </c>
      <c r="H228" s="276" t="s">
        <v>8813</v>
      </c>
      <c r="I228" s="276" t="s">
        <v>8813</v>
      </c>
      <c r="J228" s="276" t="s">
        <v>8813</v>
      </c>
      <c r="K228" s="276" t="s">
        <v>8813</v>
      </c>
      <c r="L228" s="276" t="s">
        <v>8813</v>
      </c>
      <c r="M228" s="276" t="s">
        <v>8813</v>
      </c>
      <c r="N228" s="276" t="s">
        <v>8813</v>
      </c>
      <c r="O228" s="276" t="s">
        <v>8813</v>
      </c>
      <c r="P228" s="276" t="s">
        <v>8813</v>
      </c>
      <c r="Q228" s="276" t="s">
        <v>8813</v>
      </c>
      <c r="R228" s="276" t="s">
        <v>8813</v>
      </c>
      <c r="S228" s="276" t="s">
        <v>8813</v>
      </c>
      <c r="T228" s="276" t="s">
        <v>8813</v>
      </c>
      <c r="U228" s="276" t="s">
        <v>8813</v>
      </c>
      <c r="V228" s="276" t="s">
        <v>8813</v>
      </c>
      <c r="W228" s="276" t="s">
        <v>8813</v>
      </c>
      <c r="X228" s="276" t="s">
        <v>8813</v>
      </c>
      <c r="Y228" s="276" t="s">
        <v>8813</v>
      </c>
      <c r="Z228" s="276" t="s">
        <v>8813</v>
      </c>
      <c r="AA228" s="276" t="s">
        <v>8813</v>
      </c>
      <c r="AB228" s="276" t="s">
        <v>8813</v>
      </c>
      <c r="AC228" s="276" t="s">
        <v>8813</v>
      </c>
      <c r="AD228" s="276" t="s">
        <v>8813</v>
      </c>
      <c r="AE228" s="276" t="s">
        <v>8813</v>
      </c>
      <c r="AF228" s="276">
        <v>1.4</v>
      </c>
      <c r="AG228" s="276">
        <v>1.3</v>
      </c>
      <c r="AH228" s="276">
        <v>1.3</v>
      </c>
      <c r="AI228" s="276">
        <v>1.3</v>
      </c>
      <c r="AJ228" s="276">
        <v>1.3</v>
      </c>
      <c r="AK228" s="276" t="s">
        <v>8813</v>
      </c>
      <c r="AL228" s="276" t="s">
        <v>8813</v>
      </c>
      <c r="AM228" s="276" t="s">
        <v>8813</v>
      </c>
      <c r="AN228" s="276" t="s">
        <v>8813</v>
      </c>
      <c r="AO228" s="276" t="s">
        <v>8813</v>
      </c>
      <c r="AP228" s="276" t="s">
        <v>8813</v>
      </c>
      <c r="AQ228" s="276" t="s">
        <v>8813</v>
      </c>
      <c r="AR228" s="276" t="s">
        <v>8813</v>
      </c>
      <c r="AS228" s="276" t="s">
        <v>8813</v>
      </c>
      <c r="AT228" s="276" t="s">
        <v>8813</v>
      </c>
      <c r="AU228" s="276" t="s">
        <v>8813</v>
      </c>
      <c r="AV228" s="276" t="s">
        <v>8813</v>
      </c>
      <c r="AW228" s="276" t="s">
        <v>8813</v>
      </c>
      <c r="AX228" s="276" t="s">
        <v>8813</v>
      </c>
      <c r="AY228" s="276" t="s">
        <v>8813</v>
      </c>
      <c r="AZ228" s="276" t="s">
        <v>8813</v>
      </c>
      <c r="BA228" s="276" t="str">
        <f>_xlfn.IFNA(VLOOKUP(C228,'INFORM Severity - hidden'!$C$5:$G$300,5,FALSE),"-")</f>
        <v>-</v>
      </c>
    </row>
    <row r="229" spans="1:53" x14ac:dyDescent="0.25">
      <c r="A229"/>
      <c r="B229"/>
      <c r="C229" t="s">
        <v>8901</v>
      </c>
      <c r="D229" s="276" t="str">
        <f t="shared" si="3"/>
        <v>-</v>
      </c>
      <c r="E229" s="276" t="s">
        <v>8813</v>
      </c>
      <c r="F229" s="276" t="s">
        <v>8813</v>
      </c>
      <c r="G229" s="276" t="s">
        <v>8813</v>
      </c>
      <c r="H229" s="276" t="s">
        <v>8813</v>
      </c>
      <c r="I229" s="276" t="s">
        <v>8813</v>
      </c>
      <c r="J229" s="276" t="s">
        <v>8813</v>
      </c>
      <c r="K229" s="276" t="s">
        <v>8813</v>
      </c>
      <c r="L229" s="276" t="s">
        <v>8813</v>
      </c>
      <c r="M229" s="276" t="s">
        <v>8813</v>
      </c>
      <c r="N229" s="276" t="s">
        <v>8813</v>
      </c>
      <c r="O229" s="276" t="s">
        <v>8813</v>
      </c>
      <c r="P229" s="276" t="s">
        <v>8813</v>
      </c>
      <c r="Q229" s="276" t="s">
        <v>8813</v>
      </c>
      <c r="R229" s="276" t="s">
        <v>8813</v>
      </c>
      <c r="S229" s="276" t="s">
        <v>8813</v>
      </c>
      <c r="T229" s="276" t="s">
        <v>8813</v>
      </c>
      <c r="U229" s="276" t="s">
        <v>8813</v>
      </c>
      <c r="V229" s="276" t="s">
        <v>8813</v>
      </c>
      <c r="W229" s="276" t="s">
        <v>8813</v>
      </c>
      <c r="X229" s="276" t="s">
        <v>8813</v>
      </c>
      <c r="Y229" s="276" t="s">
        <v>8813</v>
      </c>
      <c r="Z229" s="276" t="s">
        <v>8813</v>
      </c>
      <c r="AA229" s="276" t="s">
        <v>8813</v>
      </c>
      <c r="AB229" s="276" t="s">
        <v>8813</v>
      </c>
      <c r="AC229" s="276" t="s">
        <v>8813</v>
      </c>
      <c r="AD229" s="276" t="s">
        <v>8813</v>
      </c>
      <c r="AE229" s="276" t="s">
        <v>8813</v>
      </c>
      <c r="AF229" s="276" t="s">
        <v>8813</v>
      </c>
      <c r="AG229" s="276" t="s">
        <v>8813</v>
      </c>
      <c r="AH229" s="276" t="s">
        <v>8813</v>
      </c>
      <c r="AI229" s="276" t="s">
        <v>8813</v>
      </c>
      <c r="AJ229" s="276" t="s">
        <v>8813</v>
      </c>
      <c r="AK229" s="276" t="s">
        <v>8813</v>
      </c>
      <c r="AL229" s="276" t="s">
        <v>8813</v>
      </c>
      <c r="AM229" s="276" t="s">
        <v>8813</v>
      </c>
      <c r="AN229" s="276" t="s">
        <v>8813</v>
      </c>
      <c r="AO229" s="276">
        <v>1.3</v>
      </c>
      <c r="AP229" s="276">
        <v>1.3</v>
      </c>
      <c r="AQ229" s="276">
        <v>1.3</v>
      </c>
      <c r="AR229" s="276">
        <v>1.3</v>
      </c>
      <c r="AS229" s="276">
        <v>1.3</v>
      </c>
      <c r="AT229" s="276">
        <v>1.3</v>
      </c>
      <c r="AU229" s="276">
        <v>1.3</v>
      </c>
      <c r="AV229" s="276">
        <v>1.3</v>
      </c>
      <c r="AW229" s="276">
        <v>1.2</v>
      </c>
      <c r="AX229" s="276">
        <v>1.2</v>
      </c>
      <c r="AY229" s="276">
        <v>1.2</v>
      </c>
      <c r="AZ229" s="276">
        <v>1.2</v>
      </c>
      <c r="BA229" s="276" t="str">
        <f>_xlfn.IFNA(VLOOKUP(C229,'INFORM Severity - hidden'!$C$5:$G$300,5,FALSE),"-")</f>
        <v>-</v>
      </c>
    </row>
    <row r="230" spans="1:53" x14ac:dyDescent="0.25">
      <c r="A230" t="s">
        <v>3785</v>
      </c>
      <c r="B230" t="s">
        <v>3783</v>
      </c>
      <c r="C230" t="s">
        <v>3784</v>
      </c>
      <c r="D230" s="276" t="str">
        <f t="shared" si="3"/>
        <v>Increasing</v>
      </c>
      <c r="E230" s="276" t="s">
        <v>8813</v>
      </c>
      <c r="F230" s="276">
        <v>0.9</v>
      </c>
      <c r="G230" s="276">
        <v>0.9</v>
      </c>
      <c r="H230" s="276">
        <v>1.4</v>
      </c>
      <c r="I230" s="276">
        <v>1.4</v>
      </c>
      <c r="J230" s="276">
        <v>1.4</v>
      </c>
      <c r="K230" s="276">
        <v>1.4</v>
      </c>
      <c r="L230" s="276">
        <v>1.4</v>
      </c>
      <c r="M230" s="276">
        <v>1.4</v>
      </c>
      <c r="N230" s="276">
        <v>1.4</v>
      </c>
      <c r="O230" s="276">
        <v>1.7</v>
      </c>
      <c r="P230" s="276">
        <v>1.5</v>
      </c>
      <c r="Q230" s="276">
        <v>1.5</v>
      </c>
      <c r="R230" s="276">
        <v>1.5</v>
      </c>
      <c r="S230" s="276">
        <v>1.5</v>
      </c>
      <c r="T230" s="276">
        <v>1.5</v>
      </c>
      <c r="U230" s="276">
        <v>1.6</v>
      </c>
      <c r="V230" s="276">
        <v>1.5</v>
      </c>
      <c r="W230" s="276">
        <v>1.5</v>
      </c>
      <c r="X230" s="276">
        <v>1.5</v>
      </c>
      <c r="Y230" s="276">
        <v>1.5</v>
      </c>
      <c r="Z230" s="276">
        <v>1.5</v>
      </c>
      <c r="AA230" s="276">
        <v>1.8</v>
      </c>
      <c r="AB230" s="276">
        <v>1.7</v>
      </c>
      <c r="AC230" s="276">
        <v>1.7</v>
      </c>
      <c r="AD230" s="276">
        <v>1.7</v>
      </c>
      <c r="AE230" s="276">
        <v>1.7</v>
      </c>
      <c r="AF230" s="276">
        <v>1.7</v>
      </c>
      <c r="AG230" s="276">
        <v>1.7</v>
      </c>
      <c r="AH230" s="276">
        <v>1.7</v>
      </c>
      <c r="AI230" s="276">
        <v>1.7</v>
      </c>
      <c r="AJ230" s="276">
        <v>1.7</v>
      </c>
      <c r="AK230" s="276">
        <v>1.7</v>
      </c>
      <c r="AL230" s="276">
        <v>1.8</v>
      </c>
      <c r="AM230" s="276">
        <v>1.8</v>
      </c>
      <c r="AN230" s="276">
        <v>1.8</v>
      </c>
      <c r="AO230" s="276">
        <v>1.8</v>
      </c>
      <c r="AP230" s="276">
        <v>1.6</v>
      </c>
      <c r="AQ230" s="276">
        <v>1.6</v>
      </c>
      <c r="AR230" s="276">
        <v>1.6</v>
      </c>
      <c r="AS230" s="276">
        <v>1.6</v>
      </c>
      <c r="AT230" s="276">
        <v>1.6</v>
      </c>
      <c r="AU230" s="276">
        <v>1.9</v>
      </c>
      <c r="AV230" s="276">
        <v>1.9</v>
      </c>
      <c r="AW230" s="276">
        <v>1.9</v>
      </c>
      <c r="AX230" s="276">
        <v>1.9</v>
      </c>
      <c r="AY230" s="276">
        <v>2</v>
      </c>
      <c r="AZ230" s="276">
        <v>2</v>
      </c>
      <c r="BA230" s="276">
        <f>_xlfn.IFNA(VLOOKUP(C230,'INFORM Severity - hidden'!$C$5:$G$300,5,FALSE),"-")</f>
        <v>2</v>
      </c>
    </row>
    <row r="231" spans="1:53" x14ac:dyDescent="0.25">
      <c r="A231" t="s">
        <v>501</v>
      </c>
      <c r="B231" t="s">
        <v>499</v>
      </c>
      <c r="C231" t="s">
        <v>500</v>
      </c>
      <c r="D231" s="276" t="str">
        <f t="shared" si="3"/>
        <v>Stable</v>
      </c>
      <c r="E231" s="276" t="s">
        <v>8813</v>
      </c>
      <c r="F231" s="276" t="s">
        <v>8813</v>
      </c>
      <c r="G231" s="276" t="s">
        <v>8813</v>
      </c>
      <c r="H231" s="276" t="s">
        <v>8813</v>
      </c>
      <c r="I231" s="276" t="s">
        <v>8813</v>
      </c>
      <c r="J231" s="276" t="s">
        <v>8813</v>
      </c>
      <c r="K231" s="276" t="s">
        <v>8813</v>
      </c>
      <c r="L231" s="276" t="s">
        <v>8813</v>
      </c>
      <c r="M231" s="276" t="s">
        <v>8813</v>
      </c>
      <c r="N231" s="276" t="s">
        <v>8813</v>
      </c>
      <c r="O231" s="276" t="s">
        <v>8813</v>
      </c>
      <c r="P231" s="276" t="s">
        <v>8813</v>
      </c>
      <c r="Q231" s="276" t="s">
        <v>8813</v>
      </c>
      <c r="R231" s="276" t="s">
        <v>8813</v>
      </c>
      <c r="S231" s="276" t="s">
        <v>8813</v>
      </c>
      <c r="T231" s="276" t="s">
        <v>8813</v>
      </c>
      <c r="U231" s="276" t="s">
        <v>8813</v>
      </c>
      <c r="V231" s="276" t="s">
        <v>8813</v>
      </c>
      <c r="W231" s="276" t="s">
        <v>8813</v>
      </c>
      <c r="X231" s="276" t="s">
        <v>8813</v>
      </c>
      <c r="Y231" s="276" t="s">
        <v>8813</v>
      </c>
      <c r="Z231" s="276" t="s">
        <v>8813</v>
      </c>
      <c r="AA231" s="276" t="s">
        <v>8813</v>
      </c>
      <c r="AB231" s="276" t="s">
        <v>8813</v>
      </c>
      <c r="AC231" s="276" t="s">
        <v>8813</v>
      </c>
      <c r="AD231" s="276" t="s">
        <v>8813</v>
      </c>
      <c r="AE231" s="276" t="s">
        <v>8813</v>
      </c>
      <c r="AF231" s="276" t="s">
        <v>8813</v>
      </c>
      <c r="AG231" s="276" t="s">
        <v>8813</v>
      </c>
      <c r="AH231" s="276" t="s">
        <v>8813</v>
      </c>
      <c r="AI231" s="276" t="s">
        <v>8813</v>
      </c>
      <c r="AJ231" s="276" t="s">
        <v>8813</v>
      </c>
      <c r="AK231" s="276" t="s">
        <v>8813</v>
      </c>
      <c r="AL231" s="276" t="s">
        <v>8813</v>
      </c>
      <c r="AM231" s="276" t="s">
        <v>8813</v>
      </c>
      <c r="AN231" s="276" t="s">
        <v>8813</v>
      </c>
      <c r="AO231" s="276" t="s">
        <v>8813</v>
      </c>
      <c r="AP231" s="276" t="s">
        <v>8813</v>
      </c>
      <c r="AQ231" s="276" t="s">
        <v>8813</v>
      </c>
      <c r="AR231" s="276" t="s">
        <v>8813</v>
      </c>
      <c r="AS231" s="276" t="s">
        <v>8813</v>
      </c>
      <c r="AT231" s="276" t="s">
        <v>8813</v>
      </c>
      <c r="AU231" s="276">
        <v>1.8</v>
      </c>
      <c r="AV231" s="276">
        <v>1.8</v>
      </c>
      <c r="AW231" s="276">
        <v>1.8</v>
      </c>
      <c r="AX231" s="276">
        <v>1.8</v>
      </c>
      <c r="AY231" s="276">
        <v>1.8</v>
      </c>
      <c r="AZ231" s="276">
        <v>1.8</v>
      </c>
      <c r="BA231" s="276">
        <f>_xlfn.IFNA(VLOOKUP(C231,'INFORM Severity - hidden'!$C$5:$G$300,5,FALSE),"-")</f>
        <v>1.8</v>
      </c>
    </row>
    <row r="232" spans="1:53" x14ac:dyDescent="0.25">
      <c r="A232" t="s">
        <v>511</v>
      </c>
      <c r="B232" t="s">
        <v>509</v>
      </c>
      <c r="C232" t="s">
        <v>510</v>
      </c>
      <c r="D232" s="276" t="str">
        <f t="shared" si="3"/>
        <v>Decreasing</v>
      </c>
      <c r="E232" s="276" t="s">
        <v>8813</v>
      </c>
      <c r="F232" s="276" t="s">
        <v>8813</v>
      </c>
      <c r="G232" s="276" t="s">
        <v>8813</v>
      </c>
      <c r="H232" s="276">
        <v>3.6</v>
      </c>
      <c r="I232" s="276">
        <v>3.6</v>
      </c>
      <c r="J232" s="276">
        <v>3.6</v>
      </c>
      <c r="K232" s="276">
        <v>3.5</v>
      </c>
      <c r="L232" s="276">
        <v>3.5</v>
      </c>
      <c r="M232" s="276">
        <v>3.5</v>
      </c>
      <c r="N232" s="276">
        <v>3.5</v>
      </c>
      <c r="O232" s="276">
        <v>3.5</v>
      </c>
      <c r="P232" s="276">
        <v>3.5</v>
      </c>
      <c r="Q232" s="276">
        <v>3.2</v>
      </c>
      <c r="R232" s="276">
        <v>3.2</v>
      </c>
      <c r="S232" s="276">
        <v>3.2</v>
      </c>
      <c r="T232" s="276">
        <v>3.2</v>
      </c>
      <c r="U232" s="276">
        <v>3.3</v>
      </c>
      <c r="V232" s="276">
        <v>3.2</v>
      </c>
      <c r="W232" s="276">
        <v>3.2</v>
      </c>
      <c r="X232" s="276">
        <v>3.2</v>
      </c>
      <c r="Y232" s="276">
        <v>3.2</v>
      </c>
      <c r="Z232" s="276">
        <v>3.3</v>
      </c>
      <c r="AA232" s="276">
        <v>3.3</v>
      </c>
      <c r="AB232" s="276">
        <v>3.3</v>
      </c>
      <c r="AC232" s="276">
        <v>3.2</v>
      </c>
      <c r="AD232" s="276">
        <v>3.2</v>
      </c>
      <c r="AE232" s="276">
        <v>3.2</v>
      </c>
      <c r="AF232" s="276">
        <v>3.2</v>
      </c>
      <c r="AG232" s="276">
        <v>3.2</v>
      </c>
      <c r="AH232" s="276">
        <v>3.2</v>
      </c>
      <c r="AI232" s="276">
        <v>3.2</v>
      </c>
      <c r="AJ232" s="276">
        <v>3.2</v>
      </c>
      <c r="AK232" s="276">
        <v>3.2</v>
      </c>
      <c r="AL232" s="276">
        <v>3.2</v>
      </c>
      <c r="AM232" s="276">
        <v>3.2</v>
      </c>
      <c r="AN232" s="276">
        <v>3.2</v>
      </c>
      <c r="AO232" s="276">
        <v>3.2</v>
      </c>
      <c r="AP232" s="276">
        <v>3.2</v>
      </c>
      <c r="AQ232" s="276">
        <v>3.2</v>
      </c>
      <c r="AR232" s="276">
        <v>3.2</v>
      </c>
      <c r="AS232" s="276">
        <v>3.2</v>
      </c>
      <c r="AT232" s="276">
        <v>3.2</v>
      </c>
      <c r="AU232" s="276">
        <v>3.2</v>
      </c>
      <c r="AV232" s="276">
        <v>3.2</v>
      </c>
      <c r="AW232" s="276">
        <v>3.1</v>
      </c>
      <c r="AX232" s="276">
        <v>3</v>
      </c>
      <c r="AY232" s="276">
        <v>3</v>
      </c>
      <c r="AZ232" s="276">
        <v>3</v>
      </c>
      <c r="BA232" s="276">
        <f>_xlfn.IFNA(VLOOKUP(C232,'INFORM Severity - hidden'!$C$5:$G$300,5,FALSE),"-")</f>
        <v>3</v>
      </c>
    </row>
    <row r="233" spans="1:53" x14ac:dyDescent="0.25">
      <c r="A233" t="s">
        <v>511</v>
      </c>
      <c r="B233" t="s">
        <v>523</v>
      </c>
      <c r="C233" t="s">
        <v>524</v>
      </c>
      <c r="D233" s="276" t="str">
        <f t="shared" si="3"/>
        <v>Stable</v>
      </c>
      <c r="E233" s="276" t="s">
        <v>8813</v>
      </c>
      <c r="F233" s="276" t="s">
        <v>8813</v>
      </c>
      <c r="G233" s="276" t="s">
        <v>8813</v>
      </c>
      <c r="H233" s="276">
        <v>3.3</v>
      </c>
      <c r="I233" s="276">
        <v>3.3</v>
      </c>
      <c r="J233" s="276">
        <v>3.3</v>
      </c>
      <c r="K233" s="276">
        <v>3.3</v>
      </c>
      <c r="L233" s="276">
        <v>3.3</v>
      </c>
      <c r="M233" s="276">
        <v>3.3</v>
      </c>
      <c r="N233" s="276">
        <v>3.3</v>
      </c>
      <c r="O233" s="276">
        <v>3.3</v>
      </c>
      <c r="P233" s="276">
        <v>3.3</v>
      </c>
      <c r="Q233" s="276">
        <v>3.3</v>
      </c>
      <c r="R233" s="276">
        <v>3.3</v>
      </c>
      <c r="S233" s="276">
        <v>3.3</v>
      </c>
      <c r="T233" s="276">
        <v>3.3</v>
      </c>
      <c r="U233" s="276">
        <v>3.3</v>
      </c>
      <c r="V233" s="276">
        <v>3.3</v>
      </c>
      <c r="W233" s="276">
        <v>3.3</v>
      </c>
      <c r="X233" s="276">
        <v>3.3</v>
      </c>
      <c r="Y233" s="276">
        <v>3.3</v>
      </c>
      <c r="Z233" s="276">
        <v>3.3</v>
      </c>
      <c r="AA233" s="276">
        <v>3.3</v>
      </c>
      <c r="AB233" s="276">
        <v>3.3</v>
      </c>
      <c r="AC233" s="276">
        <v>3.3</v>
      </c>
      <c r="AD233" s="276">
        <v>3.3</v>
      </c>
      <c r="AE233" s="276">
        <v>3.3</v>
      </c>
      <c r="AF233" s="276">
        <v>3.3</v>
      </c>
      <c r="AG233" s="276">
        <v>3.3</v>
      </c>
      <c r="AH233" s="276">
        <v>3.3</v>
      </c>
      <c r="AI233" s="276">
        <v>3.3</v>
      </c>
      <c r="AJ233" s="276">
        <v>3.3</v>
      </c>
      <c r="AK233" s="276">
        <v>3.3</v>
      </c>
      <c r="AL233" s="276">
        <v>3.3</v>
      </c>
      <c r="AM233" s="276">
        <v>3.3</v>
      </c>
      <c r="AN233" s="276">
        <v>3.2</v>
      </c>
      <c r="AO233" s="276">
        <v>3.2</v>
      </c>
      <c r="AP233" s="276">
        <v>3.2</v>
      </c>
      <c r="AQ233" s="276">
        <v>3.2</v>
      </c>
      <c r="AR233" s="276">
        <v>3.3</v>
      </c>
      <c r="AS233" s="276">
        <v>3.3</v>
      </c>
      <c r="AT233" s="276">
        <v>3.3</v>
      </c>
      <c r="AU233" s="276">
        <v>3.3</v>
      </c>
      <c r="AV233" s="276">
        <v>3.3</v>
      </c>
      <c r="AW233" s="276">
        <v>3.4</v>
      </c>
      <c r="AX233" s="276">
        <v>3.3</v>
      </c>
      <c r="AY233" s="276">
        <v>3.3</v>
      </c>
      <c r="AZ233" s="276">
        <v>3.3</v>
      </c>
      <c r="BA233" s="276">
        <f>_xlfn.IFNA(VLOOKUP(C233,'INFORM Severity - hidden'!$C$5:$G$300,5,FALSE),"-")</f>
        <v>3.2</v>
      </c>
    </row>
    <row r="234" spans="1:53" x14ac:dyDescent="0.25">
      <c r="A234" t="s">
        <v>511</v>
      </c>
      <c r="B234" t="s">
        <v>540</v>
      </c>
      <c r="C234" t="s">
        <v>541</v>
      </c>
      <c r="D234" s="276" t="str">
        <f t="shared" si="3"/>
        <v>Decreasing</v>
      </c>
      <c r="E234" s="276" t="s">
        <v>8813</v>
      </c>
      <c r="F234" s="276" t="s">
        <v>8813</v>
      </c>
      <c r="G234" s="276" t="s">
        <v>8813</v>
      </c>
      <c r="H234" s="276">
        <v>3.3</v>
      </c>
      <c r="I234" s="276">
        <v>3.3</v>
      </c>
      <c r="J234" s="276">
        <v>3.3</v>
      </c>
      <c r="K234" s="276">
        <v>3.2</v>
      </c>
      <c r="L234" s="276">
        <v>3.3</v>
      </c>
      <c r="M234" s="276">
        <v>3.3</v>
      </c>
      <c r="N234" s="276">
        <v>3.2</v>
      </c>
      <c r="O234" s="276">
        <v>3.2</v>
      </c>
      <c r="P234" s="276">
        <v>3.2</v>
      </c>
      <c r="Q234" s="276">
        <v>3.1</v>
      </c>
      <c r="R234" s="276">
        <v>3.1</v>
      </c>
      <c r="S234" s="276">
        <v>3.1</v>
      </c>
      <c r="T234" s="276">
        <v>3.1</v>
      </c>
      <c r="U234" s="276">
        <v>3.2</v>
      </c>
      <c r="V234" s="276">
        <v>3.2</v>
      </c>
      <c r="W234" s="276">
        <v>3.2</v>
      </c>
      <c r="X234" s="276">
        <v>3.2</v>
      </c>
      <c r="Y234" s="276">
        <v>3.2</v>
      </c>
      <c r="Z234" s="276">
        <v>3.2</v>
      </c>
      <c r="AA234" s="276">
        <v>3.2</v>
      </c>
      <c r="AB234" s="276">
        <v>3.2</v>
      </c>
      <c r="AC234" s="276">
        <v>3.2</v>
      </c>
      <c r="AD234" s="276">
        <v>3.2</v>
      </c>
      <c r="AE234" s="276">
        <v>3.2</v>
      </c>
      <c r="AF234" s="276">
        <v>3.2</v>
      </c>
      <c r="AG234" s="276">
        <v>3.2</v>
      </c>
      <c r="AH234" s="276">
        <v>3.2</v>
      </c>
      <c r="AI234" s="276">
        <v>3.2</v>
      </c>
      <c r="AJ234" s="276">
        <v>3.2</v>
      </c>
      <c r="AK234" s="276">
        <v>3.2</v>
      </c>
      <c r="AL234" s="276">
        <v>3.2</v>
      </c>
      <c r="AM234" s="276">
        <v>3.2</v>
      </c>
      <c r="AN234" s="276">
        <v>3.3</v>
      </c>
      <c r="AO234" s="276">
        <v>3.3</v>
      </c>
      <c r="AP234" s="276">
        <v>3.3</v>
      </c>
      <c r="AQ234" s="276">
        <v>3.2</v>
      </c>
      <c r="AR234" s="276">
        <v>3.2</v>
      </c>
      <c r="AS234" s="276">
        <v>3.2</v>
      </c>
      <c r="AT234" s="276">
        <v>3.2</v>
      </c>
      <c r="AU234" s="276">
        <v>3.2</v>
      </c>
      <c r="AV234" s="276">
        <v>3.2</v>
      </c>
      <c r="AW234" s="276">
        <v>3.3</v>
      </c>
      <c r="AX234" s="276">
        <v>2.2999999999999998</v>
      </c>
      <c r="AY234" s="276">
        <v>2.4</v>
      </c>
      <c r="AZ234" s="276">
        <v>2.4</v>
      </c>
      <c r="BA234" s="276">
        <f>_xlfn.IFNA(VLOOKUP(C234,'INFORM Severity - hidden'!$C$5:$G$300,5,FALSE),"-")</f>
        <v>2.2999999999999998</v>
      </c>
    </row>
    <row r="235" spans="1:53" x14ac:dyDescent="0.25">
      <c r="A235" t="s">
        <v>511</v>
      </c>
      <c r="B235" t="s">
        <v>553</v>
      </c>
      <c r="C235" t="s">
        <v>554</v>
      </c>
      <c r="D235" s="276" t="str">
        <f t="shared" si="3"/>
        <v>-</v>
      </c>
      <c r="E235" s="276" t="s">
        <v>8813</v>
      </c>
      <c r="F235" s="276" t="s">
        <v>8813</v>
      </c>
      <c r="G235" s="276" t="s">
        <v>8813</v>
      </c>
      <c r="H235" s="276" t="s">
        <v>8813</v>
      </c>
      <c r="I235" s="276" t="s">
        <v>8813</v>
      </c>
      <c r="J235" s="276" t="s">
        <v>8813</v>
      </c>
      <c r="K235" s="276" t="s">
        <v>8813</v>
      </c>
      <c r="L235" s="276" t="s">
        <v>8813</v>
      </c>
      <c r="M235" s="276" t="s">
        <v>8813</v>
      </c>
      <c r="N235" s="276" t="s">
        <v>8813</v>
      </c>
      <c r="O235" s="276" t="s">
        <v>8813</v>
      </c>
      <c r="P235" s="276" t="s">
        <v>8813</v>
      </c>
      <c r="Q235" s="276" t="s">
        <v>8813</v>
      </c>
      <c r="R235" s="276" t="s">
        <v>8813</v>
      </c>
      <c r="S235" s="276" t="s">
        <v>8813</v>
      </c>
      <c r="T235" s="276" t="s">
        <v>8813</v>
      </c>
      <c r="U235" s="276" t="s">
        <v>8813</v>
      </c>
      <c r="V235" s="276" t="s">
        <v>8813</v>
      </c>
      <c r="W235" s="276" t="s">
        <v>8813</v>
      </c>
      <c r="X235" s="276" t="s">
        <v>8813</v>
      </c>
      <c r="Y235" s="276" t="s">
        <v>8813</v>
      </c>
      <c r="Z235" s="276" t="s">
        <v>8813</v>
      </c>
      <c r="AA235" s="276" t="s">
        <v>8813</v>
      </c>
      <c r="AB235" s="276" t="s">
        <v>8813</v>
      </c>
      <c r="AC235" s="276" t="s">
        <v>8813</v>
      </c>
      <c r="AD235" s="276" t="s">
        <v>8813</v>
      </c>
      <c r="AE235" s="276" t="s">
        <v>8813</v>
      </c>
      <c r="AF235" s="276" t="s">
        <v>8813</v>
      </c>
      <c r="AG235" s="276" t="s">
        <v>8813</v>
      </c>
      <c r="AH235" s="276" t="s">
        <v>8813</v>
      </c>
      <c r="AI235" s="276" t="s">
        <v>8813</v>
      </c>
      <c r="AJ235" s="276" t="s">
        <v>8813</v>
      </c>
      <c r="AK235" s="276" t="s">
        <v>8813</v>
      </c>
      <c r="AL235" s="276" t="s">
        <v>8813</v>
      </c>
      <c r="AM235" s="276" t="s">
        <v>8813</v>
      </c>
      <c r="AN235" s="276" t="s">
        <v>8813</v>
      </c>
      <c r="AO235" s="276" t="s">
        <v>8813</v>
      </c>
      <c r="AP235" s="276" t="s">
        <v>8813</v>
      </c>
      <c r="AQ235" s="276" t="s">
        <v>8813</v>
      </c>
      <c r="AR235" s="276" t="s">
        <v>8813</v>
      </c>
      <c r="AS235" s="276" t="s">
        <v>8813</v>
      </c>
      <c r="AT235" s="276" t="s">
        <v>8813</v>
      </c>
      <c r="AU235" s="276" t="s">
        <v>8813</v>
      </c>
      <c r="AV235" s="276" t="s">
        <v>8813</v>
      </c>
      <c r="AW235" s="276" t="s">
        <v>8813</v>
      </c>
      <c r="AX235" s="276" t="s">
        <v>8813</v>
      </c>
      <c r="AY235" s="276" t="s">
        <v>8813</v>
      </c>
      <c r="AZ235" s="276" t="s">
        <v>8813</v>
      </c>
      <c r="BA235" s="276" t="str">
        <f>_xlfn.IFNA(VLOOKUP(C235,'INFORM Severity - hidden'!$C$5:$G$300,5,FALSE),"-")</f>
        <v>x</v>
      </c>
    </row>
    <row r="236" spans="1:53" x14ac:dyDescent="0.25">
      <c r="A236" t="s">
        <v>87</v>
      </c>
      <c r="B236" t="s">
        <v>1626</v>
      </c>
      <c r="C236" t="s">
        <v>1627</v>
      </c>
      <c r="D236" s="276" t="str">
        <f t="shared" si="3"/>
        <v>Stable</v>
      </c>
      <c r="E236" s="276" t="s">
        <v>8813</v>
      </c>
      <c r="F236" s="276" t="s">
        <v>8813</v>
      </c>
      <c r="G236" s="276" t="s">
        <v>8813</v>
      </c>
      <c r="H236" s="276" t="s">
        <v>8813</v>
      </c>
      <c r="I236" s="276" t="s">
        <v>8813</v>
      </c>
      <c r="J236" s="276" t="s">
        <v>8813</v>
      </c>
      <c r="K236" s="276" t="s">
        <v>8813</v>
      </c>
      <c r="L236" s="276" t="s">
        <v>8813</v>
      </c>
      <c r="M236" s="276" t="s">
        <v>8813</v>
      </c>
      <c r="N236" s="276" t="s">
        <v>8813</v>
      </c>
      <c r="O236" s="276" t="s">
        <v>8813</v>
      </c>
      <c r="P236" s="276" t="s">
        <v>8813</v>
      </c>
      <c r="Q236" s="276" t="s">
        <v>8813</v>
      </c>
      <c r="R236" s="276" t="s">
        <v>8813</v>
      </c>
      <c r="S236" s="276" t="s">
        <v>8813</v>
      </c>
      <c r="T236" s="276" t="s">
        <v>8813</v>
      </c>
      <c r="U236" s="276" t="s">
        <v>8813</v>
      </c>
      <c r="V236" s="276" t="s">
        <v>8813</v>
      </c>
      <c r="W236" s="276" t="s">
        <v>8813</v>
      </c>
      <c r="X236" s="276" t="s">
        <v>8813</v>
      </c>
      <c r="Y236" s="276" t="s">
        <v>8813</v>
      </c>
      <c r="Z236" s="276" t="s">
        <v>8813</v>
      </c>
      <c r="AA236" s="276" t="s">
        <v>8813</v>
      </c>
      <c r="AB236" s="276" t="s">
        <v>8813</v>
      </c>
      <c r="AC236" s="276" t="s">
        <v>8813</v>
      </c>
      <c r="AD236" s="276" t="s">
        <v>8813</v>
      </c>
      <c r="AE236" s="276" t="s">
        <v>8813</v>
      </c>
      <c r="AF236" s="276" t="s">
        <v>8813</v>
      </c>
      <c r="AG236" s="276" t="s">
        <v>8813</v>
      </c>
      <c r="AH236" s="276" t="s">
        <v>8813</v>
      </c>
      <c r="AI236" s="276" t="s">
        <v>8813</v>
      </c>
      <c r="AJ236" s="276" t="s">
        <v>8813</v>
      </c>
      <c r="AK236" s="276" t="s">
        <v>8813</v>
      </c>
      <c r="AL236" s="276" t="s">
        <v>8813</v>
      </c>
      <c r="AM236" s="276" t="s">
        <v>8813</v>
      </c>
      <c r="AN236" s="276" t="s">
        <v>8813</v>
      </c>
      <c r="AO236" s="276" t="s">
        <v>8813</v>
      </c>
      <c r="AP236" s="276" t="s">
        <v>8813</v>
      </c>
      <c r="AQ236" s="276">
        <v>2.4</v>
      </c>
      <c r="AR236" s="276">
        <v>2.2999999999999998</v>
      </c>
      <c r="AS236" s="276">
        <v>2.6</v>
      </c>
      <c r="AT236" s="276">
        <v>2.6</v>
      </c>
      <c r="AU236" s="276">
        <v>2.6</v>
      </c>
      <c r="AV236" s="276">
        <v>2.7</v>
      </c>
      <c r="AW236" s="276">
        <v>2.7</v>
      </c>
      <c r="AX236" s="276">
        <v>2.7</v>
      </c>
      <c r="AY236" s="276">
        <v>2.7</v>
      </c>
      <c r="AZ236" s="276">
        <v>2.7</v>
      </c>
      <c r="BA236" s="276">
        <f>_xlfn.IFNA(VLOOKUP(C236,'INFORM Severity - hidden'!$C$5:$G$300,5,FALSE),"-")</f>
        <v>2.8</v>
      </c>
    </row>
    <row r="237" spans="1:53" x14ac:dyDescent="0.25">
      <c r="A237" t="s">
        <v>87</v>
      </c>
      <c r="B237" t="s">
        <v>85</v>
      </c>
      <c r="C237" t="s">
        <v>86</v>
      </c>
      <c r="D237" s="276" t="str">
        <f t="shared" si="3"/>
        <v>Stable</v>
      </c>
      <c r="E237" s="276">
        <v>1.5</v>
      </c>
      <c r="F237" s="276">
        <v>1.5</v>
      </c>
      <c r="G237" s="276">
        <v>1.5</v>
      </c>
      <c r="H237" s="276">
        <v>2.2000000000000002</v>
      </c>
      <c r="I237" s="276">
        <v>2.2000000000000002</v>
      </c>
      <c r="J237" s="276">
        <v>2.1</v>
      </c>
      <c r="K237" s="276">
        <v>1.8</v>
      </c>
      <c r="L237" s="276">
        <v>1.8</v>
      </c>
      <c r="M237" s="276">
        <v>1.9</v>
      </c>
      <c r="N237" s="276">
        <v>1.8</v>
      </c>
      <c r="O237" s="276">
        <v>1.8</v>
      </c>
      <c r="P237" s="276">
        <v>1.8</v>
      </c>
      <c r="Q237" s="276">
        <v>1.8</v>
      </c>
      <c r="R237" s="276">
        <v>1.8</v>
      </c>
      <c r="S237" s="276">
        <v>1.8</v>
      </c>
      <c r="T237" s="276">
        <v>1.8</v>
      </c>
      <c r="U237" s="276">
        <v>1.8</v>
      </c>
      <c r="V237" s="276">
        <v>1.8</v>
      </c>
      <c r="W237" s="276">
        <v>1.8</v>
      </c>
      <c r="X237" s="276">
        <v>2.5</v>
      </c>
      <c r="Y237" s="276">
        <v>2.4</v>
      </c>
      <c r="Z237" s="276">
        <v>1.7</v>
      </c>
      <c r="AA237" s="276">
        <v>1.7</v>
      </c>
      <c r="AB237" s="276">
        <v>1.7</v>
      </c>
      <c r="AC237" s="276">
        <v>1.7</v>
      </c>
      <c r="AD237" s="276">
        <v>1.7</v>
      </c>
      <c r="AE237" s="276">
        <v>1.7</v>
      </c>
      <c r="AF237" s="276">
        <v>1.8</v>
      </c>
      <c r="AG237" s="276">
        <v>1.8</v>
      </c>
      <c r="AH237" s="276">
        <v>1.8</v>
      </c>
      <c r="AI237" s="276">
        <v>2.4</v>
      </c>
      <c r="AJ237" s="276">
        <v>2.4</v>
      </c>
      <c r="AK237" s="276">
        <v>2.4</v>
      </c>
      <c r="AL237" s="276">
        <v>2.4</v>
      </c>
      <c r="AM237" s="276">
        <v>2.2999999999999998</v>
      </c>
      <c r="AN237" s="276">
        <v>2.4</v>
      </c>
      <c r="AO237" s="276">
        <v>2.4</v>
      </c>
      <c r="AP237" s="276">
        <v>2.4</v>
      </c>
      <c r="AQ237" s="276">
        <v>2.2999999999999998</v>
      </c>
      <c r="AR237" s="276">
        <v>2.2999999999999998</v>
      </c>
      <c r="AS237" s="276">
        <v>2.2999999999999998</v>
      </c>
      <c r="AT237" s="276">
        <v>2.2999999999999998</v>
      </c>
      <c r="AU237" s="276">
        <v>2.2999999999999998</v>
      </c>
      <c r="AV237" s="276">
        <v>2.2999999999999998</v>
      </c>
      <c r="AW237" s="276">
        <v>2.2999999999999998</v>
      </c>
      <c r="AX237" s="276">
        <v>2.2999999999999998</v>
      </c>
      <c r="AY237" s="276">
        <v>2.2999999999999998</v>
      </c>
      <c r="AZ237" s="276">
        <v>2.2999999999999998</v>
      </c>
      <c r="BA237" s="276">
        <f>_xlfn.IFNA(VLOOKUP(C237,'INFORM Severity - hidden'!$C$5:$G$300,5,FALSE),"-")</f>
        <v>2.2999999999999998</v>
      </c>
    </row>
    <row r="238" spans="1:53" x14ac:dyDescent="0.25">
      <c r="A238" t="s">
        <v>87</v>
      </c>
      <c r="B238" t="s">
        <v>1635</v>
      </c>
      <c r="C238" t="s">
        <v>1636</v>
      </c>
      <c r="D238" s="276" t="str">
        <f t="shared" si="3"/>
        <v>Increasing</v>
      </c>
      <c r="E238" s="276" t="s">
        <v>8813</v>
      </c>
      <c r="F238" s="276" t="s">
        <v>8813</v>
      </c>
      <c r="G238" s="276" t="s">
        <v>8813</v>
      </c>
      <c r="H238" s="276" t="s">
        <v>8813</v>
      </c>
      <c r="I238" s="276" t="s">
        <v>8813</v>
      </c>
      <c r="J238" s="276" t="s">
        <v>8813</v>
      </c>
      <c r="K238" s="276" t="s">
        <v>8813</v>
      </c>
      <c r="L238" s="276" t="s">
        <v>8813</v>
      </c>
      <c r="M238" s="276" t="s">
        <v>8813</v>
      </c>
      <c r="N238" s="276" t="s">
        <v>8813</v>
      </c>
      <c r="O238" s="276" t="s">
        <v>8813</v>
      </c>
      <c r="P238" s="276" t="s">
        <v>8813</v>
      </c>
      <c r="Q238" s="276" t="s">
        <v>8813</v>
      </c>
      <c r="R238" s="276" t="s">
        <v>8813</v>
      </c>
      <c r="S238" s="276" t="s">
        <v>8813</v>
      </c>
      <c r="T238" s="276" t="s">
        <v>8813</v>
      </c>
      <c r="U238" s="276" t="s">
        <v>8813</v>
      </c>
      <c r="V238" s="276" t="s">
        <v>8813</v>
      </c>
      <c r="W238" s="276" t="s">
        <v>8813</v>
      </c>
      <c r="X238" s="276" t="s">
        <v>8813</v>
      </c>
      <c r="Y238" s="276" t="s">
        <v>8813</v>
      </c>
      <c r="Z238" s="276" t="s">
        <v>8813</v>
      </c>
      <c r="AA238" s="276" t="s">
        <v>8813</v>
      </c>
      <c r="AB238" s="276" t="s">
        <v>8813</v>
      </c>
      <c r="AC238" s="276" t="s">
        <v>8813</v>
      </c>
      <c r="AD238" s="276" t="s">
        <v>8813</v>
      </c>
      <c r="AE238" s="276" t="s">
        <v>8813</v>
      </c>
      <c r="AF238" s="276" t="s">
        <v>8813</v>
      </c>
      <c r="AG238" s="276" t="s">
        <v>8813</v>
      </c>
      <c r="AH238" s="276" t="s">
        <v>8813</v>
      </c>
      <c r="AI238" s="276" t="s">
        <v>8813</v>
      </c>
      <c r="AJ238" s="276" t="s">
        <v>8813</v>
      </c>
      <c r="AK238" s="276" t="s">
        <v>8813</v>
      </c>
      <c r="AL238" s="276" t="s">
        <v>8813</v>
      </c>
      <c r="AM238" s="276" t="s">
        <v>8813</v>
      </c>
      <c r="AN238" s="276" t="s">
        <v>8813</v>
      </c>
      <c r="AO238" s="276" t="s">
        <v>8813</v>
      </c>
      <c r="AP238" s="276" t="s">
        <v>8813</v>
      </c>
      <c r="AQ238" s="276">
        <v>2.2000000000000002</v>
      </c>
      <c r="AR238" s="276">
        <v>2.2000000000000002</v>
      </c>
      <c r="AS238" s="276">
        <v>2.2999999999999998</v>
      </c>
      <c r="AT238" s="276">
        <v>2.2999999999999998</v>
      </c>
      <c r="AU238" s="276">
        <v>2.2999999999999998</v>
      </c>
      <c r="AV238" s="276">
        <v>2.2999999999999998</v>
      </c>
      <c r="AW238" s="276">
        <v>2.2999999999999998</v>
      </c>
      <c r="AX238" s="276">
        <v>2.2999999999999998</v>
      </c>
      <c r="AY238" s="276">
        <v>2.2999999999999998</v>
      </c>
      <c r="AZ238" s="276">
        <v>2.2999999999999998</v>
      </c>
      <c r="BA238" s="276">
        <f>_xlfn.IFNA(VLOOKUP(C238,'INFORM Severity - hidden'!$C$5:$G$300,5,FALSE),"-")</f>
        <v>2.5</v>
      </c>
    </row>
    <row r="239" spans="1:53" x14ac:dyDescent="0.25">
      <c r="A239" t="s">
        <v>915</v>
      </c>
      <c r="B239" t="s">
        <v>2181</v>
      </c>
      <c r="C239" t="s">
        <v>2182</v>
      </c>
      <c r="D239" s="276" t="str">
        <f t="shared" si="3"/>
        <v>Stable</v>
      </c>
      <c r="E239" s="276" t="s">
        <v>8813</v>
      </c>
      <c r="F239" s="276">
        <v>2.9</v>
      </c>
      <c r="G239" s="276">
        <v>3</v>
      </c>
      <c r="H239" s="276">
        <v>3.1</v>
      </c>
      <c r="I239" s="276">
        <v>3.1</v>
      </c>
      <c r="J239" s="276">
        <v>3</v>
      </c>
      <c r="K239" s="276">
        <v>2.9</v>
      </c>
      <c r="L239" s="276">
        <v>2.9</v>
      </c>
      <c r="M239" s="276">
        <v>2.9</v>
      </c>
      <c r="N239" s="276">
        <v>2.9</v>
      </c>
      <c r="O239" s="276" t="s">
        <v>8813</v>
      </c>
      <c r="P239" s="276" t="s">
        <v>8813</v>
      </c>
      <c r="Q239" s="276" t="s">
        <v>8813</v>
      </c>
      <c r="R239" s="276" t="s">
        <v>8813</v>
      </c>
      <c r="S239" s="276" t="s">
        <v>8813</v>
      </c>
      <c r="T239" s="276" t="s">
        <v>8813</v>
      </c>
      <c r="U239" s="276">
        <v>2.9</v>
      </c>
      <c r="V239" s="276">
        <v>2.9</v>
      </c>
      <c r="W239" s="276">
        <v>2.9</v>
      </c>
      <c r="X239" s="276">
        <v>2.9</v>
      </c>
      <c r="Y239" s="276">
        <v>2.9</v>
      </c>
      <c r="Z239" s="276">
        <v>2.9</v>
      </c>
      <c r="AA239" s="276">
        <v>3.1</v>
      </c>
      <c r="AB239" s="276">
        <v>3.1</v>
      </c>
      <c r="AC239" s="276">
        <v>3.1</v>
      </c>
      <c r="AD239" s="276">
        <v>3.1</v>
      </c>
      <c r="AE239" s="276">
        <v>3.1</v>
      </c>
      <c r="AF239" s="276">
        <v>3.1</v>
      </c>
      <c r="AG239" s="276">
        <v>3.1</v>
      </c>
      <c r="AH239" s="276" t="s">
        <v>8813</v>
      </c>
      <c r="AI239" s="276" t="s">
        <v>8813</v>
      </c>
      <c r="AJ239" s="276" t="s">
        <v>8813</v>
      </c>
      <c r="AK239" s="276" t="s">
        <v>8813</v>
      </c>
      <c r="AL239" s="276" t="s">
        <v>8813</v>
      </c>
      <c r="AM239" s="276" t="s">
        <v>8813</v>
      </c>
      <c r="AN239" s="276" t="s">
        <v>8813</v>
      </c>
      <c r="AO239" s="276" t="s">
        <v>8813</v>
      </c>
      <c r="AP239" s="276" t="s">
        <v>8813</v>
      </c>
      <c r="AQ239" s="276" t="s">
        <v>8813</v>
      </c>
      <c r="AR239" s="276" t="s">
        <v>8813</v>
      </c>
      <c r="AS239" s="276" t="s">
        <v>8813</v>
      </c>
      <c r="AT239" s="276" t="s">
        <v>8813</v>
      </c>
      <c r="AU239" s="276">
        <v>3.3</v>
      </c>
      <c r="AV239" s="276">
        <v>3.3</v>
      </c>
      <c r="AW239" s="276">
        <v>3.3</v>
      </c>
      <c r="AX239" s="276">
        <v>3.3</v>
      </c>
      <c r="AY239" s="276">
        <v>3.2</v>
      </c>
      <c r="AZ239" s="276">
        <v>3.3</v>
      </c>
      <c r="BA239" s="276">
        <f>_xlfn.IFNA(VLOOKUP(C239,'INFORM Severity - hidden'!$C$5:$G$300,5,FALSE),"-")</f>
        <v>3.3</v>
      </c>
    </row>
    <row r="240" spans="1:53" x14ac:dyDescent="0.25">
      <c r="A240"/>
      <c r="B240"/>
      <c r="C240" t="s">
        <v>8902</v>
      </c>
      <c r="D240" s="276" t="str">
        <f t="shared" si="3"/>
        <v>-</v>
      </c>
      <c r="E240" s="276" t="s">
        <v>8813</v>
      </c>
      <c r="F240" s="276">
        <v>2.8</v>
      </c>
      <c r="G240" s="276">
        <v>2.8</v>
      </c>
      <c r="H240" s="276">
        <v>2.6</v>
      </c>
      <c r="I240" s="276">
        <v>2.6</v>
      </c>
      <c r="J240" s="276">
        <v>2.5</v>
      </c>
      <c r="K240" s="276">
        <v>2.5</v>
      </c>
      <c r="L240" s="276">
        <v>2.5</v>
      </c>
      <c r="M240" s="276">
        <v>2.5</v>
      </c>
      <c r="N240" s="276" t="s">
        <v>8813</v>
      </c>
      <c r="O240" s="276" t="s">
        <v>8813</v>
      </c>
      <c r="P240" s="276" t="s">
        <v>8813</v>
      </c>
      <c r="Q240" s="276" t="s">
        <v>8813</v>
      </c>
      <c r="R240" s="276" t="s">
        <v>8813</v>
      </c>
      <c r="S240" s="276" t="s">
        <v>8813</v>
      </c>
      <c r="T240" s="276" t="s">
        <v>8813</v>
      </c>
      <c r="U240" s="276" t="s">
        <v>8813</v>
      </c>
      <c r="V240" s="276" t="s">
        <v>8813</v>
      </c>
      <c r="W240" s="276" t="s">
        <v>8813</v>
      </c>
      <c r="X240" s="276" t="s">
        <v>8813</v>
      </c>
      <c r="Y240" s="276" t="s">
        <v>8813</v>
      </c>
      <c r="Z240" s="276" t="s">
        <v>8813</v>
      </c>
      <c r="AA240" s="276" t="s">
        <v>8813</v>
      </c>
      <c r="AB240" s="276" t="s">
        <v>8813</v>
      </c>
      <c r="AC240" s="276" t="s">
        <v>8813</v>
      </c>
      <c r="AD240" s="276" t="s">
        <v>8813</v>
      </c>
      <c r="AE240" s="276" t="s">
        <v>8813</v>
      </c>
      <c r="AF240" s="276" t="s">
        <v>8813</v>
      </c>
      <c r="AG240" s="276" t="s">
        <v>8813</v>
      </c>
      <c r="AH240" s="276" t="s">
        <v>8813</v>
      </c>
      <c r="AI240" s="276" t="s">
        <v>8813</v>
      </c>
      <c r="AJ240" s="276" t="s">
        <v>8813</v>
      </c>
      <c r="AK240" s="276" t="s">
        <v>8813</v>
      </c>
      <c r="AL240" s="276" t="s">
        <v>8813</v>
      </c>
      <c r="AM240" s="276" t="s">
        <v>8813</v>
      </c>
      <c r="AN240" s="276" t="s">
        <v>8813</v>
      </c>
      <c r="AO240" s="276" t="s">
        <v>8813</v>
      </c>
      <c r="AP240" s="276" t="s">
        <v>8813</v>
      </c>
      <c r="AQ240" s="276" t="s">
        <v>8813</v>
      </c>
      <c r="AR240" s="276" t="s">
        <v>8813</v>
      </c>
      <c r="AS240" s="276" t="s">
        <v>8813</v>
      </c>
      <c r="AT240" s="276" t="s">
        <v>8813</v>
      </c>
      <c r="AU240" s="276" t="s">
        <v>8813</v>
      </c>
      <c r="AV240" s="276" t="s">
        <v>8813</v>
      </c>
      <c r="AW240" s="276" t="s">
        <v>8813</v>
      </c>
      <c r="AX240" s="276" t="s">
        <v>8813</v>
      </c>
      <c r="AY240" s="276" t="s">
        <v>8813</v>
      </c>
      <c r="AZ240" s="276" t="s">
        <v>8813</v>
      </c>
      <c r="BA240" s="276" t="str">
        <f>_xlfn.IFNA(VLOOKUP(C240,'INFORM Severity - hidden'!$C$5:$G$300,5,FALSE),"-")</f>
        <v>-</v>
      </c>
    </row>
    <row r="241" spans="1:53" x14ac:dyDescent="0.25">
      <c r="A241"/>
      <c r="B241"/>
      <c r="C241" t="s">
        <v>8903</v>
      </c>
      <c r="D241" s="276" t="str">
        <f t="shared" si="3"/>
        <v>-</v>
      </c>
      <c r="E241" s="276" t="s">
        <v>8813</v>
      </c>
      <c r="F241" s="276">
        <v>1.9</v>
      </c>
      <c r="G241" s="276">
        <v>1.9</v>
      </c>
      <c r="H241" s="276">
        <v>2.4</v>
      </c>
      <c r="I241" s="276">
        <v>2.4</v>
      </c>
      <c r="J241" s="276">
        <v>2.2999999999999998</v>
      </c>
      <c r="K241" s="276">
        <v>2.2999999999999998</v>
      </c>
      <c r="L241" s="276">
        <v>2.2999999999999998</v>
      </c>
      <c r="M241" s="276">
        <v>1.6</v>
      </c>
      <c r="N241" s="276" t="s">
        <v>8813</v>
      </c>
      <c r="O241" s="276" t="s">
        <v>8813</v>
      </c>
      <c r="P241" s="276" t="s">
        <v>8813</v>
      </c>
      <c r="Q241" s="276" t="s">
        <v>8813</v>
      </c>
      <c r="R241" s="276" t="s">
        <v>8813</v>
      </c>
      <c r="S241" s="276" t="s">
        <v>8813</v>
      </c>
      <c r="T241" s="276" t="s">
        <v>8813</v>
      </c>
      <c r="U241" s="276" t="s">
        <v>8813</v>
      </c>
      <c r="V241" s="276" t="s">
        <v>8813</v>
      </c>
      <c r="W241" s="276" t="s">
        <v>8813</v>
      </c>
      <c r="X241" s="276" t="s">
        <v>8813</v>
      </c>
      <c r="Y241" s="276" t="s">
        <v>8813</v>
      </c>
      <c r="Z241" s="276" t="s">
        <v>8813</v>
      </c>
      <c r="AA241" s="276" t="s">
        <v>8813</v>
      </c>
      <c r="AB241" s="276" t="s">
        <v>8813</v>
      </c>
      <c r="AC241" s="276" t="s">
        <v>8813</v>
      </c>
      <c r="AD241" s="276" t="s">
        <v>8813</v>
      </c>
      <c r="AE241" s="276" t="s">
        <v>8813</v>
      </c>
      <c r="AF241" s="276" t="s">
        <v>8813</v>
      </c>
      <c r="AG241" s="276" t="s">
        <v>8813</v>
      </c>
      <c r="AH241" s="276" t="s">
        <v>8813</v>
      </c>
      <c r="AI241" s="276" t="s">
        <v>8813</v>
      </c>
      <c r="AJ241" s="276" t="s">
        <v>8813</v>
      </c>
      <c r="AK241" s="276" t="s">
        <v>8813</v>
      </c>
      <c r="AL241" s="276" t="s">
        <v>8813</v>
      </c>
      <c r="AM241" s="276" t="s">
        <v>8813</v>
      </c>
      <c r="AN241" s="276" t="s">
        <v>8813</v>
      </c>
      <c r="AO241" s="276" t="s">
        <v>8813</v>
      </c>
      <c r="AP241" s="276" t="s">
        <v>8813</v>
      </c>
      <c r="AQ241" s="276" t="s">
        <v>8813</v>
      </c>
      <c r="AR241" s="276" t="s">
        <v>8813</v>
      </c>
      <c r="AS241" s="276" t="s">
        <v>8813</v>
      </c>
      <c r="AT241" s="276" t="s">
        <v>8813</v>
      </c>
      <c r="AU241" s="276" t="s">
        <v>8813</v>
      </c>
      <c r="AV241" s="276" t="s">
        <v>8813</v>
      </c>
      <c r="AW241" s="276" t="s">
        <v>8813</v>
      </c>
      <c r="AX241" s="276" t="s">
        <v>8813</v>
      </c>
      <c r="AY241" s="276" t="s">
        <v>8813</v>
      </c>
      <c r="AZ241" s="276" t="s">
        <v>8813</v>
      </c>
      <c r="BA241" s="276" t="str">
        <f>_xlfn.IFNA(VLOOKUP(C241,'INFORM Severity - hidden'!$C$5:$G$300,5,FALSE),"-")</f>
        <v>-</v>
      </c>
    </row>
    <row r="242" spans="1:53" x14ac:dyDescent="0.25">
      <c r="A242"/>
      <c r="B242"/>
      <c r="C242" t="s">
        <v>8904</v>
      </c>
      <c r="D242" s="276" t="str">
        <f t="shared" si="3"/>
        <v>-</v>
      </c>
      <c r="E242" s="276" t="s">
        <v>8813</v>
      </c>
      <c r="F242" s="276">
        <v>2</v>
      </c>
      <c r="G242" s="276">
        <v>2.2000000000000002</v>
      </c>
      <c r="H242" s="276">
        <v>2.4</v>
      </c>
      <c r="I242" s="276">
        <v>2.4</v>
      </c>
      <c r="J242" s="276">
        <v>2.2999999999999998</v>
      </c>
      <c r="K242" s="276">
        <v>2.2999999999999998</v>
      </c>
      <c r="L242" s="276">
        <v>2.2999999999999998</v>
      </c>
      <c r="M242" s="276">
        <v>2.2999999999999998</v>
      </c>
      <c r="N242" s="276" t="s">
        <v>8813</v>
      </c>
      <c r="O242" s="276" t="s">
        <v>8813</v>
      </c>
      <c r="P242" s="276" t="s">
        <v>8813</v>
      </c>
      <c r="Q242" s="276" t="s">
        <v>8813</v>
      </c>
      <c r="R242" s="276" t="s">
        <v>8813</v>
      </c>
      <c r="S242" s="276" t="s">
        <v>8813</v>
      </c>
      <c r="T242" s="276" t="s">
        <v>8813</v>
      </c>
      <c r="U242" s="276" t="s">
        <v>8813</v>
      </c>
      <c r="V242" s="276" t="s">
        <v>8813</v>
      </c>
      <c r="W242" s="276" t="s">
        <v>8813</v>
      </c>
      <c r="X242" s="276" t="s">
        <v>8813</v>
      </c>
      <c r="Y242" s="276" t="s">
        <v>8813</v>
      </c>
      <c r="Z242" s="276" t="s">
        <v>8813</v>
      </c>
      <c r="AA242" s="276" t="s">
        <v>8813</v>
      </c>
      <c r="AB242" s="276" t="s">
        <v>8813</v>
      </c>
      <c r="AC242" s="276" t="s">
        <v>8813</v>
      </c>
      <c r="AD242" s="276" t="s">
        <v>8813</v>
      </c>
      <c r="AE242" s="276" t="s">
        <v>8813</v>
      </c>
      <c r="AF242" s="276" t="s">
        <v>8813</v>
      </c>
      <c r="AG242" s="276" t="s">
        <v>8813</v>
      </c>
      <c r="AH242" s="276" t="s">
        <v>8813</v>
      </c>
      <c r="AI242" s="276" t="s">
        <v>8813</v>
      </c>
      <c r="AJ242" s="276" t="s">
        <v>8813</v>
      </c>
      <c r="AK242" s="276" t="s">
        <v>8813</v>
      </c>
      <c r="AL242" s="276" t="s">
        <v>8813</v>
      </c>
      <c r="AM242" s="276" t="s">
        <v>8813</v>
      </c>
      <c r="AN242" s="276" t="s">
        <v>8813</v>
      </c>
      <c r="AO242" s="276" t="s">
        <v>8813</v>
      </c>
      <c r="AP242" s="276" t="s">
        <v>8813</v>
      </c>
      <c r="AQ242" s="276" t="s">
        <v>8813</v>
      </c>
      <c r="AR242" s="276" t="s">
        <v>8813</v>
      </c>
      <c r="AS242" s="276" t="s">
        <v>8813</v>
      </c>
      <c r="AT242" s="276" t="s">
        <v>8813</v>
      </c>
      <c r="AU242" s="276" t="s">
        <v>8813</v>
      </c>
      <c r="AV242" s="276" t="s">
        <v>8813</v>
      </c>
      <c r="AW242" s="276" t="s">
        <v>8813</v>
      </c>
      <c r="AX242" s="276" t="s">
        <v>8813</v>
      </c>
      <c r="AY242" s="276" t="s">
        <v>8813</v>
      </c>
      <c r="AZ242" s="276" t="s">
        <v>8813</v>
      </c>
      <c r="BA242" s="276" t="str">
        <f>_xlfn.IFNA(VLOOKUP(C242,'INFORM Severity - hidden'!$C$5:$G$300,5,FALSE),"-")</f>
        <v>-</v>
      </c>
    </row>
    <row r="243" spans="1:53" x14ac:dyDescent="0.25">
      <c r="A243" t="s">
        <v>915</v>
      </c>
      <c r="B243" t="s">
        <v>913</v>
      </c>
      <c r="C243" t="s">
        <v>914</v>
      </c>
      <c r="D243" s="276" t="str">
        <f t="shared" si="3"/>
        <v>Stable</v>
      </c>
      <c r="E243" s="276" t="s">
        <v>8813</v>
      </c>
      <c r="F243" s="276" t="s">
        <v>8813</v>
      </c>
      <c r="G243" s="276" t="s">
        <v>8813</v>
      </c>
      <c r="H243" s="276" t="s">
        <v>8813</v>
      </c>
      <c r="I243" s="276" t="s">
        <v>8813</v>
      </c>
      <c r="J243" s="276" t="s">
        <v>8813</v>
      </c>
      <c r="K243" s="276" t="s">
        <v>8813</v>
      </c>
      <c r="L243" s="276" t="s">
        <v>8813</v>
      </c>
      <c r="M243" s="276" t="s">
        <v>8813</v>
      </c>
      <c r="N243" s="276" t="s">
        <v>8813</v>
      </c>
      <c r="O243" s="276">
        <v>3</v>
      </c>
      <c r="P243" s="276">
        <v>2.8</v>
      </c>
      <c r="Q243" s="276">
        <v>2.8</v>
      </c>
      <c r="R243" s="276">
        <v>3</v>
      </c>
      <c r="S243" s="276">
        <v>3</v>
      </c>
      <c r="T243" s="276">
        <v>3</v>
      </c>
      <c r="U243" s="276">
        <v>3</v>
      </c>
      <c r="V243" s="276">
        <v>3.1</v>
      </c>
      <c r="W243" s="276">
        <v>3.1</v>
      </c>
      <c r="X243" s="276">
        <v>3.1</v>
      </c>
      <c r="Y243" s="276">
        <v>3.1</v>
      </c>
      <c r="Z243" s="276">
        <v>3.1</v>
      </c>
      <c r="AA243" s="276">
        <v>3.2</v>
      </c>
      <c r="AB243" s="276">
        <v>3.1</v>
      </c>
      <c r="AC243" s="276">
        <v>3.1</v>
      </c>
      <c r="AD243" s="276">
        <v>3.1</v>
      </c>
      <c r="AE243" s="276">
        <v>3.1</v>
      </c>
      <c r="AF243" s="276">
        <v>3.1</v>
      </c>
      <c r="AG243" s="276">
        <v>3.1</v>
      </c>
      <c r="AH243" s="276">
        <v>3.1</v>
      </c>
      <c r="AI243" s="276">
        <v>3.1</v>
      </c>
      <c r="AJ243" s="276">
        <v>3.1</v>
      </c>
      <c r="AK243" s="276">
        <v>3.1</v>
      </c>
      <c r="AL243" s="276">
        <v>3.1</v>
      </c>
      <c r="AM243" s="276">
        <v>3.1</v>
      </c>
      <c r="AN243" s="276">
        <v>3.1</v>
      </c>
      <c r="AO243" s="276">
        <v>3.1</v>
      </c>
      <c r="AP243" s="276">
        <v>3.1</v>
      </c>
      <c r="AQ243" s="276">
        <v>3.1</v>
      </c>
      <c r="AR243" s="276">
        <v>3.1</v>
      </c>
      <c r="AS243" s="276">
        <v>3.1</v>
      </c>
      <c r="AT243" s="276">
        <v>3.1</v>
      </c>
      <c r="AU243" s="276">
        <v>3.2</v>
      </c>
      <c r="AV243" s="276">
        <v>3.2</v>
      </c>
      <c r="AW243" s="276">
        <v>3.2</v>
      </c>
      <c r="AX243" s="276">
        <v>3.2</v>
      </c>
      <c r="AY243" s="276">
        <v>3.2</v>
      </c>
      <c r="AZ243" s="276">
        <v>3.2</v>
      </c>
      <c r="BA243" s="276">
        <f>_xlfn.IFNA(VLOOKUP(C243,'INFORM Severity - hidden'!$C$5:$G$300,5,FALSE),"-")</f>
        <v>3.2</v>
      </c>
    </row>
    <row r="244" spans="1:53" x14ac:dyDescent="0.25">
      <c r="A244"/>
      <c r="B244"/>
      <c r="C244" t="s">
        <v>8905</v>
      </c>
      <c r="D244" s="276" t="str">
        <f t="shared" si="3"/>
        <v>-</v>
      </c>
      <c r="E244" s="276" t="s">
        <v>8813</v>
      </c>
      <c r="F244" s="276" t="s">
        <v>8813</v>
      </c>
      <c r="G244" s="276" t="s">
        <v>8813</v>
      </c>
      <c r="H244" s="276" t="s">
        <v>8813</v>
      </c>
      <c r="I244" s="276" t="s">
        <v>8813</v>
      </c>
      <c r="J244" s="276" t="s">
        <v>8813</v>
      </c>
      <c r="K244" s="276" t="s">
        <v>8813</v>
      </c>
      <c r="L244" s="276" t="s">
        <v>8813</v>
      </c>
      <c r="M244" s="276" t="s">
        <v>8813</v>
      </c>
      <c r="N244" s="276" t="s">
        <v>8813</v>
      </c>
      <c r="O244" s="276" t="s">
        <v>8813</v>
      </c>
      <c r="P244" s="276" t="s">
        <v>8813</v>
      </c>
      <c r="Q244" s="276" t="s">
        <v>8813</v>
      </c>
      <c r="R244" s="276" t="s">
        <v>8813</v>
      </c>
      <c r="S244" s="276" t="s">
        <v>8813</v>
      </c>
      <c r="T244" s="276" t="s">
        <v>8813</v>
      </c>
      <c r="U244" s="276" t="s">
        <v>8813</v>
      </c>
      <c r="V244" s="276" t="s">
        <v>8813</v>
      </c>
      <c r="W244" s="276" t="s">
        <v>8813</v>
      </c>
      <c r="X244" s="276" t="s">
        <v>8813</v>
      </c>
      <c r="Y244" s="276" t="s">
        <v>8813</v>
      </c>
      <c r="Z244" s="276" t="s">
        <v>8813</v>
      </c>
      <c r="AA244" s="276" t="s">
        <v>8813</v>
      </c>
      <c r="AB244" s="276" t="s">
        <v>8813</v>
      </c>
      <c r="AC244" s="276" t="s">
        <v>8813</v>
      </c>
      <c r="AD244" s="276" t="s">
        <v>8813</v>
      </c>
      <c r="AE244" s="276" t="s">
        <v>8813</v>
      </c>
      <c r="AF244" s="276" t="s">
        <v>8813</v>
      </c>
      <c r="AG244" s="276" t="s">
        <v>8813</v>
      </c>
      <c r="AH244" s="276" t="s">
        <v>8813</v>
      </c>
      <c r="AI244" s="276" t="s">
        <v>8813</v>
      </c>
      <c r="AJ244" s="276" t="s">
        <v>8813</v>
      </c>
      <c r="AK244" s="276" t="s">
        <v>8813</v>
      </c>
      <c r="AL244" s="276" t="s">
        <v>8813</v>
      </c>
      <c r="AM244" s="276" t="s">
        <v>8813</v>
      </c>
      <c r="AN244" s="276" t="s">
        <v>8813</v>
      </c>
      <c r="AO244" s="276" t="s">
        <v>8813</v>
      </c>
      <c r="AP244" s="276" t="s">
        <v>8813</v>
      </c>
      <c r="AQ244" s="276" t="s">
        <v>8813</v>
      </c>
      <c r="AR244" s="276" t="s">
        <v>8813</v>
      </c>
      <c r="AS244" s="276" t="s">
        <v>8813</v>
      </c>
      <c r="AT244" s="276" t="s">
        <v>8813</v>
      </c>
      <c r="AU244" s="276" t="s">
        <v>8813</v>
      </c>
      <c r="AV244" s="276" t="s">
        <v>8813</v>
      </c>
      <c r="AW244" s="276" t="s">
        <v>8813</v>
      </c>
      <c r="AX244" s="276" t="s">
        <v>8813</v>
      </c>
      <c r="AY244" s="276" t="s">
        <v>8813</v>
      </c>
      <c r="AZ244" s="276" t="s">
        <v>8813</v>
      </c>
      <c r="BA244" s="276" t="str">
        <f>_xlfn.IFNA(VLOOKUP(C244,'INFORM Severity - hidden'!$C$5:$G$300,5,FALSE),"-")</f>
        <v>-</v>
      </c>
    </row>
    <row r="245" spans="1:53" x14ac:dyDescent="0.25">
      <c r="A245" t="s">
        <v>915</v>
      </c>
      <c r="B245" t="s">
        <v>2156</v>
      </c>
      <c r="C245" t="s">
        <v>2157</v>
      </c>
      <c r="D245" s="276" t="str">
        <f t="shared" si="3"/>
        <v>Stable</v>
      </c>
      <c r="E245" s="276" t="s">
        <v>8813</v>
      </c>
      <c r="F245" s="276" t="s">
        <v>8813</v>
      </c>
      <c r="G245" s="276" t="s">
        <v>8813</v>
      </c>
      <c r="H245" s="276" t="s">
        <v>8813</v>
      </c>
      <c r="I245" s="276" t="s">
        <v>8813</v>
      </c>
      <c r="J245" s="276" t="s">
        <v>8813</v>
      </c>
      <c r="K245" s="276" t="s">
        <v>8813</v>
      </c>
      <c r="L245" s="276" t="s">
        <v>8813</v>
      </c>
      <c r="M245" s="276" t="s">
        <v>8813</v>
      </c>
      <c r="N245" s="276" t="s">
        <v>8813</v>
      </c>
      <c r="O245" s="276" t="s">
        <v>8813</v>
      </c>
      <c r="P245" s="276" t="s">
        <v>8813</v>
      </c>
      <c r="Q245" s="276" t="s">
        <v>8813</v>
      </c>
      <c r="R245" s="276" t="s">
        <v>8813</v>
      </c>
      <c r="S245" s="276" t="s">
        <v>8813</v>
      </c>
      <c r="T245" s="276" t="s">
        <v>8813</v>
      </c>
      <c r="U245" s="276" t="s">
        <v>8813</v>
      </c>
      <c r="V245" s="276" t="s">
        <v>8813</v>
      </c>
      <c r="W245" s="276" t="s">
        <v>8813</v>
      </c>
      <c r="X245" s="276" t="s">
        <v>8813</v>
      </c>
      <c r="Y245" s="276" t="s">
        <v>8813</v>
      </c>
      <c r="Z245" s="276" t="s">
        <v>8813</v>
      </c>
      <c r="AA245" s="276" t="s">
        <v>8813</v>
      </c>
      <c r="AB245" s="276" t="s">
        <v>8813</v>
      </c>
      <c r="AC245" s="276" t="s">
        <v>8813</v>
      </c>
      <c r="AD245" s="276" t="s">
        <v>8813</v>
      </c>
      <c r="AE245" s="276" t="s">
        <v>8813</v>
      </c>
      <c r="AF245" s="276" t="s">
        <v>8813</v>
      </c>
      <c r="AG245" s="276" t="s">
        <v>8813</v>
      </c>
      <c r="AH245" s="276" t="s">
        <v>8813</v>
      </c>
      <c r="AI245" s="276" t="s">
        <v>8813</v>
      </c>
      <c r="AJ245" s="276" t="s">
        <v>8813</v>
      </c>
      <c r="AK245" s="276" t="s">
        <v>8813</v>
      </c>
      <c r="AL245" s="276" t="s">
        <v>8813</v>
      </c>
      <c r="AM245" s="276" t="s">
        <v>8813</v>
      </c>
      <c r="AN245" s="276" t="s">
        <v>8813</v>
      </c>
      <c r="AO245" s="276" t="s">
        <v>8813</v>
      </c>
      <c r="AP245" s="276" t="s">
        <v>8813</v>
      </c>
      <c r="AQ245" s="276" t="s">
        <v>8813</v>
      </c>
      <c r="AR245" s="276" t="s">
        <v>8813</v>
      </c>
      <c r="AS245" s="276" t="s">
        <v>8813</v>
      </c>
      <c r="AT245" s="276" t="s">
        <v>8813</v>
      </c>
      <c r="AU245" s="276">
        <v>3.3</v>
      </c>
      <c r="AV245" s="276">
        <v>3</v>
      </c>
      <c r="AW245" s="276">
        <v>2.9</v>
      </c>
      <c r="AX245" s="276">
        <v>2.9</v>
      </c>
      <c r="AY245" s="276">
        <v>2.9</v>
      </c>
      <c r="AZ245" s="276">
        <v>2.9</v>
      </c>
      <c r="BA245" s="276">
        <f>_xlfn.IFNA(VLOOKUP(C245,'INFORM Severity - hidden'!$C$5:$G$300,5,FALSE),"-")</f>
        <v>2.9</v>
      </c>
    </row>
    <row r="246" spans="1:53" x14ac:dyDescent="0.25">
      <c r="A246" t="s">
        <v>585</v>
      </c>
      <c r="B246" t="s">
        <v>583</v>
      </c>
      <c r="C246" t="s">
        <v>584</v>
      </c>
      <c r="D246" s="276" t="str">
        <f t="shared" si="3"/>
        <v>Decreasing</v>
      </c>
      <c r="E246" s="276" t="s">
        <v>8813</v>
      </c>
      <c r="F246" s="276">
        <v>3.3</v>
      </c>
      <c r="G246" s="276">
        <v>3.3</v>
      </c>
      <c r="H246" s="276">
        <v>3.6</v>
      </c>
      <c r="I246" s="276">
        <v>3.6</v>
      </c>
      <c r="J246" s="276">
        <v>3.6</v>
      </c>
      <c r="K246" s="276">
        <v>3.6</v>
      </c>
      <c r="L246" s="276">
        <v>3.6</v>
      </c>
      <c r="M246" s="276">
        <v>3.6</v>
      </c>
      <c r="N246" s="276">
        <v>3.5</v>
      </c>
      <c r="O246" s="276">
        <v>3.5</v>
      </c>
      <c r="P246" s="276">
        <v>3.5</v>
      </c>
      <c r="Q246" s="276">
        <v>3.5</v>
      </c>
      <c r="R246" s="276">
        <v>3.5</v>
      </c>
      <c r="S246" s="276">
        <v>3.5</v>
      </c>
      <c r="T246" s="276">
        <v>3.5</v>
      </c>
      <c r="U246" s="276">
        <v>3.5</v>
      </c>
      <c r="V246" s="276">
        <v>3.5</v>
      </c>
      <c r="W246" s="276">
        <v>3.5</v>
      </c>
      <c r="X246" s="276">
        <v>3.5</v>
      </c>
      <c r="Y246" s="276">
        <v>3.5</v>
      </c>
      <c r="Z246" s="276">
        <v>3.5</v>
      </c>
      <c r="AA246" s="276">
        <v>3.5</v>
      </c>
      <c r="AB246" s="276">
        <v>3.5</v>
      </c>
      <c r="AC246" s="276">
        <v>3.5</v>
      </c>
      <c r="AD246" s="276">
        <v>3.5</v>
      </c>
      <c r="AE246" s="276">
        <v>3.5</v>
      </c>
      <c r="AF246" s="276">
        <v>3.5</v>
      </c>
      <c r="AG246" s="276">
        <v>3.5</v>
      </c>
      <c r="AH246" s="276">
        <v>3.5</v>
      </c>
      <c r="AI246" s="276">
        <v>3.5</v>
      </c>
      <c r="AJ246" s="276">
        <v>3.5</v>
      </c>
      <c r="AK246" s="276">
        <v>3.5</v>
      </c>
      <c r="AL246" s="276">
        <v>3.6</v>
      </c>
      <c r="AM246" s="276">
        <v>3.6</v>
      </c>
      <c r="AN246" s="276">
        <v>3.6</v>
      </c>
      <c r="AO246" s="276">
        <v>3.6</v>
      </c>
      <c r="AP246" s="276">
        <v>3.7</v>
      </c>
      <c r="AQ246" s="276">
        <v>4</v>
      </c>
      <c r="AR246" s="276">
        <v>4.3</v>
      </c>
      <c r="AS246" s="276">
        <v>4.4000000000000004</v>
      </c>
      <c r="AT246" s="276">
        <v>4.4000000000000004</v>
      </c>
      <c r="AU246" s="276">
        <v>4.2</v>
      </c>
      <c r="AV246" s="276">
        <v>4.2</v>
      </c>
      <c r="AW246" s="276">
        <v>4.2</v>
      </c>
      <c r="AX246" s="276">
        <v>4.0999999999999996</v>
      </c>
      <c r="AY246" s="276">
        <v>4.0999999999999996</v>
      </c>
      <c r="AZ246" s="276">
        <v>4.0999999999999996</v>
      </c>
      <c r="BA246" s="276">
        <f>_xlfn.IFNA(VLOOKUP(C246,'INFORM Severity - hidden'!$C$5:$G$300,5,FALSE),"-")</f>
        <v>4.0999999999999996</v>
      </c>
    </row>
    <row r="247" spans="1:53" x14ac:dyDescent="0.25">
      <c r="A247"/>
      <c r="B247"/>
      <c r="C247" t="s">
        <v>8906</v>
      </c>
      <c r="D247" s="276" t="str">
        <f t="shared" si="3"/>
        <v>-</v>
      </c>
      <c r="E247" s="276" t="s">
        <v>8813</v>
      </c>
      <c r="F247" s="276" t="s">
        <v>8813</v>
      </c>
      <c r="G247" s="276" t="s">
        <v>8813</v>
      </c>
      <c r="H247" s="276" t="s">
        <v>8813</v>
      </c>
      <c r="I247" s="276" t="s">
        <v>8813</v>
      </c>
      <c r="J247" s="276" t="s">
        <v>8813</v>
      </c>
      <c r="K247" s="276" t="s">
        <v>8813</v>
      </c>
      <c r="L247" s="276" t="s">
        <v>8813</v>
      </c>
      <c r="M247" s="276" t="s">
        <v>8813</v>
      </c>
      <c r="N247" s="276" t="s">
        <v>8813</v>
      </c>
      <c r="O247" s="276" t="s">
        <v>8813</v>
      </c>
      <c r="P247" s="276" t="s">
        <v>8813</v>
      </c>
      <c r="Q247" s="276" t="s">
        <v>8813</v>
      </c>
      <c r="R247" s="276" t="s">
        <v>8813</v>
      </c>
      <c r="S247" s="276" t="s">
        <v>8813</v>
      </c>
      <c r="T247" s="276" t="s">
        <v>8813</v>
      </c>
      <c r="U247" s="276" t="s">
        <v>8813</v>
      </c>
      <c r="V247" s="276" t="s">
        <v>8813</v>
      </c>
      <c r="W247" s="276" t="s">
        <v>8813</v>
      </c>
      <c r="X247" s="276" t="s">
        <v>8813</v>
      </c>
      <c r="Y247" s="276" t="s">
        <v>8813</v>
      </c>
      <c r="Z247" s="276" t="s">
        <v>8813</v>
      </c>
      <c r="AA247" s="276" t="s">
        <v>8813</v>
      </c>
      <c r="AB247" s="276" t="s">
        <v>8813</v>
      </c>
      <c r="AC247" s="276" t="s">
        <v>8813</v>
      </c>
      <c r="AD247" s="276" t="s">
        <v>8813</v>
      </c>
      <c r="AE247" s="276" t="s">
        <v>8813</v>
      </c>
      <c r="AF247" s="276">
        <v>1.5</v>
      </c>
      <c r="AG247" s="276">
        <v>1.5</v>
      </c>
      <c r="AH247" s="276">
        <v>1.6</v>
      </c>
      <c r="AI247" s="276">
        <v>1.6</v>
      </c>
      <c r="AJ247" s="276">
        <v>1.6</v>
      </c>
      <c r="AK247" s="276" t="s">
        <v>8813</v>
      </c>
      <c r="AL247" s="276" t="s">
        <v>8813</v>
      </c>
      <c r="AM247" s="276" t="s">
        <v>8813</v>
      </c>
      <c r="AN247" s="276" t="s">
        <v>8813</v>
      </c>
      <c r="AO247" s="276" t="s">
        <v>8813</v>
      </c>
      <c r="AP247" s="276" t="s">
        <v>8813</v>
      </c>
      <c r="AQ247" s="276" t="s">
        <v>8813</v>
      </c>
      <c r="AR247" s="276" t="s">
        <v>8813</v>
      </c>
      <c r="AS247" s="276" t="s">
        <v>8813</v>
      </c>
      <c r="AT247" s="276" t="s">
        <v>8813</v>
      </c>
      <c r="AU247" s="276" t="s">
        <v>8813</v>
      </c>
      <c r="AV247" s="276" t="s">
        <v>8813</v>
      </c>
      <c r="AW247" s="276" t="s">
        <v>8813</v>
      </c>
      <c r="AX247" s="276" t="s">
        <v>8813</v>
      </c>
      <c r="AY247" s="276" t="s">
        <v>8813</v>
      </c>
      <c r="AZ247" s="276" t="s">
        <v>8813</v>
      </c>
      <c r="BA247" s="276" t="str">
        <f>_xlfn.IFNA(VLOOKUP(C247,'INFORM Severity - hidden'!$C$5:$G$300,5,FALSE),"-")</f>
        <v>-</v>
      </c>
    </row>
    <row r="248" spans="1:53" x14ac:dyDescent="0.25">
      <c r="A248" t="s">
        <v>3797</v>
      </c>
      <c r="B248" t="s">
        <v>3795</v>
      </c>
      <c r="C248" t="s">
        <v>3796</v>
      </c>
      <c r="D248" s="276" t="str">
        <f t="shared" si="3"/>
        <v>Stable</v>
      </c>
      <c r="E248" s="276">
        <v>4.2</v>
      </c>
      <c r="F248" s="276">
        <v>4.2</v>
      </c>
      <c r="G248" s="276">
        <v>4.2</v>
      </c>
      <c r="H248" s="276">
        <v>3.9</v>
      </c>
      <c r="I248" s="276">
        <v>3.9</v>
      </c>
      <c r="J248" s="276">
        <v>4</v>
      </c>
      <c r="K248" s="276">
        <v>4</v>
      </c>
      <c r="L248" s="276">
        <v>4</v>
      </c>
      <c r="M248" s="276">
        <v>4</v>
      </c>
      <c r="N248" s="276">
        <v>4</v>
      </c>
      <c r="O248" s="276">
        <v>4</v>
      </c>
      <c r="P248" s="276">
        <v>4</v>
      </c>
      <c r="Q248" s="276">
        <v>4</v>
      </c>
      <c r="R248" s="276">
        <v>4.0999999999999996</v>
      </c>
      <c r="S248" s="276">
        <v>4.0999999999999996</v>
      </c>
      <c r="T248" s="276">
        <v>4.0999999999999996</v>
      </c>
      <c r="U248" s="276">
        <v>4.0999999999999996</v>
      </c>
      <c r="V248" s="276">
        <v>4.0999999999999996</v>
      </c>
      <c r="W248" s="276">
        <v>4.0999999999999996</v>
      </c>
      <c r="X248" s="276">
        <v>4.0999999999999996</v>
      </c>
      <c r="Y248" s="276">
        <v>4.0999999999999996</v>
      </c>
      <c r="Z248" s="276">
        <v>4.0999999999999996</v>
      </c>
      <c r="AA248" s="276">
        <v>4</v>
      </c>
      <c r="AB248" s="276">
        <v>4</v>
      </c>
      <c r="AC248" s="276">
        <v>4</v>
      </c>
      <c r="AD248" s="276">
        <v>4</v>
      </c>
      <c r="AE248" s="276">
        <v>4</v>
      </c>
      <c r="AF248" s="276">
        <v>4</v>
      </c>
      <c r="AG248" s="276">
        <v>4</v>
      </c>
      <c r="AH248" s="276">
        <v>4.0999999999999996</v>
      </c>
      <c r="AI248" s="276">
        <v>4.0999999999999996</v>
      </c>
      <c r="AJ248" s="276">
        <v>4.0999999999999996</v>
      </c>
      <c r="AK248" s="276">
        <v>4.0999999999999996</v>
      </c>
      <c r="AL248" s="276">
        <v>4.2</v>
      </c>
      <c r="AM248" s="276">
        <v>4.2</v>
      </c>
      <c r="AN248" s="276">
        <v>4.2</v>
      </c>
      <c r="AO248" s="276">
        <v>4.2</v>
      </c>
      <c r="AP248" s="276">
        <v>4.2</v>
      </c>
      <c r="AQ248" s="276">
        <v>4.2</v>
      </c>
      <c r="AR248" s="276">
        <v>4.0999999999999996</v>
      </c>
      <c r="AS248" s="276">
        <v>4.0999999999999996</v>
      </c>
      <c r="AT248" s="276">
        <v>4.0999999999999996</v>
      </c>
      <c r="AU248" s="276">
        <v>4</v>
      </c>
      <c r="AV248" s="276">
        <v>4</v>
      </c>
      <c r="AW248" s="276">
        <v>4</v>
      </c>
      <c r="AX248" s="276">
        <v>3.9</v>
      </c>
      <c r="AY248" s="276">
        <v>4</v>
      </c>
      <c r="AZ248" s="276">
        <v>4</v>
      </c>
      <c r="BA248" s="276">
        <f>_xlfn.IFNA(VLOOKUP(C248,'INFORM Severity - hidden'!$C$5:$G$300,5,FALSE),"-")</f>
        <v>4</v>
      </c>
    </row>
    <row r="249" spans="1:53" x14ac:dyDescent="0.25">
      <c r="A249"/>
      <c r="B249"/>
      <c r="C249" t="s">
        <v>8907</v>
      </c>
      <c r="D249" s="276" t="str">
        <f t="shared" si="3"/>
        <v>-</v>
      </c>
      <c r="E249" s="276" t="s">
        <v>8813</v>
      </c>
      <c r="F249" s="276" t="s">
        <v>8813</v>
      </c>
      <c r="G249" s="276" t="s">
        <v>8813</v>
      </c>
      <c r="H249" s="276" t="s">
        <v>8813</v>
      </c>
      <c r="I249" s="276" t="s">
        <v>8813</v>
      </c>
      <c r="J249" s="276" t="s">
        <v>8813</v>
      </c>
      <c r="K249" s="276" t="s">
        <v>8813</v>
      </c>
      <c r="L249" s="276" t="s">
        <v>8813</v>
      </c>
      <c r="M249" s="276" t="s">
        <v>8813</v>
      </c>
      <c r="N249" s="276" t="s">
        <v>8813</v>
      </c>
      <c r="O249" s="276" t="s">
        <v>8813</v>
      </c>
      <c r="P249" s="276" t="s">
        <v>8813</v>
      </c>
      <c r="Q249" s="276" t="s">
        <v>8813</v>
      </c>
      <c r="R249" s="276" t="s">
        <v>8813</v>
      </c>
      <c r="S249" s="276" t="s">
        <v>8813</v>
      </c>
      <c r="T249" s="276" t="s">
        <v>8813</v>
      </c>
      <c r="U249" s="276" t="s">
        <v>8813</v>
      </c>
      <c r="V249" s="276" t="s">
        <v>8813</v>
      </c>
      <c r="W249" s="276" t="s">
        <v>8813</v>
      </c>
      <c r="X249" s="276" t="s">
        <v>8813</v>
      </c>
      <c r="Y249" s="276" t="s">
        <v>8813</v>
      </c>
      <c r="Z249" s="276" t="s">
        <v>8813</v>
      </c>
      <c r="AA249" s="276">
        <v>2.4</v>
      </c>
      <c r="AB249" s="276">
        <v>2.4</v>
      </c>
      <c r="AC249" s="276">
        <v>2.4</v>
      </c>
      <c r="AD249" s="276">
        <v>2.9</v>
      </c>
      <c r="AE249" s="276">
        <v>2.9</v>
      </c>
      <c r="AF249" s="276">
        <v>2.8</v>
      </c>
      <c r="AG249" s="276" t="s">
        <v>8813</v>
      </c>
      <c r="AH249" s="276" t="s">
        <v>8813</v>
      </c>
      <c r="AI249" s="276" t="s">
        <v>8813</v>
      </c>
      <c r="AJ249" s="276" t="s">
        <v>8813</v>
      </c>
      <c r="AK249" s="276" t="s">
        <v>8813</v>
      </c>
      <c r="AL249" s="276" t="s">
        <v>8813</v>
      </c>
      <c r="AM249" s="276" t="s">
        <v>8813</v>
      </c>
      <c r="AN249" s="276" t="s">
        <v>8813</v>
      </c>
      <c r="AO249" s="276" t="s">
        <v>8813</v>
      </c>
      <c r="AP249" s="276" t="s">
        <v>8813</v>
      </c>
      <c r="AQ249" s="276" t="s">
        <v>8813</v>
      </c>
      <c r="AR249" s="276" t="s">
        <v>8813</v>
      </c>
      <c r="AS249" s="276" t="s">
        <v>8813</v>
      </c>
      <c r="AT249" s="276" t="s">
        <v>8813</v>
      </c>
      <c r="AU249" s="276" t="s">
        <v>8813</v>
      </c>
      <c r="AV249" s="276" t="s">
        <v>8813</v>
      </c>
      <c r="AW249" s="276" t="s">
        <v>8813</v>
      </c>
      <c r="AX249" s="276" t="s">
        <v>8813</v>
      </c>
      <c r="AY249" s="276" t="s">
        <v>8813</v>
      </c>
      <c r="AZ249" s="276" t="s">
        <v>8813</v>
      </c>
      <c r="BA249" s="276" t="str">
        <f>_xlfn.IFNA(VLOOKUP(C249,'INFORM Severity - hidden'!$C$5:$G$300,5,FALSE),"-")</f>
        <v>-</v>
      </c>
    </row>
    <row r="250" spans="1:53" x14ac:dyDescent="0.25">
      <c r="A250"/>
      <c r="B250"/>
      <c r="C250" t="s">
        <v>8908</v>
      </c>
      <c r="D250" s="276" t="str">
        <f t="shared" si="3"/>
        <v>-</v>
      </c>
      <c r="E250" s="276" t="s">
        <v>8813</v>
      </c>
      <c r="F250" s="276" t="s">
        <v>8813</v>
      </c>
      <c r="G250" s="276" t="s">
        <v>8813</v>
      </c>
      <c r="H250" s="276" t="s">
        <v>8813</v>
      </c>
      <c r="I250" s="276" t="s">
        <v>8813</v>
      </c>
      <c r="J250" s="276" t="s">
        <v>8813</v>
      </c>
      <c r="K250" s="276" t="s">
        <v>8813</v>
      </c>
      <c r="L250" s="276" t="s">
        <v>8813</v>
      </c>
      <c r="M250" s="276" t="s">
        <v>8813</v>
      </c>
      <c r="N250" s="276" t="s">
        <v>8813</v>
      </c>
      <c r="O250" s="276" t="s">
        <v>8813</v>
      </c>
      <c r="P250" s="276" t="s">
        <v>8813</v>
      </c>
      <c r="Q250" s="276" t="s">
        <v>8813</v>
      </c>
      <c r="R250" s="276" t="s">
        <v>8813</v>
      </c>
      <c r="S250" s="276" t="s">
        <v>8813</v>
      </c>
      <c r="T250" s="276">
        <v>1.9</v>
      </c>
      <c r="U250" s="276">
        <v>1.9</v>
      </c>
      <c r="V250" s="276">
        <v>2</v>
      </c>
      <c r="W250" s="276">
        <v>2</v>
      </c>
      <c r="X250" s="276">
        <v>2</v>
      </c>
      <c r="Y250" s="276">
        <v>2</v>
      </c>
      <c r="Z250" s="276">
        <v>2</v>
      </c>
      <c r="AA250" s="276">
        <v>2</v>
      </c>
      <c r="AB250" s="276">
        <v>2</v>
      </c>
      <c r="AC250" s="276">
        <v>2</v>
      </c>
      <c r="AD250" s="276">
        <v>2</v>
      </c>
      <c r="AE250" s="276">
        <v>2</v>
      </c>
      <c r="AF250" s="276">
        <v>2</v>
      </c>
      <c r="AG250" s="276" t="s">
        <v>8813</v>
      </c>
      <c r="AH250" s="276" t="s">
        <v>8813</v>
      </c>
      <c r="AI250" s="276" t="s">
        <v>8813</v>
      </c>
      <c r="AJ250" s="276" t="s">
        <v>8813</v>
      </c>
      <c r="AK250" s="276" t="s">
        <v>8813</v>
      </c>
      <c r="AL250" s="276" t="s">
        <v>8813</v>
      </c>
      <c r="AM250" s="276" t="s">
        <v>8813</v>
      </c>
      <c r="AN250" s="276" t="s">
        <v>8813</v>
      </c>
      <c r="AO250" s="276" t="s">
        <v>8813</v>
      </c>
      <c r="AP250" s="276" t="s">
        <v>8813</v>
      </c>
      <c r="AQ250" s="276" t="s">
        <v>8813</v>
      </c>
      <c r="AR250" s="276" t="s">
        <v>8813</v>
      </c>
      <c r="AS250" s="276" t="s">
        <v>8813</v>
      </c>
      <c r="AT250" s="276" t="s">
        <v>8813</v>
      </c>
      <c r="AU250" s="276" t="s">
        <v>8813</v>
      </c>
      <c r="AV250" s="276" t="s">
        <v>8813</v>
      </c>
      <c r="AW250" s="276" t="s">
        <v>8813</v>
      </c>
      <c r="AX250" s="276" t="s">
        <v>8813</v>
      </c>
      <c r="AY250" s="276" t="s">
        <v>8813</v>
      </c>
      <c r="AZ250" s="276" t="s">
        <v>8813</v>
      </c>
      <c r="BA250" s="276" t="str">
        <f>_xlfn.IFNA(VLOOKUP(C250,'INFORM Severity - hidden'!$C$5:$G$300,5,FALSE),"-")</f>
        <v>-</v>
      </c>
    </row>
    <row r="251" spans="1:53" x14ac:dyDescent="0.25">
      <c r="A251"/>
      <c r="B251"/>
      <c r="C251" t="s">
        <v>8909</v>
      </c>
      <c r="D251" s="276" t="str">
        <f t="shared" si="3"/>
        <v>-</v>
      </c>
      <c r="E251" s="276" t="s">
        <v>8813</v>
      </c>
      <c r="F251" s="276">
        <v>1.5</v>
      </c>
      <c r="G251" s="276" t="s">
        <v>8813</v>
      </c>
      <c r="H251" s="276" t="s">
        <v>8813</v>
      </c>
      <c r="I251" s="276" t="s">
        <v>8813</v>
      </c>
      <c r="J251" s="276" t="s">
        <v>8813</v>
      </c>
      <c r="K251" s="276" t="s">
        <v>8813</v>
      </c>
      <c r="L251" s="276" t="s">
        <v>8813</v>
      </c>
      <c r="M251" s="276" t="s">
        <v>8813</v>
      </c>
      <c r="N251" s="276" t="s">
        <v>8813</v>
      </c>
      <c r="O251" s="276" t="s">
        <v>8813</v>
      </c>
      <c r="P251" s="276" t="s">
        <v>8813</v>
      </c>
      <c r="Q251" s="276" t="s">
        <v>8813</v>
      </c>
      <c r="R251" s="276" t="s">
        <v>8813</v>
      </c>
      <c r="S251" s="276" t="s">
        <v>8813</v>
      </c>
      <c r="T251" s="276" t="s">
        <v>8813</v>
      </c>
      <c r="U251" s="276" t="s">
        <v>8813</v>
      </c>
      <c r="V251" s="276" t="s">
        <v>8813</v>
      </c>
      <c r="W251" s="276" t="s">
        <v>8813</v>
      </c>
      <c r="X251" s="276" t="s">
        <v>8813</v>
      </c>
      <c r="Y251" s="276" t="s">
        <v>8813</v>
      </c>
      <c r="Z251" s="276" t="s">
        <v>8813</v>
      </c>
      <c r="AA251" s="276" t="s">
        <v>8813</v>
      </c>
      <c r="AB251" s="276" t="s">
        <v>8813</v>
      </c>
      <c r="AC251" s="276" t="s">
        <v>8813</v>
      </c>
      <c r="AD251" s="276" t="s">
        <v>8813</v>
      </c>
      <c r="AE251" s="276" t="s">
        <v>8813</v>
      </c>
      <c r="AF251" s="276" t="s">
        <v>8813</v>
      </c>
      <c r="AG251" s="276" t="s">
        <v>8813</v>
      </c>
      <c r="AH251" s="276" t="s">
        <v>8813</v>
      </c>
      <c r="AI251" s="276" t="s">
        <v>8813</v>
      </c>
      <c r="AJ251" s="276" t="s">
        <v>8813</v>
      </c>
      <c r="AK251" s="276" t="s">
        <v>8813</v>
      </c>
      <c r="AL251" s="276" t="s">
        <v>8813</v>
      </c>
      <c r="AM251" s="276" t="s">
        <v>8813</v>
      </c>
      <c r="AN251" s="276" t="s">
        <v>8813</v>
      </c>
      <c r="AO251" s="276" t="s">
        <v>8813</v>
      </c>
      <c r="AP251" s="276" t="s">
        <v>8813</v>
      </c>
      <c r="AQ251" s="276" t="s">
        <v>8813</v>
      </c>
      <c r="AR251" s="276" t="s">
        <v>8813</v>
      </c>
      <c r="AS251" s="276" t="s">
        <v>8813</v>
      </c>
      <c r="AT251" s="276" t="s">
        <v>8813</v>
      </c>
      <c r="AU251" s="276" t="s">
        <v>8813</v>
      </c>
      <c r="AV251" s="276" t="s">
        <v>8813</v>
      </c>
      <c r="AW251" s="276" t="s">
        <v>8813</v>
      </c>
      <c r="AX251" s="276" t="s">
        <v>8813</v>
      </c>
      <c r="AY251" s="276" t="s">
        <v>8813</v>
      </c>
      <c r="AZ251" s="276" t="s">
        <v>8813</v>
      </c>
      <c r="BA251" s="276" t="str">
        <f>_xlfn.IFNA(VLOOKUP(C251,'INFORM Severity - hidden'!$C$5:$G$300,5,FALSE),"-")</f>
        <v>-</v>
      </c>
    </row>
    <row r="252" spans="1:53" x14ac:dyDescent="0.25">
      <c r="A252"/>
      <c r="B252"/>
      <c r="C252" t="s">
        <v>8910</v>
      </c>
      <c r="D252" s="276" t="str">
        <f t="shared" si="3"/>
        <v>-</v>
      </c>
      <c r="E252" s="276" t="s">
        <v>8813</v>
      </c>
      <c r="F252" s="276">
        <v>1.3</v>
      </c>
      <c r="G252" s="276" t="s">
        <v>8813</v>
      </c>
      <c r="H252" s="276" t="s">
        <v>8813</v>
      </c>
      <c r="I252" s="276" t="s">
        <v>8813</v>
      </c>
      <c r="J252" s="276" t="s">
        <v>8813</v>
      </c>
      <c r="K252" s="276" t="s">
        <v>8813</v>
      </c>
      <c r="L252" s="276" t="s">
        <v>8813</v>
      </c>
      <c r="M252" s="276" t="s">
        <v>8813</v>
      </c>
      <c r="N252" s="276" t="s">
        <v>8813</v>
      </c>
      <c r="O252" s="276" t="s">
        <v>8813</v>
      </c>
      <c r="P252" s="276" t="s">
        <v>8813</v>
      </c>
      <c r="Q252" s="276" t="s">
        <v>8813</v>
      </c>
      <c r="R252" s="276" t="s">
        <v>8813</v>
      </c>
      <c r="S252" s="276" t="s">
        <v>8813</v>
      </c>
      <c r="T252" s="276" t="s">
        <v>8813</v>
      </c>
      <c r="U252" s="276" t="s">
        <v>8813</v>
      </c>
      <c r="V252" s="276" t="s">
        <v>8813</v>
      </c>
      <c r="W252" s="276" t="s">
        <v>8813</v>
      </c>
      <c r="X252" s="276" t="s">
        <v>8813</v>
      </c>
      <c r="Y252" s="276" t="s">
        <v>8813</v>
      </c>
      <c r="Z252" s="276" t="s">
        <v>8813</v>
      </c>
      <c r="AA252" s="276" t="s">
        <v>8813</v>
      </c>
      <c r="AB252" s="276" t="s">
        <v>8813</v>
      </c>
      <c r="AC252" s="276" t="s">
        <v>8813</v>
      </c>
      <c r="AD252" s="276" t="s">
        <v>8813</v>
      </c>
      <c r="AE252" s="276" t="s">
        <v>8813</v>
      </c>
      <c r="AF252" s="276" t="s">
        <v>8813</v>
      </c>
      <c r="AG252" s="276" t="s">
        <v>8813</v>
      </c>
      <c r="AH252" s="276" t="s">
        <v>8813</v>
      </c>
      <c r="AI252" s="276" t="s">
        <v>8813</v>
      </c>
      <c r="AJ252" s="276" t="s">
        <v>8813</v>
      </c>
      <c r="AK252" s="276" t="s">
        <v>8813</v>
      </c>
      <c r="AL252" s="276" t="s">
        <v>8813</v>
      </c>
      <c r="AM252" s="276" t="s">
        <v>8813</v>
      </c>
      <c r="AN252" s="276" t="s">
        <v>8813</v>
      </c>
      <c r="AO252" s="276" t="s">
        <v>8813</v>
      </c>
      <c r="AP252" s="276" t="s">
        <v>8813</v>
      </c>
      <c r="AQ252" s="276" t="s">
        <v>8813</v>
      </c>
      <c r="AR252" s="276" t="s">
        <v>8813</v>
      </c>
      <c r="AS252" s="276" t="s">
        <v>8813</v>
      </c>
      <c r="AT252" s="276" t="s">
        <v>8813</v>
      </c>
      <c r="AU252" s="276" t="s">
        <v>8813</v>
      </c>
      <c r="AV252" s="276" t="s">
        <v>8813</v>
      </c>
      <c r="AW252" s="276" t="s">
        <v>8813</v>
      </c>
      <c r="AX252" s="276" t="s">
        <v>8813</v>
      </c>
      <c r="AY252" s="276" t="s">
        <v>8813</v>
      </c>
      <c r="AZ252" s="276" t="s">
        <v>8813</v>
      </c>
      <c r="BA252" s="276" t="str">
        <f>_xlfn.IFNA(VLOOKUP(C252,'INFORM Severity - hidden'!$C$5:$G$300,5,FALSE),"-")</f>
        <v>-</v>
      </c>
    </row>
    <row r="253" spans="1:53" x14ac:dyDescent="0.25">
      <c r="A253" t="s">
        <v>54</v>
      </c>
      <c r="B253" t="s">
        <v>52</v>
      </c>
      <c r="C253" t="s">
        <v>53</v>
      </c>
      <c r="D253" s="276" t="str">
        <f t="shared" si="3"/>
        <v>Decreasing</v>
      </c>
      <c r="E253" s="276">
        <v>4.2</v>
      </c>
      <c r="F253" s="276">
        <v>4.3</v>
      </c>
      <c r="G253" s="276">
        <v>4.3</v>
      </c>
      <c r="H253" s="276">
        <v>4.7</v>
      </c>
      <c r="I253" s="276">
        <v>4.7</v>
      </c>
      <c r="J253" s="276">
        <v>4.7</v>
      </c>
      <c r="K253" s="276">
        <v>4.7</v>
      </c>
      <c r="L253" s="276">
        <v>4.7</v>
      </c>
      <c r="M253" s="276">
        <v>4.7</v>
      </c>
      <c r="N253" s="276">
        <v>4.7</v>
      </c>
      <c r="O253" s="276">
        <v>4.7</v>
      </c>
      <c r="P253" s="276">
        <v>4.7</v>
      </c>
      <c r="Q253" s="276">
        <v>4.7</v>
      </c>
      <c r="R253" s="276">
        <v>4.7</v>
      </c>
      <c r="S253" s="276">
        <v>4.7</v>
      </c>
      <c r="T253" s="276">
        <v>4.7</v>
      </c>
      <c r="U253" s="276">
        <v>4.7</v>
      </c>
      <c r="V253" s="276">
        <v>4.7</v>
      </c>
      <c r="W253" s="276">
        <v>4.7</v>
      </c>
      <c r="X253" s="276">
        <v>4.7</v>
      </c>
      <c r="Y253" s="276">
        <v>4.5999999999999996</v>
      </c>
      <c r="Z253" s="276">
        <v>4.5999999999999996</v>
      </c>
      <c r="AA253" s="276">
        <v>4.5999999999999996</v>
      </c>
      <c r="AB253" s="276">
        <v>4.5999999999999996</v>
      </c>
      <c r="AC253" s="276">
        <v>4.5999999999999996</v>
      </c>
      <c r="AD253" s="276">
        <v>4.5999999999999996</v>
      </c>
      <c r="AE253" s="276">
        <v>4.5999999999999996</v>
      </c>
      <c r="AF253" s="276">
        <v>4.5999999999999996</v>
      </c>
      <c r="AG253" s="276">
        <v>4.9000000000000004</v>
      </c>
      <c r="AH253" s="276">
        <v>4.9000000000000004</v>
      </c>
      <c r="AI253" s="276">
        <v>4.9000000000000004</v>
      </c>
      <c r="AJ253" s="276">
        <v>4.9000000000000004</v>
      </c>
      <c r="AK253" s="276">
        <v>4.8</v>
      </c>
      <c r="AL253" s="276">
        <v>4.7</v>
      </c>
      <c r="AM253" s="276">
        <v>4.7</v>
      </c>
      <c r="AN253" s="276">
        <v>4.7</v>
      </c>
      <c r="AO253" s="276">
        <v>4.7</v>
      </c>
      <c r="AP253" s="276">
        <v>4.7</v>
      </c>
      <c r="AQ253" s="276">
        <v>4.7</v>
      </c>
      <c r="AR253" s="276">
        <v>4.7</v>
      </c>
      <c r="AS253" s="276">
        <v>4.8</v>
      </c>
      <c r="AT253" s="276">
        <v>4.8</v>
      </c>
      <c r="AU253" s="276">
        <v>4.7</v>
      </c>
      <c r="AV253" s="276">
        <v>4.7</v>
      </c>
      <c r="AW253" s="276">
        <v>4.7</v>
      </c>
      <c r="AX253" s="276">
        <v>4.7</v>
      </c>
      <c r="AY253" s="276">
        <v>4.7</v>
      </c>
      <c r="AZ253" s="276">
        <v>4.5999999999999996</v>
      </c>
      <c r="BA253" s="276">
        <f>_xlfn.IFNA(VLOOKUP(C253,'INFORM Severity - hidden'!$C$5:$G$300,5,FALSE),"-")</f>
        <v>4.5999999999999996</v>
      </c>
    </row>
    <row r="254" spans="1:53" x14ac:dyDescent="0.25">
      <c r="A254" t="s">
        <v>54</v>
      </c>
      <c r="B254" t="s">
        <v>620</v>
      </c>
      <c r="C254" t="s">
        <v>621</v>
      </c>
      <c r="D254" s="276" t="str">
        <f t="shared" si="3"/>
        <v>Decreasing</v>
      </c>
      <c r="E254" s="276" t="s">
        <v>8813</v>
      </c>
      <c r="F254" s="276">
        <v>2.8</v>
      </c>
      <c r="G254" s="276">
        <v>2.8</v>
      </c>
      <c r="H254" s="276">
        <v>3</v>
      </c>
      <c r="I254" s="276">
        <v>3</v>
      </c>
      <c r="J254" s="276">
        <v>3</v>
      </c>
      <c r="K254" s="276">
        <v>3</v>
      </c>
      <c r="L254" s="276">
        <v>3</v>
      </c>
      <c r="M254" s="276">
        <v>2.9</v>
      </c>
      <c r="N254" s="276">
        <v>2.9</v>
      </c>
      <c r="O254" s="276">
        <v>3</v>
      </c>
      <c r="P254" s="276">
        <v>3</v>
      </c>
      <c r="Q254" s="276">
        <v>3</v>
      </c>
      <c r="R254" s="276">
        <v>2.9</v>
      </c>
      <c r="S254" s="276">
        <v>2.9</v>
      </c>
      <c r="T254" s="276">
        <v>2.9</v>
      </c>
      <c r="U254" s="276">
        <v>2.9</v>
      </c>
      <c r="V254" s="276">
        <v>2.6</v>
      </c>
      <c r="W254" s="276">
        <v>2.6</v>
      </c>
      <c r="X254" s="276">
        <v>2.6</v>
      </c>
      <c r="Y254" s="276">
        <v>2.6</v>
      </c>
      <c r="Z254" s="276">
        <v>2.6</v>
      </c>
      <c r="AA254" s="276">
        <v>2.9</v>
      </c>
      <c r="AB254" s="276">
        <v>2.9</v>
      </c>
      <c r="AC254" s="276">
        <v>2.9</v>
      </c>
      <c r="AD254" s="276">
        <v>2.9</v>
      </c>
      <c r="AE254" s="276">
        <v>2.9</v>
      </c>
      <c r="AF254" s="276">
        <v>3</v>
      </c>
      <c r="AG254" s="276">
        <v>2.6</v>
      </c>
      <c r="AH254" s="276">
        <v>2.5</v>
      </c>
      <c r="AI254" s="276">
        <v>2.5</v>
      </c>
      <c r="AJ254" s="276">
        <v>2.5</v>
      </c>
      <c r="AK254" s="276">
        <v>4.5</v>
      </c>
      <c r="AL254" s="276">
        <v>4.5</v>
      </c>
      <c r="AM254" s="276">
        <v>4.5</v>
      </c>
      <c r="AN254" s="276">
        <v>4.5</v>
      </c>
      <c r="AO254" s="276">
        <v>4.5</v>
      </c>
      <c r="AP254" s="276">
        <v>4.5</v>
      </c>
      <c r="AQ254" s="276">
        <v>4.5</v>
      </c>
      <c r="AR254" s="276">
        <v>4.5</v>
      </c>
      <c r="AS254" s="276">
        <v>4.5</v>
      </c>
      <c r="AT254" s="276">
        <v>4.5</v>
      </c>
      <c r="AU254" s="276">
        <v>3.1</v>
      </c>
      <c r="AV254" s="276">
        <v>3.1</v>
      </c>
      <c r="AW254" s="276">
        <v>2.8</v>
      </c>
      <c r="AX254" s="276">
        <v>2.8</v>
      </c>
      <c r="AY254" s="276">
        <v>2.8</v>
      </c>
      <c r="AZ254" s="276">
        <v>2.2999999999999998</v>
      </c>
      <c r="BA254" s="276">
        <f>_xlfn.IFNA(VLOOKUP(C254,'INFORM Severity - hidden'!$C$5:$G$300,5,FALSE),"-")</f>
        <v>2.2999999999999998</v>
      </c>
    </row>
    <row r="255" spans="1:53" x14ac:dyDescent="0.25">
      <c r="A255" t="s">
        <v>304</v>
      </c>
      <c r="B255" t="s">
        <v>302</v>
      </c>
      <c r="C255" t="s">
        <v>303</v>
      </c>
      <c r="D255" s="276" t="str">
        <f t="shared" si="3"/>
        <v>Increasing</v>
      </c>
      <c r="E255" s="276" t="s">
        <v>8813</v>
      </c>
      <c r="F255" s="276">
        <v>2.7</v>
      </c>
      <c r="G255" s="276">
        <v>2.7</v>
      </c>
      <c r="H255" s="276">
        <v>2.7</v>
      </c>
      <c r="I255" s="276">
        <v>2.7</v>
      </c>
      <c r="J255" s="276">
        <v>2.7</v>
      </c>
      <c r="K255" s="276">
        <v>2.7</v>
      </c>
      <c r="L255" s="276">
        <v>2.7</v>
      </c>
      <c r="M255" s="276">
        <v>2.7</v>
      </c>
      <c r="N255" s="276">
        <v>2.7</v>
      </c>
      <c r="O255" s="276">
        <v>2.7</v>
      </c>
      <c r="P255" s="276">
        <v>2.7</v>
      </c>
      <c r="Q255" s="276">
        <v>2.7</v>
      </c>
      <c r="R255" s="276">
        <v>2.7</v>
      </c>
      <c r="S255" s="276">
        <v>2.7</v>
      </c>
      <c r="T255" s="276">
        <v>2.7</v>
      </c>
      <c r="U255" s="276">
        <v>2.7</v>
      </c>
      <c r="V255" s="276">
        <v>2.8</v>
      </c>
      <c r="W255" s="276">
        <v>2.8</v>
      </c>
      <c r="X255" s="276">
        <v>2.8</v>
      </c>
      <c r="Y255" s="276">
        <v>2.8</v>
      </c>
      <c r="Z255" s="276">
        <v>2.7</v>
      </c>
      <c r="AA255" s="276">
        <v>2.7</v>
      </c>
      <c r="AB255" s="276">
        <v>2.7</v>
      </c>
      <c r="AC255" s="276">
        <v>2.7</v>
      </c>
      <c r="AD255" s="276">
        <v>2.7</v>
      </c>
      <c r="AE255" s="276">
        <v>2.7</v>
      </c>
      <c r="AF255" s="276">
        <v>2.7</v>
      </c>
      <c r="AG255" s="276">
        <v>2.7</v>
      </c>
      <c r="AH255" s="276">
        <v>2.8</v>
      </c>
      <c r="AI255" s="276">
        <v>2.9</v>
      </c>
      <c r="AJ255" s="276">
        <v>2.9</v>
      </c>
      <c r="AK255" s="276">
        <v>2.9</v>
      </c>
      <c r="AL255" s="276">
        <v>2.8</v>
      </c>
      <c r="AM255" s="276">
        <v>2.9</v>
      </c>
      <c r="AN255" s="276">
        <v>2.9</v>
      </c>
      <c r="AO255" s="276">
        <v>2.9</v>
      </c>
      <c r="AP255" s="276">
        <v>2.9</v>
      </c>
      <c r="AQ255" s="276">
        <v>2.9</v>
      </c>
      <c r="AR255" s="276">
        <v>2.9</v>
      </c>
      <c r="AS255" s="276">
        <v>2.9</v>
      </c>
      <c r="AT255" s="276">
        <v>2.8</v>
      </c>
      <c r="AU255" s="276">
        <v>2.8</v>
      </c>
      <c r="AV255" s="276">
        <v>2.8</v>
      </c>
      <c r="AW255" s="276">
        <v>2.8</v>
      </c>
      <c r="AX255" s="276">
        <v>2.9</v>
      </c>
      <c r="AY255" s="276">
        <v>2.9</v>
      </c>
      <c r="AZ255" s="276">
        <v>2.9</v>
      </c>
      <c r="BA255" s="276">
        <f>_xlfn.IFNA(VLOOKUP(C255,'INFORM Severity - hidden'!$C$5:$G$300,5,FALSE),"-")</f>
        <v>2.9</v>
      </c>
    </row>
    <row r="256" spans="1:53" x14ac:dyDescent="0.25">
      <c r="A256" t="s">
        <v>114</v>
      </c>
      <c r="B256" t="s">
        <v>112</v>
      </c>
      <c r="C256" t="s">
        <v>113</v>
      </c>
      <c r="D256" s="276" t="str">
        <f t="shared" si="3"/>
        <v>Increasing</v>
      </c>
      <c r="E256" s="276" t="s">
        <v>8813</v>
      </c>
      <c r="F256" s="276">
        <v>3.6</v>
      </c>
      <c r="G256" s="276">
        <v>3.8</v>
      </c>
      <c r="H256" s="276">
        <v>3.9</v>
      </c>
      <c r="I256" s="276">
        <v>3.9</v>
      </c>
      <c r="J256" s="276">
        <v>3.9</v>
      </c>
      <c r="K256" s="276">
        <v>3.9</v>
      </c>
      <c r="L256" s="276">
        <v>3.9</v>
      </c>
      <c r="M256" s="276">
        <v>3.9</v>
      </c>
      <c r="N256" s="276">
        <v>3.7</v>
      </c>
      <c r="O256" s="276">
        <v>3.7</v>
      </c>
      <c r="P256" s="276">
        <v>3.7</v>
      </c>
      <c r="Q256" s="276">
        <v>3.8</v>
      </c>
      <c r="R256" s="276">
        <v>3.8</v>
      </c>
      <c r="S256" s="276">
        <v>3.8</v>
      </c>
      <c r="T256" s="276">
        <v>3.7</v>
      </c>
      <c r="U256" s="276">
        <v>3.7</v>
      </c>
      <c r="V256" s="276">
        <v>3.7</v>
      </c>
      <c r="W256" s="276">
        <v>3.7</v>
      </c>
      <c r="X256" s="276">
        <v>3.7</v>
      </c>
      <c r="Y256" s="276">
        <v>3.7</v>
      </c>
      <c r="Z256" s="276">
        <v>3.5</v>
      </c>
      <c r="AA256" s="276">
        <v>3.5</v>
      </c>
      <c r="AB256" s="276">
        <v>3.5</v>
      </c>
      <c r="AC256" s="276">
        <v>3.5</v>
      </c>
      <c r="AD256" s="276">
        <v>3.5</v>
      </c>
      <c r="AE256" s="276">
        <v>3.5</v>
      </c>
      <c r="AF256" s="276">
        <v>3.5</v>
      </c>
      <c r="AG256" s="276">
        <v>3.5</v>
      </c>
      <c r="AH256" s="276">
        <v>3.5</v>
      </c>
      <c r="AI256" s="276">
        <v>3.4</v>
      </c>
      <c r="AJ256" s="276">
        <v>3.4</v>
      </c>
      <c r="AK256" s="276">
        <v>3.4</v>
      </c>
      <c r="AL256" s="276">
        <v>3.4</v>
      </c>
      <c r="AM256" s="276">
        <v>3.4</v>
      </c>
      <c r="AN256" s="276">
        <v>3.7</v>
      </c>
      <c r="AO256" s="276">
        <v>3.8</v>
      </c>
      <c r="AP256" s="276">
        <v>3.8</v>
      </c>
      <c r="AQ256" s="276">
        <v>3.8</v>
      </c>
      <c r="AR256" s="276">
        <v>3.8</v>
      </c>
      <c r="AS256" s="276">
        <v>3.8</v>
      </c>
      <c r="AT256" s="276">
        <v>3.8</v>
      </c>
      <c r="AU256" s="276">
        <v>3.8</v>
      </c>
      <c r="AV256" s="276">
        <v>3.8</v>
      </c>
      <c r="AW256" s="276">
        <v>3.8</v>
      </c>
      <c r="AX256" s="276">
        <v>3.8</v>
      </c>
      <c r="AY256" s="276">
        <v>3.9</v>
      </c>
      <c r="AZ256" s="276">
        <v>3.9</v>
      </c>
      <c r="BA256" s="276">
        <f>_xlfn.IFNA(VLOOKUP(C256,'INFORM Severity - hidden'!$C$5:$G$300,5,FALSE),"-")</f>
        <v>3.9</v>
      </c>
    </row>
    <row r="257" spans="1:53" x14ac:dyDescent="0.25">
      <c r="A257"/>
      <c r="B257"/>
      <c r="C257" t="s">
        <v>8911</v>
      </c>
      <c r="D257" s="276" t="str">
        <f t="shared" si="3"/>
        <v>-</v>
      </c>
      <c r="E257" s="276" t="s">
        <v>8813</v>
      </c>
      <c r="F257" s="276" t="s">
        <v>8813</v>
      </c>
      <c r="G257" s="276">
        <v>2.2999999999999998</v>
      </c>
      <c r="H257" s="276">
        <v>3.2</v>
      </c>
      <c r="I257" s="276">
        <v>3.2</v>
      </c>
      <c r="J257" s="276" t="s">
        <v>8813</v>
      </c>
      <c r="K257" s="276" t="s">
        <v>8813</v>
      </c>
      <c r="L257" s="276" t="s">
        <v>8813</v>
      </c>
      <c r="M257" s="276" t="s">
        <v>8813</v>
      </c>
      <c r="N257" s="276" t="s">
        <v>8813</v>
      </c>
      <c r="O257" s="276" t="s">
        <v>8813</v>
      </c>
      <c r="P257" s="276" t="s">
        <v>8813</v>
      </c>
      <c r="Q257" s="276" t="s">
        <v>8813</v>
      </c>
      <c r="R257" s="276" t="s">
        <v>8813</v>
      </c>
      <c r="S257" s="276" t="s">
        <v>8813</v>
      </c>
      <c r="T257" s="276" t="s">
        <v>8813</v>
      </c>
      <c r="U257" s="276" t="s">
        <v>8813</v>
      </c>
      <c r="V257" s="276" t="s">
        <v>8813</v>
      </c>
      <c r="W257" s="276" t="s">
        <v>8813</v>
      </c>
      <c r="X257" s="276" t="s">
        <v>8813</v>
      </c>
      <c r="Y257" s="276" t="s">
        <v>8813</v>
      </c>
      <c r="Z257" s="276" t="s">
        <v>8813</v>
      </c>
      <c r="AA257" s="276" t="s">
        <v>8813</v>
      </c>
      <c r="AB257" s="276" t="s">
        <v>8813</v>
      </c>
      <c r="AC257" s="276" t="s">
        <v>8813</v>
      </c>
      <c r="AD257" s="276" t="s">
        <v>8813</v>
      </c>
      <c r="AE257" s="276" t="s">
        <v>8813</v>
      </c>
      <c r="AF257" s="276" t="s">
        <v>8813</v>
      </c>
      <c r="AG257" s="276" t="s">
        <v>8813</v>
      </c>
      <c r="AH257" s="276" t="s">
        <v>8813</v>
      </c>
      <c r="AI257" s="276" t="s">
        <v>8813</v>
      </c>
      <c r="AJ257" s="276" t="s">
        <v>8813</v>
      </c>
      <c r="AK257" s="276" t="s">
        <v>8813</v>
      </c>
      <c r="AL257" s="276" t="s">
        <v>8813</v>
      </c>
      <c r="AM257" s="276" t="s">
        <v>8813</v>
      </c>
      <c r="AN257" s="276" t="s">
        <v>8813</v>
      </c>
      <c r="AO257" s="276" t="s">
        <v>8813</v>
      </c>
      <c r="AP257" s="276" t="s">
        <v>8813</v>
      </c>
      <c r="AQ257" s="276" t="s">
        <v>8813</v>
      </c>
      <c r="AR257" s="276" t="s">
        <v>8813</v>
      </c>
      <c r="AS257" s="276" t="s">
        <v>8813</v>
      </c>
      <c r="AT257" s="276" t="s">
        <v>8813</v>
      </c>
      <c r="AU257" s="276" t="s">
        <v>8813</v>
      </c>
      <c r="AV257" s="276" t="s">
        <v>8813</v>
      </c>
      <c r="AW257" s="276" t="s">
        <v>8813</v>
      </c>
      <c r="AX257" s="276" t="s">
        <v>8813</v>
      </c>
      <c r="AY257" s="276" t="s">
        <v>8813</v>
      </c>
      <c r="AZ257" s="276" t="s">
        <v>8813</v>
      </c>
      <c r="BA257" s="276" t="str">
        <f>_xlfn.IFNA(VLOOKUP(C257,'INFORM Severity - hidden'!$C$5:$G$300,5,FALSE),"-")</f>
        <v>-</v>
      </c>
    </row>
    <row r="258" spans="1:53" x14ac:dyDescent="0.25">
      <c r="A258"/>
      <c r="B258"/>
      <c r="C258" t="s">
        <v>8912</v>
      </c>
      <c r="D258" s="276" t="str">
        <f>IF(BA258="-","-",IFERROR(IF(ROUND(AVERAGE(AY258:BA258),1)=ROUND(AVERAGE(AV258:AX258),1),"Stable",IF(ROUND(AVERAGE(AY258:BA258),1)&lt;ROUND(AVERAGE(AV258:AX258),1),"Decreasing",IF(ROUND(AVERAGE(AY258:BA258),1)&gt;ROUND(AVERAGE(AV258:AX258),1),"Increasing"))),"-"))</f>
        <v>-</v>
      </c>
      <c r="E258" s="276" t="s">
        <v>8813</v>
      </c>
      <c r="F258" s="276" t="s">
        <v>8813</v>
      </c>
      <c r="G258" s="276" t="s">
        <v>8813</v>
      </c>
      <c r="H258" s="276" t="s">
        <v>8813</v>
      </c>
      <c r="I258" s="276" t="s">
        <v>8813</v>
      </c>
      <c r="J258" s="276" t="s">
        <v>8813</v>
      </c>
      <c r="K258" s="276" t="s">
        <v>8813</v>
      </c>
      <c r="L258" s="276" t="s">
        <v>8813</v>
      </c>
      <c r="M258" s="276" t="s">
        <v>8813</v>
      </c>
      <c r="N258" s="276" t="s">
        <v>8813</v>
      </c>
      <c r="O258" s="276" t="s">
        <v>8813</v>
      </c>
      <c r="P258" s="276" t="s">
        <v>8813</v>
      </c>
      <c r="Q258" s="276" t="s">
        <v>8813</v>
      </c>
      <c r="R258" s="276" t="s">
        <v>8813</v>
      </c>
      <c r="S258" s="276" t="s">
        <v>8813</v>
      </c>
      <c r="T258" s="276" t="s">
        <v>8813</v>
      </c>
      <c r="U258" s="276" t="s">
        <v>8813</v>
      </c>
      <c r="V258" s="276">
        <v>2.6</v>
      </c>
      <c r="W258" s="276">
        <v>2.6</v>
      </c>
      <c r="X258" s="276">
        <v>2.6</v>
      </c>
      <c r="Y258" s="276">
        <v>2.6</v>
      </c>
      <c r="Z258" s="276">
        <v>2.6</v>
      </c>
      <c r="AA258" s="276">
        <v>2.6</v>
      </c>
      <c r="AB258" s="276" t="s">
        <v>8813</v>
      </c>
      <c r="AC258" s="276" t="s">
        <v>8813</v>
      </c>
      <c r="AD258" s="276" t="s">
        <v>8813</v>
      </c>
      <c r="AE258" s="276" t="s">
        <v>8813</v>
      </c>
      <c r="AF258" s="276" t="s">
        <v>8813</v>
      </c>
      <c r="AG258" s="276" t="s">
        <v>8813</v>
      </c>
      <c r="AH258" s="276" t="s">
        <v>8813</v>
      </c>
      <c r="AI258" s="276" t="s">
        <v>8813</v>
      </c>
      <c r="AJ258" s="276" t="s">
        <v>8813</v>
      </c>
      <c r="AK258" s="276" t="s">
        <v>8813</v>
      </c>
      <c r="AL258" s="276" t="s">
        <v>8813</v>
      </c>
      <c r="AM258" s="276" t="s">
        <v>8813</v>
      </c>
      <c r="AN258" s="276" t="s">
        <v>8813</v>
      </c>
      <c r="AO258" s="276" t="s">
        <v>8813</v>
      </c>
      <c r="AP258" s="276" t="s">
        <v>8813</v>
      </c>
      <c r="AQ258" s="276" t="s">
        <v>8813</v>
      </c>
      <c r="AR258" s="276" t="s">
        <v>8813</v>
      </c>
      <c r="AS258" s="276" t="s">
        <v>8813</v>
      </c>
      <c r="AT258" s="276" t="s">
        <v>8813</v>
      </c>
      <c r="AU258" s="276" t="s">
        <v>8813</v>
      </c>
      <c r="AV258" s="276" t="s">
        <v>8813</v>
      </c>
      <c r="AW258" s="276" t="s">
        <v>8813</v>
      </c>
      <c r="AX258" s="276" t="s">
        <v>8813</v>
      </c>
      <c r="AY258" s="276" t="s">
        <v>8813</v>
      </c>
      <c r="AZ258" s="276" t="s">
        <v>8813</v>
      </c>
      <c r="BA258" s="276" t="str">
        <f>_xlfn.IFNA(VLOOKUP(C258,'INFORM Severity - hidden'!$C$5:$G$300,5,FALSE),"-")</f>
        <v>-</v>
      </c>
    </row>
  </sheetData>
  <conditionalFormatting sqref="D3:D258">
    <cfRule type="cellIs" dxfId="296" priority="1" stopIfTrue="1" operator="equal">
      <formula>"Increasing"</formula>
    </cfRule>
    <cfRule type="cellIs" dxfId="295" priority="2" stopIfTrue="1" operator="equal">
      <formula>"Stable"</formula>
    </cfRule>
    <cfRule type="cellIs" dxfId="294" priority="3" stopIfTrue="1" operator="equal">
      <formula>"Decreasing"</formula>
    </cfRule>
  </conditionalFormatting>
  <conditionalFormatting sqref="E3:E258">
    <cfRule type="cellIs" dxfId="293" priority="4" stopIfTrue="1" operator="equal">
      <formula>"-"</formula>
    </cfRule>
    <cfRule type="cellIs" dxfId="292" priority="5" stopIfTrue="1" operator="greaterThanOrEqual">
      <formula>4</formula>
    </cfRule>
    <cfRule type="cellIs" dxfId="291" priority="6" stopIfTrue="1" operator="between">
      <formula>3</formula>
      <formula>4</formula>
    </cfRule>
    <cfRule type="cellIs" dxfId="290" priority="7" stopIfTrue="1" operator="between">
      <formula>2</formula>
      <formula>3</formula>
    </cfRule>
    <cfRule type="cellIs" dxfId="289" priority="8" stopIfTrue="1" operator="between">
      <formula>1</formula>
      <formula>2</formula>
    </cfRule>
    <cfRule type="cellIs" dxfId="288" priority="9" stopIfTrue="1" operator="between">
      <formula>0.1</formula>
      <formula>1</formula>
    </cfRule>
  </conditionalFormatting>
  <conditionalFormatting sqref="F3:F258">
    <cfRule type="cellIs" dxfId="287" priority="10" stopIfTrue="1" operator="equal">
      <formula>"-"</formula>
    </cfRule>
    <cfRule type="cellIs" dxfId="286" priority="11" stopIfTrue="1" operator="greaterThanOrEqual">
      <formula>4</formula>
    </cfRule>
    <cfRule type="cellIs" dxfId="285" priority="12" stopIfTrue="1" operator="between">
      <formula>3</formula>
      <formula>4</formula>
    </cfRule>
    <cfRule type="cellIs" dxfId="284" priority="13" stopIfTrue="1" operator="between">
      <formula>2</formula>
      <formula>3</formula>
    </cfRule>
    <cfRule type="cellIs" dxfId="283" priority="14" stopIfTrue="1" operator="between">
      <formula>1</formula>
      <formula>2</formula>
    </cfRule>
    <cfRule type="cellIs" dxfId="282" priority="15" stopIfTrue="1" operator="between">
      <formula>0.1</formula>
      <formula>1</formula>
    </cfRule>
  </conditionalFormatting>
  <conditionalFormatting sqref="G3:G258">
    <cfRule type="cellIs" dxfId="281" priority="16" stopIfTrue="1" operator="equal">
      <formula>"-"</formula>
    </cfRule>
    <cfRule type="cellIs" dxfId="280" priority="17" stopIfTrue="1" operator="greaterThanOrEqual">
      <formula>4</formula>
    </cfRule>
    <cfRule type="cellIs" dxfId="279" priority="18" stopIfTrue="1" operator="between">
      <formula>3</formula>
      <formula>4</formula>
    </cfRule>
    <cfRule type="cellIs" dxfId="278" priority="19" stopIfTrue="1" operator="between">
      <formula>2</formula>
      <formula>3</formula>
    </cfRule>
    <cfRule type="cellIs" dxfId="277" priority="20" stopIfTrue="1" operator="between">
      <formula>1</formula>
      <formula>2</formula>
    </cfRule>
    <cfRule type="cellIs" dxfId="276" priority="21" stopIfTrue="1" operator="between">
      <formula>0.1</formula>
      <formula>1</formula>
    </cfRule>
  </conditionalFormatting>
  <conditionalFormatting sqref="H3:H258">
    <cfRule type="cellIs" dxfId="275" priority="22" stopIfTrue="1" operator="equal">
      <formula>"-"</formula>
    </cfRule>
    <cfRule type="cellIs" dxfId="274" priority="23" stopIfTrue="1" operator="greaterThanOrEqual">
      <formula>4</formula>
    </cfRule>
    <cfRule type="cellIs" dxfId="273" priority="24" stopIfTrue="1" operator="between">
      <formula>3</formula>
      <formula>4</formula>
    </cfRule>
    <cfRule type="cellIs" dxfId="272" priority="25" stopIfTrue="1" operator="between">
      <formula>2</formula>
      <formula>3</formula>
    </cfRule>
    <cfRule type="cellIs" dxfId="271" priority="26" stopIfTrue="1" operator="between">
      <formula>1</formula>
      <formula>2</formula>
    </cfRule>
    <cfRule type="cellIs" dxfId="270" priority="27" stopIfTrue="1" operator="between">
      <formula>0.1</formula>
      <formula>1</formula>
    </cfRule>
  </conditionalFormatting>
  <conditionalFormatting sqref="I3:I258">
    <cfRule type="cellIs" dxfId="269" priority="28" stopIfTrue="1" operator="equal">
      <formula>"-"</formula>
    </cfRule>
    <cfRule type="cellIs" dxfId="268" priority="29" stopIfTrue="1" operator="greaterThanOrEqual">
      <formula>4</formula>
    </cfRule>
    <cfRule type="cellIs" dxfId="267" priority="30" stopIfTrue="1" operator="between">
      <formula>3</formula>
      <formula>4</formula>
    </cfRule>
    <cfRule type="cellIs" dxfId="266" priority="31" stopIfTrue="1" operator="between">
      <formula>2</formula>
      <formula>3</formula>
    </cfRule>
    <cfRule type="cellIs" dxfId="265" priority="32" stopIfTrue="1" operator="between">
      <formula>1</formula>
      <formula>2</formula>
    </cfRule>
    <cfRule type="cellIs" dxfId="264" priority="33" stopIfTrue="1" operator="between">
      <formula>0.1</formula>
      <formula>1</formula>
    </cfRule>
  </conditionalFormatting>
  <conditionalFormatting sqref="J3:J258">
    <cfRule type="cellIs" dxfId="263" priority="34" stopIfTrue="1" operator="equal">
      <formula>"-"</formula>
    </cfRule>
    <cfRule type="cellIs" dxfId="262" priority="35" stopIfTrue="1" operator="greaterThanOrEqual">
      <formula>4</formula>
    </cfRule>
    <cfRule type="cellIs" dxfId="261" priority="36" stopIfTrue="1" operator="between">
      <formula>3</formula>
      <formula>4</formula>
    </cfRule>
    <cfRule type="cellIs" dxfId="260" priority="37" stopIfTrue="1" operator="between">
      <formula>2</formula>
      <formula>3</formula>
    </cfRule>
    <cfRule type="cellIs" dxfId="259" priority="38" stopIfTrue="1" operator="between">
      <formula>1</formula>
      <formula>2</formula>
    </cfRule>
    <cfRule type="cellIs" dxfId="258" priority="39" stopIfTrue="1" operator="between">
      <formula>0.1</formula>
      <formula>1</formula>
    </cfRule>
  </conditionalFormatting>
  <conditionalFormatting sqref="K3:K258">
    <cfRule type="cellIs" dxfId="257" priority="40" stopIfTrue="1" operator="equal">
      <formula>"-"</formula>
    </cfRule>
    <cfRule type="cellIs" dxfId="256" priority="41" stopIfTrue="1" operator="greaterThanOrEqual">
      <formula>4</formula>
    </cfRule>
    <cfRule type="cellIs" dxfId="255" priority="42" stopIfTrue="1" operator="between">
      <formula>3</formula>
      <formula>4</formula>
    </cfRule>
    <cfRule type="cellIs" dxfId="254" priority="43" stopIfTrue="1" operator="between">
      <formula>2</formula>
      <formula>3</formula>
    </cfRule>
    <cfRule type="cellIs" dxfId="253" priority="44" stopIfTrue="1" operator="between">
      <formula>1</formula>
      <formula>2</formula>
    </cfRule>
    <cfRule type="cellIs" dxfId="252" priority="45" stopIfTrue="1" operator="between">
      <formula>0.1</formula>
      <formula>1</formula>
    </cfRule>
  </conditionalFormatting>
  <conditionalFormatting sqref="L3:L258">
    <cfRule type="cellIs" dxfId="251" priority="46" stopIfTrue="1" operator="equal">
      <formula>"-"</formula>
    </cfRule>
    <cfRule type="cellIs" dxfId="250" priority="47" stopIfTrue="1" operator="greaterThanOrEqual">
      <formula>4</formula>
    </cfRule>
    <cfRule type="cellIs" dxfId="249" priority="48" stopIfTrue="1" operator="between">
      <formula>3</formula>
      <formula>4</formula>
    </cfRule>
    <cfRule type="cellIs" dxfId="248" priority="49" stopIfTrue="1" operator="between">
      <formula>2</formula>
      <formula>3</formula>
    </cfRule>
    <cfRule type="cellIs" dxfId="247" priority="50" stopIfTrue="1" operator="between">
      <formula>1</formula>
      <formula>2</formula>
    </cfRule>
    <cfRule type="cellIs" dxfId="246" priority="51" stopIfTrue="1" operator="between">
      <formula>0.1</formula>
      <formula>1</formula>
    </cfRule>
  </conditionalFormatting>
  <conditionalFormatting sqref="M3:M258">
    <cfRule type="cellIs" dxfId="245" priority="52" stopIfTrue="1" operator="equal">
      <formula>"-"</formula>
    </cfRule>
    <cfRule type="cellIs" dxfId="244" priority="53" stopIfTrue="1" operator="greaterThanOrEqual">
      <formula>4</formula>
    </cfRule>
    <cfRule type="cellIs" dxfId="243" priority="54" stopIfTrue="1" operator="between">
      <formula>3</formula>
      <formula>4</formula>
    </cfRule>
    <cfRule type="cellIs" dxfId="242" priority="55" stopIfTrue="1" operator="between">
      <formula>2</formula>
      <formula>3</formula>
    </cfRule>
    <cfRule type="cellIs" dxfId="241" priority="56" stopIfTrue="1" operator="between">
      <formula>1</formula>
      <formula>2</formula>
    </cfRule>
    <cfRule type="cellIs" dxfId="240" priority="57" stopIfTrue="1" operator="between">
      <formula>0.1</formula>
      <formula>1</formula>
    </cfRule>
  </conditionalFormatting>
  <conditionalFormatting sqref="N3:N258">
    <cfRule type="cellIs" dxfId="239" priority="58" stopIfTrue="1" operator="equal">
      <formula>"-"</formula>
    </cfRule>
    <cfRule type="cellIs" dxfId="238" priority="59" stopIfTrue="1" operator="greaterThanOrEqual">
      <formula>4</formula>
    </cfRule>
    <cfRule type="cellIs" dxfId="237" priority="60" stopIfTrue="1" operator="between">
      <formula>3</formula>
      <formula>4</formula>
    </cfRule>
    <cfRule type="cellIs" dxfId="236" priority="61" stopIfTrue="1" operator="between">
      <formula>2</formula>
      <formula>3</formula>
    </cfRule>
    <cfRule type="cellIs" dxfId="235" priority="62" stopIfTrue="1" operator="between">
      <formula>1</formula>
      <formula>2</formula>
    </cfRule>
    <cfRule type="cellIs" dxfId="234" priority="63" stopIfTrue="1" operator="between">
      <formula>0.1</formula>
      <formula>1</formula>
    </cfRule>
  </conditionalFormatting>
  <conditionalFormatting sqref="O3:O258">
    <cfRule type="cellIs" dxfId="233" priority="64" stopIfTrue="1" operator="equal">
      <formula>"-"</formula>
    </cfRule>
    <cfRule type="cellIs" dxfId="232" priority="65" stopIfTrue="1" operator="greaterThanOrEqual">
      <formula>4</formula>
    </cfRule>
    <cfRule type="cellIs" dxfId="231" priority="66" stopIfTrue="1" operator="between">
      <formula>3</formula>
      <formula>4</formula>
    </cfRule>
    <cfRule type="cellIs" dxfId="230" priority="67" stopIfTrue="1" operator="between">
      <formula>2</formula>
      <formula>3</formula>
    </cfRule>
    <cfRule type="cellIs" dxfId="229" priority="68" stopIfTrue="1" operator="between">
      <formula>1</formula>
      <formula>2</formula>
    </cfRule>
    <cfRule type="cellIs" dxfId="228" priority="69" stopIfTrue="1" operator="between">
      <formula>0.1</formula>
      <formula>1</formula>
    </cfRule>
  </conditionalFormatting>
  <conditionalFormatting sqref="P3:P258">
    <cfRule type="cellIs" dxfId="227" priority="70" stopIfTrue="1" operator="equal">
      <formula>"-"</formula>
    </cfRule>
    <cfRule type="cellIs" dxfId="226" priority="71" stopIfTrue="1" operator="greaterThanOrEqual">
      <formula>4</formula>
    </cfRule>
    <cfRule type="cellIs" dxfId="225" priority="72" stopIfTrue="1" operator="between">
      <formula>3</formula>
      <formula>4</formula>
    </cfRule>
    <cfRule type="cellIs" dxfId="224" priority="73" stopIfTrue="1" operator="between">
      <formula>2</formula>
      <formula>3</formula>
    </cfRule>
    <cfRule type="cellIs" dxfId="223" priority="74" stopIfTrue="1" operator="between">
      <formula>1</formula>
      <formula>2</formula>
    </cfRule>
    <cfRule type="cellIs" dxfId="222" priority="75" stopIfTrue="1" operator="between">
      <formula>0.1</formula>
      <formula>1</formula>
    </cfRule>
  </conditionalFormatting>
  <conditionalFormatting sqref="Q3:Q258">
    <cfRule type="cellIs" dxfId="221" priority="76" stopIfTrue="1" operator="equal">
      <formula>"-"</formula>
    </cfRule>
    <cfRule type="cellIs" dxfId="220" priority="77" stopIfTrue="1" operator="greaterThanOrEqual">
      <formula>4</formula>
    </cfRule>
    <cfRule type="cellIs" dxfId="219" priority="78" stopIfTrue="1" operator="between">
      <formula>3</formula>
      <formula>4</formula>
    </cfRule>
    <cfRule type="cellIs" dxfId="218" priority="79" stopIfTrue="1" operator="between">
      <formula>2</formula>
      <formula>3</formula>
    </cfRule>
    <cfRule type="cellIs" dxfId="217" priority="80" stopIfTrue="1" operator="between">
      <formula>1</formula>
      <formula>2</formula>
    </cfRule>
    <cfRule type="cellIs" dxfId="216" priority="81" stopIfTrue="1" operator="between">
      <formula>0.1</formula>
      <formula>1</formula>
    </cfRule>
  </conditionalFormatting>
  <conditionalFormatting sqref="R3:R258">
    <cfRule type="cellIs" dxfId="215" priority="82" stopIfTrue="1" operator="equal">
      <formula>"-"</formula>
    </cfRule>
    <cfRule type="cellIs" dxfId="214" priority="83" stopIfTrue="1" operator="greaterThanOrEqual">
      <formula>4</formula>
    </cfRule>
    <cfRule type="cellIs" dxfId="213" priority="84" stopIfTrue="1" operator="between">
      <formula>3</formula>
      <formula>4</formula>
    </cfRule>
    <cfRule type="cellIs" dxfId="212" priority="85" stopIfTrue="1" operator="between">
      <formula>2</formula>
      <formula>3</formula>
    </cfRule>
    <cfRule type="cellIs" dxfId="211" priority="86" stopIfTrue="1" operator="between">
      <formula>1</formula>
      <formula>2</formula>
    </cfRule>
    <cfRule type="cellIs" dxfId="210" priority="87" stopIfTrue="1" operator="between">
      <formula>0.1</formula>
      <formula>1</formula>
    </cfRule>
  </conditionalFormatting>
  <conditionalFormatting sqref="S3:S258">
    <cfRule type="cellIs" dxfId="209" priority="88" stopIfTrue="1" operator="equal">
      <formula>"-"</formula>
    </cfRule>
    <cfRule type="cellIs" dxfId="208" priority="89" stopIfTrue="1" operator="greaterThanOrEqual">
      <formula>4</formula>
    </cfRule>
    <cfRule type="cellIs" dxfId="207" priority="90" stopIfTrue="1" operator="between">
      <formula>3</formula>
      <formula>4</formula>
    </cfRule>
    <cfRule type="cellIs" dxfId="206" priority="91" stopIfTrue="1" operator="between">
      <formula>2</formula>
      <formula>3</formula>
    </cfRule>
    <cfRule type="cellIs" dxfId="205" priority="92" stopIfTrue="1" operator="between">
      <formula>1</formula>
      <formula>2</formula>
    </cfRule>
    <cfRule type="cellIs" dxfId="204" priority="93" stopIfTrue="1" operator="between">
      <formula>0.1</formula>
      <formula>1</formula>
    </cfRule>
  </conditionalFormatting>
  <conditionalFormatting sqref="T3:T258">
    <cfRule type="cellIs" dxfId="203" priority="94" stopIfTrue="1" operator="equal">
      <formula>"-"</formula>
    </cfRule>
    <cfRule type="cellIs" dxfId="202" priority="95" stopIfTrue="1" operator="greaterThanOrEqual">
      <formula>4</formula>
    </cfRule>
    <cfRule type="cellIs" dxfId="201" priority="96" stopIfTrue="1" operator="between">
      <formula>3</formula>
      <formula>4</formula>
    </cfRule>
    <cfRule type="cellIs" dxfId="200" priority="97" stopIfTrue="1" operator="between">
      <formula>2</formula>
      <formula>3</formula>
    </cfRule>
    <cfRule type="cellIs" dxfId="199" priority="98" stopIfTrue="1" operator="between">
      <formula>1</formula>
      <formula>2</formula>
    </cfRule>
    <cfRule type="cellIs" dxfId="198" priority="99" stopIfTrue="1" operator="between">
      <formula>0.1</formula>
      <formula>1</formula>
    </cfRule>
  </conditionalFormatting>
  <conditionalFormatting sqref="U3:U258">
    <cfRule type="cellIs" dxfId="197" priority="100" stopIfTrue="1" operator="equal">
      <formula>"-"</formula>
    </cfRule>
    <cfRule type="cellIs" dxfId="196" priority="101" stopIfTrue="1" operator="greaterThanOrEqual">
      <formula>4</formula>
    </cfRule>
    <cfRule type="cellIs" dxfId="195" priority="102" stopIfTrue="1" operator="between">
      <formula>3</formula>
      <formula>4</formula>
    </cfRule>
    <cfRule type="cellIs" dxfId="194" priority="103" stopIfTrue="1" operator="between">
      <formula>2</formula>
      <formula>3</formula>
    </cfRule>
    <cfRule type="cellIs" dxfId="193" priority="104" stopIfTrue="1" operator="between">
      <formula>1</formula>
      <formula>2</formula>
    </cfRule>
    <cfRule type="cellIs" dxfId="192" priority="105" stopIfTrue="1" operator="between">
      <formula>0.1</formula>
      <formula>1</formula>
    </cfRule>
  </conditionalFormatting>
  <conditionalFormatting sqref="V3:V258">
    <cfRule type="cellIs" dxfId="191" priority="106" stopIfTrue="1" operator="equal">
      <formula>"-"</formula>
    </cfRule>
    <cfRule type="cellIs" dxfId="190" priority="107" stopIfTrue="1" operator="greaterThanOrEqual">
      <formula>4</formula>
    </cfRule>
    <cfRule type="cellIs" dxfId="189" priority="108" stopIfTrue="1" operator="between">
      <formula>3</formula>
      <formula>4</formula>
    </cfRule>
    <cfRule type="cellIs" dxfId="188" priority="109" stopIfTrue="1" operator="between">
      <formula>2</formula>
      <formula>3</formula>
    </cfRule>
    <cfRule type="cellIs" dxfId="187" priority="110" stopIfTrue="1" operator="between">
      <formula>1</formula>
      <formula>2</formula>
    </cfRule>
    <cfRule type="cellIs" dxfId="186" priority="111" stopIfTrue="1" operator="between">
      <formula>0.1</formula>
      <formula>1</formula>
    </cfRule>
  </conditionalFormatting>
  <conditionalFormatting sqref="W3:W258">
    <cfRule type="cellIs" dxfId="185" priority="112" stopIfTrue="1" operator="equal">
      <formula>"-"</formula>
    </cfRule>
    <cfRule type="cellIs" dxfId="184" priority="113" stopIfTrue="1" operator="greaterThanOrEqual">
      <formula>4</formula>
    </cfRule>
    <cfRule type="cellIs" dxfId="183" priority="114" stopIfTrue="1" operator="between">
      <formula>3</formula>
      <formula>4</formula>
    </cfRule>
    <cfRule type="cellIs" dxfId="182" priority="115" stopIfTrue="1" operator="between">
      <formula>2</formula>
      <formula>3</formula>
    </cfRule>
    <cfRule type="cellIs" dxfId="181" priority="116" stopIfTrue="1" operator="between">
      <formula>1</formula>
      <formula>2</formula>
    </cfRule>
    <cfRule type="cellIs" dxfId="180" priority="117" stopIfTrue="1" operator="between">
      <formula>0.1</formula>
      <formula>1</formula>
    </cfRule>
  </conditionalFormatting>
  <conditionalFormatting sqref="X3:X258">
    <cfRule type="cellIs" dxfId="179" priority="118" stopIfTrue="1" operator="equal">
      <formula>"-"</formula>
    </cfRule>
    <cfRule type="cellIs" dxfId="178" priority="119" stopIfTrue="1" operator="greaterThanOrEqual">
      <formula>4</formula>
    </cfRule>
    <cfRule type="cellIs" dxfId="177" priority="120" stopIfTrue="1" operator="between">
      <formula>3</formula>
      <formula>4</formula>
    </cfRule>
    <cfRule type="cellIs" dxfId="176" priority="121" stopIfTrue="1" operator="between">
      <formula>2</formula>
      <formula>3</formula>
    </cfRule>
    <cfRule type="cellIs" dxfId="175" priority="122" stopIfTrue="1" operator="between">
      <formula>1</formula>
      <formula>2</formula>
    </cfRule>
    <cfRule type="cellIs" dxfId="174" priority="123" stopIfTrue="1" operator="between">
      <formula>0.1</formula>
      <formula>1</formula>
    </cfRule>
  </conditionalFormatting>
  <conditionalFormatting sqref="Y3:Y258">
    <cfRule type="cellIs" dxfId="173" priority="124" stopIfTrue="1" operator="equal">
      <formula>"-"</formula>
    </cfRule>
    <cfRule type="cellIs" dxfId="172" priority="125" stopIfTrue="1" operator="greaterThanOrEqual">
      <formula>4</formula>
    </cfRule>
    <cfRule type="cellIs" dxfId="171" priority="126" stopIfTrue="1" operator="between">
      <formula>3</formula>
      <formula>4</formula>
    </cfRule>
    <cfRule type="cellIs" dxfId="170" priority="127" stopIfTrue="1" operator="between">
      <formula>2</formula>
      <formula>3</formula>
    </cfRule>
    <cfRule type="cellIs" dxfId="169" priority="128" stopIfTrue="1" operator="between">
      <formula>1</formula>
      <formula>2</formula>
    </cfRule>
    <cfRule type="cellIs" dxfId="168" priority="129" stopIfTrue="1" operator="between">
      <formula>0.1</formula>
      <formula>1</formula>
    </cfRule>
  </conditionalFormatting>
  <conditionalFormatting sqref="Z3:Z258">
    <cfRule type="cellIs" dxfId="167" priority="130" stopIfTrue="1" operator="equal">
      <formula>"-"</formula>
    </cfRule>
    <cfRule type="cellIs" dxfId="166" priority="131" stopIfTrue="1" operator="greaterThanOrEqual">
      <formula>4</formula>
    </cfRule>
    <cfRule type="cellIs" dxfId="165" priority="132" stopIfTrue="1" operator="between">
      <formula>3</formula>
      <formula>4</formula>
    </cfRule>
    <cfRule type="cellIs" dxfId="164" priority="133" stopIfTrue="1" operator="between">
      <formula>2</formula>
      <formula>3</formula>
    </cfRule>
    <cfRule type="cellIs" dxfId="163" priority="134" stopIfTrue="1" operator="between">
      <formula>1</formula>
      <formula>2</formula>
    </cfRule>
    <cfRule type="cellIs" dxfId="162" priority="135" stopIfTrue="1" operator="between">
      <formula>0.1</formula>
      <formula>1</formula>
    </cfRule>
  </conditionalFormatting>
  <conditionalFormatting sqref="AA3:AA258">
    <cfRule type="cellIs" dxfId="161" priority="136" stopIfTrue="1" operator="equal">
      <formula>"-"</formula>
    </cfRule>
    <cfRule type="cellIs" dxfId="160" priority="137" stopIfTrue="1" operator="greaterThanOrEqual">
      <formula>4</formula>
    </cfRule>
    <cfRule type="cellIs" dxfId="159" priority="138" stopIfTrue="1" operator="between">
      <formula>3</formula>
      <formula>4</formula>
    </cfRule>
    <cfRule type="cellIs" dxfId="158" priority="139" stopIfTrue="1" operator="between">
      <formula>2</formula>
      <formula>3</formula>
    </cfRule>
    <cfRule type="cellIs" dxfId="157" priority="140" stopIfTrue="1" operator="between">
      <formula>1</formula>
      <formula>2</formula>
    </cfRule>
    <cfRule type="cellIs" dxfId="156" priority="141" stopIfTrue="1" operator="between">
      <formula>0.1</formula>
      <formula>1</formula>
    </cfRule>
  </conditionalFormatting>
  <conditionalFormatting sqref="AB3:AB258">
    <cfRule type="cellIs" dxfId="155" priority="142" stopIfTrue="1" operator="equal">
      <formula>"-"</formula>
    </cfRule>
    <cfRule type="cellIs" dxfId="154" priority="143" stopIfTrue="1" operator="greaterThanOrEqual">
      <formula>4</formula>
    </cfRule>
    <cfRule type="cellIs" dxfId="153" priority="144" stopIfTrue="1" operator="between">
      <formula>3</formula>
      <formula>4</formula>
    </cfRule>
    <cfRule type="cellIs" dxfId="152" priority="145" stopIfTrue="1" operator="between">
      <formula>2</formula>
      <formula>3</formula>
    </cfRule>
    <cfRule type="cellIs" dxfId="151" priority="146" stopIfTrue="1" operator="between">
      <formula>1</formula>
      <formula>2</formula>
    </cfRule>
    <cfRule type="cellIs" dxfId="150" priority="147" stopIfTrue="1" operator="between">
      <formula>0.1</formula>
      <formula>1</formula>
    </cfRule>
  </conditionalFormatting>
  <conditionalFormatting sqref="AC3:AC258">
    <cfRule type="cellIs" dxfId="149" priority="148" stopIfTrue="1" operator="equal">
      <formula>"-"</formula>
    </cfRule>
    <cfRule type="cellIs" dxfId="148" priority="149" stopIfTrue="1" operator="greaterThanOrEqual">
      <formula>4</formula>
    </cfRule>
    <cfRule type="cellIs" dxfId="147" priority="150" stopIfTrue="1" operator="between">
      <formula>3</formula>
      <formula>4</formula>
    </cfRule>
    <cfRule type="cellIs" dxfId="146" priority="151" stopIfTrue="1" operator="between">
      <formula>2</formula>
      <formula>3</formula>
    </cfRule>
    <cfRule type="cellIs" dxfId="145" priority="152" stopIfTrue="1" operator="between">
      <formula>1</formula>
      <formula>2</formula>
    </cfRule>
    <cfRule type="cellIs" dxfId="144" priority="153" stopIfTrue="1" operator="between">
      <formula>0.1</formula>
      <formula>1</formula>
    </cfRule>
  </conditionalFormatting>
  <conditionalFormatting sqref="AD3:AD258">
    <cfRule type="cellIs" dxfId="143" priority="154" stopIfTrue="1" operator="equal">
      <formula>"-"</formula>
    </cfRule>
    <cfRule type="cellIs" dxfId="142" priority="155" stopIfTrue="1" operator="greaterThanOrEqual">
      <formula>4</formula>
    </cfRule>
    <cfRule type="cellIs" dxfId="141" priority="156" stopIfTrue="1" operator="between">
      <formula>3</formula>
      <formula>4</formula>
    </cfRule>
    <cfRule type="cellIs" dxfId="140" priority="157" stopIfTrue="1" operator="between">
      <formula>2</formula>
      <formula>3</formula>
    </cfRule>
    <cfRule type="cellIs" dxfId="139" priority="158" stopIfTrue="1" operator="between">
      <formula>1</formula>
      <formula>2</formula>
    </cfRule>
    <cfRule type="cellIs" dxfId="138" priority="159" stopIfTrue="1" operator="between">
      <formula>0.1</formula>
      <formula>1</formula>
    </cfRule>
  </conditionalFormatting>
  <conditionalFormatting sqref="AE3:AE258">
    <cfRule type="cellIs" dxfId="137" priority="160" stopIfTrue="1" operator="equal">
      <formula>"-"</formula>
    </cfRule>
    <cfRule type="cellIs" dxfId="136" priority="161" stopIfTrue="1" operator="greaterThanOrEqual">
      <formula>4</formula>
    </cfRule>
    <cfRule type="cellIs" dxfId="135" priority="162" stopIfTrue="1" operator="between">
      <formula>3</formula>
      <formula>4</formula>
    </cfRule>
    <cfRule type="cellIs" dxfId="134" priority="163" stopIfTrue="1" operator="between">
      <formula>2</formula>
      <formula>3</formula>
    </cfRule>
    <cfRule type="cellIs" dxfId="133" priority="164" stopIfTrue="1" operator="between">
      <formula>1</formula>
      <formula>2</formula>
    </cfRule>
    <cfRule type="cellIs" dxfId="132" priority="165" stopIfTrue="1" operator="between">
      <formula>0.1</formula>
      <formula>1</formula>
    </cfRule>
  </conditionalFormatting>
  <conditionalFormatting sqref="AF3:AF258">
    <cfRule type="cellIs" dxfId="131" priority="166" stopIfTrue="1" operator="equal">
      <formula>"-"</formula>
    </cfRule>
    <cfRule type="cellIs" dxfId="130" priority="167" stopIfTrue="1" operator="greaterThanOrEqual">
      <formula>4</formula>
    </cfRule>
    <cfRule type="cellIs" dxfId="129" priority="168" stopIfTrue="1" operator="between">
      <formula>3</formula>
      <formula>4</formula>
    </cfRule>
    <cfRule type="cellIs" dxfId="128" priority="169" stopIfTrue="1" operator="between">
      <formula>2</formula>
      <formula>3</formula>
    </cfRule>
    <cfRule type="cellIs" dxfId="127" priority="170" stopIfTrue="1" operator="between">
      <formula>1</formula>
      <formula>2</formula>
    </cfRule>
    <cfRule type="cellIs" dxfId="126" priority="171" stopIfTrue="1" operator="between">
      <formula>0.1</formula>
      <formula>1</formula>
    </cfRule>
  </conditionalFormatting>
  <conditionalFormatting sqref="AG3:AG258">
    <cfRule type="cellIs" dxfId="125" priority="172" stopIfTrue="1" operator="equal">
      <formula>"-"</formula>
    </cfRule>
    <cfRule type="cellIs" dxfId="124" priority="173" stopIfTrue="1" operator="greaterThanOrEqual">
      <formula>4</formula>
    </cfRule>
    <cfRule type="cellIs" dxfId="123" priority="174" stopIfTrue="1" operator="between">
      <formula>3</formula>
      <formula>4</formula>
    </cfRule>
    <cfRule type="cellIs" dxfId="122" priority="175" stopIfTrue="1" operator="between">
      <formula>2</formula>
      <formula>3</formula>
    </cfRule>
    <cfRule type="cellIs" dxfId="121" priority="176" stopIfTrue="1" operator="between">
      <formula>1</formula>
      <formula>2</formula>
    </cfRule>
    <cfRule type="cellIs" dxfId="120" priority="177" stopIfTrue="1" operator="between">
      <formula>0.1</formula>
      <formula>1</formula>
    </cfRule>
  </conditionalFormatting>
  <conditionalFormatting sqref="AH3:AH258">
    <cfRule type="cellIs" dxfId="119" priority="178" stopIfTrue="1" operator="equal">
      <formula>"-"</formula>
    </cfRule>
    <cfRule type="cellIs" dxfId="118" priority="179" stopIfTrue="1" operator="greaterThanOrEqual">
      <formula>4</formula>
    </cfRule>
    <cfRule type="cellIs" dxfId="117" priority="180" stopIfTrue="1" operator="between">
      <formula>3</formula>
      <formula>4</formula>
    </cfRule>
    <cfRule type="cellIs" dxfId="116" priority="181" stopIfTrue="1" operator="between">
      <formula>2</formula>
      <formula>3</formula>
    </cfRule>
    <cfRule type="cellIs" dxfId="115" priority="182" stopIfTrue="1" operator="between">
      <formula>1</formula>
      <formula>2</formula>
    </cfRule>
    <cfRule type="cellIs" dxfId="114" priority="183" stopIfTrue="1" operator="between">
      <formula>0.1</formula>
      <formula>1</formula>
    </cfRule>
  </conditionalFormatting>
  <conditionalFormatting sqref="AI3:AI258">
    <cfRule type="cellIs" dxfId="113" priority="184" stopIfTrue="1" operator="equal">
      <formula>"-"</formula>
    </cfRule>
    <cfRule type="cellIs" dxfId="112" priority="185" stopIfTrue="1" operator="greaterThanOrEqual">
      <formula>4</formula>
    </cfRule>
    <cfRule type="cellIs" dxfId="111" priority="186" stopIfTrue="1" operator="between">
      <formula>3</formula>
      <formula>4</formula>
    </cfRule>
    <cfRule type="cellIs" dxfId="110" priority="187" stopIfTrue="1" operator="between">
      <formula>2</formula>
      <formula>3</formula>
    </cfRule>
    <cfRule type="cellIs" dxfId="109" priority="188" stopIfTrue="1" operator="between">
      <formula>1</formula>
      <formula>2</formula>
    </cfRule>
    <cfRule type="cellIs" dxfId="108" priority="189" stopIfTrue="1" operator="between">
      <formula>0.1</formula>
      <formula>1</formula>
    </cfRule>
  </conditionalFormatting>
  <conditionalFormatting sqref="AJ3:AJ258">
    <cfRule type="cellIs" dxfId="107" priority="190" stopIfTrue="1" operator="equal">
      <formula>"-"</formula>
    </cfRule>
    <cfRule type="cellIs" dxfId="106" priority="191" stopIfTrue="1" operator="greaterThanOrEqual">
      <formula>4</formula>
    </cfRule>
    <cfRule type="cellIs" dxfId="105" priority="192" stopIfTrue="1" operator="between">
      <formula>3</formula>
      <formula>4</formula>
    </cfRule>
    <cfRule type="cellIs" dxfId="104" priority="193" stopIfTrue="1" operator="between">
      <formula>2</formula>
      <formula>3</formula>
    </cfRule>
    <cfRule type="cellIs" dxfId="103" priority="194" stopIfTrue="1" operator="between">
      <formula>1</formula>
      <formula>2</formula>
    </cfRule>
    <cfRule type="cellIs" dxfId="102" priority="195" stopIfTrue="1" operator="between">
      <formula>0.1</formula>
      <formula>1</formula>
    </cfRule>
  </conditionalFormatting>
  <conditionalFormatting sqref="AK3:AK258">
    <cfRule type="cellIs" dxfId="101" priority="196" stopIfTrue="1" operator="equal">
      <formula>"-"</formula>
    </cfRule>
    <cfRule type="cellIs" dxfId="100" priority="197" stopIfTrue="1" operator="greaterThanOrEqual">
      <formula>4</formula>
    </cfRule>
    <cfRule type="cellIs" dxfId="99" priority="198" stopIfTrue="1" operator="between">
      <formula>3</formula>
      <formula>4</formula>
    </cfRule>
    <cfRule type="cellIs" dxfId="98" priority="199" stopIfTrue="1" operator="between">
      <formula>2</formula>
      <formula>3</formula>
    </cfRule>
    <cfRule type="cellIs" dxfId="97" priority="200" stopIfTrue="1" operator="between">
      <formula>1</formula>
      <formula>2</formula>
    </cfRule>
    <cfRule type="cellIs" dxfId="96" priority="201" stopIfTrue="1" operator="between">
      <formula>0.1</formula>
      <formula>1</formula>
    </cfRule>
  </conditionalFormatting>
  <conditionalFormatting sqref="AL3:AL258">
    <cfRule type="cellIs" dxfId="95" priority="202" stopIfTrue="1" operator="equal">
      <formula>"-"</formula>
    </cfRule>
    <cfRule type="cellIs" dxfId="94" priority="203" stopIfTrue="1" operator="greaterThanOrEqual">
      <formula>4</formula>
    </cfRule>
    <cfRule type="cellIs" dxfId="93" priority="204" stopIfTrue="1" operator="between">
      <formula>3</formula>
      <formula>4</formula>
    </cfRule>
    <cfRule type="cellIs" dxfId="92" priority="205" stopIfTrue="1" operator="between">
      <formula>2</formula>
      <formula>3</formula>
    </cfRule>
    <cfRule type="cellIs" dxfId="91" priority="206" stopIfTrue="1" operator="between">
      <formula>1</formula>
      <formula>2</formula>
    </cfRule>
    <cfRule type="cellIs" dxfId="90" priority="207" stopIfTrue="1" operator="between">
      <formula>0.1</formula>
      <formula>1</formula>
    </cfRule>
  </conditionalFormatting>
  <conditionalFormatting sqref="AM3:AM258">
    <cfRule type="cellIs" dxfId="89" priority="208" stopIfTrue="1" operator="equal">
      <formula>"-"</formula>
    </cfRule>
    <cfRule type="cellIs" dxfId="88" priority="209" stopIfTrue="1" operator="greaterThanOrEqual">
      <formula>4</formula>
    </cfRule>
    <cfRule type="cellIs" dxfId="87" priority="210" stopIfTrue="1" operator="between">
      <formula>3</formula>
      <formula>4</formula>
    </cfRule>
    <cfRule type="cellIs" dxfId="86" priority="211" stopIfTrue="1" operator="between">
      <formula>2</formula>
      <formula>3</formula>
    </cfRule>
    <cfRule type="cellIs" dxfId="85" priority="212" stopIfTrue="1" operator="between">
      <formula>1</formula>
      <formula>2</formula>
    </cfRule>
    <cfRule type="cellIs" dxfId="84" priority="213" stopIfTrue="1" operator="between">
      <formula>0.1</formula>
      <formula>1</formula>
    </cfRule>
  </conditionalFormatting>
  <conditionalFormatting sqref="AN3:AN258">
    <cfRule type="cellIs" dxfId="83" priority="214" stopIfTrue="1" operator="equal">
      <formula>"-"</formula>
    </cfRule>
    <cfRule type="cellIs" dxfId="82" priority="215" stopIfTrue="1" operator="greaterThanOrEqual">
      <formula>4</formula>
    </cfRule>
    <cfRule type="cellIs" dxfId="81" priority="216" stopIfTrue="1" operator="between">
      <formula>3</formula>
      <formula>4</formula>
    </cfRule>
    <cfRule type="cellIs" dxfId="80" priority="217" stopIfTrue="1" operator="between">
      <formula>2</formula>
      <formula>3</formula>
    </cfRule>
    <cfRule type="cellIs" dxfId="79" priority="218" stopIfTrue="1" operator="between">
      <formula>1</formula>
      <formula>2</formula>
    </cfRule>
    <cfRule type="cellIs" dxfId="78" priority="219" stopIfTrue="1" operator="between">
      <formula>0.1</formula>
      <formula>1</formula>
    </cfRule>
  </conditionalFormatting>
  <conditionalFormatting sqref="AO3:AO258">
    <cfRule type="cellIs" dxfId="77" priority="220" stopIfTrue="1" operator="equal">
      <formula>"-"</formula>
    </cfRule>
    <cfRule type="cellIs" dxfId="76" priority="221" stopIfTrue="1" operator="greaterThanOrEqual">
      <formula>4</formula>
    </cfRule>
    <cfRule type="cellIs" dxfId="75" priority="222" stopIfTrue="1" operator="between">
      <formula>3</formula>
      <formula>4</formula>
    </cfRule>
    <cfRule type="cellIs" dxfId="74" priority="223" stopIfTrue="1" operator="between">
      <formula>2</formula>
      <formula>3</formula>
    </cfRule>
    <cfRule type="cellIs" dxfId="73" priority="224" stopIfTrue="1" operator="between">
      <formula>1</formula>
      <formula>2</formula>
    </cfRule>
    <cfRule type="cellIs" dxfId="72" priority="225" stopIfTrue="1" operator="between">
      <formula>0.1</formula>
      <formula>1</formula>
    </cfRule>
  </conditionalFormatting>
  <conditionalFormatting sqref="AP3:AP258">
    <cfRule type="cellIs" dxfId="71" priority="226" stopIfTrue="1" operator="equal">
      <formula>"-"</formula>
    </cfRule>
    <cfRule type="cellIs" dxfId="70" priority="227" stopIfTrue="1" operator="greaterThanOrEqual">
      <formula>4</formula>
    </cfRule>
    <cfRule type="cellIs" dxfId="69" priority="228" stopIfTrue="1" operator="between">
      <formula>3</formula>
      <formula>4</formula>
    </cfRule>
    <cfRule type="cellIs" dxfId="68" priority="229" stopIfTrue="1" operator="between">
      <formula>2</formula>
      <formula>3</formula>
    </cfRule>
    <cfRule type="cellIs" dxfId="67" priority="230" stopIfTrue="1" operator="between">
      <formula>1</formula>
      <formula>2</formula>
    </cfRule>
    <cfRule type="cellIs" dxfId="66" priority="231" stopIfTrue="1" operator="between">
      <formula>0.1</formula>
      <formula>1</formula>
    </cfRule>
  </conditionalFormatting>
  <conditionalFormatting sqref="AQ3:AQ258">
    <cfRule type="cellIs" dxfId="65" priority="232" stopIfTrue="1" operator="equal">
      <formula>"-"</formula>
    </cfRule>
    <cfRule type="cellIs" dxfId="64" priority="233" stopIfTrue="1" operator="greaterThanOrEqual">
      <formula>4</formula>
    </cfRule>
    <cfRule type="cellIs" dxfId="63" priority="234" stopIfTrue="1" operator="between">
      <formula>3</formula>
      <formula>4</formula>
    </cfRule>
    <cfRule type="cellIs" dxfId="62" priority="235" stopIfTrue="1" operator="between">
      <formula>2</formula>
      <formula>3</formula>
    </cfRule>
    <cfRule type="cellIs" dxfId="61" priority="236" stopIfTrue="1" operator="between">
      <formula>1</formula>
      <formula>2</formula>
    </cfRule>
    <cfRule type="cellIs" dxfId="60" priority="237" stopIfTrue="1" operator="between">
      <formula>0.1</formula>
      <formula>1</formula>
    </cfRule>
  </conditionalFormatting>
  <conditionalFormatting sqref="AR3:AR258">
    <cfRule type="cellIs" dxfId="59" priority="238" stopIfTrue="1" operator="equal">
      <formula>"-"</formula>
    </cfRule>
    <cfRule type="cellIs" dxfId="58" priority="239" stopIfTrue="1" operator="greaterThanOrEqual">
      <formula>4</formula>
    </cfRule>
    <cfRule type="cellIs" dxfId="57" priority="240" stopIfTrue="1" operator="between">
      <formula>3</formula>
      <formula>4</formula>
    </cfRule>
    <cfRule type="cellIs" dxfId="56" priority="241" stopIfTrue="1" operator="between">
      <formula>2</formula>
      <formula>3</formula>
    </cfRule>
    <cfRule type="cellIs" dxfId="55" priority="242" stopIfTrue="1" operator="between">
      <formula>1</formula>
      <formula>2</formula>
    </cfRule>
    <cfRule type="cellIs" dxfId="54" priority="243" stopIfTrue="1" operator="between">
      <formula>0.1</formula>
      <formula>1</formula>
    </cfRule>
  </conditionalFormatting>
  <conditionalFormatting sqref="AS3:AS258">
    <cfRule type="cellIs" dxfId="53" priority="244" stopIfTrue="1" operator="equal">
      <formula>"-"</formula>
    </cfRule>
    <cfRule type="cellIs" dxfId="52" priority="245" stopIfTrue="1" operator="greaterThanOrEqual">
      <formula>4</formula>
    </cfRule>
    <cfRule type="cellIs" dxfId="51" priority="246" stopIfTrue="1" operator="between">
      <formula>3</formula>
      <formula>4</formula>
    </cfRule>
    <cfRule type="cellIs" dxfId="50" priority="247" stopIfTrue="1" operator="between">
      <formula>2</formula>
      <formula>3</formula>
    </cfRule>
    <cfRule type="cellIs" dxfId="49" priority="248" stopIfTrue="1" operator="between">
      <formula>1</formula>
      <formula>2</formula>
    </cfRule>
    <cfRule type="cellIs" dxfId="48" priority="249" stopIfTrue="1" operator="between">
      <formula>0.1</formula>
      <formula>1</formula>
    </cfRule>
  </conditionalFormatting>
  <conditionalFormatting sqref="AT3:AT258">
    <cfRule type="cellIs" dxfId="47" priority="250" stopIfTrue="1" operator="equal">
      <formula>"-"</formula>
    </cfRule>
    <cfRule type="cellIs" dxfId="46" priority="251" stopIfTrue="1" operator="greaterThanOrEqual">
      <formula>4</formula>
    </cfRule>
    <cfRule type="cellIs" dxfId="45" priority="252" stopIfTrue="1" operator="between">
      <formula>3</formula>
      <formula>4</formula>
    </cfRule>
    <cfRule type="cellIs" dxfId="44" priority="253" stopIfTrue="1" operator="between">
      <formula>2</formula>
      <formula>3</formula>
    </cfRule>
    <cfRule type="cellIs" dxfId="43" priority="254" stopIfTrue="1" operator="between">
      <formula>1</formula>
      <formula>2</formula>
    </cfRule>
    <cfRule type="cellIs" dxfId="42" priority="255" stopIfTrue="1" operator="between">
      <formula>0.1</formula>
      <formula>1</formula>
    </cfRule>
  </conditionalFormatting>
  <conditionalFormatting sqref="AU3:AU258">
    <cfRule type="cellIs" dxfId="41" priority="256" stopIfTrue="1" operator="equal">
      <formula>"-"</formula>
    </cfRule>
    <cfRule type="cellIs" dxfId="40" priority="257" stopIfTrue="1" operator="greaterThanOrEqual">
      <formula>4</formula>
    </cfRule>
    <cfRule type="cellIs" dxfId="39" priority="258" stopIfTrue="1" operator="between">
      <formula>3</formula>
      <formula>4</formula>
    </cfRule>
    <cfRule type="cellIs" dxfId="38" priority="259" stopIfTrue="1" operator="between">
      <formula>2</formula>
      <formula>3</formula>
    </cfRule>
    <cfRule type="cellIs" dxfId="37" priority="260" stopIfTrue="1" operator="between">
      <formula>1</formula>
      <formula>2</formula>
    </cfRule>
    <cfRule type="cellIs" dxfId="36" priority="261" stopIfTrue="1" operator="between">
      <formula>0.1</formula>
      <formula>1</formula>
    </cfRule>
  </conditionalFormatting>
  <conditionalFormatting sqref="AV3:AV258">
    <cfRule type="cellIs" dxfId="35" priority="262" stopIfTrue="1" operator="equal">
      <formula>"-"</formula>
    </cfRule>
    <cfRule type="cellIs" dxfId="34" priority="263" stopIfTrue="1" operator="greaterThanOrEqual">
      <formula>4</formula>
    </cfRule>
    <cfRule type="cellIs" dxfId="33" priority="264" stopIfTrue="1" operator="between">
      <formula>3</formula>
      <formula>4</formula>
    </cfRule>
    <cfRule type="cellIs" dxfId="32" priority="265" stopIfTrue="1" operator="between">
      <formula>2</formula>
      <formula>3</formula>
    </cfRule>
    <cfRule type="cellIs" dxfId="31" priority="266" stopIfTrue="1" operator="between">
      <formula>1</formula>
      <formula>2</formula>
    </cfRule>
    <cfRule type="cellIs" dxfId="30" priority="267" stopIfTrue="1" operator="between">
      <formula>0.1</formula>
      <formula>1</formula>
    </cfRule>
  </conditionalFormatting>
  <conditionalFormatting sqref="AW3:AW258">
    <cfRule type="cellIs" dxfId="29" priority="268" stopIfTrue="1" operator="equal">
      <formula>"-"</formula>
    </cfRule>
    <cfRule type="cellIs" dxfId="28" priority="269" stopIfTrue="1" operator="greaterThanOrEqual">
      <formula>4</formula>
    </cfRule>
    <cfRule type="cellIs" dxfId="27" priority="270" stopIfTrue="1" operator="between">
      <formula>3</formula>
      <formula>4</formula>
    </cfRule>
    <cfRule type="cellIs" dxfId="26" priority="271" stopIfTrue="1" operator="between">
      <formula>2</formula>
      <formula>3</formula>
    </cfRule>
    <cfRule type="cellIs" dxfId="25" priority="272" stopIfTrue="1" operator="between">
      <formula>1</formula>
      <formula>2</formula>
    </cfRule>
    <cfRule type="cellIs" dxfId="24" priority="273" stopIfTrue="1" operator="between">
      <formula>0.1</formula>
      <formula>1</formula>
    </cfRule>
  </conditionalFormatting>
  <conditionalFormatting sqref="AX3:AX258">
    <cfRule type="cellIs" dxfId="23" priority="274" stopIfTrue="1" operator="equal">
      <formula>"-"</formula>
    </cfRule>
    <cfRule type="cellIs" dxfId="22" priority="275" stopIfTrue="1" operator="greaterThanOrEqual">
      <formula>4</formula>
    </cfRule>
    <cfRule type="cellIs" dxfId="21" priority="276" stopIfTrue="1" operator="between">
      <formula>3</formula>
      <formula>4</formula>
    </cfRule>
    <cfRule type="cellIs" dxfId="20" priority="277" stopIfTrue="1" operator="between">
      <formula>2</formula>
      <formula>3</formula>
    </cfRule>
    <cfRule type="cellIs" dxfId="19" priority="278" stopIfTrue="1" operator="between">
      <formula>1</formula>
      <formula>2</formula>
    </cfRule>
    <cfRule type="cellIs" dxfId="18" priority="279" stopIfTrue="1" operator="between">
      <formula>0.1</formula>
      <formula>1</formula>
    </cfRule>
  </conditionalFormatting>
  <conditionalFormatting sqref="AY3:AY258">
    <cfRule type="cellIs" dxfId="17" priority="280" stopIfTrue="1" operator="equal">
      <formula>"-"</formula>
    </cfRule>
    <cfRule type="cellIs" dxfId="16" priority="281" stopIfTrue="1" operator="greaterThanOrEqual">
      <formula>4</formula>
    </cfRule>
    <cfRule type="cellIs" dxfId="15" priority="282" stopIfTrue="1" operator="between">
      <formula>3</formula>
      <formula>4</formula>
    </cfRule>
    <cfRule type="cellIs" dxfId="14" priority="283" stopIfTrue="1" operator="between">
      <formula>2</formula>
      <formula>3</formula>
    </cfRule>
    <cfRule type="cellIs" dxfId="13" priority="284" stopIfTrue="1" operator="between">
      <formula>1</formula>
      <formula>2</formula>
    </cfRule>
    <cfRule type="cellIs" dxfId="12" priority="285" stopIfTrue="1" operator="between">
      <formula>0.1</formula>
      <formula>1</formula>
    </cfRule>
  </conditionalFormatting>
  <conditionalFormatting sqref="AZ3:AZ258">
    <cfRule type="cellIs" dxfId="11" priority="286" stopIfTrue="1" operator="equal">
      <formula>"-"</formula>
    </cfRule>
    <cfRule type="cellIs" dxfId="10" priority="287" stopIfTrue="1" operator="greaterThanOrEqual">
      <formula>4</formula>
    </cfRule>
    <cfRule type="cellIs" dxfId="9" priority="288" stopIfTrue="1" operator="between">
      <formula>3</formula>
      <formula>4</formula>
    </cfRule>
    <cfRule type="cellIs" dxfId="8" priority="289" stopIfTrue="1" operator="between">
      <formula>2</formula>
      <formula>3</formula>
    </cfRule>
    <cfRule type="cellIs" dxfId="7" priority="290" stopIfTrue="1" operator="between">
      <formula>1</formula>
      <formula>2</formula>
    </cfRule>
    <cfRule type="cellIs" dxfId="6" priority="291" stopIfTrue="1" operator="between">
      <formula>0.1</formula>
      <formula>1</formula>
    </cfRule>
  </conditionalFormatting>
  <conditionalFormatting sqref="BA3:BA258">
    <cfRule type="cellIs" dxfId="5" priority="292" stopIfTrue="1" operator="equal">
      <formula>"-"</formula>
    </cfRule>
    <cfRule type="cellIs" dxfId="4" priority="293" stopIfTrue="1" operator="greaterThanOrEqual">
      <formula>4</formula>
    </cfRule>
    <cfRule type="cellIs" dxfId="3" priority="294" stopIfTrue="1" operator="between">
      <formula>3</formula>
      <formula>4</formula>
    </cfRule>
    <cfRule type="cellIs" dxfId="2" priority="295" stopIfTrue="1" operator="between">
      <formula>2</formula>
      <formula>3</formula>
    </cfRule>
    <cfRule type="cellIs" dxfId="1" priority="296" stopIfTrue="1" operator="between">
      <formula>1</formula>
      <formula>2</formula>
    </cfRule>
    <cfRule type="cellIs" dxfId="0" priority="297"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7"/>
  <sheetViews>
    <sheetView zoomScale="80" zoomScaleNormal="80" workbookViewId="0"/>
  </sheetViews>
  <sheetFormatPr defaultRowHeight="15" x14ac:dyDescent="0.25"/>
  <cols>
    <col min="1" max="1" width="10" style="214" customWidth="1"/>
    <col min="2" max="3" width="20" style="214" hidden="1" customWidth="1"/>
    <col min="4" max="4" width="25" style="214" customWidth="1"/>
    <col min="5" max="5" width="40" style="214" customWidth="1"/>
    <col min="6" max="7" width="15" style="214" customWidth="1"/>
    <col min="8" max="9" width="25" style="214" customWidth="1"/>
    <col min="10" max="10" width="20" style="214" customWidth="1"/>
    <col min="11" max="11" width="60" style="214" customWidth="1"/>
    <col min="12" max="12" width="20" style="214" customWidth="1"/>
    <col min="13" max="14" width="15" style="214" customWidth="1"/>
    <col min="15" max="15" width="20" style="214" customWidth="1"/>
    <col min="16" max="17" width="25" style="214" customWidth="1"/>
  </cols>
  <sheetData>
    <row r="1" spans="1:17" x14ac:dyDescent="0.25">
      <c r="A1" s="277" t="s">
        <v>1</v>
      </c>
      <c r="B1" s="277" t="s">
        <v>8913</v>
      </c>
      <c r="C1" s="277" t="s">
        <v>8914</v>
      </c>
      <c r="D1" s="277" t="s">
        <v>2</v>
      </c>
      <c r="E1" s="277" t="s">
        <v>0</v>
      </c>
      <c r="F1" s="277" t="s">
        <v>8915</v>
      </c>
      <c r="G1" s="277" t="s">
        <v>8916</v>
      </c>
      <c r="H1" s="277" t="s">
        <v>8279</v>
      </c>
      <c r="I1" s="277" t="s">
        <v>8917</v>
      </c>
      <c r="J1" s="277" t="s">
        <v>8197</v>
      </c>
      <c r="K1" s="277" t="s">
        <v>8918</v>
      </c>
      <c r="L1" s="277" t="s">
        <v>8919</v>
      </c>
      <c r="M1" s="277" t="s">
        <v>8920</v>
      </c>
      <c r="N1" s="277" t="s">
        <v>8921</v>
      </c>
      <c r="O1" s="277" t="s">
        <v>8922</v>
      </c>
      <c r="P1" s="277" t="s">
        <v>8923</v>
      </c>
      <c r="Q1" s="277" t="s">
        <v>8924</v>
      </c>
    </row>
    <row r="2" spans="1:17" x14ac:dyDescent="0.25">
      <c r="A2" t="s">
        <v>61</v>
      </c>
      <c r="B2"/>
      <c r="C2"/>
      <c r="D2" t="s">
        <v>62</v>
      </c>
      <c r="E2" t="s">
        <v>60</v>
      </c>
      <c r="F2" t="s">
        <v>8363</v>
      </c>
      <c r="G2" t="s">
        <v>8925</v>
      </c>
      <c r="H2" t="s">
        <v>8926</v>
      </c>
      <c r="I2" t="s">
        <v>62</v>
      </c>
      <c r="J2" t="s">
        <v>8927</v>
      </c>
      <c r="K2" t="s">
        <v>8928</v>
      </c>
      <c r="L2" t="s">
        <v>1969</v>
      </c>
      <c r="M2" t="s">
        <v>8929</v>
      </c>
      <c r="N2" t="s">
        <v>8930</v>
      </c>
      <c r="O2" t="s">
        <v>8931</v>
      </c>
      <c r="P2"/>
      <c r="Q2"/>
    </row>
    <row r="3" spans="1:17" x14ac:dyDescent="0.25">
      <c r="A3" t="s">
        <v>1969</v>
      </c>
      <c r="B3"/>
      <c r="C3"/>
      <c r="D3" t="s">
        <v>62</v>
      </c>
      <c r="E3" t="s">
        <v>1968</v>
      </c>
      <c r="F3" t="s">
        <v>8363</v>
      </c>
      <c r="G3" t="s">
        <v>8925</v>
      </c>
      <c r="H3" t="s">
        <v>8932</v>
      </c>
      <c r="I3" t="s">
        <v>62</v>
      </c>
      <c r="J3" t="s">
        <v>1968</v>
      </c>
      <c r="K3" t="s">
        <v>8933</v>
      </c>
      <c r="L3" t="s">
        <v>61</v>
      </c>
      <c r="M3" t="s">
        <v>8934</v>
      </c>
      <c r="N3">
        <v>216</v>
      </c>
      <c r="O3" t="s">
        <v>8935</v>
      </c>
      <c r="P3" t="s">
        <v>8936</v>
      </c>
      <c r="Q3" t="s">
        <v>8937</v>
      </c>
    </row>
    <row r="4" spans="1:17" x14ac:dyDescent="0.25">
      <c r="A4" t="s">
        <v>1515</v>
      </c>
      <c r="B4"/>
      <c r="C4"/>
      <c r="D4" t="s">
        <v>1516</v>
      </c>
      <c r="E4" t="s">
        <v>1514</v>
      </c>
      <c r="F4" t="s">
        <v>8364</v>
      </c>
      <c r="G4" t="s">
        <v>8938</v>
      </c>
      <c r="H4" t="s">
        <v>8939</v>
      </c>
      <c r="I4" t="s">
        <v>1516</v>
      </c>
      <c r="J4" t="s">
        <v>8940</v>
      </c>
      <c r="K4" t="s">
        <v>8941</v>
      </c>
      <c r="L4"/>
      <c r="M4" t="s">
        <v>8942</v>
      </c>
      <c r="N4">
        <v>413</v>
      </c>
      <c r="O4" t="s">
        <v>8935</v>
      </c>
      <c r="P4" t="s">
        <v>8943</v>
      </c>
      <c r="Q4" t="s">
        <v>8944</v>
      </c>
    </row>
    <row r="5" spans="1:17" x14ac:dyDescent="0.25">
      <c r="A5" t="s">
        <v>1222</v>
      </c>
      <c r="B5"/>
      <c r="C5"/>
      <c r="D5" t="s">
        <v>1223</v>
      </c>
      <c r="E5" t="s">
        <v>1221</v>
      </c>
      <c r="F5" t="s">
        <v>8371</v>
      </c>
      <c r="G5" t="s">
        <v>8945</v>
      </c>
      <c r="H5" t="s">
        <v>8946</v>
      </c>
      <c r="I5" t="s">
        <v>1223</v>
      </c>
      <c r="J5" t="s">
        <v>1221</v>
      </c>
      <c r="K5" t="s">
        <v>8947</v>
      </c>
      <c r="L5" t="s">
        <v>1232</v>
      </c>
      <c r="M5" t="s">
        <v>8948</v>
      </c>
      <c r="N5">
        <v>818</v>
      </c>
      <c r="O5" t="s">
        <v>8935</v>
      </c>
      <c r="P5" t="s">
        <v>8949</v>
      </c>
      <c r="Q5" t="s">
        <v>8950</v>
      </c>
    </row>
    <row r="6" spans="1:17" x14ac:dyDescent="0.25">
      <c r="A6" t="s">
        <v>1232</v>
      </c>
      <c r="B6"/>
      <c r="C6"/>
      <c r="D6" t="s">
        <v>1233</v>
      </c>
      <c r="E6" t="s">
        <v>1231</v>
      </c>
      <c r="F6" t="s">
        <v>8378</v>
      </c>
      <c r="G6" t="s">
        <v>8945</v>
      </c>
      <c r="H6" t="s">
        <v>8946</v>
      </c>
      <c r="I6" t="s">
        <v>1233</v>
      </c>
      <c r="J6" t="s">
        <v>1231</v>
      </c>
      <c r="K6" t="s">
        <v>8951</v>
      </c>
      <c r="L6" t="s">
        <v>1222</v>
      </c>
      <c r="M6" t="s">
        <v>8948</v>
      </c>
      <c r="N6">
        <v>818</v>
      </c>
      <c r="O6" t="s">
        <v>8935</v>
      </c>
      <c r="P6" t="s">
        <v>8952</v>
      </c>
      <c r="Q6" t="s">
        <v>8953</v>
      </c>
    </row>
    <row r="7" spans="1:17" x14ac:dyDescent="0.25">
      <c r="A7" t="s">
        <v>593</v>
      </c>
      <c r="B7"/>
      <c r="C7"/>
      <c r="D7" t="s">
        <v>594</v>
      </c>
      <c r="E7" t="s">
        <v>592</v>
      </c>
      <c r="F7" t="s">
        <v>8379</v>
      </c>
      <c r="G7" t="s">
        <v>8938</v>
      </c>
      <c r="H7" t="s">
        <v>8954</v>
      </c>
      <c r="I7" t="s">
        <v>594</v>
      </c>
      <c r="J7" t="s">
        <v>8955</v>
      </c>
      <c r="K7" t="s">
        <v>8956</v>
      </c>
      <c r="L7" t="s">
        <v>8957</v>
      </c>
      <c r="M7" t="s">
        <v>8929</v>
      </c>
      <c r="N7" t="s">
        <v>8930</v>
      </c>
      <c r="O7" t="s">
        <v>8931</v>
      </c>
      <c r="P7"/>
      <c r="Q7"/>
    </row>
    <row r="8" spans="1:17" x14ac:dyDescent="0.25">
      <c r="A8" t="s">
        <v>356</v>
      </c>
      <c r="B8"/>
      <c r="C8"/>
      <c r="D8" t="s">
        <v>357</v>
      </c>
      <c r="E8" t="s">
        <v>355</v>
      </c>
      <c r="F8" t="s">
        <v>8384</v>
      </c>
      <c r="G8" t="s">
        <v>8938</v>
      </c>
      <c r="H8" t="s">
        <v>8958</v>
      </c>
      <c r="I8" t="s">
        <v>357</v>
      </c>
      <c r="J8" t="s">
        <v>8959</v>
      </c>
      <c r="K8" t="s">
        <v>8960</v>
      </c>
      <c r="L8"/>
      <c r="M8" t="s">
        <v>8929</v>
      </c>
      <c r="N8" t="s">
        <v>8930</v>
      </c>
      <c r="O8" t="s">
        <v>8931</v>
      </c>
      <c r="P8"/>
      <c r="Q8"/>
    </row>
    <row r="9" spans="1:17" x14ac:dyDescent="0.25">
      <c r="A9" t="s">
        <v>119</v>
      </c>
      <c r="B9"/>
      <c r="C9"/>
      <c r="D9" t="s">
        <v>120</v>
      </c>
      <c r="E9" t="s">
        <v>118</v>
      </c>
      <c r="F9" t="s">
        <v>8385</v>
      </c>
      <c r="G9" t="s">
        <v>8925</v>
      </c>
      <c r="H9" t="s">
        <v>8961</v>
      </c>
      <c r="I9" t="s">
        <v>120</v>
      </c>
      <c r="J9" t="s">
        <v>8962</v>
      </c>
      <c r="K9" t="s">
        <v>8963</v>
      </c>
      <c r="L9" t="s">
        <v>8964</v>
      </c>
      <c r="M9" t="s">
        <v>8929</v>
      </c>
      <c r="N9" t="s">
        <v>8930</v>
      </c>
      <c r="O9" t="s">
        <v>8935</v>
      </c>
      <c r="P9" t="s">
        <v>8965</v>
      </c>
      <c r="Q9" t="s">
        <v>8966</v>
      </c>
    </row>
    <row r="10" spans="1:17" x14ac:dyDescent="0.25">
      <c r="A10" t="s">
        <v>3373</v>
      </c>
      <c r="B10"/>
      <c r="C10"/>
      <c r="D10" t="s">
        <v>2033</v>
      </c>
      <c r="E10" t="s">
        <v>3372</v>
      </c>
      <c r="F10" t="s">
        <v>8400</v>
      </c>
      <c r="G10" t="s">
        <v>8967</v>
      </c>
      <c r="H10" t="s">
        <v>8968</v>
      </c>
      <c r="I10" t="s">
        <v>2033</v>
      </c>
      <c r="J10" t="s">
        <v>8969</v>
      </c>
      <c r="K10" t="s">
        <v>8970</v>
      </c>
      <c r="L10" t="s">
        <v>8971</v>
      </c>
      <c r="M10" t="s">
        <v>8972</v>
      </c>
      <c r="N10">
        <v>392</v>
      </c>
      <c r="O10" t="s">
        <v>8931</v>
      </c>
      <c r="P10"/>
      <c r="Q10"/>
    </row>
    <row r="11" spans="1:17" x14ac:dyDescent="0.25">
      <c r="A11" t="s">
        <v>2032</v>
      </c>
      <c r="B11"/>
      <c r="C11"/>
      <c r="D11" t="s">
        <v>2033</v>
      </c>
      <c r="E11" t="s">
        <v>2031</v>
      </c>
      <c r="F11" t="s">
        <v>8400</v>
      </c>
      <c r="G11" t="s">
        <v>8967</v>
      </c>
      <c r="H11" t="s">
        <v>8973</v>
      </c>
      <c r="I11" t="s">
        <v>2033</v>
      </c>
      <c r="J11" t="s">
        <v>8974</v>
      </c>
      <c r="K11" t="s">
        <v>8975</v>
      </c>
      <c r="L11" t="s">
        <v>3796</v>
      </c>
      <c r="M11" t="s">
        <v>8929</v>
      </c>
      <c r="N11" t="s">
        <v>8930</v>
      </c>
      <c r="O11" t="s">
        <v>8935</v>
      </c>
      <c r="P11" t="s">
        <v>8976</v>
      </c>
      <c r="Q11" t="s">
        <v>8977</v>
      </c>
    </row>
    <row r="12" spans="1:17" x14ac:dyDescent="0.25">
      <c r="A12" t="s">
        <v>3393</v>
      </c>
      <c r="B12"/>
      <c r="C12"/>
      <c r="D12" t="s">
        <v>2033</v>
      </c>
      <c r="E12" t="s">
        <v>3392</v>
      </c>
      <c r="F12" t="s">
        <v>8400</v>
      </c>
      <c r="G12" t="s">
        <v>8967</v>
      </c>
      <c r="H12" t="s">
        <v>8978</v>
      </c>
      <c r="I12" t="s">
        <v>2033</v>
      </c>
      <c r="J12" t="s">
        <v>8978</v>
      </c>
      <c r="K12" t="s">
        <v>8979</v>
      </c>
      <c r="L12"/>
      <c r="M12" t="s">
        <v>8972</v>
      </c>
      <c r="N12">
        <v>392</v>
      </c>
      <c r="O12" t="s">
        <v>8935</v>
      </c>
      <c r="P12" t="s">
        <v>8980</v>
      </c>
      <c r="Q12" t="s">
        <v>8981</v>
      </c>
    </row>
    <row r="13" spans="1:17" x14ac:dyDescent="0.25">
      <c r="A13" t="s">
        <v>176</v>
      </c>
      <c r="B13"/>
      <c r="C13"/>
      <c r="D13" t="s">
        <v>177</v>
      </c>
      <c r="E13" t="s">
        <v>175</v>
      </c>
      <c r="F13" t="s">
        <v>8409</v>
      </c>
      <c r="G13" t="s">
        <v>8938</v>
      </c>
      <c r="H13" t="s">
        <v>8946</v>
      </c>
      <c r="I13" t="s">
        <v>177</v>
      </c>
      <c r="J13" t="s">
        <v>8927</v>
      </c>
      <c r="K13" t="s">
        <v>8982</v>
      </c>
      <c r="L13"/>
      <c r="M13" t="s">
        <v>8929</v>
      </c>
      <c r="N13" t="s">
        <v>8930</v>
      </c>
      <c r="O13" t="s">
        <v>8931</v>
      </c>
      <c r="P13"/>
      <c r="Q13"/>
    </row>
    <row r="14" spans="1:17" x14ac:dyDescent="0.25">
      <c r="A14" t="s">
        <v>3413</v>
      </c>
      <c r="B14"/>
      <c r="C14"/>
      <c r="D14" t="s">
        <v>3414</v>
      </c>
      <c r="E14" t="s">
        <v>3412</v>
      </c>
      <c r="F14" t="s">
        <v>8414</v>
      </c>
      <c r="G14" t="s">
        <v>8967</v>
      </c>
      <c r="H14" t="s">
        <v>8973</v>
      </c>
      <c r="I14" t="s">
        <v>3414</v>
      </c>
      <c r="J14" t="s">
        <v>8974</v>
      </c>
      <c r="K14" t="s">
        <v>8983</v>
      </c>
      <c r="L14" t="s">
        <v>3796</v>
      </c>
      <c r="M14" t="s">
        <v>8984</v>
      </c>
      <c r="N14">
        <v>354</v>
      </c>
      <c r="O14" t="s">
        <v>8931</v>
      </c>
      <c r="P14"/>
      <c r="Q14"/>
    </row>
    <row r="15" spans="1:17" x14ac:dyDescent="0.25">
      <c r="A15" t="s">
        <v>222</v>
      </c>
      <c r="B15"/>
      <c r="C15"/>
      <c r="D15" t="s">
        <v>223</v>
      </c>
      <c r="E15" t="s">
        <v>221</v>
      </c>
      <c r="F15" t="s">
        <v>8419</v>
      </c>
      <c r="G15" t="s">
        <v>8938</v>
      </c>
      <c r="H15" t="s">
        <v>8946</v>
      </c>
      <c r="I15" t="s">
        <v>223</v>
      </c>
      <c r="J15" t="s">
        <v>8969</v>
      </c>
      <c r="K15" t="s">
        <v>8985</v>
      </c>
      <c r="L15"/>
      <c r="M15" t="s">
        <v>8929</v>
      </c>
      <c r="N15" t="s">
        <v>8930</v>
      </c>
      <c r="O15" t="s">
        <v>8931</v>
      </c>
      <c r="P15"/>
      <c r="Q15"/>
    </row>
    <row r="16" spans="1:17" x14ac:dyDescent="0.25">
      <c r="A16" t="s">
        <v>226</v>
      </c>
      <c r="B16"/>
      <c r="C16"/>
      <c r="D16" t="s">
        <v>223</v>
      </c>
      <c r="E16" t="s">
        <v>225</v>
      </c>
      <c r="F16" t="s">
        <v>8419</v>
      </c>
      <c r="G16" t="s">
        <v>8938</v>
      </c>
      <c r="H16" t="s">
        <v>8959</v>
      </c>
      <c r="I16" t="s">
        <v>223</v>
      </c>
      <c r="J16" t="s">
        <v>8986</v>
      </c>
      <c r="K16" t="s">
        <v>8987</v>
      </c>
      <c r="L16"/>
      <c r="M16" t="s">
        <v>8929</v>
      </c>
      <c r="N16" t="s">
        <v>8930</v>
      </c>
      <c r="O16" t="s">
        <v>8935</v>
      </c>
      <c r="P16" t="s">
        <v>8988</v>
      </c>
      <c r="Q16" t="s">
        <v>8989</v>
      </c>
    </row>
    <row r="17" spans="1:17" x14ac:dyDescent="0.25">
      <c r="A17" t="s">
        <v>236</v>
      </c>
      <c r="B17"/>
      <c r="C17"/>
      <c r="D17" t="s">
        <v>223</v>
      </c>
      <c r="E17" t="s">
        <v>235</v>
      </c>
      <c r="F17" t="s">
        <v>8419</v>
      </c>
      <c r="G17" t="s">
        <v>8938</v>
      </c>
      <c r="H17" t="s">
        <v>8959</v>
      </c>
      <c r="I17" t="s">
        <v>223</v>
      </c>
      <c r="J17" t="s">
        <v>8990</v>
      </c>
      <c r="K17" t="s">
        <v>8991</v>
      </c>
      <c r="L17"/>
      <c r="M17" t="s">
        <v>8929</v>
      </c>
      <c r="N17" t="s">
        <v>8930</v>
      </c>
      <c r="O17" t="s">
        <v>8935</v>
      </c>
      <c r="P17" t="s">
        <v>8992</v>
      </c>
      <c r="Q17" t="s">
        <v>8993</v>
      </c>
    </row>
    <row r="18" spans="1:17" x14ac:dyDescent="0.25">
      <c r="A18" t="s">
        <v>243</v>
      </c>
      <c r="B18"/>
      <c r="C18"/>
      <c r="D18" t="s">
        <v>223</v>
      </c>
      <c r="E18" t="s">
        <v>242</v>
      </c>
      <c r="F18" t="s">
        <v>8419</v>
      </c>
      <c r="G18" t="s">
        <v>8938</v>
      </c>
      <c r="H18" t="s">
        <v>8946</v>
      </c>
      <c r="I18" t="s">
        <v>223</v>
      </c>
      <c r="J18" t="s">
        <v>8994</v>
      </c>
      <c r="K18" t="s">
        <v>8995</v>
      </c>
      <c r="L18"/>
      <c r="M18" t="s">
        <v>8929</v>
      </c>
      <c r="N18" t="s">
        <v>8930</v>
      </c>
      <c r="O18" t="s">
        <v>8935</v>
      </c>
      <c r="P18" t="s">
        <v>8996</v>
      </c>
      <c r="Q18" t="s">
        <v>8997</v>
      </c>
    </row>
    <row r="19" spans="1:17" x14ac:dyDescent="0.25">
      <c r="A19" t="s">
        <v>252</v>
      </c>
      <c r="B19"/>
      <c r="C19"/>
      <c r="D19" t="s">
        <v>253</v>
      </c>
      <c r="E19" t="s">
        <v>251</v>
      </c>
      <c r="F19" t="s">
        <v>8420</v>
      </c>
      <c r="G19" t="s">
        <v>8938</v>
      </c>
      <c r="H19" t="s">
        <v>8998</v>
      </c>
      <c r="I19" t="s">
        <v>253</v>
      </c>
      <c r="J19" t="s">
        <v>8927</v>
      </c>
      <c r="K19" t="s">
        <v>8999</v>
      </c>
      <c r="L19"/>
      <c r="M19" t="s">
        <v>8929</v>
      </c>
      <c r="N19" t="s">
        <v>8930</v>
      </c>
      <c r="O19" t="s">
        <v>8931</v>
      </c>
      <c r="P19"/>
      <c r="Q19"/>
    </row>
    <row r="20" spans="1:17" x14ac:dyDescent="0.25">
      <c r="A20" t="s">
        <v>1280</v>
      </c>
      <c r="B20"/>
      <c r="C20"/>
      <c r="D20" t="s">
        <v>1281</v>
      </c>
      <c r="E20" t="s">
        <v>1279</v>
      </c>
      <c r="F20" t="s">
        <v>8421</v>
      </c>
      <c r="G20" t="s">
        <v>8938</v>
      </c>
      <c r="H20" t="s">
        <v>8959</v>
      </c>
      <c r="I20" t="s">
        <v>1281</v>
      </c>
      <c r="J20" t="s">
        <v>8927</v>
      </c>
      <c r="K20" t="s">
        <v>9000</v>
      </c>
      <c r="L20"/>
      <c r="M20" t="s">
        <v>9001</v>
      </c>
      <c r="N20">
        <v>1157</v>
      </c>
      <c r="O20" t="s">
        <v>8931</v>
      </c>
      <c r="P20"/>
      <c r="Q20"/>
    </row>
    <row r="21" spans="1:17" x14ac:dyDescent="0.25">
      <c r="A21" t="s">
        <v>3479</v>
      </c>
      <c r="B21"/>
      <c r="C21"/>
      <c r="D21" t="s">
        <v>3480</v>
      </c>
      <c r="E21" t="s">
        <v>3478</v>
      </c>
      <c r="F21" t="s">
        <v>8422</v>
      </c>
      <c r="G21" t="s">
        <v>8967</v>
      </c>
      <c r="H21" t="s">
        <v>9002</v>
      </c>
      <c r="I21" t="s">
        <v>3480</v>
      </c>
      <c r="J21" t="s">
        <v>8927</v>
      </c>
      <c r="K21" t="s">
        <v>9003</v>
      </c>
      <c r="L21"/>
      <c r="M21" t="s">
        <v>8929</v>
      </c>
      <c r="N21" t="s">
        <v>8930</v>
      </c>
      <c r="O21" t="s">
        <v>8931</v>
      </c>
      <c r="P21"/>
      <c r="Q21"/>
    </row>
    <row r="22" spans="1:17" x14ac:dyDescent="0.25">
      <c r="A22" t="s">
        <v>3491</v>
      </c>
      <c r="B22"/>
      <c r="C22"/>
      <c r="D22" t="s">
        <v>3480</v>
      </c>
      <c r="E22" t="s">
        <v>3490</v>
      </c>
      <c r="F22" t="s">
        <v>8422</v>
      </c>
      <c r="G22" t="s">
        <v>8967</v>
      </c>
      <c r="H22" t="s">
        <v>8973</v>
      </c>
      <c r="I22" t="s">
        <v>3480</v>
      </c>
      <c r="J22" t="s">
        <v>9004</v>
      </c>
      <c r="K22" t="s">
        <v>9005</v>
      </c>
      <c r="L22" t="s">
        <v>3796</v>
      </c>
      <c r="M22" t="s">
        <v>8929</v>
      </c>
      <c r="N22" t="s">
        <v>8930</v>
      </c>
      <c r="O22" t="s">
        <v>8931</v>
      </c>
      <c r="P22"/>
      <c r="Q22"/>
    </row>
    <row r="23" spans="1:17" x14ac:dyDescent="0.25">
      <c r="A23" t="s">
        <v>3502</v>
      </c>
      <c r="B23"/>
      <c r="C23"/>
      <c r="D23" t="s">
        <v>3503</v>
      </c>
      <c r="E23" t="s">
        <v>3501</v>
      </c>
      <c r="F23" t="s">
        <v>8427</v>
      </c>
      <c r="G23" t="s">
        <v>8967</v>
      </c>
      <c r="H23" t="s">
        <v>8973</v>
      </c>
      <c r="I23" t="s">
        <v>3503</v>
      </c>
      <c r="J23" t="s">
        <v>9006</v>
      </c>
      <c r="K23" t="s">
        <v>9007</v>
      </c>
      <c r="L23" t="s">
        <v>3673</v>
      </c>
      <c r="M23" t="s">
        <v>9008</v>
      </c>
      <c r="N23">
        <v>1401</v>
      </c>
      <c r="O23" t="s">
        <v>8931</v>
      </c>
      <c r="P23"/>
      <c r="Q23"/>
    </row>
    <row r="24" spans="1:17" x14ac:dyDescent="0.25">
      <c r="A24" t="s">
        <v>3943</v>
      </c>
      <c r="B24"/>
      <c r="C24"/>
      <c r="D24" t="s">
        <v>3944</v>
      </c>
      <c r="E24" t="s">
        <v>3942</v>
      </c>
      <c r="F24" t="s">
        <v>8436</v>
      </c>
      <c r="G24" t="s">
        <v>8938</v>
      </c>
      <c r="H24" t="s">
        <v>9009</v>
      </c>
      <c r="I24" t="s">
        <v>3944</v>
      </c>
      <c r="J24" t="s">
        <v>8969</v>
      </c>
      <c r="K24" t="s">
        <v>9010</v>
      </c>
      <c r="L24"/>
      <c r="M24" t="s">
        <v>8929</v>
      </c>
      <c r="N24" t="s">
        <v>8930</v>
      </c>
      <c r="O24" t="s">
        <v>8931</v>
      </c>
      <c r="P24"/>
      <c r="Q24"/>
    </row>
    <row r="25" spans="1:17" x14ac:dyDescent="0.25">
      <c r="A25" t="s">
        <v>3955</v>
      </c>
      <c r="B25"/>
      <c r="C25"/>
      <c r="D25" t="s">
        <v>3944</v>
      </c>
      <c r="E25" t="s">
        <v>3954</v>
      </c>
      <c r="F25" t="s">
        <v>8436</v>
      </c>
      <c r="G25" t="s">
        <v>8938</v>
      </c>
      <c r="H25" t="s">
        <v>8973</v>
      </c>
      <c r="I25" t="s">
        <v>3944</v>
      </c>
      <c r="J25" t="s">
        <v>9011</v>
      </c>
      <c r="K25" t="s">
        <v>9012</v>
      </c>
      <c r="L25"/>
      <c r="M25" t="s">
        <v>8929</v>
      </c>
      <c r="N25" t="s">
        <v>8930</v>
      </c>
      <c r="O25" t="s">
        <v>8931</v>
      </c>
      <c r="P25"/>
      <c r="Q25"/>
    </row>
    <row r="26" spans="1:17" x14ac:dyDescent="0.25">
      <c r="A26" t="s">
        <v>3966</v>
      </c>
      <c r="B26"/>
      <c r="C26"/>
      <c r="D26" t="s">
        <v>3944</v>
      </c>
      <c r="E26" t="s">
        <v>3965</v>
      </c>
      <c r="F26" t="s">
        <v>8436</v>
      </c>
      <c r="G26" t="s">
        <v>8938</v>
      </c>
      <c r="H26" t="s">
        <v>8939</v>
      </c>
      <c r="I26" t="s">
        <v>3944</v>
      </c>
      <c r="J26" t="s">
        <v>8939</v>
      </c>
      <c r="K26" t="s">
        <v>9013</v>
      </c>
      <c r="L26"/>
      <c r="M26" t="s">
        <v>8929</v>
      </c>
      <c r="N26" t="s">
        <v>8930</v>
      </c>
      <c r="O26" t="s">
        <v>8931</v>
      </c>
      <c r="P26"/>
      <c r="Q26"/>
    </row>
    <row r="27" spans="1:17" x14ac:dyDescent="0.25">
      <c r="A27" t="s">
        <v>3514</v>
      </c>
      <c r="B27"/>
      <c r="C27"/>
      <c r="D27" t="s">
        <v>3515</v>
      </c>
      <c r="E27" t="s">
        <v>3513</v>
      </c>
      <c r="F27" t="s">
        <v>8441</v>
      </c>
      <c r="G27" t="s">
        <v>8967</v>
      </c>
      <c r="H27" t="s">
        <v>8973</v>
      </c>
      <c r="I27" t="s">
        <v>3515</v>
      </c>
      <c r="J27" t="s">
        <v>9004</v>
      </c>
      <c r="K27" t="s">
        <v>9014</v>
      </c>
      <c r="L27" t="s">
        <v>3796</v>
      </c>
      <c r="M27" t="s">
        <v>8984</v>
      </c>
      <c r="N27">
        <v>354</v>
      </c>
      <c r="O27" t="s">
        <v>8931</v>
      </c>
      <c r="P27"/>
      <c r="Q27"/>
    </row>
    <row r="28" spans="1:17" x14ac:dyDescent="0.25">
      <c r="A28" t="s">
        <v>366</v>
      </c>
      <c r="B28"/>
      <c r="C28"/>
      <c r="D28" t="s">
        <v>367</v>
      </c>
      <c r="E28" t="s">
        <v>365</v>
      </c>
      <c r="F28" t="s">
        <v>8442</v>
      </c>
      <c r="G28" t="s">
        <v>8938</v>
      </c>
      <c r="H28" t="s">
        <v>8973</v>
      </c>
      <c r="I28" t="s">
        <v>367</v>
      </c>
      <c r="J28" t="s">
        <v>9011</v>
      </c>
      <c r="K28" t="s">
        <v>9015</v>
      </c>
      <c r="L28"/>
      <c r="M28" t="s">
        <v>8929</v>
      </c>
      <c r="N28" t="s">
        <v>8930</v>
      </c>
      <c r="O28" t="s">
        <v>8931</v>
      </c>
      <c r="P28"/>
      <c r="Q28"/>
    </row>
    <row r="29" spans="1:17" x14ac:dyDescent="0.25">
      <c r="A29" t="s">
        <v>372</v>
      </c>
      <c r="B29"/>
      <c r="C29"/>
      <c r="D29" t="s">
        <v>367</v>
      </c>
      <c r="E29" t="s">
        <v>371</v>
      </c>
      <c r="F29" t="s">
        <v>8442</v>
      </c>
      <c r="G29" t="s">
        <v>8938</v>
      </c>
      <c r="H29" t="s">
        <v>8973</v>
      </c>
      <c r="I29" t="s">
        <v>367</v>
      </c>
      <c r="J29" t="s">
        <v>9016</v>
      </c>
      <c r="K29" t="s">
        <v>9017</v>
      </c>
      <c r="L29"/>
      <c r="M29" t="s">
        <v>8929</v>
      </c>
      <c r="N29" t="s">
        <v>8930</v>
      </c>
      <c r="O29" t="s">
        <v>8935</v>
      </c>
      <c r="P29" t="s">
        <v>9018</v>
      </c>
      <c r="Q29" t="s">
        <v>9019</v>
      </c>
    </row>
    <row r="30" spans="1:17" x14ac:dyDescent="0.25">
      <c r="A30" t="s">
        <v>1124</v>
      </c>
      <c r="B30"/>
      <c r="C30"/>
      <c r="D30" t="s">
        <v>367</v>
      </c>
      <c r="E30" t="s">
        <v>1123</v>
      </c>
      <c r="F30" t="s">
        <v>8442</v>
      </c>
      <c r="G30" t="s">
        <v>8938</v>
      </c>
      <c r="H30" t="s">
        <v>8973</v>
      </c>
      <c r="I30" t="s">
        <v>367</v>
      </c>
      <c r="J30" t="s">
        <v>8969</v>
      </c>
      <c r="K30" t="s">
        <v>9020</v>
      </c>
      <c r="L30"/>
      <c r="M30" t="s">
        <v>9021</v>
      </c>
      <c r="N30">
        <v>952</v>
      </c>
      <c r="O30" t="s">
        <v>8931</v>
      </c>
      <c r="P30"/>
      <c r="Q30"/>
    </row>
    <row r="31" spans="1:17" x14ac:dyDescent="0.25">
      <c r="A31" t="s">
        <v>3526</v>
      </c>
      <c r="B31"/>
      <c r="C31"/>
      <c r="D31" t="s">
        <v>3527</v>
      </c>
      <c r="E31" t="s">
        <v>3525</v>
      </c>
      <c r="F31" t="s">
        <v>8443</v>
      </c>
      <c r="G31" t="s">
        <v>8967</v>
      </c>
      <c r="H31" t="s">
        <v>8973</v>
      </c>
      <c r="I31" t="s">
        <v>3527</v>
      </c>
      <c r="J31" t="s">
        <v>9004</v>
      </c>
      <c r="K31" t="s">
        <v>9022</v>
      </c>
      <c r="L31" t="s">
        <v>3796</v>
      </c>
      <c r="M31" t="s">
        <v>8929</v>
      </c>
      <c r="N31" t="s">
        <v>8930</v>
      </c>
      <c r="O31" t="s">
        <v>8931</v>
      </c>
      <c r="P31"/>
      <c r="Q31"/>
    </row>
    <row r="32" spans="1:17" x14ac:dyDescent="0.25">
      <c r="A32" t="s">
        <v>171</v>
      </c>
      <c r="B32"/>
      <c r="C32"/>
      <c r="D32" t="s">
        <v>172</v>
      </c>
      <c r="E32" t="s">
        <v>170</v>
      </c>
      <c r="F32" t="s">
        <v>8444</v>
      </c>
      <c r="G32" t="s">
        <v>8938</v>
      </c>
      <c r="H32" t="s">
        <v>8973</v>
      </c>
      <c r="I32" t="s">
        <v>172</v>
      </c>
      <c r="J32" t="s">
        <v>9023</v>
      </c>
      <c r="K32" t="s">
        <v>9024</v>
      </c>
      <c r="L32"/>
      <c r="M32" t="s">
        <v>8929</v>
      </c>
      <c r="N32" t="s">
        <v>8930</v>
      </c>
      <c r="O32" t="s">
        <v>8931</v>
      </c>
      <c r="P32" t="s">
        <v>9025</v>
      </c>
      <c r="Q32" t="s">
        <v>9026</v>
      </c>
    </row>
    <row r="33" spans="1:17" x14ac:dyDescent="0.25">
      <c r="A33" t="s">
        <v>262</v>
      </c>
      <c r="B33"/>
      <c r="C33"/>
      <c r="D33" t="s">
        <v>263</v>
      </c>
      <c r="E33" t="s">
        <v>261</v>
      </c>
      <c r="F33" t="s">
        <v>8445</v>
      </c>
      <c r="G33" t="s">
        <v>8938</v>
      </c>
      <c r="H33" t="s">
        <v>9027</v>
      </c>
      <c r="I33" t="s">
        <v>263</v>
      </c>
      <c r="J33" t="s">
        <v>8927</v>
      </c>
      <c r="K33" t="s">
        <v>9028</v>
      </c>
      <c r="L33" t="s">
        <v>9029</v>
      </c>
      <c r="M33" t="s">
        <v>8929</v>
      </c>
      <c r="N33" t="s">
        <v>8930</v>
      </c>
      <c r="O33" t="s">
        <v>8931</v>
      </c>
      <c r="P33"/>
      <c r="Q33"/>
    </row>
    <row r="34" spans="1:17" x14ac:dyDescent="0.25">
      <c r="A34" t="s">
        <v>309</v>
      </c>
      <c r="B34"/>
      <c r="C34"/>
      <c r="D34" t="s">
        <v>310</v>
      </c>
      <c r="E34" t="s">
        <v>308</v>
      </c>
      <c r="F34" t="s">
        <v>8446</v>
      </c>
      <c r="G34" t="s">
        <v>9030</v>
      </c>
      <c r="H34" t="s">
        <v>8973</v>
      </c>
      <c r="I34" t="s">
        <v>310</v>
      </c>
      <c r="J34" t="s">
        <v>9011</v>
      </c>
      <c r="K34" t="s">
        <v>9031</v>
      </c>
      <c r="L34"/>
      <c r="M34" t="s">
        <v>8929</v>
      </c>
      <c r="N34" t="s">
        <v>8930</v>
      </c>
      <c r="O34" t="s">
        <v>8931</v>
      </c>
      <c r="P34" t="s">
        <v>9032</v>
      </c>
      <c r="Q34" t="s">
        <v>9033</v>
      </c>
    </row>
    <row r="35" spans="1:17" x14ac:dyDescent="0.25">
      <c r="A35" t="s">
        <v>1921</v>
      </c>
      <c r="B35"/>
      <c r="C35"/>
      <c r="D35" t="s">
        <v>1428</v>
      </c>
      <c r="E35" t="s">
        <v>1920</v>
      </c>
      <c r="F35" t="s">
        <v>8449</v>
      </c>
      <c r="G35" t="s">
        <v>8938</v>
      </c>
      <c r="H35" t="s">
        <v>9034</v>
      </c>
      <c r="I35" t="s">
        <v>1428</v>
      </c>
      <c r="J35" t="s">
        <v>8927</v>
      </c>
      <c r="K35" t="s">
        <v>9035</v>
      </c>
      <c r="L35" t="s">
        <v>262</v>
      </c>
      <c r="M35" t="s">
        <v>8929</v>
      </c>
      <c r="N35" t="s">
        <v>8930</v>
      </c>
      <c r="O35" t="s">
        <v>8931</v>
      </c>
      <c r="P35"/>
      <c r="Q35"/>
    </row>
    <row r="36" spans="1:17" x14ac:dyDescent="0.25">
      <c r="A36" t="s">
        <v>1427</v>
      </c>
      <c r="B36"/>
      <c r="C36"/>
      <c r="D36" t="s">
        <v>1428</v>
      </c>
      <c r="E36" t="s">
        <v>1426</v>
      </c>
      <c r="F36" t="s">
        <v>8449</v>
      </c>
      <c r="G36" t="s">
        <v>8938</v>
      </c>
      <c r="H36" t="s">
        <v>8973</v>
      </c>
      <c r="I36" t="s">
        <v>1428</v>
      </c>
      <c r="J36" t="s">
        <v>1426</v>
      </c>
      <c r="K36" t="s">
        <v>9036</v>
      </c>
      <c r="L36"/>
      <c r="M36" t="s">
        <v>9037</v>
      </c>
      <c r="N36">
        <v>974</v>
      </c>
      <c r="O36" t="s">
        <v>8931</v>
      </c>
      <c r="P36"/>
      <c r="Q36"/>
    </row>
    <row r="37" spans="1:17" x14ac:dyDescent="0.25">
      <c r="A37" t="s">
        <v>1437</v>
      </c>
      <c r="B37"/>
      <c r="C37"/>
      <c r="D37" t="s">
        <v>1428</v>
      </c>
      <c r="E37" t="s">
        <v>1436</v>
      </c>
      <c r="F37" t="s">
        <v>8449</v>
      </c>
      <c r="G37" t="s">
        <v>8938</v>
      </c>
      <c r="H37" t="s">
        <v>8946</v>
      </c>
      <c r="I37" t="s">
        <v>1428</v>
      </c>
      <c r="J37" t="s">
        <v>1436</v>
      </c>
      <c r="K37" t="s">
        <v>9038</v>
      </c>
      <c r="L37" t="s">
        <v>262</v>
      </c>
      <c r="M37" t="s">
        <v>9039</v>
      </c>
      <c r="N37">
        <v>788</v>
      </c>
      <c r="O37" t="s">
        <v>8935</v>
      </c>
      <c r="P37" t="s">
        <v>9040</v>
      </c>
      <c r="Q37" t="s">
        <v>9041</v>
      </c>
    </row>
    <row r="38" spans="1:17" x14ac:dyDescent="0.25">
      <c r="A38" t="s">
        <v>1599</v>
      </c>
      <c r="B38"/>
      <c r="C38"/>
      <c r="D38" t="s">
        <v>1428</v>
      </c>
      <c r="E38" t="s">
        <v>1598</v>
      </c>
      <c r="F38" t="s">
        <v>8449</v>
      </c>
      <c r="G38" t="s">
        <v>8938</v>
      </c>
      <c r="H38" t="s">
        <v>8939</v>
      </c>
      <c r="I38" t="s">
        <v>1428</v>
      </c>
      <c r="J38" t="s">
        <v>8939</v>
      </c>
      <c r="K38" t="s">
        <v>9042</v>
      </c>
      <c r="L38" t="s">
        <v>1921</v>
      </c>
      <c r="M38" t="s">
        <v>9043</v>
      </c>
      <c r="N38">
        <v>357</v>
      </c>
      <c r="O38" t="s">
        <v>8935</v>
      </c>
      <c r="P38" t="s">
        <v>9044</v>
      </c>
      <c r="Q38" t="s">
        <v>9045</v>
      </c>
    </row>
    <row r="39" spans="1:17" x14ac:dyDescent="0.25">
      <c r="A39" t="s">
        <v>2616</v>
      </c>
      <c r="B39"/>
      <c r="C39"/>
      <c r="D39" t="s">
        <v>2617</v>
      </c>
      <c r="E39" t="s">
        <v>2615</v>
      </c>
      <c r="F39" t="s">
        <v>8468</v>
      </c>
      <c r="G39" t="s">
        <v>8938</v>
      </c>
      <c r="H39" t="s">
        <v>8978</v>
      </c>
      <c r="I39" t="s">
        <v>2617</v>
      </c>
      <c r="J39" t="s">
        <v>9046</v>
      </c>
      <c r="K39" t="s">
        <v>9047</v>
      </c>
      <c r="L39"/>
      <c r="M39" t="s">
        <v>9048</v>
      </c>
      <c r="N39">
        <v>155</v>
      </c>
      <c r="O39" t="s">
        <v>8931</v>
      </c>
      <c r="P39"/>
      <c r="Q39"/>
    </row>
    <row r="40" spans="1:17" x14ac:dyDescent="0.25">
      <c r="A40" t="s">
        <v>102</v>
      </c>
      <c r="B40"/>
      <c r="C40"/>
      <c r="D40" t="s">
        <v>103</v>
      </c>
      <c r="E40" t="s">
        <v>101</v>
      </c>
      <c r="F40" t="s">
        <v>8473</v>
      </c>
      <c r="G40" t="s">
        <v>9030</v>
      </c>
      <c r="H40" t="s">
        <v>8973</v>
      </c>
      <c r="I40" t="s">
        <v>103</v>
      </c>
      <c r="J40" t="s">
        <v>9011</v>
      </c>
      <c r="K40" t="s">
        <v>9049</v>
      </c>
      <c r="L40"/>
      <c r="M40" t="s">
        <v>8929</v>
      </c>
      <c r="N40" t="s">
        <v>8930</v>
      </c>
      <c r="O40" t="s">
        <v>8935</v>
      </c>
      <c r="P40" t="s">
        <v>9050</v>
      </c>
      <c r="Q40" t="s">
        <v>9051</v>
      </c>
    </row>
    <row r="41" spans="1:17" x14ac:dyDescent="0.25">
      <c r="A41" t="s">
        <v>3547</v>
      </c>
      <c r="B41"/>
      <c r="C41"/>
      <c r="D41" t="s">
        <v>3548</v>
      </c>
      <c r="E41" t="s">
        <v>3546</v>
      </c>
      <c r="F41" t="s">
        <v>8476</v>
      </c>
      <c r="G41" t="s">
        <v>8967</v>
      </c>
      <c r="H41" t="s">
        <v>9052</v>
      </c>
      <c r="I41" t="s">
        <v>3548</v>
      </c>
      <c r="J41" t="s">
        <v>8927</v>
      </c>
      <c r="K41" t="s">
        <v>9053</v>
      </c>
      <c r="L41"/>
      <c r="M41" t="s">
        <v>8929</v>
      </c>
      <c r="N41" t="s">
        <v>8930</v>
      </c>
      <c r="O41" t="s">
        <v>8931</v>
      </c>
      <c r="P41"/>
      <c r="Q41"/>
    </row>
    <row r="42" spans="1:17" x14ac:dyDescent="0.25">
      <c r="A42" t="s">
        <v>3559</v>
      </c>
      <c r="B42"/>
      <c r="C42"/>
      <c r="D42" t="s">
        <v>3560</v>
      </c>
      <c r="E42" t="s">
        <v>3558</v>
      </c>
      <c r="F42" t="s">
        <v>8479</v>
      </c>
      <c r="G42" t="s">
        <v>8967</v>
      </c>
      <c r="H42" t="s">
        <v>9054</v>
      </c>
      <c r="I42" t="s">
        <v>3560</v>
      </c>
      <c r="J42" t="s">
        <v>8927</v>
      </c>
      <c r="K42" t="s">
        <v>9055</v>
      </c>
      <c r="L42"/>
      <c r="M42" t="s">
        <v>8929</v>
      </c>
      <c r="N42" t="s">
        <v>8930</v>
      </c>
      <c r="O42" t="s">
        <v>8931</v>
      </c>
      <c r="P42"/>
      <c r="Q42"/>
    </row>
    <row r="43" spans="1:17" x14ac:dyDescent="0.25">
      <c r="A43" t="s">
        <v>3571</v>
      </c>
      <c r="B43"/>
      <c r="C43"/>
      <c r="D43" t="s">
        <v>3572</v>
      </c>
      <c r="E43" t="s">
        <v>3570</v>
      </c>
      <c r="F43" t="s">
        <v>8482</v>
      </c>
      <c r="G43" t="s">
        <v>8967</v>
      </c>
      <c r="H43" t="s">
        <v>9056</v>
      </c>
      <c r="I43" t="s">
        <v>3572</v>
      </c>
      <c r="J43" t="s">
        <v>8927</v>
      </c>
      <c r="K43" t="s">
        <v>9057</v>
      </c>
      <c r="L43"/>
      <c r="M43" t="s">
        <v>8929</v>
      </c>
      <c r="N43" t="s">
        <v>8930</v>
      </c>
      <c r="O43" t="s">
        <v>8931</v>
      </c>
      <c r="P43"/>
      <c r="Q43"/>
    </row>
    <row r="44" spans="1:17" x14ac:dyDescent="0.25">
      <c r="A44" t="s">
        <v>3583</v>
      </c>
      <c r="B44"/>
      <c r="C44"/>
      <c r="D44" t="s">
        <v>3572</v>
      </c>
      <c r="E44" t="s">
        <v>3582</v>
      </c>
      <c r="F44" t="s">
        <v>8482</v>
      </c>
      <c r="G44" t="s">
        <v>8967</v>
      </c>
      <c r="H44" t="s">
        <v>8932</v>
      </c>
      <c r="I44" t="s">
        <v>3572</v>
      </c>
      <c r="J44" t="s">
        <v>8932</v>
      </c>
      <c r="K44" t="s">
        <v>9058</v>
      </c>
      <c r="L44"/>
      <c r="M44" t="s">
        <v>9059</v>
      </c>
      <c r="N44">
        <v>533</v>
      </c>
      <c r="O44" t="s">
        <v>8935</v>
      </c>
      <c r="P44" t="s">
        <v>9060</v>
      </c>
      <c r="Q44" t="s">
        <v>9061</v>
      </c>
    </row>
    <row r="45" spans="1:17" x14ac:dyDescent="0.25">
      <c r="A45" t="s">
        <v>2286</v>
      </c>
      <c r="B45"/>
      <c r="C45"/>
      <c r="D45" t="s">
        <v>2287</v>
      </c>
      <c r="E45" t="s">
        <v>2285</v>
      </c>
      <c r="F45" t="s">
        <v>8483</v>
      </c>
      <c r="G45" t="s">
        <v>9030</v>
      </c>
      <c r="H45" t="s">
        <v>8946</v>
      </c>
      <c r="I45" t="s">
        <v>2287</v>
      </c>
      <c r="J45" t="s">
        <v>9062</v>
      </c>
      <c r="K45" t="s">
        <v>9063</v>
      </c>
      <c r="L45" t="s">
        <v>9064</v>
      </c>
      <c r="M45" t="s">
        <v>9065</v>
      </c>
      <c r="N45">
        <v>337</v>
      </c>
      <c r="O45" t="s">
        <v>8935</v>
      </c>
      <c r="P45" t="s">
        <v>9066</v>
      </c>
      <c r="Q45" t="s">
        <v>9067</v>
      </c>
    </row>
    <row r="46" spans="1:17" x14ac:dyDescent="0.25">
      <c r="A46" t="s">
        <v>811</v>
      </c>
      <c r="B46"/>
      <c r="C46"/>
      <c r="D46" t="s">
        <v>812</v>
      </c>
      <c r="E46" t="s">
        <v>810</v>
      </c>
      <c r="F46" t="s">
        <v>8484</v>
      </c>
      <c r="G46" t="s">
        <v>8925</v>
      </c>
      <c r="H46" t="s">
        <v>9068</v>
      </c>
      <c r="I46" t="s">
        <v>812</v>
      </c>
      <c r="J46" t="s">
        <v>810</v>
      </c>
      <c r="K46" t="s">
        <v>9069</v>
      </c>
      <c r="L46"/>
      <c r="M46" t="s">
        <v>9070</v>
      </c>
      <c r="N46">
        <v>1310</v>
      </c>
      <c r="O46" t="s">
        <v>8935</v>
      </c>
      <c r="P46" t="s">
        <v>9071</v>
      </c>
      <c r="Q46" t="s">
        <v>9072</v>
      </c>
    </row>
    <row r="47" spans="1:17" x14ac:dyDescent="0.25">
      <c r="A47" t="s">
        <v>1335</v>
      </c>
      <c r="B47"/>
      <c r="C47"/>
      <c r="D47" t="s">
        <v>812</v>
      </c>
      <c r="E47" t="s">
        <v>1334</v>
      </c>
      <c r="F47" t="s">
        <v>8484</v>
      </c>
      <c r="G47" t="s">
        <v>8925</v>
      </c>
      <c r="H47" t="s">
        <v>9073</v>
      </c>
      <c r="I47" t="s">
        <v>812</v>
      </c>
      <c r="J47" t="s">
        <v>1334</v>
      </c>
      <c r="K47" t="s">
        <v>9074</v>
      </c>
      <c r="L47"/>
      <c r="M47" t="s">
        <v>9075</v>
      </c>
      <c r="N47">
        <v>734</v>
      </c>
      <c r="O47" t="s">
        <v>8935</v>
      </c>
      <c r="P47" t="s">
        <v>9076</v>
      </c>
      <c r="Q47" t="s">
        <v>9077</v>
      </c>
    </row>
    <row r="48" spans="1:17" x14ac:dyDescent="0.25">
      <c r="A48" t="s">
        <v>4601</v>
      </c>
      <c r="B48"/>
      <c r="C48"/>
      <c r="D48" t="s">
        <v>812</v>
      </c>
      <c r="E48" t="s">
        <v>4600</v>
      </c>
      <c r="F48" t="s">
        <v>8484</v>
      </c>
      <c r="G48" t="s">
        <v>8925</v>
      </c>
      <c r="H48" t="s">
        <v>8932</v>
      </c>
      <c r="I48" t="s">
        <v>812</v>
      </c>
      <c r="J48" t="s">
        <v>9078</v>
      </c>
      <c r="K48" t="s">
        <v>9079</v>
      </c>
      <c r="L48"/>
      <c r="M48" t="s">
        <v>9080</v>
      </c>
      <c r="N48">
        <v>64</v>
      </c>
      <c r="O48" t="s">
        <v>8935</v>
      </c>
      <c r="P48" t="s">
        <v>9081</v>
      </c>
      <c r="Q48" t="s">
        <v>9082</v>
      </c>
    </row>
    <row r="49" spans="1:17" x14ac:dyDescent="0.25">
      <c r="A49" t="s">
        <v>651</v>
      </c>
      <c r="B49"/>
      <c r="C49"/>
      <c r="D49" t="s">
        <v>652</v>
      </c>
      <c r="E49" t="s">
        <v>650</v>
      </c>
      <c r="F49" t="s">
        <v>8485</v>
      </c>
      <c r="G49" t="s">
        <v>8925</v>
      </c>
      <c r="H49" t="s">
        <v>9083</v>
      </c>
      <c r="I49" t="s">
        <v>652</v>
      </c>
      <c r="J49" t="s">
        <v>9084</v>
      </c>
      <c r="K49" t="s">
        <v>9085</v>
      </c>
      <c r="L49" t="s">
        <v>605</v>
      </c>
      <c r="M49" t="s">
        <v>9086</v>
      </c>
      <c r="N49">
        <v>1432</v>
      </c>
      <c r="O49" t="s">
        <v>8935</v>
      </c>
      <c r="P49" t="s">
        <v>9087</v>
      </c>
      <c r="Q49" t="s">
        <v>9088</v>
      </c>
    </row>
    <row r="50" spans="1:17" x14ac:dyDescent="0.25">
      <c r="A50" t="s">
        <v>1016</v>
      </c>
      <c r="B50"/>
      <c r="C50"/>
      <c r="D50" t="s">
        <v>1017</v>
      </c>
      <c r="E50" t="s">
        <v>1015</v>
      </c>
      <c r="F50" t="s">
        <v>8488</v>
      </c>
      <c r="G50" t="s">
        <v>8945</v>
      </c>
      <c r="H50" t="s">
        <v>8973</v>
      </c>
      <c r="I50" t="s">
        <v>1017</v>
      </c>
      <c r="J50" t="s">
        <v>9089</v>
      </c>
      <c r="K50" t="s">
        <v>9090</v>
      </c>
      <c r="L50"/>
      <c r="M50" t="s">
        <v>9091</v>
      </c>
      <c r="N50">
        <v>1066</v>
      </c>
      <c r="O50" t="s">
        <v>8935</v>
      </c>
      <c r="P50" t="s">
        <v>9092</v>
      </c>
      <c r="Q50" t="s">
        <v>9093</v>
      </c>
    </row>
    <row r="51" spans="1:17" x14ac:dyDescent="0.25">
      <c r="A51" t="s">
        <v>1055</v>
      </c>
      <c r="B51"/>
      <c r="C51"/>
      <c r="D51" t="s">
        <v>378</v>
      </c>
      <c r="E51" t="s">
        <v>1054</v>
      </c>
      <c r="F51" t="s">
        <v>8489</v>
      </c>
      <c r="G51" t="s">
        <v>8945</v>
      </c>
      <c r="H51" t="s">
        <v>9094</v>
      </c>
      <c r="I51" t="s">
        <v>378</v>
      </c>
      <c r="J51" t="s">
        <v>8969</v>
      </c>
      <c r="K51" t="s">
        <v>9095</v>
      </c>
      <c r="L51"/>
      <c r="M51" t="s">
        <v>8929</v>
      </c>
      <c r="N51" t="s">
        <v>8930</v>
      </c>
      <c r="O51" t="s">
        <v>8931</v>
      </c>
      <c r="P51" t="s">
        <v>9096</v>
      </c>
      <c r="Q51" t="s">
        <v>9097</v>
      </c>
    </row>
    <row r="52" spans="1:17" x14ac:dyDescent="0.25">
      <c r="A52" t="s">
        <v>377</v>
      </c>
      <c r="B52"/>
      <c r="C52"/>
      <c r="D52" t="s">
        <v>378</v>
      </c>
      <c r="E52" t="s">
        <v>376</v>
      </c>
      <c r="F52" t="s">
        <v>8489</v>
      </c>
      <c r="G52" t="s">
        <v>8945</v>
      </c>
      <c r="H52" t="s">
        <v>9098</v>
      </c>
      <c r="I52" t="s">
        <v>378</v>
      </c>
      <c r="J52" t="s">
        <v>8959</v>
      </c>
      <c r="K52" t="s">
        <v>9099</v>
      </c>
      <c r="L52"/>
      <c r="M52" t="s">
        <v>8929</v>
      </c>
      <c r="N52" t="s">
        <v>8930</v>
      </c>
      <c r="O52" t="s">
        <v>8931</v>
      </c>
      <c r="P52" t="s">
        <v>9096</v>
      </c>
      <c r="Q52" t="s">
        <v>9097</v>
      </c>
    </row>
    <row r="53" spans="1:17" x14ac:dyDescent="0.25">
      <c r="A53" t="s">
        <v>383</v>
      </c>
      <c r="B53"/>
      <c r="C53"/>
      <c r="D53" t="s">
        <v>378</v>
      </c>
      <c r="E53" t="s">
        <v>382</v>
      </c>
      <c r="F53" t="s">
        <v>8489</v>
      </c>
      <c r="G53" t="s">
        <v>8945</v>
      </c>
      <c r="H53" t="s">
        <v>8973</v>
      </c>
      <c r="I53" t="s">
        <v>378</v>
      </c>
      <c r="J53" t="s">
        <v>9100</v>
      </c>
      <c r="K53" t="s">
        <v>9101</v>
      </c>
      <c r="L53"/>
      <c r="M53" t="s">
        <v>8929</v>
      </c>
      <c r="N53" t="s">
        <v>8930</v>
      </c>
      <c r="O53" t="s">
        <v>8935</v>
      </c>
      <c r="P53" t="s">
        <v>9102</v>
      </c>
      <c r="Q53" t="s">
        <v>9103</v>
      </c>
    </row>
    <row r="54" spans="1:17" x14ac:dyDescent="0.25">
      <c r="A54" t="s">
        <v>395</v>
      </c>
      <c r="B54"/>
      <c r="C54"/>
      <c r="D54" t="s">
        <v>396</v>
      </c>
      <c r="E54" t="s">
        <v>394</v>
      </c>
      <c r="F54" t="s">
        <v>8494</v>
      </c>
      <c r="G54" t="s">
        <v>9030</v>
      </c>
      <c r="H54" t="s">
        <v>8973</v>
      </c>
      <c r="I54" t="s">
        <v>396</v>
      </c>
      <c r="J54" t="s">
        <v>9011</v>
      </c>
      <c r="K54" t="s">
        <v>9104</v>
      </c>
      <c r="L54"/>
      <c r="M54" t="s">
        <v>8929</v>
      </c>
      <c r="N54" t="s">
        <v>8930</v>
      </c>
      <c r="O54" t="s">
        <v>8931</v>
      </c>
      <c r="P54" t="s">
        <v>9105</v>
      </c>
      <c r="Q54" t="s">
        <v>9106</v>
      </c>
    </row>
    <row r="55" spans="1:17" x14ac:dyDescent="0.25">
      <c r="A55" t="s">
        <v>126</v>
      </c>
      <c r="B55"/>
      <c r="C55"/>
      <c r="D55" t="s">
        <v>127</v>
      </c>
      <c r="E55" t="s">
        <v>125</v>
      </c>
      <c r="F55" t="s">
        <v>8497</v>
      </c>
      <c r="G55" t="s">
        <v>8945</v>
      </c>
      <c r="H55" t="s">
        <v>8973</v>
      </c>
      <c r="I55" t="s">
        <v>127</v>
      </c>
      <c r="J55" t="s">
        <v>9107</v>
      </c>
      <c r="K55" t="s">
        <v>9108</v>
      </c>
      <c r="L55"/>
      <c r="M55" t="s">
        <v>8929</v>
      </c>
      <c r="N55" t="s">
        <v>8930</v>
      </c>
      <c r="O55" t="s">
        <v>8935</v>
      </c>
      <c r="P55" t="s">
        <v>9109</v>
      </c>
      <c r="Q55" t="s">
        <v>9110</v>
      </c>
    </row>
    <row r="56" spans="1:17" x14ac:dyDescent="0.25">
      <c r="A56" t="s">
        <v>1490</v>
      </c>
      <c r="B56"/>
      <c r="C56"/>
      <c r="D56" t="s">
        <v>407</v>
      </c>
      <c r="E56" t="s">
        <v>1489</v>
      </c>
      <c r="F56" t="s">
        <v>8502</v>
      </c>
      <c r="G56" t="s">
        <v>8938</v>
      </c>
      <c r="H56" t="s">
        <v>9111</v>
      </c>
      <c r="I56" t="s">
        <v>407</v>
      </c>
      <c r="J56" t="s">
        <v>9112</v>
      </c>
      <c r="K56" t="s">
        <v>9113</v>
      </c>
      <c r="L56"/>
      <c r="M56" t="s">
        <v>9114</v>
      </c>
      <c r="N56">
        <v>1340</v>
      </c>
      <c r="O56" t="s">
        <v>8931</v>
      </c>
      <c r="P56"/>
      <c r="Q56"/>
    </row>
    <row r="57" spans="1:17" x14ac:dyDescent="0.25">
      <c r="A57" t="s">
        <v>406</v>
      </c>
      <c r="B57"/>
      <c r="C57"/>
      <c r="D57" t="s">
        <v>407</v>
      </c>
      <c r="E57" t="s">
        <v>405</v>
      </c>
      <c r="F57" t="s">
        <v>8502</v>
      </c>
      <c r="G57" t="s">
        <v>8938</v>
      </c>
      <c r="H57" t="s">
        <v>8973</v>
      </c>
      <c r="I57" t="s">
        <v>407</v>
      </c>
      <c r="J57" t="s">
        <v>9115</v>
      </c>
      <c r="K57" t="s">
        <v>9116</v>
      </c>
      <c r="L57" t="s">
        <v>9117</v>
      </c>
      <c r="M57" t="s">
        <v>8929</v>
      </c>
      <c r="N57" t="s">
        <v>8930</v>
      </c>
      <c r="O57" t="s">
        <v>8935</v>
      </c>
      <c r="P57" t="s">
        <v>9118</v>
      </c>
      <c r="Q57" t="s">
        <v>9119</v>
      </c>
    </row>
    <row r="58" spans="1:17" x14ac:dyDescent="0.25">
      <c r="A58" t="s">
        <v>1501</v>
      </c>
      <c r="B58"/>
      <c r="C58"/>
      <c r="D58" t="s">
        <v>407</v>
      </c>
      <c r="E58" t="s">
        <v>1500</v>
      </c>
      <c r="F58" t="s">
        <v>8502</v>
      </c>
      <c r="G58" t="s">
        <v>8938</v>
      </c>
      <c r="H58" t="s">
        <v>8939</v>
      </c>
      <c r="I58" t="s">
        <v>407</v>
      </c>
      <c r="J58" t="s">
        <v>8939</v>
      </c>
      <c r="K58" t="s">
        <v>9120</v>
      </c>
      <c r="L58"/>
      <c r="M58" t="s">
        <v>9114</v>
      </c>
      <c r="N58">
        <v>1340</v>
      </c>
      <c r="O58" t="s">
        <v>8935</v>
      </c>
      <c r="P58" t="s">
        <v>9121</v>
      </c>
      <c r="Q58" t="s">
        <v>9122</v>
      </c>
    </row>
    <row r="59" spans="1:17" x14ac:dyDescent="0.25">
      <c r="A59" t="s">
        <v>1099</v>
      </c>
      <c r="B59"/>
      <c r="C59"/>
      <c r="D59" t="s">
        <v>1078</v>
      </c>
      <c r="E59" t="s">
        <v>1098</v>
      </c>
      <c r="F59" t="s">
        <v>8517</v>
      </c>
      <c r="G59" t="s">
        <v>8945</v>
      </c>
      <c r="H59" t="s">
        <v>8973</v>
      </c>
      <c r="I59" t="s">
        <v>1078</v>
      </c>
      <c r="J59" t="s">
        <v>9107</v>
      </c>
      <c r="K59" t="s">
        <v>9123</v>
      </c>
      <c r="L59"/>
      <c r="M59" t="s">
        <v>8929</v>
      </c>
      <c r="N59" t="s">
        <v>8930</v>
      </c>
      <c r="O59" t="s">
        <v>8931</v>
      </c>
      <c r="P59"/>
      <c r="Q59"/>
    </row>
    <row r="60" spans="1:17" x14ac:dyDescent="0.25">
      <c r="A60" t="s">
        <v>1077</v>
      </c>
      <c r="B60"/>
      <c r="C60"/>
      <c r="D60" t="s">
        <v>1078</v>
      </c>
      <c r="E60" t="s">
        <v>1076</v>
      </c>
      <c r="F60" t="s">
        <v>8517</v>
      </c>
      <c r="G60" t="s">
        <v>8945</v>
      </c>
      <c r="H60" t="s">
        <v>9124</v>
      </c>
      <c r="I60" t="s">
        <v>1078</v>
      </c>
      <c r="J60" t="s">
        <v>9125</v>
      </c>
      <c r="K60" t="s">
        <v>9126</v>
      </c>
      <c r="L60"/>
      <c r="M60" t="s">
        <v>9127</v>
      </c>
      <c r="N60">
        <v>1035</v>
      </c>
      <c r="O60" t="s">
        <v>8931</v>
      </c>
      <c r="P60"/>
      <c r="Q60"/>
    </row>
    <row r="61" spans="1:17" x14ac:dyDescent="0.25">
      <c r="A61" t="s">
        <v>132</v>
      </c>
      <c r="B61"/>
      <c r="C61"/>
      <c r="D61" t="s">
        <v>133</v>
      </c>
      <c r="E61" t="s">
        <v>131</v>
      </c>
      <c r="F61" t="s">
        <v>8520</v>
      </c>
      <c r="G61" t="s">
        <v>8938</v>
      </c>
      <c r="H61" t="s">
        <v>8998</v>
      </c>
      <c r="I61" t="s">
        <v>133</v>
      </c>
      <c r="J61" t="s">
        <v>8927</v>
      </c>
      <c r="K61" t="s">
        <v>9128</v>
      </c>
      <c r="L61"/>
      <c r="M61" t="s">
        <v>8929</v>
      </c>
      <c r="N61" t="s">
        <v>8930</v>
      </c>
      <c r="O61" t="s">
        <v>8931</v>
      </c>
      <c r="P61"/>
      <c r="Q61"/>
    </row>
    <row r="62" spans="1:17" x14ac:dyDescent="0.25">
      <c r="A62" t="s">
        <v>139</v>
      </c>
      <c r="B62"/>
      <c r="C62"/>
      <c r="D62" t="s">
        <v>133</v>
      </c>
      <c r="E62" t="s">
        <v>138</v>
      </c>
      <c r="F62" t="s">
        <v>8520</v>
      </c>
      <c r="G62" t="s">
        <v>8938</v>
      </c>
      <c r="H62" t="s">
        <v>8973</v>
      </c>
      <c r="I62" t="s">
        <v>133</v>
      </c>
      <c r="J62" t="s">
        <v>9011</v>
      </c>
      <c r="K62" t="s">
        <v>9129</v>
      </c>
      <c r="L62"/>
      <c r="M62" t="s">
        <v>8929</v>
      </c>
      <c r="N62" t="s">
        <v>8930</v>
      </c>
      <c r="O62" t="s">
        <v>8931</v>
      </c>
      <c r="P62"/>
      <c r="Q62"/>
    </row>
    <row r="63" spans="1:17" x14ac:dyDescent="0.25">
      <c r="A63" t="s">
        <v>1850</v>
      </c>
      <c r="B63"/>
      <c r="C63"/>
      <c r="D63" t="s">
        <v>1851</v>
      </c>
      <c r="E63" t="s">
        <v>1849</v>
      </c>
      <c r="F63" t="s">
        <v>8525</v>
      </c>
      <c r="G63" t="s">
        <v>8925</v>
      </c>
      <c r="H63" t="s">
        <v>9130</v>
      </c>
      <c r="I63" t="s">
        <v>1851</v>
      </c>
      <c r="J63" t="s">
        <v>9131</v>
      </c>
      <c r="K63" t="s">
        <v>9132</v>
      </c>
      <c r="L63"/>
      <c r="M63" t="s">
        <v>9133</v>
      </c>
      <c r="N63">
        <v>225</v>
      </c>
      <c r="O63" t="s">
        <v>8931</v>
      </c>
      <c r="P63"/>
      <c r="Q63"/>
    </row>
    <row r="64" spans="1:17" x14ac:dyDescent="0.25">
      <c r="A64" t="s">
        <v>3893</v>
      </c>
      <c r="B64"/>
      <c r="C64"/>
      <c r="D64" t="s">
        <v>3894</v>
      </c>
      <c r="E64" t="s">
        <v>3892</v>
      </c>
      <c r="F64" t="s">
        <v>8526</v>
      </c>
      <c r="G64" t="s">
        <v>8938</v>
      </c>
      <c r="H64" t="s">
        <v>9134</v>
      </c>
      <c r="I64" t="s">
        <v>3894</v>
      </c>
      <c r="J64" t="s">
        <v>9135</v>
      </c>
      <c r="K64" t="s">
        <v>9136</v>
      </c>
      <c r="L64"/>
      <c r="M64" t="s">
        <v>9080</v>
      </c>
      <c r="N64">
        <v>64</v>
      </c>
      <c r="O64" t="s">
        <v>8935</v>
      </c>
      <c r="P64" t="s">
        <v>9137</v>
      </c>
      <c r="Q64" t="s">
        <v>9138</v>
      </c>
    </row>
    <row r="65" spans="1:17" x14ac:dyDescent="0.25">
      <c r="A65" t="s">
        <v>410</v>
      </c>
      <c r="B65"/>
      <c r="C65"/>
      <c r="D65" t="s">
        <v>411</v>
      </c>
      <c r="E65" t="s">
        <v>409</v>
      </c>
      <c r="F65" t="s">
        <v>8533</v>
      </c>
      <c r="G65" t="s">
        <v>8938</v>
      </c>
      <c r="H65" t="s">
        <v>8973</v>
      </c>
      <c r="I65" t="s">
        <v>411</v>
      </c>
      <c r="J65" t="s">
        <v>9011</v>
      </c>
      <c r="K65" t="s">
        <v>9139</v>
      </c>
      <c r="L65"/>
      <c r="M65" t="s">
        <v>8929</v>
      </c>
      <c r="N65" t="s">
        <v>8930</v>
      </c>
      <c r="O65" t="s">
        <v>8931</v>
      </c>
      <c r="P65"/>
      <c r="Q65"/>
    </row>
    <row r="66" spans="1:17" x14ac:dyDescent="0.25">
      <c r="A66" t="s">
        <v>2307</v>
      </c>
      <c r="B66"/>
      <c r="C66"/>
      <c r="D66" t="s">
        <v>2308</v>
      </c>
      <c r="E66" t="s">
        <v>2306</v>
      </c>
      <c r="F66" t="s">
        <v>8534</v>
      </c>
      <c r="G66" t="s">
        <v>9030</v>
      </c>
      <c r="H66" t="s">
        <v>9140</v>
      </c>
      <c r="I66" t="s">
        <v>2308</v>
      </c>
      <c r="J66" t="s">
        <v>9062</v>
      </c>
      <c r="K66" t="s">
        <v>9141</v>
      </c>
      <c r="L66" t="s">
        <v>9142</v>
      </c>
      <c r="M66" t="s">
        <v>9143</v>
      </c>
      <c r="N66">
        <v>334</v>
      </c>
      <c r="O66" t="s">
        <v>8935</v>
      </c>
      <c r="P66" t="s">
        <v>9144</v>
      </c>
      <c r="Q66" t="s">
        <v>9145</v>
      </c>
    </row>
    <row r="67" spans="1:17" x14ac:dyDescent="0.25">
      <c r="A67" t="s">
        <v>2808</v>
      </c>
      <c r="B67"/>
      <c r="C67"/>
      <c r="D67" t="s">
        <v>2809</v>
      </c>
      <c r="E67" t="s">
        <v>2807</v>
      </c>
      <c r="F67" t="s">
        <v>8535</v>
      </c>
      <c r="G67" t="s">
        <v>8938</v>
      </c>
      <c r="H67" t="s">
        <v>8939</v>
      </c>
      <c r="I67" t="s">
        <v>2809</v>
      </c>
      <c r="J67" t="s">
        <v>8939</v>
      </c>
      <c r="K67" t="s">
        <v>9146</v>
      </c>
      <c r="L67"/>
      <c r="M67" t="s">
        <v>8929</v>
      </c>
      <c r="N67" t="s">
        <v>8930</v>
      </c>
      <c r="O67" t="s">
        <v>8935</v>
      </c>
      <c r="P67" t="s">
        <v>9147</v>
      </c>
      <c r="Q67" t="s">
        <v>9148</v>
      </c>
    </row>
    <row r="68" spans="1:17" x14ac:dyDescent="0.25">
      <c r="A68" t="s">
        <v>3594</v>
      </c>
      <c r="B68"/>
      <c r="C68"/>
      <c r="D68" t="s">
        <v>3595</v>
      </c>
      <c r="E68" t="s">
        <v>3593</v>
      </c>
      <c r="F68" t="s">
        <v>8538</v>
      </c>
      <c r="G68" t="s">
        <v>8967</v>
      </c>
      <c r="H68" t="s">
        <v>9149</v>
      </c>
      <c r="I68" t="s">
        <v>3595</v>
      </c>
      <c r="J68" t="s">
        <v>1334</v>
      </c>
      <c r="K68" t="s">
        <v>9150</v>
      </c>
      <c r="L68"/>
      <c r="M68" t="s">
        <v>9151</v>
      </c>
      <c r="N68">
        <v>1187</v>
      </c>
      <c r="O68" t="s">
        <v>8931</v>
      </c>
      <c r="P68"/>
      <c r="Q68"/>
    </row>
    <row r="69" spans="1:17" x14ac:dyDescent="0.25">
      <c r="A69" t="s">
        <v>3606</v>
      </c>
      <c r="B69"/>
      <c r="C69"/>
      <c r="D69" t="s">
        <v>3595</v>
      </c>
      <c r="E69" t="s">
        <v>3605</v>
      </c>
      <c r="F69" t="s">
        <v>8538</v>
      </c>
      <c r="G69" t="s">
        <v>8967</v>
      </c>
      <c r="H69" t="s">
        <v>9149</v>
      </c>
      <c r="I69" t="s">
        <v>3595</v>
      </c>
      <c r="J69" t="s">
        <v>9152</v>
      </c>
      <c r="K69" t="s">
        <v>9153</v>
      </c>
      <c r="L69"/>
      <c r="M69" t="s">
        <v>9151</v>
      </c>
      <c r="N69">
        <v>1187</v>
      </c>
      <c r="O69" t="s">
        <v>8931</v>
      </c>
      <c r="P69"/>
      <c r="Q69"/>
    </row>
    <row r="70" spans="1:17" x14ac:dyDescent="0.25">
      <c r="A70" t="s">
        <v>3617</v>
      </c>
      <c r="B70"/>
      <c r="C70"/>
      <c r="D70" t="s">
        <v>3595</v>
      </c>
      <c r="E70" t="s">
        <v>3616</v>
      </c>
      <c r="F70" t="s">
        <v>8538</v>
      </c>
      <c r="G70" t="s">
        <v>8967</v>
      </c>
      <c r="H70" t="s">
        <v>8973</v>
      </c>
      <c r="I70" t="s">
        <v>3595</v>
      </c>
      <c r="J70" t="s">
        <v>9011</v>
      </c>
      <c r="K70" t="s">
        <v>9154</v>
      </c>
      <c r="L70" t="s">
        <v>9155</v>
      </c>
      <c r="M70" t="s">
        <v>9151</v>
      </c>
      <c r="N70">
        <v>1187</v>
      </c>
      <c r="O70" t="s">
        <v>8931</v>
      </c>
      <c r="P70"/>
      <c r="Q70"/>
    </row>
    <row r="71" spans="1:17" x14ac:dyDescent="0.25">
      <c r="A71" t="s">
        <v>11</v>
      </c>
      <c r="B71"/>
      <c r="C71"/>
      <c r="D71" t="s">
        <v>12</v>
      </c>
      <c r="E71" t="s">
        <v>10</v>
      </c>
      <c r="F71" t="s">
        <v>8543</v>
      </c>
      <c r="G71" t="s">
        <v>8938</v>
      </c>
      <c r="H71" t="s">
        <v>8959</v>
      </c>
      <c r="I71" t="s">
        <v>12</v>
      </c>
      <c r="J71" t="s">
        <v>8927</v>
      </c>
      <c r="K71" t="s">
        <v>9156</v>
      </c>
      <c r="L71"/>
      <c r="M71" t="s">
        <v>8929</v>
      </c>
      <c r="N71" t="s">
        <v>8930</v>
      </c>
      <c r="O71" t="s">
        <v>8931</v>
      </c>
      <c r="P71"/>
      <c r="Q71"/>
    </row>
    <row r="72" spans="1:17" x14ac:dyDescent="0.25">
      <c r="A72" t="s">
        <v>1026</v>
      </c>
      <c r="B72"/>
      <c r="C72"/>
      <c r="D72" t="s">
        <v>320</v>
      </c>
      <c r="E72" t="s">
        <v>1025</v>
      </c>
      <c r="F72" t="s">
        <v>8546</v>
      </c>
      <c r="G72" t="s">
        <v>8925</v>
      </c>
      <c r="H72" t="s">
        <v>9157</v>
      </c>
      <c r="I72" t="s">
        <v>320</v>
      </c>
      <c r="J72" t="s">
        <v>8969</v>
      </c>
      <c r="K72" t="s">
        <v>9158</v>
      </c>
      <c r="L72"/>
      <c r="M72" t="s">
        <v>8929</v>
      </c>
      <c r="N72" t="s">
        <v>8930</v>
      </c>
      <c r="O72" t="s">
        <v>8931</v>
      </c>
      <c r="P72"/>
      <c r="Q72"/>
    </row>
    <row r="73" spans="1:17" x14ac:dyDescent="0.25">
      <c r="A73" t="s">
        <v>319</v>
      </c>
      <c r="B73"/>
      <c r="C73"/>
      <c r="D73" t="s">
        <v>320</v>
      </c>
      <c r="E73" t="s">
        <v>318</v>
      </c>
      <c r="F73" t="s">
        <v>8546</v>
      </c>
      <c r="G73" t="s">
        <v>8925</v>
      </c>
      <c r="H73" t="s">
        <v>8959</v>
      </c>
      <c r="I73" t="s">
        <v>320</v>
      </c>
      <c r="J73" t="s">
        <v>9159</v>
      </c>
      <c r="K73" t="s">
        <v>9160</v>
      </c>
      <c r="L73"/>
      <c r="M73" t="s">
        <v>8929</v>
      </c>
      <c r="N73" t="s">
        <v>8930</v>
      </c>
      <c r="O73" t="s">
        <v>8935</v>
      </c>
      <c r="P73" t="s">
        <v>9161</v>
      </c>
      <c r="Q73" t="s">
        <v>9162</v>
      </c>
    </row>
    <row r="74" spans="1:17" x14ac:dyDescent="0.25">
      <c r="A74" t="s">
        <v>327</v>
      </c>
      <c r="B74"/>
      <c r="C74"/>
      <c r="D74" t="s">
        <v>320</v>
      </c>
      <c r="E74" t="s">
        <v>326</v>
      </c>
      <c r="F74" t="s">
        <v>8546</v>
      </c>
      <c r="G74" t="s">
        <v>8925</v>
      </c>
      <c r="H74" t="s">
        <v>8959</v>
      </c>
      <c r="I74" t="s">
        <v>320</v>
      </c>
      <c r="J74" t="s">
        <v>9163</v>
      </c>
      <c r="K74" t="s">
        <v>9164</v>
      </c>
      <c r="L74"/>
      <c r="M74" t="s">
        <v>8929</v>
      </c>
      <c r="N74" t="s">
        <v>8930</v>
      </c>
      <c r="O74" t="s">
        <v>8935</v>
      </c>
      <c r="P74" t="s">
        <v>9165</v>
      </c>
      <c r="Q74" t="s">
        <v>9166</v>
      </c>
    </row>
    <row r="75" spans="1:17" x14ac:dyDescent="0.25">
      <c r="A75" t="s">
        <v>1445</v>
      </c>
      <c r="B75"/>
      <c r="C75"/>
      <c r="D75" t="s">
        <v>320</v>
      </c>
      <c r="E75" t="s">
        <v>1444</v>
      </c>
      <c r="F75" t="s">
        <v>8546</v>
      </c>
      <c r="G75" t="s">
        <v>8925</v>
      </c>
      <c r="H75" t="s">
        <v>9167</v>
      </c>
      <c r="I75" t="s">
        <v>320</v>
      </c>
      <c r="J75" t="s">
        <v>9168</v>
      </c>
      <c r="K75" t="s">
        <v>9169</v>
      </c>
      <c r="L75"/>
      <c r="M75" t="s">
        <v>9170</v>
      </c>
      <c r="N75">
        <v>593</v>
      </c>
      <c r="O75" t="s">
        <v>8935</v>
      </c>
      <c r="P75" t="s">
        <v>9171</v>
      </c>
      <c r="Q75" t="s">
        <v>9172</v>
      </c>
    </row>
    <row r="76" spans="1:17" x14ac:dyDescent="0.25">
      <c r="A76" t="s">
        <v>823</v>
      </c>
      <c r="B76"/>
      <c r="C76"/>
      <c r="D76" t="s">
        <v>641</v>
      </c>
      <c r="E76" t="s">
        <v>822</v>
      </c>
      <c r="F76" t="s">
        <v>8551</v>
      </c>
      <c r="G76" t="s">
        <v>8938</v>
      </c>
      <c r="H76" t="s">
        <v>9173</v>
      </c>
      <c r="I76" t="s">
        <v>641</v>
      </c>
      <c r="J76" t="s">
        <v>9174</v>
      </c>
      <c r="K76" t="s">
        <v>9175</v>
      </c>
      <c r="L76" t="s">
        <v>9176</v>
      </c>
      <c r="M76" t="s">
        <v>9008</v>
      </c>
      <c r="N76">
        <v>1401</v>
      </c>
      <c r="O76"/>
      <c r="P76" t="s">
        <v>9177</v>
      </c>
      <c r="Q76" t="s">
        <v>9178</v>
      </c>
    </row>
    <row r="77" spans="1:17" x14ac:dyDescent="0.25">
      <c r="A77" t="s">
        <v>640</v>
      </c>
      <c r="B77"/>
      <c r="C77"/>
      <c r="D77" t="s">
        <v>641</v>
      </c>
      <c r="E77" t="s">
        <v>639</v>
      </c>
      <c r="F77" t="s">
        <v>8551</v>
      </c>
      <c r="G77" t="s">
        <v>8938</v>
      </c>
      <c r="H77" t="s">
        <v>8946</v>
      </c>
      <c r="I77" t="s">
        <v>641</v>
      </c>
      <c r="J77" t="s">
        <v>9179</v>
      </c>
      <c r="K77" t="s">
        <v>9180</v>
      </c>
      <c r="L77"/>
      <c r="M77" t="s">
        <v>9086</v>
      </c>
      <c r="N77">
        <v>1432</v>
      </c>
      <c r="O77" t="s">
        <v>8935</v>
      </c>
      <c r="P77" t="s">
        <v>9181</v>
      </c>
      <c r="Q77" t="s">
        <v>9182</v>
      </c>
    </row>
    <row r="78" spans="1:17" x14ac:dyDescent="0.25">
      <c r="A78" t="s">
        <v>336</v>
      </c>
      <c r="B78"/>
      <c r="C78"/>
      <c r="D78" t="s">
        <v>337</v>
      </c>
      <c r="E78" t="s">
        <v>335</v>
      </c>
      <c r="F78" t="s">
        <v>8552</v>
      </c>
      <c r="G78" t="s">
        <v>8938</v>
      </c>
      <c r="H78" t="s">
        <v>8973</v>
      </c>
      <c r="I78" t="s">
        <v>337</v>
      </c>
      <c r="J78" t="s">
        <v>9183</v>
      </c>
      <c r="K78" t="s">
        <v>9184</v>
      </c>
      <c r="L78"/>
      <c r="M78" t="s">
        <v>8929</v>
      </c>
      <c r="N78" t="s">
        <v>8930</v>
      </c>
      <c r="O78" t="s">
        <v>8935</v>
      </c>
      <c r="P78" t="s">
        <v>9185</v>
      </c>
      <c r="Q78" t="s">
        <v>9186</v>
      </c>
    </row>
    <row r="79" spans="1:17" x14ac:dyDescent="0.25">
      <c r="A79" t="s">
        <v>1187</v>
      </c>
      <c r="B79"/>
      <c r="C79"/>
      <c r="D79" t="s">
        <v>337</v>
      </c>
      <c r="E79" t="s">
        <v>1186</v>
      </c>
      <c r="F79" t="s">
        <v>8552</v>
      </c>
      <c r="G79" t="s">
        <v>8938</v>
      </c>
      <c r="H79" t="s">
        <v>9187</v>
      </c>
      <c r="I79" t="s">
        <v>337</v>
      </c>
      <c r="J79" t="s">
        <v>9188</v>
      </c>
      <c r="K79" t="s">
        <v>9189</v>
      </c>
      <c r="L79"/>
      <c r="M79" t="s">
        <v>8929</v>
      </c>
      <c r="N79" t="s">
        <v>8930</v>
      </c>
      <c r="O79" t="s">
        <v>8931</v>
      </c>
      <c r="P79"/>
      <c r="Q79"/>
    </row>
    <row r="80" spans="1:17" x14ac:dyDescent="0.25">
      <c r="A80" t="s">
        <v>421</v>
      </c>
      <c r="B80"/>
      <c r="C80"/>
      <c r="D80" t="s">
        <v>422</v>
      </c>
      <c r="E80" t="s">
        <v>420</v>
      </c>
      <c r="F80" t="s">
        <v>8555</v>
      </c>
      <c r="G80" t="s">
        <v>8938</v>
      </c>
      <c r="H80" t="s">
        <v>9190</v>
      </c>
      <c r="I80" t="s">
        <v>422</v>
      </c>
      <c r="J80" t="s">
        <v>9191</v>
      </c>
      <c r="K80" t="s">
        <v>9192</v>
      </c>
      <c r="L80"/>
      <c r="M80" t="s">
        <v>8929</v>
      </c>
      <c r="N80" t="s">
        <v>8930</v>
      </c>
      <c r="O80" t="s">
        <v>8931</v>
      </c>
      <c r="P80"/>
      <c r="Q80"/>
    </row>
    <row r="81" spans="1:17" x14ac:dyDescent="0.25">
      <c r="A81" t="s">
        <v>1397</v>
      </c>
      <c r="B81"/>
      <c r="C81"/>
      <c r="D81" t="s">
        <v>1398</v>
      </c>
      <c r="E81" t="s">
        <v>1396</v>
      </c>
      <c r="F81" t="s">
        <v>8556</v>
      </c>
      <c r="G81" t="s">
        <v>8925</v>
      </c>
      <c r="H81" t="s">
        <v>8973</v>
      </c>
      <c r="I81" t="s">
        <v>1398</v>
      </c>
      <c r="J81" t="s">
        <v>9193</v>
      </c>
      <c r="K81" t="s">
        <v>9194</v>
      </c>
      <c r="L81" t="s">
        <v>319</v>
      </c>
      <c r="M81" t="s">
        <v>9195</v>
      </c>
      <c r="N81">
        <v>676</v>
      </c>
      <c r="O81" t="s">
        <v>8931</v>
      </c>
      <c r="P81"/>
      <c r="Q81"/>
    </row>
    <row r="82" spans="1:17" x14ac:dyDescent="0.25">
      <c r="A82" t="s">
        <v>975</v>
      </c>
      <c r="B82"/>
      <c r="C82"/>
      <c r="D82" t="s">
        <v>976</v>
      </c>
      <c r="E82" t="s">
        <v>974</v>
      </c>
      <c r="F82" t="s">
        <v>8557</v>
      </c>
      <c r="G82" t="s">
        <v>8938</v>
      </c>
      <c r="H82" t="s">
        <v>8939</v>
      </c>
      <c r="I82" t="s">
        <v>976</v>
      </c>
      <c r="J82" t="s">
        <v>9196</v>
      </c>
      <c r="K82" t="s">
        <v>9197</v>
      </c>
      <c r="L82"/>
      <c r="M82" t="s">
        <v>9198</v>
      </c>
      <c r="N82">
        <v>1126</v>
      </c>
      <c r="O82" t="s">
        <v>8931</v>
      </c>
      <c r="P82"/>
      <c r="Q82"/>
    </row>
    <row r="83" spans="1:17" x14ac:dyDescent="0.25">
      <c r="A83" t="s">
        <v>190</v>
      </c>
      <c r="B83"/>
      <c r="C83"/>
      <c r="D83" t="s">
        <v>191</v>
      </c>
      <c r="E83" t="s">
        <v>189</v>
      </c>
      <c r="F83" t="s">
        <v>8558</v>
      </c>
      <c r="G83" t="s">
        <v>8938</v>
      </c>
      <c r="H83" t="s">
        <v>8946</v>
      </c>
      <c r="I83" t="s">
        <v>191</v>
      </c>
      <c r="J83" t="s">
        <v>8969</v>
      </c>
      <c r="K83" t="s">
        <v>9199</v>
      </c>
      <c r="L83"/>
      <c r="M83" t="s">
        <v>8929</v>
      </c>
      <c r="N83" t="s">
        <v>8930</v>
      </c>
      <c r="O83" t="s">
        <v>8931</v>
      </c>
      <c r="P83"/>
      <c r="Q83"/>
    </row>
    <row r="84" spans="1:17" x14ac:dyDescent="0.25">
      <c r="A84" t="s">
        <v>199</v>
      </c>
      <c r="B84"/>
      <c r="C84"/>
      <c r="D84" t="s">
        <v>191</v>
      </c>
      <c r="E84" t="s">
        <v>198</v>
      </c>
      <c r="F84" t="s">
        <v>8558</v>
      </c>
      <c r="G84" t="s">
        <v>8938</v>
      </c>
      <c r="H84" t="s">
        <v>8959</v>
      </c>
      <c r="I84" t="s">
        <v>191</v>
      </c>
      <c r="J84" t="s">
        <v>8986</v>
      </c>
      <c r="K84" t="s">
        <v>9200</v>
      </c>
      <c r="L84"/>
      <c r="M84" t="s">
        <v>8929</v>
      </c>
      <c r="N84" t="s">
        <v>8930</v>
      </c>
      <c r="O84" t="s">
        <v>8935</v>
      </c>
      <c r="P84" t="s">
        <v>9201</v>
      </c>
      <c r="Q84" t="s">
        <v>9202</v>
      </c>
    </row>
    <row r="85" spans="1:17" x14ac:dyDescent="0.25">
      <c r="A85" t="s">
        <v>209</v>
      </c>
      <c r="B85"/>
      <c r="C85"/>
      <c r="D85" t="s">
        <v>191</v>
      </c>
      <c r="E85" t="s">
        <v>208</v>
      </c>
      <c r="F85" t="s">
        <v>8558</v>
      </c>
      <c r="G85" t="s">
        <v>8938</v>
      </c>
      <c r="H85" t="s">
        <v>8959</v>
      </c>
      <c r="I85" t="s">
        <v>191</v>
      </c>
      <c r="J85" t="s">
        <v>9203</v>
      </c>
      <c r="K85" t="s">
        <v>9204</v>
      </c>
      <c r="L85"/>
      <c r="M85" t="s">
        <v>8929</v>
      </c>
      <c r="N85" t="s">
        <v>8930</v>
      </c>
      <c r="O85" t="s">
        <v>8935</v>
      </c>
      <c r="P85" t="s">
        <v>9205</v>
      </c>
      <c r="Q85" t="s">
        <v>9206</v>
      </c>
    </row>
    <row r="86" spans="1:17" x14ac:dyDescent="0.25">
      <c r="A86" t="s">
        <v>922</v>
      </c>
      <c r="B86"/>
      <c r="C86"/>
      <c r="D86" t="s">
        <v>191</v>
      </c>
      <c r="E86" t="s">
        <v>921</v>
      </c>
      <c r="F86" t="s">
        <v>8558</v>
      </c>
      <c r="G86" t="s">
        <v>8938</v>
      </c>
      <c r="H86" t="s">
        <v>8973</v>
      </c>
      <c r="I86" t="s">
        <v>191</v>
      </c>
      <c r="J86" t="s">
        <v>921</v>
      </c>
      <c r="K86" t="s">
        <v>9207</v>
      </c>
      <c r="L86"/>
      <c r="M86" t="s">
        <v>9001</v>
      </c>
      <c r="N86">
        <v>1157</v>
      </c>
      <c r="O86" t="s">
        <v>8935</v>
      </c>
      <c r="P86" t="s">
        <v>9208</v>
      </c>
      <c r="Q86" t="s">
        <v>9209</v>
      </c>
    </row>
    <row r="87" spans="1:17" x14ac:dyDescent="0.25">
      <c r="A87" t="s">
        <v>798</v>
      </c>
      <c r="B87"/>
      <c r="C87"/>
      <c r="D87" t="s">
        <v>773</v>
      </c>
      <c r="E87" t="s">
        <v>797</v>
      </c>
      <c r="F87" t="s">
        <v>8559</v>
      </c>
      <c r="G87" t="s">
        <v>8938</v>
      </c>
      <c r="H87" t="s">
        <v>8958</v>
      </c>
      <c r="I87" t="s">
        <v>773</v>
      </c>
      <c r="J87" t="s">
        <v>8927</v>
      </c>
      <c r="K87" t="s">
        <v>9210</v>
      </c>
      <c r="L87" t="s">
        <v>9211</v>
      </c>
      <c r="M87" t="s">
        <v>8929</v>
      </c>
      <c r="N87" t="s">
        <v>8930</v>
      </c>
      <c r="O87" t="s">
        <v>8931</v>
      </c>
      <c r="P87"/>
      <c r="Q87"/>
    </row>
    <row r="88" spans="1:17" x14ac:dyDescent="0.25">
      <c r="A88" t="s">
        <v>788</v>
      </c>
      <c r="B88"/>
      <c r="C88"/>
      <c r="D88" t="s">
        <v>773</v>
      </c>
      <c r="E88" t="s">
        <v>787</v>
      </c>
      <c r="F88" t="s">
        <v>8559</v>
      </c>
      <c r="G88" t="s">
        <v>8938</v>
      </c>
      <c r="H88" t="s">
        <v>9212</v>
      </c>
      <c r="I88" t="s">
        <v>773</v>
      </c>
      <c r="J88" t="s">
        <v>9213</v>
      </c>
      <c r="K88" t="s">
        <v>9214</v>
      </c>
      <c r="L88"/>
      <c r="M88" t="s">
        <v>8929</v>
      </c>
      <c r="N88" t="s">
        <v>8930</v>
      </c>
      <c r="O88" t="s">
        <v>8935</v>
      </c>
      <c r="P88" t="s">
        <v>9215</v>
      </c>
      <c r="Q88" t="s">
        <v>9216</v>
      </c>
    </row>
    <row r="89" spans="1:17" x14ac:dyDescent="0.25">
      <c r="A89" t="s">
        <v>772</v>
      </c>
      <c r="B89"/>
      <c r="C89"/>
      <c r="D89" t="s">
        <v>773</v>
      </c>
      <c r="E89" t="s">
        <v>771</v>
      </c>
      <c r="F89" t="s">
        <v>8559</v>
      </c>
      <c r="G89" t="s">
        <v>8938</v>
      </c>
      <c r="H89" t="s">
        <v>8946</v>
      </c>
      <c r="I89" t="s">
        <v>773</v>
      </c>
      <c r="J89" t="s">
        <v>9217</v>
      </c>
      <c r="K89" t="s">
        <v>9218</v>
      </c>
      <c r="L89" t="s">
        <v>922</v>
      </c>
      <c r="M89" t="s">
        <v>8929</v>
      </c>
      <c r="N89" t="s">
        <v>8930</v>
      </c>
      <c r="O89" t="s">
        <v>8935</v>
      </c>
      <c r="P89" t="s">
        <v>9219</v>
      </c>
      <c r="Q89" t="s">
        <v>9220</v>
      </c>
    </row>
    <row r="90" spans="1:17" x14ac:dyDescent="0.25">
      <c r="A90" t="s">
        <v>932</v>
      </c>
      <c r="B90"/>
      <c r="C90"/>
      <c r="D90" t="s">
        <v>773</v>
      </c>
      <c r="E90" t="s">
        <v>931</v>
      </c>
      <c r="F90" t="s">
        <v>8559</v>
      </c>
      <c r="G90" t="s">
        <v>8938</v>
      </c>
      <c r="H90" t="s">
        <v>9149</v>
      </c>
      <c r="I90" t="s">
        <v>773</v>
      </c>
      <c r="J90" t="s">
        <v>931</v>
      </c>
      <c r="K90" t="s">
        <v>9221</v>
      </c>
      <c r="L90" t="s">
        <v>922</v>
      </c>
      <c r="M90" t="s">
        <v>9001</v>
      </c>
      <c r="N90">
        <v>1157</v>
      </c>
      <c r="O90" t="s">
        <v>8935</v>
      </c>
      <c r="P90" t="s">
        <v>9222</v>
      </c>
      <c r="Q90" t="s">
        <v>9223</v>
      </c>
    </row>
    <row r="91" spans="1:17" x14ac:dyDescent="0.25">
      <c r="A91" t="s">
        <v>955</v>
      </c>
      <c r="B91"/>
      <c r="C91"/>
      <c r="D91" t="s">
        <v>773</v>
      </c>
      <c r="E91" t="s">
        <v>954</v>
      </c>
      <c r="F91" t="s">
        <v>8559</v>
      </c>
      <c r="G91" t="s">
        <v>8938</v>
      </c>
      <c r="H91" t="s">
        <v>8973</v>
      </c>
      <c r="I91" t="s">
        <v>773</v>
      </c>
      <c r="J91" t="s">
        <v>9224</v>
      </c>
      <c r="K91" t="s">
        <v>9225</v>
      </c>
      <c r="L91" t="s">
        <v>236</v>
      </c>
      <c r="M91" t="s">
        <v>9198</v>
      </c>
      <c r="N91">
        <v>1126</v>
      </c>
      <c r="O91" t="s">
        <v>8935</v>
      </c>
      <c r="P91" t="s">
        <v>9226</v>
      </c>
      <c r="Q91" t="s">
        <v>9227</v>
      </c>
    </row>
    <row r="92" spans="1:17" x14ac:dyDescent="0.25">
      <c r="A92" t="s">
        <v>3673</v>
      </c>
      <c r="B92"/>
      <c r="C92"/>
      <c r="D92" t="s">
        <v>3674</v>
      </c>
      <c r="E92" t="s">
        <v>3672</v>
      </c>
      <c r="F92" t="s">
        <v>8560</v>
      </c>
      <c r="G92" t="s">
        <v>8967</v>
      </c>
      <c r="H92" t="s">
        <v>9083</v>
      </c>
      <c r="I92" t="s">
        <v>3674</v>
      </c>
      <c r="J92" t="s">
        <v>9125</v>
      </c>
      <c r="K92" t="s">
        <v>9228</v>
      </c>
      <c r="L92"/>
      <c r="M92" t="s">
        <v>8929</v>
      </c>
      <c r="N92" t="s">
        <v>8930</v>
      </c>
      <c r="O92" t="s">
        <v>8931</v>
      </c>
      <c r="P92"/>
      <c r="Q92"/>
    </row>
    <row r="93" spans="1:17" x14ac:dyDescent="0.25">
      <c r="A93" t="s">
        <v>146</v>
      </c>
      <c r="B93"/>
      <c r="C93"/>
      <c r="D93" t="s">
        <v>147</v>
      </c>
      <c r="E93" t="s">
        <v>145</v>
      </c>
      <c r="F93" t="s">
        <v>8573</v>
      </c>
      <c r="G93" t="s">
        <v>8925</v>
      </c>
      <c r="H93" t="s">
        <v>9140</v>
      </c>
      <c r="I93" t="s">
        <v>147</v>
      </c>
      <c r="J93" t="s">
        <v>8927</v>
      </c>
      <c r="K93" t="s">
        <v>9229</v>
      </c>
      <c r="L93"/>
      <c r="M93" t="s">
        <v>8929</v>
      </c>
      <c r="N93" t="s">
        <v>8930</v>
      </c>
      <c r="O93" t="s">
        <v>8931</v>
      </c>
      <c r="P93"/>
      <c r="Q93"/>
    </row>
    <row r="94" spans="1:17" x14ac:dyDescent="0.25">
      <c r="A94" t="s">
        <v>605</v>
      </c>
      <c r="B94"/>
      <c r="C94"/>
      <c r="D94" t="s">
        <v>147</v>
      </c>
      <c r="E94" t="s">
        <v>604</v>
      </c>
      <c r="F94" t="s">
        <v>8573</v>
      </c>
      <c r="G94" t="s">
        <v>8925</v>
      </c>
      <c r="H94" t="s">
        <v>8959</v>
      </c>
      <c r="I94" t="s">
        <v>147</v>
      </c>
      <c r="J94" t="s">
        <v>9230</v>
      </c>
      <c r="K94" t="s">
        <v>9231</v>
      </c>
      <c r="L94"/>
      <c r="M94" t="s">
        <v>9232</v>
      </c>
      <c r="N94">
        <v>1460</v>
      </c>
      <c r="O94" t="s">
        <v>8935</v>
      </c>
      <c r="P94" t="s">
        <v>9233</v>
      </c>
      <c r="Q94" t="s">
        <v>9234</v>
      </c>
    </row>
    <row r="95" spans="1:17" x14ac:dyDescent="0.25">
      <c r="A95" t="s">
        <v>2250</v>
      </c>
      <c r="B95"/>
      <c r="C95"/>
      <c r="D95" t="s">
        <v>147</v>
      </c>
      <c r="E95" t="s">
        <v>2249</v>
      </c>
      <c r="F95" t="s">
        <v>8573</v>
      </c>
      <c r="G95" t="s">
        <v>8925</v>
      </c>
      <c r="H95" t="s">
        <v>9235</v>
      </c>
      <c r="I95" t="s">
        <v>147</v>
      </c>
      <c r="J95" t="s">
        <v>9236</v>
      </c>
      <c r="K95" t="s">
        <v>9237</v>
      </c>
      <c r="L95" t="s">
        <v>146</v>
      </c>
      <c r="M95" t="s">
        <v>9238</v>
      </c>
      <c r="N95">
        <v>187</v>
      </c>
      <c r="O95" t="s">
        <v>8935</v>
      </c>
      <c r="P95" t="s">
        <v>9239</v>
      </c>
      <c r="Q95" t="s">
        <v>9240</v>
      </c>
    </row>
    <row r="96" spans="1:17" x14ac:dyDescent="0.25">
      <c r="A96" t="s">
        <v>3685</v>
      </c>
      <c r="B96"/>
      <c r="C96"/>
      <c r="D96" t="s">
        <v>3686</v>
      </c>
      <c r="E96" t="s">
        <v>3684</v>
      </c>
      <c r="F96" t="s">
        <v>8574</v>
      </c>
      <c r="G96" t="s">
        <v>8967</v>
      </c>
      <c r="H96" t="s">
        <v>8973</v>
      </c>
      <c r="I96" t="s">
        <v>3686</v>
      </c>
      <c r="J96" t="s">
        <v>8974</v>
      </c>
      <c r="K96" t="s">
        <v>9241</v>
      </c>
      <c r="L96" t="s">
        <v>3796</v>
      </c>
      <c r="M96" t="s">
        <v>8929</v>
      </c>
      <c r="N96" t="s">
        <v>8930</v>
      </c>
      <c r="O96" t="s">
        <v>8931</v>
      </c>
      <c r="P96"/>
      <c r="Q96"/>
    </row>
    <row r="97" spans="1:17" x14ac:dyDescent="0.25">
      <c r="A97" t="s">
        <v>3697</v>
      </c>
      <c r="B97"/>
      <c r="C97"/>
      <c r="D97" t="s">
        <v>3698</v>
      </c>
      <c r="E97" t="s">
        <v>3696</v>
      </c>
      <c r="F97" t="s">
        <v>8575</v>
      </c>
      <c r="G97" t="s">
        <v>8967</v>
      </c>
      <c r="H97" t="s">
        <v>8973</v>
      </c>
      <c r="I97" t="s">
        <v>3698</v>
      </c>
      <c r="J97" t="s">
        <v>8974</v>
      </c>
      <c r="K97" t="s">
        <v>9242</v>
      </c>
      <c r="L97" t="s">
        <v>3796</v>
      </c>
      <c r="M97" t="s">
        <v>8929</v>
      </c>
      <c r="N97" t="s">
        <v>8930</v>
      </c>
      <c r="O97" t="s">
        <v>8931</v>
      </c>
      <c r="P97"/>
      <c r="Q97"/>
    </row>
    <row r="98" spans="1:17" x14ac:dyDescent="0.25">
      <c r="A98" t="s">
        <v>1522</v>
      </c>
      <c r="B98"/>
      <c r="C98"/>
      <c r="D98" t="s">
        <v>671</v>
      </c>
      <c r="E98" t="s">
        <v>1521</v>
      </c>
      <c r="F98" t="s">
        <v>8576</v>
      </c>
      <c r="G98" t="s">
        <v>8925</v>
      </c>
      <c r="H98" t="s">
        <v>9243</v>
      </c>
      <c r="I98" t="s">
        <v>671</v>
      </c>
      <c r="J98" t="s">
        <v>8969</v>
      </c>
      <c r="K98" t="s">
        <v>9244</v>
      </c>
      <c r="L98"/>
      <c r="M98" t="s">
        <v>8929</v>
      </c>
      <c r="N98" t="s">
        <v>8930</v>
      </c>
      <c r="O98" t="s">
        <v>8931</v>
      </c>
      <c r="P98"/>
      <c r="Q98"/>
    </row>
    <row r="99" spans="1:17" x14ac:dyDescent="0.25">
      <c r="A99" t="s">
        <v>670</v>
      </c>
      <c r="B99"/>
      <c r="C99"/>
      <c r="D99" t="s">
        <v>671</v>
      </c>
      <c r="E99" t="s">
        <v>669</v>
      </c>
      <c r="F99" t="s">
        <v>8576</v>
      </c>
      <c r="G99" t="s">
        <v>8925</v>
      </c>
      <c r="H99" t="s">
        <v>9245</v>
      </c>
      <c r="I99" t="s">
        <v>671</v>
      </c>
      <c r="J99" t="s">
        <v>9246</v>
      </c>
      <c r="K99" t="s">
        <v>9247</v>
      </c>
      <c r="L99"/>
      <c r="M99" t="s">
        <v>8929</v>
      </c>
      <c r="N99" t="s">
        <v>8930</v>
      </c>
      <c r="O99" t="s">
        <v>8935</v>
      </c>
      <c r="P99" t="s">
        <v>9248</v>
      </c>
      <c r="Q99" t="s">
        <v>9249</v>
      </c>
    </row>
    <row r="100" spans="1:17" x14ac:dyDescent="0.25">
      <c r="A100" t="s">
        <v>4701</v>
      </c>
      <c r="B100"/>
      <c r="C100"/>
      <c r="D100" t="s">
        <v>671</v>
      </c>
      <c r="E100" t="s">
        <v>4700</v>
      </c>
      <c r="F100" t="s">
        <v>8576</v>
      </c>
      <c r="G100" t="s">
        <v>8925</v>
      </c>
      <c r="H100" t="s">
        <v>9250</v>
      </c>
      <c r="I100" t="s">
        <v>671</v>
      </c>
      <c r="J100" t="s">
        <v>4700</v>
      </c>
      <c r="K100" t="s">
        <v>9251</v>
      </c>
      <c r="L100"/>
      <c r="M100" t="s">
        <v>9080</v>
      </c>
      <c r="N100">
        <v>64</v>
      </c>
      <c r="O100" t="s">
        <v>8935</v>
      </c>
      <c r="P100"/>
      <c r="Q100"/>
    </row>
    <row r="101" spans="1:17" x14ac:dyDescent="0.25">
      <c r="A101" t="s">
        <v>8107</v>
      </c>
      <c r="B101"/>
      <c r="C101"/>
      <c r="D101" t="s">
        <v>671</v>
      </c>
      <c r="E101" t="s">
        <v>8106</v>
      </c>
      <c r="F101" t="s">
        <v>8576</v>
      </c>
      <c r="G101" t="s">
        <v>8925</v>
      </c>
      <c r="H101" t="s">
        <v>9252</v>
      </c>
      <c r="I101" t="s">
        <v>671</v>
      </c>
      <c r="J101" t="s">
        <v>8106</v>
      </c>
      <c r="K101" t="s">
        <v>9253</v>
      </c>
      <c r="L101"/>
      <c r="M101" t="s">
        <v>8182</v>
      </c>
      <c r="N101">
        <v>0</v>
      </c>
      <c r="O101" t="s">
        <v>8935</v>
      </c>
      <c r="P101" t="s">
        <v>9254</v>
      </c>
      <c r="Q101" t="s">
        <v>9255</v>
      </c>
    </row>
    <row r="102" spans="1:17" x14ac:dyDescent="0.25">
      <c r="A102" t="s">
        <v>2750</v>
      </c>
      <c r="B102"/>
      <c r="C102"/>
      <c r="D102" t="s">
        <v>2751</v>
      </c>
      <c r="E102" t="s">
        <v>2749</v>
      </c>
      <c r="F102" t="s">
        <v>8579</v>
      </c>
      <c r="G102" t="s">
        <v>9256</v>
      </c>
      <c r="H102" t="s">
        <v>8932</v>
      </c>
      <c r="I102" t="s">
        <v>2751</v>
      </c>
      <c r="J102" t="s">
        <v>2749</v>
      </c>
      <c r="K102" t="s">
        <v>9257</v>
      </c>
      <c r="L102"/>
      <c r="M102" t="s">
        <v>9258</v>
      </c>
      <c r="N102">
        <v>141</v>
      </c>
      <c r="O102" t="s">
        <v>8935</v>
      </c>
      <c r="P102" t="s">
        <v>9259</v>
      </c>
      <c r="Q102" t="s">
        <v>9260</v>
      </c>
    </row>
    <row r="103" spans="1:17" x14ac:dyDescent="0.25">
      <c r="A103" t="s">
        <v>2334</v>
      </c>
      <c r="B103"/>
      <c r="C103"/>
      <c r="D103" t="s">
        <v>2335</v>
      </c>
      <c r="E103" t="s">
        <v>2333</v>
      </c>
      <c r="F103" t="s">
        <v>8580</v>
      </c>
      <c r="G103" t="s">
        <v>9030</v>
      </c>
      <c r="H103" t="s">
        <v>9140</v>
      </c>
      <c r="I103" t="s">
        <v>2335</v>
      </c>
      <c r="J103" t="s">
        <v>9062</v>
      </c>
      <c r="K103" t="s">
        <v>9261</v>
      </c>
      <c r="L103" t="s">
        <v>9262</v>
      </c>
      <c r="M103" t="s">
        <v>9065</v>
      </c>
      <c r="N103">
        <v>337</v>
      </c>
      <c r="O103" t="s">
        <v>8935</v>
      </c>
      <c r="P103" t="s">
        <v>9263</v>
      </c>
      <c r="Q103" t="s">
        <v>9264</v>
      </c>
    </row>
    <row r="104" spans="1:17" x14ac:dyDescent="0.25">
      <c r="A104" t="s">
        <v>40</v>
      </c>
      <c r="B104"/>
      <c r="C104"/>
      <c r="D104" t="s">
        <v>41</v>
      </c>
      <c r="E104" t="s">
        <v>39</v>
      </c>
      <c r="F104" t="s">
        <v>8581</v>
      </c>
      <c r="G104" t="s">
        <v>8925</v>
      </c>
      <c r="H104" t="s">
        <v>9265</v>
      </c>
      <c r="I104" t="s">
        <v>41</v>
      </c>
      <c r="J104" t="s">
        <v>8927</v>
      </c>
      <c r="K104" t="s">
        <v>9266</v>
      </c>
      <c r="L104"/>
      <c r="M104" t="s">
        <v>8929</v>
      </c>
      <c r="N104" t="s">
        <v>8930</v>
      </c>
      <c r="O104" t="s">
        <v>8931</v>
      </c>
      <c r="P104"/>
      <c r="Q104"/>
    </row>
    <row r="105" spans="1:17" x14ac:dyDescent="0.25">
      <c r="A105" t="s">
        <v>156</v>
      </c>
      <c r="B105"/>
      <c r="C105"/>
      <c r="D105" t="s">
        <v>157</v>
      </c>
      <c r="E105" t="s">
        <v>155</v>
      </c>
      <c r="F105" t="s">
        <v>8586</v>
      </c>
      <c r="G105" t="s">
        <v>8945</v>
      </c>
      <c r="H105" t="s">
        <v>9098</v>
      </c>
      <c r="I105" t="s">
        <v>157</v>
      </c>
      <c r="J105" t="s">
        <v>8959</v>
      </c>
      <c r="K105" t="s">
        <v>9267</v>
      </c>
      <c r="L105"/>
      <c r="M105" t="s">
        <v>8929</v>
      </c>
      <c r="N105" t="s">
        <v>8930</v>
      </c>
      <c r="O105" t="s">
        <v>8931</v>
      </c>
      <c r="P105"/>
      <c r="Q105"/>
    </row>
    <row r="106" spans="1:17" x14ac:dyDescent="0.25">
      <c r="A106" t="s">
        <v>630</v>
      </c>
      <c r="B106"/>
      <c r="C106"/>
      <c r="D106" t="s">
        <v>631</v>
      </c>
      <c r="E106" t="s">
        <v>629</v>
      </c>
      <c r="F106" t="s">
        <v>9268</v>
      </c>
      <c r="G106" t="s">
        <v>9269</v>
      </c>
      <c r="H106"/>
      <c r="I106" t="s">
        <v>773</v>
      </c>
      <c r="J106" t="s">
        <v>9270</v>
      </c>
      <c r="K106" t="s">
        <v>9271</v>
      </c>
      <c r="L106"/>
      <c r="M106" t="s">
        <v>9086</v>
      </c>
      <c r="N106">
        <v>1432</v>
      </c>
      <c r="O106"/>
      <c r="P106" t="s">
        <v>9272</v>
      </c>
      <c r="Q106" t="s">
        <v>9273</v>
      </c>
    </row>
    <row r="107" spans="1:17" x14ac:dyDescent="0.25">
      <c r="A107" t="s">
        <v>714</v>
      </c>
      <c r="B107"/>
      <c r="C107"/>
      <c r="D107" t="s">
        <v>715</v>
      </c>
      <c r="E107" t="s">
        <v>713</v>
      </c>
      <c r="F107" t="s">
        <v>9274</v>
      </c>
      <c r="G107" t="s">
        <v>9275</v>
      </c>
      <c r="H107"/>
      <c r="I107" t="s">
        <v>3797</v>
      </c>
      <c r="J107" t="s">
        <v>713</v>
      </c>
      <c r="K107" t="s">
        <v>9276</v>
      </c>
      <c r="L107"/>
      <c r="M107" t="s">
        <v>9008</v>
      </c>
      <c r="N107">
        <v>1401</v>
      </c>
      <c r="O107"/>
      <c r="P107" t="s">
        <v>9277</v>
      </c>
      <c r="Q107" t="s">
        <v>9278</v>
      </c>
    </row>
    <row r="108" spans="1:17" x14ac:dyDescent="0.25">
      <c r="A108" t="s">
        <v>679</v>
      </c>
      <c r="B108"/>
      <c r="C108"/>
      <c r="D108" t="s">
        <v>680</v>
      </c>
      <c r="E108" t="s">
        <v>678</v>
      </c>
      <c r="F108" t="s">
        <v>9279</v>
      </c>
      <c r="G108" t="s">
        <v>9280</v>
      </c>
      <c r="H108"/>
      <c r="I108" t="s">
        <v>652</v>
      </c>
      <c r="J108" t="s">
        <v>678</v>
      </c>
      <c r="K108" t="s">
        <v>9281</v>
      </c>
      <c r="L108"/>
      <c r="M108" t="s">
        <v>9008</v>
      </c>
      <c r="N108">
        <v>1401</v>
      </c>
      <c r="O108"/>
      <c r="P108"/>
      <c r="Q108"/>
    </row>
    <row r="109" spans="1:17" x14ac:dyDescent="0.25">
      <c r="A109" t="s">
        <v>746</v>
      </c>
      <c r="B109"/>
      <c r="C109"/>
      <c r="D109" t="s">
        <v>747</v>
      </c>
      <c r="E109" t="s">
        <v>745</v>
      </c>
      <c r="F109" t="s">
        <v>9282</v>
      </c>
      <c r="G109" t="s">
        <v>9283</v>
      </c>
      <c r="H109"/>
      <c r="I109" t="s">
        <v>73</v>
      </c>
      <c r="J109" t="s">
        <v>745</v>
      </c>
      <c r="K109" t="s">
        <v>9284</v>
      </c>
      <c r="L109"/>
      <c r="M109" t="s">
        <v>9285</v>
      </c>
      <c r="N109">
        <v>1371</v>
      </c>
      <c r="O109"/>
      <c r="P109" t="s">
        <v>9286</v>
      </c>
      <c r="Q109" t="s">
        <v>9287</v>
      </c>
    </row>
    <row r="110" spans="1:17" x14ac:dyDescent="0.25">
      <c r="A110" t="s">
        <v>734</v>
      </c>
      <c r="B110"/>
      <c r="C110"/>
      <c r="D110" t="s">
        <v>735</v>
      </c>
      <c r="E110" t="s">
        <v>733</v>
      </c>
      <c r="F110" t="s">
        <v>9288</v>
      </c>
      <c r="G110" t="s">
        <v>9289</v>
      </c>
      <c r="H110"/>
      <c r="I110" t="s">
        <v>511</v>
      </c>
      <c r="J110" t="s">
        <v>733</v>
      </c>
      <c r="K110" t="s">
        <v>9290</v>
      </c>
      <c r="L110"/>
      <c r="M110" t="s">
        <v>9285</v>
      </c>
      <c r="N110">
        <v>1371</v>
      </c>
      <c r="O110"/>
      <c r="P110" t="s">
        <v>9291</v>
      </c>
      <c r="Q110" t="s">
        <v>9292</v>
      </c>
    </row>
    <row r="111" spans="1:17" x14ac:dyDescent="0.25">
      <c r="A111" t="s">
        <v>2440</v>
      </c>
      <c r="B111"/>
      <c r="C111"/>
      <c r="D111" t="s">
        <v>2441</v>
      </c>
      <c r="E111" t="s">
        <v>2439</v>
      </c>
      <c r="F111" t="s">
        <v>9293</v>
      </c>
      <c r="G111" t="s">
        <v>9294</v>
      </c>
      <c r="H111"/>
      <c r="I111" t="s">
        <v>367</v>
      </c>
      <c r="J111" t="s">
        <v>2439</v>
      </c>
      <c r="K111" t="s">
        <v>9295</v>
      </c>
      <c r="L111"/>
      <c r="M111" t="s">
        <v>9008</v>
      </c>
      <c r="N111">
        <v>1401</v>
      </c>
      <c r="O111"/>
      <c r="P111"/>
      <c r="Q111"/>
    </row>
    <row r="112" spans="1:17" x14ac:dyDescent="0.25">
      <c r="A112" t="s">
        <v>2454</v>
      </c>
      <c r="B112"/>
      <c r="C112"/>
      <c r="D112" t="s">
        <v>2455</v>
      </c>
      <c r="E112" t="s">
        <v>2453</v>
      </c>
      <c r="F112" t="s">
        <v>9296</v>
      </c>
      <c r="G112" t="s">
        <v>9297</v>
      </c>
      <c r="H112"/>
      <c r="I112" t="s">
        <v>367</v>
      </c>
      <c r="J112" t="s">
        <v>2453</v>
      </c>
      <c r="K112" t="s">
        <v>9298</v>
      </c>
      <c r="L112"/>
      <c r="M112" t="s">
        <v>9008</v>
      </c>
      <c r="N112">
        <v>1401</v>
      </c>
      <c r="O112"/>
      <c r="P112"/>
      <c r="Q112"/>
    </row>
    <row r="113" spans="1:17" x14ac:dyDescent="0.25">
      <c r="A113" t="s">
        <v>720</v>
      </c>
      <c r="B113"/>
      <c r="C113"/>
      <c r="D113" t="s">
        <v>721</v>
      </c>
      <c r="E113" t="s">
        <v>719</v>
      </c>
      <c r="F113" t="s">
        <v>9299</v>
      </c>
      <c r="G113" t="s">
        <v>9280</v>
      </c>
      <c r="H113"/>
      <c r="I113" t="s">
        <v>120</v>
      </c>
      <c r="J113" t="s">
        <v>719</v>
      </c>
      <c r="K113" t="s">
        <v>9300</v>
      </c>
      <c r="L113"/>
      <c r="M113" t="s">
        <v>9008</v>
      </c>
      <c r="N113">
        <v>1401</v>
      </c>
      <c r="O113"/>
      <c r="P113"/>
      <c r="Q113"/>
    </row>
    <row r="114" spans="1:17" x14ac:dyDescent="0.25">
      <c r="A114" t="s">
        <v>995</v>
      </c>
      <c r="B114"/>
      <c r="C114"/>
      <c r="D114" t="s">
        <v>996</v>
      </c>
      <c r="E114" t="s">
        <v>994</v>
      </c>
      <c r="F114" t="s">
        <v>9301</v>
      </c>
      <c r="G114" t="s">
        <v>9302</v>
      </c>
      <c r="H114"/>
      <c r="I114" t="s">
        <v>3894</v>
      </c>
      <c r="J114" t="s">
        <v>994</v>
      </c>
      <c r="K114" t="s">
        <v>9303</v>
      </c>
      <c r="L114"/>
      <c r="M114" t="s">
        <v>9304</v>
      </c>
      <c r="N114">
        <v>1095</v>
      </c>
      <c r="O114"/>
      <c r="P114" t="s">
        <v>9305</v>
      </c>
      <c r="Q114" t="s">
        <v>9306</v>
      </c>
    </row>
    <row r="115" spans="1:17" x14ac:dyDescent="0.25">
      <c r="A115" t="s">
        <v>1244</v>
      </c>
      <c r="B115"/>
      <c r="C115"/>
      <c r="D115" t="s">
        <v>1245</v>
      </c>
      <c r="E115" t="s">
        <v>1243</v>
      </c>
      <c r="F115" t="s">
        <v>9307</v>
      </c>
      <c r="G115" t="s">
        <v>9308</v>
      </c>
      <c r="H115"/>
      <c r="I115" t="s">
        <v>1223</v>
      </c>
      <c r="J115" t="s">
        <v>9309</v>
      </c>
      <c r="K115" t="s">
        <v>9310</v>
      </c>
      <c r="L115"/>
      <c r="M115" t="s">
        <v>9311</v>
      </c>
      <c r="N115">
        <v>824</v>
      </c>
      <c r="O115"/>
      <c r="P115"/>
      <c r="Q115"/>
    </row>
    <row r="116" spans="1:17" x14ac:dyDescent="0.25">
      <c r="A116" t="s">
        <v>1612</v>
      </c>
      <c r="B116"/>
      <c r="C116"/>
      <c r="D116" t="s">
        <v>1613</v>
      </c>
      <c r="E116" t="s">
        <v>1611</v>
      </c>
      <c r="F116" t="s">
        <v>9312</v>
      </c>
      <c r="G116" t="s">
        <v>9313</v>
      </c>
      <c r="H116" t="s">
        <v>8939</v>
      </c>
      <c r="I116" t="s">
        <v>1428</v>
      </c>
      <c r="J116" t="s">
        <v>1611</v>
      </c>
      <c r="K116" t="s">
        <v>9314</v>
      </c>
      <c r="L116" t="s">
        <v>9315</v>
      </c>
      <c r="M116" t="s">
        <v>9316</v>
      </c>
      <c r="N116">
        <v>335</v>
      </c>
      <c r="O116"/>
      <c r="P116" t="s">
        <v>9317</v>
      </c>
      <c r="Q116" t="s">
        <v>9318</v>
      </c>
    </row>
    <row r="117" spans="1:17" x14ac:dyDescent="0.25">
      <c r="A117" t="s">
        <v>2344</v>
      </c>
      <c r="B117"/>
      <c r="C117"/>
      <c r="D117" t="s">
        <v>2345</v>
      </c>
      <c r="E117" t="s">
        <v>2343</v>
      </c>
      <c r="F117" t="s">
        <v>8591</v>
      </c>
      <c r="G117" t="s">
        <v>9030</v>
      </c>
      <c r="H117" t="s">
        <v>8946</v>
      </c>
      <c r="I117" t="s">
        <v>2345</v>
      </c>
      <c r="J117" t="s">
        <v>9062</v>
      </c>
      <c r="K117" t="s">
        <v>9319</v>
      </c>
      <c r="L117" t="s">
        <v>9320</v>
      </c>
      <c r="M117" t="s">
        <v>9321</v>
      </c>
      <c r="N117">
        <v>328</v>
      </c>
      <c r="O117" t="s">
        <v>8935</v>
      </c>
      <c r="P117" t="s">
        <v>9322</v>
      </c>
      <c r="Q117" t="s">
        <v>9323</v>
      </c>
    </row>
    <row r="118" spans="1:17" x14ac:dyDescent="0.25">
      <c r="A118" t="s">
        <v>425</v>
      </c>
      <c r="B118"/>
      <c r="C118"/>
      <c r="D118" t="s">
        <v>426</v>
      </c>
      <c r="E118" t="s">
        <v>424</v>
      </c>
      <c r="F118" t="s">
        <v>8594</v>
      </c>
      <c r="G118" t="s">
        <v>8938</v>
      </c>
      <c r="H118" t="s">
        <v>8973</v>
      </c>
      <c r="I118" t="s">
        <v>426</v>
      </c>
      <c r="J118" t="s">
        <v>9324</v>
      </c>
      <c r="K118" t="s">
        <v>9325</v>
      </c>
      <c r="L118" t="s">
        <v>9326</v>
      </c>
      <c r="M118" t="s">
        <v>8929</v>
      </c>
      <c r="N118" t="s">
        <v>8930</v>
      </c>
      <c r="O118" t="s">
        <v>8931</v>
      </c>
      <c r="P118"/>
      <c r="Q118"/>
    </row>
    <row r="119" spans="1:17" x14ac:dyDescent="0.25">
      <c r="A119" t="s">
        <v>442</v>
      </c>
      <c r="B119"/>
      <c r="C119"/>
      <c r="D119" t="s">
        <v>443</v>
      </c>
      <c r="E119" t="s">
        <v>441</v>
      </c>
      <c r="F119" t="s">
        <v>8597</v>
      </c>
      <c r="G119" t="s">
        <v>8938</v>
      </c>
      <c r="H119" t="s">
        <v>9327</v>
      </c>
      <c r="I119" t="s">
        <v>443</v>
      </c>
      <c r="J119" t="s">
        <v>8927</v>
      </c>
      <c r="K119" t="s">
        <v>9328</v>
      </c>
      <c r="L119"/>
      <c r="M119" t="s">
        <v>8929</v>
      </c>
      <c r="N119" t="s">
        <v>8930</v>
      </c>
      <c r="O119" t="s">
        <v>8931</v>
      </c>
      <c r="P119"/>
      <c r="Q119"/>
    </row>
    <row r="120" spans="1:17" x14ac:dyDescent="0.25">
      <c r="A120" t="s">
        <v>980</v>
      </c>
      <c r="B120"/>
      <c r="C120"/>
      <c r="D120" t="s">
        <v>443</v>
      </c>
      <c r="E120" t="s">
        <v>979</v>
      </c>
      <c r="F120" t="s">
        <v>8597</v>
      </c>
      <c r="G120" t="s">
        <v>8938</v>
      </c>
      <c r="H120" t="s">
        <v>8973</v>
      </c>
      <c r="I120" t="s">
        <v>443</v>
      </c>
      <c r="J120" t="s">
        <v>9324</v>
      </c>
      <c r="K120" t="s">
        <v>9329</v>
      </c>
      <c r="L120" t="s">
        <v>9330</v>
      </c>
      <c r="M120" t="s">
        <v>9198</v>
      </c>
      <c r="N120">
        <v>1126</v>
      </c>
      <c r="O120" t="s">
        <v>8935</v>
      </c>
      <c r="P120" t="s">
        <v>9331</v>
      </c>
      <c r="Q120" t="s">
        <v>9332</v>
      </c>
    </row>
    <row r="121" spans="1:17" x14ac:dyDescent="0.25">
      <c r="A121" t="s">
        <v>2674</v>
      </c>
      <c r="B121"/>
      <c r="C121"/>
      <c r="D121" t="s">
        <v>443</v>
      </c>
      <c r="E121" t="s">
        <v>2673</v>
      </c>
      <c r="F121" t="s">
        <v>8597</v>
      </c>
      <c r="G121" t="s">
        <v>8938</v>
      </c>
      <c r="H121" t="s">
        <v>8978</v>
      </c>
      <c r="I121" t="s">
        <v>443</v>
      </c>
      <c r="J121" t="s">
        <v>8978</v>
      </c>
      <c r="K121" t="s">
        <v>9333</v>
      </c>
      <c r="L121"/>
      <c r="M121" t="s">
        <v>9334</v>
      </c>
      <c r="N121">
        <v>913</v>
      </c>
      <c r="O121" t="s">
        <v>8931</v>
      </c>
      <c r="P121"/>
      <c r="Q121"/>
    </row>
    <row r="122" spans="1:17" x14ac:dyDescent="0.25">
      <c r="A122" t="s">
        <v>1404</v>
      </c>
      <c r="B122"/>
      <c r="C122"/>
      <c r="D122" t="s">
        <v>443</v>
      </c>
      <c r="E122" t="s">
        <v>1403</v>
      </c>
      <c r="F122" t="s">
        <v>8597</v>
      </c>
      <c r="G122" t="s">
        <v>8938</v>
      </c>
      <c r="H122" t="s">
        <v>9212</v>
      </c>
      <c r="I122" t="s">
        <v>443</v>
      </c>
      <c r="J122" t="s">
        <v>1403</v>
      </c>
      <c r="K122" t="s">
        <v>9335</v>
      </c>
      <c r="L122"/>
      <c r="M122" t="s">
        <v>9336</v>
      </c>
      <c r="N122">
        <v>644</v>
      </c>
      <c r="O122" t="s">
        <v>8935</v>
      </c>
      <c r="P122" t="s">
        <v>9337</v>
      </c>
      <c r="Q122" t="s">
        <v>9338</v>
      </c>
    </row>
    <row r="123" spans="1:17" x14ac:dyDescent="0.25">
      <c r="A123" t="s">
        <v>28</v>
      </c>
      <c r="B123"/>
      <c r="C123"/>
      <c r="D123" t="s">
        <v>29</v>
      </c>
      <c r="E123" t="s">
        <v>27</v>
      </c>
      <c r="F123" t="s">
        <v>8598</v>
      </c>
      <c r="G123" t="s">
        <v>8938</v>
      </c>
      <c r="H123" t="s">
        <v>8939</v>
      </c>
      <c r="I123" t="s">
        <v>29</v>
      </c>
      <c r="J123" t="s">
        <v>8939</v>
      </c>
      <c r="K123" t="s">
        <v>9339</v>
      </c>
      <c r="L123"/>
      <c r="M123" t="s">
        <v>8929</v>
      </c>
      <c r="N123" t="s">
        <v>8930</v>
      </c>
      <c r="O123" t="s">
        <v>8931</v>
      </c>
      <c r="P123"/>
      <c r="Q123"/>
    </row>
    <row r="124" spans="1:17" x14ac:dyDescent="0.25">
      <c r="A124" t="s">
        <v>3727</v>
      </c>
      <c r="B124"/>
      <c r="C124"/>
      <c r="D124" t="s">
        <v>3728</v>
      </c>
      <c r="E124" t="s">
        <v>3726</v>
      </c>
      <c r="F124" t="s">
        <v>8605</v>
      </c>
      <c r="G124" t="s">
        <v>8967</v>
      </c>
      <c r="H124" t="s">
        <v>9340</v>
      </c>
      <c r="I124" t="s">
        <v>3728</v>
      </c>
      <c r="J124" t="s">
        <v>8927</v>
      </c>
      <c r="K124" t="s">
        <v>9341</v>
      </c>
      <c r="L124"/>
      <c r="M124" t="s">
        <v>8929</v>
      </c>
      <c r="N124" t="s">
        <v>8930</v>
      </c>
      <c r="O124" t="s">
        <v>8931</v>
      </c>
      <c r="P124"/>
      <c r="Q124"/>
    </row>
    <row r="125" spans="1:17" x14ac:dyDescent="0.25">
      <c r="A125" t="s">
        <v>94</v>
      </c>
      <c r="B125"/>
      <c r="C125"/>
      <c r="D125" t="s">
        <v>95</v>
      </c>
      <c r="E125" t="s">
        <v>93</v>
      </c>
      <c r="F125" t="s">
        <v>8606</v>
      </c>
      <c r="G125" t="s">
        <v>8938</v>
      </c>
      <c r="H125" t="s">
        <v>9342</v>
      </c>
      <c r="I125" t="s">
        <v>95</v>
      </c>
      <c r="J125" t="s">
        <v>8927</v>
      </c>
      <c r="K125" t="s">
        <v>9343</v>
      </c>
      <c r="L125" t="s">
        <v>9344</v>
      </c>
      <c r="M125" t="s">
        <v>8929</v>
      </c>
      <c r="N125" t="s">
        <v>8930</v>
      </c>
      <c r="O125" t="s">
        <v>8931</v>
      </c>
      <c r="P125"/>
      <c r="Q125"/>
    </row>
    <row r="126" spans="1:17" x14ac:dyDescent="0.25">
      <c r="A126" t="s">
        <v>701</v>
      </c>
      <c r="B126"/>
      <c r="C126"/>
      <c r="D126" t="s">
        <v>95</v>
      </c>
      <c r="E126" t="s">
        <v>700</v>
      </c>
      <c r="F126" t="s">
        <v>8606</v>
      </c>
      <c r="G126" t="s">
        <v>8938</v>
      </c>
      <c r="H126" t="s">
        <v>8973</v>
      </c>
      <c r="I126" t="s">
        <v>95</v>
      </c>
      <c r="J126" t="s">
        <v>9011</v>
      </c>
      <c r="K126" t="s">
        <v>9345</v>
      </c>
      <c r="L126" t="s">
        <v>9346</v>
      </c>
      <c r="M126" t="s">
        <v>9008</v>
      </c>
      <c r="N126">
        <v>1401</v>
      </c>
      <c r="O126" t="s">
        <v>8935</v>
      </c>
      <c r="P126" t="s">
        <v>9347</v>
      </c>
      <c r="Q126" t="s">
        <v>9348</v>
      </c>
    </row>
    <row r="127" spans="1:17" x14ac:dyDescent="0.25">
      <c r="A127" t="s">
        <v>342</v>
      </c>
      <c r="B127"/>
      <c r="C127"/>
      <c r="D127" t="s">
        <v>343</v>
      </c>
      <c r="E127" t="s">
        <v>341</v>
      </c>
      <c r="F127" t="s">
        <v>8609</v>
      </c>
      <c r="G127" t="s">
        <v>8938</v>
      </c>
      <c r="H127" t="s">
        <v>9349</v>
      </c>
      <c r="I127" t="s">
        <v>343</v>
      </c>
      <c r="J127" t="s">
        <v>8927</v>
      </c>
      <c r="K127" t="s">
        <v>9350</v>
      </c>
      <c r="L127" t="s">
        <v>9351</v>
      </c>
      <c r="M127" t="s">
        <v>8929</v>
      </c>
      <c r="N127" t="s">
        <v>8930</v>
      </c>
      <c r="O127" t="s">
        <v>8931</v>
      </c>
      <c r="P127"/>
      <c r="Q127"/>
    </row>
    <row r="128" spans="1:17" x14ac:dyDescent="0.25">
      <c r="A128" t="s">
        <v>2973</v>
      </c>
      <c r="B128"/>
      <c r="C128"/>
      <c r="D128" t="s">
        <v>343</v>
      </c>
      <c r="E128" t="s">
        <v>2972</v>
      </c>
      <c r="F128" t="s">
        <v>8609</v>
      </c>
      <c r="G128" t="s">
        <v>8938</v>
      </c>
      <c r="H128" t="s">
        <v>8978</v>
      </c>
      <c r="I128" t="s">
        <v>343</v>
      </c>
      <c r="J128" t="s">
        <v>9352</v>
      </c>
      <c r="K128" t="s">
        <v>9353</v>
      </c>
      <c r="L128" t="s">
        <v>342</v>
      </c>
      <c r="M128" t="s">
        <v>9354</v>
      </c>
      <c r="N128">
        <v>111</v>
      </c>
      <c r="O128" t="s">
        <v>8935</v>
      </c>
      <c r="P128" t="s">
        <v>9355</v>
      </c>
      <c r="Q128" t="s">
        <v>9356</v>
      </c>
    </row>
    <row r="129" spans="1:17" x14ac:dyDescent="0.25">
      <c r="A129" t="s">
        <v>2354</v>
      </c>
      <c r="B129"/>
      <c r="C129"/>
      <c r="D129" t="s">
        <v>2355</v>
      </c>
      <c r="E129" t="s">
        <v>2353</v>
      </c>
      <c r="F129" t="s">
        <v>8614</v>
      </c>
      <c r="G129" t="s">
        <v>9030</v>
      </c>
      <c r="H129" t="s">
        <v>9140</v>
      </c>
      <c r="I129" t="s">
        <v>2355</v>
      </c>
      <c r="J129" t="s">
        <v>9062</v>
      </c>
      <c r="K129" t="s">
        <v>9357</v>
      </c>
      <c r="L129" t="s">
        <v>9358</v>
      </c>
      <c r="M129" t="s">
        <v>9359</v>
      </c>
      <c r="N129">
        <v>330</v>
      </c>
      <c r="O129" t="s">
        <v>8935</v>
      </c>
      <c r="P129" t="s">
        <v>9360</v>
      </c>
      <c r="Q129" t="s">
        <v>9361</v>
      </c>
    </row>
    <row r="130" spans="1:17" x14ac:dyDescent="0.25">
      <c r="A130" t="s">
        <v>989</v>
      </c>
      <c r="B130"/>
      <c r="C130"/>
      <c r="D130" t="s">
        <v>990</v>
      </c>
      <c r="E130" t="s">
        <v>988</v>
      </c>
      <c r="F130" t="s">
        <v>8619</v>
      </c>
      <c r="G130" t="s">
        <v>8938</v>
      </c>
      <c r="H130" t="s">
        <v>8939</v>
      </c>
      <c r="I130" t="s">
        <v>990</v>
      </c>
      <c r="J130" t="s">
        <v>9196</v>
      </c>
      <c r="K130" t="s">
        <v>9362</v>
      </c>
      <c r="L130"/>
      <c r="M130" t="s">
        <v>9363</v>
      </c>
      <c r="N130">
        <v>811</v>
      </c>
      <c r="O130" t="s">
        <v>8931</v>
      </c>
      <c r="P130"/>
      <c r="Q130"/>
    </row>
    <row r="131" spans="1:17" x14ac:dyDescent="0.25">
      <c r="A131" t="s">
        <v>72</v>
      </c>
      <c r="B131"/>
      <c r="C131"/>
      <c r="D131" t="s">
        <v>73</v>
      </c>
      <c r="E131" t="s">
        <v>71</v>
      </c>
      <c r="F131" t="s">
        <v>8622</v>
      </c>
      <c r="G131" t="s">
        <v>8945</v>
      </c>
      <c r="H131" t="s">
        <v>8958</v>
      </c>
      <c r="I131" t="s">
        <v>73</v>
      </c>
      <c r="J131" t="s">
        <v>8959</v>
      </c>
      <c r="K131" t="s">
        <v>9364</v>
      </c>
      <c r="L131"/>
      <c r="M131" t="s">
        <v>8929</v>
      </c>
      <c r="N131" t="s">
        <v>8930</v>
      </c>
      <c r="O131" t="s">
        <v>8931</v>
      </c>
      <c r="P131"/>
      <c r="Q131"/>
    </row>
    <row r="132" spans="1:17" x14ac:dyDescent="0.25">
      <c r="A132" t="s">
        <v>1258</v>
      </c>
      <c r="B132"/>
      <c r="C132"/>
      <c r="D132" t="s">
        <v>448</v>
      </c>
      <c r="E132" t="s">
        <v>1257</v>
      </c>
      <c r="F132" t="s">
        <v>8623</v>
      </c>
      <c r="G132" t="s">
        <v>8938</v>
      </c>
      <c r="H132" t="s">
        <v>8946</v>
      </c>
      <c r="I132" t="s">
        <v>448</v>
      </c>
      <c r="J132" t="s">
        <v>8927</v>
      </c>
      <c r="K132" t="s">
        <v>9365</v>
      </c>
      <c r="L132"/>
      <c r="M132" t="s">
        <v>8929</v>
      </c>
      <c r="N132" t="s">
        <v>8930</v>
      </c>
      <c r="O132" t="s">
        <v>8931</v>
      </c>
      <c r="P132"/>
      <c r="Q132"/>
    </row>
    <row r="133" spans="1:17" x14ac:dyDescent="0.25">
      <c r="A133" t="s">
        <v>447</v>
      </c>
      <c r="B133"/>
      <c r="C133"/>
      <c r="D133" t="s">
        <v>448</v>
      </c>
      <c r="E133" t="s">
        <v>446</v>
      </c>
      <c r="F133" t="s">
        <v>8623</v>
      </c>
      <c r="G133" t="s">
        <v>8938</v>
      </c>
      <c r="H133" t="s">
        <v>8959</v>
      </c>
      <c r="I133" t="s">
        <v>448</v>
      </c>
      <c r="J133" t="s">
        <v>9217</v>
      </c>
      <c r="K133" t="s">
        <v>9366</v>
      </c>
      <c r="L133" t="s">
        <v>9367</v>
      </c>
      <c r="M133" t="s">
        <v>8929</v>
      </c>
      <c r="N133" t="s">
        <v>8930</v>
      </c>
      <c r="O133" t="s">
        <v>8935</v>
      </c>
      <c r="P133" t="s">
        <v>9368</v>
      </c>
      <c r="Q133" t="s">
        <v>9369</v>
      </c>
    </row>
    <row r="134" spans="1:17" x14ac:dyDescent="0.25">
      <c r="A134" t="s">
        <v>463</v>
      </c>
      <c r="B134"/>
      <c r="C134"/>
      <c r="D134" t="s">
        <v>448</v>
      </c>
      <c r="E134" t="s">
        <v>462</v>
      </c>
      <c r="F134" t="s">
        <v>8623</v>
      </c>
      <c r="G134" t="s">
        <v>8938</v>
      </c>
      <c r="H134" t="s">
        <v>8973</v>
      </c>
      <c r="I134" t="s">
        <v>448</v>
      </c>
      <c r="J134" t="s">
        <v>8994</v>
      </c>
      <c r="K134" t="s">
        <v>9370</v>
      </c>
      <c r="L134"/>
      <c r="M134" t="s">
        <v>8929</v>
      </c>
      <c r="N134" t="s">
        <v>8930</v>
      </c>
      <c r="O134" t="s">
        <v>8935</v>
      </c>
      <c r="P134" t="s">
        <v>9371</v>
      </c>
      <c r="Q134" t="s">
        <v>9372</v>
      </c>
    </row>
    <row r="135" spans="1:17" x14ac:dyDescent="0.25">
      <c r="A135" t="s">
        <v>477</v>
      </c>
      <c r="B135"/>
      <c r="C135"/>
      <c r="D135" t="s">
        <v>448</v>
      </c>
      <c r="E135" t="s">
        <v>476</v>
      </c>
      <c r="F135" t="s">
        <v>8623</v>
      </c>
      <c r="G135" t="s">
        <v>8938</v>
      </c>
      <c r="H135" t="s">
        <v>8973</v>
      </c>
      <c r="I135" t="s">
        <v>448</v>
      </c>
      <c r="J135" t="s">
        <v>9373</v>
      </c>
      <c r="K135" t="s">
        <v>9374</v>
      </c>
      <c r="L135"/>
      <c r="M135" t="s">
        <v>8929</v>
      </c>
      <c r="N135" t="s">
        <v>8930</v>
      </c>
      <c r="O135" t="s">
        <v>8935</v>
      </c>
      <c r="P135" t="s">
        <v>9375</v>
      </c>
      <c r="Q135" t="s">
        <v>9376</v>
      </c>
    </row>
    <row r="136" spans="1:17" x14ac:dyDescent="0.25">
      <c r="A136" t="s">
        <v>487</v>
      </c>
      <c r="B136"/>
      <c r="C136"/>
      <c r="D136" t="s">
        <v>448</v>
      </c>
      <c r="E136" t="s">
        <v>486</v>
      </c>
      <c r="F136" t="s">
        <v>8623</v>
      </c>
      <c r="G136" t="s">
        <v>8938</v>
      </c>
      <c r="H136" t="s">
        <v>8959</v>
      </c>
      <c r="I136" t="s">
        <v>448</v>
      </c>
      <c r="J136" t="s">
        <v>9377</v>
      </c>
      <c r="K136" t="s">
        <v>9378</v>
      </c>
      <c r="L136"/>
      <c r="M136" t="s">
        <v>8929</v>
      </c>
      <c r="N136" t="s">
        <v>8930</v>
      </c>
      <c r="O136" t="s">
        <v>8935</v>
      </c>
      <c r="P136" t="s">
        <v>9379</v>
      </c>
      <c r="Q136" t="s">
        <v>9380</v>
      </c>
    </row>
    <row r="137" spans="1:17" x14ac:dyDescent="0.25">
      <c r="A137" t="s">
        <v>270</v>
      </c>
      <c r="B137"/>
      <c r="C137"/>
      <c r="D137" t="s">
        <v>271</v>
      </c>
      <c r="E137" t="s">
        <v>269</v>
      </c>
      <c r="F137" t="s">
        <v>8626</v>
      </c>
      <c r="G137" t="s">
        <v>8925</v>
      </c>
      <c r="H137" t="s">
        <v>8946</v>
      </c>
      <c r="I137" t="s">
        <v>271</v>
      </c>
      <c r="J137" t="s">
        <v>8969</v>
      </c>
      <c r="K137" t="s">
        <v>9381</v>
      </c>
      <c r="L137"/>
      <c r="M137" t="s">
        <v>8929</v>
      </c>
      <c r="N137" t="s">
        <v>8930</v>
      </c>
      <c r="O137" t="s">
        <v>8931</v>
      </c>
      <c r="P137"/>
      <c r="Q137"/>
    </row>
    <row r="138" spans="1:17" x14ac:dyDescent="0.25">
      <c r="A138" t="s">
        <v>283</v>
      </c>
      <c r="B138"/>
      <c r="C138"/>
      <c r="D138" t="s">
        <v>271</v>
      </c>
      <c r="E138" t="s">
        <v>282</v>
      </c>
      <c r="F138" t="s">
        <v>8626</v>
      </c>
      <c r="G138" t="s">
        <v>8925</v>
      </c>
      <c r="H138" t="s">
        <v>8959</v>
      </c>
      <c r="I138" t="s">
        <v>271</v>
      </c>
      <c r="J138" t="s">
        <v>8959</v>
      </c>
      <c r="K138" t="s">
        <v>9382</v>
      </c>
      <c r="L138"/>
      <c r="M138" t="s">
        <v>8929</v>
      </c>
      <c r="N138" t="s">
        <v>8930</v>
      </c>
      <c r="O138" t="s">
        <v>8935</v>
      </c>
      <c r="P138" t="s">
        <v>9383</v>
      </c>
      <c r="Q138" t="s">
        <v>9384</v>
      </c>
    </row>
    <row r="139" spans="1:17" x14ac:dyDescent="0.25">
      <c r="A139" t="s">
        <v>293</v>
      </c>
      <c r="B139"/>
      <c r="C139"/>
      <c r="D139" t="s">
        <v>271</v>
      </c>
      <c r="E139" t="s">
        <v>292</v>
      </c>
      <c r="F139" t="s">
        <v>8626</v>
      </c>
      <c r="G139" t="s">
        <v>8925</v>
      </c>
      <c r="H139" t="s">
        <v>8959</v>
      </c>
      <c r="I139" t="s">
        <v>271</v>
      </c>
      <c r="J139" t="s">
        <v>9324</v>
      </c>
      <c r="K139" t="s">
        <v>9385</v>
      </c>
      <c r="L139" t="s">
        <v>319</v>
      </c>
      <c r="M139" t="s">
        <v>8929</v>
      </c>
      <c r="N139" t="s">
        <v>8930</v>
      </c>
      <c r="O139" t="s">
        <v>8935</v>
      </c>
      <c r="P139" t="s">
        <v>9386</v>
      </c>
      <c r="Q139" t="s">
        <v>9387</v>
      </c>
    </row>
    <row r="140" spans="1:17" x14ac:dyDescent="0.25">
      <c r="A140" t="s">
        <v>3784</v>
      </c>
      <c r="B140"/>
      <c r="C140"/>
      <c r="D140" t="s">
        <v>3785</v>
      </c>
      <c r="E140" t="s">
        <v>3783</v>
      </c>
      <c r="F140" t="s">
        <v>8635</v>
      </c>
      <c r="G140" t="s">
        <v>8967</v>
      </c>
      <c r="H140" t="s">
        <v>8973</v>
      </c>
      <c r="I140" t="s">
        <v>3785</v>
      </c>
      <c r="J140" t="s">
        <v>8974</v>
      </c>
      <c r="K140" t="s">
        <v>9388</v>
      </c>
      <c r="L140" t="s">
        <v>3796</v>
      </c>
      <c r="M140" t="s">
        <v>9232</v>
      </c>
      <c r="N140">
        <v>1460</v>
      </c>
      <c r="O140" t="s">
        <v>8931</v>
      </c>
      <c r="P140"/>
      <c r="Q140"/>
    </row>
    <row r="141" spans="1:17" x14ac:dyDescent="0.25">
      <c r="A141" t="s">
        <v>500</v>
      </c>
      <c r="B141"/>
      <c r="C141"/>
      <c r="D141" t="s">
        <v>501</v>
      </c>
      <c r="E141" t="s">
        <v>499</v>
      </c>
      <c r="F141" t="s">
        <v>8636</v>
      </c>
      <c r="G141" t="s">
        <v>8938</v>
      </c>
      <c r="H141" t="s">
        <v>8973</v>
      </c>
      <c r="I141" t="s">
        <v>501</v>
      </c>
      <c r="J141" t="s">
        <v>9011</v>
      </c>
      <c r="K141" t="s">
        <v>9389</v>
      </c>
      <c r="L141"/>
      <c r="M141" t="s">
        <v>8929</v>
      </c>
      <c r="N141" t="s">
        <v>8930</v>
      </c>
      <c r="O141" t="s">
        <v>8931</v>
      </c>
      <c r="P141"/>
      <c r="Q141"/>
    </row>
    <row r="142" spans="1:17" x14ac:dyDescent="0.25">
      <c r="A142" t="s">
        <v>510</v>
      </c>
      <c r="B142"/>
      <c r="C142"/>
      <c r="D142" t="s">
        <v>9774</v>
      </c>
      <c r="E142" t="s">
        <v>9775</v>
      </c>
      <c r="F142" t="s">
        <v>8637</v>
      </c>
      <c r="G142" t="s">
        <v>8945</v>
      </c>
      <c r="H142" t="s">
        <v>9140</v>
      </c>
      <c r="I142" t="s">
        <v>9774</v>
      </c>
      <c r="J142" t="s">
        <v>8969</v>
      </c>
      <c r="K142" t="s">
        <v>9390</v>
      </c>
      <c r="L142"/>
      <c r="M142" t="s">
        <v>8929</v>
      </c>
      <c r="N142" t="s">
        <v>8930</v>
      </c>
      <c r="O142" t="s">
        <v>8931</v>
      </c>
      <c r="P142"/>
      <c r="Q142"/>
    </row>
    <row r="143" spans="1:17" x14ac:dyDescent="0.25">
      <c r="A143" t="s">
        <v>524</v>
      </c>
      <c r="B143"/>
      <c r="C143"/>
      <c r="D143" s="292" t="s">
        <v>9774</v>
      </c>
      <c r="E143" t="s">
        <v>9776</v>
      </c>
      <c r="F143" t="s">
        <v>8637</v>
      </c>
      <c r="G143" t="s">
        <v>8945</v>
      </c>
      <c r="H143" t="s">
        <v>8973</v>
      </c>
      <c r="I143" s="292" t="s">
        <v>9774</v>
      </c>
      <c r="J143" t="s">
        <v>9107</v>
      </c>
      <c r="K143" t="s">
        <v>9391</v>
      </c>
      <c r="L143"/>
      <c r="M143" t="s">
        <v>8929</v>
      </c>
      <c r="N143" t="s">
        <v>8930</v>
      </c>
      <c r="O143" t="s">
        <v>8935</v>
      </c>
      <c r="P143" t="s">
        <v>9392</v>
      </c>
      <c r="Q143" t="s">
        <v>9393</v>
      </c>
    </row>
    <row r="144" spans="1:17" x14ac:dyDescent="0.25">
      <c r="A144" t="s">
        <v>541</v>
      </c>
      <c r="B144"/>
      <c r="C144"/>
      <c r="D144" s="292" t="s">
        <v>9774</v>
      </c>
      <c r="E144" t="s">
        <v>9777</v>
      </c>
      <c r="F144" t="s">
        <v>8637</v>
      </c>
      <c r="G144" t="s">
        <v>8945</v>
      </c>
      <c r="H144" t="s">
        <v>8973</v>
      </c>
      <c r="I144" s="292" t="s">
        <v>9774</v>
      </c>
      <c r="J144" t="s">
        <v>9011</v>
      </c>
      <c r="K144" t="s">
        <v>9394</v>
      </c>
      <c r="L144"/>
      <c r="M144" t="s">
        <v>8929</v>
      </c>
      <c r="N144" t="s">
        <v>8930</v>
      </c>
      <c r="O144" t="s">
        <v>8935</v>
      </c>
      <c r="P144" t="s">
        <v>9395</v>
      </c>
      <c r="Q144" t="s">
        <v>9396</v>
      </c>
    </row>
    <row r="145" spans="1:17" x14ac:dyDescent="0.25">
      <c r="A145" t="s">
        <v>554</v>
      </c>
      <c r="B145"/>
      <c r="C145"/>
      <c r="D145" s="292" t="s">
        <v>9774</v>
      </c>
      <c r="E145" t="s">
        <v>553</v>
      </c>
      <c r="F145" t="s">
        <v>8637</v>
      </c>
      <c r="G145" t="s">
        <v>8945</v>
      </c>
      <c r="H145" t="s">
        <v>8959</v>
      </c>
      <c r="I145" s="292" t="s">
        <v>9774</v>
      </c>
      <c r="J145" t="s">
        <v>9397</v>
      </c>
      <c r="K145" t="s">
        <v>9398</v>
      </c>
      <c r="L145"/>
      <c r="M145" t="s">
        <v>8929</v>
      </c>
      <c r="N145" t="s">
        <v>8930</v>
      </c>
      <c r="O145" t="s">
        <v>8935</v>
      </c>
      <c r="P145" t="s">
        <v>9399</v>
      </c>
      <c r="Q145" t="s">
        <v>9400</v>
      </c>
    </row>
    <row r="146" spans="1:17" x14ac:dyDescent="0.25">
      <c r="A146" t="s">
        <v>1627</v>
      </c>
      <c r="B146"/>
      <c r="C146"/>
      <c r="D146" t="s">
        <v>87</v>
      </c>
      <c r="E146" t="s">
        <v>1626</v>
      </c>
      <c r="F146" t="s">
        <v>8640</v>
      </c>
      <c r="G146" t="s">
        <v>8938</v>
      </c>
      <c r="H146" t="s">
        <v>9009</v>
      </c>
      <c r="I146" t="s">
        <v>87</v>
      </c>
      <c r="J146" t="s">
        <v>8969</v>
      </c>
      <c r="K146" t="s">
        <v>9401</v>
      </c>
      <c r="L146"/>
      <c r="M146" t="s">
        <v>9402</v>
      </c>
      <c r="N146">
        <v>322</v>
      </c>
      <c r="O146" t="s">
        <v>8935</v>
      </c>
      <c r="P146" t="s">
        <v>9403</v>
      </c>
      <c r="Q146" t="s">
        <v>9404</v>
      </c>
    </row>
    <row r="147" spans="1:17" x14ac:dyDescent="0.25">
      <c r="A147" t="s">
        <v>86</v>
      </c>
      <c r="B147"/>
      <c r="C147"/>
      <c r="D147" t="s">
        <v>87</v>
      </c>
      <c r="E147" t="s">
        <v>85</v>
      </c>
      <c r="F147" t="s">
        <v>8640</v>
      </c>
      <c r="G147" t="s">
        <v>8938</v>
      </c>
      <c r="H147" t="s">
        <v>8973</v>
      </c>
      <c r="I147" t="s">
        <v>87</v>
      </c>
      <c r="J147" t="s">
        <v>9324</v>
      </c>
      <c r="K147" t="s">
        <v>9405</v>
      </c>
      <c r="L147" t="s">
        <v>9326</v>
      </c>
      <c r="M147" t="s">
        <v>8929</v>
      </c>
      <c r="N147" t="s">
        <v>8930</v>
      </c>
      <c r="O147" t="s">
        <v>8935</v>
      </c>
      <c r="P147" t="s">
        <v>9406</v>
      </c>
      <c r="Q147" t="s">
        <v>9407</v>
      </c>
    </row>
    <row r="148" spans="1:17" x14ac:dyDescent="0.25">
      <c r="A148" t="s">
        <v>1636</v>
      </c>
      <c r="B148"/>
      <c r="C148"/>
      <c r="D148" t="s">
        <v>87</v>
      </c>
      <c r="E148" t="s">
        <v>1635</v>
      </c>
      <c r="F148" t="s">
        <v>8640</v>
      </c>
      <c r="G148" t="s">
        <v>8938</v>
      </c>
      <c r="H148" t="s">
        <v>8939</v>
      </c>
      <c r="I148" t="s">
        <v>87</v>
      </c>
      <c r="J148" t="s">
        <v>9408</v>
      </c>
      <c r="K148" t="s">
        <v>9409</v>
      </c>
      <c r="L148"/>
      <c r="M148" t="s">
        <v>9402</v>
      </c>
      <c r="N148">
        <v>322</v>
      </c>
      <c r="O148" t="s">
        <v>8935</v>
      </c>
      <c r="P148" t="s">
        <v>9410</v>
      </c>
      <c r="Q148" t="s">
        <v>9411</v>
      </c>
    </row>
    <row r="149" spans="1:17" x14ac:dyDescent="0.25">
      <c r="A149" t="s">
        <v>2182</v>
      </c>
      <c r="B149"/>
      <c r="C149"/>
      <c r="D149" t="s">
        <v>915</v>
      </c>
      <c r="E149" t="s">
        <v>2181</v>
      </c>
      <c r="F149" t="s">
        <v>8641</v>
      </c>
      <c r="G149" t="s">
        <v>8938</v>
      </c>
      <c r="H149" t="s">
        <v>9412</v>
      </c>
      <c r="I149" t="s">
        <v>915</v>
      </c>
      <c r="J149" t="s">
        <v>8969</v>
      </c>
      <c r="K149" t="s">
        <v>9413</v>
      </c>
      <c r="L149" t="s">
        <v>9414</v>
      </c>
      <c r="M149" t="s">
        <v>8929</v>
      </c>
      <c r="N149" t="s">
        <v>8930</v>
      </c>
      <c r="O149"/>
      <c r="P149" t="s">
        <v>9415</v>
      </c>
      <c r="Q149" t="s">
        <v>9416</v>
      </c>
    </row>
    <row r="150" spans="1:17" x14ac:dyDescent="0.25">
      <c r="A150" t="s">
        <v>914</v>
      </c>
      <c r="B150"/>
      <c r="C150"/>
      <c r="D150" t="s">
        <v>915</v>
      </c>
      <c r="E150" t="s">
        <v>913</v>
      </c>
      <c r="F150" t="s">
        <v>8641</v>
      </c>
      <c r="G150" t="s">
        <v>8938</v>
      </c>
      <c r="H150" t="s">
        <v>8973</v>
      </c>
      <c r="I150" t="s">
        <v>915</v>
      </c>
      <c r="J150" t="s">
        <v>9324</v>
      </c>
      <c r="K150" t="s">
        <v>9417</v>
      </c>
      <c r="L150" t="s">
        <v>9418</v>
      </c>
      <c r="M150" t="s">
        <v>9151</v>
      </c>
      <c r="N150">
        <v>1187</v>
      </c>
      <c r="O150" t="s">
        <v>8935</v>
      </c>
      <c r="P150" t="s">
        <v>9419</v>
      </c>
      <c r="Q150" t="s">
        <v>9420</v>
      </c>
    </row>
    <row r="151" spans="1:17" x14ac:dyDescent="0.25">
      <c r="A151" t="s">
        <v>2157</v>
      </c>
      <c r="B151"/>
      <c r="C151"/>
      <c r="D151" t="s">
        <v>915</v>
      </c>
      <c r="E151" t="s">
        <v>2156</v>
      </c>
      <c r="F151" t="s">
        <v>8641</v>
      </c>
      <c r="G151" t="s">
        <v>8938</v>
      </c>
      <c r="H151" t="s">
        <v>9421</v>
      </c>
      <c r="I151" t="s">
        <v>915</v>
      </c>
      <c r="J151" t="s">
        <v>2156</v>
      </c>
      <c r="K151" t="s">
        <v>9422</v>
      </c>
      <c r="L151" t="s">
        <v>2182</v>
      </c>
      <c r="M151" t="s">
        <v>9423</v>
      </c>
      <c r="N151">
        <v>190</v>
      </c>
      <c r="O151" t="s">
        <v>8935</v>
      </c>
      <c r="P151" t="s">
        <v>9424</v>
      </c>
      <c r="Q151" t="s">
        <v>9425</v>
      </c>
    </row>
    <row r="152" spans="1:17" x14ac:dyDescent="0.25">
      <c r="A152" t="s">
        <v>584</v>
      </c>
      <c r="B152"/>
      <c r="C152"/>
      <c r="D152" t="s">
        <v>585</v>
      </c>
      <c r="E152" t="s">
        <v>583</v>
      </c>
      <c r="F152" t="s">
        <v>8642</v>
      </c>
      <c r="G152" t="s">
        <v>9030</v>
      </c>
      <c r="H152" t="s">
        <v>8946</v>
      </c>
      <c r="I152" t="s">
        <v>585</v>
      </c>
      <c r="J152" t="s">
        <v>8959</v>
      </c>
      <c r="K152" t="s">
        <v>9426</v>
      </c>
      <c r="L152" t="s">
        <v>9427</v>
      </c>
      <c r="M152" t="s">
        <v>8929</v>
      </c>
      <c r="N152" t="s">
        <v>8930</v>
      </c>
      <c r="O152" t="s">
        <v>8931</v>
      </c>
      <c r="P152"/>
      <c r="Q152"/>
    </row>
    <row r="153" spans="1:17" x14ac:dyDescent="0.25">
      <c r="A153" t="s">
        <v>3796</v>
      </c>
      <c r="B153"/>
      <c r="C153"/>
      <c r="D153" t="s">
        <v>3797</v>
      </c>
      <c r="E153" t="s">
        <v>3795</v>
      </c>
      <c r="F153" t="s">
        <v>8651</v>
      </c>
      <c r="G153" t="s">
        <v>8967</v>
      </c>
      <c r="H153" t="s">
        <v>9428</v>
      </c>
      <c r="I153" t="s">
        <v>3797</v>
      </c>
      <c r="J153" t="s">
        <v>8927</v>
      </c>
      <c r="K153" t="s">
        <v>9429</v>
      </c>
      <c r="L153" t="s">
        <v>9430</v>
      </c>
      <c r="M153" t="s">
        <v>8929</v>
      </c>
      <c r="N153" t="s">
        <v>8930</v>
      </c>
      <c r="O153" t="s">
        <v>8931</v>
      </c>
      <c r="P153"/>
      <c r="Q153"/>
    </row>
    <row r="154" spans="1:17" x14ac:dyDescent="0.25">
      <c r="A154" t="s">
        <v>53</v>
      </c>
      <c r="B154"/>
      <c r="C154"/>
      <c r="D154" t="s">
        <v>54</v>
      </c>
      <c r="E154" t="s">
        <v>52</v>
      </c>
      <c r="F154" t="s">
        <v>8658</v>
      </c>
      <c r="G154" t="s">
        <v>8945</v>
      </c>
      <c r="H154" t="s">
        <v>8959</v>
      </c>
      <c r="I154" t="s">
        <v>54</v>
      </c>
      <c r="J154" t="s">
        <v>8927</v>
      </c>
      <c r="K154" t="s">
        <v>9431</v>
      </c>
      <c r="L154"/>
      <c r="M154" t="s">
        <v>8929</v>
      </c>
      <c r="N154" t="s">
        <v>8930</v>
      </c>
      <c r="O154" t="s">
        <v>8931</v>
      </c>
      <c r="P154"/>
      <c r="Q154"/>
    </row>
    <row r="155" spans="1:17" x14ac:dyDescent="0.25">
      <c r="A155" t="s">
        <v>621</v>
      </c>
      <c r="B155"/>
      <c r="C155"/>
      <c r="D155" t="s">
        <v>54</v>
      </c>
      <c r="E155" t="s">
        <v>620</v>
      </c>
      <c r="F155" t="s">
        <v>8658</v>
      </c>
      <c r="G155" t="s">
        <v>8945</v>
      </c>
      <c r="H155" t="s">
        <v>8973</v>
      </c>
      <c r="I155" t="s">
        <v>54</v>
      </c>
      <c r="J155" t="s">
        <v>9011</v>
      </c>
      <c r="K155" t="s">
        <v>9432</v>
      </c>
      <c r="L155"/>
      <c r="M155" t="s">
        <v>9232</v>
      </c>
      <c r="N155">
        <v>1460</v>
      </c>
      <c r="O155" t="s">
        <v>8931</v>
      </c>
      <c r="P155"/>
      <c r="Q155"/>
    </row>
    <row r="156" spans="1:17" x14ac:dyDescent="0.25">
      <c r="A156" t="s">
        <v>303</v>
      </c>
      <c r="B156"/>
      <c r="C156"/>
      <c r="D156" t="s">
        <v>304</v>
      </c>
      <c r="E156" t="s">
        <v>302</v>
      </c>
      <c r="F156" t="s">
        <v>8661</v>
      </c>
      <c r="G156" t="s">
        <v>8938</v>
      </c>
      <c r="H156" t="s">
        <v>8939</v>
      </c>
      <c r="I156" t="s">
        <v>304</v>
      </c>
      <c r="J156" t="s">
        <v>8939</v>
      </c>
      <c r="K156" t="s">
        <v>9433</v>
      </c>
      <c r="L156"/>
      <c r="M156" t="s">
        <v>8929</v>
      </c>
      <c r="N156" t="s">
        <v>8930</v>
      </c>
      <c r="O156" t="s">
        <v>8931</v>
      </c>
      <c r="P156"/>
      <c r="Q156"/>
    </row>
    <row r="157" spans="1:17" x14ac:dyDescent="0.25">
      <c r="A157" t="s">
        <v>113</v>
      </c>
      <c r="B157"/>
      <c r="C157"/>
      <c r="D157" t="s">
        <v>114</v>
      </c>
      <c r="E157" t="s">
        <v>112</v>
      </c>
      <c r="F157" t="s">
        <v>8662</v>
      </c>
      <c r="G157" t="s">
        <v>8938</v>
      </c>
      <c r="H157" t="s">
        <v>9434</v>
      </c>
      <c r="I157" t="s">
        <v>114</v>
      </c>
      <c r="J157" t="s">
        <v>8927</v>
      </c>
      <c r="K157" t="s">
        <v>9435</v>
      </c>
      <c r="L157"/>
      <c r="M157" t="s">
        <v>8929</v>
      </c>
      <c r="N157" t="s">
        <v>8930</v>
      </c>
      <c r="O157" t="s">
        <v>8931</v>
      </c>
      <c r="P157"/>
      <c r="Q157"/>
    </row>
  </sheetData>
  <autoFilter ref="A1:Q157"/>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8"/>
  <sheetViews>
    <sheetView zoomScale="80" zoomScaleNormal="80" workbookViewId="0">
      <selection activeCell="A2" sqref="A2"/>
    </sheetView>
  </sheetViews>
  <sheetFormatPr defaultRowHeight="15" x14ac:dyDescent="0.25"/>
  <cols>
    <col min="1" max="1" width="25" style="214" customWidth="1"/>
    <col min="2" max="2" width="40" style="214" customWidth="1"/>
    <col min="3" max="4" width="10" style="214" customWidth="1"/>
    <col min="5" max="5" width="15" style="214" customWidth="1"/>
    <col min="6" max="6" width="25" style="214" customWidth="1"/>
    <col min="7" max="7" width="20" style="214" customWidth="1"/>
    <col min="8" max="8" width="15" style="214" customWidth="1"/>
    <col min="9" max="9" width="25" style="214" customWidth="1"/>
    <col min="10" max="10" width="80" style="214" customWidth="1"/>
    <col min="11" max="11" width="10" style="214" customWidth="1"/>
    <col min="12" max="12" width="25" style="214" customWidth="1"/>
  </cols>
  <sheetData>
    <row r="1" spans="1:12" x14ac:dyDescent="0.25">
      <c r="A1" s="278" t="s">
        <v>2</v>
      </c>
      <c r="B1" s="278" t="s">
        <v>0</v>
      </c>
      <c r="C1" s="278" t="s">
        <v>1</v>
      </c>
      <c r="D1" s="278" t="s">
        <v>8915</v>
      </c>
      <c r="E1" s="278" t="s">
        <v>8916</v>
      </c>
      <c r="F1" s="278" t="s">
        <v>8279</v>
      </c>
      <c r="G1" s="278" t="s">
        <v>8197</v>
      </c>
      <c r="H1" s="278" t="s">
        <v>8969</v>
      </c>
      <c r="I1" s="278" t="s">
        <v>9436</v>
      </c>
      <c r="J1" s="278" t="s">
        <v>3</v>
      </c>
      <c r="K1" s="278" t="s">
        <v>5</v>
      </c>
      <c r="L1" s="278" t="s">
        <v>9</v>
      </c>
    </row>
    <row r="2" spans="1:12" x14ac:dyDescent="0.25">
      <c r="A2" s="279"/>
      <c r="B2" s="279"/>
      <c r="C2" s="279"/>
      <c r="D2" s="279"/>
      <c r="E2" s="279"/>
      <c r="F2" s="279"/>
      <c r="G2" s="279"/>
      <c r="H2" s="279"/>
      <c r="I2" s="279"/>
      <c r="J2" s="279"/>
      <c r="K2" s="279"/>
      <c r="L2" s="279"/>
    </row>
    <row r="3" spans="1:12" x14ac:dyDescent="0.25">
      <c r="A3" s="280" t="s">
        <v>62</v>
      </c>
      <c r="B3" s="280" t="s">
        <v>60</v>
      </c>
      <c r="C3" s="280" t="s">
        <v>61</v>
      </c>
      <c r="D3" s="280" t="s">
        <v>8363</v>
      </c>
      <c r="E3" s="280" t="s">
        <v>8925</v>
      </c>
      <c r="F3" s="280" t="s">
        <v>8926</v>
      </c>
      <c r="G3" s="280" t="s">
        <v>8927</v>
      </c>
      <c r="H3" s="280" t="s">
        <v>9437</v>
      </c>
      <c r="I3" s="280" t="s">
        <v>9438</v>
      </c>
      <c r="J3" s="280" t="s">
        <v>1297</v>
      </c>
      <c r="K3" s="280" t="s">
        <v>14</v>
      </c>
      <c r="L3" s="280" t="s">
        <v>17</v>
      </c>
    </row>
    <row r="4" spans="1:12" x14ac:dyDescent="0.25">
      <c r="A4" s="280" t="s">
        <v>62</v>
      </c>
      <c r="B4" s="280" t="s">
        <v>1968</v>
      </c>
      <c r="C4" s="280" t="s">
        <v>1969</v>
      </c>
      <c r="D4" s="280" t="s">
        <v>8363</v>
      </c>
      <c r="E4" s="280" t="s">
        <v>8925</v>
      </c>
      <c r="F4" s="280" t="s">
        <v>8932</v>
      </c>
      <c r="G4" s="280" t="s">
        <v>1968</v>
      </c>
      <c r="H4" s="280" t="s">
        <v>9439</v>
      </c>
      <c r="I4" s="280" t="s">
        <v>9438</v>
      </c>
      <c r="J4" s="280" t="s">
        <v>182</v>
      </c>
      <c r="K4" s="280" t="s">
        <v>19</v>
      </c>
      <c r="L4" s="280" t="s">
        <v>654</v>
      </c>
    </row>
    <row r="5" spans="1:12" x14ac:dyDescent="0.25">
      <c r="A5" s="280" t="s">
        <v>1516</v>
      </c>
      <c r="B5" s="280" t="s">
        <v>1514</v>
      </c>
      <c r="C5" s="280" t="s">
        <v>1515</v>
      </c>
      <c r="D5" s="280" t="s">
        <v>8364</v>
      </c>
      <c r="E5" s="280" t="s">
        <v>8938</v>
      </c>
      <c r="F5" s="280" t="s">
        <v>8939</v>
      </c>
      <c r="G5" s="280" t="s">
        <v>8940</v>
      </c>
      <c r="H5" s="280" t="s">
        <v>9437</v>
      </c>
      <c r="I5" s="280" t="s">
        <v>9438</v>
      </c>
      <c r="J5" s="280" t="s">
        <v>835</v>
      </c>
      <c r="K5" s="280" t="s">
        <v>30</v>
      </c>
      <c r="L5" s="280"/>
    </row>
    <row r="6" spans="1:12" x14ac:dyDescent="0.25">
      <c r="A6" s="280" t="s">
        <v>1223</v>
      </c>
      <c r="B6" s="280" t="s">
        <v>1221</v>
      </c>
      <c r="C6" s="280" t="s">
        <v>1222</v>
      </c>
      <c r="D6" s="280" t="s">
        <v>8371</v>
      </c>
      <c r="E6" s="280" t="s">
        <v>8945</v>
      </c>
      <c r="F6" s="280" t="s">
        <v>8946</v>
      </c>
      <c r="G6" s="280" t="s">
        <v>1221</v>
      </c>
      <c r="H6" s="280" t="s">
        <v>9437</v>
      </c>
      <c r="I6" s="280" t="s">
        <v>9438</v>
      </c>
      <c r="J6" s="280" t="s">
        <v>569</v>
      </c>
      <c r="K6" s="280" t="s">
        <v>74</v>
      </c>
      <c r="L6" s="280"/>
    </row>
    <row r="7" spans="1:12" x14ac:dyDescent="0.25">
      <c r="A7" s="280" t="s">
        <v>1233</v>
      </c>
      <c r="B7" s="280" t="s">
        <v>1231</v>
      </c>
      <c r="C7" s="280" t="s">
        <v>1232</v>
      </c>
      <c r="D7" s="280" t="s">
        <v>8378</v>
      </c>
      <c r="E7" s="280" t="s">
        <v>8945</v>
      </c>
      <c r="F7" s="280" t="s">
        <v>8946</v>
      </c>
      <c r="G7" s="280" t="s">
        <v>1231</v>
      </c>
      <c r="H7" s="280" t="s">
        <v>9437</v>
      </c>
      <c r="I7" s="280" t="s">
        <v>9438</v>
      </c>
      <c r="J7" s="280" t="s">
        <v>495</v>
      </c>
      <c r="K7" s="280"/>
      <c r="L7" s="280"/>
    </row>
    <row r="8" spans="1:12" x14ac:dyDescent="0.25">
      <c r="A8" s="280" t="s">
        <v>594</v>
      </c>
      <c r="B8" s="280" t="s">
        <v>592</v>
      </c>
      <c r="C8" s="280" t="s">
        <v>593</v>
      </c>
      <c r="D8" s="280" t="s">
        <v>8379</v>
      </c>
      <c r="E8" s="280" t="s">
        <v>8938</v>
      </c>
      <c r="F8" s="280" t="s">
        <v>8954</v>
      </c>
      <c r="G8" s="280" t="s">
        <v>8955</v>
      </c>
      <c r="H8" s="280" t="s">
        <v>9437</v>
      </c>
      <c r="I8" s="280" t="s">
        <v>9438</v>
      </c>
      <c r="J8" s="280" t="s">
        <v>37</v>
      </c>
      <c r="K8" s="280"/>
      <c r="L8" s="280"/>
    </row>
    <row r="9" spans="1:12" x14ac:dyDescent="0.25">
      <c r="A9" s="280" t="s">
        <v>357</v>
      </c>
      <c r="B9" s="280" t="s">
        <v>355</v>
      </c>
      <c r="C9" s="280" t="s">
        <v>356</v>
      </c>
      <c r="D9" s="280" t="s">
        <v>8384</v>
      </c>
      <c r="E9" s="280" t="s">
        <v>8938</v>
      </c>
      <c r="F9" s="280" t="s">
        <v>8958</v>
      </c>
      <c r="G9" s="280" t="s">
        <v>8959</v>
      </c>
      <c r="H9" s="280" t="s">
        <v>9437</v>
      </c>
      <c r="I9" s="280" t="s">
        <v>9438</v>
      </c>
      <c r="J9" s="280" t="s">
        <v>35</v>
      </c>
      <c r="K9" s="280"/>
      <c r="L9" s="280"/>
    </row>
    <row r="10" spans="1:12" x14ac:dyDescent="0.25">
      <c r="A10" s="280" t="s">
        <v>120</v>
      </c>
      <c r="B10" s="280" t="s">
        <v>118</v>
      </c>
      <c r="C10" s="280" t="s">
        <v>119</v>
      </c>
      <c r="D10" s="280" t="s">
        <v>8385</v>
      </c>
      <c r="E10" s="280" t="s">
        <v>8925</v>
      </c>
      <c r="F10" s="280" t="s">
        <v>8961</v>
      </c>
      <c r="G10" s="280" t="s">
        <v>8962</v>
      </c>
      <c r="H10" s="280" t="s">
        <v>9439</v>
      </c>
      <c r="I10" s="280" t="s">
        <v>9438</v>
      </c>
      <c r="J10" s="280" t="s">
        <v>1117</v>
      </c>
      <c r="K10" s="280"/>
      <c r="L10" s="280"/>
    </row>
    <row r="11" spans="1:12" x14ac:dyDescent="0.25">
      <c r="A11" s="280" t="s">
        <v>2033</v>
      </c>
      <c r="B11" s="280" t="s">
        <v>3372</v>
      </c>
      <c r="C11" s="280" t="s">
        <v>3373</v>
      </c>
      <c r="D11" s="280" t="s">
        <v>8400</v>
      </c>
      <c r="E11" s="280" t="s">
        <v>8967</v>
      </c>
      <c r="F11" s="280" t="s">
        <v>8968</v>
      </c>
      <c r="G11" s="280" t="s">
        <v>8969</v>
      </c>
      <c r="H11" s="280" t="s">
        <v>9437</v>
      </c>
      <c r="I11" s="280" t="s">
        <v>9440</v>
      </c>
      <c r="J11" s="280" t="s">
        <v>13</v>
      </c>
      <c r="K11" s="280"/>
      <c r="L11" s="280"/>
    </row>
    <row r="12" spans="1:12" x14ac:dyDescent="0.25">
      <c r="A12" s="280" t="s">
        <v>2033</v>
      </c>
      <c r="B12" s="280" t="s">
        <v>2031</v>
      </c>
      <c r="C12" s="280" t="s">
        <v>2032</v>
      </c>
      <c r="D12" s="280" t="s">
        <v>8400</v>
      </c>
      <c r="E12" s="280" t="s">
        <v>8967</v>
      </c>
      <c r="F12" s="280" t="s">
        <v>8973</v>
      </c>
      <c r="G12" s="280" t="s">
        <v>8974</v>
      </c>
      <c r="H12" s="280" t="s">
        <v>9439</v>
      </c>
      <c r="I12" s="280" t="s">
        <v>9438</v>
      </c>
      <c r="J12" s="280" t="s">
        <v>18</v>
      </c>
      <c r="K12" s="280"/>
      <c r="L12" s="280"/>
    </row>
    <row r="13" spans="1:12" x14ac:dyDescent="0.25">
      <c r="A13" s="280" t="s">
        <v>2033</v>
      </c>
      <c r="B13" s="280" t="s">
        <v>3392</v>
      </c>
      <c r="C13" s="280" t="s">
        <v>3393</v>
      </c>
      <c r="D13" s="280" t="s">
        <v>8400</v>
      </c>
      <c r="E13" s="280" t="s">
        <v>8967</v>
      </c>
      <c r="F13" s="280" t="s">
        <v>8978</v>
      </c>
      <c r="G13" s="280" t="s">
        <v>8978</v>
      </c>
      <c r="H13" s="280" t="s">
        <v>9439</v>
      </c>
      <c r="I13" s="280" t="s">
        <v>9438</v>
      </c>
      <c r="J13" s="280" t="s">
        <v>21</v>
      </c>
      <c r="K13" s="280"/>
      <c r="L13" s="280"/>
    </row>
    <row r="14" spans="1:12" x14ac:dyDescent="0.25">
      <c r="A14" s="280" t="s">
        <v>177</v>
      </c>
      <c r="B14" s="280" t="s">
        <v>175</v>
      </c>
      <c r="C14" s="280" t="s">
        <v>176</v>
      </c>
      <c r="D14" s="280" t="s">
        <v>8409</v>
      </c>
      <c r="E14" s="280" t="s">
        <v>8938</v>
      </c>
      <c r="F14" s="280" t="s">
        <v>8946</v>
      </c>
      <c r="G14" s="280" t="s">
        <v>8927</v>
      </c>
      <c r="H14" s="280" t="s">
        <v>9437</v>
      </c>
      <c r="I14" s="280" t="s">
        <v>9438</v>
      </c>
      <c r="J14" s="280" t="s">
        <v>577</v>
      </c>
      <c r="K14" s="280"/>
      <c r="L14" s="280"/>
    </row>
    <row r="15" spans="1:12" x14ac:dyDescent="0.25">
      <c r="A15" s="280" t="s">
        <v>3414</v>
      </c>
      <c r="B15" s="280" t="s">
        <v>3412</v>
      </c>
      <c r="C15" s="280" t="s">
        <v>3413</v>
      </c>
      <c r="D15" s="280" t="s">
        <v>8414</v>
      </c>
      <c r="E15" s="280" t="s">
        <v>8967</v>
      </c>
      <c r="F15" s="280" t="s">
        <v>8973</v>
      </c>
      <c r="G15" s="280" t="s">
        <v>8974</v>
      </c>
      <c r="H15" s="280" t="s">
        <v>9437</v>
      </c>
      <c r="I15" s="280" t="s">
        <v>9438</v>
      </c>
      <c r="J15" s="280" t="s">
        <v>564</v>
      </c>
      <c r="K15" s="280"/>
      <c r="L15" s="280"/>
    </row>
    <row r="16" spans="1:12" x14ac:dyDescent="0.25">
      <c r="A16" s="280" t="s">
        <v>223</v>
      </c>
      <c r="B16" s="280" t="s">
        <v>221</v>
      </c>
      <c r="C16" s="280" t="s">
        <v>222</v>
      </c>
      <c r="D16" s="280" t="s">
        <v>8419</v>
      </c>
      <c r="E16" s="280" t="s">
        <v>8938</v>
      </c>
      <c r="F16" s="280" t="s">
        <v>8946</v>
      </c>
      <c r="G16" s="280" t="s">
        <v>8969</v>
      </c>
      <c r="H16" s="280" t="s">
        <v>9437</v>
      </c>
      <c r="I16" s="280" t="s">
        <v>9440</v>
      </c>
      <c r="J16" s="280" t="s">
        <v>581</v>
      </c>
      <c r="K16" s="280"/>
      <c r="L16" s="280"/>
    </row>
    <row r="17" spans="1:12" x14ac:dyDescent="0.25">
      <c r="A17" s="280" t="s">
        <v>223</v>
      </c>
      <c r="B17" s="280" t="s">
        <v>225</v>
      </c>
      <c r="C17" s="280" t="s">
        <v>226</v>
      </c>
      <c r="D17" s="280" t="s">
        <v>8419</v>
      </c>
      <c r="E17" s="280" t="s">
        <v>8938</v>
      </c>
      <c r="F17" s="280" t="s">
        <v>8959</v>
      </c>
      <c r="G17" s="280" t="s">
        <v>8986</v>
      </c>
      <c r="H17" s="280" t="s">
        <v>9439</v>
      </c>
      <c r="I17" s="280" t="s">
        <v>9438</v>
      </c>
      <c r="J17" s="280" t="s">
        <v>567</v>
      </c>
      <c r="K17" s="280"/>
      <c r="L17" s="280"/>
    </row>
    <row r="18" spans="1:12" x14ac:dyDescent="0.25">
      <c r="A18" s="280" t="s">
        <v>223</v>
      </c>
      <c r="B18" s="280" t="s">
        <v>235</v>
      </c>
      <c r="C18" s="280" t="s">
        <v>236</v>
      </c>
      <c r="D18" s="280" t="s">
        <v>8419</v>
      </c>
      <c r="E18" s="280" t="s">
        <v>8938</v>
      </c>
      <c r="F18" s="280" t="s">
        <v>8959</v>
      </c>
      <c r="G18" s="280" t="s">
        <v>8990</v>
      </c>
      <c r="H18" s="280" t="s">
        <v>9439</v>
      </c>
      <c r="I18" s="280" t="s">
        <v>9438</v>
      </c>
      <c r="J18" s="280" t="s">
        <v>579</v>
      </c>
      <c r="K18" s="280"/>
      <c r="L18" s="280"/>
    </row>
    <row r="19" spans="1:12" x14ac:dyDescent="0.25">
      <c r="A19" s="280" t="s">
        <v>223</v>
      </c>
      <c r="B19" s="280" t="s">
        <v>242</v>
      </c>
      <c r="C19" s="280" t="s">
        <v>243</v>
      </c>
      <c r="D19" s="280" t="s">
        <v>8419</v>
      </c>
      <c r="E19" s="280" t="s">
        <v>8938</v>
      </c>
      <c r="F19" s="280" t="s">
        <v>8946</v>
      </c>
      <c r="G19" s="280" t="s">
        <v>8994</v>
      </c>
      <c r="H19" s="280" t="s">
        <v>9439</v>
      </c>
      <c r="I19" s="280" t="s">
        <v>9438</v>
      </c>
      <c r="J19" s="280" t="s">
        <v>560</v>
      </c>
      <c r="K19" s="280"/>
      <c r="L19" s="280"/>
    </row>
    <row r="20" spans="1:12" x14ac:dyDescent="0.25">
      <c r="A20" s="280" t="s">
        <v>253</v>
      </c>
      <c r="B20" s="280" t="s">
        <v>251</v>
      </c>
      <c r="C20" s="280" t="s">
        <v>252</v>
      </c>
      <c r="D20" s="280" t="s">
        <v>8420</v>
      </c>
      <c r="E20" s="280" t="s">
        <v>8938</v>
      </c>
      <c r="F20" s="280" t="s">
        <v>8998</v>
      </c>
      <c r="G20" s="280" t="s">
        <v>8927</v>
      </c>
      <c r="H20" s="280" t="s">
        <v>9437</v>
      </c>
      <c r="I20" s="280" t="s">
        <v>9438</v>
      </c>
      <c r="J20" s="280" t="s">
        <v>1217</v>
      </c>
      <c r="K20" s="280"/>
      <c r="L20" s="280"/>
    </row>
    <row r="21" spans="1:12" x14ac:dyDescent="0.25">
      <c r="A21" s="280" t="s">
        <v>1281</v>
      </c>
      <c r="B21" s="280" t="s">
        <v>1279</v>
      </c>
      <c r="C21" s="280" t="s">
        <v>1280</v>
      </c>
      <c r="D21" s="280" t="s">
        <v>8421</v>
      </c>
      <c r="E21" s="280" t="s">
        <v>8938</v>
      </c>
      <c r="F21" s="280" t="s">
        <v>8959</v>
      </c>
      <c r="G21" s="280" t="s">
        <v>8927</v>
      </c>
      <c r="H21" s="280" t="s">
        <v>9437</v>
      </c>
      <c r="I21" s="280" t="s">
        <v>9438</v>
      </c>
      <c r="J21" s="280" t="s">
        <v>44</v>
      </c>
      <c r="K21" s="280"/>
      <c r="L21" s="280"/>
    </row>
    <row r="22" spans="1:12" x14ac:dyDescent="0.25">
      <c r="A22" s="280" t="s">
        <v>3480</v>
      </c>
      <c r="B22" s="280" t="s">
        <v>3478</v>
      </c>
      <c r="C22" s="280" t="s">
        <v>3479</v>
      </c>
      <c r="D22" s="280" t="s">
        <v>8422</v>
      </c>
      <c r="E22" s="280" t="s">
        <v>8967</v>
      </c>
      <c r="F22" s="280" t="s">
        <v>9002</v>
      </c>
      <c r="G22" s="280" t="s">
        <v>8927</v>
      </c>
      <c r="H22" s="280" t="s">
        <v>9437</v>
      </c>
      <c r="I22" s="280" t="s">
        <v>9438</v>
      </c>
      <c r="J22" s="280" t="s">
        <v>23</v>
      </c>
      <c r="K22" s="280"/>
      <c r="L22" s="280"/>
    </row>
    <row r="23" spans="1:12" x14ac:dyDescent="0.25">
      <c r="A23" s="280" t="s">
        <v>3480</v>
      </c>
      <c r="B23" s="280" t="s">
        <v>3490</v>
      </c>
      <c r="C23" s="280" t="s">
        <v>3491</v>
      </c>
      <c r="D23" s="280" t="s">
        <v>8422</v>
      </c>
      <c r="E23" s="280" t="s">
        <v>8967</v>
      </c>
      <c r="F23" s="280" t="s">
        <v>8973</v>
      </c>
      <c r="G23" s="280" t="s">
        <v>9004</v>
      </c>
      <c r="H23" s="280" t="s">
        <v>9439</v>
      </c>
      <c r="I23" s="280" t="s">
        <v>9438</v>
      </c>
      <c r="J23" s="280" t="s">
        <v>25</v>
      </c>
      <c r="K23" s="280"/>
      <c r="L23" s="280"/>
    </row>
    <row r="24" spans="1:12" x14ac:dyDescent="0.25">
      <c r="A24" s="280" t="s">
        <v>3503</v>
      </c>
      <c r="B24" s="280" t="s">
        <v>3501</v>
      </c>
      <c r="C24" s="280" t="s">
        <v>3502</v>
      </c>
      <c r="D24" s="280" t="s">
        <v>8427</v>
      </c>
      <c r="E24" s="280" t="s">
        <v>8967</v>
      </c>
      <c r="F24" s="280" t="s">
        <v>8973</v>
      </c>
      <c r="G24" s="280" t="s">
        <v>9006</v>
      </c>
      <c r="H24" s="280" t="s">
        <v>9437</v>
      </c>
      <c r="I24" s="280" t="s">
        <v>9438</v>
      </c>
      <c r="J24" s="280" t="s">
        <v>2964</v>
      </c>
      <c r="K24" s="280"/>
      <c r="L24" s="280"/>
    </row>
    <row r="25" spans="1:12" x14ac:dyDescent="0.25">
      <c r="A25" s="280" t="s">
        <v>3944</v>
      </c>
      <c r="B25" s="280" t="s">
        <v>3942</v>
      </c>
      <c r="C25" s="280" t="s">
        <v>3943</v>
      </c>
      <c r="D25" s="280" t="s">
        <v>8436</v>
      </c>
      <c r="E25" s="280" t="s">
        <v>8938</v>
      </c>
      <c r="F25" s="280" t="s">
        <v>9009</v>
      </c>
      <c r="G25" s="280" t="s">
        <v>8969</v>
      </c>
      <c r="H25" s="280" t="s">
        <v>9437</v>
      </c>
      <c r="I25" s="280" t="s">
        <v>9440</v>
      </c>
      <c r="J25" s="280" t="s">
        <v>2970</v>
      </c>
      <c r="K25" s="280"/>
      <c r="L25" s="280"/>
    </row>
    <row r="26" spans="1:12" x14ac:dyDescent="0.25">
      <c r="A26" s="280" t="s">
        <v>3944</v>
      </c>
      <c r="B26" s="280" t="s">
        <v>3954</v>
      </c>
      <c r="C26" s="280" t="s">
        <v>3955</v>
      </c>
      <c r="D26" s="280" t="s">
        <v>8436</v>
      </c>
      <c r="E26" s="280" t="s">
        <v>8938</v>
      </c>
      <c r="F26" s="280" t="s">
        <v>8973</v>
      </c>
      <c r="G26" s="280" t="s">
        <v>9011</v>
      </c>
      <c r="H26" s="280" t="s">
        <v>9439</v>
      </c>
      <c r="I26" s="280" t="s">
        <v>9438</v>
      </c>
      <c r="J26" s="280" t="s">
        <v>2966</v>
      </c>
      <c r="K26" s="280"/>
      <c r="L26" s="280"/>
    </row>
    <row r="27" spans="1:12" x14ac:dyDescent="0.25">
      <c r="A27" s="280" t="s">
        <v>3944</v>
      </c>
      <c r="B27" s="280" t="s">
        <v>3965</v>
      </c>
      <c r="C27" s="280" t="s">
        <v>3966</v>
      </c>
      <c r="D27" s="280" t="s">
        <v>8436</v>
      </c>
      <c r="E27" s="280" t="s">
        <v>8938</v>
      </c>
      <c r="F27" s="280" t="s">
        <v>8939</v>
      </c>
      <c r="G27" s="280" t="s">
        <v>8939</v>
      </c>
      <c r="H27" s="280" t="s">
        <v>9439</v>
      </c>
      <c r="I27" s="280" t="s">
        <v>9438</v>
      </c>
      <c r="J27" s="280" t="s">
        <v>2995</v>
      </c>
      <c r="K27" s="280"/>
      <c r="L27" s="280"/>
    </row>
    <row r="28" spans="1:12" x14ac:dyDescent="0.25">
      <c r="A28" s="280" t="s">
        <v>3515</v>
      </c>
      <c r="B28" s="280" t="s">
        <v>3513</v>
      </c>
      <c r="C28" s="280" t="s">
        <v>3514</v>
      </c>
      <c r="D28" s="280" t="s">
        <v>8441</v>
      </c>
      <c r="E28" s="280" t="s">
        <v>8967</v>
      </c>
      <c r="F28" s="280" t="s">
        <v>8973</v>
      </c>
      <c r="G28" s="280" t="s">
        <v>9004</v>
      </c>
      <c r="H28" s="280" t="s">
        <v>9437</v>
      </c>
      <c r="I28" s="280" t="s">
        <v>9438</v>
      </c>
      <c r="J28" s="280" t="s">
        <v>2961</v>
      </c>
      <c r="K28" s="280"/>
      <c r="L28" s="280"/>
    </row>
    <row r="29" spans="1:12" x14ac:dyDescent="0.25">
      <c r="A29" s="280" t="s">
        <v>367</v>
      </c>
      <c r="B29" s="280" t="s">
        <v>365</v>
      </c>
      <c r="C29" s="280" t="s">
        <v>366</v>
      </c>
      <c r="D29" s="280" t="s">
        <v>8442</v>
      </c>
      <c r="E29" s="280" t="s">
        <v>8938</v>
      </c>
      <c r="F29" s="280" t="s">
        <v>8973</v>
      </c>
      <c r="G29" s="280" t="s">
        <v>9011</v>
      </c>
      <c r="H29" s="280" t="s">
        <v>9439</v>
      </c>
      <c r="I29" s="280" t="s">
        <v>9438</v>
      </c>
      <c r="J29" s="280" t="s">
        <v>2968</v>
      </c>
      <c r="K29" s="280"/>
      <c r="L29" s="280"/>
    </row>
    <row r="30" spans="1:12" x14ac:dyDescent="0.25">
      <c r="A30" s="280" t="s">
        <v>367</v>
      </c>
      <c r="B30" s="280" t="s">
        <v>371</v>
      </c>
      <c r="C30" s="280" t="s">
        <v>372</v>
      </c>
      <c r="D30" s="280" t="s">
        <v>8442</v>
      </c>
      <c r="E30" s="280" t="s">
        <v>8938</v>
      </c>
      <c r="F30" s="280" t="s">
        <v>8973</v>
      </c>
      <c r="G30" s="280" t="s">
        <v>9016</v>
      </c>
      <c r="H30" s="280" t="s">
        <v>9439</v>
      </c>
      <c r="I30" s="280" t="s">
        <v>9438</v>
      </c>
      <c r="J30" s="280" t="s">
        <v>2991</v>
      </c>
      <c r="K30" s="280"/>
      <c r="L30" s="280"/>
    </row>
    <row r="31" spans="1:12" x14ac:dyDescent="0.25">
      <c r="A31" s="280" t="s">
        <v>367</v>
      </c>
      <c r="B31" s="280" t="s">
        <v>1123</v>
      </c>
      <c r="C31" s="280" t="s">
        <v>1124</v>
      </c>
      <c r="D31" s="280" t="s">
        <v>8442</v>
      </c>
      <c r="E31" s="280" t="s">
        <v>8938</v>
      </c>
      <c r="F31" s="280" t="s">
        <v>8973</v>
      </c>
      <c r="G31" s="280" t="s">
        <v>8969</v>
      </c>
      <c r="H31" s="280" t="s">
        <v>9437</v>
      </c>
      <c r="I31" s="280" t="s">
        <v>9440</v>
      </c>
      <c r="J31" s="280" t="s">
        <v>2993</v>
      </c>
      <c r="K31" s="280"/>
      <c r="L31" s="280"/>
    </row>
    <row r="32" spans="1:12" x14ac:dyDescent="0.25">
      <c r="A32" s="280" t="s">
        <v>3527</v>
      </c>
      <c r="B32" s="280" t="s">
        <v>3525</v>
      </c>
      <c r="C32" s="280" t="s">
        <v>3526</v>
      </c>
      <c r="D32" s="280" t="s">
        <v>8443</v>
      </c>
      <c r="E32" s="280" t="s">
        <v>8967</v>
      </c>
      <c r="F32" s="280" t="s">
        <v>8973</v>
      </c>
      <c r="G32" s="280" t="s">
        <v>9004</v>
      </c>
      <c r="H32" s="280" t="s">
        <v>9437</v>
      </c>
      <c r="I32" s="280" t="s">
        <v>9438</v>
      </c>
      <c r="J32" s="280" t="s">
        <v>3001</v>
      </c>
      <c r="K32" s="280"/>
      <c r="L32" s="280"/>
    </row>
    <row r="33" spans="1:12" x14ac:dyDescent="0.25">
      <c r="A33" s="280" t="s">
        <v>172</v>
      </c>
      <c r="B33" s="280" t="s">
        <v>170</v>
      </c>
      <c r="C33" s="280" t="s">
        <v>171</v>
      </c>
      <c r="D33" s="280" t="s">
        <v>8444</v>
      </c>
      <c r="E33" s="280" t="s">
        <v>8938</v>
      </c>
      <c r="F33" s="280" t="s">
        <v>8973</v>
      </c>
      <c r="G33" s="280" t="s">
        <v>9023</v>
      </c>
      <c r="H33" s="280" t="s">
        <v>9437</v>
      </c>
      <c r="I33" s="280" t="s">
        <v>9438</v>
      </c>
      <c r="J33" s="280"/>
      <c r="K33" s="280"/>
      <c r="L33" s="280"/>
    </row>
    <row r="34" spans="1:12" x14ac:dyDescent="0.25">
      <c r="A34" s="280" t="s">
        <v>263</v>
      </c>
      <c r="B34" s="280" t="s">
        <v>261</v>
      </c>
      <c r="C34" s="280" t="s">
        <v>262</v>
      </c>
      <c r="D34" s="280" t="s">
        <v>8445</v>
      </c>
      <c r="E34" s="280" t="s">
        <v>8938</v>
      </c>
      <c r="F34" s="280" t="s">
        <v>9027</v>
      </c>
      <c r="G34" s="280" t="s">
        <v>8927</v>
      </c>
      <c r="H34" s="280" t="s">
        <v>9437</v>
      </c>
      <c r="I34" s="280" t="s">
        <v>9438</v>
      </c>
      <c r="J34" s="280"/>
      <c r="K34" s="280"/>
      <c r="L34" s="280"/>
    </row>
    <row r="35" spans="1:12" x14ac:dyDescent="0.25">
      <c r="A35" s="280" t="s">
        <v>310</v>
      </c>
      <c r="B35" s="280" t="s">
        <v>308</v>
      </c>
      <c r="C35" s="280" t="s">
        <v>309</v>
      </c>
      <c r="D35" s="280" t="s">
        <v>8446</v>
      </c>
      <c r="E35" s="280" t="s">
        <v>9030</v>
      </c>
      <c r="F35" s="280" t="s">
        <v>8973</v>
      </c>
      <c r="G35" s="280" t="s">
        <v>9011</v>
      </c>
      <c r="H35" s="280" t="s">
        <v>9437</v>
      </c>
      <c r="I35" s="280" t="s">
        <v>9438</v>
      </c>
      <c r="J35" s="280"/>
      <c r="K35" s="280"/>
      <c r="L35" s="280"/>
    </row>
    <row r="36" spans="1:12" x14ac:dyDescent="0.25">
      <c r="A36" s="280" t="s">
        <v>1428</v>
      </c>
      <c r="B36" s="280" t="s">
        <v>1920</v>
      </c>
      <c r="C36" s="280" t="s">
        <v>1921</v>
      </c>
      <c r="D36" s="280" t="s">
        <v>8449</v>
      </c>
      <c r="E36" s="280" t="s">
        <v>8938</v>
      </c>
      <c r="F36" s="280" t="s">
        <v>9034</v>
      </c>
      <c r="G36" s="280" t="s">
        <v>8927</v>
      </c>
      <c r="H36" s="280" t="s">
        <v>9437</v>
      </c>
      <c r="I36" s="280" t="s">
        <v>9438</v>
      </c>
      <c r="J36" s="280"/>
      <c r="K36" s="280"/>
      <c r="L36" s="280"/>
    </row>
    <row r="37" spans="1:12" x14ac:dyDescent="0.25">
      <c r="A37" s="280" t="s">
        <v>1428</v>
      </c>
      <c r="B37" s="280" t="s">
        <v>1426</v>
      </c>
      <c r="C37" s="280" t="s">
        <v>1427</v>
      </c>
      <c r="D37" s="280" t="s">
        <v>8449</v>
      </c>
      <c r="E37" s="280" t="s">
        <v>8938</v>
      </c>
      <c r="F37" s="280" t="s">
        <v>8973</v>
      </c>
      <c r="G37" s="280" t="s">
        <v>1426</v>
      </c>
      <c r="H37" s="280" t="s">
        <v>9439</v>
      </c>
      <c r="I37" s="280" t="s">
        <v>9438</v>
      </c>
      <c r="J37" s="280"/>
      <c r="K37" s="280"/>
      <c r="L37" s="280"/>
    </row>
    <row r="38" spans="1:12" x14ac:dyDescent="0.25">
      <c r="A38" s="280" t="s">
        <v>1428</v>
      </c>
      <c r="B38" s="280" t="s">
        <v>1436</v>
      </c>
      <c r="C38" s="280" t="s">
        <v>1437</v>
      </c>
      <c r="D38" s="280" t="s">
        <v>8449</v>
      </c>
      <c r="E38" s="280" t="s">
        <v>8938</v>
      </c>
      <c r="F38" s="280" t="s">
        <v>8946</v>
      </c>
      <c r="G38" s="280" t="s">
        <v>1436</v>
      </c>
      <c r="H38" s="280" t="s">
        <v>9439</v>
      </c>
      <c r="I38" s="280" t="s">
        <v>9438</v>
      </c>
      <c r="J38" s="280"/>
      <c r="K38" s="280"/>
      <c r="L38" s="280"/>
    </row>
    <row r="39" spans="1:12" x14ac:dyDescent="0.25">
      <c r="A39" s="280" t="s">
        <v>1428</v>
      </c>
      <c r="B39" s="280" t="s">
        <v>1598</v>
      </c>
      <c r="C39" s="280" t="s">
        <v>1599</v>
      </c>
      <c r="D39" s="280" t="s">
        <v>8449</v>
      </c>
      <c r="E39" s="280" t="s">
        <v>8938</v>
      </c>
      <c r="F39" s="280" t="s">
        <v>8939</v>
      </c>
      <c r="G39" s="280" t="s">
        <v>8939</v>
      </c>
      <c r="H39" s="280" t="s">
        <v>9439</v>
      </c>
      <c r="I39" s="280" t="s">
        <v>9438</v>
      </c>
      <c r="J39" s="280"/>
      <c r="K39" s="280"/>
      <c r="L39" s="280"/>
    </row>
    <row r="40" spans="1:12" x14ac:dyDescent="0.25">
      <c r="A40" s="280" t="s">
        <v>2617</v>
      </c>
      <c r="B40" s="280" t="s">
        <v>2615</v>
      </c>
      <c r="C40" s="280" t="s">
        <v>2616</v>
      </c>
      <c r="D40" s="280" t="s">
        <v>8468</v>
      </c>
      <c r="E40" s="280" t="s">
        <v>8938</v>
      </c>
      <c r="F40" s="280" t="s">
        <v>8978</v>
      </c>
      <c r="G40" s="280" t="s">
        <v>9046</v>
      </c>
      <c r="H40" s="280" t="s">
        <v>9437</v>
      </c>
      <c r="I40" s="280" t="s">
        <v>9438</v>
      </c>
      <c r="J40" s="280"/>
      <c r="K40" s="280"/>
      <c r="L40" s="280"/>
    </row>
    <row r="41" spans="1:12" x14ac:dyDescent="0.25">
      <c r="A41" s="280" t="s">
        <v>103</v>
      </c>
      <c r="B41" s="280" t="s">
        <v>101</v>
      </c>
      <c r="C41" s="280" t="s">
        <v>102</v>
      </c>
      <c r="D41" s="280" t="s">
        <v>8473</v>
      </c>
      <c r="E41" s="280" t="s">
        <v>9030</v>
      </c>
      <c r="F41" s="280" t="s">
        <v>8973</v>
      </c>
      <c r="G41" s="280" t="s">
        <v>9011</v>
      </c>
      <c r="H41" s="280" t="s">
        <v>9437</v>
      </c>
      <c r="I41" s="280" t="s">
        <v>9438</v>
      </c>
      <c r="J41" s="280"/>
      <c r="K41" s="280"/>
      <c r="L41" s="280"/>
    </row>
    <row r="42" spans="1:12" x14ac:dyDescent="0.25">
      <c r="A42" s="280" t="s">
        <v>3548</v>
      </c>
      <c r="B42" s="280" t="s">
        <v>3546</v>
      </c>
      <c r="C42" s="280" t="s">
        <v>3547</v>
      </c>
      <c r="D42" s="280" t="s">
        <v>8476</v>
      </c>
      <c r="E42" s="280" t="s">
        <v>8967</v>
      </c>
      <c r="F42" s="280" t="s">
        <v>9052</v>
      </c>
      <c r="G42" s="280" t="s">
        <v>8927</v>
      </c>
      <c r="H42" s="280" t="s">
        <v>9437</v>
      </c>
      <c r="I42" s="280" t="s">
        <v>9438</v>
      </c>
      <c r="J42" s="280"/>
      <c r="K42" s="280"/>
      <c r="L42" s="280"/>
    </row>
    <row r="43" spans="1:12" x14ac:dyDescent="0.25">
      <c r="A43" s="280" t="s">
        <v>3560</v>
      </c>
      <c r="B43" s="280" t="s">
        <v>3558</v>
      </c>
      <c r="C43" s="280" t="s">
        <v>3559</v>
      </c>
      <c r="D43" s="280" t="s">
        <v>8479</v>
      </c>
      <c r="E43" s="280" t="s">
        <v>8967</v>
      </c>
      <c r="F43" s="280" t="s">
        <v>9054</v>
      </c>
      <c r="G43" s="280" t="s">
        <v>8927</v>
      </c>
      <c r="H43" s="280" t="s">
        <v>9437</v>
      </c>
      <c r="I43" s="280" t="s">
        <v>9438</v>
      </c>
      <c r="J43" s="280"/>
      <c r="K43" s="280"/>
      <c r="L43" s="280"/>
    </row>
    <row r="44" spans="1:12" x14ac:dyDescent="0.25">
      <c r="A44" s="280" t="s">
        <v>3572</v>
      </c>
      <c r="B44" s="280" t="s">
        <v>3570</v>
      </c>
      <c r="C44" s="280" t="s">
        <v>3571</v>
      </c>
      <c r="D44" s="280" t="s">
        <v>8482</v>
      </c>
      <c r="E44" s="280" t="s">
        <v>8967</v>
      </c>
      <c r="F44" s="280" t="s">
        <v>9056</v>
      </c>
      <c r="G44" s="280" t="s">
        <v>8927</v>
      </c>
      <c r="H44" s="280" t="s">
        <v>9437</v>
      </c>
      <c r="I44" s="280" t="s">
        <v>9438</v>
      </c>
      <c r="J44" s="280"/>
      <c r="K44" s="280"/>
      <c r="L44" s="280"/>
    </row>
    <row r="45" spans="1:12" x14ac:dyDescent="0.25">
      <c r="A45" s="280" t="s">
        <v>3572</v>
      </c>
      <c r="B45" s="280" t="s">
        <v>3582</v>
      </c>
      <c r="C45" s="280" t="s">
        <v>3583</v>
      </c>
      <c r="D45" s="280" t="s">
        <v>8482</v>
      </c>
      <c r="E45" s="280" t="s">
        <v>8967</v>
      </c>
      <c r="F45" s="280" t="s">
        <v>8932</v>
      </c>
      <c r="G45" s="280" t="s">
        <v>8932</v>
      </c>
      <c r="H45" s="280" t="s">
        <v>9439</v>
      </c>
      <c r="I45" s="280" t="s">
        <v>9438</v>
      </c>
      <c r="J45" s="280"/>
      <c r="K45" s="280"/>
      <c r="L45" s="280"/>
    </row>
    <row r="46" spans="1:12" x14ac:dyDescent="0.25">
      <c r="A46" s="280" t="s">
        <v>2287</v>
      </c>
      <c r="B46" s="280" t="s">
        <v>2285</v>
      </c>
      <c r="C46" s="280" t="s">
        <v>2286</v>
      </c>
      <c r="D46" s="280" t="s">
        <v>8483</v>
      </c>
      <c r="E46" s="280" t="s">
        <v>9030</v>
      </c>
      <c r="F46" s="280" t="s">
        <v>8946</v>
      </c>
      <c r="G46" s="280" t="s">
        <v>9062</v>
      </c>
      <c r="H46" s="280" t="s">
        <v>9437</v>
      </c>
      <c r="I46" s="280" t="s">
        <v>9438</v>
      </c>
      <c r="J46" s="280"/>
      <c r="K46" s="280"/>
      <c r="L46" s="280"/>
    </row>
    <row r="47" spans="1:12" x14ac:dyDescent="0.25">
      <c r="A47" s="280" t="s">
        <v>812</v>
      </c>
      <c r="B47" s="280" t="s">
        <v>810</v>
      </c>
      <c r="C47" s="280" t="s">
        <v>811</v>
      </c>
      <c r="D47" s="280" t="s">
        <v>8484</v>
      </c>
      <c r="E47" s="280" t="s">
        <v>8925</v>
      </c>
      <c r="F47" s="280" t="s">
        <v>9068</v>
      </c>
      <c r="G47" s="280" t="s">
        <v>810</v>
      </c>
      <c r="H47" s="280" t="s">
        <v>9439</v>
      </c>
      <c r="I47" s="280" t="s">
        <v>9438</v>
      </c>
      <c r="J47" s="280"/>
      <c r="K47" s="280"/>
      <c r="L47" s="280"/>
    </row>
    <row r="48" spans="1:12" x14ac:dyDescent="0.25">
      <c r="A48" s="280" t="s">
        <v>812</v>
      </c>
      <c r="B48" s="280" t="s">
        <v>1334</v>
      </c>
      <c r="C48" s="280" t="s">
        <v>1335</v>
      </c>
      <c r="D48" s="280" t="s">
        <v>8484</v>
      </c>
      <c r="E48" s="280" t="s">
        <v>8925</v>
      </c>
      <c r="F48" s="280" t="s">
        <v>9073</v>
      </c>
      <c r="G48" s="280" t="s">
        <v>1334</v>
      </c>
      <c r="H48" s="280" t="s">
        <v>9437</v>
      </c>
      <c r="I48" s="280" t="s">
        <v>9440</v>
      </c>
      <c r="J48" s="280"/>
      <c r="K48" s="280"/>
      <c r="L48" s="280"/>
    </row>
    <row r="49" spans="1:12" x14ac:dyDescent="0.25">
      <c r="A49" s="280" t="s">
        <v>812</v>
      </c>
      <c r="B49" s="280" t="s">
        <v>4600</v>
      </c>
      <c r="C49" s="280" t="s">
        <v>4601</v>
      </c>
      <c r="D49" s="280" t="s">
        <v>8484</v>
      </c>
      <c r="E49" s="280" t="s">
        <v>8925</v>
      </c>
      <c r="F49" s="280" t="s">
        <v>8932</v>
      </c>
      <c r="G49" s="280" t="s">
        <v>9078</v>
      </c>
      <c r="H49" s="280" t="s">
        <v>9439</v>
      </c>
      <c r="I49" s="280" t="s">
        <v>9438</v>
      </c>
      <c r="J49" s="280"/>
      <c r="K49" s="280"/>
      <c r="L49" s="280"/>
    </row>
    <row r="50" spans="1:12" x14ac:dyDescent="0.25">
      <c r="A50" s="280" t="s">
        <v>652</v>
      </c>
      <c r="B50" s="280" t="s">
        <v>650</v>
      </c>
      <c r="C50" s="280" t="s">
        <v>651</v>
      </c>
      <c r="D50" s="280" t="s">
        <v>8485</v>
      </c>
      <c r="E50" s="280" t="s">
        <v>8925</v>
      </c>
      <c r="F50" s="280" t="s">
        <v>9083</v>
      </c>
      <c r="G50" s="280" t="s">
        <v>9084</v>
      </c>
      <c r="H50" s="280" t="s">
        <v>9437</v>
      </c>
      <c r="I50" s="280" t="s">
        <v>9438</v>
      </c>
      <c r="J50" s="280"/>
      <c r="K50" s="280"/>
      <c r="L50" s="280"/>
    </row>
    <row r="51" spans="1:12" x14ac:dyDescent="0.25">
      <c r="A51" s="280" t="s">
        <v>1017</v>
      </c>
      <c r="B51" s="280" t="s">
        <v>1015</v>
      </c>
      <c r="C51" s="280" t="s">
        <v>1016</v>
      </c>
      <c r="D51" s="280" t="s">
        <v>8488</v>
      </c>
      <c r="E51" s="280" t="s">
        <v>8945</v>
      </c>
      <c r="F51" s="280" t="s">
        <v>8973</v>
      </c>
      <c r="G51" s="280" t="s">
        <v>9089</v>
      </c>
      <c r="H51" s="280" t="s">
        <v>9437</v>
      </c>
      <c r="I51" s="280" t="s">
        <v>9438</v>
      </c>
      <c r="J51" s="280"/>
      <c r="K51" s="280"/>
      <c r="L51" s="280"/>
    </row>
    <row r="52" spans="1:12" x14ac:dyDescent="0.25">
      <c r="A52" s="280" t="s">
        <v>378</v>
      </c>
      <c r="B52" s="280" t="s">
        <v>1054</v>
      </c>
      <c r="C52" s="280" t="s">
        <v>1055</v>
      </c>
      <c r="D52" s="280" t="s">
        <v>8489</v>
      </c>
      <c r="E52" s="280" t="s">
        <v>8945</v>
      </c>
      <c r="F52" s="280" t="s">
        <v>9094</v>
      </c>
      <c r="G52" s="280" t="s">
        <v>8969</v>
      </c>
      <c r="H52" s="280" t="s">
        <v>9437</v>
      </c>
      <c r="I52" s="280" t="s">
        <v>9440</v>
      </c>
      <c r="J52" s="280"/>
      <c r="K52" s="280"/>
      <c r="L52" s="280"/>
    </row>
    <row r="53" spans="1:12" x14ac:dyDescent="0.25">
      <c r="A53" s="280" t="s">
        <v>378</v>
      </c>
      <c r="B53" s="280" t="s">
        <v>376</v>
      </c>
      <c r="C53" s="280" t="s">
        <v>377</v>
      </c>
      <c r="D53" s="280" t="s">
        <v>8489</v>
      </c>
      <c r="E53" s="280" t="s">
        <v>8945</v>
      </c>
      <c r="F53" s="280" t="s">
        <v>9098</v>
      </c>
      <c r="G53" s="280" t="s">
        <v>8959</v>
      </c>
      <c r="H53" s="280" t="s">
        <v>9439</v>
      </c>
      <c r="I53" s="280" t="s">
        <v>9438</v>
      </c>
      <c r="J53" s="280"/>
      <c r="K53" s="280"/>
      <c r="L53" s="280"/>
    </row>
    <row r="54" spans="1:12" x14ac:dyDescent="0.25">
      <c r="A54" s="280" t="s">
        <v>378</v>
      </c>
      <c r="B54" s="280" t="s">
        <v>382</v>
      </c>
      <c r="C54" s="280" t="s">
        <v>383</v>
      </c>
      <c r="D54" s="280" t="s">
        <v>8489</v>
      </c>
      <c r="E54" s="280" t="s">
        <v>8945</v>
      </c>
      <c r="F54" s="280" t="s">
        <v>8973</v>
      </c>
      <c r="G54" s="280" t="s">
        <v>9100</v>
      </c>
      <c r="H54" s="280" t="s">
        <v>9439</v>
      </c>
      <c r="I54" s="280" t="s">
        <v>9438</v>
      </c>
      <c r="J54" s="280"/>
      <c r="K54" s="280"/>
      <c r="L54" s="280"/>
    </row>
    <row r="55" spans="1:12" x14ac:dyDescent="0.25">
      <c r="A55" s="280" t="s">
        <v>396</v>
      </c>
      <c r="B55" s="280" t="s">
        <v>394</v>
      </c>
      <c r="C55" s="280" t="s">
        <v>395</v>
      </c>
      <c r="D55" s="280" t="s">
        <v>8494</v>
      </c>
      <c r="E55" s="280" t="s">
        <v>9030</v>
      </c>
      <c r="F55" s="280" t="s">
        <v>8973</v>
      </c>
      <c r="G55" s="280" t="s">
        <v>9011</v>
      </c>
      <c r="H55" s="280" t="s">
        <v>9437</v>
      </c>
      <c r="I55" s="280" t="s">
        <v>9438</v>
      </c>
      <c r="J55" s="280"/>
      <c r="K55" s="280"/>
      <c r="L55" s="280"/>
    </row>
    <row r="56" spans="1:12" x14ac:dyDescent="0.25">
      <c r="A56" s="280" t="s">
        <v>127</v>
      </c>
      <c r="B56" s="280" t="s">
        <v>125</v>
      </c>
      <c r="C56" s="280" t="s">
        <v>126</v>
      </c>
      <c r="D56" s="280" t="s">
        <v>8497</v>
      </c>
      <c r="E56" s="280" t="s">
        <v>8945</v>
      </c>
      <c r="F56" s="280" t="s">
        <v>8973</v>
      </c>
      <c r="G56" s="280" t="s">
        <v>9107</v>
      </c>
      <c r="H56" s="280" t="s">
        <v>9437</v>
      </c>
      <c r="I56" s="280" t="s">
        <v>9438</v>
      </c>
      <c r="J56" s="280"/>
      <c r="K56" s="280"/>
      <c r="L56" s="280"/>
    </row>
    <row r="57" spans="1:12" x14ac:dyDescent="0.25">
      <c r="A57" s="280" t="s">
        <v>407</v>
      </c>
      <c r="B57" s="280" t="s">
        <v>1489</v>
      </c>
      <c r="C57" s="280" t="s">
        <v>1490</v>
      </c>
      <c r="D57" s="280" t="s">
        <v>8502</v>
      </c>
      <c r="E57" s="280" t="s">
        <v>8938</v>
      </c>
      <c r="F57" s="280" t="s">
        <v>9111</v>
      </c>
      <c r="G57" s="280" t="s">
        <v>9112</v>
      </c>
      <c r="H57" s="280" t="s">
        <v>9437</v>
      </c>
      <c r="I57" s="280" t="s">
        <v>9440</v>
      </c>
      <c r="J57" s="280"/>
      <c r="K57" s="280"/>
      <c r="L57" s="280"/>
    </row>
    <row r="58" spans="1:12" x14ac:dyDescent="0.25">
      <c r="A58" s="280" t="s">
        <v>407</v>
      </c>
      <c r="B58" s="280" t="s">
        <v>405</v>
      </c>
      <c r="C58" s="280" t="s">
        <v>406</v>
      </c>
      <c r="D58" s="280" t="s">
        <v>8502</v>
      </c>
      <c r="E58" s="280" t="s">
        <v>8938</v>
      </c>
      <c r="F58" s="280" t="s">
        <v>8973</v>
      </c>
      <c r="G58" s="280" t="s">
        <v>9115</v>
      </c>
      <c r="H58" s="280" t="s">
        <v>9439</v>
      </c>
      <c r="I58" s="280" t="s">
        <v>9438</v>
      </c>
      <c r="J58" s="280"/>
      <c r="K58" s="280"/>
      <c r="L58" s="280"/>
    </row>
    <row r="59" spans="1:12" x14ac:dyDescent="0.25">
      <c r="A59" s="280" t="s">
        <v>407</v>
      </c>
      <c r="B59" s="280" t="s">
        <v>1500</v>
      </c>
      <c r="C59" s="280" t="s">
        <v>1501</v>
      </c>
      <c r="D59" s="280" t="s">
        <v>8502</v>
      </c>
      <c r="E59" s="280" t="s">
        <v>8938</v>
      </c>
      <c r="F59" s="280" t="s">
        <v>8939</v>
      </c>
      <c r="G59" s="280" t="s">
        <v>8939</v>
      </c>
      <c r="H59" s="280" t="s">
        <v>9439</v>
      </c>
      <c r="I59" s="280" t="s">
        <v>9438</v>
      </c>
      <c r="J59" s="280"/>
      <c r="K59" s="280"/>
      <c r="L59" s="280"/>
    </row>
    <row r="60" spans="1:12" x14ac:dyDescent="0.25">
      <c r="A60" s="280" t="s">
        <v>1078</v>
      </c>
      <c r="B60" s="280" t="s">
        <v>1098</v>
      </c>
      <c r="C60" s="280" t="s">
        <v>1099</v>
      </c>
      <c r="D60" s="280" t="s">
        <v>8517</v>
      </c>
      <c r="E60" s="280" t="s">
        <v>8945</v>
      </c>
      <c r="F60" s="280" t="s">
        <v>8973</v>
      </c>
      <c r="G60" s="280" t="s">
        <v>9107</v>
      </c>
      <c r="H60" s="280" t="s">
        <v>9439</v>
      </c>
      <c r="I60" s="280" t="s">
        <v>9438</v>
      </c>
      <c r="J60" s="280"/>
      <c r="K60" s="280"/>
      <c r="L60" s="280"/>
    </row>
    <row r="61" spans="1:12" x14ac:dyDescent="0.25">
      <c r="A61" s="280" t="s">
        <v>1078</v>
      </c>
      <c r="B61" s="280" t="s">
        <v>1076</v>
      </c>
      <c r="C61" s="280" t="s">
        <v>1077</v>
      </c>
      <c r="D61" s="280" t="s">
        <v>8517</v>
      </c>
      <c r="E61" s="280" t="s">
        <v>8945</v>
      </c>
      <c r="F61" s="280" t="s">
        <v>9124</v>
      </c>
      <c r="G61" s="280" t="s">
        <v>9125</v>
      </c>
      <c r="H61" s="280" t="s">
        <v>9437</v>
      </c>
      <c r="I61" s="280" t="s">
        <v>9438</v>
      </c>
      <c r="J61" s="280"/>
      <c r="K61" s="280"/>
      <c r="L61" s="280"/>
    </row>
    <row r="62" spans="1:12" x14ac:dyDescent="0.25">
      <c r="A62" s="280" t="s">
        <v>133</v>
      </c>
      <c r="B62" s="280" t="s">
        <v>131</v>
      </c>
      <c r="C62" s="280" t="s">
        <v>132</v>
      </c>
      <c r="D62" s="280" t="s">
        <v>8520</v>
      </c>
      <c r="E62" s="280" t="s">
        <v>8938</v>
      </c>
      <c r="F62" s="280" t="s">
        <v>8998</v>
      </c>
      <c r="G62" s="280" t="s">
        <v>8927</v>
      </c>
      <c r="H62" s="280" t="s">
        <v>9437</v>
      </c>
      <c r="I62" s="280" t="s">
        <v>9438</v>
      </c>
      <c r="J62" s="280"/>
      <c r="K62" s="280"/>
      <c r="L62" s="280"/>
    </row>
    <row r="63" spans="1:12" x14ac:dyDescent="0.25">
      <c r="A63" s="280" t="s">
        <v>133</v>
      </c>
      <c r="B63" s="280" t="s">
        <v>138</v>
      </c>
      <c r="C63" s="280" t="s">
        <v>139</v>
      </c>
      <c r="D63" s="280" t="s">
        <v>8520</v>
      </c>
      <c r="E63" s="280" t="s">
        <v>8938</v>
      </c>
      <c r="F63" s="280" t="s">
        <v>8973</v>
      </c>
      <c r="G63" s="280" t="s">
        <v>9011</v>
      </c>
      <c r="H63" s="280" t="s">
        <v>9439</v>
      </c>
      <c r="I63" s="280" t="s">
        <v>9438</v>
      </c>
      <c r="J63" s="280"/>
      <c r="K63" s="280"/>
      <c r="L63" s="280"/>
    </row>
    <row r="64" spans="1:12" x14ac:dyDescent="0.25">
      <c r="A64" s="280" t="s">
        <v>1851</v>
      </c>
      <c r="B64" s="280" t="s">
        <v>1849</v>
      </c>
      <c r="C64" s="280" t="s">
        <v>1850</v>
      </c>
      <c r="D64" s="280" t="s">
        <v>8525</v>
      </c>
      <c r="E64" s="280" t="s">
        <v>8925</v>
      </c>
      <c r="F64" s="280" t="s">
        <v>9130</v>
      </c>
      <c r="G64" s="280" t="s">
        <v>9131</v>
      </c>
      <c r="H64" s="280" t="s">
        <v>9437</v>
      </c>
      <c r="I64" s="280" t="s">
        <v>9438</v>
      </c>
      <c r="J64" s="280"/>
      <c r="K64" s="280"/>
      <c r="L64" s="280"/>
    </row>
    <row r="65" spans="1:12" x14ac:dyDescent="0.25">
      <c r="A65" s="280" t="s">
        <v>3894</v>
      </c>
      <c r="B65" s="280" t="s">
        <v>3892</v>
      </c>
      <c r="C65" s="280" t="s">
        <v>3893</v>
      </c>
      <c r="D65" s="280" t="s">
        <v>8526</v>
      </c>
      <c r="E65" s="280" t="s">
        <v>8938</v>
      </c>
      <c r="F65" s="280" t="s">
        <v>9134</v>
      </c>
      <c r="G65" s="280" t="s">
        <v>9135</v>
      </c>
      <c r="H65" s="280" t="s">
        <v>9437</v>
      </c>
      <c r="I65" s="280" t="s">
        <v>9438</v>
      </c>
      <c r="J65" s="280"/>
      <c r="K65" s="280"/>
      <c r="L65" s="280"/>
    </row>
    <row r="66" spans="1:12" x14ac:dyDescent="0.25">
      <c r="A66" s="280" t="s">
        <v>411</v>
      </c>
      <c r="B66" s="280" t="s">
        <v>409</v>
      </c>
      <c r="C66" s="280" t="s">
        <v>410</v>
      </c>
      <c r="D66" s="280" t="s">
        <v>8533</v>
      </c>
      <c r="E66" s="280" t="s">
        <v>8938</v>
      </c>
      <c r="F66" s="280" t="s">
        <v>8973</v>
      </c>
      <c r="G66" s="280" t="s">
        <v>9011</v>
      </c>
      <c r="H66" s="280" t="s">
        <v>9437</v>
      </c>
      <c r="I66" s="280" t="s">
        <v>9438</v>
      </c>
      <c r="J66" s="280"/>
      <c r="K66" s="280"/>
      <c r="L66" s="280"/>
    </row>
    <row r="67" spans="1:12" x14ac:dyDescent="0.25">
      <c r="A67" s="280" t="s">
        <v>2308</v>
      </c>
      <c r="B67" s="280" t="s">
        <v>2306</v>
      </c>
      <c r="C67" s="280" t="s">
        <v>2307</v>
      </c>
      <c r="D67" s="280" t="s">
        <v>8534</v>
      </c>
      <c r="E67" s="280" t="s">
        <v>9030</v>
      </c>
      <c r="F67" s="280" t="s">
        <v>9140</v>
      </c>
      <c r="G67" s="280" t="s">
        <v>9062</v>
      </c>
      <c r="H67" s="280" t="s">
        <v>9437</v>
      </c>
      <c r="I67" s="280" t="s">
        <v>9438</v>
      </c>
      <c r="J67" s="280"/>
      <c r="K67" s="280"/>
      <c r="L67" s="280"/>
    </row>
    <row r="68" spans="1:12" x14ac:dyDescent="0.25">
      <c r="A68" s="280" t="s">
        <v>2809</v>
      </c>
      <c r="B68" s="280" t="s">
        <v>2807</v>
      </c>
      <c r="C68" s="280" t="s">
        <v>2808</v>
      </c>
      <c r="D68" s="280" t="s">
        <v>8535</v>
      </c>
      <c r="E68" s="280" t="s">
        <v>8938</v>
      </c>
      <c r="F68" s="280" t="s">
        <v>8939</v>
      </c>
      <c r="G68" s="280" t="s">
        <v>8939</v>
      </c>
      <c r="H68" s="280" t="s">
        <v>9439</v>
      </c>
      <c r="I68" s="280" t="s">
        <v>9438</v>
      </c>
      <c r="J68" s="280"/>
      <c r="K68" s="280"/>
      <c r="L68" s="280"/>
    </row>
    <row r="69" spans="1:12" x14ac:dyDescent="0.25">
      <c r="A69" s="280" t="s">
        <v>3595</v>
      </c>
      <c r="B69" s="280" t="s">
        <v>3593</v>
      </c>
      <c r="C69" s="280" t="s">
        <v>3594</v>
      </c>
      <c r="D69" s="280" t="s">
        <v>8538</v>
      </c>
      <c r="E69" s="280" t="s">
        <v>8967</v>
      </c>
      <c r="F69" s="280" t="s">
        <v>9149</v>
      </c>
      <c r="G69" s="280" t="s">
        <v>1334</v>
      </c>
      <c r="H69" s="280" t="s">
        <v>9437</v>
      </c>
      <c r="I69" s="280" t="s">
        <v>9440</v>
      </c>
      <c r="J69" s="280"/>
      <c r="K69" s="280"/>
      <c r="L69" s="280"/>
    </row>
    <row r="70" spans="1:12" x14ac:dyDescent="0.25">
      <c r="A70" s="280" t="s">
        <v>3595</v>
      </c>
      <c r="B70" s="280" t="s">
        <v>3605</v>
      </c>
      <c r="C70" s="280" t="s">
        <v>3606</v>
      </c>
      <c r="D70" s="280" t="s">
        <v>8538</v>
      </c>
      <c r="E70" s="280" t="s">
        <v>8967</v>
      </c>
      <c r="F70" s="280" t="s">
        <v>9149</v>
      </c>
      <c r="G70" s="280" t="s">
        <v>9152</v>
      </c>
      <c r="H70" s="280" t="s">
        <v>9439</v>
      </c>
      <c r="I70" s="280" t="s">
        <v>9438</v>
      </c>
      <c r="J70" s="280"/>
      <c r="K70" s="280"/>
      <c r="L70" s="280"/>
    </row>
    <row r="71" spans="1:12" x14ac:dyDescent="0.25">
      <c r="A71" s="280" t="s">
        <v>3595</v>
      </c>
      <c r="B71" s="280" t="s">
        <v>3616</v>
      </c>
      <c r="C71" s="280" t="s">
        <v>3617</v>
      </c>
      <c r="D71" s="280" t="s">
        <v>8538</v>
      </c>
      <c r="E71" s="280" t="s">
        <v>8967</v>
      </c>
      <c r="F71" s="280" t="s">
        <v>8973</v>
      </c>
      <c r="G71" s="280" t="s">
        <v>9011</v>
      </c>
      <c r="H71" s="280" t="s">
        <v>9439</v>
      </c>
      <c r="I71" s="280" t="s">
        <v>9438</v>
      </c>
      <c r="J71" s="280"/>
      <c r="K71" s="280"/>
      <c r="L71" s="280"/>
    </row>
    <row r="72" spans="1:12" x14ac:dyDescent="0.25">
      <c r="A72" s="280" t="s">
        <v>12</v>
      </c>
      <c r="B72" s="280" t="s">
        <v>10</v>
      </c>
      <c r="C72" s="280" t="s">
        <v>11</v>
      </c>
      <c r="D72" s="280" t="s">
        <v>8543</v>
      </c>
      <c r="E72" s="280" t="s">
        <v>8938</v>
      </c>
      <c r="F72" s="280" t="s">
        <v>8959</v>
      </c>
      <c r="G72" s="280" t="s">
        <v>8927</v>
      </c>
      <c r="H72" s="280" t="s">
        <v>9437</v>
      </c>
      <c r="I72" s="280" t="s">
        <v>9438</v>
      </c>
      <c r="J72" s="280"/>
      <c r="K72" s="280"/>
      <c r="L72" s="280"/>
    </row>
    <row r="73" spans="1:12" x14ac:dyDescent="0.25">
      <c r="A73" s="280" t="s">
        <v>320</v>
      </c>
      <c r="B73" s="280" t="s">
        <v>1025</v>
      </c>
      <c r="C73" s="280" t="s">
        <v>1026</v>
      </c>
      <c r="D73" s="280" t="s">
        <v>8546</v>
      </c>
      <c r="E73" s="280" t="s">
        <v>8925</v>
      </c>
      <c r="F73" s="280" t="s">
        <v>9157</v>
      </c>
      <c r="G73" s="280" t="s">
        <v>8969</v>
      </c>
      <c r="H73" s="280" t="s">
        <v>9437</v>
      </c>
      <c r="I73" s="280" t="s">
        <v>9440</v>
      </c>
      <c r="J73" s="280"/>
      <c r="K73" s="280"/>
      <c r="L73" s="280"/>
    </row>
    <row r="74" spans="1:12" x14ac:dyDescent="0.25">
      <c r="A74" s="280" t="s">
        <v>320</v>
      </c>
      <c r="B74" s="280" t="s">
        <v>318</v>
      </c>
      <c r="C74" s="280" t="s">
        <v>319</v>
      </c>
      <c r="D74" s="280" t="s">
        <v>8546</v>
      </c>
      <c r="E74" s="280" t="s">
        <v>8925</v>
      </c>
      <c r="F74" s="280" t="s">
        <v>8959</v>
      </c>
      <c r="G74" s="280" t="s">
        <v>9159</v>
      </c>
      <c r="H74" s="280" t="s">
        <v>9439</v>
      </c>
      <c r="I74" s="280" t="s">
        <v>9438</v>
      </c>
      <c r="J74" s="280"/>
      <c r="K74" s="280"/>
      <c r="L74" s="280"/>
    </row>
    <row r="75" spans="1:12" x14ac:dyDescent="0.25">
      <c r="A75" s="280" t="s">
        <v>320</v>
      </c>
      <c r="B75" s="280" t="s">
        <v>326</v>
      </c>
      <c r="C75" s="280" t="s">
        <v>327</v>
      </c>
      <c r="D75" s="280" t="s">
        <v>8546</v>
      </c>
      <c r="E75" s="280" t="s">
        <v>8925</v>
      </c>
      <c r="F75" s="280" t="s">
        <v>8959</v>
      </c>
      <c r="G75" s="280" t="s">
        <v>9163</v>
      </c>
      <c r="H75" s="280" t="s">
        <v>9439</v>
      </c>
      <c r="I75" s="280" t="s">
        <v>9438</v>
      </c>
      <c r="J75" s="280"/>
      <c r="K75" s="280"/>
      <c r="L75" s="280"/>
    </row>
    <row r="76" spans="1:12" x14ac:dyDescent="0.25">
      <c r="A76" s="280" t="s">
        <v>320</v>
      </c>
      <c r="B76" s="280" t="s">
        <v>1444</v>
      </c>
      <c r="C76" s="280" t="s">
        <v>1445</v>
      </c>
      <c r="D76" s="280" t="s">
        <v>8546</v>
      </c>
      <c r="E76" s="280" t="s">
        <v>8925</v>
      </c>
      <c r="F76" s="280" t="s">
        <v>9167</v>
      </c>
      <c r="G76" s="280" t="s">
        <v>9168</v>
      </c>
      <c r="H76" s="280" t="s">
        <v>9439</v>
      </c>
      <c r="I76" s="280" t="s">
        <v>9438</v>
      </c>
      <c r="J76" s="280"/>
      <c r="K76" s="280"/>
      <c r="L76" s="280"/>
    </row>
    <row r="77" spans="1:12" x14ac:dyDescent="0.25">
      <c r="A77" s="280" t="s">
        <v>641</v>
      </c>
      <c r="B77" s="280" t="s">
        <v>822</v>
      </c>
      <c r="C77" s="280" t="s">
        <v>823</v>
      </c>
      <c r="D77" s="280" t="s">
        <v>8551</v>
      </c>
      <c r="E77" s="280" t="s">
        <v>8938</v>
      </c>
      <c r="F77" s="280" t="s">
        <v>9173</v>
      </c>
      <c r="G77" s="280" t="s">
        <v>9174</v>
      </c>
      <c r="H77" s="280" t="s">
        <v>9437</v>
      </c>
      <c r="I77" s="280" t="s">
        <v>9440</v>
      </c>
      <c r="J77" s="280"/>
      <c r="K77" s="280"/>
      <c r="L77" s="280"/>
    </row>
    <row r="78" spans="1:12" x14ac:dyDescent="0.25">
      <c r="A78" s="280" t="s">
        <v>641</v>
      </c>
      <c r="B78" s="280" t="s">
        <v>639</v>
      </c>
      <c r="C78" s="280" t="s">
        <v>640</v>
      </c>
      <c r="D78" s="280" t="s">
        <v>8551</v>
      </c>
      <c r="E78" s="280" t="s">
        <v>8938</v>
      </c>
      <c r="F78" s="280" t="s">
        <v>8946</v>
      </c>
      <c r="G78" s="280" t="s">
        <v>9179</v>
      </c>
      <c r="H78" s="280" t="s">
        <v>9439</v>
      </c>
      <c r="I78" s="280" t="s">
        <v>9438</v>
      </c>
      <c r="J78" s="280"/>
      <c r="K78" s="280"/>
      <c r="L78" s="280"/>
    </row>
    <row r="79" spans="1:12" x14ac:dyDescent="0.25">
      <c r="A79" s="280" t="s">
        <v>337</v>
      </c>
      <c r="B79" s="280" t="s">
        <v>335</v>
      </c>
      <c r="C79" s="280" t="s">
        <v>336</v>
      </c>
      <c r="D79" s="280" t="s">
        <v>8552</v>
      </c>
      <c r="E79" s="280" t="s">
        <v>8938</v>
      </c>
      <c r="F79" s="280" t="s">
        <v>8973</v>
      </c>
      <c r="G79" s="280" t="s">
        <v>9183</v>
      </c>
      <c r="H79" s="280" t="s">
        <v>9439</v>
      </c>
      <c r="I79" s="280" t="s">
        <v>9438</v>
      </c>
      <c r="J79" s="280"/>
      <c r="K79" s="280"/>
      <c r="L79" s="280"/>
    </row>
    <row r="80" spans="1:12" x14ac:dyDescent="0.25">
      <c r="A80" s="280" t="s">
        <v>337</v>
      </c>
      <c r="B80" s="280" t="s">
        <v>1186</v>
      </c>
      <c r="C80" s="280" t="s">
        <v>1187</v>
      </c>
      <c r="D80" s="280" t="s">
        <v>8552</v>
      </c>
      <c r="E80" s="280" t="s">
        <v>8938</v>
      </c>
      <c r="F80" s="280" t="s">
        <v>9187</v>
      </c>
      <c r="G80" s="280" t="s">
        <v>9188</v>
      </c>
      <c r="H80" s="280" t="s">
        <v>9437</v>
      </c>
      <c r="I80" s="280" t="s">
        <v>9438</v>
      </c>
      <c r="J80" s="280"/>
      <c r="K80" s="280"/>
      <c r="L80" s="280"/>
    </row>
    <row r="81" spans="1:12" x14ac:dyDescent="0.25">
      <c r="A81" s="280" t="s">
        <v>422</v>
      </c>
      <c r="B81" s="280" t="s">
        <v>420</v>
      </c>
      <c r="C81" s="280" t="s">
        <v>421</v>
      </c>
      <c r="D81" s="280" t="s">
        <v>8555</v>
      </c>
      <c r="E81" s="280" t="s">
        <v>8938</v>
      </c>
      <c r="F81" s="280" t="s">
        <v>9190</v>
      </c>
      <c r="G81" s="280" t="s">
        <v>9191</v>
      </c>
      <c r="H81" s="280" t="s">
        <v>9437</v>
      </c>
      <c r="I81" s="280" t="s">
        <v>9438</v>
      </c>
      <c r="J81" s="280"/>
      <c r="K81" s="280"/>
      <c r="L81" s="280"/>
    </row>
    <row r="82" spans="1:12" x14ac:dyDescent="0.25">
      <c r="A82" s="280" t="s">
        <v>1398</v>
      </c>
      <c r="B82" s="280" t="s">
        <v>1396</v>
      </c>
      <c r="C82" s="280" t="s">
        <v>1397</v>
      </c>
      <c r="D82" s="280" t="s">
        <v>8556</v>
      </c>
      <c r="E82" s="280" t="s">
        <v>8925</v>
      </c>
      <c r="F82" s="280" t="s">
        <v>8973</v>
      </c>
      <c r="G82" s="280" t="s">
        <v>9193</v>
      </c>
      <c r="H82" s="280" t="s">
        <v>9437</v>
      </c>
      <c r="I82" s="280" t="s">
        <v>9438</v>
      </c>
      <c r="J82" s="280"/>
      <c r="K82" s="280"/>
      <c r="L82" s="280"/>
    </row>
    <row r="83" spans="1:12" x14ac:dyDescent="0.25">
      <c r="A83" s="280" t="s">
        <v>976</v>
      </c>
      <c r="B83" s="280" t="s">
        <v>974</v>
      </c>
      <c r="C83" s="280" t="s">
        <v>975</v>
      </c>
      <c r="D83" s="280" t="s">
        <v>8557</v>
      </c>
      <c r="E83" s="280" t="s">
        <v>8938</v>
      </c>
      <c r="F83" s="280" t="s">
        <v>8939</v>
      </c>
      <c r="G83" s="280" t="s">
        <v>9196</v>
      </c>
      <c r="H83" s="280" t="s">
        <v>9437</v>
      </c>
      <c r="I83" s="280" t="s">
        <v>9438</v>
      </c>
      <c r="J83" s="280"/>
      <c r="K83" s="280"/>
      <c r="L83" s="280"/>
    </row>
    <row r="84" spans="1:12" x14ac:dyDescent="0.25">
      <c r="A84" s="280" t="s">
        <v>191</v>
      </c>
      <c r="B84" s="280" t="s">
        <v>189</v>
      </c>
      <c r="C84" s="280" t="s">
        <v>190</v>
      </c>
      <c r="D84" s="280" t="s">
        <v>8558</v>
      </c>
      <c r="E84" s="280" t="s">
        <v>8938</v>
      </c>
      <c r="F84" s="280" t="s">
        <v>8946</v>
      </c>
      <c r="G84" s="280" t="s">
        <v>8969</v>
      </c>
      <c r="H84" s="280" t="s">
        <v>9437</v>
      </c>
      <c r="I84" s="280" t="s">
        <v>9438</v>
      </c>
      <c r="J84" s="280"/>
      <c r="K84" s="280"/>
      <c r="L84" s="280"/>
    </row>
    <row r="85" spans="1:12" x14ac:dyDescent="0.25">
      <c r="A85" s="280" t="s">
        <v>191</v>
      </c>
      <c r="B85" s="280" t="s">
        <v>198</v>
      </c>
      <c r="C85" s="280" t="s">
        <v>199</v>
      </c>
      <c r="D85" s="280" t="s">
        <v>8558</v>
      </c>
      <c r="E85" s="280" t="s">
        <v>8938</v>
      </c>
      <c r="F85" s="280" t="s">
        <v>8959</v>
      </c>
      <c r="G85" s="280" t="s">
        <v>8986</v>
      </c>
      <c r="H85" s="280" t="s">
        <v>9439</v>
      </c>
      <c r="I85" s="280" t="s">
        <v>9438</v>
      </c>
      <c r="J85" s="280"/>
      <c r="K85" s="280"/>
      <c r="L85" s="280"/>
    </row>
    <row r="86" spans="1:12" x14ac:dyDescent="0.25">
      <c r="A86" s="280" t="s">
        <v>191</v>
      </c>
      <c r="B86" s="280" t="s">
        <v>208</v>
      </c>
      <c r="C86" s="280" t="s">
        <v>209</v>
      </c>
      <c r="D86" s="280" t="s">
        <v>8558</v>
      </c>
      <c r="E86" s="280" t="s">
        <v>8938</v>
      </c>
      <c r="F86" s="280" t="s">
        <v>8959</v>
      </c>
      <c r="G86" s="280" t="s">
        <v>9203</v>
      </c>
      <c r="H86" s="280" t="s">
        <v>9439</v>
      </c>
      <c r="I86" s="280" t="s">
        <v>9438</v>
      </c>
      <c r="J86" s="280"/>
      <c r="K86" s="280"/>
      <c r="L86" s="280"/>
    </row>
    <row r="87" spans="1:12" x14ac:dyDescent="0.25">
      <c r="A87" s="280" t="s">
        <v>191</v>
      </c>
      <c r="B87" s="280" t="s">
        <v>921</v>
      </c>
      <c r="C87" s="280" t="s">
        <v>922</v>
      </c>
      <c r="D87" s="280" t="s">
        <v>8558</v>
      </c>
      <c r="E87" s="280" t="s">
        <v>8938</v>
      </c>
      <c r="F87" s="280" t="s">
        <v>8973</v>
      </c>
      <c r="G87" s="280" t="s">
        <v>921</v>
      </c>
      <c r="H87" s="280" t="s">
        <v>9439</v>
      </c>
      <c r="I87" s="280" t="s">
        <v>9438</v>
      </c>
      <c r="J87" s="280"/>
      <c r="K87" s="280"/>
      <c r="L87" s="280"/>
    </row>
    <row r="88" spans="1:12" x14ac:dyDescent="0.25">
      <c r="A88" s="280" t="s">
        <v>773</v>
      </c>
      <c r="B88" s="280" t="s">
        <v>797</v>
      </c>
      <c r="C88" s="280" t="s">
        <v>798</v>
      </c>
      <c r="D88" s="280" t="s">
        <v>8559</v>
      </c>
      <c r="E88" s="280" t="s">
        <v>8938</v>
      </c>
      <c r="F88" s="280" t="s">
        <v>8958</v>
      </c>
      <c r="G88" s="280" t="s">
        <v>8927</v>
      </c>
      <c r="H88" s="280" t="s">
        <v>9437</v>
      </c>
      <c r="I88" s="280" t="s">
        <v>9438</v>
      </c>
      <c r="J88" s="280"/>
      <c r="K88" s="280"/>
      <c r="L88" s="280"/>
    </row>
    <row r="89" spans="1:12" x14ac:dyDescent="0.25">
      <c r="A89" s="280" t="s">
        <v>773</v>
      </c>
      <c r="B89" s="280" t="s">
        <v>787</v>
      </c>
      <c r="C89" s="280" t="s">
        <v>788</v>
      </c>
      <c r="D89" s="280" t="s">
        <v>8559</v>
      </c>
      <c r="E89" s="280" t="s">
        <v>8938</v>
      </c>
      <c r="F89" s="280" t="s">
        <v>9212</v>
      </c>
      <c r="G89" s="280" t="s">
        <v>9213</v>
      </c>
      <c r="H89" s="280" t="s">
        <v>9439</v>
      </c>
      <c r="I89" s="280" t="s">
        <v>9438</v>
      </c>
      <c r="J89" s="280"/>
      <c r="K89" s="280"/>
      <c r="L89" s="280"/>
    </row>
    <row r="90" spans="1:12" x14ac:dyDescent="0.25">
      <c r="A90" s="280" t="s">
        <v>773</v>
      </c>
      <c r="B90" s="280" t="s">
        <v>771</v>
      </c>
      <c r="C90" s="280" t="s">
        <v>772</v>
      </c>
      <c r="D90" s="280" t="s">
        <v>8559</v>
      </c>
      <c r="E90" s="280" t="s">
        <v>8938</v>
      </c>
      <c r="F90" s="280" t="s">
        <v>8946</v>
      </c>
      <c r="G90" s="280" t="s">
        <v>9217</v>
      </c>
      <c r="H90" s="280" t="s">
        <v>9439</v>
      </c>
      <c r="I90" s="280" t="s">
        <v>9438</v>
      </c>
      <c r="J90" s="280"/>
      <c r="K90" s="280"/>
      <c r="L90" s="280"/>
    </row>
    <row r="91" spans="1:12" x14ac:dyDescent="0.25">
      <c r="A91" s="280" t="s">
        <v>773</v>
      </c>
      <c r="B91" s="280" t="s">
        <v>931</v>
      </c>
      <c r="C91" s="280" t="s">
        <v>932</v>
      </c>
      <c r="D91" s="280" t="s">
        <v>8559</v>
      </c>
      <c r="E91" s="280" t="s">
        <v>8938</v>
      </c>
      <c r="F91" s="280" t="s">
        <v>9149</v>
      </c>
      <c r="G91" s="280" t="s">
        <v>931</v>
      </c>
      <c r="H91" s="280" t="s">
        <v>9439</v>
      </c>
      <c r="I91" s="280" t="s">
        <v>9438</v>
      </c>
      <c r="J91" s="280"/>
      <c r="K91" s="280"/>
      <c r="L91" s="280"/>
    </row>
    <row r="92" spans="1:12" x14ac:dyDescent="0.25">
      <c r="A92" s="280" t="s">
        <v>773</v>
      </c>
      <c r="B92" s="280" t="s">
        <v>954</v>
      </c>
      <c r="C92" s="280" t="s">
        <v>955</v>
      </c>
      <c r="D92" s="280" t="s">
        <v>8559</v>
      </c>
      <c r="E92" s="280" t="s">
        <v>8938</v>
      </c>
      <c r="F92" s="280" t="s">
        <v>8973</v>
      </c>
      <c r="G92" s="280" t="s">
        <v>9224</v>
      </c>
      <c r="H92" s="280" t="s">
        <v>9439</v>
      </c>
      <c r="I92" s="280" t="s">
        <v>9438</v>
      </c>
      <c r="J92" s="280"/>
      <c r="K92" s="280"/>
      <c r="L92" s="280"/>
    </row>
    <row r="93" spans="1:12" x14ac:dyDescent="0.25">
      <c r="A93" s="280" t="s">
        <v>3674</v>
      </c>
      <c r="B93" s="280" t="s">
        <v>3672</v>
      </c>
      <c r="C93" s="280" t="s">
        <v>3673</v>
      </c>
      <c r="D93" s="280" t="s">
        <v>8560</v>
      </c>
      <c r="E93" s="280" t="s">
        <v>8967</v>
      </c>
      <c r="F93" s="280" t="s">
        <v>9083</v>
      </c>
      <c r="G93" s="280" t="s">
        <v>9125</v>
      </c>
      <c r="H93" s="280" t="s">
        <v>9437</v>
      </c>
      <c r="I93" s="280" t="s">
        <v>9438</v>
      </c>
      <c r="J93" s="280"/>
      <c r="K93" s="280"/>
      <c r="L93" s="280"/>
    </row>
    <row r="94" spans="1:12" x14ac:dyDescent="0.25">
      <c r="A94" s="280" t="s">
        <v>147</v>
      </c>
      <c r="B94" s="280" t="s">
        <v>145</v>
      </c>
      <c r="C94" s="280" t="s">
        <v>146</v>
      </c>
      <c r="D94" s="280" t="s">
        <v>8573</v>
      </c>
      <c r="E94" s="280" t="s">
        <v>8925</v>
      </c>
      <c r="F94" s="280" t="s">
        <v>9140</v>
      </c>
      <c r="G94" s="280" t="s">
        <v>8927</v>
      </c>
      <c r="H94" s="280" t="s">
        <v>9437</v>
      </c>
      <c r="I94" s="280" t="s">
        <v>9438</v>
      </c>
      <c r="J94" s="280"/>
      <c r="K94" s="280"/>
      <c r="L94" s="280"/>
    </row>
    <row r="95" spans="1:12" x14ac:dyDescent="0.25">
      <c r="A95" s="280" t="s">
        <v>147</v>
      </c>
      <c r="B95" s="280" t="s">
        <v>604</v>
      </c>
      <c r="C95" s="280" t="s">
        <v>605</v>
      </c>
      <c r="D95" s="280" t="s">
        <v>8573</v>
      </c>
      <c r="E95" s="280" t="s">
        <v>8925</v>
      </c>
      <c r="F95" s="280" t="s">
        <v>8959</v>
      </c>
      <c r="G95" s="280" t="s">
        <v>9230</v>
      </c>
      <c r="H95" s="280" t="s">
        <v>9439</v>
      </c>
      <c r="I95" s="280" t="s">
        <v>9438</v>
      </c>
      <c r="J95" s="280"/>
      <c r="K95" s="280"/>
      <c r="L95" s="280"/>
    </row>
    <row r="96" spans="1:12" x14ac:dyDescent="0.25">
      <c r="A96" s="280" t="s">
        <v>147</v>
      </c>
      <c r="B96" s="280" t="s">
        <v>2249</v>
      </c>
      <c r="C96" s="280" t="s">
        <v>2250</v>
      </c>
      <c r="D96" s="280" t="s">
        <v>8573</v>
      </c>
      <c r="E96" s="280" t="s">
        <v>8925</v>
      </c>
      <c r="F96" s="280" t="s">
        <v>9235</v>
      </c>
      <c r="G96" s="280" t="s">
        <v>9236</v>
      </c>
      <c r="H96" s="280" t="s">
        <v>9439</v>
      </c>
      <c r="I96" s="280" t="s">
        <v>9438</v>
      </c>
      <c r="J96" s="280"/>
      <c r="K96" s="280"/>
      <c r="L96" s="280"/>
    </row>
    <row r="97" spans="1:12" x14ac:dyDescent="0.25">
      <c r="A97" s="280" t="s">
        <v>3686</v>
      </c>
      <c r="B97" s="280" t="s">
        <v>3684</v>
      </c>
      <c r="C97" s="280" t="s">
        <v>3685</v>
      </c>
      <c r="D97" s="280" t="s">
        <v>8574</v>
      </c>
      <c r="E97" s="280" t="s">
        <v>8967</v>
      </c>
      <c r="F97" s="280" t="s">
        <v>8973</v>
      </c>
      <c r="G97" s="280" t="s">
        <v>8974</v>
      </c>
      <c r="H97" s="280" t="s">
        <v>9437</v>
      </c>
      <c r="I97" s="280" t="s">
        <v>9438</v>
      </c>
      <c r="J97" s="280"/>
      <c r="K97" s="280"/>
      <c r="L97" s="280"/>
    </row>
    <row r="98" spans="1:12" x14ac:dyDescent="0.25">
      <c r="A98" s="280" t="s">
        <v>3698</v>
      </c>
      <c r="B98" s="280" t="s">
        <v>3696</v>
      </c>
      <c r="C98" s="280" t="s">
        <v>3697</v>
      </c>
      <c r="D98" s="280" t="s">
        <v>8575</v>
      </c>
      <c r="E98" s="280" t="s">
        <v>8967</v>
      </c>
      <c r="F98" s="280" t="s">
        <v>8973</v>
      </c>
      <c r="G98" s="280" t="s">
        <v>8974</v>
      </c>
      <c r="H98" s="280" t="s">
        <v>9437</v>
      </c>
      <c r="I98" s="280" t="s">
        <v>9438</v>
      </c>
      <c r="J98" s="280"/>
      <c r="K98" s="280"/>
      <c r="L98" s="280"/>
    </row>
    <row r="99" spans="1:12" x14ac:dyDescent="0.25">
      <c r="A99" s="280" t="s">
        <v>671</v>
      </c>
      <c r="B99" s="280" t="s">
        <v>1521</v>
      </c>
      <c r="C99" s="280" t="s">
        <v>1522</v>
      </c>
      <c r="D99" s="280" t="s">
        <v>8576</v>
      </c>
      <c r="E99" s="280" t="s">
        <v>8925</v>
      </c>
      <c r="F99" s="280" t="s">
        <v>9243</v>
      </c>
      <c r="G99" s="280" t="s">
        <v>8969</v>
      </c>
      <c r="H99" s="280" t="s">
        <v>9437</v>
      </c>
      <c r="I99" s="280" t="s">
        <v>9440</v>
      </c>
      <c r="J99" s="280"/>
      <c r="K99" s="280"/>
      <c r="L99" s="280"/>
    </row>
    <row r="100" spans="1:12" x14ac:dyDescent="0.25">
      <c r="A100" s="280" t="s">
        <v>671</v>
      </c>
      <c r="B100" s="280" t="s">
        <v>669</v>
      </c>
      <c r="C100" s="280" t="s">
        <v>670</v>
      </c>
      <c r="D100" s="280" t="s">
        <v>8576</v>
      </c>
      <c r="E100" s="280" t="s">
        <v>8925</v>
      </c>
      <c r="F100" s="280" t="s">
        <v>9245</v>
      </c>
      <c r="G100" s="280" t="s">
        <v>9246</v>
      </c>
      <c r="H100" s="280" t="s">
        <v>9439</v>
      </c>
      <c r="I100" s="280" t="s">
        <v>9438</v>
      </c>
      <c r="J100" s="280"/>
      <c r="K100" s="280"/>
      <c r="L100" s="280"/>
    </row>
    <row r="101" spans="1:12" x14ac:dyDescent="0.25">
      <c r="A101" s="280" t="s">
        <v>671</v>
      </c>
      <c r="B101" s="280" t="s">
        <v>4700</v>
      </c>
      <c r="C101" s="280" t="s">
        <v>4701</v>
      </c>
      <c r="D101" s="280" t="s">
        <v>8576</v>
      </c>
      <c r="E101" s="280" t="s">
        <v>8925</v>
      </c>
      <c r="F101" s="280" t="s">
        <v>9250</v>
      </c>
      <c r="G101" s="280" t="s">
        <v>4700</v>
      </c>
      <c r="H101" s="280" t="s">
        <v>9439</v>
      </c>
      <c r="I101" s="280" t="s">
        <v>9438</v>
      </c>
      <c r="J101" s="280"/>
      <c r="K101" s="280"/>
      <c r="L101" s="280"/>
    </row>
    <row r="102" spans="1:12" x14ac:dyDescent="0.25">
      <c r="A102" s="280" t="s">
        <v>671</v>
      </c>
      <c r="B102" s="280" t="s">
        <v>8106</v>
      </c>
      <c r="C102" s="280" t="s">
        <v>8107</v>
      </c>
      <c r="D102" s="280" t="s">
        <v>8576</v>
      </c>
      <c r="E102" s="280" t="s">
        <v>8925</v>
      </c>
      <c r="F102" s="280" t="s">
        <v>9252</v>
      </c>
      <c r="G102" s="280" t="s">
        <v>8106</v>
      </c>
      <c r="H102" s="280" t="s">
        <v>9439</v>
      </c>
      <c r="I102" s="280" t="s">
        <v>9438</v>
      </c>
      <c r="J102" s="280"/>
      <c r="K102" s="280"/>
      <c r="L102" s="280"/>
    </row>
    <row r="103" spans="1:12" x14ac:dyDescent="0.25">
      <c r="A103" s="280" t="s">
        <v>2751</v>
      </c>
      <c r="B103" s="280" t="s">
        <v>2749</v>
      </c>
      <c r="C103" s="280" t="s">
        <v>2750</v>
      </c>
      <c r="D103" s="280" t="s">
        <v>8579</v>
      </c>
      <c r="E103" s="280" t="s">
        <v>9256</v>
      </c>
      <c r="F103" s="280" t="s">
        <v>8932</v>
      </c>
      <c r="G103" s="280" t="s">
        <v>2749</v>
      </c>
      <c r="H103" s="280" t="s">
        <v>9437</v>
      </c>
      <c r="I103" s="280" t="s">
        <v>9438</v>
      </c>
      <c r="J103" s="280"/>
      <c r="K103" s="280"/>
      <c r="L103" s="280"/>
    </row>
    <row r="104" spans="1:12" x14ac:dyDescent="0.25">
      <c r="A104" s="280" t="s">
        <v>2335</v>
      </c>
      <c r="B104" s="280" t="s">
        <v>2333</v>
      </c>
      <c r="C104" s="280" t="s">
        <v>2334</v>
      </c>
      <c r="D104" s="280" t="s">
        <v>8580</v>
      </c>
      <c r="E104" s="280" t="s">
        <v>9030</v>
      </c>
      <c r="F104" s="280" t="s">
        <v>9140</v>
      </c>
      <c r="G104" s="280" t="s">
        <v>9062</v>
      </c>
      <c r="H104" s="280" t="s">
        <v>9437</v>
      </c>
      <c r="I104" s="280" t="s">
        <v>9438</v>
      </c>
      <c r="J104" s="280"/>
      <c r="K104" s="280"/>
      <c r="L104" s="280"/>
    </row>
    <row r="105" spans="1:12" x14ac:dyDescent="0.25">
      <c r="A105" s="280" t="s">
        <v>41</v>
      </c>
      <c r="B105" s="280" t="s">
        <v>39</v>
      </c>
      <c r="C105" s="280" t="s">
        <v>40</v>
      </c>
      <c r="D105" s="280" t="s">
        <v>8581</v>
      </c>
      <c r="E105" s="280" t="s">
        <v>8925</v>
      </c>
      <c r="F105" s="280" t="s">
        <v>9265</v>
      </c>
      <c r="G105" s="280" t="s">
        <v>8927</v>
      </c>
      <c r="H105" s="280" t="s">
        <v>9437</v>
      </c>
      <c r="I105" s="280" t="s">
        <v>9438</v>
      </c>
      <c r="J105" s="280"/>
      <c r="K105" s="280"/>
      <c r="L105" s="280"/>
    </row>
    <row r="106" spans="1:12" x14ac:dyDescent="0.25">
      <c r="A106" s="280" t="s">
        <v>157</v>
      </c>
      <c r="B106" s="280" t="s">
        <v>155</v>
      </c>
      <c r="C106" s="280" t="s">
        <v>156</v>
      </c>
      <c r="D106" s="280" t="s">
        <v>8586</v>
      </c>
      <c r="E106" s="280" t="s">
        <v>8945</v>
      </c>
      <c r="F106" s="280" t="s">
        <v>9098</v>
      </c>
      <c r="G106" s="280" t="s">
        <v>8959</v>
      </c>
      <c r="H106" s="280" t="s">
        <v>9437</v>
      </c>
      <c r="I106" s="280" t="s">
        <v>9438</v>
      </c>
      <c r="J106" s="280"/>
      <c r="K106" s="280"/>
      <c r="L106" s="280"/>
    </row>
    <row r="107" spans="1:12" x14ac:dyDescent="0.25">
      <c r="A107" s="280" t="s">
        <v>631</v>
      </c>
      <c r="B107" s="280" t="s">
        <v>629</v>
      </c>
      <c r="C107" s="280" t="s">
        <v>630</v>
      </c>
      <c r="D107" s="280" t="s">
        <v>9268</v>
      </c>
      <c r="E107" s="280" t="s">
        <v>9269</v>
      </c>
      <c r="F107" s="280"/>
      <c r="G107" s="280" t="s">
        <v>9270</v>
      </c>
      <c r="H107" s="280" t="s">
        <v>9439</v>
      </c>
      <c r="I107" s="280" t="s">
        <v>9438</v>
      </c>
      <c r="J107" s="280"/>
      <c r="K107" s="280"/>
      <c r="L107" s="280"/>
    </row>
    <row r="108" spans="1:12" x14ac:dyDescent="0.25">
      <c r="A108" s="280" t="s">
        <v>715</v>
      </c>
      <c r="B108" s="280" t="s">
        <v>713</v>
      </c>
      <c r="C108" s="280" t="s">
        <v>714</v>
      </c>
      <c r="D108" s="280" t="s">
        <v>9274</v>
      </c>
      <c r="E108" s="280" t="s">
        <v>9275</v>
      </c>
      <c r="F108" s="280"/>
      <c r="G108" s="280" t="s">
        <v>713</v>
      </c>
      <c r="H108" s="280" t="s">
        <v>9439</v>
      </c>
      <c r="I108" s="280" t="s">
        <v>9438</v>
      </c>
      <c r="J108" s="280"/>
      <c r="K108" s="280"/>
      <c r="L108" s="280"/>
    </row>
    <row r="109" spans="1:12" x14ac:dyDescent="0.25">
      <c r="A109" s="280" t="s">
        <v>680</v>
      </c>
      <c r="B109" s="280" t="s">
        <v>678</v>
      </c>
      <c r="C109" s="280" t="s">
        <v>679</v>
      </c>
      <c r="D109" s="280" t="s">
        <v>9279</v>
      </c>
      <c r="E109" s="280" t="s">
        <v>9280</v>
      </c>
      <c r="F109" s="280"/>
      <c r="G109" s="280" t="s">
        <v>678</v>
      </c>
      <c r="H109" s="280" t="s">
        <v>9439</v>
      </c>
      <c r="I109" s="280" t="s">
        <v>9438</v>
      </c>
      <c r="J109" s="280"/>
      <c r="K109" s="280"/>
      <c r="L109" s="280"/>
    </row>
    <row r="110" spans="1:12" x14ac:dyDescent="0.25">
      <c r="A110" s="280" t="s">
        <v>747</v>
      </c>
      <c r="B110" s="280" t="s">
        <v>745</v>
      </c>
      <c r="C110" s="280" t="s">
        <v>746</v>
      </c>
      <c r="D110" s="280" t="s">
        <v>9282</v>
      </c>
      <c r="E110" s="280" t="s">
        <v>9283</v>
      </c>
      <c r="F110" s="280"/>
      <c r="G110" s="280" t="s">
        <v>745</v>
      </c>
      <c r="H110" s="280" t="s">
        <v>9439</v>
      </c>
      <c r="I110" s="280" t="s">
        <v>9438</v>
      </c>
      <c r="J110" s="280"/>
      <c r="K110" s="280"/>
      <c r="L110" s="280"/>
    </row>
    <row r="111" spans="1:12" x14ac:dyDescent="0.25">
      <c r="A111" s="280" t="s">
        <v>735</v>
      </c>
      <c r="B111" s="280" t="s">
        <v>733</v>
      </c>
      <c r="C111" s="280" t="s">
        <v>734</v>
      </c>
      <c r="D111" s="280" t="s">
        <v>9288</v>
      </c>
      <c r="E111" s="280" t="s">
        <v>9289</v>
      </c>
      <c r="F111" s="280"/>
      <c r="G111" s="280" t="s">
        <v>733</v>
      </c>
      <c r="H111" s="280" t="s">
        <v>9439</v>
      </c>
      <c r="I111" s="280" t="s">
        <v>9438</v>
      </c>
      <c r="J111" s="280"/>
      <c r="K111" s="280"/>
      <c r="L111" s="280"/>
    </row>
    <row r="112" spans="1:12" x14ac:dyDescent="0.25">
      <c r="A112" s="280" t="s">
        <v>2441</v>
      </c>
      <c r="B112" s="280" t="s">
        <v>2439</v>
      </c>
      <c r="C112" s="280" t="s">
        <v>2440</v>
      </c>
      <c r="D112" s="280" t="s">
        <v>9293</v>
      </c>
      <c r="E112" s="280" t="s">
        <v>9294</v>
      </c>
      <c r="F112" s="280"/>
      <c r="G112" s="280" t="s">
        <v>2439</v>
      </c>
      <c r="H112" s="280" t="s">
        <v>9439</v>
      </c>
      <c r="I112" s="280" t="s">
        <v>9438</v>
      </c>
      <c r="J112" s="280"/>
      <c r="K112" s="280"/>
      <c r="L112" s="280"/>
    </row>
    <row r="113" spans="1:12" x14ac:dyDescent="0.25">
      <c r="A113" s="280" t="s">
        <v>2455</v>
      </c>
      <c r="B113" s="280" t="s">
        <v>2453</v>
      </c>
      <c r="C113" s="280" t="s">
        <v>2454</v>
      </c>
      <c r="D113" s="280" t="s">
        <v>9296</v>
      </c>
      <c r="E113" s="280" t="s">
        <v>9297</v>
      </c>
      <c r="F113" s="280"/>
      <c r="G113" s="280" t="s">
        <v>2453</v>
      </c>
      <c r="H113" s="280" t="s">
        <v>9439</v>
      </c>
      <c r="I113" s="280" t="s">
        <v>9438</v>
      </c>
      <c r="J113" s="280"/>
      <c r="K113" s="280"/>
      <c r="L113" s="280"/>
    </row>
    <row r="114" spans="1:12" x14ac:dyDescent="0.25">
      <c r="A114" s="280" t="s">
        <v>721</v>
      </c>
      <c r="B114" s="280" t="s">
        <v>719</v>
      </c>
      <c r="C114" s="280" t="s">
        <v>720</v>
      </c>
      <c r="D114" s="280" t="s">
        <v>9299</v>
      </c>
      <c r="E114" s="280" t="s">
        <v>9280</v>
      </c>
      <c r="F114" s="280"/>
      <c r="G114" s="280" t="s">
        <v>719</v>
      </c>
      <c r="H114" s="280" t="s">
        <v>9439</v>
      </c>
      <c r="I114" s="280" t="s">
        <v>9438</v>
      </c>
      <c r="J114" s="280"/>
      <c r="K114" s="280"/>
      <c r="L114" s="280"/>
    </row>
    <row r="115" spans="1:12" x14ac:dyDescent="0.25">
      <c r="A115" s="280" t="s">
        <v>996</v>
      </c>
      <c r="B115" s="280" t="s">
        <v>994</v>
      </c>
      <c r="C115" s="280" t="s">
        <v>995</v>
      </c>
      <c r="D115" s="280" t="s">
        <v>9301</v>
      </c>
      <c r="E115" s="280" t="s">
        <v>9302</v>
      </c>
      <c r="F115" s="280"/>
      <c r="G115" s="280" t="s">
        <v>994</v>
      </c>
      <c r="H115" s="280" t="s">
        <v>9439</v>
      </c>
      <c r="I115" s="280" t="s">
        <v>9438</v>
      </c>
      <c r="J115" s="280"/>
      <c r="K115" s="280"/>
      <c r="L115" s="280"/>
    </row>
    <row r="116" spans="1:12" x14ac:dyDescent="0.25">
      <c r="A116" s="280" t="s">
        <v>1245</v>
      </c>
      <c r="B116" s="280" t="s">
        <v>1243</v>
      </c>
      <c r="C116" s="280" t="s">
        <v>1244</v>
      </c>
      <c r="D116" s="280" t="s">
        <v>9307</v>
      </c>
      <c r="E116" s="280" t="s">
        <v>9308</v>
      </c>
      <c r="F116" s="280"/>
      <c r="G116" s="280" t="s">
        <v>9309</v>
      </c>
      <c r="H116" s="280" t="s">
        <v>9439</v>
      </c>
      <c r="I116" s="280" t="s">
        <v>9438</v>
      </c>
      <c r="J116" s="280"/>
      <c r="K116" s="280"/>
      <c r="L116" s="280"/>
    </row>
    <row r="117" spans="1:12" x14ac:dyDescent="0.25">
      <c r="A117" s="280" t="s">
        <v>1613</v>
      </c>
      <c r="B117" s="280" t="s">
        <v>1611</v>
      </c>
      <c r="C117" s="280" t="s">
        <v>1612</v>
      </c>
      <c r="D117" s="280" t="s">
        <v>9312</v>
      </c>
      <c r="E117" s="280" t="s">
        <v>9313</v>
      </c>
      <c r="F117" s="280" t="s">
        <v>8939</v>
      </c>
      <c r="G117" s="280" t="s">
        <v>1611</v>
      </c>
      <c r="H117" s="280" t="s">
        <v>9439</v>
      </c>
      <c r="I117" s="280" t="s">
        <v>9438</v>
      </c>
      <c r="J117" s="280"/>
      <c r="K117" s="280"/>
      <c r="L117" s="280"/>
    </row>
    <row r="118" spans="1:12" x14ac:dyDescent="0.25">
      <c r="A118" s="280" t="s">
        <v>2345</v>
      </c>
      <c r="B118" s="280" t="s">
        <v>2343</v>
      </c>
      <c r="C118" s="280" t="s">
        <v>2344</v>
      </c>
      <c r="D118" s="280" t="s">
        <v>8591</v>
      </c>
      <c r="E118" s="280" t="s">
        <v>9030</v>
      </c>
      <c r="F118" s="280" t="s">
        <v>8946</v>
      </c>
      <c r="G118" s="280" t="s">
        <v>9062</v>
      </c>
      <c r="H118" s="280" t="s">
        <v>9437</v>
      </c>
      <c r="I118" s="280" t="s">
        <v>9438</v>
      </c>
      <c r="J118" s="280"/>
      <c r="K118" s="280"/>
      <c r="L118" s="280"/>
    </row>
    <row r="119" spans="1:12" x14ac:dyDescent="0.25">
      <c r="A119" s="280" t="s">
        <v>426</v>
      </c>
      <c r="B119" s="280" t="s">
        <v>424</v>
      </c>
      <c r="C119" s="280" t="s">
        <v>425</v>
      </c>
      <c r="D119" s="280" t="s">
        <v>8594</v>
      </c>
      <c r="E119" s="280" t="s">
        <v>8938</v>
      </c>
      <c r="F119" s="280" t="s">
        <v>8973</v>
      </c>
      <c r="G119" s="280" t="s">
        <v>9324</v>
      </c>
      <c r="H119" s="280" t="s">
        <v>9437</v>
      </c>
      <c r="I119" s="280" t="s">
        <v>9438</v>
      </c>
      <c r="J119" s="280"/>
      <c r="K119" s="280"/>
      <c r="L119" s="280"/>
    </row>
    <row r="120" spans="1:12" x14ac:dyDescent="0.25">
      <c r="A120" s="280" t="s">
        <v>443</v>
      </c>
      <c r="B120" s="280" t="s">
        <v>441</v>
      </c>
      <c r="C120" s="280" t="s">
        <v>442</v>
      </c>
      <c r="D120" s="280" t="s">
        <v>8597</v>
      </c>
      <c r="E120" s="280" t="s">
        <v>8938</v>
      </c>
      <c r="F120" s="280" t="s">
        <v>9327</v>
      </c>
      <c r="G120" s="280" t="s">
        <v>8927</v>
      </c>
      <c r="H120" s="280" t="s">
        <v>9437</v>
      </c>
      <c r="I120" s="280" t="s">
        <v>9438</v>
      </c>
      <c r="J120" s="280"/>
      <c r="K120" s="280"/>
      <c r="L120" s="280"/>
    </row>
    <row r="121" spans="1:12" x14ac:dyDescent="0.25">
      <c r="A121" s="280" t="s">
        <v>443</v>
      </c>
      <c r="B121" s="280" t="s">
        <v>979</v>
      </c>
      <c r="C121" s="280" t="s">
        <v>980</v>
      </c>
      <c r="D121" s="280" t="s">
        <v>8597</v>
      </c>
      <c r="E121" s="280" t="s">
        <v>8938</v>
      </c>
      <c r="F121" s="280" t="s">
        <v>8973</v>
      </c>
      <c r="G121" s="280" t="s">
        <v>9324</v>
      </c>
      <c r="H121" s="280" t="s">
        <v>9439</v>
      </c>
      <c r="I121" s="280" t="s">
        <v>9438</v>
      </c>
      <c r="J121" s="280"/>
      <c r="K121" s="280"/>
      <c r="L121" s="280"/>
    </row>
    <row r="122" spans="1:12" x14ac:dyDescent="0.25">
      <c r="A122" s="280" t="s">
        <v>443</v>
      </c>
      <c r="B122" s="280" t="s">
        <v>2673</v>
      </c>
      <c r="C122" s="280" t="s">
        <v>2674</v>
      </c>
      <c r="D122" s="280" t="s">
        <v>8597</v>
      </c>
      <c r="E122" s="280" t="s">
        <v>8938</v>
      </c>
      <c r="F122" s="280" t="s">
        <v>8978</v>
      </c>
      <c r="G122" s="280" t="s">
        <v>8978</v>
      </c>
      <c r="H122" s="280" t="s">
        <v>9439</v>
      </c>
      <c r="I122" s="280" t="s">
        <v>9438</v>
      </c>
      <c r="J122" s="280"/>
      <c r="K122" s="280"/>
      <c r="L122" s="280"/>
    </row>
    <row r="123" spans="1:12" x14ac:dyDescent="0.25">
      <c r="A123" s="280" t="s">
        <v>443</v>
      </c>
      <c r="B123" s="280" t="s">
        <v>1403</v>
      </c>
      <c r="C123" s="280" t="s">
        <v>1404</v>
      </c>
      <c r="D123" s="280" t="s">
        <v>8597</v>
      </c>
      <c r="E123" s="280" t="s">
        <v>8938</v>
      </c>
      <c r="F123" s="280" t="s">
        <v>9212</v>
      </c>
      <c r="G123" s="280" t="s">
        <v>1403</v>
      </c>
      <c r="H123" s="280" t="s">
        <v>9439</v>
      </c>
      <c r="I123" s="280" t="s">
        <v>9438</v>
      </c>
      <c r="J123" s="280"/>
      <c r="K123" s="280"/>
      <c r="L123" s="280"/>
    </row>
    <row r="124" spans="1:12" x14ac:dyDescent="0.25">
      <c r="A124" s="280" t="s">
        <v>29</v>
      </c>
      <c r="B124" s="280" t="s">
        <v>27</v>
      </c>
      <c r="C124" s="280" t="s">
        <v>28</v>
      </c>
      <c r="D124" s="280" t="s">
        <v>8598</v>
      </c>
      <c r="E124" s="280" t="s">
        <v>8938</v>
      </c>
      <c r="F124" s="280" t="s">
        <v>8939</v>
      </c>
      <c r="G124" s="280" t="s">
        <v>8939</v>
      </c>
      <c r="H124" s="280" t="s">
        <v>9437</v>
      </c>
      <c r="I124" s="280" t="s">
        <v>9438</v>
      </c>
      <c r="J124" s="280"/>
      <c r="K124" s="280"/>
      <c r="L124" s="280"/>
    </row>
    <row r="125" spans="1:12" x14ac:dyDescent="0.25">
      <c r="A125" s="280" t="s">
        <v>3728</v>
      </c>
      <c r="B125" s="280" t="s">
        <v>3726</v>
      </c>
      <c r="C125" s="280" t="s">
        <v>3727</v>
      </c>
      <c r="D125" s="280" t="s">
        <v>8605</v>
      </c>
      <c r="E125" s="280" t="s">
        <v>8967</v>
      </c>
      <c r="F125" s="280" t="s">
        <v>9340</v>
      </c>
      <c r="G125" s="280" t="s">
        <v>8927</v>
      </c>
      <c r="H125" s="280" t="s">
        <v>9437</v>
      </c>
      <c r="I125" s="280" t="s">
        <v>9438</v>
      </c>
      <c r="J125" s="280"/>
      <c r="K125" s="280"/>
      <c r="L125" s="280"/>
    </row>
    <row r="126" spans="1:12" x14ac:dyDescent="0.25">
      <c r="A126" s="280" t="s">
        <v>95</v>
      </c>
      <c r="B126" s="280" t="s">
        <v>93</v>
      </c>
      <c r="C126" s="280" t="s">
        <v>94</v>
      </c>
      <c r="D126" s="280" t="s">
        <v>8606</v>
      </c>
      <c r="E126" s="280" t="s">
        <v>8938</v>
      </c>
      <c r="F126" s="280" t="s">
        <v>9342</v>
      </c>
      <c r="G126" s="280" t="s">
        <v>8927</v>
      </c>
      <c r="H126" s="280" t="s">
        <v>9437</v>
      </c>
      <c r="I126" s="280" t="s">
        <v>9438</v>
      </c>
      <c r="J126" s="280"/>
      <c r="K126" s="280"/>
      <c r="L126" s="280"/>
    </row>
    <row r="127" spans="1:12" x14ac:dyDescent="0.25">
      <c r="A127" s="280" t="s">
        <v>95</v>
      </c>
      <c r="B127" s="280" t="s">
        <v>700</v>
      </c>
      <c r="C127" s="280" t="s">
        <v>701</v>
      </c>
      <c r="D127" s="280" t="s">
        <v>8606</v>
      </c>
      <c r="E127" s="280" t="s">
        <v>8938</v>
      </c>
      <c r="F127" s="280" t="s">
        <v>8973</v>
      </c>
      <c r="G127" s="280" t="s">
        <v>9011</v>
      </c>
      <c r="H127" s="280" t="s">
        <v>9439</v>
      </c>
      <c r="I127" s="280" t="s">
        <v>9438</v>
      </c>
      <c r="J127" s="280"/>
      <c r="K127" s="280"/>
      <c r="L127" s="280"/>
    </row>
    <row r="128" spans="1:12" x14ac:dyDescent="0.25">
      <c r="A128" s="280" t="s">
        <v>343</v>
      </c>
      <c r="B128" s="280" t="s">
        <v>341</v>
      </c>
      <c r="C128" s="280" t="s">
        <v>342</v>
      </c>
      <c r="D128" s="280" t="s">
        <v>8609</v>
      </c>
      <c r="E128" s="280" t="s">
        <v>8938</v>
      </c>
      <c r="F128" s="280" t="s">
        <v>9349</v>
      </c>
      <c r="G128" s="280" t="s">
        <v>8927</v>
      </c>
      <c r="H128" s="280" t="s">
        <v>9437</v>
      </c>
      <c r="I128" s="280" t="s">
        <v>9438</v>
      </c>
      <c r="J128" s="280"/>
      <c r="K128" s="280"/>
      <c r="L128" s="280"/>
    </row>
    <row r="129" spans="1:12" x14ac:dyDescent="0.25">
      <c r="A129" s="280" t="s">
        <v>343</v>
      </c>
      <c r="B129" s="280" t="s">
        <v>2972</v>
      </c>
      <c r="C129" s="280" t="s">
        <v>2973</v>
      </c>
      <c r="D129" s="280" t="s">
        <v>8609</v>
      </c>
      <c r="E129" s="280" t="s">
        <v>8938</v>
      </c>
      <c r="F129" s="280" t="s">
        <v>8978</v>
      </c>
      <c r="G129" s="280" t="s">
        <v>9352</v>
      </c>
      <c r="H129" s="280" t="s">
        <v>9439</v>
      </c>
      <c r="I129" s="280" t="s">
        <v>9438</v>
      </c>
      <c r="J129" s="280"/>
      <c r="K129" s="280"/>
      <c r="L129" s="280"/>
    </row>
    <row r="130" spans="1:12" x14ac:dyDescent="0.25">
      <c r="A130" s="280" t="s">
        <v>2355</v>
      </c>
      <c r="B130" s="280" t="s">
        <v>2353</v>
      </c>
      <c r="C130" s="280" t="s">
        <v>2354</v>
      </c>
      <c r="D130" s="280" t="s">
        <v>8614</v>
      </c>
      <c r="E130" s="280" t="s">
        <v>9030</v>
      </c>
      <c r="F130" s="280" t="s">
        <v>9140</v>
      </c>
      <c r="G130" s="280" t="s">
        <v>9062</v>
      </c>
      <c r="H130" s="280" t="s">
        <v>9437</v>
      </c>
      <c r="I130" s="280" t="s">
        <v>9438</v>
      </c>
      <c r="J130" s="280"/>
      <c r="K130" s="280"/>
      <c r="L130" s="280"/>
    </row>
    <row r="131" spans="1:12" x14ac:dyDescent="0.25">
      <c r="A131" s="280" t="s">
        <v>990</v>
      </c>
      <c r="B131" s="280" t="s">
        <v>988</v>
      </c>
      <c r="C131" s="280" t="s">
        <v>989</v>
      </c>
      <c r="D131" s="280" t="s">
        <v>8619</v>
      </c>
      <c r="E131" s="280" t="s">
        <v>8938</v>
      </c>
      <c r="F131" s="280" t="s">
        <v>8939</v>
      </c>
      <c r="G131" s="280" t="s">
        <v>9196</v>
      </c>
      <c r="H131" s="280" t="s">
        <v>9437</v>
      </c>
      <c r="I131" s="280" t="s">
        <v>9438</v>
      </c>
      <c r="J131" s="280"/>
      <c r="K131" s="280"/>
      <c r="L131" s="280"/>
    </row>
    <row r="132" spans="1:12" x14ac:dyDescent="0.25">
      <c r="A132" s="280" t="s">
        <v>73</v>
      </c>
      <c r="B132" s="280" t="s">
        <v>71</v>
      </c>
      <c r="C132" s="280" t="s">
        <v>72</v>
      </c>
      <c r="D132" s="280" t="s">
        <v>8622</v>
      </c>
      <c r="E132" s="280" t="s">
        <v>8945</v>
      </c>
      <c r="F132" s="280" t="s">
        <v>8958</v>
      </c>
      <c r="G132" s="280" t="s">
        <v>8959</v>
      </c>
      <c r="H132" s="280" t="s">
        <v>9437</v>
      </c>
      <c r="I132" s="280" t="s">
        <v>9438</v>
      </c>
      <c r="J132" s="280"/>
      <c r="K132" s="280"/>
      <c r="L132" s="280"/>
    </row>
    <row r="133" spans="1:12" x14ac:dyDescent="0.25">
      <c r="A133" s="280" t="s">
        <v>448</v>
      </c>
      <c r="B133" s="280" t="s">
        <v>1257</v>
      </c>
      <c r="C133" s="280" t="s">
        <v>1258</v>
      </c>
      <c r="D133" s="280" t="s">
        <v>8623</v>
      </c>
      <c r="E133" s="280" t="s">
        <v>8938</v>
      </c>
      <c r="F133" s="280" t="s">
        <v>8946</v>
      </c>
      <c r="G133" s="280" t="s">
        <v>8927</v>
      </c>
      <c r="H133" s="280" t="s">
        <v>9437</v>
      </c>
      <c r="I133" s="280" t="s">
        <v>9438</v>
      </c>
      <c r="J133" s="280"/>
      <c r="K133" s="280"/>
      <c r="L133" s="280"/>
    </row>
    <row r="134" spans="1:12" x14ac:dyDescent="0.25">
      <c r="A134" s="280" t="s">
        <v>448</v>
      </c>
      <c r="B134" s="280" t="s">
        <v>446</v>
      </c>
      <c r="C134" s="280" t="s">
        <v>447</v>
      </c>
      <c r="D134" s="280" t="s">
        <v>8623</v>
      </c>
      <c r="E134" s="280" t="s">
        <v>8938</v>
      </c>
      <c r="F134" s="280" t="s">
        <v>8959</v>
      </c>
      <c r="G134" s="280" t="s">
        <v>9217</v>
      </c>
      <c r="H134" s="280" t="s">
        <v>9439</v>
      </c>
      <c r="I134" s="280" t="s">
        <v>9438</v>
      </c>
      <c r="J134" s="280"/>
      <c r="K134" s="280"/>
      <c r="L134" s="280"/>
    </row>
    <row r="135" spans="1:12" x14ac:dyDescent="0.25">
      <c r="A135" s="280" t="s">
        <v>448</v>
      </c>
      <c r="B135" s="280" t="s">
        <v>462</v>
      </c>
      <c r="C135" s="280" t="s">
        <v>463</v>
      </c>
      <c r="D135" s="280" t="s">
        <v>8623</v>
      </c>
      <c r="E135" s="280" t="s">
        <v>8938</v>
      </c>
      <c r="F135" s="280" t="s">
        <v>8973</v>
      </c>
      <c r="G135" s="280" t="s">
        <v>8994</v>
      </c>
      <c r="H135" s="280" t="s">
        <v>9439</v>
      </c>
      <c r="I135" s="280" t="s">
        <v>9438</v>
      </c>
      <c r="J135" s="280"/>
      <c r="K135" s="280"/>
      <c r="L135" s="280"/>
    </row>
    <row r="136" spans="1:12" x14ac:dyDescent="0.25">
      <c r="A136" s="280" t="s">
        <v>448</v>
      </c>
      <c r="B136" s="280" t="s">
        <v>476</v>
      </c>
      <c r="C136" s="280" t="s">
        <v>477</v>
      </c>
      <c r="D136" s="280" t="s">
        <v>8623</v>
      </c>
      <c r="E136" s="280" t="s">
        <v>8938</v>
      </c>
      <c r="F136" s="280" t="s">
        <v>8973</v>
      </c>
      <c r="G136" s="280" t="s">
        <v>9373</v>
      </c>
      <c r="H136" s="280" t="s">
        <v>9439</v>
      </c>
      <c r="I136" s="280" t="s">
        <v>9438</v>
      </c>
      <c r="J136" s="280"/>
      <c r="K136" s="280"/>
      <c r="L136" s="280"/>
    </row>
    <row r="137" spans="1:12" x14ac:dyDescent="0.25">
      <c r="A137" s="280" t="s">
        <v>448</v>
      </c>
      <c r="B137" s="280" t="s">
        <v>486</v>
      </c>
      <c r="C137" s="280" t="s">
        <v>487</v>
      </c>
      <c r="D137" s="280" t="s">
        <v>8623</v>
      </c>
      <c r="E137" s="280" t="s">
        <v>8938</v>
      </c>
      <c r="F137" s="280" t="s">
        <v>8959</v>
      </c>
      <c r="G137" s="280" t="s">
        <v>9377</v>
      </c>
      <c r="H137" s="280" t="s">
        <v>9439</v>
      </c>
      <c r="I137" s="280" t="s">
        <v>9438</v>
      </c>
      <c r="J137" s="280"/>
      <c r="K137" s="280"/>
      <c r="L137" s="280"/>
    </row>
    <row r="138" spans="1:12" x14ac:dyDescent="0.25">
      <c r="A138" s="280" t="s">
        <v>271</v>
      </c>
      <c r="B138" s="280" t="s">
        <v>269</v>
      </c>
      <c r="C138" s="280" t="s">
        <v>270</v>
      </c>
      <c r="D138" s="280" t="s">
        <v>8626</v>
      </c>
      <c r="E138" s="280" t="s">
        <v>8925</v>
      </c>
      <c r="F138" s="280" t="s">
        <v>8946</v>
      </c>
      <c r="G138" s="280" t="s">
        <v>8969</v>
      </c>
      <c r="H138" s="280" t="s">
        <v>9437</v>
      </c>
      <c r="I138" s="280" t="s">
        <v>9440</v>
      </c>
      <c r="J138" s="280"/>
      <c r="K138" s="280"/>
      <c r="L138" s="280"/>
    </row>
    <row r="139" spans="1:12" x14ac:dyDescent="0.25">
      <c r="A139" s="280" t="s">
        <v>271</v>
      </c>
      <c r="B139" s="280" t="s">
        <v>282</v>
      </c>
      <c r="C139" s="280" t="s">
        <v>283</v>
      </c>
      <c r="D139" s="280" t="s">
        <v>8626</v>
      </c>
      <c r="E139" s="280" t="s">
        <v>8925</v>
      </c>
      <c r="F139" s="280" t="s">
        <v>8959</v>
      </c>
      <c r="G139" s="280" t="s">
        <v>8959</v>
      </c>
      <c r="H139" s="280" t="s">
        <v>9439</v>
      </c>
      <c r="I139" s="280" t="s">
        <v>9438</v>
      </c>
      <c r="J139" s="280"/>
      <c r="K139" s="280"/>
      <c r="L139" s="280"/>
    </row>
    <row r="140" spans="1:12" x14ac:dyDescent="0.25">
      <c r="A140" s="280" t="s">
        <v>271</v>
      </c>
      <c r="B140" s="280" t="s">
        <v>292</v>
      </c>
      <c r="C140" s="280" t="s">
        <v>293</v>
      </c>
      <c r="D140" s="280" t="s">
        <v>8626</v>
      </c>
      <c r="E140" s="280" t="s">
        <v>8925</v>
      </c>
      <c r="F140" s="280" t="s">
        <v>8959</v>
      </c>
      <c r="G140" s="280" t="s">
        <v>9324</v>
      </c>
      <c r="H140" s="280" t="s">
        <v>9439</v>
      </c>
      <c r="I140" s="280" t="s">
        <v>9438</v>
      </c>
      <c r="J140" s="280"/>
      <c r="K140" s="280"/>
      <c r="L140" s="280"/>
    </row>
    <row r="141" spans="1:12" x14ac:dyDescent="0.25">
      <c r="A141" s="280" t="s">
        <v>3785</v>
      </c>
      <c r="B141" s="280" t="s">
        <v>3783</v>
      </c>
      <c r="C141" s="280" t="s">
        <v>3784</v>
      </c>
      <c r="D141" s="280" t="s">
        <v>8635</v>
      </c>
      <c r="E141" s="280" t="s">
        <v>8967</v>
      </c>
      <c r="F141" s="280" t="s">
        <v>8973</v>
      </c>
      <c r="G141" s="280" t="s">
        <v>8974</v>
      </c>
      <c r="H141" s="280" t="s">
        <v>9437</v>
      </c>
      <c r="I141" s="280" t="s">
        <v>9438</v>
      </c>
      <c r="J141" s="280"/>
      <c r="K141" s="280"/>
      <c r="L141" s="280"/>
    </row>
    <row r="142" spans="1:12" x14ac:dyDescent="0.25">
      <c r="A142" s="280" t="s">
        <v>501</v>
      </c>
      <c r="B142" s="280" t="s">
        <v>499</v>
      </c>
      <c r="C142" s="280" t="s">
        <v>500</v>
      </c>
      <c r="D142" s="280" t="s">
        <v>8636</v>
      </c>
      <c r="E142" s="280" t="s">
        <v>8938</v>
      </c>
      <c r="F142" s="280" t="s">
        <v>8973</v>
      </c>
      <c r="G142" s="280" t="s">
        <v>9011</v>
      </c>
      <c r="H142" s="280" t="s">
        <v>9437</v>
      </c>
      <c r="I142" s="280" t="s">
        <v>9438</v>
      </c>
      <c r="J142" s="280"/>
      <c r="K142" s="280"/>
      <c r="L142" s="280"/>
    </row>
    <row r="143" spans="1:12" x14ac:dyDescent="0.25">
      <c r="A143" s="280" t="s">
        <v>9774</v>
      </c>
      <c r="B143" s="293" t="s">
        <v>9775</v>
      </c>
      <c r="C143" s="280" t="s">
        <v>510</v>
      </c>
      <c r="D143" s="280" t="s">
        <v>8637</v>
      </c>
      <c r="E143" s="280" t="s">
        <v>8945</v>
      </c>
      <c r="F143" s="280" t="s">
        <v>9140</v>
      </c>
      <c r="G143" s="280" t="s">
        <v>8969</v>
      </c>
      <c r="H143" s="280" t="s">
        <v>9437</v>
      </c>
      <c r="I143" s="280" t="s">
        <v>9440</v>
      </c>
      <c r="J143" s="280"/>
      <c r="K143" s="280"/>
      <c r="L143" s="280"/>
    </row>
    <row r="144" spans="1:12" x14ac:dyDescent="0.25">
      <c r="A144" s="280" t="s">
        <v>9774</v>
      </c>
      <c r="B144" s="293" t="s">
        <v>9776</v>
      </c>
      <c r="C144" s="280" t="s">
        <v>524</v>
      </c>
      <c r="D144" s="280" t="s">
        <v>8637</v>
      </c>
      <c r="E144" s="280" t="s">
        <v>8945</v>
      </c>
      <c r="F144" s="280" t="s">
        <v>8973</v>
      </c>
      <c r="G144" s="280" t="s">
        <v>9107</v>
      </c>
      <c r="H144" s="280" t="s">
        <v>9439</v>
      </c>
      <c r="I144" s="280" t="s">
        <v>9438</v>
      </c>
      <c r="J144" s="280"/>
      <c r="K144" s="280"/>
      <c r="L144" s="280"/>
    </row>
    <row r="145" spans="1:12" x14ac:dyDescent="0.25">
      <c r="A145" s="280" t="s">
        <v>9774</v>
      </c>
      <c r="B145" s="280" t="s">
        <v>540</v>
      </c>
      <c r="C145" s="280" t="s">
        <v>541</v>
      </c>
      <c r="D145" s="280" t="s">
        <v>8637</v>
      </c>
      <c r="E145" s="280" t="s">
        <v>8945</v>
      </c>
      <c r="F145" s="280" t="s">
        <v>8973</v>
      </c>
      <c r="G145" s="280" t="s">
        <v>9011</v>
      </c>
      <c r="H145" s="280" t="s">
        <v>9439</v>
      </c>
      <c r="I145" s="280" t="s">
        <v>9438</v>
      </c>
      <c r="J145" s="280"/>
      <c r="K145" s="280"/>
      <c r="L145" s="280"/>
    </row>
    <row r="146" spans="1:12" x14ac:dyDescent="0.25">
      <c r="A146" s="280" t="s">
        <v>9774</v>
      </c>
      <c r="B146" s="280" t="s">
        <v>553</v>
      </c>
      <c r="C146" s="280" t="s">
        <v>554</v>
      </c>
      <c r="D146" s="280" t="s">
        <v>8637</v>
      </c>
      <c r="E146" s="280" t="s">
        <v>8945</v>
      </c>
      <c r="F146" s="280" t="s">
        <v>8959</v>
      </c>
      <c r="G146" s="280" t="s">
        <v>9397</v>
      </c>
      <c r="H146" s="280" t="s">
        <v>9439</v>
      </c>
      <c r="I146" s="280" t="s">
        <v>9438</v>
      </c>
      <c r="J146" s="280"/>
      <c r="K146" s="280"/>
      <c r="L146" s="280"/>
    </row>
    <row r="147" spans="1:12" x14ac:dyDescent="0.25">
      <c r="A147" s="280" t="s">
        <v>87</v>
      </c>
      <c r="B147" s="280" t="s">
        <v>1626</v>
      </c>
      <c r="C147" s="280" t="s">
        <v>1627</v>
      </c>
      <c r="D147" s="280" t="s">
        <v>8640</v>
      </c>
      <c r="E147" s="280" t="s">
        <v>8938</v>
      </c>
      <c r="F147" s="280" t="s">
        <v>9009</v>
      </c>
      <c r="G147" s="280" t="s">
        <v>8969</v>
      </c>
      <c r="H147" s="280" t="s">
        <v>9437</v>
      </c>
      <c r="I147" s="280" t="s">
        <v>9440</v>
      </c>
      <c r="J147" s="280"/>
      <c r="K147" s="280"/>
      <c r="L147" s="280"/>
    </row>
    <row r="148" spans="1:12" x14ac:dyDescent="0.25">
      <c r="A148" s="280" t="s">
        <v>87</v>
      </c>
      <c r="B148" s="280" t="s">
        <v>85</v>
      </c>
      <c r="C148" s="280" t="s">
        <v>86</v>
      </c>
      <c r="D148" s="280" t="s">
        <v>8640</v>
      </c>
      <c r="E148" s="280" t="s">
        <v>8938</v>
      </c>
      <c r="F148" s="280" t="s">
        <v>8973</v>
      </c>
      <c r="G148" s="280" t="s">
        <v>9324</v>
      </c>
      <c r="H148" s="280" t="s">
        <v>9439</v>
      </c>
      <c r="I148" s="280" t="s">
        <v>9438</v>
      </c>
      <c r="J148" s="280"/>
      <c r="K148" s="280"/>
      <c r="L148" s="280"/>
    </row>
    <row r="149" spans="1:12" x14ac:dyDescent="0.25">
      <c r="A149" s="280" t="s">
        <v>87</v>
      </c>
      <c r="B149" s="280" t="s">
        <v>1635</v>
      </c>
      <c r="C149" s="280" t="s">
        <v>1636</v>
      </c>
      <c r="D149" s="280" t="s">
        <v>8640</v>
      </c>
      <c r="E149" s="280" t="s">
        <v>8938</v>
      </c>
      <c r="F149" s="280" t="s">
        <v>8939</v>
      </c>
      <c r="G149" s="280" t="s">
        <v>9408</v>
      </c>
      <c r="H149" s="280" t="s">
        <v>9439</v>
      </c>
      <c r="I149" s="280" t="s">
        <v>9438</v>
      </c>
      <c r="J149" s="280"/>
      <c r="K149" s="280"/>
      <c r="L149" s="280"/>
    </row>
    <row r="150" spans="1:12" x14ac:dyDescent="0.25">
      <c r="A150" s="280" t="s">
        <v>915</v>
      </c>
      <c r="B150" s="280" t="s">
        <v>2181</v>
      </c>
      <c r="C150" s="280" t="s">
        <v>2182</v>
      </c>
      <c r="D150" s="280" t="s">
        <v>8641</v>
      </c>
      <c r="E150" s="280" t="s">
        <v>8938</v>
      </c>
      <c r="F150" s="280" t="s">
        <v>9412</v>
      </c>
      <c r="G150" s="280" t="s">
        <v>8969</v>
      </c>
      <c r="H150" s="280" t="s">
        <v>9437</v>
      </c>
      <c r="I150" s="280" t="s">
        <v>9440</v>
      </c>
      <c r="J150" s="280"/>
      <c r="K150" s="280"/>
      <c r="L150" s="280"/>
    </row>
    <row r="151" spans="1:12" x14ac:dyDescent="0.25">
      <c r="A151" s="280" t="s">
        <v>915</v>
      </c>
      <c r="B151" s="280" t="s">
        <v>913</v>
      </c>
      <c r="C151" s="280" t="s">
        <v>914</v>
      </c>
      <c r="D151" s="280" t="s">
        <v>8641</v>
      </c>
      <c r="E151" s="280" t="s">
        <v>8938</v>
      </c>
      <c r="F151" s="280" t="s">
        <v>8973</v>
      </c>
      <c r="G151" s="280" t="s">
        <v>9324</v>
      </c>
      <c r="H151" s="280" t="s">
        <v>9439</v>
      </c>
      <c r="I151" s="280" t="s">
        <v>9438</v>
      </c>
      <c r="J151" s="280"/>
      <c r="K151" s="280"/>
      <c r="L151" s="280"/>
    </row>
    <row r="152" spans="1:12" x14ac:dyDescent="0.25">
      <c r="A152" s="280" t="s">
        <v>915</v>
      </c>
      <c r="B152" s="280" t="s">
        <v>2156</v>
      </c>
      <c r="C152" s="280" t="s">
        <v>2157</v>
      </c>
      <c r="D152" s="280" t="s">
        <v>8641</v>
      </c>
      <c r="E152" s="280" t="s">
        <v>8938</v>
      </c>
      <c r="F152" s="280" t="s">
        <v>9421</v>
      </c>
      <c r="G152" s="280" t="s">
        <v>2156</v>
      </c>
      <c r="H152" s="280" t="s">
        <v>9439</v>
      </c>
      <c r="I152" s="280" t="s">
        <v>9438</v>
      </c>
      <c r="J152" s="280"/>
      <c r="K152" s="280"/>
      <c r="L152" s="280"/>
    </row>
    <row r="153" spans="1:12" x14ac:dyDescent="0.25">
      <c r="A153" s="280" t="s">
        <v>585</v>
      </c>
      <c r="B153" s="280" t="s">
        <v>583</v>
      </c>
      <c r="C153" s="280" t="s">
        <v>584</v>
      </c>
      <c r="D153" s="280" t="s">
        <v>8642</v>
      </c>
      <c r="E153" s="280" t="s">
        <v>9030</v>
      </c>
      <c r="F153" s="280" t="s">
        <v>8946</v>
      </c>
      <c r="G153" s="280" t="s">
        <v>8959</v>
      </c>
      <c r="H153" s="280" t="s">
        <v>9437</v>
      </c>
      <c r="I153" s="280" t="s">
        <v>9438</v>
      </c>
      <c r="J153" s="280"/>
      <c r="K153" s="280"/>
      <c r="L153" s="280"/>
    </row>
    <row r="154" spans="1:12" x14ac:dyDescent="0.25">
      <c r="A154" s="280" t="s">
        <v>3797</v>
      </c>
      <c r="B154" s="280" t="s">
        <v>3795</v>
      </c>
      <c r="C154" s="280" t="s">
        <v>3796</v>
      </c>
      <c r="D154" s="280" t="s">
        <v>8651</v>
      </c>
      <c r="E154" s="280" t="s">
        <v>8967</v>
      </c>
      <c r="F154" s="280" t="s">
        <v>9428</v>
      </c>
      <c r="G154" s="280" t="s">
        <v>8927</v>
      </c>
      <c r="H154" s="280" t="s">
        <v>9437</v>
      </c>
      <c r="I154" s="280" t="s">
        <v>9438</v>
      </c>
      <c r="J154" s="280"/>
      <c r="K154" s="280"/>
      <c r="L154" s="280"/>
    </row>
    <row r="155" spans="1:12" x14ac:dyDescent="0.25">
      <c r="A155" s="280" t="s">
        <v>54</v>
      </c>
      <c r="B155" s="280" t="s">
        <v>52</v>
      </c>
      <c r="C155" s="280" t="s">
        <v>53</v>
      </c>
      <c r="D155" s="280" t="s">
        <v>8658</v>
      </c>
      <c r="E155" s="280" t="s">
        <v>8945</v>
      </c>
      <c r="F155" s="280" t="s">
        <v>8959</v>
      </c>
      <c r="G155" s="280" t="s">
        <v>8927</v>
      </c>
      <c r="H155" s="280" t="s">
        <v>9437</v>
      </c>
      <c r="I155" s="280" t="s">
        <v>9438</v>
      </c>
      <c r="J155" s="280"/>
      <c r="K155" s="280"/>
      <c r="L155" s="280"/>
    </row>
    <row r="156" spans="1:12" x14ac:dyDescent="0.25">
      <c r="A156" s="280" t="s">
        <v>54</v>
      </c>
      <c r="B156" s="280" t="s">
        <v>620</v>
      </c>
      <c r="C156" s="280" t="s">
        <v>621</v>
      </c>
      <c r="D156" s="280" t="s">
        <v>8658</v>
      </c>
      <c r="E156" s="280" t="s">
        <v>8945</v>
      </c>
      <c r="F156" s="280" t="s">
        <v>8973</v>
      </c>
      <c r="G156" s="280" t="s">
        <v>9011</v>
      </c>
      <c r="H156" s="280" t="s">
        <v>9439</v>
      </c>
      <c r="I156" s="280" t="s">
        <v>9438</v>
      </c>
      <c r="J156" s="280"/>
      <c r="K156" s="280"/>
      <c r="L156" s="280"/>
    </row>
    <row r="157" spans="1:12" x14ac:dyDescent="0.25">
      <c r="A157" s="280" t="s">
        <v>304</v>
      </c>
      <c r="B157" s="280" t="s">
        <v>302</v>
      </c>
      <c r="C157" s="280" t="s">
        <v>303</v>
      </c>
      <c r="D157" s="280" t="s">
        <v>8661</v>
      </c>
      <c r="E157" s="280" t="s">
        <v>8938</v>
      </c>
      <c r="F157" s="280" t="s">
        <v>8939</v>
      </c>
      <c r="G157" s="280" t="s">
        <v>8939</v>
      </c>
      <c r="H157" s="280" t="s">
        <v>9437</v>
      </c>
      <c r="I157" s="280" t="s">
        <v>9438</v>
      </c>
      <c r="J157" s="280"/>
      <c r="K157" s="280"/>
      <c r="L157" s="280"/>
    </row>
    <row r="158" spans="1:12" x14ac:dyDescent="0.25">
      <c r="A158" s="280" t="s">
        <v>114</v>
      </c>
      <c r="B158" s="280" t="s">
        <v>112</v>
      </c>
      <c r="C158" s="280" t="s">
        <v>113</v>
      </c>
      <c r="D158" s="280" t="s">
        <v>8662</v>
      </c>
      <c r="E158" s="280" t="s">
        <v>8938</v>
      </c>
      <c r="F158" s="280" t="s">
        <v>9434</v>
      </c>
      <c r="G158" s="280" t="s">
        <v>8927</v>
      </c>
      <c r="H158" s="280" t="s">
        <v>9437</v>
      </c>
      <c r="I158" s="280" t="s">
        <v>9438</v>
      </c>
      <c r="J158" s="280"/>
      <c r="K158" s="280"/>
      <c r="L158" s="280"/>
    </row>
  </sheetData>
  <autoFilter ref="A1:L158"/>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F194"/>
  <sheetViews>
    <sheetView workbookViewId="0">
      <selection sqref="A1:BE1"/>
    </sheetView>
  </sheetViews>
  <sheetFormatPr defaultColWidth="9.42578125" defaultRowHeight="15" x14ac:dyDescent="0.25"/>
  <cols>
    <col min="1" max="1" width="49.42578125" style="51" bestFit="1" customWidth="1"/>
    <col min="2" max="2" width="5.42578125" style="51" bestFit="1" customWidth="1"/>
    <col min="3" max="57" width="5.42578125" style="51" customWidth="1"/>
    <col min="58" max="58" width="9.42578125" style="51" customWidth="1"/>
    <col min="59" max="16384" width="9.42578125" style="51"/>
  </cols>
  <sheetData>
    <row r="1" spans="1:58" x14ac:dyDescent="0.2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4" customFormat="1" ht="121.5" customHeight="1" x14ac:dyDescent="0.2">
      <c r="A2" s="13" t="s">
        <v>8199</v>
      </c>
      <c r="B2" s="184" t="s">
        <v>8200</v>
      </c>
      <c r="C2" s="16" t="s">
        <v>9441</v>
      </c>
      <c r="D2" s="16" t="s">
        <v>9442</v>
      </c>
      <c r="E2" s="16" t="s">
        <v>9443</v>
      </c>
      <c r="F2" s="16" t="s">
        <v>9444</v>
      </c>
      <c r="G2" s="16" t="s">
        <v>9445</v>
      </c>
      <c r="H2" s="16" t="s">
        <v>9446</v>
      </c>
      <c r="I2" s="16" t="s">
        <v>9447</v>
      </c>
      <c r="J2" s="16" t="s">
        <v>9448</v>
      </c>
      <c r="K2" s="16" t="s">
        <v>9449</v>
      </c>
      <c r="L2" s="16" t="s">
        <v>9450</v>
      </c>
      <c r="M2" s="16" t="s">
        <v>9451</v>
      </c>
      <c r="N2" s="16" t="s">
        <v>9452</v>
      </c>
      <c r="O2" s="16" t="s">
        <v>9453</v>
      </c>
      <c r="P2" s="16" t="s">
        <v>9454</v>
      </c>
      <c r="Q2" s="16" t="s">
        <v>9455</v>
      </c>
      <c r="R2" s="16" t="s">
        <v>9456</v>
      </c>
      <c r="S2" s="16" t="s">
        <v>9457</v>
      </c>
      <c r="T2" s="16" t="s">
        <v>9458</v>
      </c>
      <c r="U2" s="16" t="s">
        <v>9458</v>
      </c>
      <c r="V2" s="16" t="s">
        <v>9459</v>
      </c>
      <c r="W2" s="16" t="s">
        <v>9460</v>
      </c>
      <c r="X2" s="16" t="s">
        <v>9461</v>
      </c>
      <c r="Y2" s="16" t="s">
        <v>9462</v>
      </c>
      <c r="Z2" s="16" t="s">
        <v>9463</v>
      </c>
      <c r="AA2" s="16" t="s">
        <v>9464</v>
      </c>
      <c r="AB2" s="16" t="s">
        <v>9465</v>
      </c>
      <c r="AC2" s="16" t="s">
        <v>9466</v>
      </c>
      <c r="AD2" s="16" t="s">
        <v>9467</v>
      </c>
      <c r="AE2" s="16" t="s">
        <v>9468</v>
      </c>
      <c r="AF2" s="16" t="s">
        <v>8345</v>
      </c>
      <c r="AG2" s="16" t="s">
        <v>8261</v>
      </c>
      <c r="AH2" s="16" t="s">
        <v>9469</v>
      </c>
      <c r="AI2" s="16" t="s">
        <v>9469</v>
      </c>
      <c r="AJ2" s="16" t="s">
        <v>9469</v>
      </c>
      <c r="AK2" s="16" t="s">
        <v>9470</v>
      </c>
      <c r="AL2" s="16" t="s">
        <v>9471</v>
      </c>
      <c r="AM2" s="16" t="s">
        <v>9472</v>
      </c>
      <c r="AN2" s="16" t="s">
        <v>9473</v>
      </c>
      <c r="AO2" s="16" t="s">
        <v>9474</v>
      </c>
      <c r="AP2" s="16" t="s">
        <v>9475</v>
      </c>
      <c r="AQ2" s="16" t="s">
        <v>9476</v>
      </c>
      <c r="AR2" s="16" t="s">
        <v>9477</v>
      </c>
      <c r="AS2" s="16" t="s">
        <v>9478</v>
      </c>
      <c r="AT2" s="16" t="s">
        <v>9479</v>
      </c>
      <c r="AU2" s="16" t="s">
        <v>9480</v>
      </c>
      <c r="AV2" s="16" t="s">
        <v>9481</v>
      </c>
      <c r="AW2" s="16" t="s">
        <v>9482</v>
      </c>
      <c r="AX2" s="16" t="s">
        <v>9483</v>
      </c>
      <c r="AY2" s="16" t="s">
        <v>9484</v>
      </c>
      <c r="AZ2" s="16" t="s">
        <v>9485</v>
      </c>
      <c r="BA2" s="16" t="s">
        <v>9486</v>
      </c>
      <c r="BB2" s="16" t="s">
        <v>9487</v>
      </c>
      <c r="BC2" s="16" t="s">
        <v>8350</v>
      </c>
      <c r="BD2" s="16" t="s">
        <v>9488</v>
      </c>
      <c r="BE2" s="16" t="s">
        <v>8351</v>
      </c>
    </row>
    <row r="3" spans="1:58" x14ac:dyDescent="0.25">
      <c r="A3" s="14" t="s">
        <v>9489</v>
      </c>
      <c r="B3" s="184"/>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25">
      <c r="A4" s="13" t="s">
        <v>62</v>
      </c>
      <c r="B4" s="184" t="s">
        <v>8363</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14</v>
      </c>
      <c r="AQ4" s="19" t="s">
        <v>14</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25">
      <c r="A5" s="13" t="s">
        <v>8365</v>
      </c>
      <c r="B5" s="184" t="s">
        <v>8366</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14</v>
      </c>
      <c r="AF5" s="19">
        <v>2014</v>
      </c>
      <c r="AG5" s="18">
        <v>2012</v>
      </c>
      <c r="AH5" s="19">
        <v>2014</v>
      </c>
      <c r="AI5" s="19">
        <v>2015</v>
      </c>
      <c r="AJ5" s="19">
        <v>2016</v>
      </c>
      <c r="AK5" s="20" t="s">
        <v>14</v>
      </c>
      <c r="AL5" s="20">
        <v>2015</v>
      </c>
      <c r="AM5" s="19">
        <v>2015</v>
      </c>
      <c r="AN5" s="19">
        <v>2014</v>
      </c>
      <c r="AO5" s="19">
        <v>2014</v>
      </c>
      <c r="AP5" s="19">
        <v>2014</v>
      </c>
      <c r="AQ5" s="19">
        <v>2014</v>
      </c>
      <c r="AR5" s="19" t="s">
        <v>14</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25">
      <c r="A6" s="13" t="s">
        <v>367</v>
      </c>
      <c r="B6" s="184" t="s">
        <v>8442</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14</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14</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25">
      <c r="A7" s="13" t="s">
        <v>1516</v>
      </c>
      <c r="B7" s="184" t="s">
        <v>8364</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14</v>
      </c>
      <c r="S7" s="19">
        <v>2016</v>
      </c>
      <c r="T7" s="19">
        <v>2013</v>
      </c>
      <c r="U7" s="19">
        <v>2014</v>
      </c>
      <c r="V7" s="19">
        <v>2014</v>
      </c>
      <c r="W7" s="19">
        <v>2015</v>
      </c>
      <c r="X7" s="19">
        <v>2007</v>
      </c>
      <c r="Y7" s="19">
        <v>2009</v>
      </c>
      <c r="Z7" s="19">
        <v>2014</v>
      </c>
      <c r="AA7" s="19">
        <v>2014</v>
      </c>
      <c r="AB7" s="19">
        <v>2014</v>
      </c>
      <c r="AC7" s="19">
        <v>2014</v>
      </c>
      <c r="AD7" s="19">
        <v>2015</v>
      </c>
      <c r="AE7" s="19">
        <v>2012</v>
      </c>
      <c r="AF7" s="19" t="s">
        <v>14</v>
      </c>
      <c r="AG7" s="18">
        <v>2008</v>
      </c>
      <c r="AH7" s="19">
        <v>2014</v>
      </c>
      <c r="AI7" s="19">
        <v>2015</v>
      </c>
      <c r="AJ7" s="19">
        <v>2016</v>
      </c>
      <c r="AK7" s="20" t="s">
        <v>14</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25">
      <c r="A8" s="13" t="s">
        <v>8372</v>
      </c>
      <c r="B8" s="184" t="s">
        <v>8373</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14</v>
      </c>
      <c r="S8" s="19">
        <v>2016</v>
      </c>
      <c r="T8" s="19">
        <v>2013</v>
      </c>
      <c r="U8" s="19">
        <v>2014</v>
      </c>
      <c r="V8" s="19">
        <v>2014</v>
      </c>
      <c r="W8" s="19">
        <v>2015</v>
      </c>
      <c r="X8" s="19" t="s">
        <v>14</v>
      </c>
      <c r="Y8" s="19" t="s">
        <v>14</v>
      </c>
      <c r="Z8" s="19">
        <v>2014</v>
      </c>
      <c r="AA8" s="19">
        <v>2014</v>
      </c>
      <c r="AB8" s="19" t="s">
        <v>14</v>
      </c>
      <c r="AC8" s="19">
        <v>2014</v>
      </c>
      <c r="AD8" s="19">
        <v>2015</v>
      </c>
      <c r="AE8" s="19" t="s">
        <v>14</v>
      </c>
      <c r="AF8" s="19" t="s">
        <v>14</v>
      </c>
      <c r="AG8" s="18" t="s">
        <v>14</v>
      </c>
      <c r="AH8" s="19">
        <v>2014</v>
      </c>
      <c r="AI8" s="19">
        <v>2015</v>
      </c>
      <c r="AJ8" s="19">
        <v>2016</v>
      </c>
      <c r="AK8" s="20" t="s">
        <v>14</v>
      </c>
      <c r="AL8" s="20">
        <v>2015</v>
      </c>
      <c r="AM8" s="19">
        <v>2015</v>
      </c>
      <c r="AN8" s="19">
        <v>2014</v>
      </c>
      <c r="AO8" s="19">
        <v>2014</v>
      </c>
      <c r="AP8" s="19">
        <v>2014</v>
      </c>
      <c r="AQ8" s="19" t="s">
        <v>14</v>
      </c>
      <c r="AR8" s="19">
        <v>2009</v>
      </c>
      <c r="AS8" s="19">
        <v>2014</v>
      </c>
      <c r="AT8" s="19" t="s">
        <v>14</v>
      </c>
      <c r="AU8" s="19">
        <v>2012</v>
      </c>
      <c r="AV8" s="19">
        <v>2013</v>
      </c>
      <c r="AW8" s="19">
        <v>2014</v>
      </c>
      <c r="AX8" s="19">
        <v>2014</v>
      </c>
      <c r="AY8" s="19">
        <v>2014</v>
      </c>
      <c r="AZ8" s="19">
        <v>2011</v>
      </c>
      <c r="BA8" s="19">
        <v>2015</v>
      </c>
      <c r="BB8" s="19">
        <v>2015</v>
      </c>
      <c r="BC8" s="19">
        <v>2015</v>
      </c>
      <c r="BD8" s="19">
        <v>2014</v>
      </c>
      <c r="BE8" s="19">
        <v>2014</v>
      </c>
      <c r="BF8" s="9"/>
    </row>
    <row r="9" spans="1:58" x14ac:dyDescent="0.25">
      <c r="A9" s="13" t="s">
        <v>8369</v>
      </c>
      <c r="B9" s="184" t="s">
        <v>8370</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14</v>
      </c>
      <c r="AF9" s="19">
        <v>2014</v>
      </c>
      <c r="AG9" s="18">
        <v>2013</v>
      </c>
      <c r="AH9" s="19">
        <v>2014</v>
      </c>
      <c r="AI9" s="19">
        <v>2015</v>
      </c>
      <c r="AJ9" s="19">
        <v>2016</v>
      </c>
      <c r="AK9" s="20" t="s">
        <v>14</v>
      </c>
      <c r="AL9" s="20">
        <v>2015</v>
      </c>
      <c r="AM9" s="19">
        <v>2015</v>
      </c>
      <c r="AN9" s="19">
        <v>2014</v>
      </c>
      <c r="AO9" s="19">
        <v>2014</v>
      </c>
      <c r="AP9" s="19" t="s">
        <v>14</v>
      </c>
      <c r="AQ9" s="19" t="s">
        <v>14</v>
      </c>
      <c r="AR9" s="19">
        <v>2015</v>
      </c>
      <c r="AS9" s="19">
        <v>2014</v>
      </c>
      <c r="AT9" s="19">
        <v>2015</v>
      </c>
      <c r="AU9" s="19">
        <v>2012</v>
      </c>
      <c r="AV9" s="19">
        <v>2013</v>
      </c>
      <c r="AW9" s="19">
        <v>2014</v>
      </c>
      <c r="AX9" s="19">
        <v>2014</v>
      </c>
      <c r="AY9" s="19">
        <v>2014</v>
      </c>
      <c r="AZ9" s="19">
        <v>2015</v>
      </c>
      <c r="BA9" s="19">
        <v>2015</v>
      </c>
      <c r="BB9" s="19" t="s">
        <v>14</v>
      </c>
      <c r="BC9" s="19">
        <v>2015</v>
      </c>
      <c r="BD9" s="19">
        <v>2014</v>
      </c>
      <c r="BE9" s="19">
        <v>2014</v>
      </c>
      <c r="BF9" s="9"/>
    </row>
    <row r="10" spans="1:58" x14ac:dyDescent="0.25">
      <c r="A10" s="13" t="s">
        <v>1223</v>
      </c>
      <c r="B10" s="184" t="s">
        <v>8371</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14</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25">
      <c r="A11" s="13" t="s">
        <v>8374</v>
      </c>
      <c r="B11" s="184" t="s">
        <v>8375</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14</v>
      </c>
      <c r="S11" s="19">
        <v>2016</v>
      </c>
      <c r="T11" s="19">
        <v>2013</v>
      </c>
      <c r="U11" s="19">
        <v>2014</v>
      </c>
      <c r="V11" s="19" t="s">
        <v>14</v>
      </c>
      <c r="W11" s="19">
        <v>2015</v>
      </c>
      <c r="X11" s="19">
        <v>2007</v>
      </c>
      <c r="Y11" s="19">
        <v>2011</v>
      </c>
      <c r="Z11" s="19">
        <v>2014</v>
      </c>
      <c r="AA11" s="19">
        <v>2014</v>
      </c>
      <c r="AB11" s="19">
        <v>2013</v>
      </c>
      <c r="AC11" s="19">
        <v>2014</v>
      </c>
      <c r="AD11" s="19">
        <v>2015</v>
      </c>
      <c r="AE11" s="19" t="s">
        <v>14</v>
      </c>
      <c r="AF11" s="19">
        <v>2014</v>
      </c>
      <c r="AG11" s="18">
        <v>2010</v>
      </c>
      <c r="AH11" s="19">
        <v>2014</v>
      </c>
      <c r="AI11" s="19">
        <v>2015</v>
      </c>
      <c r="AJ11" s="19">
        <v>2016</v>
      </c>
      <c r="AK11" s="20" t="s">
        <v>14</v>
      </c>
      <c r="AL11" s="20">
        <v>2015</v>
      </c>
      <c r="AM11" s="19">
        <v>2015</v>
      </c>
      <c r="AN11" s="19">
        <v>2014</v>
      </c>
      <c r="AO11" s="19">
        <v>2014</v>
      </c>
      <c r="AP11" s="19">
        <v>2014</v>
      </c>
      <c r="AQ11" s="19" t="s">
        <v>14</v>
      </c>
      <c r="AR11" s="19">
        <v>2015</v>
      </c>
      <c r="AS11" s="19">
        <v>2014</v>
      </c>
      <c r="AT11" s="19">
        <v>2015</v>
      </c>
      <c r="AU11" s="19">
        <v>2012</v>
      </c>
      <c r="AV11" s="19" t="s">
        <v>14</v>
      </c>
      <c r="AW11" s="19">
        <v>2014</v>
      </c>
      <c r="AX11" s="19">
        <v>2014</v>
      </c>
      <c r="AY11" s="19">
        <v>2014</v>
      </c>
      <c r="AZ11" s="19">
        <v>2015</v>
      </c>
      <c r="BA11" s="19">
        <v>2015</v>
      </c>
      <c r="BB11" s="19">
        <v>2015</v>
      </c>
      <c r="BC11" s="19">
        <v>2015</v>
      </c>
      <c r="BD11" s="19">
        <v>2014</v>
      </c>
      <c r="BE11" s="19">
        <v>2014</v>
      </c>
      <c r="BF11" s="9"/>
    </row>
    <row r="12" spans="1:58" x14ac:dyDescent="0.25">
      <c r="A12" s="13" t="s">
        <v>8376</v>
      </c>
      <c r="B12" s="184" t="s">
        <v>8377</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14</v>
      </c>
      <c r="S12" s="19">
        <v>2016</v>
      </c>
      <c r="T12" s="19">
        <v>2013</v>
      </c>
      <c r="U12" s="19">
        <v>2014</v>
      </c>
      <c r="V12" s="19" t="s">
        <v>14</v>
      </c>
      <c r="W12" s="19">
        <v>2015</v>
      </c>
      <c r="X12" s="19" t="s">
        <v>14</v>
      </c>
      <c r="Y12" s="19">
        <v>2011</v>
      </c>
      <c r="Z12" s="19">
        <v>2014</v>
      </c>
      <c r="AA12" s="19">
        <v>2014</v>
      </c>
      <c r="AB12" s="19" t="s">
        <v>14</v>
      </c>
      <c r="AC12" s="19">
        <v>2014</v>
      </c>
      <c r="AD12" s="19">
        <v>2015</v>
      </c>
      <c r="AE12" s="19" t="s">
        <v>14</v>
      </c>
      <c r="AF12" s="19">
        <v>2014</v>
      </c>
      <c r="AG12" s="18">
        <v>2012</v>
      </c>
      <c r="AH12" s="19">
        <v>2014</v>
      </c>
      <c r="AI12" s="19">
        <v>2015</v>
      </c>
      <c r="AJ12" s="19">
        <v>2016</v>
      </c>
      <c r="AK12" s="20" t="s">
        <v>14</v>
      </c>
      <c r="AL12" s="20">
        <v>2015</v>
      </c>
      <c r="AM12" s="19">
        <v>2015</v>
      </c>
      <c r="AN12" s="19">
        <v>2014</v>
      </c>
      <c r="AO12" s="19">
        <v>2014</v>
      </c>
      <c r="AP12" s="19">
        <v>2014</v>
      </c>
      <c r="AQ12" s="19">
        <v>2014</v>
      </c>
      <c r="AR12" s="19">
        <v>2015</v>
      </c>
      <c r="AS12" s="19">
        <v>2014</v>
      </c>
      <c r="AT12" s="19">
        <v>2015</v>
      </c>
      <c r="AU12" s="19">
        <v>2012</v>
      </c>
      <c r="AV12" s="19" t="s">
        <v>14</v>
      </c>
      <c r="AW12" s="19">
        <v>2014</v>
      </c>
      <c r="AX12" s="19">
        <v>2014</v>
      </c>
      <c r="AY12" s="19">
        <v>2014</v>
      </c>
      <c r="AZ12" s="19">
        <v>2015</v>
      </c>
      <c r="BA12" s="19">
        <v>2015</v>
      </c>
      <c r="BB12" s="19">
        <v>2015</v>
      </c>
      <c r="BC12" s="19">
        <v>2015</v>
      </c>
      <c r="BD12" s="19">
        <v>2014</v>
      </c>
      <c r="BE12" s="19">
        <v>2014</v>
      </c>
      <c r="BF12" s="9"/>
    </row>
    <row r="13" spans="1:58" x14ac:dyDescent="0.25">
      <c r="A13" s="13" t="s">
        <v>1233</v>
      </c>
      <c r="B13" s="184" t="s">
        <v>8378</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14</v>
      </c>
      <c r="AQ13" s="19" t="s">
        <v>14</v>
      </c>
      <c r="AR13" s="19" t="s">
        <v>14</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25">
      <c r="A14" s="13" t="s">
        <v>8390</v>
      </c>
      <c r="B14" s="184" t="s">
        <v>8391</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14</v>
      </c>
      <c r="S14" s="19">
        <v>2016</v>
      </c>
      <c r="T14" s="19">
        <v>2013</v>
      </c>
      <c r="U14" s="19">
        <v>2014</v>
      </c>
      <c r="V14" s="19" t="s">
        <v>14</v>
      </c>
      <c r="W14" s="19">
        <v>2015</v>
      </c>
      <c r="X14" s="19" t="s">
        <v>14</v>
      </c>
      <c r="Y14" s="19">
        <v>2008</v>
      </c>
      <c r="Z14" s="19">
        <v>2014</v>
      </c>
      <c r="AA14" s="19">
        <v>2014</v>
      </c>
      <c r="AB14" s="19">
        <v>2013</v>
      </c>
      <c r="AC14" s="19">
        <v>2014</v>
      </c>
      <c r="AD14" s="19">
        <v>2015</v>
      </c>
      <c r="AE14" s="19" t="s">
        <v>14</v>
      </c>
      <c r="AF14" s="19">
        <v>2014</v>
      </c>
      <c r="AG14" s="18" t="s">
        <v>14</v>
      </c>
      <c r="AH14" s="19">
        <v>2014</v>
      </c>
      <c r="AI14" s="19">
        <v>2015</v>
      </c>
      <c r="AJ14" s="19">
        <v>2016</v>
      </c>
      <c r="AK14" s="20" t="s">
        <v>14</v>
      </c>
      <c r="AL14" s="20">
        <v>2015</v>
      </c>
      <c r="AM14" s="19">
        <v>2015</v>
      </c>
      <c r="AN14" s="19">
        <v>2014</v>
      </c>
      <c r="AO14" s="19">
        <v>2014</v>
      </c>
      <c r="AP14" s="19">
        <v>2014</v>
      </c>
      <c r="AQ14" s="19">
        <v>2014</v>
      </c>
      <c r="AR14" s="19" t="s">
        <v>14</v>
      </c>
      <c r="AS14" s="19">
        <v>2014</v>
      </c>
      <c r="AT14" s="19">
        <v>2015</v>
      </c>
      <c r="AU14" s="19">
        <v>2012</v>
      </c>
      <c r="AV14" s="19" t="s">
        <v>14</v>
      </c>
      <c r="AW14" s="19">
        <v>2014</v>
      </c>
      <c r="AX14" s="19">
        <v>2014</v>
      </c>
      <c r="AY14" s="19">
        <v>2014</v>
      </c>
      <c r="AZ14" s="19">
        <v>2015</v>
      </c>
      <c r="BA14" s="19">
        <v>2015</v>
      </c>
      <c r="BB14" s="19">
        <v>2015</v>
      </c>
      <c r="BC14" s="19">
        <v>2015</v>
      </c>
      <c r="BD14" s="19">
        <v>2014</v>
      </c>
      <c r="BE14" s="19">
        <v>2014</v>
      </c>
      <c r="BF14" s="9"/>
    </row>
    <row r="15" spans="1:58" x14ac:dyDescent="0.25">
      <c r="A15" s="13" t="s">
        <v>8388</v>
      </c>
      <c r="B15" s="184" t="s">
        <v>8389</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14</v>
      </c>
      <c r="S15" s="19">
        <v>2016</v>
      </c>
      <c r="T15" s="19">
        <v>2013</v>
      </c>
      <c r="U15" s="19">
        <v>2014</v>
      </c>
      <c r="V15" s="19" t="s">
        <v>14</v>
      </c>
      <c r="W15" s="19">
        <v>2015</v>
      </c>
      <c r="X15" s="19" t="s">
        <v>14</v>
      </c>
      <c r="Y15" s="19">
        <v>2012</v>
      </c>
      <c r="Z15" s="19">
        <v>2014</v>
      </c>
      <c r="AA15" s="19">
        <v>2014</v>
      </c>
      <c r="AB15" s="19" t="s">
        <v>14</v>
      </c>
      <c r="AC15" s="19">
        <v>2014</v>
      </c>
      <c r="AD15" s="19">
        <v>2015</v>
      </c>
      <c r="AE15" s="19" t="s">
        <v>14</v>
      </c>
      <c r="AF15" s="19">
        <v>2014</v>
      </c>
      <c r="AG15" s="18" t="s">
        <v>14</v>
      </c>
      <c r="AH15" s="19">
        <v>2014</v>
      </c>
      <c r="AI15" s="19">
        <v>2015</v>
      </c>
      <c r="AJ15" s="19">
        <v>2016</v>
      </c>
      <c r="AK15" s="20" t="s">
        <v>14</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25">
      <c r="A16" s="13" t="s">
        <v>120</v>
      </c>
      <c r="B16" s="184" t="s">
        <v>8385</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25">
      <c r="A17" s="13" t="s">
        <v>8401</v>
      </c>
      <c r="B17" s="184" t="s">
        <v>8402</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14</v>
      </c>
      <c r="W17" s="19">
        <v>2015</v>
      </c>
      <c r="X17" s="19">
        <v>2013</v>
      </c>
      <c r="Y17" s="19">
        <v>2010</v>
      </c>
      <c r="Z17" s="19">
        <v>2014</v>
      </c>
      <c r="AA17" s="19">
        <v>2014</v>
      </c>
      <c r="AB17" s="19">
        <v>2013</v>
      </c>
      <c r="AC17" s="19">
        <v>2014</v>
      </c>
      <c r="AD17" s="19">
        <v>2015</v>
      </c>
      <c r="AE17" s="19" t="s">
        <v>14</v>
      </c>
      <c r="AF17" s="19">
        <v>2014</v>
      </c>
      <c r="AG17" s="18" t="s">
        <v>14</v>
      </c>
      <c r="AH17" s="19">
        <v>2014</v>
      </c>
      <c r="AI17" s="19">
        <v>2015</v>
      </c>
      <c r="AJ17" s="19">
        <v>2016</v>
      </c>
      <c r="AK17" s="20" t="s">
        <v>14</v>
      </c>
      <c r="AL17" s="20">
        <v>2015</v>
      </c>
      <c r="AM17" s="19">
        <v>2015</v>
      </c>
      <c r="AN17" s="19">
        <v>2014</v>
      </c>
      <c r="AO17" s="19">
        <v>2014</v>
      </c>
      <c r="AP17" s="19">
        <v>2014</v>
      </c>
      <c r="AQ17" s="19">
        <v>2014</v>
      </c>
      <c r="AR17" s="19">
        <v>2011</v>
      </c>
      <c r="AS17" s="19">
        <v>2014</v>
      </c>
      <c r="AT17" s="19">
        <v>2015</v>
      </c>
      <c r="AU17" s="19">
        <v>2012</v>
      </c>
      <c r="AV17" s="19" t="s">
        <v>14</v>
      </c>
      <c r="AW17" s="19">
        <v>2014</v>
      </c>
      <c r="AX17" s="19">
        <v>2014</v>
      </c>
      <c r="AY17" s="19">
        <v>2014</v>
      </c>
      <c r="AZ17" s="19">
        <v>2015</v>
      </c>
      <c r="BA17" s="19">
        <v>2015</v>
      </c>
      <c r="BB17" s="19">
        <v>2015</v>
      </c>
      <c r="BC17" s="19">
        <v>2015</v>
      </c>
      <c r="BD17" s="19">
        <v>2014</v>
      </c>
      <c r="BE17" s="19">
        <v>2014</v>
      </c>
      <c r="BF17" s="9"/>
    </row>
    <row r="18" spans="1:58" x14ac:dyDescent="0.25">
      <c r="A18" s="13" t="s">
        <v>8394</v>
      </c>
      <c r="B18" s="184" t="s">
        <v>8395</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14</v>
      </c>
      <c r="AF18" s="19">
        <v>2014</v>
      </c>
      <c r="AG18" s="18">
        <v>2012</v>
      </c>
      <c r="AH18" s="19">
        <v>2014</v>
      </c>
      <c r="AI18" s="19">
        <v>2015</v>
      </c>
      <c r="AJ18" s="19">
        <v>2016</v>
      </c>
      <c r="AK18" s="20" t="s">
        <v>14</v>
      </c>
      <c r="AL18" s="20">
        <v>2015</v>
      </c>
      <c r="AM18" s="19">
        <v>2015</v>
      </c>
      <c r="AN18" s="19">
        <v>2014</v>
      </c>
      <c r="AO18" s="19">
        <v>2014</v>
      </c>
      <c r="AP18" s="19" t="s">
        <v>14</v>
      </c>
      <c r="AQ18" s="19" t="s">
        <v>14</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25">
      <c r="A19" s="13" t="s">
        <v>8380</v>
      </c>
      <c r="B19" s="184" t="s">
        <v>8381</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14</v>
      </c>
      <c r="S19" s="19">
        <v>2016</v>
      </c>
      <c r="T19" s="19">
        <v>2013</v>
      </c>
      <c r="U19" s="19">
        <v>2014</v>
      </c>
      <c r="V19" s="19" t="s">
        <v>14</v>
      </c>
      <c r="W19" s="19">
        <v>2015</v>
      </c>
      <c r="X19" s="19" t="s">
        <v>14</v>
      </c>
      <c r="Y19" s="19">
        <v>2013</v>
      </c>
      <c r="Z19" s="19">
        <v>2014</v>
      </c>
      <c r="AA19" s="19">
        <v>2014</v>
      </c>
      <c r="AB19" s="19" t="s">
        <v>14</v>
      </c>
      <c r="AC19" s="19">
        <v>2014</v>
      </c>
      <c r="AD19" s="19">
        <v>2015</v>
      </c>
      <c r="AE19" s="19" t="s">
        <v>14</v>
      </c>
      <c r="AF19" s="19">
        <v>2014</v>
      </c>
      <c r="AG19" s="18">
        <v>2012</v>
      </c>
      <c r="AH19" s="19">
        <v>2014</v>
      </c>
      <c r="AI19" s="19">
        <v>2015</v>
      </c>
      <c r="AJ19" s="19">
        <v>2016</v>
      </c>
      <c r="AK19" s="20" t="s">
        <v>14</v>
      </c>
      <c r="AL19" s="20">
        <v>2015</v>
      </c>
      <c r="AM19" s="19">
        <v>2015</v>
      </c>
      <c r="AN19" s="19">
        <v>2014</v>
      </c>
      <c r="AO19" s="19">
        <v>2014</v>
      </c>
      <c r="AP19" s="19">
        <v>2014</v>
      </c>
      <c r="AQ19" s="19">
        <v>2014</v>
      </c>
      <c r="AR19" s="19" t="s">
        <v>14</v>
      </c>
      <c r="AS19" s="19">
        <v>2014</v>
      </c>
      <c r="AT19" s="19">
        <v>2015</v>
      </c>
      <c r="AU19" s="19">
        <v>2012</v>
      </c>
      <c r="AV19" s="19" t="s">
        <v>14</v>
      </c>
      <c r="AW19" s="19">
        <v>2014</v>
      </c>
      <c r="AX19" s="19">
        <v>2014</v>
      </c>
      <c r="AY19" s="19">
        <v>2014</v>
      </c>
      <c r="AZ19" s="19">
        <v>2015</v>
      </c>
      <c r="BA19" s="19">
        <v>2015</v>
      </c>
      <c r="BB19" s="19">
        <v>2015</v>
      </c>
      <c r="BC19" s="19">
        <v>2015</v>
      </c>
      <c r="BD19" s="19">
        <v>2014</v>
      </c>
      <c r="BE19" s="19">
        <v>2014</v>
      </c>
      <c r="BF19" s="9"/>
    </row>
    <row r="20" spans="1:58" x14ac:dyDescent="0.25">
      <c r="A20" s="13" t="s">
        <v>8396</v>
      </c>
      <c r="B20" s="184" t="s">
        <v>8397</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14</v>
      </c>
      <c r="AH20" s="19">
        <v>2014</v>
      </c>
      <c r="AI20" s="19">
        <v>2015</v>
      </c>
      <c r="AJ20" s="19">
        <v>2016</v>
      </c>
      <c r="AK20" s="20" t="s">
        <v>14</v>
      </c>
      <c r="AL20" s="20">
        <v>2015</v>
      </c>
      <c r="AM20" s="19">
        <v>2015</v>
      </c>
      <c r="AN20" s="19">
        <v>2014</v>
      </c>
      <c r="AO20" s="19">
        <v>2014</v>
      </c>
      <c r="AP20" s="19" t="s">
        <v>14</v>
      </c>
      <c r="AQ20" s="19">
        <v>2012</v>
      </c>
      <c r="AR20" s="19" t="s">
        <v>14</v>
      </c>
      <c r="AS20" s="19">
        <v>2014</v>
      </c>
      <c r="AT20" s="19" t="s">
        <v>14</v>
      </c>
      <c r="AU20" s="19">
        <v>2012</v>
      </c>
      <c r="AV20" s="19" t="s">
        <v>14</v>
      </c>
      <c r="AW20" s="19">
        <v>2014</v>
      </c>
      <c r="AX20" s="19">
        <v>2014</v>
      </c>
      <c r="AY20" s="19">
        <v>2014</v>
      </c>
      <c r="AZ20" s="19">
        <v>2015</v>
      </c>
      <c r="BA20" s="19">
        <v>2015</v>
      </c>
      <c r="BB20" s="19">
        <v>2015</v>
      </c>
      <c r="BC20" s="19">
        <v>2015</v>
      </c>
      <c r="BD20" s="19">
        <v>2014</v>
      </c>
      <c r="BE20" s="19">
        <v>2014</v>
      </c>
      <c r="BF20" s="9"/>
    </row>
    <row r="21" spans="1:58" x14ac:dyDescent="0.25">
      <c r="A21" s="13" t="s">
        <v>8382</v>
      </c>
      <c r="B21" s="184" t="s">
        <v>8383</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14</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25">
      <c r="A22" s="13" t="s">
        <v>8405</v>
      </c>
      <c r="B22" s="184" t="s">
        <v>8406</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14</v>
      </c>
      <c r="AL22" s="20" t="s">
        <v>14</v>
      </c>
      <c r="AM22" s="19">
        <v>2015</v>
      </c>
      <c r="AN22" s="19">
        <v>2014</v>
      </c>
      <c r="AO22" s="19">
        <v>2014</v>
      </c>
      <c r="AP22" s="19">
        <v>2014</v>
      </c>
      <c r="AQ22" s="19">
        <v>2014</v>
      </c>
      <c r="AR22" s="19">
        <v>2015</v>
      </c>
      <c r="AS22" s="19">
        <v>2014</v>
      </c>
      <c r="AT22" s="19">
        <v>2015</v>
      </c>
      <c r="AU22" s="19">
        <v>2012</v>
      </c>
      <c r="AV22" s="19" t="s">
        <v>14</v>
      </c>
      <c r="AW22" s="19">
        <v>2014</v>
      </c>
      <c r="AX22" s="19">
        <v>2014</v>
      </c>
      <c r="AY22" s="19">
        <v>2014</v>
      </c>
      <c r="AZ22" s="19">
        <v>2015</v>
      </c>
      <c r="BA22" s="19">
        <v>2015</v>
      </c>
      <c r="BB22" s="19">
        <v>2015</v>
      </c>
      <c r="BC22" s="19">
        <v>2015</v>
      </c>
      <c r="BD22" s="19">
        <v>2014</v>
      </c>
      <c r="BE22" s="19">
        <v>2014</v>
      </c>
      <c r="BF22" s="9"/>
    </row>
    <row r="23" spans="1:58" x14ac:dyDescent="0.25">
      <c r="A23" s="13" t="s">
        <v>8398</v>
      </c>
      <c r="B23" s="184" t="s">
        <v>8399</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14</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25">
      <c r="A24" s="13" t="s">
        <v>8392</v>
      </c>
      <c r="B24" s="184" t="s">
        <v>8393</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14</v>
      </c>
      <c r="AC24" s="19">
        <v>2014</v>
      </c>
      <c r="AD24" s="19">
        <v>2015</v>
      </c>
      <c r="AE24" s="19" t="s">
        <v>14</v>
      </c>
      <c r="AF24" s="19">
        <v>2014</v>
      </c>
      <c r="AG24" s="18">
        <v>2007</v>
      </c>
      <c r="AH24" s="19">
        <v>2014</v>
      </c>
      <c r="AI24" s="19">
        <v>2015</v>
      </c>
      <c r="AJ24" s="19">
        <v>2016</v>
      </c>
      <c r="AK24" s="20">
        <v>2015</v>
      </c>
      <c r="AL24" s="20">
        <v>2015</v>
      </c>
      <c r="AM24" s="19">
        <v>2015</v>
      </c>
      <c r="AN24" s="19">
        <v>2014</v>
      </c>
      <c r="AO24" s="19">
        <v>2014</v>
      </c>
      <c r="AP24" s="19" t="s">
        <v>14</v>
      </c>
      <c r="AQ24" s="19">
        <v>2012</v>
      </c>
      <c r="AR24" s="19" t="s">
        <v>14</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25">
      <c r="A25" s="13" t="s">
        <v>8407</v>
      </c>
      <c r="B25" s="184" t="s">
        <v>8408</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14</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14</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25">
      <c r="A26" s="13" t="s">
        <v>2033</v>
      </c>
      <c r="B26" s="184" t="s">
        <v>8400</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14</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25">
      <c r="A27" s="13" t="s">
        <v>9490</v>
      </c>
      <c r="B27" s="184" t="s">
        <v>8404</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14</v>
      </c>
      <c r="S27" s="19">
        <v>2016</v>
      </c>
      <c r="T27" s="19">
        <v>2013</v>
      </c>
      <c r="U27" s="19">
        <v>2014</v>
      </c>
      <c r="V27" s="19" t="s">
        <v>14</v>
      </c>
      <c r="W27" s="19">
        <v>2015</v>
      </c>
      <c r="X27" s="19">
        <v>2009</v>
      </c>
      <c r="Y27" s="19">
        <v>2012</v>
      </c>
      <c r="Z27" s="19">
        <v>2014</v>
      </c>
      <c r="AA27" s="19">
        <v>2014</v>
      </c>
      <c r="AB27" s="19" t="s">
        <v>14</v>
      </c>
      <c r="AC27" s="19">
        <v>2014</v>
      </c>
      <c r="AD27" s="19">
        <v>2015</v>
      </c>
      <c r="AE27" s="19" t="s">
        <v>14</v>
      </c>
      <c r="AF27" s="19" t="s">
        <v>14</v>
      </c>
      <c r="AG27" s="18" t="s">
        <v>14</v>
      </c>
      <c r="AH27" s="19">
        <v>2014</v>
      </c>
      <c r="AI27" s="19">
        <v>2015</v>
      </c>
      <c r="AJ27" s="19">
        <v>2016</v>
      </c>
      <c r="AK27" s="20" t="s">
        <v>14</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14</v>
      </c>
      <c r="BA27" s="19" t="s">
        <v>14</v>
      </c>
      <c r="BB27" s="19">
        <v>2015</v>
      </c>
      <c r="BC27" s="19">
        <v>2015</v>
      </c>
      <c r="BD27" s="19">
        <v>2014</v>
      </c>
      <c r="BE27" s="19">
        <v>2014</v>
      </c>
      <c r="BF27" s="9"/>
    </row>
    <row r="28" spans="1:58" x14ac:dyDescent="0.25">
      <c r="A28" s="13" t="s">
        <v>8386</v>
      </c>
      <c r="B28" s="184" t="s">
        <v>8387</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14</v>
      </c>
      <c r="S28" s="19">
        <v>2016</v>
      </c>
      <c r="T28" s="19">
        <v>2013</v>
      </c>
      <c r="U28" s="19">
        <v>2014</v>
      </c>
      <c r="V28" s="19" t="s">
        <v>14</v>
      </c>
      <c r="W28" s="19">
        <v>2015</v>
      </c>
      <c r="X28" s="19">
        <v>2004</v>
      </c>
      <c r="Y28" s="19">
        <v>2012</v>
      </c>
      <c r="Z28" s="19">
        <v>2014</v>
      </c>
      <c r="AA28" s="19">
        <v>2014</v>
      </c>
      <c r="AB28" s="19" t="s">
        <v>14</v>
      </c>
      <c r="AC28" s="19">
        <v>2014</v>
      </c>
      <c r="AD28" s="19">
        <v>2015</v>
      </c>
      <c r="AE28" s="19" t="s">
        <v>14</v>
      </c>
      <c r="AF28" s="19">
        <v>2014</v>
      </c>
      <c r="AG28" s="18">
        <v>2012</v>
      </c>
      <c r="AH28" s="19">
        <v>2014</v>
      </c>
      <c r="AI28" s="19">
        <v>2015</v>
      </c>
      <c r="AJ28" s="19">
        <v>2016</v>
      </c>
      <c r="AK28" s="20" t="s">
        <v>14</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25">
      <c r="A29" s="13" t="s">
        <v>357</v>
      </c>
      <c r="B29" s="184" t="s">
        <v>8384</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14</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25">
      <c r="A30" s="13" t="s">
        <v>594</v>
      </c>
      <c r="B30" s="184" t="s">
        <v>8379</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14</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25">
      <c r="A31" s="13" t="s">
        <v>9491</v>
      </c>
      <c r="B31" s="184" t="s">
        <v>8426</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14</v>
      </c>
      <c r="S31" s="19">
        <v>2016</v>
      </c>
      <c r="T31" s="19">
        <v>2013</v>
      </c>
      <c r="U31" s="19">
        <v>2014</v>
      </c>
      <c r="V31" s="19">
        <v>2014</v>
      </c>
      <c r="W31" s="19">
        <v>2015</v>
      </c>
      <c r="X31" s="19" t="s">
        <v>14</v>
      </c>
      <c r="Y31" s="19">
        <v>2011</v>
      </c>
      <c r="Z31" s="19">
        <v>2014</v>
      </c>
      <c r="AA31" s="19">
        <v>2014</v>
      </c>
      <c r="AB31" s="19">
        <v>2014</v>
      </c>
      <c r="AC31" s="19">
        <v>2014</v>
      </c>
      <c r="AD31" s="19">
        <v>2015</v>
      </c>
      <c r="AE31" s="19">
        <v>2012</v>
      </c>
      <c r="AF31" s="19" t="s">
        <v>14</v>
      </c>
      <c r="AG31" s="18">
        <v>2007</v>
      </c>
      <c r="AH31" s="19">
        <v>2014</v>
      </c>
      <c r="AI31" s="19">
        <v>2015</v>
      </c>
      <c r="AJ31" s="19">
        <v>2016</v>
      </c>
      <c r="AK31" s="20" t="s">
        <v>14</v>
      </c>
      <c r="AL31" s="20" t="s">
        <v>14</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25">
      <c r="A32" s="13" t="s">
        <v>8505</v>
      </c>
      <c r="B32" s="184" t="s">
        <v>8506</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14</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25">
      <c r="A33" s="13" t="s">
        <v>223</v>
      </c>
      <c r="B33" s="184" t="s">
        <v>8419</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25">
      <c r="A34" s="13" t="s">
        <v>8410</v>
      </c>
      <c r="B34" s="184" t="s">
        <v>8411</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14</v>
      </c>
      <c r="S34" s="19">
        <v>2016</v>
      </c>
      <c r="T34" s="19">
        <v>2013</v>
      </c>
      <c r="U34" s="19">
        <v>2014</v>
      </c>
      <c r="V34" s="19" t="s">
        <v>14</v>
      </c>
      <c r="W34" s="19">
        <v>2015</v>
      </c>
      <c r="X34" s="19" t="s">
        <v>14</v>
      </c>
      <c r="Y34" s="19">
        <v>2010</v>
      </c>
      <c r="Z34" s="19">
        <v>2014</v>
      </c>
      <c r="AA34" s="19">
        <v>2014</v>
      </c>
      <c r="AB34" s="19" t="s">
        <v>14</v>
      </c>
      <c r="AC34" s="19">
        <v>2014</v>
      </c>
      <c r="AD34" s="19">
        <v>2015</v>
      </c>
      <c r="AE34" s="19" t="s">
        <v>14</v>
      </c>
      <c r="AF34" s="19">
        <v>2014</v>
      </c>
      <c r="AG34" s="18">
        <v>2010</v>
      </c>
      <c r="AH34" s="19">
        <v>2014</v>
      </c>
      <c r="AI34" s="19">
        <v>2015</v>
      </c>
      <c r="AJ34" s="19">
        <v>2016</v>
      </c>
      <c r="AK34" s="20" t="s">
        <v>14</v>
      </c>
      <c r="AL34" s="20">
        <v>2015</v>
      </c>
      <c r="AM34" s="19">
        <v>2015</v>
      </c>
      <c r="AN34" s="19">
        <v>2014</v>
      </c>
      <c r="AO34" s="19">
        <v>2014</v>
      </c>
      <c r="AP34" s="19">
        <v>2014</v>
      </c>
      <c r="AQ34" s="19">
        <v>2014</v>
      </c>
      <c r="AR34" s="19">
        <v>2011</v>
      </c>
      <c r="AS34" s="19">
        <v>2014</v>
      </c>
      <c r="AT34" s="19">
        <v>2015</v>
      </c>
      <c r="AU34" s="19">
        <v>2012</v>
      </c>
      <c r="AV34" s="19" t="s">
        <v>14</v>
      </c>
      <c r="AW34" s="19">
        <v>2014</v>
      </c>
      <c r="AX34" s="19">
        <v>2014</v>
      </c>
      <c r="AY34" s="19">
        <v>2014</v>
      </c>
      <c r="AZ34" s="19">
        <v>2015</v>
      </c>
      <c r="BA34" s="19">
        <v>2015</v>
      </c>
      <c r="BB34" s="19">
        <v>2015</v>
      </c>
      <c r="BC34" s="19">
        <v>2015</v>
      </c>
      <c r="BD34" s="19">
        <v>2014</v>
      </c>
      <c r="BE34" s="19">
        <v>2014</v>
      </c>
      <c r="BF34" s="9"/>
    </row>
    <row r="35" spans="1:58" x14ac:dyDescent="0.25">
      <c r="A35" s="13" t="s">
        <v>9492</v>
      </c>
      <c r="B35" s="184" t="s">
        <v>8409</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14</v>
      </c>
      <c r="AQ35" s="19" t="s">
        <v>14</v>
      </c>
      <c r="AR35" s="19" t="s">
        <v>14</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25">
      <c r="A36" s="13" t="s">
        <v>448</v>
      </c>
      <c r="B36" s="184" t="s">
        <v>8623</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14</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14</v>
      </c>
      <c r="AQ36" s="19" t="s">
        <v>14</v>
      </c>
      <c r="AR36" s="19" t="s">
        <v>14</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25">
      <c r="A37" s="13" t="s">
        <v>3414</v>
      </c>
      <c r="B37" s="184" t="s">
        <v>8414</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14</v>
      </c>
      <c r="S37" s="19">
        <v>2016</v>
      </c>
      <c r="T37" s="19">
        <v>2013</v>
      </c>
      <c r="U37" s="19">
        <v>2014</v>
      </c>
      <c r="V37" s="19">
        <v>2014</v>
      </c>
      <c r="W37" s="19">
        <v>2015</v>
      </c>
      <c r="X37" s="19">
        <v>2014</v>
      </c>
      <c r="Y37" s="19">
        <v>2010</v>
      </c>
      <c r="Z37" s="19">
        <v>2014</v>
      </c>
      <c r="AA37" s="19">
        <v>2014</v>
      </c>
      <c r="AB37" s="19">
        <v>2014</v>
      </c>
      <c r="AC37" s="19">
        <v>2014</v>
      </c>
      <c r="AD37" s="19">
        <v>2015</v>
      </c>
      <c r="AE37" s="19" t="s">
        <v>14</v>
      </c>
      <c r="AF37" s="19">
        <v>2014</v>
      </c>
      <c r="AG37" s="18">
        <v>2013</v>
      </c>
      <c r="AH37" s="19">
        <v>2014</v>
      </c>
      <c r="AI37" s="19">
        <v>2015</v>
      </c>
      <c r="AJ37" s="19">
        <v>2016</v>
      </c>
      <c r="AK37" s="20" t="s">
        <v>14</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25">
      <c r="A38" s="13" t="s">
        <v>8415</v>
      </c>
      <c r="B38" s="184" t="s">
        <v>8416</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14</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25">
      <c r="A39" s="13" t="s">
        <v>3480</v>
      </c>
      <c r="B39" s="184" t="s">
        <v>8422</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25">
      <c r="A40" s="13" t="s">
        <v>8423</v>
      </c>
      <c r="B40" s="184" t="s">
        <v>8424</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14</v>
      </c>
      <c r="Z40" s="19">
        <v>2014</v>
      </c>
      <c r="AA40" s="19">
        <v>2014</v>
      </c>
      <c r="AB40" s="19" t="s">
        <v>14</v>
      </c>
      <c r="AC40" s="19">
        <v>2014</v>
      </c>
      <c r="AD40" s="19">
        <v>2015</v>
      </c>
      <c r="AE40" s="19">
        <v>2012</v>
      </c>
      <c r="AF40" s="19" t="s">
        <v>14</v>
      </c>
      <c r="AG40" s="18">
        <v>2004</v>
      </c>
      <c r="AH40" s="19">
        <v>2014</v>
      </c>
      <c r="AI40" s="19">
        <v>2015</v>
      </c>
      <c r="AJ40" s="19">
        <v>2016</v>
      </c>
      <c r="AK40" s="20" t="s">
        <v>14</v>
      </c>
      <c r="AL40" s="20">
        <v>2015</v>
      </c>
      <c r="AM40" s="19">
        <v>2015</v>
      </c>
      <c r="AN40" s="19">
        <v>2014</v>
      </c>
      <c r="AO40" s="19">
        <v>2014</v>
      </c>
      <c r="AP40" s="19" t="s">
        <v>14</v>
      </c>
      <c r="AQ40" s="19" t="s">
        <v>14</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25">
      <c r="A41" s="13" t="s">
        <v>1281</v>
      </c>
      <c r="B41" s="184" t="s">
        <v>8421</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14</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25">
      <c r="A42" s="13" t="s">
        <v>9493</v>
      </c>
      <c r="B42" s="184" t="s">
        <v>8420</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14</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14</v>
      </c>
      <c r="AQ42" s="19" t="s">
        <v>14</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25">
      <c r="A43" s="13" t="s">
        <v>3503</v>
      </c>
      <c r="B43" s="184" t="s">
        <v>8427</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14</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14</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25">
      <c r="A44" s="13" t="s">
        <v>8417</v>
      </c>
      <c r="B44" s="184" t="s">
        <v>8418</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25">
      <c r="A45" s="13" t="s">
        <v>8480</v>
      </c>
      <c r="B45" s="184" t="s">
        <v>8481</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14</v>
      </c>
      <c r="S45" s="19">
        <v>2016</v>
      </c>
      <c r="T45" s="19">
        <v>2013</v>
      </c>
      <c r="U45" s="19">
        <v>2014</v>
      </c>
      <c r="V45" s="19" t="s">
        <v>14</v>
      </c>
      <c r="W45" s="19">
        <v>2015</v>
      </c>
      <c r="X45" s="19" t="s">
        <v>14</v>
      </c>
      <c r="Y45" s="19">
        <v>2012</v>
      </c>
      <c r="Z45" s="19">
        <v>2014</v>
      </c>
      <c r="AA45" s="19">
        <v>2014</v>
      </c>
      <c r="AB45" s="19" t="s">
        <v>14</v>
      </c>
      <c r="AC45" s="19">
        <v>2014</v>
      </c>
      <c r="AD45" s="19">
        <v>2015</v>
      </c>
      <c r="AE45" s="19" t="s">
        <v>14</v>
      </c>
      <c r="AF45" s="19">
        <v>2014</v>
      </c>
      <c r="AG45" s="18">
        <v>2011</v>
      </c>
      <c r="AH45" s="19">
        <v>2014</v>
      </c>
      <c r="AI45" s="19">
        <v>2015</v>
      </c>
      <c r="AJ45" s="19">
        <v>2016</v>
      </c>
      <c r="AK45" s="20" t="s">
        <v>14</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25">
      <c r="A46" s="13" t="s">
        <v>8428</v>
      </c>
      <c r="B46" s="184" t="s">
        <v>8429</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14</v>
      </c>
      <c r="S46" s="19">
        <v>2016</v>
      </c>
      <c r="T46" s="19">
        <v>2013</v>
      </c>
      <c r="U46" s="19">
        <v>2014</v>
      </c>
      <c r="V46" s="19" t="s">
        <v>14</v>
      </c>
      <c r="W46" s="19">
        <v>2015</v>
      </c>
      <c r="X46" s="19" t="s">
        <v>14</v>
      </c>
      <c r="Y46" s="19">
        <v>2010</v>
      </c>
      <c r="Z46" s="19">
        <v>2014</v>
      </c>
      <c r="AA46" s="19">
        <v>2014</v>
      </c>
      <c r="AB46" s="19">
        <v>2014</v>
      </c>
      <c r="AC46" s="19">
        <v>2014</v>
      </c>
      <c r="AD46" s="19">
        <v>2015</v>
      </c>
      <c r="AE46" s="19" t="s">
        <v>14</v>
      </c>
      <c r="AF46" s="19">
        <v>2014</v>
      </c>
      <c r="AG46" s="18" t="s">
        <v>14</v>
      </c>
      <c r="AH46" s="19">
        <v>2014</v>
      </c>
      <c r="AI46" s="19">
        <v>2015</v>
      </c>
      <c r="AJ46" s="19">
        <v>2016</v>
      </c>
      <c r="AK46" s="20" t="s">
        <v>14</v>
      </c>
      <c r="AL46" s="20">
        <v>2015</v>
      </c>
      <c r="AM46" s="19">
        <v>2015</v>
      </c>
      <c r="AN46" s="19">
        <v>2014</v>
      </c>
      <c r="AO46" s="19">
        <v>2014</v>
      </c>
      <c r="AP46" s="19" t="s">
        <v>14</v>
      </c>
      <c r="AQ46" s="19" t="s">
        <v>14</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25">
      <c r="A47" s="13" t="s">
        <v>8430</v>
      </c>
      <c r="B47" s="184" t="s">
        <v>8431</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14</v>
      </c>
      <c r="S47" s="19">
        <v>2016</v>
      </c>
      <c r="T47" s="19">
        <v>2013</v>
      </c>
      <c r="U47" s="19">
        <v>2014</v>
      </c>
      <c r="V47" s="19" t="s">
        <v>14</v>
      </c>
      <c r="W47" s="19">
        <v>2015</v>
      </c>
      <c r="X47" s="19" t="s">
        <v>14</v>
      </c>
      <c r="Y47" s="19">
        <v>2012</v>
      </c>
      <c r="Z47" s="19">
        <v>2014</v>
      </c>
      <c r="AA47" s="19">
        <v>2014</v>
      </c>
      <c r="AB47" s="19">
        <v>2013</v>
      </c>
      <c r="AC47" s="19">
        <v>2014</v>
      </c>
      <c r="AD47" s="19">
        <v>2015</v>
      </c>
      <c r="AE47" s="19" t="s">
        <v>14</v>
      </c>
      <c r="AF47" s="19">
        <v>2014</v>
      </c>
      <c r="AG47" s="18">
        <v>2012</v>
      </c>
      <c r="AH47" s="19">
        <v>2014</v>
      </c>
      <c r="AI47" s="19">
        <v>2015</v>
      </c>
      <c r="AJ47" s="19">
        <v>2016</v>
      </c>
      <c r="AK47" s="20">
        <v>2015</v>
      </c>
      <c r="AL47" s="20">
        <v>2015</v>
      </c>
      <c r="AM47" s="19">
        <v>2015</v>
      </c>
      <c r="AN47" s="19">
        <v>2014</v>
      </c>
      <c r="AO47" s="19">
        <v>2014</v>
      </c>
      <c r="AP47" s="19">
        <v>2014</v>
      </c>
      <c r="AQ47" s="19">
        <v>2014</v>
      </c>
      <c r="AR47" s="19" t="s">
        <v>14</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25">
      <c r="A48" s="13" t="s">
        <v>8432</v>
      </c>
      <c r="B48" s="184" t="s">
        <v>8433</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14</v>
      </c>
      <c r="S48" s="19">
        <v>2016</v>
      </c>
      <c r="T48" s="19">
        <v>2013</v>
      </c>
      <c r="U48" s="19">
        <v>2014</v>
      </c>
      <c r="V48" s="19" t="s">
        <v>14</v>
      </c>
      <c r="W48" s="19">
        <v>2015</v>
      </c>
      <c r="X48" s="19" t="s">
        <v>14</v>
      </c>
      <c r="Y48" s="19">
        <v>2011</v>
      </c>
      <c r="Z48" s="19">
        <v>2014</v>
      </c>
      <c r="AA48" s="19">
        <v>2014</v>
      </c>
      <c r="AB48" s="19">
        <v>2013</v>
      </c>
      <c r="AC48" s="19">
        <v>2014</v>
      </c>
      <c r="AD48" s="19">
        <v>2015</v>
      </c>
      <c r="AE48" s="19" t="s">
        <v>14</v>
      </c>
      <c r="AF48" s="19">
        <v>2014</v>
      </c>
      <c r="AG48" s="18">
        <v>2012</v>
      </c>
      <c r="AH48" s="19">
        <v>2014</v>
      </c>
      <c r="AI48" s="19">
        <v>2015</v>
      </c>
      <c r="AJ48" s="19">
        <v>2016</v>
      </c>
      <c r="AK48" s="20" t="s">
        <v>14</v>
      </c>
      <c r="AL48" s="20">
        <v>2015</v>
      </c>
      <c r="AM48" s="19">
        <v>2015</v>
      </c>
      <c r="AN48" s="19">
        <v>2014</v>
      </c>
      <c r="AO48" s="19">
        <v>2014</v>
      </c>
      <c r="AP48" s="19">
        <v>2014</v>
      </c>
      <c r="AQ48" s="19">
        <v>2014</v>
      </c>
      <c r="AR48" s="19">
        <v>2015</v>
      </c>
      <c r="AS48" s="19">
        <v>2014</v>
      </c>
      <c r="AT48" s="19">
        <v>2015</v>
      </c>
      <c r="AU48" s="19">
        <v>2012</v>
      </c>
      <c r="AV48" s="19" t="s">
        <v>14</v>
      </c>
      <c r="AW48" s="19">
        <v>2014</v>
      </c>
      <c r="AX48" s="19">
        <v>2014</v>
      </c>
      <c r="AY48" s="19">
        <v>2014</v>
      </c>
      <c r="AZ48" s="19">
        <v>2015</v>
      </c>
      <c r="BA48" s="19">
        <v>2015</v>
      </c>
      <c r="BB48" s="19">
        <v>2015</v>
      </c>
      <c r="BC48" s="19">
        <v>2015</v>
      </c>
      <c r="BD48" s="19">
        <v>2014</v>
      </c>
      <c r="BE48" s="19">
        <v>2014</v>
      </c>
      <c r="BF48" s="9"/>
    </row>
    <row r="49" spans="1:58" x14ac:dyDescent="0.25">
      <c r="A49" s="13" t="s">
        <v>8439</v>
      </c>
      <c r="B49" s="184" t="s">
        <v>8440</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14</v>
      </c>
      <c r="S49" s="19">
        <v>2016</v>
      </c>
      <c r="T49" s="19">
        <v>2013</v>
      </c>
      <c r="U49" s="19">
        <v>2014</v>
      </c>
      <c r="V49" s="19" t="s">
        <v>14</v>
      </c>
      <c r="W49" s="19">
        <v>2015</v>
      </c>
      <c r="X49" s="19" t="s">
        <v>14</v>
      </c>
      <c r="Y49" s="19">
        <v>2010</v>
      </c>
      <c r="Z49" s="19">
        <v>2014</v>
      </c>
      <c r="AA49" s="19">
        <v>2014</v>
      </c>
      <c r="AB49" s="19">
        <v>2014</v>
      </c>
      <c r="AC49" s="19">
        <v>2014</v>
      </c>
      <c r="AD49" s="19">
        <v>2015</v>
      </c>
      <c r="AE49" s="19" t="s">
        <v>14</v>
      </c>
      <c r="AF49" s="19">
        <v>2014</v>
      </c>
      <c r="AG49" s="18">
        <v>2012</v>
      </c>
      <c r="AH49" s="19">
        <v>2014</v>
      </c>
      <c r="AI49" s="19">
        <v>2015</v>
      </c>
      <c r="AJ49" s="19">
        <v>2016</v>
      </c>
      <c r="AK49" s="20" t="s">
        <v>14</v>
      </c>
      <c r="AL49" s="20">
        <v>2015</v>
      </c>
      <c r="AM49" s="19">
        <v>2015</v>
      </c>
      <c r="AN49" s="19">
        <v>2014</v>
      </c>
      <c r="AO49" s="19">
        <v>2014</v>
      </c>
      <c r="AP49" s="19">
        <v>2014</v>
      </c>
      <c r="AQ49" s="19">
        <v>2014</v>
      </c>
      <c r="AR49" s="19">
        <v>2015</v>
      </c>
      <c r="AS49" s="19">
        <v>2014</v>
      </c>
      <c r="AT49" s="19">
        <v>2015</v>
      </c>
      <c r="AU49" s="19">
        <v>2012</v>
      </c>
      <c r="AV49" s="19" t="s">
        <v>14</v>
      </c>
      <c r="AW49" s="19">
        <v>2014</v>
      </c>
      <c r="AX49" s="19">
        <v>2014</v>
      </c>
      <c r="AY49" s="19">
        <v>2014</v>
      </c>
      <c r="AZ49" s="19">
        <v>2015</v>
      </c>
      <c r="BA49" s="19">
        <v>2015</v>
      </c>
      <c r="BB49" s="19">
        <v>2015</v>
      </c>
      <c r="BC49" s="19">
        <v>2015</v>
      </c>
      <c r="BD49" s="19">
        <v>2014</v>
      </c>
      <c r="BE49" s="19">
        <v>2014</v>
      </c>
      <c r="BF49" s="9"/>
    </row>
    <row r="50" spans="1:58" x14ac:dyDescent="0.25">
      <c r="A50" s="13" t="s">
        <v>3944</v>
      </c>
      <c r="B50" s="184" t="s">
        <v>8436</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14</v>
      </c>
      <c r="W50" s="19">
        <v>2015</v>
      </c>
      <c r="X50" s="19">
        <v>2012</v>
      </c>
      <c r="Y50" s="19">
        <v>2010</v>
      </c>
      <c r="Z50" s="19">
        <v>2014</v>
      </c>
      <c r="AA50" s="19">
        <v>2014</v>
      </c>
      <c r="AB50" s="19">
        <v>2014</v>
      </c>
      <c r="AC50" s="19">
        <v>2014</v>
      </c>
      <c r="AD50" s="19">
        <v>2015</v>
      </c>
      <c r="AE50" s="19">
        <v>2012</v>
      </c>
      <c r="AF50" s="19" t="s">
        <v>14</v>
      </c>
      <c r="AG50" s="18">
        <v>2012</v>
      </c>
      <c r="AH50" s="19">
        <v>2014</v>
      </c>
      <c r="AI50" s="19">
        <v>2015</v>
      </c>
      <c r="AJ50" s="19">
        <v>2016</v>
      </c>
      <c r="AK50" s="20" t="s">
        <v>14</v>
      </c>
      <c r="AL50" s="20">
        <v>2016</v>
      </c>
      <c r="AM50" s="19">
        <v>2015</v>
      </c>
      <c r="AN50" s="19">
        <v>2014</v>
      </c>
      <c r="AO50" s="19">
        <v>2014</v>
      </c>
      <c r="AP50" s="19" t="s">
        <v>14</v>
      </c>
      <c r="AQ50" s="19" t="s">
        <v>14</v>
      </c>
      <c r="AR50" s="19">
        <v>2011</v>
      </c>
      <c r="AS50" s="19">
        <v>2014</v>
      </c>
      <c r="AT50" s="19">
        <v>2015</v>
      </c>
      <c r="AU50" s="19">
        <v>2012</v>
      </c>
      <c r="AV50" s="19" t="s">
        <v>14</v>
      </c>
      <c r="AW50" s="19">
        <v>2014</v>
      </c>
      <c r="AX50" s="19">
        <v>2014</v>
      </c>
      <c r="AY50" s="19">
        <v>2014</v>
      </c>
      <c r="AZ50" s="19">
        <v>2015</v>
      </c>
      <c r="BA50" s="19">
        <v>2015</v>
      </c>
      <c r="BB50" s="19">
        <v>2013</v>
      </c>
      <c r="BC50" s="19">
        <v>2015</v>
      </c>
      <c r="BD50" s="19">
        <v>2014</v>
      </c>
      <c r="BE50" s="19">
        <v>2014</v>
      </c>
      <c r="BF50" s="9"/>
    </row>
    <row r="51" spans="1:58" x14ac:dyDescent="0.25">
      <c r="A51" s="13" t="s">
        <v>8437</v>
      </c>
      <c r="B51" s="184" t="s">
        <v>8438</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14</v>
      </c>
      <c r="S51" s="19">
        <v>2016</v>
      </c>
      <c r="T51" s="19">
        <v>2013</v>
      </c>
      <c r="U51" s="19">
        <v>2014</v>
      </c>
      <c r="V51" s="19">
        <v>2014</v>
      </c>
      <c r="W51" s="19">
        <v>2015</v>
      </c>
      <c r="X51" s="19" t="s">
        <v>14</v>
      </c>
      <c r="Y51" s="19">
        <v>2011</v>
      </c>
      <c r="Z51" s="19">
        <v>2014</v>
      </c>
      <c r="AA51" s="19">
        <v>2014</v>
      </c>
      <c r="AB51" s="19" t="s">
        <v>14</v>
      </c>
      <c r="AC51" s="19">
        <v>2014</v>
      </c>
      <c r="AD51" s="19">
        <v>2015</v>
      </c>
      <c r="AE51" s="19" t="s">
        <v>14</v>
      </c>
      <c r="AF51" s="19" t="s">
        <v>14</v>
      </c>
      <c r="AG51" s="18" t="s">
        <v>14</v>
      </c>
      <c r="AH51" s="19">
        <v>2014</v>
      </c>
      <c r="AI51" s="19">
        <v>2015</v>
      </c>
      <c r="AJ51" s="19">
        <v>2016</v>
      </c>
      <c r="AK51" s="20" t="s">
        <v>14</v>
      </c>
      <c r="AL51" s="20">
        <v>2015</v>
      </c>
      <c r="AM51" s="19">
        <v>2015</v>
      </c>
      <c r="AN51" s="19">
        <v>2014</v>
      </c>
      <c r="AO51" s="19">
        <v>2014</v>
      </c>
      <c r="AP51" s="19" t="s">
        <v>14</v>
      </c>
      <c r="AQ51" s="19" t="s">
        <v>14</v>
      </c>
      <c r="AR51" s="19" t="s">
        <v>14</v>
      </c>
      <c r="AS51" s="19">
        <v>2014</v>
      </c>
      <c r="AT51" s="19">
        <v>2015</v>
      </c>
      <c r="AU51" s="19">
        <v>2012</v>
      </c>
      <c r="AV51" s="19" t="s">
        <v>14</v>
      </c>
      <c r="AW51" s="19">
        <v>2014</v>
      </c>
      <c r="AX51" s="19">
        <v>2014</v>
      </c>
      <c r="AY51" s="19">
        <v>2014</v>
      </c>
      <c r="AZ51" s="19">
        <v>2007</v>
      </c>
      <c r="BA51" s="19">
        <v>2007</v>
      </c>
      <c r="BB51" s="19">
        <v>2015</v>
      </c>
      <c r="BC51" s="19">
        <v>2015</v>
      </c>
      <c r="BD51" s="19">
        <v>2014</v>
      </c>
      <c r="BE51" s="19">
        <v>2014</v>
      </c>
      <c r="BF51" s="9"/>
    </row>
    <row r="52" spans="1:58" x14ac:dyDescent="0.25">
      <c r="A52" s="13" t="s">
        <v>3515</v>
      </c>
      <c r="B52" s="184" t="s">
        <v>8441</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14</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25">
      <c r="A53" s="13" t="s">
        <v>3527</v>
      </c>
      <c r="B53" s="184" t="s">
        <v>8443</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14</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25">
      <c r="A54" s="13" t="s">
        <v>172</v>
      </c>
      <c r="B54" s="184" t="s">
        <v>8444</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14</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25">
      <c r="A55" s="13" t="s">
        <v>3728</v>
      </c>
      <c r="B55" s="184" t="s">
        <v>8605</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14</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25">
      <c r="A56" s="13" t="s">
        <v>8471</v>
      </c>
      <c r="B56" s="184" t="s">
        <v>8472</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14</v>
      </c>
      <c r="S56" s="19">
        <v>2016</v>
      </c>
      <c r="T56" s="19">
        <v>2013</v>
      </c>
      <c r="U56" s="19">
        <v>2014</v>
      </c>
      <c r="V56" s="19">
        <v>2014</v>
      </c>
      <c r="W56" s="19">
        <v>2015</v>
      </c>
      <c r="X56" s="19">
        <v>2010</v>
      </c>
      <c r="Y56" s="19" t="s">
        <v>14</v>
      </c>
      <c r="Z56" s="19">
        <v>2014</v>
      </c>
      <c r="AA56" s="19">
        <v>2014</v>
      </c>
      <c r="AB56" s="19">
        <v>2014</v>
      </c>
      <c r="AC56" s="19">
        <v>2014</v>
      </c>
      <c r="AD56" s="19">
        <v>2015</v>
      </c>
      <c r="AE56" s="19">
        <v>2012</v>
      </c>
      <c r="AF56" s="19" t="s">
        <v>14</v>
      </c>
      <c r="AG56" s="18" t="s">
        <v>14</v>
      </c>
      <c r="AH56" s="19">
        <v>2014</v>
      </c>
      <c r="AI56" s="19">
        <v>2015</v>
      </c>
      <c r="AJ56" s="19">
        <v>2016</v>
      </c>
      <c r="AK56" s="20" t="s">
        <v>14</v>
      </c>
      <c r="AL56" s="20">
        <v>2015</v>
      </c>
      <c r="AM56" s="19">
        <v>2015</v>
      </c>
      <c r="AN56" s="19">
        <v>2014</v>
      </c>
      <c r="AO56" s="19">
        <v>2014</v>
      </c>
      <c r="AP56" s="19" t="s">
        <v>14</v>
      </c>
      <c r="AQ56" s="19" t="s">
        <v>14</v>
      </c>
      <c r="AR56" s="19" t="s">
        <v>14</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25">
      <c r="A57" s="13" t="s">
        <v>263</v>
      </c>
      <c r="B57" s="184" t="s">
        <v>8445</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14</v>
      </c>
      <c r="S57" s="19">
        <v>2016</v>
      </c>
      <c r="T57" s="19">
        <v>2013</v>
      </c>
      <c r="U57" s="19">
        <v>2014</v>
      </c>
      <c r="V57" s="19" t="s">
        <v>14</v>
      </c>
      <c r="W57" s="19">
        <v>2015</v>
      </c>
      <c r="X57" s="19">
        <v>2010</v>
      </c>
      <c r="Y57" s="19" t="s">
        <v>14</v>
      </c>
      <c r="Z57" s="19">
        <v>2014</v>
      </c>
      <c r="AA57" s="19">
        <v>2014</v>
      </c>
      <c r="AB57" s="19">
        <v>2014</v>
      </c>
      <c r="AC57" s="19">
        <v>2014</v>
      </c>
      <c r="AD57" s="19">
        <v>2015</v>
      </c>
      <c r="AE57" s="19">
        <v>2012</v>
      </c>
      <c r="AF57" s="19" t="s">
        <v>14</v>
      </c>
      <c r="AG57" s="18" t="s">
        <v>14</v>
      </c>
      <c r="AH57" s="19">
        <v>2014</v>
      </c>
      <c r="AI57" s="19">
        <v>2015</v>
      </c>
      <c r="AJ57" s="19">
        <v>2016</v>
      </c>
      <c r="AK57" s="20" t="s">
        <v>14</v>
      </c>
      <c r="AL57" s="20">
        <v>2015</v>
      </c>
      <c r="AM57" s="19">
        <v>2015</v>
      </c>
      <c r="AN57" s="19">
        <v>2014</v>
      </c>
      <c r="AO57" s="19">
        <v>2014</v>
      </c>
      <c r="AP57" s="19" t="s">
        <v>14</v>
      </c>
      <c r="AQ57" s="19" t="s">
        <v>14</v>
      </c>
      <c r="AR57" s="19" t="s">
        <v>14</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25">
      <c r="A58" s="13" t="s">
        <v>8447</v>
      </c>
      <c r="B58" s="184" t="s">
        <v>8448</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14</v>
      </c>
      <c r="S58" s="19">
        <v>2016</v>
      </c>
      <c r="T58" s="19">
        <v>2013</v>
      </c>
      <c r="U58" s="19">
        <v>2014</v>
      </c>
      <c r="V58" s="19" t="s">
        <v>14</v>
      </c>
      <c r="W58" s="19">
        <v>2015</v>
      </c>
      <c r="X58" s="19" t="s">
        <v>14</v>
      </c>
      <c r="Y58" s="19">
        <v>2012</v>
      </c>
      <c r="Z58" s="19">
        <v>2014</v>
      </c>
      <c r="AA58" s="19">
        <v>2014</v>
      </c>
      <c r="AB58" s="19">
        <v>2013</v>
      </c>
      <c r="AC58" s="19">
        <v>2014</v>
      </c>
      <c r="AD58" s="19">
        <v>2015</v>
      </c>
      <c r="AE58" s="19" t="s">
        <v>14</v>
      </c>
      <c r="AF58" s="19">
        <v>2014</v>
      </c>
      <c r="AG58" s="18">
        <v>2012</v>
      </c>
      <c r="AH58" s="19">
        <v>2014</v>
      </c>
      <c r="AI58" s="19">
        <v>2015</v>
      </c>
      <c r="AJ58" s="19">
        <v>2016</v>
      </c>
      <c r="AK58" s="20" t="s">
        <v>14</v>
      </c>
      <c r="AL58" s="20">
        <v>2015</v>
      </c>
      <c r="AM58" s="19">
        <v>2015</v>
      </c>
      <c r="AN58" s="19">
        <v>2014</v>
      </c>
      <c r="AO58" s="19">
        <v>2014</v>
      </c>
      <c r="AP58" s="19">
        <v>2014</v>
      </c>
      <c r="AQ58" s="19">
        <v>2014</v>
      </c>
      <c r="AR58" s="19" t="s">
        <v>14</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25">
      <c r="A59" s="13" t="s">
        <v>1428</v>
      </c>
      <c r="B59" s="184" t="s">
        <v>8449</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25">
      <c r="A60" s="13" t="s">
        <v>8452</v>
      </c>
      <c r="B60" s="184" t="s">
        <v>8453</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14</v>
      </c>
      <c r="S60" s="19">
        <v>2016</v>
      </c>
      <c r="T60" s="19">
        <v>2013</v>
      </c>
      <c r="U60" s="19">
        <v>2014</v>
      </c>
      <c r="V60" s="19">
        <v>2014</v>
      </c>
      <c r="W60" s="19">
        <v>2015</v>
      </c>
      <c r="X60" s="19">
        <v>2004</v>
      </c>
      <c r="Y60" s="19">
        <v>2010</v>
      </c>
      <c r="Z60" s="19">
        <v>2014</v>
      </c>
      <c r="AA60" s="19">
        <v>2014</v>
      </c>
      <c r="AB60" s="19">
        <v>2014</v>
      </c>
      <c r="AC60" s="19">
        <v>2014</v>
      </c>
      <c r="AD60" s="19">
        <v>2015</v>
      </c>
      <c r="AE60" s="19" t="s">
        <v>14</v>
      </c>
      <c r="AF60" s="19">
        <v>2014</v>
      </c>
      <c r="AG60" s="18">
        <v>2008</v>
      </c>
      <c r="AH60" s="19">
        <v>2014</v>
      </c>
      <c r="AI60" s="19">
        <v>2015</v>
      </c>
      <c r="AJ60" s="19">
        <v>2016</v>
      </c>
      <c r="AK60" s="20" t="s">
        <v>14</v>
      </c>
      <c r="AL60" s="20">
        <v>2015</v>
      </c>
      <c r="AM60" s="19">
        <v>2015</v>
      </c>
      <c r="AN60" s="19">
        <v>2014</v>
      </c>
      <c r="AO60" s="19">
        <v>2014</v>
      </c>
      <c r="AP60" s="19">
        <v>2014</v>
      </c>
      <c r="AQ60" s="19">
        <v>2014</v>
      </c>
      <c r="AR60" s="19">
        <v>2015</v>
      </c>
      <c r="AS60" s="19">
        <v>2014</v>
      </c>
      <c r="AT60" s="19" t="s">
        <v>14</v>
      </c>
      <c r="AU60" s="19">
        <v>2012</v>
      </c>
      <c r="AV60" s="19" t="s">
        <v>14</v>
      </c>
      <c r="AW60" s="19">
        <v>2014</v>
      </c>
      <c r="AX60" s="19">
        <v>2014</v>
      </c>
      <c r="AY60" s="19">
        <v>2014</v>
      </c>
      <c r="AZ60" s="19">
        <v>2015</v>
      </c>
      <c r="BA60" s="19">
        <v>2015</v>
      </c>
      <c r="BB60" s="19">
        <v>2015</v>
      </c>
      <c r="BC60" s="19">
        <v>2015</v>
      </c>
      <c r="BD60" s="19">
        <v>2014</v>
      </c>
      <c r="BE60" s="19">
        <v>2014</v>
      </c>
      <c r="BF60" s="9"/>
    </row>
    <row r="61" spans="1:58" x14ac:dyDescent="0.25">
      <c r="A61" s="13" t="s">
        <v>8450</v>
      </c>
      <c r="B61" s="184" t="s">
        <v>8451</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14</v>
      </c>
      <c r="S61" s="19">
        <v>2016</v>
      </c>
      <c r="T61" s="19">
        <v>2013</v>
      </c>
      <c r="U61" s="19">
        <v>2014</v>
      </c>
      <c r="V61" s="19" t="s">
        <v>14</v>
      </c>
      <c r="W61" s="19">
        <v>2015</v>
      </c>
      <c r="X61" s="19" t="s">
        <v>14</v>
      </c>
      <c r="Y61" s="19">
        <v>2010</v>
      </c>
      <c r="Z61" s="19">
        <v>2014</v>
      </c>
      <c r="AA61" s="19">
        <v>2014</v>
      </c>
      <c r="AB61" s="19" t="s">
        <v>14</v>
      </c>
      <c r="AC61" s="19">
        <v>2014</v>
      </c>
      <c r="AD61" s="19">
        <v>2015</v>
      </c>
      <c r="AE61" s="19" t="s">
        <v>14</v>
      </c>
      <c r="AF61" s="19">
        <v>2014</v>
      </c>
      <c r="AG61" s="18">
        <v>2012</v>
      </c>
      <c r="AH61" s="19">
        <v>2014</v>
      </c>
      <c r="AI61" s="19">
        <v>2015</v>
      </c>
      <c r="AJ61" s="19">
        <v>2016</v>
      </c>
      <c r="AK61" s="20" t="s">
        <v>14</v>
      </c>
      <c r="AL61" s="20">
        <v>2015</v>
      </c>
      <c r="AM61" s="19">
        <v>2015</v>
      </c>
      <c r="AN61" s="19">
        <v>2014</v>
      </c>
      <c r="AO61" s="19">
        <v>2014</v>
      </c>
      <c r="AP61" s="19">
        <v>2014</v>
      </c>
      <c r="AQ61" s="19">
        <v>2014</v>
      </c>
      <c r="AR61" s="19">
        <v>2015</v>
      </c>
      <c r="AS61" s="19">
        <v>2014</v>
      </c>
      <c r="AT61" s="19">
        <v>2015</v>
      </c>
      <c r="AU61" s="19">
        <v>2012</v>
      </c>
      <c r="AV61" s="19" t="s">
        <v>14</v>
      </c>
      <c r="AW61" s="19">
        <v>2014</v>
      </c>
      <c r="AX61" s="19">
        <v>2014</v>
      </c>
      <c r="AY61" s="19">
        <v>2014</v>
      </c>
      <c r="AZ61" s="19">
        <v>2015</v>
      </c>
      <c r="BA61" s="19">
        <v>2015</v>
      </c>
      <c r="BB61" s="19">
        <v>2015</v>
      </c>
      <c r="BC61" s="19">
        <v>2015</v>
      </c>
      <c r="BD61" s="19">
        <v>2014</v>
      </c>
      <c r="BE61" s="19">
        <v>2014</v>
      </c>
      <c r="BF61" s="9"/>
    </row>
    <row r="62" spans="1:58" x14ac:dyDescent="0.25">
      <c r="A62" s="13" t="s">
        <v>8454</v>
      </c>
      <c r="B62" s="184" t="s">
        <v>8455</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14</v>
      </c>
      <c r="S62" s="19">
        <v>2016</v>
      </c>
      <c r="T62" s="19">
        <v>2013</v>
      </c>
      <c r="U62" s="19">
        <v>2014</v>
      </c>
      <c r="V62" s="19" t="s">
        <v>14</v>
      </c>
      <c r="W62" s="19">
        <v>2015</v>
      </c>
      <c r="X62" s="19" t="s">
        <v>14</v>
      </c>
      <c r="Y62" s="19">
        <v>2013</v>
      </c>
      <c r="Z62" s="19">
        <v>2014</v>
      </c>
      <c r="AA62" s="19">
        <v>2014</v>
      </c>
      <c r="AB62" s="19" t="s">
        <v>14</v>
      </c>
      <c r="AC62" s="19">
        <v>2014</v>
      </c>
      <c r="AD62" s="19">
        <v>2015</v>
      </c>
      <c r="AE62" s="19" t="s">
        <v>14</v>
      </c>
      <c r="AF62" s="19">
        <v>2014</v>
      </c>
      <c r="AG62" s="18">
        <v>2012</v>
      </c>
      <c r="AH62" s="19">
        <v>2014</v>
      </c>
      <c r="AI62" s="19">
        <v>2015</v>
      </c>
      <c r="AJ62" s="19">
        <v>2016</v>
      </c>
      <c r="AK62" s="20" t="s">
        <v>14</v>
      </c>
      <c r="AL62" s="20">
        <v>2015</v>
      </c>
      <c r="AM62" s="19">
        <v>2015</v>
      </c>
      <c r="AN62" s="19">
        <v>2014</v>
      </c>
      <c r="AO62" s="19">
        <v>2014</v>
      </c>
      <c r="AP62" s="19">
        <v>2014</v>
      </c>
      <c r="AQ62" s="19">
        <v>2014</v>
      </c>
      <c r="AR62" s="19">
        <v>2015</v>
      </c>
      <c r="AS62" s="19">
        <v>2014</v>
      </c>
      <c r="AT62" s="19">
        <v>2015</v>
      </c>
      <c r="AU62" s="19">
        <v>2012</v>
      </c>
      <c r="AV62" s="19" t="s">
        <v>14</v>
      </c>
      <c r="AW62" s="19">
        <v>2014</v>
      </c>
      <c r="AX62" s="19">
        <v>2014</v>
      </c>
      <c r="AY62" s="19">
        <v>2014</v>
      </c>
      <c r="AZ62" s="19">
        <v>2015</v>
      </c>
      <c r="BA62" s="19">
        <v>2015</v>
      </c>
      <c r="BB62" s="19">
        <v>2015</v>
      </c>
      <c r="BC62" s="19">
        <v>2015</v>
      </c>
      <c r="BD62" s="19">
        <v>2014</v>
      </c>
      <c r="BE62" s="19">
        <v>2014</v>
      </c>
      <c r="BF62" s="9"/>
    </row>
    <row r="63" spans="1:58" x14ac:dyDescent="0.25">
      <c r="A63" s="13" t="s">
        <v>8458</v>
      </c>
      <c r="B63" s="184" t="s">
        <v>8459</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14</v>
      </c>
      <c r="Z63" s="19">
        <v>2014</v>
      </c>
      <c r="AA63" s="19">
        <v>2014</v>
      </c>
      <c r="AB63" s="19">
        <v>2014</v>
      </c>
      <c r="AC63" s="19">
        <v>2014</v>
      </c>
      <c r="AD63" s="19">
        <v>2015</v>
      </c>
      <c r="AE63" s="19">
        <v>2012</v>
      </c>
      <c r="AF63" s="19">
        <v>2014</v>
      </c>
      <c r="AG63" s="18">
        <v>2005</v>
      </c>
      <c r="AH63" s="19">
        <v>2014</v>
      </c>
      <c r="AI63" s="19">
        <v>2015</v>
      </c>
      <c r="AJ63" s="19">
        <v>2016</v>
      </c>
      <c r="AK63" s="20" t="s">
        <v>14</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25">
      <c r="A64" s="13" t="s">
        <v>2617</v>
      </c>
      <c r="B64" s="184" t="s">
        <v>8468</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14</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25">
      <c r="A65" s="13" t="s">
        <v>8462</v>
      </c>
      <c r="B65" s="184" t="s">
        <v>8463</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14</v>
      </c>
      <c r="AQ65" s="19" t="s">
        <v>14</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25">
      <c r="A66" s="13" t="s">
        <v>8434</v>
      </c>
      <c r="B66" s="184" t="s">
        <v>8435</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14</v>
      </c>
      <c r="S66" s="19">
        <v>2016</v>
      </c>
      <c r="T66" s="19">
        <v>2013</v>
      </c>
      <c r="U66" s="19">
        <v>2014</v>
      </c>
      <c r="V66" s="19" t="s">
        <v>14</v>
      </c>
      <c r="W66" s="19">
        <v>2015</v>
      </c>
      <c r="X66" s="19">
        <v>2005</v>
      </c>
      <c r="Y66" s="19">
        <v>2012</v>
      </c>
      <c r="Z66" s="19">
        <v>2014</v>
      </c>
      <c r="AA66" s="19">
        <v>2014</v>
      </c>
      <c r="AB66" s="19" t="s">
        <v>14</v>
      </c>
      <c r="AC66" s="19">
        <v>2014</v>
      </c>
      <c r="AD66" s="19">
        <v>2015</v>
      </c>
      <c r="AE66" s="19" t="s">
        <v>14</v>
      </c>
      <c r="AF66" s="19">
        <v>2014</v>
      </c>
      <c r="AG66" s="18">
        <v>2011</v>
      </c>
      <c r="AH66" s="19">
        <v>2014</v>
      </c>
      <c r="AI66" s="19">
        <v>2015</v>
      </c>
      <c r="AJ66" s="19">
        <v>2016</v>
      </c>
      <c r="AK66" s="20" t="s">
        <v>14</v>
      </c>
      <c r="AL66" s="20">
        <v>2015</v>
      </c>
      <c r="AM66" s="19">
        <v>2015</v>
      </c>
      <c r="AN66" s="19">
        <v>2014</v>
      </c>
      <c r="AO66" s="19">
        <v>2014</v>
      </c>
      <c r="AP66" s="19">
        <v>2014</v>
      </c>
      <c r="AQ66" s="19">
        <v>2014</v>
      </c>
      <c r="AR66" s="19">
        <v>2015</v>
      </c>
      <c r="AS66" s="19">
        <v>2014</v>
      </c>
      <c r="AT66" s="19">
        <v>2015</v>
      </c>
      <c r="AU66" s="19">
        <v>2012</v>
      </c>
      <c r="AV66" s="19" t="s">
        <v>14</v>
      </c>
      <c r="AW66" s="19">
        <v>2014</v>
      </c>
      <c r="AX66" s="19">
        <v>2014</v>
      </c>
      <c r="AY66" s="19">
        <v>2014</v>
      </c>
      <c r="AZ66" s="19">
        <v>2015</v>
      </c>
      <c r="BA66" s="19">
        <v>2015</v>
      </c>
      <c r="BB66" s="19">
        <v>2015</v>
      </c>
      <c r="BC66" s="19">
        <v>2015</v>
      </c>
      <c r="BD66" s="19">
        <v>2014</v>
      </c>
      <c r="BE66" s="19">
        <v>2014</v>
      </c>
      <c r="BF66" s="9"/>
    </row>
    <row r="67" spans="1:58" x14ac:dyDescent="0.25">
      <c r="A67" s="13" t="s">
        <v>8464</v>
      </c>
      <c r="B67" s="184" t="s">
        <v>8465</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14</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25">
      <c r="A68" s="13" t="s">
        <v>103</v>
      </c>
      <c r="B68" s="184" t="s">
        <v>8473</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14</v>
      </c>
      <c r="S68" s="19">
        <v>2016</v>
      </c>
      <c r="T68" s="19">
        <v>2013</v>
      </c>
      <c r="U68" s="19">
        <v>2014</v>
      </c>
      <c r="V68" s="19" t="s">
        <v>14</v>
      </c>
      <c r="W68" s="19">
        <v>2015</v>
      </c>
      <c r="X68" s="19" t="s">
        <v>14</v>
      </c>
      <c r="Y68" s="19">
        <v>2010</v>
      </c>
      <c r="Z68" s="19">
        <v>2014</v>
      </c>
      <c r="AA68" s="19">
        <v>2014</v>
      </c>
      <c r="AB68" s="19" t="s">
        <v>14</v>
      </c>
      <c r="AC68" s="19">
        <v>2014</v>
      </c>
      <c r="AD68" s="19">
        <v>2015</v>
      </c>
      <c r="AE68" s="19" t="s">
        <v>14</v>
      </c>
      <c r="AF68" s="19">
        <v>2014</v>
      </c>
      <c r="AG68" s="18">
        <v>2012</v>
      </c>
      <c r="AH68" s="19">
        <v>2014</v>
      </c>
      <c r="AI68" s="19">
        <v>2015</v>
      </c>
      <c r="AJ68" s="19">
        <v>2016</v>
      </c>
      <c r="AK68" s="20" t="s">
        <v>14</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25">
      <c r="A69" s="13" t="s">
        <v>8474</v>
      </c>
      <c r="B69" s="184" t="s">
        <v>8475</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14</v>
      </c>
      <c r="S69" s="19">
        <v>2016</v>
      </c>
      <c r="T69" s="19">
        <v>2013</v>
      </c>
      <c r="U69" s="19">
        <v>2014</v>
      </c>
      <c r="V69" s="19">
        <v>2014</v>
      </c>
      <c r="W69" s="19">
        <v>2015</v>
      </c>
      <c r="X69" s="19" t="s">
        <v>14</v>
      </c>
      <c r="Y69" s="19" t="s">
        <v>14</v>
      </c>
      <c r="Z69" s="19">
        <v>2014</v>
      </c>
      <c r="AA69" s="19">
        <v>2014</v>
      </c>
      <c r="AB69" s="19" t="s">
        <v>14</v>
      </c>
      <c r="AC69" s="19">
        <v>2014</v>
      </c>
      <c r="AD69" s="19">
        <v>2015</v>
      </c>
      <c r="AE69" s="19" t="s">
        <v>14</v>
      </c>
      <c r="AF69" s="19" t="s">
        <v>14</v>
      </c>
      <c r="AG69" s="18" t="s">
        <v>14</v>
      </c>
      <c r="AH69" s="19">
        <v>2014</v>
      </c>
      <c r="AI69" s="19">
        <v>2015</v>
      </c>
      <c r="AJ69" s="19">
        <v>2016</v>
      </c>
      <c r="AK69" s="20" t="s">
        <v>14</v>
      </c>
      <c r="AL69" s="20">
        <v>2015</v>
      </c>
      <c r="AM69" s="19">
        <v>2015</v>
      </c>
      <c r="AN69" s="19">
        <v>2014</v>
      </c>
      <c r="AO69" s="19">
        <v>2014</v>
      </c>
      <c r="AP69" s="19">
        <v>2014</v>
      </c>
      <c r="AQ69" s="19" t="s">
        <v>14</v>
      </c>
      <c r="AR69" s="19">
        <v>2011</v>
      </c>
      <c r="AS69" s="19">
        <v>2014</v>
      </c>
      <c r="AT69" s="19" t="s">
        <v>14</v>
      </c>
      <c r="AU69" s="19">
        <v>2012</v>
      </c>
      <c r="AV69" s="19" t="s">
        <v>14</v>
      </c>
      <c r="AW69" s="19">
        <v>2014</v>
      </c>
      <c r="AX69" s="19">
        <v>2014</v>
      </c>
      <c r="AY69" s="19">
        <v>2014</v>
      </c>
      <c r="AZ69" s="19">
        <v>2015</v>
      </c>
      <c r="BA69" s="19">
        <v>2015</v>
      </c>
      <c r="BB69" s="19">
        <v>2015</v>
      </c>
      <c r="BC69" s="19">
        <v>2015</v>
      </c>
      <c r="BD69" s="19">
        <v>2014</v>
      </c>
      <c r="BE69" s="19">
        <v>2014</v>
      </c>
      <c r="BF69" s="9"/>
    </row>
    <row r="70" spans="1:58" x14ac:dyDescent="0.25">
      <c r="A70" s="13" t="s">
        <v>3548</v>
      </c>
      <c r="B70" s="184" t="s">
        <v>8476</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14</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25">
      <c r="A71" s="13" t="s">
        <v>8466</v>
      </c>
      <c r="B71" s="184" t="s">
        <v>8467</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14</v>
      </c>
      <c r="AG71" s="18">
        <v>2012</v>
      </c>
      <c r="AH71" s="19">
        <v>2014</v>
      </c>
      <c r="AI71" s="19">
        <v>2015</v>
      </c>
      <c r="AJ71" s="19">
        <v>2016</v>
      </c>
      <c r="AK71" s="20" t="s">
        <v>14</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25">
      <c r="A72" s="13" t="s">
        <v>8469</v>
      </c>
      <c r="B72" s="184" t="s">
        <v>8470</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14</v>
      </c>
      <c r="AG72" s="18">
        <v>2010</v>
      </c>
      <c r="AH72" s="19">
        <v>2014</v>
      </c>
      <c r="AI72" s="19">
        <v>2015</v>
      </c>
      <c r="AJ72" s="19">
        <v>2016</v>
      </c>
      <c r="AK72" s="20" t="s">
        <v>14</v>
      </c>
      <c r="AL72" s="20">
        <v>2015</v>
      </c>
      <c r="AM72" s="19">
        <v>2015</v>
      </c>
      <c r="AN72" s="19">
        <v>2014</v>
      </c>
      <c r="AO72" s="19">
        <v>2014</v>
      </c>
      <c r="AP72" s="19" t="s">
        <v>14</v>
      </c>
      <c r="AQ72" s="19" t="s">
        <v>14</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25">
      <c r="A73" s="13" t="s">
        <v>8477</v>
      </c>
      <c r="B73" s="184" t="s">
        <v>8478</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14</v>
      </c>
      <c r="AH73" s="19">
        <v>2014</v>
      </c>
      <c r="AI73" s="19">
        <v>2015</v>
      </c>
      <c r="AJ73" s="19">
        <v>2016</v>
      </c>
      <c r="AK73" s="20" t="s">
        <v>14</v>
      </c>
      <c r="AL73" s="20">
        <v>2015</v>
      </c>
      <c r="AM73" s="19">
        <v>2015</v>
      </c>
      <c r="AN73" s="19">
        <v>2014</v>
      </c>
      <c r="AO73" s="19">
        <v>2014</v>
      </c>
      <c r="AP73" s="19" t="s">
        <v>14</v>
      </c>
      <c r="AQ73" s="19" t="s">
        <v>14</v>
      </c>
      <c r="AR73" s="19" t="s">
        <v>14</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25">
      <c r="A74" s="13" t="s">
        <v>3572</v>
      </c>
      <c r="B74" s="184" t="s">
        <v>8482</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25">
      <c r="A75" s="13" t="s">
        <v>3560</v>
      </c>
      <c r="B75" s="184" t="s">
        <v>8479</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14</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25">
      <c r="A76" s="13" t="s">
        <v>2287</v>
      </c>
      <c r="B76" s="184" t="s">
        <v>8483</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14</v>
      </c>
      <c r="S76" s="19">
        <v>2016</v>
      </c>
      <c r="T76" s="19">
        <v>2013</v>
      </c>
      <c r="U76" s="19">
        <v>2014</v>
      </c>
      <c r="V76" s="19" t="s">
        <v>14</v>
      </c>
      <c r="W76" s="19">
        <v>2015</v>
      </c>
      <c r="X76" s="19" t="s">
        <v>14</v>
      </c>
      <c r="Y76" s="19">
        <v>2012</v>
      </c>
      <c r="Z76" s="19">
        <v>2014</v>
      </c>
      <c r="AA76" s="19">
        <v>2014</v>
      </c>
      <c r="AB76" s="19" t="s">
        <v>14</v>
      </c>
      <c r="AC76" s="19">
        <v>2014</v>
      </c>
      <c r="AD76" s="19">
        <v>2015</v>
      </c>
      <c r="AE76" s="19" t="s">
        <v>14</v>
      </c>
      <c r="AF76" s="19">
        <v>2014</v>
      </c>
      <c r="AG76" s="18">
        <v>2012</v>
      </c>
      <c r="AH76" s="19">
        <v>2014</v>
      </c>
      <c r="AI76" s="19">
        <v>2015</v>
      </c>
      <c r="AJ76" s="19">
        <v>2016</v>
      </c>
      <c r="AK76" s="20" t="s">
        <v>14</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25">
      <c r="A77" s="13" t="s">
        <v>8490</v>
      </c>
      <c r="B77" s="184" t="s">
        <v>8491</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14</v>
      </c>
      <c r="S77" s="19">
        <v>2016</v>
      </c>
      <c r="T77" s="19">
        <v>2013</v>
      </c>
      <c r="U77" s="19">
        <v>2014</v>
      </c>
      <c r="V77" s="19" t="s">
        <v>14</v>
      </c>
      <c r="W77" s="19">
        <v>2015</v>
      </c>
      <c r="X77" s="19" t="s">
        <v>14</v>
      </c>
      <c r="Y77" s="19">
        <v>2012</v>
      </c>
      <c r="Z77" s="19">
        <v>2014</v>
      </c>
      <c r="AA77" s="19">
        <v>2014</v>
      </c>
      <c r="AB77" s="19" t="s">
        <v>14</v>
      </c>
      <c r="AC77" s="19">
        <v>2014</v>
      </c>
      <c r="AD77" s="19">
        <v>2015</v>
      </c>
      <c r="AE77" s="19" t="s">
        <v>14</v>
      </c>
      <c r="AF77" s="19">
        <v>2014</v>
      </c>
      <c r="AG77" s="18">
        <v>2012</v>
      </c>
      <c r="AH77" s="19">
        <v>2014</v>
      </c>
      <c r="AI77" s="19">
        <v>2015</v>
      </c>
      <c r="AJ77" s="19">
        <v>2016</v>
      </c>
      <c r="AK77" s="20" t="s">
        <v>14</v>
      </c>
      <c r="AL77" s="20">
        <v>2015</v>
      </c>
      <c r="AM77" s="19">
        <v>2015</v>
      </c>
      <c r="AN77" s="19">
        <v>2014</v>
      </c>
      <c r="AO77" s="19">
        <v>2014</v>
      </c>
      <c r="AP77" s="19">
        <v>2014</v>
      </c>
      <c r="AQ77" s="19">
        <v>2014</v>
      </c>
      <c r="AR77" s="19" t="s">
        <v>14</v>
      </c>
      <c r="AS77" s="19">
        <v>2014</v>
      </c>
      <c r="AT77" s="19">
        <v>2015</v>
      </c>
      <c r="AU77" s="19">
        <v>2012</v>
      </c>
      <c r="AV77" s="19" t="s">
        <v>14</v>
      </c>
      <c r="AW77" s="19">
        <v>2014</v>
      </c>
      <c r="AX77" s="19">
        <v>2014</v>
      </c>
      <c r="AY77" s="19">
        <v>2014</v>
      </c>
      <c r="AZ77" s="19">
        <v>2015</v>
      </c>
      <c r="BA77" s="19">
        <v>2015</v>
      </c>
      <c r="BB77" s="19">
        <v>2015</v>
      </c>
      <c r="BC77" s="19">
        <v>2015</v>
      </c>
      <c r="BD77" s="19">
        <v>2014</v>
      </c>
      <c r="BE77" s="19">
        <v>2014</v>
      </c>
      <c r="BF77" s="9"/>
    </row>
    <row r="78" spans="1:58" x14ac:dyDescent="0.25">
      <c r="A78" s="13" t="s">
        <v>652</v>
      </c>
      <c r="B78" s="184" t="s">
        <v>8485</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25">
      <c r="A79" s="13" t="s">
        <v>812</v>
      </c>
      <c r="B79" s="184" t="s">
        <v>8484</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25">
      <c r="A80" s="13" t="s">
        <v>1017</v>
      </c>
      <c r="B80" s="184" t="s">
        <v>8488</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14</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14</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25">
      <c r="A81" s="13" t="s">
        <v>378</v>
      </c>
      <c r="B81" s="184" t="s">
        <v>8489</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14</v>
      </c>
      <c r="AC81" s="19">
        <v>2014</v>
      </c>
      <c r="AD81" s="19">
        <v>2015</v>
      </c>
      <c r="AE81" s="19" t="s">
        <v>14</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25">
      <c r="A82" s="13" t="s">
        <v>8486</v>
      </c>
      <c r="B82" s="184" t="s">
        <v>8487</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14</v>
      </c>
      <c r="S82" s="19">
        <v>2016</v>
      </c>
      <c r="T82" s="19">
        <v>2013</v>
      </c>
      <c r="U82" s="19">
        <v>2014</v>
      </c>
      <c r="V82" s="19" t="s">
        <v>14</v>
      </c>
      <c r="W82" s="19">
        <v>2015</v>
      </c>
      <c r="X82" s="19" t="s">
        <v>14</v>
      </c>
      <c r="Y82" s="19">
        <v>2013</v>
      </c>
      <c r="Z82" s="19">
        <v>2014</v>
      </c>
      <c r="AA82" s="19">
        <v>2014</v>
      </c>
      <c r="AB82" s="19">
        <v>2014</v>
      </c>
      <c r="AC82" s="19">
        <v>2014</v>
      </c>
      <c r="AD82" s="19">
        <v>2015</v>
      </c>
      <c r="AE82" s="19" t="s">
        <v>14</v>
      </c>
      <c r="AF82" s="19">
        <v>2014</v>
      </c>
      <c r="AG82" s="18">
        <v>2012</v>
      </c>
      <c r="AH82" s="19">
        <v>2014</v>
      </c>
      <c r="AI82" s="19">
        <v>2015</v>
      </c>
      <c r="AJ82" s="19">
        <v>2016</v>
      </c>
      <c r="AK82" s="20" t="s">
        <v>14</v>
      </c>
      <c r="AL82" s="20">
        <v>2015</v>
      </c>
      <c r="AM82" s="19">
        <v>2015</v>
      </c>
      <c r="AN82" s="19">
        <v>2014</v>
      </c>
      <c r="AO82" s="19">
        <v>2014</v>
      </c>
      <c r="AP82" s="19">
        <v>2014</v>
      </c>
      <c r="AQ82" s="19">
        <v>2014</v>
      </c>
      <c r="AR82" s="19" t="s">
        <v>14</v>
      </c>
      <c r="AS82" s="19">
        <v>2014</v>
      </c>
      <c r="AT82" s="19">
        <v>2015</v>
      </c>
      <c r="AU82" s="19">
        <v>2012</v>
      </c>
      <c r="AV82" s="19" t="s">
        <v>14</v>
      </c>
      <c r="AW82" s="19">
        <v>2014</v>
      </c>
      <c r="AX82" s="19">
        <v>2014</v>
      </c>
      <c r="AY82" s="19">
        <v>2014</v>
      </c>
      <c r="AZ82" s="19">
        <v>2015</v>
      </c>
      <c r="BA82" s="19">
        <v>2015</v>
      </c>
      <c r="BB82" s="19">
        <v>2015</v>
      </c>
      <c r="BC82" s="19">
        <v>2015</v>
      </c>
      <c r="BD82" s="19">
        <v>2014</v>
      </c>
      <c r="BE82" s="19">
        <v>2014</v>
      </c>
      <c r="BF82" s="9"/>
    </row>
    <row r="83" spans="1:58" x14ac:dyDescent="0.25">
      <c r="A83" s="13" t="s">
        <v>8492</v>
      </c>
      <c r="B83" s="184" t="s">
        <v>8493</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14</v>
      </c>
      <c r="S83" s="19">
        <v>2016</v>
      </c>
      <c r="T83" s="19">
        <v>2013</v>
      </c>
      <c r="U83" s="19">
        <v>2014</v>
      </c>
      <c r="V83" s="19" t="s">
        <v>14</v>
      </c>
      <c r="W83" s="19">
        <v>2015</v>
      </c>
      <c r="X83" s="19" t="s">
        <v>14</v>
      </c>
      <c r="Y83" s="19">
        <v>2012</v>
      </c>
      <c r="Z83" s="19">
        <v>2014</v>
      </c>
      <c r="AA83" s="19">
        <v>2014</v>
      </c>
      <c r="AB83" s="19" t="s">
        <v>14</v>
      </c>
      <c r="AC83" s="19">
        <v>2014</v>
      </c>
      <c r="AD83" s="19">
        <v>2015</v>
      </c>
      <c r="AE83" s="19" t="s">
        <v>14</v>
      </c>
      <c r="AF83" s="19">
        <v>2014</v>
      </c>
      <c r="AG83" s="18">
        <v>2010</v>
      </c>
      <c r="AH83" s="19">
        <v>2014</v>
      </c>
      <c r="AI83" s="19">
        <v>2015</v>
      </c>
      <c r="AJ83" s="19">
        <v>2016</v>
      </c>
      <c r="AK83" s="20" t="s">
        <v>14</v>
      </c>
      <c r="AL83" s="20">
        <v>2015</v>
      </c>
      <c r="AM83" s="19">
        <v>2015</v>
      </c>
      <c r="AN83" s="19">
        <v>2014</v>
      </c>
      <c r="AO83" s="19">
        <v>2014</v>
      </c>
      <c r="AP83" s="19">
        <v>2014</v>
      </c>
      <c r="AQ83" s="19">
        <v>2014</v>
      </c>
      <c r="AR83" s="19" t="s">
        <v>14</v>
      </c>
      <c r="AS83" s="19">
        <v>2014</v>
      </c>
      <c r="AT83" s="19">
        <v>2015</v>
      </c>
      <c r="AU83" s="19">
        <v>2012</v>
      </c>
      <c r="AV83" s="19" t="s">
        <v>14</v>
      </c>
      <c r="AW83" s="19">
        <v>2014</v>
      </c>
      <c r="AX83" s="19">
        <v>2014</v>
      </c>
      <c r="AY83" s="19">
        <v>2014</v>
      </c>
      <c r="AZ83" s="19">
        <v>2015</v>
      </c>
      <c r="BA83" s="19">
        <v>2015</v>
      </c>
      <c r="BB83" s="19">
        <v>2015</v>
      </c>
      <c r="BC83" s="19">
        <v>2015</v>
      </c>
      <c r="BD83" s="19">
        <v>2014</v>
      </c>
      <c r="BE83" s="19">
        <v>2014</v>
      </c>
      <c r="BF83" s="9"/>
    </row>
    <row r="84" spans="1:58" x14ac:dyDescent="0.25">
      <c r="A84" s="13" t="s">
        <v>396</v>
      </c>
      <c r="B84" s="184" t="s">
        <v>8494</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14</v>
      </c>
      <c r="S84" s="19">
        <v>2016</v>
      </c>
      <c r="T84" s="19">
        <v>2013</v>
      </c>
      <c r="U84" s="19">
        <v>2014</v>
      </c>
      <c r="V84" s="19" t="s">
        <v>14</v>
      </c>
      <c r="W84" s="19">
        <v>2015</v>
      </c>
      <c r="X84" s="19" t="s">
        <v>14</v>
      </c>
      <c r="Y84" s="19">
        <v>2012</v>
      </c>
      <c r="Z84" s="19">
        <v>2014</v>
      </c>
      <c r="AA84" s="19">
        <v>2014</v>
      </c>
      <c r="AB84" s="19">
        <v>2013</v>
      </c>
      <c r="AC84" s="19">
        <v>2014</v>
      </c>
      <c r="AD84" s="19">
        <v>2015</v>
      </c>
      <c r="AE84" s="19" t="s">
        <v>14</v>
      </c>
      <c r="AF84" s="19">
        <v>2014</v>
      </c>
      <c r="AG84" s="18">
        <v>2012</v>
      </c>
      <c r="AH84" s="19">
        <v>2014</v>
      </c>
      <c r="AI84" s="19">
        <v>2015</v>
      </c>
      <c r="AJ84" s="19">
        <v>2016</v>
      </c>
      <c r="AK84" s="20" t="s">
        <v>14</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25">
      <c r="A85" s="13" t="s">
        <v>8495</v>
      </c>
      <c r="B85" s="184" t="s">
        <v>8496</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14</v>
      </c>
      <c r="AF85" s="19">
        <v>2014</v>
      </c>
      <c r="AG85" s="18">
        <v>2004</v>
      </c>
      <c r="AH85" s="19">
        <v>2014</v>
      </c>
      <c r="AI85" s="19">
        <v>2015</v>
      </c>
      <c r="AJ85" s="19">
        <v>2016</v>
      </c>
      <c r="AK85" s="20" t="s">
        <v>14</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25">
      <c r="A86" s="13" t="s">
        <v>8498</v>
      </c>
      <c r="B86" s="184" t="s">
        <v>8499</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14</v>
      </c>
      <c r="S86" s="19">
        <v>2016</v>
      </c>
      <c r="T86" s="19">
        <v>2013</v>
      </c>
      <c r="U86" s="19">
        <v>2014</v>
      </c>
      <c r="V86" s="19" t="s">
        <v>14</v>
      </c>
      <c r="W86" s="19">
        <v>2015</v>
      </c>
      <c r="X86" s="19">
        <v>2010</v>
      </c>
      <c r="Y86" s="19">
        <v>2010</v>
      </c>
      <c r="Z86" s="19">
        <v>2014</v>
      </c>
      <c r="AA86" s="19">
        <v>2014</v>
      </c>
      <c r="AB86" s="19">
        <v>2011</v>
      </c>
      <c r="AC86" s="19">
        <v>2014</v>
      </c>
      <c r="AD86" s="19">
        <v>2015</v>
      </c>
      <c r="AE86" s="19" t="s">
        <v>14</v>
      </c>
      <c r="AF86" s="19">
        <v>2014</v>
      </c>
      <c r="AG86" s="18">
        <v>2008</v>
      </c>
      <c r="AH86" s="19">
        <v>2014</v>
      </c>
      <c r="AI86" s="19">
        <v>2015</v>
      </c>
      <c r="AJ86" s="19">
        <v>2016</v>
      </c>
      <c r="AK86" s="20" t="s">
        <v>14</v>
      </c>
      <c r="AL86" s="20">
        <v>2015</v>
      </c>
      <c r="AM86" s="19">
        <v>2015</v>
      </c>
      <c r="AN86" s="19">
        <v>2014</v>
      </c>
      <c r="AO86" s="19">
        <v>2014</v>
      </c>
      <c r="AP86" s="19">
        <v>2014</v>
      </c>
      <c r="AQ86" s="19">
        <v>2014</v>
      </c>
      <c r="AR86" s="19">
        <v>2011</v>
      </c>
      <c r="AS86" s="19">
        <v>2014</v>
      </c>
      <c r="AT86" s="19">
        <v>2015</v>
      </c>
      <c r="AU86" s="19">
        <v>2012</v>
      </c>
      <c r="AV86" s="19" t="s">
        <v>14</v>
      </c>
      <c r="AW86" s="19">
        <v>2014</v>
      </c>
      <c r="AX86" s="19">
        <v>2014</v>
      </c>
      <c r="AY86" s="19">
        <v>2014</v>
      </c>
      <c r="AZ86" s="19">
        <v>2015</v>
      </c>
      <c r="BA86" s="19">
        <v>2015</v>
      </c>
      <c r="BB86" s="19">
        <v>2015</v>
      </c>
      <c r="BC86" s="19">
        <v>2015</v>
      </c>
      <c r="BD86" s="19">
        <v>2014</v>
      </c>
      <c r="BE86" s="19">
        <v>2014</v>
      </c>
      <c r="BF86" s="9"/>
    </row>
    <row r="87" spans="1:58" x14ac:dyDescent="0.25">
      <c r="A87" s="13" t="s">
        <v>127</v>
      </c>
      <c r="B87" s="184" t="s">
        <v>8497</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14</v>
      </c>
      <c r="AC87" s="19">
        <v>2014</v>
      </c>
      <c r="AD87" s="19">
        <v>2015</v>
      </c>
      <c r="AE87" s="19" t="s">
        <v>14</v>
      </c>
      <c r="AF87" s="19">
        <v>2014</v>
      </c>
      <c r="AG87" s="18">
        <v>2010</v>
      </c>
      <c r="AH87" s="19">
        <v>2014</v>
      </c>
      <c r="AI87" s="19">
        <v>2015</v>
      </c>
      <c r="AJ87" s="19">
        <v>2016</v>
      </c>
      <c r="AK87" s="20" t="s">
        <v>14</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25">
      <c r="A88" s="13" t="s">
        <v>8500</v>
      </c>
      <c r="B88" s="184" t="s">
        <v>8501</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14</v>
      </c>
      <c r="AF88" s="19">
        <v>2014</v>
      </c>
      <c r="AG88" s="18">
        <v>2013</v>
      </c>
      <c r="AH88" s="19">
        <v>2014</v>
      </c>
      <c r="AI88" s="19">
        <v>2015</v>
      </c>
      <c r="AJ88" s="19">
        <v>2016</v>
      </c>
      <c r="AK88" s="20" t="s">
        <v>14</v>
      </c>
      <c r="AL88" s="20">
        <v>2015</v>
      </c>
      <c r="AM88" s="19">
        <v>2015</v>
      </c>
      <c r="AN88" s="19">
        <v>2014</v>
      </c>
      <c r="AO88" s="19">
        <v>2014</v>
      </c>
      <c r="AP88" s="19" t="s">
        <v>14</v>
      </c>
      <c r="AQ88" s="19" t="s">
        <v>14</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25">
      <c r="A89" s="13" t="s">
        <v>407</v>
      </c>
      <c r="B89" s="184" t="s">
        <v>8502</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25">
      <c r="A90" s="13" t="s">
        <v>8507</v>
      </c>
      <c r="B90" s="184" t="s">
        <v>8508</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14</v>
      </c>
      <c r="S90" s="19">
        <v>2016</v>
      </c>
      <c r="T90" s="19">
        <v>2013</v>
      </c>
      <c r="U90" s="19">
        <v>2014</v>
      </c>
      <c r="V90" s="19">
        <v>2014</v>
      </c>
      <c r="W90" s="19">
        <v>2015</v>
      </c>
      <c r="X90" s="19">
        <v>2009</v>
      </c>
      <c r="Y90" s="19">
        <v>2010</v>
      </c>
      <c r="Z90" s="19">
        <v>2014</v>
      </c>
      <c r="AA90" s="19">
        <v>2014</v>
      </c>
      <c r="AB90" s="19" t="s">
        <v>14</v>
      </c>
      <c r="AC90" s="19">
        <v>2014</v>
      </c>
      <c r="AD90" s="19">
        <v>2015</v>
      </c>
      <c r="AE90" s="19" t="s">
        <v>14</v>
      </c>
      <c r="AF90" s="19" t="s">
        <v>14</v>
      </c>
      <c r="AG90" s="18">
        <v>2006</v>
      </c>
      <c r="AH90" s="19">
        <v>2014</v>
      </c>
      <c r="AI90" s="19">
        <v>2015</v>
      </c>
      <c r="AJ90" s="19">
        <v>2016</v>
      </c>
      <c r="AK90" s="20" t="s">
        <v>14</v>
      </c>
      <c r="AL90" s="20" t="s">
        <v>14</v>
      </c>
      <c r="AM90" s="19">
        <v>2015</v>
      </c>
      <c r="AN90" s="19">
        <v>2014</v>
      </c>
      <c r="AO90" s="19">
        <v>2014</v>
      </c>
      <c r="AP90" s="19" t="s">
        <v>14</v>
      </c>
      <c r="AQ90" s="19" t="s">
        <v>14</v>
      </c>
      <c r="AR90" s="19" t="s">
        <v>14</v>
      </c>
      <c r="AS90" s="19">
        <v>2014</v>
      </c>
      <c r="AT90" s="19" t="s">
        <v>14</v>
      </c>
      <c r="AU90" s="19">
        <v>2012</v>
      </c>
      <c r="AV90" s="19" t="s">
        <v>14</v>
      </c>
      <c r="AW90" s="19">
        <v>2014</v>
      </c>
      <c r="AX90" s="19">
        <v>2014</v>
      </c>
      <c r="AY90" s="19">
        <v>2014</v>
      </c>
      <c r="AZ90" s="19">
        <v>2015</v>
      </c>
      <c r="BA90" s="19">
        <v>2015</v>
      </c>
      <c r="BB90" s="19">
        <v>2015</v>
      </c>
      <c r="BC90" s="19">
        <v>2015</v>
      </c>
      <c r="BD90" s="19">
        <v>2014</v>
      </c>
      <c r="BE90" s="19">
        <v>2014</v>
      </c>
      <c r="BF90" s="9"/>
    </row>
    <row r="91" spans="1:58" x14ac:dyDescent="0.25">
      <c r="A91" s="13" t="s">
        <v>9494</v>
      </c>
      <c r="B91" s="184" t="s">
        <v>8581</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14</v>
      </c>
      <c r="R91" s="19" t="s">
        <v>14</v>
      </c>
      <c r="S91" s="19">
        <v>2016</v>
      </c>
      <c r="T91" s="19">
        <v>2013</v>
      </c>
      <c r="U91" s="19">
        <v>2014</v>
      </c>
      <c r="V91" s="19" t="s">
        <v>14</v>
      </c>
      <c r="W91" s="19">
        <v>2015</v>
      </c>
      <c r="X91" s="19">
        <v>2012</v>
      </c>
      <c r="Y91" s="19" t="s">
        <v>14</v>
      </c>
      <c r="Z91" s="19">
        <v>2014</v>
      </c>
      <c r="AA91" s="19">
        <v>2014</v>
      </c>
      <c r="AB91" s="19" t="s">
        <v>14</v>
      </c>
      <c r="AC91" s="19" t="s">
        <v>14</v>
      </c>
      <c r="AD91" s="19">
        <v>2015</v>
      </c>
      <c r="AE91" s="19">
        <v>2012</v>
      </c>
      <c r="AF91" s="19" t="s">
        <v>14</v>
      </c>
      <c r="AG91" s="18" t="s">
        <v>14</v>
      </c>
      <c r="AH91" s="19">
        <v>2014</v>
      </c>
      <c r="AI91" s="19">
        <v>2015</v>
      </c>
      <c r="AJ91" s="19">
        <v>2016</v>
      </c>
      <c r="AK91" s="20" t="s">
        <v>14</v>
      </c>
      <c r="AL91" s="20" t="s">
        <v>14</v>
      </c>
      <c r="AM91" s="19">
        <v>2015</v>
      </c>
      <c r="AN91" s="19">
        <v>2014</v>
      </c>
      <c r="AO91" s="19">
        <v>2014</v>
      </c>
      <c r="AP91" s="19" t="s">
        <v>14</v>
      </c>
      <c r="AQ91" s="19" t="s">
        <v>14</v>
      </c>
      <c r="AR91" s="19" t="s">
        <v>14</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25">
      <c r="A92" s="13" t="s">
        <v>9495</v>
      </c>
      <c r="B92" s="184" t="s">
        <v>8512</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14</v>
      </c>
      <c r="S92" s="19">
        <v>2016</v>
      </c>
      <c r="T92" s="19">
        <v>2013</v>
      </c>
      <c r="U92" s="19">
        <v>2014</v>
      </c>
      <c r="V92" s="19" t="s">
        <v>14</v>
      </c>
      <c r="W92" s="19">
        <v>2015</v>
      </c>
      <c r="X92" s="19">
        <v>2010</v>
      </c>
      <c r="Y92" s="19">
        <v>2012</v>
      </c>
      <c r="Z92" s="19">
        <v>2014</v>
      </c>
      <c r="AA92" s="19">
        <v>2014</v>
      </c>
      <c r="AB92" s="19" t="s">
        <v>14</v>
      </c>
      <c r="AC92" s="19">
        <v>2014</v>
      </c>
      <c r="AD92" s="19">
        <v>2015</v>
      </c>
      <c r="AE92" s="19">
        <v>2012</v>
      </c>
      <c r="AF92" s="19">
        <v>2014</v>
      </c>
      <c r="AG92" s="18" t="s">
        <v>14</v>
      </c>
      <c r="AH92" s="19">
        <v>2014</v>
      </c>
      <c r="AI92" s="19">
        <v>2015</v>
      </c>
      <c r="AJ92" s="19">
        <v>2016</v>
      </c>
      <c r="AK92" s="20" t="s">
        <v>14</v>
      </c>
      <c r="AL92" s="20">
        <v>2015</v>
      </c>
      <c r="AM92" s="19">
        <v>2015</v>
      </c>
      <c r="AN92" s="19">
        <v>2014</v>
      </c>
      <c r="AO92" s="19">
        <v>2014</v>
      </c>
      <c r="AP92" s="19">
        <v>2014</v>
      </c>
      <c r="AQ92" s="19">
        <v>2014</v>
      </c>
      <c r="AR92" s="19">
        <v>2011</v>
      </c>
      <c r="AS92" s="19">
        <v>2014</v>
      </c>
      <c r="AT92" s="19">
        <v>2015</v>
      </c>
      <c r="AU92" s="19">
        <v>2012</v>
      </c>
      <c r="AV92" s="19" t="s">
        <v>14</v>
      </c>
      <c r="AW92" s="19">
        <v>2014</v>
      </c>
      <c r="AX92" s="19">
        <v>2014</v>
      </c>
      <c r="AY92" s="19">
        <v>2014</v>
      </c>
      <c r="AZ92" s="19">
        <v>2015</v>
      </c>
      <c r="BA92" s="19">
        <v>2012</v>
      </c>
      <c r="BB92" s="19">
        <v>2015</v>
      </c>
      <c r="BC92" s="19">
        <v>2015</v>
      </c>
      <c r="BD92" s="19">
        <v>2014</v>
      </c>
      <c r="BE92" s="19">
        <v>2014</v>
      </c>
      <c r="BF92" s="9"/>
    </row>
    <row r="93" spans="1:58" x14ac:dyDescent="0.25">
      <c r="A93" s="13" t="s">
        <v>8513</v>
      </c>
      <c r="B93" s="184" t="s">
        <v>8514</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14</v>
      </c>
      <c r="S93" s="19">
        <v>2016</v>
      </c>
      <c r="T93" s="19">
        <v>2013</v>
      </c>
      <c r="U93" s="19">
        <v>2014</v>
      </c>
      <c r="V93" s="19" t="s">
        <v>14</v>
      </c>
      <c r="W93" s="19">
        <v>2015</v>
      </c>
      <c r="X93" s="19">
        <v>2014</v>
      </c>
      <c r="Y93" s="19">
        <v>2012</v>
      </c>
      <c r="Z93" s="19">
        <v>2014</v>
      </c>
      <c r="AA93" s="19">
        <v>2014</v>
      </c>
      <c r="AB93" s="19" t="s">
        <v>14</v>
      </c>
      <c r="AC93" s="19">
        <v>2014</v>
      </c>
      <c r="AD93" s="19">
        <v>2015</v>
      </c>
      <c r="AE93" s="19" t="s">
        <v>14</v>
      </c>
      <c r="AF93" s="19">
        <v>2014</v>
      </c>
      <c r="AG93" s="18" t="s">
        <v>14</v>
      </c>
      <c r="AH93" s="19">
        <v>2014</v>
      </c>
      <c r="AI93" s="19">
        <v>2015</v>
      </c>
      <c r="AJ93" s="19">
        <v>2016</v>
      </c>
      <c r="AK93" s="20" t="s">
        <v>14</v>
      </c>
      <c r="AL93" s="20">
        <v>2015</v>
      </c>
      <c r="AM93" s="19">
        <v>2015</v>
      </c>
      <c r="AN93" s="19">
        <v>2014</v>
      </c>
      <c r="AO93" s="19">
        <v>2014</v>
      </c>
      <c r="AP93" s="19">
        <v>2014</v>
      </c>
      <c r="AQ93" s="19">
        <v>2014</v>
      </c>
      <c r="AR93" s="19" t="s">
        <v>14</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25">
      <c r="A94" s="13" t="s">
        <v>8503</v>
      </c>
      <c r="B94" s="184" t="s">
        <v>8504</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14</v>
      </c>
      <c r="AL94" s="20">
        <v>2015</v>
      </c>
      <c r="AM94" s="19">
        <v>2015</v>
      </c>
      <c r="AN94" s="19">
        <v>2014</v>
      </c>
      <c r="AO94" s="19">
        <v>2014</v>
      </c>
      <c r="AP94" s="19" t="s">
        <v>14</v>
      </c>
      <c r="AQ94" s="19" t="s">
        <v>14</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25">
      <c r="A95" s="13" t="s">
        <v>9496</v>
      </c>
      <c r="B95" s="184" t="s">
        <v>8516</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14</v>
      </c>
      <c r="AW95" s="19">
        <v>2014</v>
      </c>
      <c r="AX95" s="19">
        <v>2014</v>
      </c>
      <c r="AY95" s="19">
        <v>2014</v>
      </c>
      <c r="AZ95" s="19">
        <v>2015</v>
      </c>
      <c r="BA95" s="19">
        <v>2015</v>
      </c>
      <c r="BB95" s="19">
        <v>2015</v>
      </c>
      <c r="BC95" s="19">
        <v>2015</v>
      </c>
      <c r="BD95" s="19">
        <v>2014</v>
      </c>
      <c r="BE95" s="19">
        <v>2014</v>
      </c>
      <c r="BF95" s="9"/>
    </row>
    <row r="96" spans="1:58" x14ac:dyDescent="0.25">
      <c r="A96" s="13" t="s">
        <v>8531</v>
      </c>
      <c r="B96" s="184" t="s">
        <v>8532</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14</v>
      </c>
      <c r="S96" s="19">
        <v>2016</v>
      </c>
      <c r="T96" s="19">
        <v>2013</v>
      </c>
      <c r="U96" s="19">
        <v>2014</v>
      </c>
      <c r="V96" s="19" t="s">
        <v>14</v>
      </c>
      <c r="W96" s="19">
        <v>2015</v>
      </c>
      <c r="X96" s="19" t="s">
        <v>14</v>
      </c>
      <c r="Y96" s="19">
        <v>2012</v>
      </c>
      <c r="Z96" s="19">
        <v>2014</v>
      </c>
      <c r="AA96" s="19">
        <v>2014</v>
      </c>
      <c r="AB96" s="19" t="s">
        <v>14</v>
      </c>
      <c r="AC96" s="19">
        <v>2014</v>
      </c>
      <c r="AD96" s="19">
        <v>2015</v>
      </c>
      <c r="AE96" s="19" t="s">
        <v>14</v>
      </c>
      <c r="AF96" s="19">
        <v>2014</v>
      </c>
      <c r="AG96" s="18">
        <v>2012</v>
      </c>
      <c r="AH96" s="19">
        <v>2014</v>
      </c>
      <c r="AI96" s="19">
        <v>2015</v>
      </c>
      <c r="AJ96" s="19">
        <v>2016</v>
      </c>
      <c r="AK96" s="20" t="s">
        <v>14</v>
      </c>
      <c r="AL96" s="20">
        <v>2015</v>
      </c>
      <c r="AM96" s="19">
        <v>2015</v>
      </c>
      <c r="AN96" s="19">
        <v>2014</v>
      </c>
      <c r="AO96" s="19">
        <v>2014</v>
      </c>
      <c r="AP96" s="19">
        <v>2014</v>
      </c>
      <c r="AQ96" s="19">
        <v>2014</v>
      </c>
      <c r="AR96" s="19" t="s">
        <v>14</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25">
      <c r="A97" s="13" t="s">
        <v>1078</v>
      </c>
      <c r="B97" s="184" t="s">
        <v>8517</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14</v>
      </c>
      <c r="S97" s="19">
        <v>2016</v>
      </c>
      <c r="T97" s="19">
        <v>2013</v>
      </c>
      <c r="U97" s="19">
        <v>2014</v>
      </c>
      <c r="V97" s="19">
        <v>2014</v>
      </c>
      <c r="W97" s="19">
        <v>2015</v>
      </c>
      <c r="X97" s="19">
        <v>2004</v>
      </c>
      <c r="Y97" s="19">
        <v>2011</v>
      </c>
      <c r="Z97" s="19">
        <v>2014</v>
      </c>
      <c r="AA97" s="19">
        <v>2014</v>
      </c>
      <c r="AB97" s="19">
        <v>2014</v>
      </c>
      <c r="AC97" s="19">
        <v>2014</v>
      </c>
      <c r="AD97" s="19">
        <v>2015</v>
      </c>
      <c r="AE97" s="19" t="s">
        <v>14</v>
      </c>
      <c r="AF97" s="19">
        <v>2014</v>
      </c>
      <c r="AG97" s="18" t="s">
        <v>14</v>
      </c>
      <c r="AH97" s="19">
        <v>2014</v>
      </c>
      <c r="AI97" s="19">
        <v>2015</v>
      </c>
      <c r="AJ97" s="19">
        <v>2016</v>
      </c>
      <c r="AK97" s="20">
        <v>2015</v>
      </c>
      <c r="AL97" s="20">
        <v>2016</v>
      </c>
      <c r="AM97" s="19">
        <v>2015</v>
      </c>
      <c r="AN97" s="19">
        <v>2014</v>
      </c>
      <c r="AO97" s="19">
        <v>2014</v>
      </c>
      <c r="AP97" s="19" t="s">
        <v>14</v>
      </c>
      <c r="AQ97" s="19" t="s">
        <v>14</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25">
      <c r="A98" s="13" t="s">
        <v>3894</v>
      </c>
      <c r="B98" s="184" t="s">
        <v>8526</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14</v>
      </c>
      <c r="Z98" s="19">
        <v>2014</v>
      </c>
      <c r="AA98" s="19">
        <v>2014</v>
      </c>
      <c r="AB98" s="19">
        <v>2014</v>
      </c>
      <c r="AC98" s="19">
        <v>2014</v>
      </c>
      <c r="AD98" s="19">
        <v>2015</v>
      </c>
      <c r="AE98" s="19" t="s">
        <v>14</v>
      </c>
      <c r="AF98" s="19">
        <v>2014</v>
      </c>
      <c r="AG98" s="18">
        <v>2010</v>
      </c>
      <c r="AH98" s="19">
        <v>2014</v>
      </c>
      <c r="AI98" s="19">
        <v>2015</v>
      </c>
      <c r="AJ98" s="19">
        <v>2016</v>
      </c>
      <c r="AK98" s="20" t="s">
        <v>14</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25">
      <c r="A99" s="13" t="s">
        <v>8518</v>
      </c>
      <c r="B99" s="184" t="s">
        <v>8519</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14</v>
      </c>
      <c r="AL99" s="20">
        <v>2016</v>
      </c>
      <c r="AM99" s="19">
        <v>2015</v>
      </c>
      <c r="AN99" s="19">
        <v>2014</v>
      </c>
      <c r="AO99" s="19">
        <v>2014</v>
      </c>
      <c r="AP99" s="19" t="s">
        <v>14</v>
      </c>
      <c r="AQ99" s="19" t="s">
        <v>14</v>
      </c>
      <c r="AR99" s="19" t="s">
        <v>14</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25">
      <c r="A100" s="13" t="s">
        <v>133</v>
      </c>
      <c r="B100" s="184" t="s">
        <v>8520</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14</v>
      </c>
      <c r="AC100" s="19">
        <v>2014</v>
      </c>
      <c r="AD100" s="19">
        <v>2015</v>
      </c>
      <c r="AE100" s="19" t="s">
        <v>14</v>
      </c>
      <c r="AF100" s="19">
        <v>2014</v>
      </c>
      <c r="AG100" s="18" t="s">
        <v>14</v>
      </c>
      <c r="AH100" s="19">
        <v>2014</v>
      </c>
      <c r="AI100" s="19">
        <v>2015</v>
      </c>
      <c r="AJ100" s="19">
        <v>2016</v>
      </c>
      <c r="AK100" s="20">
        <v>2016</v>
      </c>
      <c r="AL100" s="20">
        <v>2015</v>
      </c>
      <c r="AM100" s="19">
        <v>2015</v>
      </c>
      <c r="AN100" s="19">
        <v>2014</v>
      </c>
      <c r="AO100" s="19">
        <v>2014</v>
      </c>
      <c r="AP100" s="19" t="s">
        <v>14</v>
      </c>
      <c r="AQ100" s="19" t="s">
        <v>14</v>
      </c>
      <c r="AR100" s="19" t="s">
        <v>14</v>
      </c>
      <c r="AS100" s="19">
        <v>2014</v>
      </c>
      <c r="AT100" s="19">
        <v>2015</v>
      </c>
      <c r="AU100" s="19">
        <v>2012</v>
      </c>
      <c r="AV100" s="19">
        <v>2013</v>
      </c>
      <c r="AW100" s="19">
        <v>2014</v>
      </c>
      <c r="AX100" s="19">
        <v>2014</v>
      </c>
      <c r="AY100" s="19">
        <v>2014</v>
      </c>
      <c r="AZ100" s="19">
        <v>2015</v>
      </c>
      <c r="BA100" s="19" t="s">
        <v>14</v>
      </c>
      <c r="BB100" s="19">
        <v>2015</v>
      </c>
      <c r="BC100" s="19">
        <v>2015</v>
      </c>
      <c r="BD100" s="19">
        <v>2014</v>
      </c>
      <c r="BE100" s="19">
        <v>2014</v>
      </c>
      <c r="BF100" s="9"/>
    </row>
    <row r="101" spans="1:58" x14ac:dyDescent="0.25">
      <c r="A101" s="13" t="s">
        <v>8523</v>
      </c>
      <c r="B101" s="184" t="s">
        <v>8524</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14</v>
      </c>
      <c r="S101" s="19">
        <v>2016</v>
      </c>
      <c r="T101" s="19">
        <v>2013</v>
      </c>
      <c r="U101" s="19">
        <v>2014</v>
      </c>
      <c r="V101" s="19" t="s">
        <v>14</v>
      </c>
      <c r="W101" s="19" t="s">
        <v>14</v>
      </c>
      <c r="X101" s="19" t="s">
        <v>14</v>
      </c>
      <c r="Y101" s="19" t="s">
        <v>14</v>
      </c>
      <c r="Z101" s="19" t="s">
        <v>14</v>
      </c>
      <c r="AA101" s="19" t="s">
        <v>14</v>
      </c>
      <c r="AB101" s="19" t="s">
        <v>14</v>
      </c>
      <c r="AC101" s="19" t="s">
        <v>14</v>
      </c>
      <c r="AD101" s="19">
        <v>2015</v>
      </c>
      <c r="AE101" s="19" t="s">
        <v>14</v>
      </c>
      <c r="AF101" s="19" t="s">
        <v>14</v>
      </c>
      <c r="AG101" s="18" t="s">
        <v>14</v>
      </c>
      <c r="AH101" s="19">
        <v>2014</v>
      </c>
      <c r="AI101" s="19">
        <v>2015</v>
      </c>
      <c r="AJ101" s="19">
        <v>2016</v>
      </c>
      <c r="AK101" s="20" t="s">
        <v>14</v>
      </c>
      <c r="AL101" s="20">
        <v>2015</v>
      </c>
      <c r="AM101" s="19">
        <v>2015</v>
      </c>
      <c r="AN101" s="19">
        <v>2014</v>
      </c>
      <c r="AO101" s="19">
        <v>2014</v>
      </c>
      <c r="AP101" s="19" t="s">
        <v>14</v>
      </c>
      <c r="AQ101" s="19" t="s">
        <v>14</v>
      </c>
      <c r="AR101" s="19" t="s">
        <v>14</v>
      </c>
      <c r="AS101" s="19">
        <v>2014</v>
      </c>
      <c r="AT101" s="19" t="s">
        <v>14</v>
      </c>
      <c r="AU101" s="19">
        <v>2012</v>
      </c>
      <c r="AV101" s="19" t="s">
        <v>14</v>
      </c>
      <c r="AW101" s="19">
        <v>2014</v>
      </c>
      <c r="AX101" s="19">
        <v>2014</v>
      </c>
      <c r="AY101" s="19">
        <v>2014</v>
      </c>
      <c r="AZ101" s="19" t="s">
        <v>14</v>
      </c>
      <c r="BA101" s="19" t="s">
        <v>14</v>
      </c>
      <c r="BB101" s="19" t="s">
        <v>1438</v>
      </c>
      <c r="BC101" s="19">
        <v>2015</v>
      </c>
      <c r="BD101" s="19">
        <v>2014</v>
      </c>
      <c r="BE101" s="19">
        <v>2014</v>
      </c>
      <c r="BF101" s="9"/>
    </row>
    <row r="102" spans="1:58" x14ac:dyDescent="0.25">
      <c r="A102" s="13" t="s">
        <v>8527</v>
      </c>
      <c r="B102" s="184" t="s">
        <v>8528</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14</v>
      </c>
      <c r="S102" s="19">
        <v>2016</v>
      </c>
      <c r="T102" s="19">
        <v>2013</v>
      </c>
      <c r="U102" s="19">
        <v>2014</v>
      </c>
      <c r="V102" s="19" t="s">
        <v>14</v>
      </c>
      <c r="W102" s="19">
        <v>2015</v>
      </c>
      <c r="X102" s="19" t="s">
        <v>14</v>
      </c>
      <c r="Y102" s="19">
        <v>2012</v>
      </c>
      <c r="Z102" s="19">
        <v>2014</v>
      </c>
      <c r="AA102" s="19">
        <v>2014</v>
      </c>
      <c r="AB102" s="19" t="s">
        <v>14</v>
      </c>
      <c r="AC102" s="19">
        <v>2014</v>
      </c>
      <c r="AD102" s="19">
        <v>2015</v>
      </c>
      <c r="AE102" s="19" t="s">
        <v>14</v>
      </c>
      <c r="AF102" s="19">
        <v>2014</v>
      </c>
      <c r="AG102" s="18">
        <v>2012</v>
      </c>
      <c r="AH102" s="19">
        <v>2014</v>
      </c>
      <c r="AI102" s="19">
        <v>2015</v>
      </c>
      <c r="AJ102" s="19">
        <v>2016</v>
      </c>
      <c r="AK102" s="20" t="s">
        <v>14</v>
      </c>
      <c r="AL102" s="20">
        <v>2015</v>
      </c>
      <c r="AM102" s="19">
        <v>2015</v>
      </c>
      <c r="AN102" s="19">
        <v>2014</v>
      </c>
      <c r="AO102" s="19">
        <v>2014</v>
      </c>
      <c r="AP102" s="19">
        <v>2014</v>
      </c>
      <c r="AQ102" s="19">
        <v>2014</v>
      </c>
      <c r="AR102" s="19" t="s">
        <v>14</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25">
      <c r="A103" s="13" t="s">
        <v>8529</v>
      </c>
      <c r="B103" s="184" t="s">
        <v>8530</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14</v>
      </c>
      <c r="S103" s="19">
        <v>2016</v>
      </c>
      <c r="T103" s="19">
        <v>2013</v>
      </c>
      <c r="U103" s="19">
        <v>2014</v>
      </c>
      <c r="V103" s="19" t="s">
        <v>14</v>
      </c>
      <c r="W103" s="19">
        <v>2015</v>
      </c>
      <c r="X103" s="19" t="s">
        <v>14</v>
      </c>
      <c r="Y103" s="19">
        <v>2013</v>
      </c>
      <c r="Z103" s="19">
        <v>2014</v>
      </c>
      <c r="AA103" s="19">
        <v>2014</v>
      </c>
      <c r="AB103" s="19" t="s">
        <v>14</v>
      </c>
      <c r="AC103" s="19">
        <v>2014</v>
      </c>
      <c r="AD103" s="19">
        <v>2015</v>
      </c>
      <c r="AE103" s="19" t="s">
        <v>14</v>
      </c>
      <c r="AF103" s="19">
        <v>2014</v>
      </c>
      <c r="AG103" s="18">
        <v>2012</v>
      </c>
      <c r="AH103" s="19">
        <v>2014</v>
      </c>
      <c r="AI103" s="19">
        <v>2015</v>
      </c>
      <c r="AJ103" s="19">
        <v>2016</v>
      </c>
      <c r="AK103" s="20" t="s">
        <v>14</v>
      </c>
      <c r="AL103" s="20">
        <v>2015</v>
      </c>
      <c r="AM103" s="19">
        <v>2015</v>
      </c>
      <c r="AN103" s="19">
        <v>2014</v>
      </c>
      <c r="AO103" s="19">
        <v>2014</v>
      </c>
      <c r="AP103" s="19">
        <v>2014</v>
      </c>
      <c r="AQ103" s="19">
        <v>2014</v>
      </c>
      <c r="AR103" s="19" t="s">
        <v>14</v>
      </c>
      <c r="AS103" s="19">
        <v>2014</v>
      </c>
      <c r="AT103" s="19">
        <v>2015</v>
      </c>
      <c r="AU103" s="19">
        <v>2012</v>
      </c>
      <c r="AV103" s="19" t="s">
        <v>14</v>
      </c>
      <c r="AW103" s="19">
        <v>2014</v>
      </c>
      <c r="AX103" s="19">
        <v>2014</v>
      </c>
      <c r="AY103" s="19">
        <v>2014</v>
      </c>
      <c r="AZ103" s="19">
        <v>2015</v>
      </c>
      <c r="BA103" s="19">
        <v>2015</v>
      </c>
      <c r="BB103" s="19">
        <v>2015</v>
      </c>
      <c r="BC103" s="19">
        <v>2015</v>
      </c>
      <c r="BD103" s="19">
        <v>2014</v>
      </c>
      <c r="BE103" s="19">
        <v>2014</v>
      </c>
      <c r="BF103" s="9"/>
    </row>
    <row r="104" spans="1:58" x14ac:dyDescent="0.25">
      <c r="A104" s="13" t="s">
        <v>2809</v>
      </c>
      <c r="B104" s="184" t="s">
        <v>8535</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14</v>
      </c>
      <c r="AG104" s="18">
        <v>2010</v>
      </c>
      <c r="AH104" s="19">
        <v>2014</v>
      </c>
      <c r="AI104" s="19">
        <v>2015</v>
      </c>
      <c r="AJ104" s="19">
        <v>2016</v>
      </c>
      <c r="AK104" s="20" t="s">
        <v>14</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25">
      <c r="A105" s="13" t="s">
        <v>422</v>
      </c>
      <c r="B105" s="184" t="s">
        <v>8555</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14</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25">
      <c r="A106" s="13" t="s">
        <v>1398</v>
      </c>
      <c r="B106" s="184" t="s">
        <v>8556</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14</v>
      </c>
      <c r="S106" s="19">
        <v>2016</v>
      </c>
      <c r="T106" s="19">
        <v>2013</v>
      </c>
      <c r="U106" s="19">
        <v>2014</v>
      </c>
      <c r="V106" s="19" t="s">
        <v>14</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14</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25">
      <c r="A107" s="13" t="s">
        <v>8536</v>
      </c>
      <c r="B107" s="184" t="s">
        <v>8537</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14</v>
      </c>
      <c r="AF107" s="19">
        <v>2014</v>
      </c>
      <c r="AG107" s="18">
        <v>2009</v>
      </c>
      <c r="AH107" s="19">
        <v>2014</v>
      </c>
      <c r="AI107" s="19">
        <v>2015</v>
      </c>
      <c r="AJ107" s="19">
        <v>2016</v>
      </c>
      <c r="AK107" s="20" t="s">
        <v>14</v>
      </c>
      <c r="AL107" s="20" t="s">
        <v>14</v>
      </c>
      <c r="AM107" s="19">
        <v>2015</v>
      </c>
      <c r="AN107" s="19">
        <v>2014</v>
      </c>
      <c r="AO107" s="19">
        <v>2014</v>
      </c>
      <c r="AP107" s="19">
        <v>2013</v>
      </c>
      <c r="AQ107" s="19">
        <v>2013</v>
      </c>
      <c r="AR107" s="19">
        <v>2011</v>
      </c>
      <c r="AS107" s="19">
        <v>2014</v>
      </c>
      <c r="AT107" s="19" t="s">
        <v>14</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25">
      <c r="A108" s="13" t="s">
        <v>12</v>
      </c>
      <c r="B108" s="184" t="s">
        <v>8543</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25">
      <c r="A109" s="13" t="s">
        <v>8544</v>
      </c>
      <c r="B109" s="184" t="s">
        <v>8545</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14</v>
      </c>
      <c r="S109" s="19">
        <v>2016</v>
      </c>
      <c r="T109" s="19">
        <v>2013</v>
      </c>
      <c r="U109" s="19">
        <v>2014</v>
      </c>
      <c r="V109" s="19" t="s">
        <v>14</v>
      </c>
      <c r="W109" s="19">
        <v>2015</v>
      </c>
      <c r="X109" s="19" t="s">
        <v>14</v>
      </c>
      <c r="Y109" s="19">
        <v>2013</v>
      </c>
      <c r="Z109" s="19">
        <v>2014</v>
      </c>
      <c r="AA109" s="19">
        <v>2014</v>
      </c>
      <c r="AB109" s="19" t="s">
        <v>14</v>
      </c>
      <c r="AC109" s="19">
        <v>2014</v>
      </c>
      <c r="AD109" s="19">
        <v>2015</v>
      </c>
      <c r="AE109" s="19" t="s">
        <v>14</v>
      </c>
      <c r="AF109" s="19">
        <v>2014</v>
      </c>
      <c r="AG109" s="18" t="s">
        <v>14</v>
      </c>
      <c r="AH109" s="19">
        <v>2014</v>
      </c>
      <c r="AI109" s="19">
        <v>2015</v>
      </c>
      <c r="AJ109" s="19">
        <v>2016</v>
      </c>
      <c r="AK109" s="20" t="s">
        <v>14</v>
      </c>
      <c r="AL109" s="20">
        <v>2015</v>
      </c>
      <c r="AM109" s="19">
        <v>2015</v>
      </c>
      <c r="AN109" s="19">
        <v>2014</v>
      </c>
      <c r="AO109" s="19">
        <v>2014</v>
      </c>
      <c r="AP109" s="19">
        <v>2014</v>
      </c>
      <c r="AQ109" s="19">
        <v>2014</v>
      </c>
      <c r="AR109" s="19" t="s">
        <v>14</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25">
      <c r="A110" s="13" t="s">
        <v>8539</v>
      </c>
      <c r="B110" s="184" t="s">
        <v>8540</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14</v>
      </c>
      <c r="R110" s="19" t="s">
        <v>14</v>
      </c>
      <c r="S110" s="19">
        <v>2016</v>
      </c>
      <c r="T110" s="19">
        <v>2013</v>
      </c>
      <c r="U110" s="19">
        <v>2014</v>
      </c>
      <c r="V110" s="19">
        <v>2014</v>
      </c>
      <c r="W110" s="19">
        <v>2015</v>
      </c>
      <c r="X110" s="19">
        <v>2007</v>
      </c>
      <c r="Y110" s="19">
        <v>2010</v>
      </c>
      <c r="Z110" s="19">
        <v>2014</v>
      </c>
      <c r="AA110" s="19">
        <v>2014</v>
      </c>
      <c r="AB110" s="19" t="s">
        <v>14</v>
      </c>
      <c r="AC110" s="19">
        <v>2014</v>
      </c>
      <c r="AD110" s="19">
        <v>2015</v>
      </c>
      <c r="AE110" s="19" t="s">
        <v>14</v>
      </c>
      <c r="AF110" s="19" t="s">
        <v>14</v>
      </c>
      <c r="AG110" s="18" t="s">
        <v>14</v>
      </c>
      <c r="AH110" s="19">
        <v>2014</v>
      </c>
      <c r="AI110" s="19">
        <v>2015</v>
      </c>
      <c r="AJ110" s="19">
        <v>2016</v>
      </c>
      <c r="AK110" s="20" t="s">
        <v>14</v>
      </c>
      <c r="AL110" s="20" t="s">
        <v>14</v>
      </c>
      <c r="AM110" s="19">
        <v>2015</v>
      </c>
      <c r="AN110" s="19">
        <v>2014</v>
      </c>
      <c r="AO110" s="19">
        <v>2014</v>
      </c>
      <c r="AP110" s="19" t="s">
        <v>14</v>
      </c>
      <c r="AQ110" s="19" t="s">
        <v>14</v>
      </c>
      <c r="AR110" s="19">
        <v>2011</v>
      </c>
      <c r="AS110" s="19">
        <v>2014</v>
      </c>
      <c r="AT110" s="19" t="s">
        <v>14</v>
      </c>
      <c r="AU110" s="19">
        <v>2012</v>
      </c>
      <c r="AV110" s="19" t="s">
        <v>14</v>
      </c>
      <c r="AW110" s="19">
        <v>2014</v>
      </c>
      <c r="AX110" s="19">
        <v>2014</v>
      </c>
      <c r="AY110" s="19">
        <v>2014</v>
      </c>
      <c r="AZ110" s="19">
        <v>2015</v>
      </c>
      <c r="BA110" s="19">
        <v>2015</v>
      </c>
      <c r="BB110" s="19">
        <v>2014</v>
      </c>
      <c r="BC110" s="19">
        <v>2015</v>
      </c>
      <c r="BD110" s="19">
        <v>2014</v>
      </c>
      <c r="BE110" s="19">
        <v>2014</v>
      </c>
      <c r="BF110" s="9"/>
    </row>
    <row r="111" spans="1:58" x14ac:dyDescent="0.25">
      <c r="A111" s="13" t="s">
        <v>337</v>
      </c>
      <c r="B111" s="184" t="s">
        <v>8552</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14</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25">
      <c r="A112" s="13" t="s">
        <v>8553</v>
      </c>
      <c r="B112" s="184" t="s">
        <v>8554</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14</v>
      </c>
      <c r="S112" s="19">
        <v>2016</v>
      </c>
      <c r="T112" s="19">
        <v>2013</v>
      </c>
      <c r="U112" s="19">
        <v>2014</v>
      </c>
      <c r="V112" s="19">
        <v>2014</v>
      </c>
      <c r="W112" s="19">
        <v>2015</v>
      </c>
      <c r="X112" s="19" t="s">
        <v>14</v>
      </c>
      <c r="Y112" s="19" t="s">
        <v>14</v>
      </c>
      <c r="Z112" s="19">
        <v>2014</v>
      </c>
      <c r="AA112" s="19">
        <v>2014</v>
      </c>
      <c r="AB112" s="19">
        <v>2014</v>
      </c>
      <c r="AC112" s="19">
        <v>2014</v>
      </c>
      <c r="AD112" s="19">
        <v>2015</v>
      </c>
      <c r="AE112" s="19" t="s">
        <v>14</v>
      </c>
      <c r="AF112" s="19">
        <v>2014</v>
      </c>
      <c r="AG112" s="18">
        <v>2012</v>
      </c>
      <c r="AH112" s="19">
        <v>2014</v>
      </c>
      <c r="AI112" s="19">
        <v>2015</v>
      </c>
      <c r="AJ112" s="19">
        <v>2016</v>
      </c>
      <c r="AK112" s="20" t="s">
        <v>14</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25">
      <c r="A113" s="13" t="s">
        <v>3595</v>
      </c>
      <c r="B113" s="184" t="s">
        <v>8538</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25">
      <c r="A114" s="13" t="s">
        <v>8456</v>
      </c>
      <c r="B114" s="184" t="s">
        <v>8457</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14</v>
      </c>
      <c r="S114" s="19">
        <v>2016</v>
      </c>
      <c r="T114" s="19">
        <v>2013</v>
      </c>
      <c r="U114" s="19">
        <v>2014</v>
      </c>
      <c r="V114" s="19">
        <v>2014</v>
      </c>
      <c r="W114" s="19">
        <v>2015</v>
      </c>
      <c r="X114" s="19">
        <v>2005</v>
      </c>
      <c r="Y114" s="19">
        <v>2010</v>
      </c>
      <c r="Z114" s="19">
        <v>2014</v>
      </c>
      <c r="AA114" s="19">
        <v>2014</v>
      </c>
      <c r="AB114" s="19" t="s">
        <v>14</v>
      </c>
      <c r="AC114" s="19">
        <v>2014</v>
      </c>
      <c r="AD114" s="19">
        <v>2015</v>
      </c>
      <c r="AE114" s="19" t="s">
        <v>14</v>
      </c>
      <c r="AF114" s="19" t="s">
        <v>14</v>
      </c>
      <c r="AG114" s="18" t="s">
        <v>14</v>
      </c>
      <c r="AH114" s="19">
        <v>2014</v>
      </c>
      <c r="AI114" s="19">
        <v>2015</v>
      </c>
      <c r="AJ114" s="19">
        <v>2016</v>
      </c>
      <c r="AK114" s="20" t="s">
        <v>14</v>
      </c>
      <c r="AL114" s="20">
        <v>2015</v>
      </c>
      <c r="AM114" s="19">
        <v>2015</v>
      </c>
      <c r="AN114" s="19">
        <v>2014</v>
      </c>
      <c r="AO114" s="19">
        <v>2014</v>
      </c>
      <c r="AP114" s="19" t="s">
        <v>14</v>
      </c>
      <c r="AQ114" s="19" t="s">
        <v>14</v>
      </c>
      <c r="AR114" s="19">
        <v>2011</v>
      </c>
      <c r="AS114" s="19">
        <v>2014</v>
      </c>
      <c r="AT114" s="19" t="s">
        <v>14</v>
      </c>
      <c r="AU114" s="19">
        <v>2012</v>
      </c>
      <c r="AV114" s="19" t="s">
        <v>14</v>
      </c>
      <c r="AW114" s="19">
        <v>2014</v>
      </c>
      <c r="AX114" s="19">
        <v>2014</v>
      </c>
      <c r="AY114" s="19">
        <v>2014</v>
      </c>
      <c r="AZ114" s="19">
        <v>2015</v>
      </c>
      <c r="BA114" s="19">
        <v>2015</v>
      </c>
      <c r="BB114" s="19">
        <v>2014</v>
      </c>
      <c r="BC114" s="19">
        <v>2015</v>
      </c>
      <c r="BD114" s="19">
        <v>2014</v>
      </c>
      <c r="BE114" s="19">
        <v>2014</v>
      </c>
      <c r="BF114" s="9"/>
    </row>
    <row r="115" spans="1:58" x14ac:dyDescent="0.25">
      <c r="A115" s="13" t="s">
        <v>9497</v>
      </c>
      <c r="B115" s="184" t="s">
        <v>8534</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14</v>
      </c>
      <c r="AF115" s="19">
        <v>2014</v>
      </c>
      <c r="AG115" s="18">
        <v>2013</v>
      </c>
      <c r="AH115" s="19">
        <v>2014</v>
      </c>
      <c r="AI115" s="19">
        <v>2015</v>
      </c>
      <c r="AJ115" s="19">
        <v>2016</v>
      </c>
      <c r="AK115" s="20" t="s">
        <v>14</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25">
      <c r="A116" s="13" t="s">
        <v>8549</v>
      </c>
      <c r="B116" s="184" t="s">
        <v>8550</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14</v>
      </c>
      <c r="AF116" s="19">
        <v>2014</v>
      </c>
      <c r="AG116" s="18">
        <v>2012</v>
      </c>
      <c r="AH116" s="19">
        <v>2014</v>
      </c>
      <c r="AI116" s="19">
        <v>2015</v>
      </c>
      <c r="AJ116" s="19">
        <v>2016</v>
      </c>
      <c r="AK116" s="20" t="s">
        <v>14</v>
      </c>
      <c r="AL116" s="20">
        <v>2015</v>
      </c>
      <c r="AM116" s="19">
        <v>2015</v>
      </c>
      <c r="AN116" s="19">
        <v>2014</v>
      </c>
      <c r="AO116" s="19">
        <v>2014</v>
      </c>
      <c r="AP116" s="19" t="s">
        <v>14</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25">
      <c r="A117" s="13" t="s">
        <v>8547</v>
      </c>
      <c r="B117" s="184" t="s">
        <v>8548</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14</v>
      </c>
      <c r="AC117" s="19">
        <v>2014</v>
      </c>
      <c r="AD117" s="19">
        <v>2015</v>
      </c>
      <c r="AE117" s="19" t="s">
        <v>14</v>
      </c>
      <c r="AF117" s="19">
        <v>2014</v>
      </c>
      <c r="AG117" s="18">
        <v>2013</v>
      </c>
      <c r="AH117" s="19">
        <v>2014</v>
      </c>
      <c r="AI117" s="19">
        <v>2015</v>
      </c>
      <c r="AJ117" s="19">
        <v>2016</v>
      </c>
      <c r="AK117" s="20" t="s">
        <v>14</v>
      </c>
      <c r="AL117" s="20">
        <v>2015</v>
      </c>
      <c r="AM117" s="19">
        <v>2015</v>
      </c>
      <c r="AN117" s="19">
        <v>2014</v>
      </c>
      <c r="AO117" s="19">
        <v>2014</v>
      </c>
      <c r="AP117" s="19" t="s">
        <v>14</v>
      </c>
      <c r="AQ117" s="19" t="s">
        <v>14</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25">
      <c r="A118" s="13" t="s">
        <v>411</v>
      </c>
      <c r="B118" s="184" t="s">
        <v>8533</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14</v>
      </c>
      <c r="AF118" s="19">
        <v>2014</v>
      </c>
      <c r="AG118" s="18">
        <v>2007</v>
      </c>
      <c r="AH118" s="19">
        <v>2014</v>
      </c>
      <c r="AI118" s="19">
        <v>2015</v>
      </c>
      <c r="AJ118" s="19">
        <v>2016</v>
      </c>
      <c r="AK118" s="20" t="s">
        <v>14</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25">
      <c r="A119" s="13" t="s">
        <v>641</v>
      </c>
      <c r="B119" s="184" t="s">
        <v>8551</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14</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25">
      <c r="A120" s="13" t="s">
        <v>320</v>
      </c>
      <c r="B120" s="184" t="s">
        <v>8546</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14</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14</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25">
      <c r="A121" s="13" t="s">
        <v>976</v>
      </c>
      <c r="B121" s="184" t="s">
        <v>8557</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14</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25">
      <c r="A122" s="13" t="s">
        <v>8567</v>
      </c>
      <c r="B122" s="184" t="s">
        <v>8568</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14</v>
      </c>
      <c r="R122" s="19" t="s">
        <v>14</v>
      </c>
      <c r="S122" s="19">
        <v>2016</v>
      </c>
      <c r="T122" s="19">
        <v>2013</v>
      </c>
      <c r="U122" s="19">
        <v>2014</v>
      </c>
      <c r="V122" s="19" t="s">
        <v>14</v>
      </c>
      <c r="W122" s="19">
        <v>2015</v>
      </c>
      <c r="X122" s="19">
        <v>2007</v>
      </c>
      <c r="Y122" s="19">
        <v>2010</v>
      </c>
      <c r="Z122" s="19">
        <v>2014</v>
      </c>
      <c r="AA122" s="19">
        <v>2014</v>
      </c>
      <c r="AB122" s="19" t="s">
        <v>14</v>
      </c>
      <c r="AC122" s="19">
        <v>2014</v>
      </c>
      <c r="AD122" s="19">
        <v>2015</v>
      </c>
      <c r="AE122" s="19" t="s">
        <v>14</v>
      </c>
      <c r="AF122" s="19" t="s">
        <v>14</v>
      </c>
      <c r="AG122" s="18" t="s">
        <v>14</v>
      </c>
      <c r="AH122" s="19">
        <v>2014</v>
      </c>
      <c r="AI122" s="19">
        <v>2015</v>
      </c>
      <c r="AJ122" s="19">
        <v>2016</v>
      </c>
      <c r="AK122" s="20" t="s">
        <v>14</v>
      </c>
      <c r="AL122" s="20">
        <v>2015</v>
      </c>
      <c r="AM122" s="19">
        <v>2015</v>
      </c>
      <c r="AN122" s="19">
        <v>2014</v>
      </c>
      <c r="AO122" s="19">
        <v>2014</v>
      </c>
      <c r="AP122" s="19" t="s">
        <v>14</v>
      </c>
      <c r="AQ122" s="19" t="s">
        <v>14</v>
      </c>
      <c r="AR122" s="19">
        <v>2011</v>
      </c>
      <c r="AS122" s="19">
        <v>2013</v>
      </c>
      <c r="AT122" s="19" t="s">
        <v>14</v>
      </c>
      <c r="AU122" s="19" t="s">
        <v>14</v>
      </c>
      <c r="AV122" s="19" t="s">
        <v>14</v>
      </c>
      <c r="AW122" s="19">
        <v>2011</v>
      </c>
      <c r="AX122" s="19">
        <v>2011</v>
      </c>
      <c r="AY122" s="19">
        <v>2014</v>
      </c>
      <c r="AZ122" s="19">
        <v>2015</v>
      </c>
      <c r="BA122" s="19">
        <v>2015</v>
      </c>
      <c r="BB122" s="19">
        <v>2015</v>
      </c>
      <c r="BC122" s="19">
        <v>2015</v>
      </c>
      <c r="BD122" s="19">
        <v>2014</v>
      </c>
      <c r="BE122" s="19">
        <v>2014</v>
      </c>
      <c r="BF122" s="9"/>
    </row>
    <row r="123" spans="1:58" x14ac:dyDescent="0.25">
      <c r="A123" s="13" t="s">
        <v>8565</v>
      </c>
      <c r="B123" s="184" t="s">
        <v>8566</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14</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25">
      <c r="A124" s="13" t="s">
        <v>8561</v>
      </c>
      <c r="B124" s="184" t="s">
        <v>8562</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14</v>
      </c>
      <c r="S124" s="19">
        <v>2016</v>
      </c>
      <c r="T124" s="19">
        <v>2013</v>
      </c>
      <c r="U124" s="19">
        <v>2014</v>
      </c>
      <c r="V124" s="19" t="s">
        <v>14</v>
      </c>
      <c r="W124" s="19">
        <v>2015</v>
      </c>
      <c r="X124" s="19" t="s">
        <v>14</v>
      </c>
      <c r="Y124" s="19">
        <v>2010</v>
      </c>
      <c r="Z124" s="19">
        <v>2014</v>
      </c>
      <c r="AA124" s="19">
        <v>2014</v>
      </c>
      <c r="AB124" s="19" t="s">
        <v>14</v>
      </c>
      <c r="AC124" s="19">
        <v>2014</v>
      </c>
      <c r="AD124" s="19">
        <v>2015</v>
      </c>
      <c r="AE124" s="19" t="s">
        <v>14</v>
      </c>
      <c r="AF124" s="19">
        <v>2014</v>
      </c>
      <c r="AG124" s="18">
        <v>2012</v>
      </c>
      <c r="AH124" s="19">
        <v>2014</v>
      </c>
      <c r="AI124" s="19">
        <v>2015</v>
      </c>
      <c r="AJ124" s="19">
        <v>2016</v>
      </c>
      <c r="AK124" s="20" t="s">
        <v>14</v>
      </c>
      <c r="AL124" s="20">
        <v>2015</v>
      </c>
      <c r="AM124" s="19">
        <v>2015</v>
      </c>
      <c r="AN124" s="19">
        <v>2014</v>
      </c>
      <c r="AO124" s="19">
        <v>2014</v>
      </c>
      <c r="AP124" s="19">
        <v>2014</v>
      </c>
      <c r="AQ124" s="19">
        <v>2014</v>
      </c>
      <c r="AR124" s="19">
        <v>2015</v>
      </c>
      <c r="AS124" s="19">
        <v>2014</v>
      </c>
      <c r="AT124" s="19">
        <v>2015</v>
      </c>
      <c r="AU124" s="19">
        <v>2012</v>
      </c>
      <c r="AV124" s="19" t="s">
        <v>14</v>
      </c>
      <c r="AW124" s="19">
        <v>2014</v>
      </c>
      <c r="AX124" s="19">
        <v>2014</v>
      </c>
      <c r="AY124" s="19">
        <v>2014</v>
      </c>
      <c r="AZ124" s="19">
        <v>2015</v>
      </c>
      <c r="BA124" s="19">
        <v>2015</v>
      </c>
      <c r="BB124" s="19">
        <v>2015</v>
      </c>
      <c r="BC124" s="19">
        <v>2015</v>
      </c>
      <c r="BD124" s="19">
        <v>2014</v>
      </c>
      <c r="BE124" s="19">
        <v>2014</v>
      </c>
      <c r="BF124" s="9"/>
    </row>
    <row r="125" spans="1:58" x14ac:dyDescent="0.25">
      <c r="A125" s="13" t="s">
        <v>8569</v>
      </c>
      <c r="B125" s="184" t="s">
        <v>8570</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14</v>
      </c>
      <c r="S125" s="19">
        <v>2016</v>
      </c>
      <c r="T125" s="19">
        <v>2013</v>
      </c>
      <c r="U125" s="19">
        <v>2014</v>
      </c>
      <c r="V125" s="19" t="s">
        <v>14</v>
      </c>
      <c r="W125" s="19">
        <v>2015</v>
      </c>
      <c r="X125" s="19" t="s">
        <v>14</v>
      </c>
      <c r="Y125" s="19">
        <v>2010</v>
      </c>
      <c r="Z125" s="19">
        <v>2014</v>
      </c>
      <c r="AA125" s="19">
        <v>2014</v>
      </c>
      <c r="AB125" s="19" t="s">
        <v>14</v>
      </c>
      <c r="AC125" s="19">
        <v>2014</v>
      </c>
      <c r="AD125" s="19">
        <v>2015</v>
      </c>
      <c r="AE125" s="19" t="s">
        <v>14</v>
      </c>
      <c r="AF125" s="19">
        <v>2014</v>
      </c>
      <c r="AG125" s="18" t="s">
        <v>14</v>
      </c>
      <c r="AH125" s="19">
        <v>2014</v>
      </c>
      <c r="AI125" s="19">
        <v>2015</v>
      </c>
      <c r="AJ125" s="19">
        <v>2016</v>
      </c>
      <c r="AK125" s="20" t="s">
        <v>14</v>
      </c>
      <c r="AL125" s="20">
        <v>2015</v>
      </c>
      <c r="AM125" s="19">
        <v>2015</v>
      </c>
      <c r="AN125" s="19">
        <v>2014</v>
      </c>
      <c r="AO125" s="19">
        <v>2014</v>
      </c>
      <c r="AP125" s="19">
        <v>2012</v>
      </c>
      <c r="AQ125" s="19" t="s">
        <v>14</v>
      </c>
      <c r="AR125" s="19">
        <v>2015</v>
      </c>
      <c r="AS125" s="19">
        <v>2014</v>
      </c>
      <c r="AT125" s="19">
        <v>2015</v>
      </c>
      <c r="AU125" s="19">
        <v>2012</v>
      </c>
      <c r="AV125" s="19" t="s">
        <v>14</v>
      </c>
      <c r="AW125" s="19">
        <v>2014</v>
      </c>
      <c r="AX125" s="19">
        <v>2014</v>
      </c>
      <c r="AY125" s="19">
        <v>2014</v>
      </c>
      <c r="AZ125" s="19" t="s">
        <v>14</v>
      </c>
      <c r="BA125" s="19">
        <v>2015</v>
      </c>
      <c r="BB125" s="19">
        <v>2015</v>
      </c>
      <c r="BC125" s="19">
        <v>2015</v>
      </c>
      <c r="BD125" s="19">
        <v>2014</v>
      </c>
      <c r="BE125" s="19">
        <v>2014</v>
      </c>
      <c r="BF125" s="9"/>
    </row>
    <row r="126" spans="1:58" x14ac:dyDescent="0.25">
      <c r="A126" s="13" t="s">
        <v>3674</v>
      </c>
      <c r="B126" s="184" t="s">
        <v>8560</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14</v>
      </c>
      <c r="AL126" s="20">
        <v>2015</v>
      </c>
      <c r="AM126" s="19">
        <v>2015</v>
      </c>
      <c r="AN126" s="19">
        <v>2014</v>
      </c>
      <c r="AO126" s="19">
        <v>2014</v>
      </c>
      <c r="AP126" s="19">
        <v>2014</v>
      </c>
      <c r="AQ126" s="19">
        <v>2014</v>
      </c>
      <c r="AR126" s="19">
        <v>2009</v>
      </c>
      <c r="AS126" s="19">
        <v>2014</v>
      </c>
      <c r="AT126" s="19">
        <v>2015</v>
      </c>
      <c r="AU126" s="19">
        <v>2012</v>
      </c>
      <c r="AV126" s="19" t="s">
        <v>14</v>
      </c>
      <c r="AW126" s="19">
        <v>2014</v>
      </c>
      <c r="AX126" s="19">
        <v>2014</v>
      </c>
      <c r="AY126" s="19">
        <v>2014</v>
      </c>
      <c r="AZ126" s="19">
        <v>2015</v>
      </c>
      <c r="BA126" s="19">
        <v>2015</v>
      </c>
      <c r="BB126" s="19">
        <v>2015</v>
      </c>
      <c r="BC126" s="19">
        <v>2015</v>
      </c>
      <c r="BD126" s="19">
        <v>2014</v>
      </c>
      <c r="BE126" s="19">
        <v>2014</v>
      </c>
      <c r="BF126" s="9"/>
    </row>
    <row r="127" spans="1:58" x14ac:dyDescent="0.25">
      <c r="A127" s="13" t="s">
        <v>191</v>
      </c>
      <c r="B127" s="184" t="s">
        <v>8558</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25">
      <c r="A128" s="13" t="s">
        <v>773</v>
      </c>
      <c r="B128" s="184" t="s">
        <v>8559</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14</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25">
      <c r="A129" s="13" t="s">
        <v>8563</v>
      </c>
      <c r="B129" s="184" t="s">
        <v>8564</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14</v>
      </c>
      <c r="S129" s="19">
        <v>2016</v>
      </c>
      <c r="T129" s="19">
        <v>2013</v>
      </c>
      <c r="U129" s="19">
        <v>2014</v>
      </c>
      <c r="V129" s="19" t="s">
        <v>14</v>
      </c>
      <c r="W129" s="19">
        <v>2015</v>
      </c>
      <c r="X129" s="19" t="s">
        <v>14</v>
      </c>
      <c r="Y129" s="19">
        <v>2012</v>
      </c>
      <c r="Z129" s="19">
        <v>2014</v>
      </c>
      <c r="AA129" s="19">
        <v>2014</v>
      </c>
      <c r="AB129" s="19">
        <v>2014</v>
      </c>
      <c r="AC129" s="19">
        <v>2014</v>
      </c>
      <c r="AD129" s="19">
        <v>2015</v>
      </c>
      <c r="AE129" s="19" t="s">
        <v>14</v>
      </c>
      <c r="AF129" s="19">
        <v>2014</v>
      </c>
      <c r="AG129" s="18">
        <v>2012</v>
      </c>
      <c r="AH129" s="19">
        <v>2014</v>
      </c>
      <c r="AI129" s="19">
        <v>2015</v>
      </c>
      <c r="AJ129" s="19">
        <v>2016</v>
      </c>
      <c r="AK129" s="20" t="s">
        <v>14</v>
      </c>
      <c r="AL129" s="20">
        <v>2015</v>
      </c>
      <c r="AM129" s="19">
        <v>2015</v>
      </c>
      <c r="AN129" s="19">
        <v>2014</v>
      </c>
      <c r="AO129" s="19">
        <v>2014</v>
      </c>
      <c r="AP129" s="19">
        <v>2014</v>
      </c>
      <c r="AQ129" s="19">
        <v>2014</v>
      </c>
      <c r="AR129" s="19">
        <v>2015</v>
      </c>
      <c r="AS129" s="19">
        <v>2014</v>
      </c>
      <c r="AT129" s="19">
        <v>2015</v>
      </c>
      <c r="AU129" s="19">
        <v>2012</v>
      </c>
      <c r="AV129" s="19" t="s">
        <v>14</v>
      </c>
      <c r="AW129" s="19">
        <v>2014</v>
      </c>
      <c r="AX129" s="19">
        <v>2014</v>
      </c>
      <c r="AY129" s="19">
        <v>2014</v>
      </c>
      <c r="AZ129" s="19">
        <v>2015</v>
      </c>
      <c r="BA129" s="19">
        <v>2015</v>
      </c>
      <c r="BB129" s="19">
        <v>2015</v>
      </c>
      <c r="BC129" s="19">
        <v>2015</v>
      </c>
      <c r="BD129" s="19">
        <v>2014</v>
      </c>
      <c r="BE129" s="19">
        <v>2014</v>
      </c>
      <c r="BF129" s="9"/>
    </row>
    <row r="130" spans="1:58" x14ac:dyDescent="0.25">
      <c r="A130" s="13" t="s">
        <v>8571</v>
      </c>
      <c r="B130" s="184" t="s">
        <v>8572</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14</v>
      </c>
      <c r="S130" s="19">
        <v>2016</v>
      </c>
      <c r="T130" s="19">
        <v>2013</v>
      </c>
      <c r="U130" s="19">
        <v>2014</v>
      </c>
      <c r="V130" s="19" t="s">
        <v>14</v>
      </c>
      <c r="W130" s="19">
        <v>2015</v>
      </c>
      <c r="X130" s="19">
        <v>2009</v>
      </c>
      <c r="Y130" s="19">
        <v>2012</v>
      </c>
      <c r="Z130" s="19">
        <v>2014</v>
      </c>
      <c r="AA130" s="19">
        <v>2014</v>
      </c>
      <c r="AB130" s="19">
        <v>2014</v>
      </c>
      <c r="AC130" s="19">
        <v>2014</v>
      </c>
      <c r="AD130" s="19">
        <v>2015</v>
      </c>
      <c r="AE130" s="19" t="s">
        <v>14</v>
      </c>
      <c r="AF130" s="19">
        <v>2014</v>
      </c>
      <c r="AG130" s="18" t="s">
        <v>14</v>
      </c>
      <c r="AH130" s="19">
        <v>2014</v>
      </c>
      <c r="AI130" s="19">
        <v>2015</v>
      </c>
      <c r="AJ130" s="19">
        <v>2016</v>
      </c>
      <c r="AK130" s="20" t="s">
        <v>14</v>
      </c>
      <c r="AL130" s="20">
        <v>2015</v>
      </c>
      <c r="AM130" s="19">
        <v>2015</v>
      </c>
      <c r="AN130" s="19">
        <v>2014</v>
      </c>
      <c r="AO130" s="19">
        <v>2014</v>
      </c>
      <c r="AP130" s="19">
        <v>2014</v>
      </c>
      <c r="AQ130" s="19">
        <v>2014</v>
      </c>
      <c r="AR130" s="19" t="s">
        <v>14</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25">
      <c r="A131" s="13" t="s">
        <v>147</v>
      </c>
      <c r="B131" s="184" t="s">
        <v>8573</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25">
      <c r="A132" s="13" t="s">
        <v>8577</v>
      </c>
      <c r="B132" s="184" t="s">
        <v>8578</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14</v>
      </c>
      <c r="S132" s="19">
        <v>2016</v>
      </c>
      <c r="T132" s="19">
        <v>2013</v>
      </c>
      <c r="U132" s="19">
        <v>2014</v>
      </c>
      <c r="V132" s="19">
        <v>2014</v>
      </c>
      <c r="W132" s="19">
        <v>2015</v>
      </c>
      <c r="X132" s="19">
        <v>2010</v>
      </c>
      <c r="Y132" s="19">
        <v>2010</v>
      </c>
      <c r="Z132" s="19">
        <v>2014</v>
      </c>
      <c r="AA132" s="19">
        <v>2014</v>
      </c>
      <c r="AB132" s="19">
        <v>2010</v>
      </c>
      <c r="AC132" s="19">
        <v>2014</v>
      </c>
      <c r="AD132" s="19">
        <v>2015</v>
      </c>
      <c r="AE132" s="19" t="s">
        <v>14</v>
      </c>
      <c r="AF132" s="19" t="s">
        <v>14</v>
      </c>
      <c r="AG132" s="18" t="s">
        <v>14</v>
      </c>
      <c r="AH132" s="19">
        <v>2014</v>
      </c>
      <c r="AI132" s="19">
        <v>2015</v>
      </c>
      <c r="AJ132" s="19">
        <v>2016</v>
      </c>
      <c r="AK132" s="20" t="s">
        <v>14</v>
      </c>
      <c r="AL132" s="20">
        <v>2015</v>
      </c>
      <c r="AM132" s="19">
        <v>2015</v>
      </c>
      <c r="AN132" s="19">
        <v>2014</v>
      </c>
      <c r="AO132" s="19">
        <v>2014</v>
      </c>
      <c r="AP132" s="19" t="s">
        <v>14</v>
      </c>
      <c r="AQ132" s="19" t="s">
        <v>14</v>
      </c>
      <c r="AR132" s="19">
        <v>2011</v>
      </c>
      <c r="AS132" s="19">
        <v>2014</v>
      </c>
      <c r="AT132" s="19" t="s">
        <v>14</v>
      </c>
      <c r="AU132" s="19">
        <v>2012</v>
      </c>
      <c r="AV132" s="19">
        <v>2013</v>
      </c>
      <c r="AW132" s="19" t="s">
        <v>14</v>
      </c>
      <c r="AX132" s="19">
        <v>2014</v>
      </c>
      <c r="AY132" s="19">
        <v>2014</v>
      </c>
      <c r="AZ132" s="19">
        <v>2015</v>
      </c>
      <c r="BA132" s="19">
        <v>2011</v>
      </c>
      <c r="BB132" s="19">
        <v>2015</v>
      </c>
      <c r="BC132" s="19">
        <v>2015</v>
      </c>
      <c r="BD132" s="19">
        <v>2014</v>
      </c>
      <c r="BE132" s="19">
        <v>2014</v>
      </c>
      <c r="BF132" s="9"/>
    </row>
    <row r="133" spans="1:58" x14ac:dyDescent="0.25">
      <c r="A133" s="13" t="s">
        <v>157</v>
      </c>
      <c r="B133" s="184" t="s">
        <v>8586</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14</v>
      </c>
      <c r="AC133" s="19" t="s">
        <v>14</v>
      </c>
      <c r="AD133" s="19">
        <v>2015</v>
      </c>
      <c r="AE133" s="19" t="s">
        <v>14</v>
      </c>
      <c r="AF133" s="19" t="s">
        <v>14</v>
      </c>
      <c r="AG133" s="18">
        <v>2009</v>
      </c>
      <c r="AH133" s="19">
        <v>2014</v>
      </c>
      <c r="AI133" s="19">
        <v>2015</v>
      </c>
      <c r="AJ133" s="19">
        <v>2016</v>
      </c>
      <c r="AK133" s="20">
        <v>2015</v>
      </c>
      <c r="AL133" s="20">
        <v>2015</v>
      </c>
      <c r="AM133" s="19">
        <v>2015</v>
      </c>
      <c r="AN133" s="19">
        <v>2014</v>
      </c>
      <c r="AO133" s="19">
        <v>2014</v>
      </c>
      <c r="AP133" s="19" t="s">
        <v>14</v>
      </c>
      <c r="AQ133" s="19" t="s">
        <v>14</v>
      </c>
      <c r="AR133" s="19">
        <v>2015</v>
      </c>
      <c r="AS133" s="19">
        <v>2014</v>
      </c>
      <c r="AT133" s="19" t="s">
        <v>14</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25">
      <c r="A134" s="13" t="s">
        <v>3686</v>
      </c>
      <c r="B134" s="184" t="s">
        <v>8574</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14</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14</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25">
      <c r="A135" s="13" t="s">
        <v>2751</v>
      </c>
      <c r="B135" s="184" t="s">
        <v>8579</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14</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14</v>
      </c>
      <c r="AQ135" s="19" t="s">
        <v>14</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25">
      <c r="A136" s="13" t="s">
        <v>8584</v>
      </c>
      <c r="B136" s="184" t="s">
        <v>8585</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14</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14</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25">
      <c r="A137" s="13" t="s">
        <v>3698</v>
      </c>
      <c r="B137" s="184" t="s">
        <v>8575</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25">
      <c r="A138" s="13" t="s">
        <v>671</v>
      </c>
      <c r="B138" s="184" t="s">
        <v>8576</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14</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25">
      <c r="A139" s="13" t="s">
        <v>2335</v>
      </c>
      <c r="B139" s="184" t="s">
        <v>8580</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14</v>
      </c>
      <c r="S139" s="19">
        <v>2016</v>
      </c>
      <c r="T139" s="19">
        <v>2013</v>
      </c>
      <c r="U139" s="19">
        <v>2014</v>
      </c>
      <c r="V139" s="19" t="s">
        <v>14</v>
      </c>
      <c r="W139" s="19">
        <v>2015</v>
      </c>
      <c r="X139" s="19" t="s">
        <v>14</v>
      </c>
      <c r="Y139" s="19">
        <v>2012</v>
      </c>
      <c r="Z139" s="19">
        <v>2014</v>
      </c>
      <c r="AA139" s="19">
        <v>2014</v>
      </c>
      <c r="AB139" s="19">
        <v>2014</v>
      </c>
      <c r="AC139" s="19">
        <v>2014</v>
      </c>
      <c r="AD139" s="19">
        <v>2015</v>
      </c>
      <c r="AE139" s="19" t="s">
        <v>14</v>
      </c>
      <c r="AF139" s="19">
        <v>2014</v>
      </c>
      <c r="AG139" s="18">
        <v>2012</v>
      </c>
      <c r="AH139" s="19">
        <v>2014</v>
      </c>
      <c r="AI139" s="19">
        <v>2015</v>
      </c>
      <c r="AJ139" s="19">
        <v>2016</v>
      </c>
      <c r="AK139" s="20" t="s">
        <v>14</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25">
      <c r="A140" s="13" t="s">
        <v>8582</v>
      </c>
      <c r="B140" s="184" t="s">
        <v>8583</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14</v>
      </c>
      <c r="S140" s="19">
        <v>2016</v>
      </c>
      <c r="T140" s="19">
        <v>2013</v>
      </c>
      <c r="U140" s="19">
        <v>2014</v>
      </c>
      <c r="V140" s="19" t="s">
        <v>14</v>
      </c>
      <c r="W140" s="19">
        <v>2015</v>
      </c>
      <c r="X140" s="19" t="s">
        <v>14</v>
      </c>
      <c r="Y140" s="19">
        <v>2012</v>
      </c>
      <c r="Z140" s="19">
        <v>2014</v>
      </c>
      <c r="AA140" s="19">
        <v>2014</v>
      </c>
      <c r="AB140" s="19" t="s">
        <v>14</v>
      </c>
      <c r="AC140" s="19">
        <v>2014</v>
      </c>
      <c r="AD140" s="19">
        <v>2015</v>
      </c>
      <c r="AE140" s="19" t="s">
        <v>14</v>
      </c>
      <c r="AF140" s="19">
        <v>2014</v>
      </c>
      <c r="AG140" s="18">
        <v>2012</v>
      </c>
      <c r="AH140" s="19">
        <v>2014</v>
      </c>
      <c r="AI140" s="19">
        <v>2015</v>
      </c>
      <c r="AJ140" s="19">
        <v>2016</v>
      </c>
      <c r="AK140" s="20" t="s">
        <v>14</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25">
      <c r="A141" s="13" t="s">
        <v>8587</v>
      </c>
      <c r="B141" s="184" t="s">
        <v>8588</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14</v>
      </c>
      <c r="S141" s="19">
        <v>2016</v>
      </c>
      <c r="T141" s="19">
        <v>2013</v>
      </c>
      <c r="U141" s="19">
        <v>2014</v>
      </c>
      <c r="V141" s="19" t="s">
        <v>14</v>
      </c>
      <c r="W141" s="19">
        <v>2015</v>
      </c>
      <c r="X141" s="19" t="s">
        <v>14</v>
      </c>
      <c r="Y141" s="19">
        <v>2010</v>
      </c>
      <c r="Z141" s="19">
        <v>2014</v>
      </c>
      <c r="AA141" s="19">
        <v>2014</v>
      </c>
      <c r="AB141" s="19" t="s">
        <v>14</v>
      </c>
      <c r="AC141" s="19">
        <v>2014</v>
      </c>
      <c r="AD141" s="19">
        <v>2015</v>
      </c>
      <c r="AE141" s="19" t="s">
        <v>14</v>
      </c>
      <c r="AF141" s="19">
        <v>2014</v>
      </c>
      <c r="AG141" s="18" t="s">
        <v>14</v>
      </c>
      <c r="AH141" s="19">
        <v>2014</v>
      </c>
      <c r="AI141" s="19">
        <v>2015</v>
      </c>
      <c r="AJ141" s="19">
        <v>2016</v>
      </c>
      <c r="AK141" s="20" t="s">
        <v>14</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25">
      <c r="A142" s="13" t="s">
        <v>2345</v>
      </c>
      <c r="B142" s="184" t="s">
        <v>8591</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14</v>
      </c>
      <c r="S142" s="19">
        <v>2016</v>
      </c>
      <c r="T142" s="19">
        <v>2013</v>
      </c>
      <c r="U142" s="19">
        <v>2014</v>
      </c>
      <c r="V142" s="19" t="s">
        <v>14</v>
      </c>
      <c r="W142" s="19">
        <v>2015</v>
      </c>
      <c r="X142" s="19" t="s">
        <v>14</v>
      </c>
      <c r="Y142" s="19">
        <v>2012</v>
      </c>
      <c r="Z142" s="19">
        <v>2014</v>
      </c>
      <c r="AA142" s="19">
        <v>2014</v>
      </c>
      <c r="AB142" s="19">
        <v>2013</v>
      </c>
      <c r="AC142" s="19">
        <v>2014</v>
      </c>
      <c r="AD142" s="19">
        <v>2015</v>
      </c>
      <c r="AE142" s="19" t="s">
        <v>14</v>
      </c>
      <c r="AF142" s="19">
        <v>2014</v>
      </c>
      <c r="AG142" s="18">
        <v>2012</v>
      </c>
      <c r="AH142" s="19">
        <v>2014</v>
      </c>
      <c r="AI142" s="19">
        <v>2015</v>
      </c>
      <c r="AJ142" s="19">
        <v>2016</v>
      </c>
      <c r="AK142" s="20" t="s">
        <v>14</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25">
      <c r="A143" s="13" t="s">
        <v>9498</v>
      </c>
      <c r="B143" s="184" t="s">
        <v>8593</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14</v>
      </c>
      <c r="S143" s="19">
        <v>2016</v>
      </c>
      <c r="T143" s="19">
        <v>2013</v>
      </c>
      <c r="U143" s="19">
        <v>2014</v>
      </c>
      <c r="V143" s="19" t="s">
        <v>14</v>
      </c>
      <c r="W143" s="19">
        <v>2015</v>
      </c>
      <c r="X143" s="19" t="s">
        <v>14</v>
      </c>
      <c r="Y143" s="19">
        <v>2010</v>
      </c>
      <c r="Z143" s="19">
        <v>2014</v>
      </c>
      <c r="AA143" s="19">
        <v>2014</v>
      </c>
      <c r="AB143" s="19" t="s">
        <v>14</v>
      </c>
      <c r="AC143" s="19">
        <v>2014</v>
      </c>
      <c r="AD143" s="19">
        <v>2015</v>
      </c>
      <c r="AE143" s="19" t="s">
        <v>14</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14</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25">
      <c r="A144" s="13" t="s">
        <v>426</v>
      </c>
      <c r="B144" s="184" t="s">
        <v>8594</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14</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25">
      <c r="A145" s="13" t="s">
        <v>9499</v>
      </c>
      <c r="B145" s="184" t="s">
        <v>8510</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14</v>
      </c>
      <c r="S145" s="19">
        <v>2016</v>
      </c>
      <c r="T145" s="19">
        <v>2013</v>
      </c>
      <c r="U145" s="19">
        <v>2014</v>
      </c>
      <c r="V145" s="19" t="s">
        <v>14</v>
      </c>
      <c r="W145" s="19">
        <v>2015</v>
      </c>
      <c r="X145" s="19" t="s">
        <v>14</v>
      </c>
      <c r="Y145" s="19" t="s">
        <v>14</v>
      </c>
      <c r="Z145" s="19">
        <v>2014</v>
      </c>
      <c r="AA145" s="19">
        <v>2014</v>
      </c>
      <c r="AB145" s="19" t="s">
        <v>14</v>
      </c>
      <c r="AC145" s="19">
        <v>2014</v>
      </c>
      <c r="AD145" s="19">
        <v>2015</v>
      </c>
      <c r="AE145" s="19" t="s">
        <v>14</v>
      </c>
      <c r="AF145" s="19" t="s">
        <v>14</v>
      </c>
      <c r="AG145" s="18" t="s">
        <v>14</v>
      </c>
      <c r="AH145" s="19">
        <v>2014</v>
      </c>
      <c r="AI145" s="19">
        <v>2015</v>
      </c>
      <c r="AJ145" s="19">
        <v>2016</v>
      </c>
      <c r="AK145" s="20" t="s">
        <v>14</v>
      </c>
      <c r="AL145" s="20">
        <v>2015</v>
      </c>
      <c r="AM145" s="19">
        <v>2015</v>
      </c>
      <c r="AN145" s="19">
        <v>2014</v>
      </c>
      <c r="AO145" s="19">
        <v>2014</v>
      </c>
      <c r="AP145" s="19">
        <v>2014</v>
      </c>
      <c r="AQ145" s="19" t="s">
        <v>14</v>
      </c>
      <c r="AR145" s="19">
        <v>2015</v>
      </c>
      <c r="AS145" s="19">
        <v>2014</v>
      </c>
      <c r="AT145" s="19" t="s">
        <v>14</v>
      </c>
      <c r="AU145" s="19">
        <v>2012</v>
      </c>
      <c r="AV145" s="19" t="s">
        <v>14</v>
      </c>
      <c r="AW145" s="19">
        <v>2014</v>
      </c>
      <c r="AX145" s="19">
        <v>2014</v>
      </c>
      <c r="AY145" s="19">
        <v>2014</v>
      </c>
      <c r="AZ145" s="19">
        <v>2007</v>
      </c>
      <c r="BA145" s="19">
        <v>2015</v>
      </c>
      <c r="BB145" s="19">
        <v>2015</v>
      </c>
      <c r="BC145" s="19">
        <v>2015</v>
      </c>
      <c r="BD145" s="19">
        <v>2014</v>
      </c>
      <c r="BE145" s="19">
        <v>2014</v>
      </c>
      <c r="BF145" s="9"/>
    </row>
    <row r="146" spans="1:58" x14ac:dyDescent="0.25">
      <c r="A146" s="13" t="s">
        <v>8521</v>
      </c>
      <c r="B146" s="184" t="s">
        <v>8522</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14</v>
      </c>
      <c r="AC146" s="19">
        <v>2014</v>
      </c>
      <c r="AD146" s="19">
        <v>2015</v>
      </c>
      <c r="AE146" s="19" t="s">
        <v>14</v>
      </c>
      <c r="AF146" s="19" t="s">
        <v>14</v>
      </c>
      <c r="AG146" s="18" t="s">
        <v>14</v>
      </c>
      <c r="AH146" s="19">
        <v>2014</v>
      </c>
      <c r="AI146" s="19">
        <v>2015</v>
      </c>
      <c r="AJ146" s="19">
        <v>2016</v>
      </c>
      <c r="AK146" s="20" t="s">
        <v>14</v>
      </c>
      <c r="AL146" s="20">
        <v>2015</v>
      </c>
      <c r="AM146" s="19">
        <v>2015</v>
      </c>
      <c r="AN146" s="19">
        <v>2014</v>
      </c>
      <c r="AO146" s="19">
        <v>2014</v>
      </c>
      <c r="AP146" s="19">
        <v>2014</v>
      </c>
      <c r="AQ146" s="19">
        <v>2014</v>
      </c>
      <c r="AR146" s="19">
        <v>2009</v>
      </c>
      <c r="AS146" s="19">
        <v>2014</v>
      </c>
      <c r="AT146" s="19">
        <v>2013</v>
      </c>
      <c r="AU146" s="19">
        <v>2012</v>
      </c>
      <c r="AV146" s="19" t="s">
        <v>14</v>
      </c>
      <c r="AW146" s="19">
        <v>2014</v>
      </c>
      <c r="AX146" s="19">
        <v>2014</v>
      </c>
      <c r="AY146" s="19">
        <v>2014</v>
      </c>
      <c r="AZ146" s="19">
        <v>2015</v>
      </c>
      <c r="BA146" s="19">
        <v>2015</v>
      </c>
      <c r="BB146" s="19">
        <v>2015</v>
      </c>
      <c r="BC146" s="19">
        <v>2015</v>
      </c>
      <c r="BD146" s="19">
        <v>2014</v>
      </c>
      <c r="BE146" s="19">
        <v>2014</v>
      </c>
      <c r="BF146" s="9"/>
    </row>
    <row r="147" spans="1:58" x14ac:dyDescent="0.25">
      <c r="A147" s="13" t="s">
        <v>9500</v>
      </c>
      <c r="B147" s="184" t="s">
        <v>8650</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14</v>
      </c>
      <c r="S147" s="19">
        <v>2016</v>
      </c>
      <c r="T147" s="19">
        <v>2013</v>
      </c>
      <c r="U147" s="19">
        <v>2014</v>
      </c>
      <c r="V147" s="19">
        <v>2014</v>
      </c>
      <c r="W147" s="19">
        <v>2015</v>
      </c>
      <c r="X147" s="19" t="s">
        <v>14</v>
      </c>
      <c r="Y147" s="19">
        <v>2012</v>
      </c>
      <c r="Z147" s="19">
        <v>2014</v>
      </c>
      <c r="AA147" s="19">
        <v>2014</v>
      </c>
      <c r="AB147" s="19" t="s">
        <v>14</v>
      </c>
      <c r="AC147" s="19">
        <v>2014</v>
      </c>
      <c r="AD147" s="19">
        <v>2015</v>
      </c>
      <c r="AE147" s="19" t="s">
        <v>14</v>
      </c>
      <c r="AF147" s="19" t="s">
        <v>14</v>
      </c>
      <c r="AG147" s="18" t="s">
        <v>14</v>
      </c>
      <c r="AH147" s="19">
        <v>2014</v>
      </c>
      <c r="AI147" s="19">
        <v>2015</v>
      </c>
      <c r="AJ147" s="19">
        <v>2016</v>
      </c>
      <c r="AK147" s="20" t="s">
        <v>14</v>
      </c>
      <c r="AL147" s="20">
        <v>2015</v>
      </c>
      <c r="AM147" s="19">
        <v>2015</v>
      </c>
      <c r="AN147" s="19">
        <v>2014</v>
      </c>
      <c r="AO147" s="19">
        <v>2014</v>
      </c>
      <c r="AP147" s="19">
        <v>2014</v>
      </c>
      <c r="AQ147" s="19">
        <v>2014</v>
      </c>
      <c r="AR147" s="19" t="s">
        <v>14</v>
      </c>
      <c r="AS147" s="19">
        <v>2014</v>
      </c>
      <c r="AT147" s="19">
        <v>2015</v>
      </c>
      <c r="AU147" s="19">
        <v>2012</v>
      </c>
      <c r="AV147" s="19" t="s">
        <v>14</v>
      </c>
      <c r="AW147" s="19">
        <v>2014</v>
      </c>
      <c r="AX147" s="19">
        <v>2014</v>
      </c>
      <c r="AY147" s="19">
        <v>2014</v>
      </c>
      <c r="AZ147" s="19">
        <v>2007</v>
      </c>
      <c r="BA147" s="19">
        <v>2015</v>
      </c>
      <c r="BB147" s="19">
        <v>2015</v>
      </c>
      <c r="BC147" s="19">
        <v>2015</v>
      </c>
      <c r="BD147" s="19">
        <v>2014</v>
      </c>
      <c r="BE147" s="19">
        <v>2014</v>
      </c>
      <c r="BF147" s="9"/>
    </row>
    <row r="148" spans="1:58" x14ac:dyDescent="0.25">
      <c r="A148" s="13" t="s">
        <v>8656</v>
      </c>
      <c r="B148" s="184" t="s">
        <v>8657</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14</v>
      </c>
      <c r="S148" s="19">
        <v>2016</v>
      </c>
      <c r="T148" s="19">
        <v>2013</v>
      </c>
      <c r="U148" s="19">
        <v>2014</v>
      </c>
      <c r="V148" s="19">
        <v>2014</v>
      </c>
      <c r="W148" s="19">
        <v>2015</v>
      </c>
      <c r="X148" s="19">
        <v>2014</v>
      </c>
      <c r="Y148" s="19">
        <v>2010</v>
      </c>
      <c r="Z148" s="19">
        <v>2014</v>
      </c>
      <c r="AA148" s="19">
        <v>2014</v>
      </c>
      <c r="AB148" s="19" t="s">
        <v>14</v>
      </c>
      <c r="AC148" s="19">
        <v>2014</v>
      </c>
      <c r="AD148" s="19">
        <v>2015</v>
      </c>
      <c r="AE148" s="19" t="s">
        <v>14</v>
      </c>
      <c r="AF148" s="19">
        <v>2014</v>
      </c>
      <c r="AG148" s="18">
        <v>2008</v>
      </c>
      <c r="AH148" s="19">
        <v>2014</v>
      </c>
      <c r="AI148" s="19">
        <v>2015</v>
      </c>
      <c r="AJ148" s="19">
        <v>2016</v>
      </c>
      <c r="AK148" s="20" t="s">
        <v>14</v>
      </c>
      <c r="AL148" s="20" t="s">
        <v>14</v>
      </c>
      <c r="AM148" s="19">
        <v>2015</v>
      </c>
      <c r="AN148" s="19">
        <v>2014</v>
      </c>
      <c r="AO148" s="19">
        <v>2014</v>
      </c>
      <c r="AP148" s="19" t="s">
        <v>14</v>
      </c>
      <c r="AQ148" s="19" t="s">
        <v>14</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25">
      <c r="A149" s="13" t="s">
        <v>8610</v>
      </c>
      <c r="B149" s="184" t="s">
        <v>8611</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14</v>
      </c>
      <c r="Z149" s="19">
        <v>2014</v>
      </c>
      <c r="AA149" s="19">
        <v>2014</v>
      </c>
      <c r="AB149" s="19">
        <v>2014</v>
      </c>
      <c r="AC149" s="19">
        <v>2014</v>
      </c>
      <c r="AD149" s="19">
        <v>2015</v>
      </c>
      <c r="AE149" s="19">
        <v>2012</v>
      </c>
      <c r="AF149" s="19" t="s">
        <v>14</v>
      </c>
      <c r="AG149" s="18">
        <v>2010</v>
      </c>
      <c r="AH149" s="19">
        <v>2014</v>
      </c>
      <c r="AI149" s="19">
        <v>2015</v>
      </c>
      <c r="AJ149" s="19">
        <v>2016</v>
      </c>
      <c r="AK149" s="20" t="s">
        <v>14</v>
      </c>
      <c r="AL149" s="20">
        <v>2015</v>
      </c>
      <c r="AM149" s="19">
        <v>2015</v>
      </c>
      <c r="AN149" s="19">
        <v>2014</v>
      </c>
      <c r="AO149" s="19">
        <v>2014</v>
      </c>
      <c r="AP149" s="19" t="s">
        <v>14</v>
      </c>
      <c r="AQ149" s="19" t="s">
        <v>14</v>
      </c>
      <c r="AR149" s="19" t="s">
        <v>14</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25">
      <c r="A150" s="13" t="s">
        <v>8595</v>
      </c>
      <c r="B150" s="184" t="s">
        <v>8596</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14</v>
      </c>
      <c r="S150" s="19">
        <v>2016</v>
      </c>
      <c r="T150" s="19">
        <v>2013</v>
      </c>
      <c r="U150" s="19">
        <v>2014</v>
      </c>
      <c r="V150" s="19" t="s">
        <v>14</v>
      </c>
      <c r="W150" s="19">
        <v>2015</v>
      </c>
      <c r="X150" s="19">
        <v>2005</v>
      </c>
      <c r="Y150" s="19">
        <v>2012</v>
      </c>
      <c r="Z150" s="19">
        <v>2014</v>
      </c>
      <c r="AA150" s="19">
        <v>2014</v>
      </c>
      <c r="AB150" s="19" t="s">
        <v>14</v>
      </c>
      <c r="AC150" s="19">
        <v>2014</v>
      </c>
      <c r="AD150" s="19">
        <v>2015</v>
      </c>
      <c r="AE150" s="19">
        <v>2012</v>
      </c>
      <c r="AF150" s="19">
        <v>2014</v>
      </c>
      <c r="AG150" s="18" t="s">
        <v>14</v>
      </c>
      <c r="AH150" s="19">
        <v>2014</v>
      </c>
      <c r="AI150" s="19">
        <v>2015</v>
      </c>
      <c r="AJ150" s="19">
        <v>2016</v>
      </c>
      <c r="AK150" s="20" t="s">
        <v>14</v>
      </c>
      <c r="AL150" s="20">
        <v>2015</v>
      </c>
      <c r="AM150" s="19">
        <v>2015</v>
      </c>
      <c r="AN150" s="19">
        <v>2014</v>
      </c>
      <c r="AO150" s="19">
        <v>2014</v>
      </c>
      <c r="AP150" s="19">
        <v>2013</v>
      </c>
      <c r="AQ150" s="19">
        <v>2014</v>
      </c>
      <c r="AR150" s="19" t="s">
        <v>14</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25">
      <c r="A151" s="13" t="s">
        <v>29</v>
      </c>
      <c r="B151" s="184" t="s">
        <v>8598</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25">
      <c r="A152" s="13" t="s">
        <v>8607</v>
      </c>
      <c r="B152" s="184" t="s">
        <v>8608</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14</v>
      </c>
      <c r="AF152" s="19">
        <v>2014</v>
      </c>
      <c r="AG152" s="18">
        <v>2010</v>
      </c>
      <c r="AH152" s="19">
        <v>2014</v>
      </c>
      <c r="AI152" s="19">
        <v>2015</v>
      </c>
      <c r="AJ152" s="19">
        <v>2016</v>
      </c>
      <c r="AK152" s="20" t="s">
        <v>14</v>
      </c>
      <c r="AL152" s="20">
        <v>2015</v>
      </c>
      <c r="AM152" s="19">
        <v>2015</v>
      </c>
      <c r="AN152" s="19">
        <v>2014</v>
      </c>
      <c r="AO152" s="19">
        <v>2014</v>
      </c>
      <c r="AP152" s="19" t="s">
        <v>14</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25">
      <c r="A153" s="13" t="s">
        <v>8620</v>
      </c>
      <c r="B153" s="184" t="s">
        <v>8621</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14</v>
      </c>
      <c r="S153" s="19">
        <v>2016</v>
      </c>
      <c r="T153" s="19">
        <v>2013</v>
      </c>
      <c r="U153" s="19">
        <v>2014</v>
      </c>
      <c r="V153" s="19">
        <v>2014</v>
      </c>
      <c r="W153" s="19">
        <v>2015</v>
      </c>
      <c r="X153" s="19">
        <v>2012</v>
      </c>
      <c r="Y153" s="19">
        <v>2012</v>
      </c>
      <c r="Z153" s="19">
        <v>2014</v>
      </c>
      <c r="AA153" s="19">
        <v>2014</v>
      </c>
      <c r="AB153" s="19" t="s">
        <v>14</v>
      </c>
      <c r="AC153" s="19">
        <v>2014</v>
      </c>
      <c r="AD153" s="19">
        <v>2015</v>
      </c>
      <c r="AE153" s="19" t="s">
        <v>14</v>
      </c>
      <c r="AF153" s="19" t="s">
        <v>14</v>
      </c>
      <c r="AG153" s="18">
        <v>2006</v>
      </c>
      <c r="AH153" s="19">
        <v>2014</v>
      </c>
      <c r="AI153" s="19">
        <v>2015</v>
      </c>
      <c r="AJ153" s="19">
        <v>2016</v>
      </c>
      <c r="AK153" s="20" t="s">
        <v>14</v>
      </c>
      <c r="AL153" s="20" t="s">
        <v>14</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25">
      <c r="A154" s="13" t="s">
        <v>8603</v>
      </c>
      <c r="B154" s="184" t="s">
        <v>8604</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14</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25">
      <c r="A155" s="13" t="s">
        <v>8599</v>
      </c>
      <c r="B155" s="184" t="s">
        <v>8600</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14</v>
      </c>
      <c r="S155" s="19">
        <v>2016</v>
      </c>
      <c r="T155" s="19">
        <v>2013</v>
      </c>
      <c r="U155" s="19">
        <v>2014</v>
      </c>
      <c r="V155" s="19" t="s">
        <v>14</v>
      </c>
      <c r="W155" s="19">
        <v>2015</v>
      </c>
      <c r="X155" s="19" t="s">
        <v>14</v>
      </c>
      <c r="Y155" s="19">
        <v>2013</v>
      </c>
      <c r="Z155" s="19">
        <v>2014</v>
      </c>
      <c r="AA155" s="19">
        <v>2014</v>
      </c>
      <c r="AB155" s="19" t="s">
        <v>14</v>
      </c>
      <c r="AC155" s="19">
        <v>2014</v>
      </c>
      <c r="AD155" s="19">
        <v>2015</v>
      </c>
      <c r="AE155" s="19" t="s">
        <v>14</v>
      </c>
      <c r="AF155" s="19">
        <v>2014</v>
      </c>
      <c r="AG155" s="18" t="s">
        <v>14</v>
      </c>
      <c r="AH155" s="19">
        <v>2014</v>
      </c>
      <c r="AI155" s="19">
        <v>2015</v>
      </c>
      <c r="AJ155" s="19">
        <v>2016</v>
      </c>
      <c r="AK155" s="20" t="s">
        <v>14</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25">
      <c r="A156" s="13" t="s">
        <v>2355</v>
      </c>
      <c r="B156" s="184" t="s">
        <v>8614</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14</v>
      </c>
      <c r="S156" s="19">
        <v>2016</v>
      </c>
      <c r="T156" s="19">
        <v>2013</v>
      </c>
      <c r="U156" s="19">
        <v>2014</v>
      </c>
      <c r="V156" s="19" t="s">
        <v>14</v>
      </c>
      <c r="W156" s="19">
        <v>2015</v>
      </c>
      <c r="X156" s="19" t="s">
        <v>14</v>
      </c>
      <c r="Y156" s="19">
        <v>2012</v>
      </c>
      <c r="Z156" s="19">
        <v>2014</v>
      </c>
      <c r="AA156" s="19">
        <v>2014</v>
      </c>
      <c r="AB156" s="19">
        <v>2014</v>
      </c>
      <c r="AC156" s="19">
        <v>2014</v>
      </c>
      <c r="AD156" s="19">
        <v>2015</v>
      </c>
      <c r="AE156" s="19" t="s">
        <v>14</v>
      </c>
      <c r="AF156" s="19">
        <v>2014</v>
      </c>
      <c r="AG156" s="18">
        <v>2012</v>
      </c>
      <c r="AH156" s="19">
        <v>2014</v>
      </c>
      <c r="AI156" s="19">
        <v>2015</v>
      </c>
      <c r="AJ156" s="19">
        <v>2016</v>
      </c>
      <c r="AK156" s="20" t="s">
        <v>14</v>
      </c>
      <c r="AL156" s="20">
        <v>2015</v>
      </c>
      <c r="AM156" s="19">
        <v>2015</v>
      </c>
      <c r="AN156" s="19">
        <v>2014</v>
      </c>
      <c r="AO156" s="19">
        <v>2014</v>
      </c>
      <c r="AP156" s="19">
        <v>2014</v>
      </c>
      <c r="AQ156" s="19">
        <v>2014</v>
      </c>
      <c r="AR156" s="19">
        <v>2015</v>
      </c>
      <c r="AS156" s="19">
        <v>2014</v>
      </c>
      <c r="AT156" s="19">
        <v>2015</v>
      </c>
      <c r="AU156" s="19">
        <v>2012</v>
      </c>
      <c r="AV156" s="19" t="s">
        <v>14</v>
      </c>
      <c r="AW156" s="19">
        <v>2014</v>
      </c>
      <c r="AX156" s="19">
        <v>2014</v>
      </c>
      <c r="AY156" s="19">
        <v>2014</v>
      </c>
      <c r="AZ156" s="19">
        <v>2015</v>
      </c>
      <c r="BA156" s="19">
        <v>2015</v>
      </c>
      <c r="BB156" s="19">
        <v>2015</v>
      </c>
      <c r="BC156" s="19">
        <v>2015</v>
      </c>
      <c r="BD156" s="19">
        <v>2014</v>
      </c>
      <c r="BE156" s="19">
        <v>2014</v>
      </c>
      <c r="BF156" s="9"/>
    </row>
    <row r="157" spans="1:58" x14ac:dyDescent="0.25">
      <c r="A157" s="13" t="s">
        <v>8615</v>
      </c>
      <c r="B157" s="184" t="s">
        <v>8616</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14</v>
      </c>
      <c r="S157" s="19">
        <v>2016</v>
      </c>
      <c r="T157" s="19">
        <v>2013</v>
      </c>
      <c r="U157" s="19">
        <v>2014</v>
      </c>
      <c r="V157" s="19" t="s">
        <v>14</v>
      </c>
      <c r="W157" s="19">
        <v>2015</v>
      </c>
      <c r="X157" s="19" t="s">
        <v>14</v>
      </c>
      <c r="Y157" s="19">
        <v>2011</v>
      </c>
      <c r="Z157" s="19">
        <v>2014</v>
      </c>
      <c r="AA157" s="19">
        <v>2014</v>
      </c>
      <c r="AB157" s="19">
        <v>2014</v>
      </c>
      <c r="AC157" s="19">
        <v>2014</v>
      </c>
      <c r="AD157" s="19">
        <v>2015</v>
      </c>
      <c r="AE157" s="19" t="s">
        <v>14</v>
      </c>
      <c r="AF157" s="19">
        <v>2014</v>
      </c>
      <c r="AG157" s="18">
        <v>2012</v>
      </c>
      <c r="AH157" s="19">
        <v>2014</v>
      </c>
      <c r="AI157" s="19">
        <v>2015</v>
      </c>
      <c r="AJ157" s="19">
        <v>2016</v>
      </c>
      <c r="AK157" s="20" t="s">
        <v>14</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25">
      <c r="A158" s="13" t="s">
        <v>8601</v>
      </c>
      <c r="B158" s="184" t="s">
        <v>8602</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14</v>
      </c>
      <c r="S158" s="19">
        <v>2016</v>
      </c>
      <c r="T158" s="19">
        <v>2013</v>
      </c>
      <c r="U158" s="19">
        <v>2014</v>
      </c>
      <c r="V158" s="19">
        <v>2014</v>
      </c>
      <c r="W158" s="19">
        <v>2015</v>
      </c>
      <c r="X158" s="19">
        <v>2007</v>
      </c>
      <c r="Y158" s="19">
        <v>2010</v>
      </c>
      <c r="Z158" s="19">
        <v>2014</v>
      </c>
      <c r="AA158" s="19">
        <v>2014</v>
      </c>
      <c r="AB158" s="19" t="s">
        <v>14</v>
      </c>
      <c r="AC158" s="19">
        <v>2014</v>
      </c>
      <c r="AD158" s="19">
        <v>2015</v>
      </c>
      <c r="AE158" s="19">
        <v>2012</v>
      </c>
      <c r="AF158" s="19" t="s">
        <v>14</v>
      </c>
      <c r="AG158" s="18">
        <v>2005</v>
      </c>
      <c r="AH158" s="19">
        <v>2014</v>
      </c>
      <c r="AI158" s="19">
        <v>2015</v>
      </c>
      <c r="AJ158" s="19">
        <v>2016</v>
      </c>
      <c r="AK158" s="20" t="s">
        <v>14</v>
      </c>
      <c r="AL158" s="20">
        <v>2015</v>
      </c>
      <c r="AM158" s="19">
        <v>2015</v>
      </c>
      <c r="AN158" s="19">
        <v>2014</v>
      </c>
      <c r="AO158" s="19">
        <v>2014</v>
      </c>
      <c r="AP158" s="19" t="s">
        <v>14</v>
      </c>
      <c r="AQ158" s="19" t="s">
        <v>14</v>
      </c>
      <c r="AR158" s="19">
        <v>2009</v>
      </c>
      <c r="AS158" s="19">
        <v>2014</v>
      </c>
      <c r="AT158" s="19" t="s">
        <v>14</v>
      </c>
      <c r="AU158" s="19">
        <v>2012</v>
      </c>
      <c r="AV158" s="19" t="s">
        <v>14</v>
      </c>
      <c r="AW158" s="19">
        <v>2014</v>
      </c>
      <c r="AX158" s="19">
        <v>2014</v>
      </c>
      <c r="AY158" s="19">
        <v>2014</v>
      </c>
      <c r="AZ158" s="19">
        <v>2015</v>
      </c>
      <c r="BA158" s="19">
        <v>2015</v>
      </c>
      <c r="BB158" s="19">
        <v>2015</v>
      </c>
      <c r="BC158" s="19">
        <v>2015</v>
      </c>
      <c r="BD158" s="19">
        <v>2014</v>
      </c>
      <c r="BE158" s="19">
        <v>2014</v>
      </c>
      <c r="BF158" s="9"/>
    </row>
    <row r="159" spans="1:58" x14ac:dyDescent="0.25">
      <c r="A159" s="13" t="s">
        <v>95</v>
      </c>
      <c r="B159" s="184" t="s">
        <v>8606</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14</v>
      </c>
      <c r="R159" s="19">
        <v>2006</v>
      </c>
      <c r="S159" s="19">
        <v>2016</v>
      </c>
      <c r="T159" s="19">
        <v>2013</v>
      </c>
      <c r="U159" s="19">
        <v>2014</v>
      </c>
      <c r="V159" s="19">
        <v>2014</v>
      </c>
      <c r="W159" s="19">
        <v>2015</v>
      </c>
      <c r="X159" s="19">
        <v>2009</v>
      </c>
      <c r="Y159" s="19">
        <v>2010</v>
      </c>
      <c r="Z159" s="19">
        <v>2014</v>
      </c>
      <c r="AA159" s="19">
        <v>2014</v>
      </c>
      <c r="AB159" s="19">
        <v>2014</v>
      </c>
      <c r="AC159" s="19" t="s">
        <v>14</v>
      </c>
      <c r="AD159" s="19">
        <v>2015</v>
      </c>
      <c r="AE159" s="19">
        <v>2012</v>
      </c>
      <c r="AF159" s="19">
        <v>2012</v>
      </c>
      <c r="AG159" s="18" t="s">
        <v>14</v>
      </c>
      <c r="AH159" s="19">
        <v>2014</v>
      </c>
      <c r="AI159" s="19">
        <v>2015</v>
      </c>
      <c r="AJ159" s="19">
        <v>2016</v>
      </c>
      <c r="AK159" s="20">
        <v>2015</v>
      </c>
      <c r="AL159" s="20">
        <v>2015</v>
      </c>
      <c r="AM159" s="19">
        <v>2015</v>
      </c>
      <c r="AN159" s="19">
        <v>2014</v>
      </c>
      <c r="AO159" s="19">
        <v>2014</v>
      </c>
      <c r="AP159" s="19" t="s">
        <v>14</v>
      </c>
      <c r="AQ159" s="19" t="s">
        <v>14</v>
      </c>
      <c r="AR159" s="19" t="s">
        <v>14</v>
      </c>
      <c r="AS159" s="19">
        <v>2014</v>
      </c>
      <c r="AT159" s="19">
        <v>2015</v>
      </c>
      <c r="AU159" s="19">
        <v>2012</v>
      </c>
      <c r="AV159" s="19" t="s">
        <v>14</v>
      </c>
      <c r="AW159" s="19">
        <v>2014</v>
      </c>
      <c r="AX159" s="19">
        <v>2014</v>
      </c>
      <c r="AY159" s="19">
        <v>2014</v>
      </c>
      <c r="AZ159" s="19">
        <v>2011</v>
      </c>
      <c r="BA159" s="19">
        <v>2011</v>
      </c>
      <c r="BB159" s="19">
        <v>2014</v>
      </c>
      <c r="BC159" s="19">
        <v>2015</v>
      </c>
      <c r="BD159" s="19">
        <v>2014</v>
      </c>
      <c r="BE159" s="19">
        <v>2014</v>
      </c>
      <c r="BF159" s="9"/>
    </row>
    <row r="160" spans="1:58" x14ac:dyDescent="0.25">
      <c r="A160" s="13" t="s">
        <v>8659</v>
      </c>
      <c r="B160" s="184" t="s">
        <v>8660</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14</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25">
      <c r="A161" s="13" t="s">
        <v>343</v>
      </c>
      <c r="B161" s="184" t="s">
        <v>8609</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14</v>
      </c>
      <c r="Z161" s="19">
        <v>2014</v>
      </c>
      <c r="AA161" s="19">
        <v>2014</v>
      </c>
      <c r="AB161" s="19">
        <v>2014</v>
      </c>
      <c r="AC161" s="19">
        <v>2014</v>
      </c>
      <c r="AD161" s="19">
        <v>2015</v>
      </c>
      <c r="AE161" s="19">
        <v>2012</v>
      </c>
      <c r="AF161" s="19" t="s">
        <v>14</v>
      </c>
      <c r="AG161" s="18" t="s">
        <v>14</v>
      </c>
      <c r="AH161" s="19">
        <v>2014</v>
      </c>
      <c r="AI161" s="19">
        <v>2015</v>
      </c>
      <c r="AJ161" s="19">
        <v>2016</v>
      </c>
      <c r="AK161" s="20">
        <v>2015</v>
      </c>
      <c r="AL161" s="20">
        <v>2016</v>
      </c>
      <c r="AM161" s="19">
        <v>2015</v>
      </c>
      <c r="AN161" s="19">
        <v>2014</v>
      </c>
      <c r="AO161" s="19">
        <v>2014</v>
      </c>
      <c r="AP161" s="19" t="s">
        <v>14</v>
      </c>
      <c r="AQ161" s="19" t="s">
        <v>14</v>
      </c>
      <c r="AR161" s="19" t="s">
        <v>14</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25">
      <c r="A162" s="13" t="s">
        <v>310</v>
      </c>
      <c r="B162" s="184" t="s">
        <v>8446</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14</v>
      </c>
      <c r="S162" s="19">
        <v>2016</v>
      </c>
      <c r="T162" s="19">
        <v>2013</v>
      </c>
      <c r="U162" s="19">
        <v>2014</v>
      </c>
      <c r="V162" s="19" t="s">
        <v>14</v>
      </c>
      <c r="W162" s="19">
        <v>2015</v>
      </c>
      <c r="X162" s="19" t="s">
        <v>14</v>
      </c>
      <c r="Y162" s="19">
        <v>2013</v>
      </c>
      <c r="Z162" s="19">
        <v>2014</v>
      </c>
      <c r="AA162" s="19">
        <v>2014</v>
      </c>
      <c r="AB162" s="19">
        <v>2013</v>
      </c>
      <c r="AC162" s="19">
        <v>2014</v>
      </c>
      <c r="AD162" s="19">
        <v>2015</v>
      </c>
      <c r="AE162" s="19" t="s">
        <v>14</v>
      </c>
      <c r="AF162" s="19">
        <v>2014</v>
      </c>
      <c r="AG162" s="18">
        <v>2012</v>
      </c>
      <c r="AH162" s="19">
        <v>2014</v>
      </c>
      <c r="AI162" s="19">
        <v>2015</v>
      </c>
      <c r="AJ162" s="19">
        <v>2016</v>
      </c>
      <c r="AK162" s="20" t="s">
        <v>14</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25">
      <c r="A163" s="13" t="s">
        <v>1851</v>
      </c>
      <c r="B163" s="184" t="s">
        <v>8525</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14</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25">
      <c r="A164" s="13" t="s">
        <v>443</v>
      </c>
      <c r="B164" s="184" t="s">
        <v>8597</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14</v>
      </c>
      <c r="AQ164" s="19" t="s">
        <v>14</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25">
      <c r="A165" s="13" t="s">
        <v>8612</v>
      </c>
      <c r="B165" s="184" t="s">
        <v>8613</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14</v>
      </c>
      <c r="AH165" s="19">
        <v>2014</v>
      </c>
      <c r="AI165" s="19">
        <v>2015</v>
      </c>
      <c r="AJ165" s="19">
        <v>2016</v>
      </c>
      <c r="AK165" s="20" t="s">
        <v>14</v>
      </c>
      <c r="AL165" s="20">
        <v>2015</v>
      </c>
      <c r="AM165" s="19">
        <v>2015</v>
      </c>
      <c r="AN165" s="19">
        <v>2014</v>
      </c>
      <c r="AO165" s="19">
        <v>2014</v>
      </c>
      <c r="AP165" s="19">
        <v>2013</v>
      </c>
      <c r="AQ165" s="19">
        <v>2013</v>
      </c>
      <c r="AR165" s="19" t="s">
        <v>14</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25">
      <c r="A166" s="13" t="s">
        <v>9501</v>
      </c>
      <c r="B166" s="184" t="s">
        <v>8619</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14</v>
      </c>
      <c r="AL166" s="20">
        <v>2015</v>
      </c>
      <c r="AM166" s="19">
        <v>2015</v>
      </c>
      <c r="AN166" s="19">
        <v>2014</v>
      </c>
      <c r="AO166" s="19">
        <v>2014</v>
      </c>
      <c r="AP166" s="19" t="s">
        <v>14</v>
      </c>
      <c r="AQ166" s="19" t="s">
        <v>14</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25">
      <c r="A167" s="13" t="s">
        <v>8617</v>
      </c>
      <c r="B167" s="184" t="s">
        <v>8618</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14</v>
      </c>
      <c r="S167" s="19">
        <v>2016</v>
      </c>
      <c r="T167" s="19">
        <v>2013</v>
      </c>
      <c r="U167" s="19">
        <v>2014</v>
      </c>
      <c r="V167" s="19" t="s">
        <v>14</v>
      </c>
      <c r="W167" s="19">
        <v>2015</v>
      </c>
      <c r="X167" s="19" t="s">
        <v>14</v>
      </c>
      <c r="Y167" s="19">
        <v>2011</v>
      </c>
      <c r="Z167" s="19">
        <v>2014</v>
      </c>
      <c r="AA167" s="19">
        <v>2014</v>
      </c>
      <c r="AB167" s="19">
        <v>2014</v>
      </c>
      <c r="AC167" s="19">
        <v>2014</v>
      </c>
      <c r="AD167" s="19">
        <v>2015</v>
      </c>
      <c r="AE167" s="19" t="s">
        <v>14</v>
      </c>
      <c r="AF167" s="19">
        <v>2014</v>
      </c>
      <c r="AG167" s="18">
        <v>2012</v>
      </c>
      <c r="AH167" s="19">
        <v>2014</v>
      </c>
      <c r="AI167" s="19">
        <v>2015</v>
      </c>
      <c r="AJ167" s="19">
        <v>2016</v>
      </c>
      <c r="AK167" s="20" t="s">
        <v>14</v>
      </c>
      <c r="AL167" s="20">
        <v>2015</v>
      </c>
      <c r="AM167" s="19">
        <v>2015</v>
      </c>
      <c r="AN167" s="19">
        <v>2014</v>
      </c>
      <c r="AO167" s="19">
        <v>2014</v>
      </c>
      <c r="AP167" s="19">
        <v>2014</v>
      </c>
      <c r="AQ167" s="19">
        <v>2014</v>
      </c>
      <c r="AR167" s="19">
        <v>2015</v>
      </c>
      <c r="AS167" s="19">
        <v>2014</v>
      </c>
      <c r="AT167" s="19">
        <v>2015</v>
      </c>
      <c r="AU167" s="19">
        <v>2012</v>
      </c>
      <c r="AV167" s="19" t="s">
        <v>14</v>
      </c>
      <c r="AW167" s="19">
        <v>2014</v>
      </c>
      <c r="AX167" s="19">
        <v>2014</v>
      </c>
      <c r="AY167" s="19">
        <v>2014</v>
      </c>
      <c r="AZ167" s="19">
        <v>2015</v>
      </c>
      <c r="BA167" s="19">
        <v>2015</v>
      </c>
      <c r="BB167" s="19">
        <v>2015</v>
      </c>
      <c r="BC167" s="19">
        <v>2015</v>
      </c>
      <c r="BD167" s="19">
        <v>2014</v>
      </c>
      <c r="BE167" s="19">
        <v>2014</v>
      </c>
      <c r="BF167" s="9"/>
    </row>
    <row r="168" spans="1:58" x14ac:dyDescent="0.25">
      <c r="A168" s="13" t="s">
        <v>8412</v>
      </c>
      <c r="B168" s="184" t="s">
        <v>8413</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14</v>
      </c>
      <c r="S168" s="19">
        <v>2016</v>
      </c>
      <c r="T168" s="19">
        <v>2013</v>
      </c>
      <c r="U168" s="19">
        <v>2014</v>
      </c>
      <c r="V168" s="19" t="s">
        <v>14</v>
      </c>
      <c r="W168" s="19">
        <v>2015</v>
      </c>
      <c r="X168" s="19" t="s">
        <v>14</v>
      </c>
      <c r="Y168" s="19">
        <v>2012</v>
      </c>
      <c r="Z168" s="19">
        <v>2014</v>
      </c>
      <c r="AA168" s="19">
        <v>2014</v>
      </c>
      <c r="AB168" s="19">
        <v>2013</v>
      </c>
      <c r="AC168" s="19">
        <v>2014</v>
      </c>
      <c r="AD168" s="19">
        <v>2015</v>
      </c>
      <c r="AE168" s="19" t="s">
        <v>14</v>
      </c>
      <c r="AF168" s="19">
        <v>2014</v>
      </c>
      <c r="AG168" s="18">
        <v>2012</v>
      </c>
      <c r="AH168" s="19">
        <v>2014</v>
      </c>
      <c r="AI168" s="19">
        <v>2015</v>
      </c>
      <c r="AJ168" s="19">
        <v>2016</v>
      </c>
      <c r="AK168" s="20" t="s">
        <v>14</v>
      </c>
      <c r="AL168" s="20">
        <v>2015</v>
      </c>
      <c r="AM168" s="19">
        <v>2015</v>
      </c>
      <c r="AN168" s="19">
        <v>2014</v>
      </c>
      <c r="AO168" s="19">
        <v>2014</v>
      </c>
      <c r="AP168" s="19">
        <v>2014</v>
      </c>
      <c r="AQ168" s="19">
        <v>2014</v>
      </c>
      <c r="AR168" s="19">
        <v>2015</v>
      </c>
      <c r="AS168" s="19">
        <v>2014</v>
      </c>
      <c r="AT168" s="19">
        <v>2015</v>
      </c>
      <c r="AU168" s="19">
        <v>2012</v>
      </c>
      <c r="AV168" s="19" t="s">
        <v>14</v>
      </c>
      <c r="AW168" s="19">
        <v>2014</v>
      </c>
      <c r="AX168" s="19">
        <v>2014</v>
      </c>
      <c r="AY168" s="19">
        <v>2014</v>
      </c>
      <c r="AZ168" s="19">
        <v>2015</v>
      </c>
      <c r="BA168" s="19">
        <v>2015</v>
      </c>
      <c r="BB168" s="19">
        <v>2015</v>
      </c>
      <c r="BC168" s="19">
        <v>2015</v>
      </c>
      <c r="BD168" s="19">
        <v>2014</v>
      </c>
      <c r="BE168" s="19">
        <v>2014</v>
      </c>
      <c r="BF168" s="9"/>
    </row>
    <row r="169" spans="1:58" x14ac:dyDescent="0.25">
      <c r="A169" s="13" t="s">
        <v>73</v>
      </c>
      <c r="B169" s="184" t="s">
        <v>8622</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14</v>
      </c>
      <c r="W169" s="19">
        <v>2015</v>
      </c>
      <c r="X169" s="19">
        <v>2009</v>
      </c>
      <c r="Y169" s="19">
        <v>2010</v>
      </c>
      <c r="Z169" s="19">
        <v>2014</v>
      </c>
      <c r="AA169" s="19">
        <v>2014</v>
      </c>
      <c r="AB169" s="19">
        <v>2014</v>
      </c>
      <c r="AC169" s="19">
        <v>2014</v>
      </c>
      <c r="AD169" s="19">
        <v>2015</v>
      </c>
      <c r="AE169" s="19" t="s">
        <v>14</v>
      </c>
      <c r="AF169" s="19">
        <v>2014</v>
      </c>
      <c r="AG169" s="18">
        <v>2004</v>
      </c>
      <c r="AH169" s="19">
        <v>2014</v>
      </c>
      <c r="AI169" s="19">
        <v>2015</v>
      </c>
      <c r="AJ169" s="19">
        <v>2016</v>
      </c>
      <c r="AK169" s="20">
        <v>2015</v>
      </c>
      <c r="AL169" s="20">
        <v>2015</v>
      </c>
      <c r="AM169" s="19">
        <v>2015</v>
      </c>
      <c r="AN169" s="19">
        <v>2014</v>
      </c>
      <c r="AO169" s="19">
        <v>2014</v>
      </c>
      <c r="AP169" s="19" t="s">
        <v>14</v>
      </c>
      <c r="AQ169" s="19" t="s">
        <v>14</v>
      </c>
      <c r="AR169" s="19">
        <v>2009</v>
      </c>
      <c r="AS169" s="19">
        <v>2014</v>
      </c>
      <c r="AT169" s="19">
        <v>2015</v>
      </c>
      <c r="AU169" s="19">
        <v>2012</v>
      </c>
      <c r="AV169" s="19">
        <v>2013</v>
      </c>
      <c r="AW169" s="19">
        <v>2014</v>
      </c>
      <c r="AX169" s="19">
        <v>2014</v>
      </c>
      <c r="AY169" s="19">
        <v>2014</v>
      </c>
      <c r="AZ169" s="19">
        <v>2015</v>
      </c>
      <c r="BA169" s="19">
        <v>2015</v>
      </c>
      <c r="BB169" s="19" t="s">
        <v>14</v>
      </c>
      <c r="BC169" s="19">
        <v>2015</v>
      </c>
      <c r="BD169" s="19">
        <v>2014</v>
      </c>
      <c r="BE169" s="19">
        <v>2014</v>
      </c>
      <c r="BF169" s="9"/>
    </row>
    <row r="170" spans="1:58" x14ac:dyDescent="0.25">
      <c r="A170" s="13" t="s">
        <v>8627</v>
      </c>
      <c r="B170" s="184" t="s">
        <v>8628</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14</v>
      </c>
      <c r="AL170" s="20">
        <v>2015</v>
      </c>
      <c r="AM170" s="19">
        <v>2015</v>
      </c>
      <c r="AN170" s="19">
        <v>2014</v>
      </c>
      <c r="AO170" s="19">
        <v>2014</v>
      </c>
      <c r="AP170" s="19" t="s">
        <v>14</v>
      </c>
      <c r="AQ170" s="19" t="s">
        <v>14</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25">
      <c r="A171" s="13" t="s">
        <v>87</v>
      </c>
      <c r="B171" s="184" t="s">
        <v>8640</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14</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25">
      <c r="A172" s="13" t="s">
        <v>271</v>
      </c>
      <c r="B172" s="184" t="s">
        <v>8626</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25">
      <c r="A173" s="13" t="s">
        <v>9502</v>
      </c>
      <c r="B173" s="184" t="s">
        <v>8542</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14</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25">
      <c r="A174" s="13" t="s">
        <v>9503</v>
      </c>
      <c r="B174" s="184" t="s">
        <v>8632</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14</v>
      </c>
      <c r="AC174" s="19">
        <v>2014</v>
      </c>
      <c r="AD174" s="19">
        <v>2015</v>
      </c>
      <c r="AE174" s="19">
        <v>2012</v>
      </c>
      <c r="AF174" s="19" t="s">
        <v>14</v>
      </c>
      <c r="AG174" s="18">
        <v>2007</v>
      </c>
      <c r="AH174" s="19">
        <v>2014</v>
      </c>
      <c r="AI174" s="19">
        <v>2015</v>
      </c>
      <c r="AJ174" s="19">
        <v>2016</v>
      </c>
      <c r="AK174" s="20">
        <v>2015</v>
      </c>
      <c r="AL174" s="20">
        <v>2015</v>
      </c>
      <c r="AM174" s="19">
        <v>2015</v>
      </c>
      <c r="AN174" s="19">
        <v>2014</v>
      </c>
      <c r="AO174" s="19">
        <v>2014</v>
      </c>
      <c r="AP174" s="19" t="s">
        <v>14</v>
      </c>
      <c r="AQ174" s="19" t="s">
        <v>14</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25">
      <c r="A175" s="13" t="s">
        <v>8624</v>
      </c>
      <c r="B175" s="184" t="s">
        <v>8625</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25">
      <c r="A176" s="13" t="s">
        <v>8633</v>
      </c>
      <c r="B176" s="184" t="s">
        <v>8634</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14</v>
      </c>
      <c r="S176" s="19">
        <v>2016</v>
      </c>
      <c r="T176" s="19">
        <v>2013</v>
      </c>
      <c r="U176" s="19">
        <v>2014</v>
      </c>
      <c r="V176" s="19">
        <v>2014</v>
      </c>
      <c r="W176" s="19">
        <v>2015</v>
      </c>
      <c r="X176" s="19">
        <v>2012</v>
      </c>
      <c r="Y176" s="19">
        <v>2010</v>
      </c>
      <c r="Z176" s="19">
        <v>2014</v>
      </c>
      <c r="AA176" s="19">
        <v>2014</v>
      </c>
      <c r="AB176" s="19" t="s">
        <v>14</v>
      </c>
      <c r="AC176" s="19">
        <v>2014</v>
      </c>
      <c r="AD176" s="19">
        <v>2015</v>
      </c>
      <c r="AE176" s="19" t="s">
        <v>14</v>
      </c>
      <c r="AF176" s="19">
        <v>2014</v>
      </c>
      <c r="AG176" s="18">
        <v>2009</v>
      </c>
      <c r="AH176" s="19">
        <v>2014</v>
      </c>
      <c r="AI176" s="19">
        <v>2015</v>
      </c>
      <c r="AJ176" s="19">
        <v>2016</v>
      </c>
      <c r="AK176" s="20" t="s">
        <v>14</v>
      </c>
      <c r="AL176" s="20">
        <v>2015</v>
      </c>
      <c r="AM176" s="19">
        <v>2015</v>
      </c>
      <c r="AN176" s="19">
        <v>2014</v>
      </c>
      <c r="AO176" s="19">
        <v>2014</v>
      </c>
      <c r="AP176" s="19" t="s">
        <v>14</v>
      </c>
      <c r="AQ176" s="19" t="s">
        <v>14</v>
      </c>
      <c r="AR176" s="19">
        <v>2011</v>
      </c>
      <c r="AS176" s="19">
        <v>2014</v>
      </c>
      <c r="AT176" s="19" t="s">
        <v>14</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25">
      <c r="A177" s="13" t="s">
        <v>3785</v>
      </c>
      <c r="B177" s="184" t="s">
        <v>8635</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14</v>
      </c>
      <c r="W177" s="19">
        <v>2015</v>
      </c>
      <c r="X177" s="19" t="s">
        <v>14</v>
      </c>
      <c r="Y177" s="19">
        <v>2010</v>
      </c>
      <c r="Z177" s="19">
        <v>2014</v>
      </c>
      <c r="AA177" s="19">
        <v>2014</v>
      </c>
      <c r="AB177" s="19">
        <v>2013</v>
      </c>
      <c r="AC177" s="19">
        <v>2014</v>
      </c>
      <c r="AD177" s="19">
        <v>2015</v>
      </c>
      <c r="AE177" s="19" t="s">
        <v>14</v>
      </c>
      <c r="AF177" s="19">
        <v>2014</v>
      </c>
      <c r="AG177" s="18" t="s">
        <v>14</v>
      </c>
      <c r="AH177" s="19">
        <v>2014</v>
      </c>
      <c r="AI177" s="19">
        <v>2015</v>
      </c>
      <c r="AJ177" s="19">
        <v>2016</v>
      </c>
      <c r="AK177" s="20" t="s">
        <v>14</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25">
      <c r="A178" s="13" t="s">
        <v>501</v>
      </c>
      <c r="B178" s="184" t="s">
        <v>8636</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14</v>
      </c>
      <c r="AF178" s="19">
        <v>2014</v>
      </c>
      <c r="AG178" s="18">
        <v>2010</v>
      </c>
      <c r="AH178" s="19">
        <v>2014</v>
      </c>
      <c r="AI178" s="19">
        <v>2015</v>
      </c>
      <c r="AJ178" s="19">
        <v>2016</v>
      </c>
      <c r="AK178" s="20" t="s">
        <v>14</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25">
      <c r="A179" s="13" t="s">
        <v>511</v>
      </c>
      <c r="B179" s="184" t="s">
        <v>8637</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14</v>
      </c>
      <c r="S179" s="19">
        <v>2016</v>
      </c>
      <c r="T179" s="19">
        <v>2013</v>
      </c>
      <c r="U179" s="19">
        <v>2014</v>
      </c>
      <c r="V179" s="19">
        <v>2014</v>
      </c>
      <c r="W179" s="19">
        <v>2015</v>
      </c>
      <c r="X179" s="19">
        <v>2013</v>
      </c>
      <c r="Y179" s="19">
        <v>2011</v>
      </c>
      <c r="Z179" s="19">
        <v>2014</v>
      </c>
      <c r="AA179" s="19">
        <v>2014</v>
      </c>
      <c r="AB179" s="19" t="s">
        <v>14</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25">
      <c r="A180" s="13" t="s">
        <v>8629</v>
      </c>
      <c r="B180" s="184" t="s">
        <v>8630</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14</v>
      </c>
      <c r="S180" s="19">
        <v>2016</v>
      </c>
      <c r="T180" s="19">
        <v>2013</v>
      </c>
      <c r="U180" s="19">
        <v>2014</v>
      </c>
      <c r="V180" s="19">
        <v>2014</v>
      </c>
      <c r="W180" s="19">
        <v>2015</v>
      </c>
      <c r="X180" s="19" t="s">
        <v>14</v>
      </c>
      <c r="Y180" s="19">
        <v>2010</v>
      </c>
      <c r="Z180" s="19">
        <v>2014</v>
      </c>
      <c r="AA180" s="19">
        <v>2014</v>
      </c>
      <c r="AB180" s="19" t="s">
        <v>14</v>
      </c>
      <c r="AC180" s="19">
        <v>2014</v>
      </c>
      <c r="AD180" s="19">
        <v>2015</v>
      </c>
      <c r="AE180" s="19" t="s">
        <v>14</v>
      </c>
      <c r="AF180" s="19" t="s">
        <v>14</v>
      </c>
      <c r="AG180" s="18" t="s">
        <v>14</v>
      </c>
      <c r="AH180" s="19">
        <v>2014</v>
      </c>
      <c r="AI180" s="19">
        <v>2015</v>
      </c>
      <c r="AJ180" s="19">
        <v>2016</v>
      </c>
      <c r="AK180" s="20" t="s">
        <v>14</v>
      </c>
      <c r="AL180" s="20">
        <v>2015</v>
      </c>
      <c r="AM180" s="19">
        <v>2015</v>
      </c>
      <c r="AN180" s="19">
        <v>2014</v>
      </c>
      <c r="AO180" s="19">
        <v>2014</v>
      </c>
      <c r="AP180" s="19" t="s">
        <v>14</v>
      </c>
      <c r="AQ180" s="19" t="s">
        <v>14</v>
      </c>
      <c r="AR180" s="19" t="s">
        <v>14</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25">
      <c r="A181" s="13" t="s">
        <v>8638</v>
      </c>
      <c r="B181" s="184" t="s">
        <v>8639</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14</v>
      </c>
      <c r="R181" s="19" t="s">
        <v>14</v>
      </c>
      <c r="S181" s="19">
        <v>2016</v>
      </c>
      <c r="T181" s="19">
        <v>2013</v>
      </c>
      <c r="U181" s="19">
        <v>2014</v>
      </c>
      <c r="V181" s="19">
        <v>2014</v>
      </c>
      <c r="W181" s="19">
        <v>2015</v>
      </c>
      <c r="X181" s="19">
        <v>2007</v>
      </c>
      <c r="Y181" s="19">
        <v>2010</v>
      </c>
      <c r="Z181" s="19">
        <v>2014</v>
      </c>
      <c r="AA181" s="19">
        <v>2014</v>
      </c>
      <c r="AB181" s="19" t="s">
        <v>14</v>
      </c>
      <c r="AC181" s="19">
        <v>2014</v>
      </c>
      <c r="AD181" s="19">
        <v>2015</v>
      </c>
      <c r="AE181" s="19" t="s">
        <v>14</v>
      </c>
      <c r="AF181" s="19" t="s">
        <v>14</v>
      </c>
      <c r="AG181" s="18" t="s">
        <v>14</v>
      </c>
      <c r="AH181" s="19">
        <v>2014</v>
      </c>
      <c r="AI181" s="19">
        <v>2015</v>
      </c>
      <c r="AJ181" s="19">
        <v>2016</v>
      </c>
      <c r="AK181" s="20" t="s">
        <v>14</v>
      </c>
      <c r="AL181" s="20" t="s">
        <v>14</v>
      </c>
      <c r="AM181" s="19">
        <v>2015</v>
      </c>
      <c r="AN181" s="19">
        <v>2014</v>
      </c>
      <c r="AO181" s="19">
        <v>2014</v>
      </c>
      <c r="AP181" s="19" t="s">
        <v>14</v>
      </c>
      <c r="AQ181" s="19" t="s">
        <v>14</v>
      </c>
      <c r="AR181" s="19" t="s">
        <v>14</v>
      </c>
      <c r="AS181" s="19">
        <v>2014</v>
      </c>
      <c r="AT181" s="19" t="s">
        <v>14</v>
      </c>
      <c r="AU181" s="19">
        <v>2012</v>
      </c>
      <c r="AV181" s="19" t="s">
        <v>14</v>
      </c>
      <c r="AW181" s="19">
        <v>2013</v>
      </c>
      <c r="AX181" s="19">
        <v>2014</v>
      </c>
      <c r="AY181" s="19">
        <v>2014</v>
      </c>
      <c r="AZ181" s="19">
        <v>2013</v>
      </c>
      <c r="BA181" s="19">
        <v>2015</v>
      </c>
      <c r="BB181" s="19">
        <v>2014</v>
      </c>
      <c r="BC181" s="19">
        <v>2015</v>
      </c>
      <c r="BD181" s="19">
        <v>2014</v>
      </c>
      <c r="BE181" s="19">
        <v>2014</v>
      </c>
      <c r="BF181" s="9"/>
    </row>
    <row r="182" spans="1:58" x14ac:dyDescent="0.25">
      <c r="A182" s="13" t="s">
        <v>915</v>
      </c>
      <c r="B182" s="184" t="s">
        <v>8641</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14</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25">
      <c r="A183" s="13" t="s">
        <v>585</v>
      </c>
      <c r="B183" s="184" t="s">
        <v>8642</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14</v>
      </c>
      <c r="Y183" s="19">
        <v>2013</v>
      </c>
      <c r="Z183" s="19">
        <v>2014</v>
      </c>
      <c r="AA183" s="19">
        <v>2014</v>
      </c>
      <c r="AB183" s="19">
        <v>2014</v>
      </c>
      <c r="AC183" s="19">
        <v>2014</v>
      </c>
      <c r="AD183" s="19">
        <v>2015</v>
      </c>
      <c r="AE183" s="19" t="s">
        <v>14</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14</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25">
      <c r="A184" s="13" t="s">
        <v>8367</v>
      </c>
      <c r="B184" s="184" t="s">
        <v>8368</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14</v>
      </c>
      <c r="S184" s="19">
        <v>2016</v>
      </c>
      <c r="T184" s="19">
        <v>2013</v>
      </c>
      <c r="U184" s="19">
        <v>2014</v>
      </c>
      <c r="V184" s="19" t="s">
        <v>14</v>
      </c>
      <c r="W184" s="19">
        <v>2015</v>
      </c>
      <c r="X184" s="19" t="s">
        <v>14</v>
      </c>
      <c r="Y184" s="19">
        <v>2010</v>
      </c>
      <c r="Z184" s="19">
        <v>2014</v>
      </c>
      <c r="AA184" s="19">
        <v>2014</v>
      </c>
      <c r="AB184" s="19" t="s">
        <v>14</v>
      </c>
      <c r="AC184" s="19">
        <v>2014</v>
      </c>
      <c r="AD184" s="19">
        <v>2015</v>
      </c>
      <c r="AE184" s="19" t="s">
        <v>14</v>
      </c>
      <c r="AF184" s="19">
        <v>2014</v>
      </c>
      <c r="AG184" s="18" t="s">
        <v>14</v>
      </c>
      <c r="AH184" s="19">
        <v>2014</v>
      </c>
      <c r="AI184" s="19">
        <v>2015</v>
      </c>
      <c r="AJ184" s="19">
        <v>2016</v>
      </c>
      <c r="AK184" s="20" t="s">
        <v>14</v>
      </c>
      <c r="AL184" s="20">
        <v>2015</v>
      </c>
      <c r="AM184" s="19">
        <v>2015</v>
      </c>
      <c r="AN184" s="19">
        <v>2014</v>
      </c>
      <c r="AO184" s="19">
        <v>2014</v>
      </c>
      <c r="AP184" s="19" t="s">
        <v>14</v>
      </c>
      <c r="AQ184" s="19" t="s">
        <v>14</v>
      </c>
      <c r="AR184" s="19">
        <v>2015</v>
      </c>
      <c r="AS184" s="19">
        <v>2014</v>
      </c>
      <c r="AT184" s="19">
        <v>2015</v>
      </c>
      <c r="AU184" s="19">
        <v>2012</v>
      </c>
      <c r="AV184" s="19" t="s">
        <v>14</v>
      </c>
      <c r="AW184" s="19">
        <v>2014</v>
      </c>
      <c r="AX184" s="19">
        <v>2014</v>
      </c>
      <c r="AY184" s="19">
        <v>2014</v>
      </c>
      <c r="AZ184" s="19">
        <v>2015</v>
      </c>
      <c r="BA184" s="19">
        <v>2015</v>
      </c>
      <c r="BB184" s="19">
        <v>2015</v>
      </c>
      <c r="BC184" s="19">
        <v>2015</v>
      </c>
      <c r="BD184" s="19">
        <v>2014</v>
      </c>
      <c r="BE184" s="19">
        <v>2014</v>
      </c>
      <c r="BF184" s="9"/>
    </row>
    <row r="185" spans="1:58" x14ac:dyDescent="0.25">
      <c r="A185" s="13" t="s">
        <v>8460</v>
      </c>
      <c r="B185" s="184" t="s">
        <v>8461</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14</v>
      </c>
      <c r="S185" s="19">
        <v>2016</v>
      </c>
      <c r="T185" s="19">
        <v>2013</v>
      </c>
      <c r="U185" s="19">
        <v>2014</v>
      </c>
      <c r="V185" s="19" t="s">
        <v>14</v>
      </c>
      <c r="W185" s="19">
        <v>2015</v>
      </c>
      <c r="X185" s="19" t="s">
        <v>14</v>
      </c>
      <c r="Y185" s="19">
        <v>2013</v>
      </c>
      <c r="Z185" s="19">
        <v>2014</v>
      </c>
      <c r="AA185" s="19">
        <v>2014</v>
      </c>
      <c r="AB185" s="19">
        <v>2013</v>
      </c>
      <c r="AC185" s="19">
        <v>2014</v>
      </c>
      <c r="AD185" s="19">
        <v>2015</v>
      </c>
      <c r="AE185" s="19" t="s">
        <v>14</v>
      </c>
      <c r="AF185" s="19">
        <v>2014</v>
      </c>
      <c r="AG185" s="18">
        <v>2012</v>
      </c>
      <c r="AH185" s="19">
        <v>2014</v>
      </c>
      <c r="AI185" s="19">
        <v>2015</v>
      </c>
      <c r="AJ185" s="19">
        <v>2016</v>
      </c>
      <c r="AK185" s="20" t="s">
        <v>14</v>
      </c>
      <c r="AL185" s="20">
        <v>2015</v>
      </c>
      <c r="AM185" s="19">
        <v>2015</v>
      </c>
      <c r="AN185" s="19">
        <v>2014</v>
      </c>
      <c r="AO185" s="19">
        <v>2014</v>
      </c>
      <c r="AP185" s="19">
        <v>2014</v>
      </c>
      <c r="AQ185" s="19">
        <v>2014</v>
      </c>
      <c r="AR185" s="19">
        <v>2015</v>
      </c>
      <c r="AS185" s="19">
        <v>2014</v>
      </c>
      <c r="AT185" s="19">
        <v>2015</v>
      </c>
      <c r="AU185" s="19">
        <v>2012</v>
      </c>
      <c r="AV185" s="19" t="s">
        <v>14</v>
      </c>
      <c r="AW185" s="19">
        <v>2014</v>
      </c>
      <c r="AX185" s="19">
        <v>2014</v>
      </c>
      <c r="AY185" s="19">
        <v>2014</v>
      </c>
      <c r="AZ185" s="19">
        <v>2015</v>
      </c>
      <c r="BA185" s="19">
        <v>2015</v>
      </c>
      <c r="BB185" s="19">
        <v>2015</v>
      </c>
      <c r="BC185" s="19">
        <v>2015</v>
      </c>
      <c r="BD185" s="19">
        <v>2014</v>
      </c>
      <c r="BE185" s="19">
        <v>2014</v>
      </c>
      <c r="BF185" s="9"/>
    </row>
    <row r="186" spans="1:58" x14ac:dyDescent="0.25">
      <c r="A186" s="13" t="s">
        <v>9504</v>
      </c>
      <c r="B186" s="184" t="s">
        <v>8646</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14</v>
      </c>
      <c r="S186" s="19">
        <v>2016</v>
      </c>
      <c r="T186" s="19">
        <v>2013</v>
      </c>
      <c r="U186" s="19">
        <v>2014</v>
      </c>
      <c r="V186" s="19" t="s">
        <v>14</v>
      </c>
      <c r="W186" s="19">
        <v>2015</v>
      </c>
      <c r="X186" s="19">
        <v>2012</v>
      </c>
      <c r="Y186" s="19">
        <v>2011</v>
      </c>
      <c r="Z186" s="19">
        <v>2014</v>
      </c>
      <c r="AA186" s="19">
        <v>2014</v>
      </c>
      <c r="AB186" s="19" t="s">
        <v>14</v>
      </c>
      <c r="AC186" s="19">
        <v>2014</v>
      </c>
      <c r="AD186" s="19">
        <v>2015</v>
      </c>
      <c r="AE186" s="19" t="s">
        <v>14</v>
      </c>
      <c r="AF186" s="19">
        <v>2014</v>
      </c>
      <c r="AG186" s="18">
        <v>2013</v>
      </c>
      <c r="AH186" s="19">
        <v>2014</v>
      </c>
      <c r="AI186" s="19">
        <v>2015</v>
      </c>
      <c r="AJ186" s="19">
        <v>2016</v>
      </c>
      <c r="AK186" s="20" t="s">
        <v>14</v>
      </c>
      <c r="AL186" s="20">
        <v>2015</v>
      </c>
      <c r="AM186" s="19">
        <v>2015</v>
      </c>
      <c r="AN186" s="19">
        <v>2014</v>
      </c>
      <c r="AO186" s="19">
        <v>2014</v>
      </c>
      <c r="AP186" s="19">
        <v>2014</v>
      </c>
      <c r="AQ186" s="19">
        <v>2014</v>
      </c>
      <c r="AR186" s="19">
        <v>2011</v>
      </c>
      <c r="AS186" s="19">
        <v>2014</v>
      </c>
      <c r="AT186" s="19">
        <v>2015</v>
      </c>
      <c r="AU186" s="19">
        <v>2012</v>
      </c>
      <c r="AV186" s="19" t="s">
        <v>14</v>
      </c>
      <c r="AW186" s="19">
        <v>2014</v>
      </c>
      <c r="AX186" s="19">
        <v>2014</v>
      </c>
      <c r="AY186" s="19">
        <v>2013</v>
      </c>
      <c r="AZ186" s="19">
        <v>2015</v>
      </c>
      <c r="BA186" s="19">
        <v>2015</v>
      </c>
      <c r="BB186" s="19">
        <v>2015</v>
      </c>
      <c r="BC186" s="19">
        <v>2015</v>
      </c>
      <c r="BD186" s="19">
        <v>2014</v>
      </c>
      <c r="BE186" s="19">
        <v>2014</v>
      </c>
      <c r="BF186" s="9"/>
    </row>
    <row r="187" spans="1:58" x14ac:dyDescent="0.25">
      <c r="A187" s="13" t="s">
        <v>8643</v>
      </c>
      <c r="B187" s="184" t="s">
        <v>8644</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14</v>
      </c>
      <c r="S187" s="19">
        <v>2016</v>
      </c>
      <c r="T187" s="19">
        <v>2013</v>
      </c>
      <c r="U187" s="19">
        <v>2014</v>
      </c>
      <c r="V187" s="19">
        <v>2014</v>
      </c>
      <c r="W187" s="19">
        <v>2015</v>
      </c>
      <c r="X187" s="19">
        <v>2011</v>
      </c>
      <c r="Y187" s="19">
        <v>2010</v>
      </c>
      <c r="Z187" s="19">
        <v>2014</v>
      </c>
      <c r="AA187" s="19">
        <v>2014</v>
      </c>
      <c r="AB187" s="19">
        <v>2014</v>
      </c>
      <c r="AC187" s="19">
        <v>2014</v>
      </c>
      <c r="AD187" s="19">
        <v>2015</v>
      </c>
      <c r="AE187" s="19" t="s">
        <v>14</v>
      </c>
      <c r="AF187" s="19">
        <v>2014</v>
      </c>
      <c r="AG187" s="18">
        <v>2013</v>
      </c>
      <c r="AH187" s="19">
        <v>2014</v>
      </c>
      <c r="AI187" s="19">
        <v>2015</v>
      </c>
      <c r="AJ187" s="19">
        <v>2016</v>
      </c>
      <c r="AK187" s="20" t="s">
        <v>14</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25">
      <c r="A188" s="13" t="s">
        <v>8647</v>
      </c>
      <c r="B188" s="184" t="s">
        <v>8648</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14</v>
      </c>
      <c r="AF188" s="19" t="s">
        <v>14</v>
      </c>
      <c r="AG188" s="18">
        <v>2003</v>
      </c>
      <c r="AH188" s="19">
        <v>2014</v>
      </c>
      <c r="AI188" s="19">
        <v>2015</v>
      </c>
      <c r="AJ188" s="19">
        <v>2016</v>
      </c>
      <c r="AK188" s="20" t="s">
        <v>14</v>
      </c>
      <c r="AL188" s="20">
        <v>2015</v>
      </c>
      <c r="AM188" s="19">
        <v>2015</v>
      </c>
      <c r="AN188" s="19">
        <v>2014</v>
      </c>
      <c r="AO188" s="19">
        <v>2014</v>
      </c>
      <c r="AP188" s="19" t="s">
        <v>14</v>
      </c>
      <c r="AQ188" s="19" t="s">
        <v>14</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25">
      <c r="A189" s="13" t="s">
        <v>8654</v>
      </c>
      <c r="B189" s="184" t="s">
        <v>8655</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14</v>
      </c>
      <c r="AC189" s="19">
        <v>2014</v>
      </c>
      <c r="AD189" s="19">
        <v>2015</v>
      </c>
      <c r="AE189" s="19">
        <v>2012</v>
      </c>
      <c r="AF189" s="19" t="s">
        <v>14</v>
      </c>
      <c r="AG189" s="18">
        <v>2010</v>
      </c>
      <c r="AH189" s="19">
        <v>2014</v>
      </c>
      <c r="AI189" s="19">
        <v>2015</v>
      </c>
      <c r="AJ189" s="19">
        <v>2016</v>
      </c>
      <c r="AK189" s="20" t="s">
        <v>14</v>
      </c>
      <c r="AL189" s="20">
        <v>2015</v>
      </c>
      <c r="AM189" s="19">
        <v>2015</v>
      </c>
      <c r="AN189" s="19">
        <v>2014</v>
      </c>
      <c r="AO189" s="19">
        <v>2014</v>
      </c>
      <c r="AP189" s="19" t="s">
        <v>14</v>
      </c>
      <c r="AQ189" s="19" t="s">
        <v>14</v>
      </c>
      <c r="AR189" s="19">
        <v>2011</v>
      </c>
      <c r="AS189" s="19">
        <v>2014</v>
      </c>
      <c r="AT189" s="19" t="s">
        <v>14</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25">
      <c r="A190" s="13" t="s">
        <v>3797</v>
      </c>
      <c r="B190" s="184" t="s">
        <v>8651</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14</v>
      </c>
      <c r="S190" s="19">
        <v>2016</v>
      </c>
      <c r="T190" s="19">
        <v>2013</v>
      </c>
      <c r="U190" s="19">
        <v>2014</v>
      </c>
      <c r="V190" s="19" t="s">
        <v>14</v>
      </c>
      <c r="W190" s="19">
        <v>2015</v>
      </c>
      <c r="X190" s="19">
        <v>2009</v>
      </c>
      <c r="Y190" s="19" t="s">
        <v>14</v>
      </c>
      <c r="Z190" s="19">
        <v>2014</v>
      </c>
      <c r="AA190" s="19">
        <v>2014</v>
      </c>
      <c r="AB190" s="19">
        <v>2014</v>
      </c>
      <c r="AC190" s="19">
        <v>2014</v>
      </c>
      <c r="AD190" s="19">
        <v>2015</v>
      </c>
      <c r="AE190" s="19">
        <v>2012</v>
      </c>
      <c r="AF190" s="19">
        <v>2014</v>
      </c>
      <c r="AG190" s="18">
        <v>2006</v>
      </c>
      <c r="AH190" s="19">
        <v>2014</v>
      </c>
      <c r="AI190" s="19">
        <v>2015</v>
      </c>
      <c r="AJ190" s="19">
        <v>2016</v>
      </c>
      <c r="AK190" s="20" t="s">
        <v>14</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25">
      <c r="A191" s="13" t="s">
        <v>9505</v>
      </c>
      <c r="B191" s="184" t="s">
        <v>8653</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14</v>
      </c>
      <c r="AL191" s="20">
        <v>2015</v>
      </c>
      <c r="AM191" s="19">
        <v>2015</v>
      </c>
      <c r="AN191" s="19">
        <v>2014</v>
      </c>
      <c r="AO191" s="19">
        <v>2014</v>
      </c>
      <c r="AP191" s="19" t="s">
        <v>14</v>
      </c>
      <c r="AQ191" s="19" t="s">
        <v>14</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25">
      <c r="A192" s="13" t="s">
        <v>54</v>
      </c>
      <c r="B192" s="184" t="s">
        <v>8658</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14</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25">
      <c r="A193" s="13" t="s">
        <v>304</v>
      </c>
      <c r="B193" s="184" t="s">
        <v>8661</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14</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25">
      <c r="A194" s="13" t="s">
        <v>114</v>
      </c>
      <c r="B194" s="184" t="s">
        <v>8662</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14</v>
      </c>
      <c r="AH194" s="19">
        <v>2014</v>
      </c>
      <c r="AI194" s="19">
        <v>2015</v>
      </c>
      <c r="AJ194" s="19">
        <v>2016</v>
      </c>
      <c r="AK194" s="20">
        <v>2015</v>
      </c>
      <c r="AL194" s="20">
        <v>2015</v>
      </c>
      <c r="AM194" s="19">
        <v>2015</v>
      </c>
      <c r="AN194" s="19">
        <v>2014</v>
      </c>
      <c r="AO194" s="19">
        <v>2014</v>
      </c>
      <c r="AP194" s="19" t="s">
        <v>14</v>
      </c>
      <c r="AQ194" s="19" t="s">
        <v>14</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V160"/>
  <sheetViews>
    <sheetView topLeftCell="B135" workbookViewId="0">
      <selection activeCell="D143" sqref="D143:D160"/>
    </sheetView>
  </sheetViews>
  <sheetFormatPr defaultColWidth="9.42578125" defaultRowHeight="15" x14ac:dyDescent="0.25"/>
  <cols>
    <col min="1" max="1" width="37.5703125" style="42" customWidth="1"/>
    <col min="2" max="2" width="23.7109375" style="42" customWidth="1"/>
    <col min="3" max="3" width="11" style="42" bestFit="1" customWidth="1"/>
    <col min="4" max="4" width="15.42578125" style="42" customWidth="1"/>
    <col min="5" max="5" width="9.42578125" style="42" customWidth="1"/>
    <col min="6" max="6" width="26.42578125" style="42" customWidth="1"/>
    <col min="7" max="7" width="8.7109375" style="42" bestFit="1" customWidth="1"/>
    <col min="8" max="8" width="8.42578125" style="42" bestFit="1" customWidth="1"/>
    <col min="9" max="9" width="11.42578125" style="42" customWidth="1"/>
    <col min="10" max="10" width="12.5703125" style="42" customWidth="1"/>
    <col min="11" max="11" width="10.5703125" style="42" customWidth="1"/>
    <col min="12" max="15" width="8.42578125" style="42" customWidth="1"/>
    <col min="16" max="17" width="8.42578125" style="43" customWidth="1"/>
    <col min="18" max="20" width="8.42578125" style="42" customWidth="1"/>
    <col min="21" max="21" width="9.42578125" style="42" customWidth="1"/>
    <col min="22" max="22" width="12" style="42" customWidth="1"/>
    <col min="23" max="23" width="9.42578125" style="42" customWidth="1"/>
    <col min="24" max="16384" width="9.42578125" style="42"/>
  </cols>
  <sheetData>
    <row r="1" spans="1:22" s="47" customFormat="1" ht="15.75" customHeight="1" x14ac:dyDescent="0.3">
      <c r="A1" s="294"/>
      <c r="B1" s="295"/>
      <c r="C1" s="295"/>
      <c r="D1" s="295"/>
      <c r="E1" s="295"/>
      <c r="F1" s="295"/>
      <c r="G1" s="295"/>
      <c r="H1" s="295"/>
      <c r="I1" s="295"/>
      <c r="J1" s="295"/>
      <c r="K1" s="295"/>
      <c r="L1" s="295"/>
      <c r="M1" s="295"/>
      <c r="N1" s="295"/>
      <c r="O1" s="295"/>
      <c r="P1" s="295"/>
      <c r="Q1" s="295"/>
      <c r="R1" s="295"/>
      <c r="S1" s="295"/>
      <c r="T1" s="295"/>
      <c r="U1" s="48"/>
      <c r="V1" s="48"/>
    </row>
    <row r="2" spans="1:22" s="1" customFormat="1" ht="107.25" customHeight="1" thickBot="1" x14ac:dyDescent="0.35">
      <c r="A2" s="11" t="s">
        <v>8196</v>
      </c>
      <c r="B2" s="11" t="s">
        <v>8197</v>
      </c>
      <c r="C2" s="11" t="s">
        <v>8198</v>
      </c>
      <c r="D2" s="11" t="s">
        <v>8199</v>
      </c>
      <c r="E2" s="5" t="s">
        <v>8200</v>
      </c>
      <c r="F2" s="11" t="s">
        <v>8201</v>
      </c>
      <c r="G2" s="108" t="s">
        <v>8202</v>
      </c>
      <c r="H2" s="72" t="s">
        <v>8203</v>
      </c>
      <c r="I2" s="71" t="s">
        <v>8203</v>
      </c>
      <c r="J2" s="73" t="s">
        <v>8204</v>
      </c>
      <c r="K2" s="73" t="s">
        <v>5</v>
      </c>
      <c r="L2" s="75" t="s">
        <v>8205</v>
      </c>
      <c r="M2" s="74" t="s">
        <v>8206</v>
      </c>
      <c r="N2" s="74" t="s">
        <v>8207</v>
      </c>
      <c r="O2" s="49" t="s">
        <v>8208</v>
      </c>
      <c r="P2" s="76" t="s">
        <v>5756</v>
      </c>
      <c r="Q2" s="76" t="s">
        <v>8209</v>
      </c>
      <c r="R2" s="77" t="s">
        <v>8210</v>
      </c>
      <c r="S2" s="78" t="s">
        <v>8211</v>
      </c>
      <c r="T2" s="78" t="s">
        <v>8212</v>
      </c>
      <c r="U2" s="52" t="s">
        <v>8213</v>
      </c>
      <c r="V2" s="126" t="s">
        <v>8214</v>
      </c>
    </row>
    <row r="3" spans="1:22" s="1" customFormat="1" ht="16.5" hidden="1" customHeight="1" thickTop="1" x14ac:dyDescent="0.3">
      <c r="A3" s="46" t="s">
        <v>8215</v>
      </c>
      <c r="B3" s="46"/>
      <c r="C3" s="46"/>
      <c r="D3" s="46"/>
      <c r="E3" s="46"/>
      <c r="F3" s="46"/>
      <c r="G3" s="41"/>
      <c r="H3" s="41"/>
      <c r="I3" s="41"/>
      <c r="J3" s="41"/>
      <c r="K3" s="68"/>
      <c r="L3" s="40"/>
      <c r="M3" s="39"/>
      <c r="N3" s="39"/>
      <c r="O3" s="40"/>
      <c r="P3" s="41"/>
      <c r="Q3" s="41"/>
      <c r="R3" s="40">
        <v>0.3</v>
      </c>
      <c r="S3" s="39"/>
      <c r="T3" s="39"/>
      <c r="U3" s="122"/>
      <c r="V3" s="123"/>
    </row>
    <row r="4" spans="1:22" s="1" customFormat="1" ht="15" customHeight="1" thickTop="1" x14ac:dyDescent="0.3">
      <c r="A4" s="12" t="s">
        <v>8216</v>
      </c>
      <c r="B4" s="12"/>
      <c r="C4" s="12"/>
      <c r="D4" s="12"/>
      <c r="E4" s="6" t="s">
        <v>8216</v>
      </c>
      <c r="F4" s="12"/>
      <c r="G4" s="34" t="s">
        <v>8217</v>
      </c>
      <c r="H4" s="34" t="s">
        <v>8217</v>
      </c>
      <c r="I4" s="34" t="s">
        <v>8218</v>
      </c>
      <c r="J4" s="34" t="s">
        <v>8219</v>
      </c>
      <c r="K4" s="34" t="s">
        <v>8218</v>
      </c>
      <c r="L4" s="34" t="s">
        <v>8217</v>
      </c>
      <c r="M4" s="34" t="s">
        <v>8217</v>
      </c>
      <c r="N4" s="34" t="s">
        <v>8217</v>
      </c>
      <c r="O4" s="34" t="s">
        <v>8217</v>
      </c>
      <c r="P4" s="34" t="s">
        <v>8217</v>
      </c>
      <c r="Q4" s="34" t="s">
        <v>8217</v>
      </c>
      <c r="R4" s="34" t="s">
        <v>8217</v>
      </c>
      <c r="S4" s="34" t="s">
        <v>8217</v>
      </c>
      <c r="T4" s="34" t="s">
        <v>8217</v>
      </c>
      <c r="U4" s="122"/>
      <c r="V4" s="123"/>
    </row>
    <row r="5" spans="1:22" ht="15.75" customHeight="1" x14ac:dyDescent="0.25">
      <c r="A5" s="45" t="str">
        <f>'Crisis Indicator Data'!A3</f>
        <v>Complex crisis in Afghanistan</v>
      </c>
      <c r="B5" s="45" t="str">
        <f>Lists!G3</f>
        <v>Complex crisis</v>
      </c>
      <c r="C5" s="45" t="str">
        <f>'Crisis Indicator Data'!C3</f>
        <v>AFG001</v>
      </c>
      <c r="D5" s="45" t="str">
        <f>'Crisis Indicator Data'!D3</f>
        <v>Afghanistan</v>
      </c>
      <c r="E5" s="45" t="str">
        <f>'Crisis Indicator Data'!E3</f>
        <v>AFG</v>
      </c>
      <c r="F5" s="45" t="str">
        <f>'Crisis Indicator Data'!B3</f>
        <v>Conflict,Violence,Displacement,Drought,Earthquake,Socio-political</v>
      </c>
      <c r="G5" s="226">
        <f t="shared" ref="G5:G36" si="0">IF(OR(O5="x",L5="x"),"x",ROUND((5-GEOMEAN(((5-L5)/5*4+1),((5-O5)/5*4+1),((5-O5)/5*4+1)))/4*3.5+R5*0.3,1))</f>
        <v>4.5</v>
      </c>
      <c r="H5" s="44">
        <f t="shared" ref="H5:H36" si="1">IF(G5="x","x",ROUNDUP(G5,0))</f>
        <v>5</v>
      </c>
      <c r="I5" s="116" t="str">
        <f t="shared" ref="I5:I36" si="2">IF(O5="x","x",IF(L5="x","x",(IF(H5=5,"Very High",IF(H5=4,"High",IF(H5=3,"Medium",IF(H5=2,"Low","Very Low")))))))</f>
        <v>Very High</v>
      </c>
      <c r="J5" s="227" t="str">
        <f>INDEX(Trends!$D$3:$D$404,MATCH(C5,Trends!$C$3:$C$404,0))</f>
        <v>Stable</v>
      </c>
      <c r="K5" s="109" t="str">
        <f>IF(Reliability!B3="x","x",(IF(ROUNDUP(Reliability!B3,0)=1,"Very High",IF(ROUNDUP(Reliability!B3,0)=2,"High",IF(ROUNDUP(Reliability!B3,0)=3,"Medium",IF(ROUNDUP(Reliability!B3,0)=4,"Low","Very Low"))))))</f>
        <v>Very High</v>
      </c>
      <c r="L5" s="228">
        <f t="shared" ref="L5:L36" si="3">IF(OR(N5="x",M5="x"),"x",ROUND((5-GEOMEAN(((5-M5)/5*4+1),((5-N5)/5*4+1),((5-N5)/5*4+1)))/4*5,1))</f>
        <v>4.7</v>
      </c>
      <c r="M5" s="229">
        <f>'Impact of the crisis'!N6</f>
        <v>4.9000000000000004</v>
      </c>
      <c r="N5" s="229">
        <f>'Impact of the crisis'!AB6</f>
        <v>4.5999999999999996</v>
      </c>
      <c r="O5" s="228">
        <f>'Conditions of people affected'!R6</f>
        <v>4.5</v>
      </c>
      <c r="P5" s="229">
        <f>'Conditions of people affected'!K6</f>
        <v>5</v>
      </c>
      <c r="Q5" s="229">
        <f>'Conditions of people affected'!Q6</f>
        <v>4</v>
      </c>
      <c r="R5" s="229">
        <f t="shared" ref="R5:R36" si="4">IF(OR(T5="x",S5="x"),S5,ROUND((5-GEOMEAN(((5-S5)/5*4+1),((5-T5)/5*4+1)))/4*5,1))</f>
        <v>4.3</v>
      </c>
      <c r="S5" s="229">
        <f>'Complexity of the crisis'!X6</f>
        <v>4</v>
      </c>
      <c r="T5" s="229">
        <f>'Complexity of the crisis'!AN6</f>
        <v>4.5</v>
      </c>
      <c r="U5" s="124" t="str">
        <f>VLOOKUP(C5,Lists!$C$3:$E$160,3,FALSE)</f>
        <v>Asia</v>
      </c>
      <c r="V5" s="125">
        <v>44956</v>
      </c>
    </row>
    <row r="6" spans="1:22" ht="15.75" customHeight="1" x14ac:dyDescent="0.25">
      <c r="A6" s="45" t="str">
        <f>'Crisis Indicator Data'!A4</f>
        <v>Earthquake in Khost and Paktika</v>
      </c>
      <c r="B6" s="45" t="str">
        <f>Lists!G4</f>
        <v>Earthquake in Khost and Paktika</v>
      </c>
      <c r="C6" s="45" t="str">
        <f>'Crisis Indicator Data'!C4</f>
        <v>AFG005</v>
      </c>
      <c r="D6" s="45" t="str">
        <f>'Crisis Indicator Data'!D4</f>
        <v>Afghanistan</v>
      </c>
      <c r="E6" s="45" t="str">
        <f>'Crisis Indicator Data'!E4</f>
        <v>AFG</v>
      </c>
      <c r="F6" s="45" t="str">
        <f>'Crisis Indicator Data'!B4</f>
        <v>Earthquake</v>
      </c>
      <c r="G6" s="226">
        <f t="shared" si="0"/>
        <v>3</v>
      </c>
      <c r="H6" s="44">
        <f t="shared" si="1"/>
        <v>3</v>
      </c>
      <c r="I6" s="116" t="str">
        <f t="shared" si="2"/>
        <v>Medium</v>
      </c>
      <c r="J6" s="227" t="str">
        <f>INDEX(Trends!$D$3:$D$404,MATCH(C6,Trends!$C$3:$C$404,0))</f>
        <v>Stable</v>
      </c>
      <c r="K6" s="109" t="str">
        <f>IF(Reliability!B4="x","x",(IF(ROUNDUP(Reliability!B4,0)=1,"Very High",IF(ROUNDUP(Reliability!B4,0)=2,"High",IF(ROUNDUP(Reliability!B4,0)=3,"Medium",IF(ROUNDUP(Reliability!B4,0)=4,"Low","Very Low"))))))</f>
        <v>High</v>
      </c>
      <c r="L6" s="228">
        <f t="shared" si="3"/>
        <v>2.8</v>
      </c>
      <c r="M6" s="229">
        <f>'Impact of the crisis'!N7</f>
        <v>0.9</v>
      </c>
      <c r="N6" s="229">
        <f>'Impact of the crisis'!AB7</f>
        <v>3.5</v>
      </c>
      <c r="O6" s="228">
        <f>'Conditions of people affected'!R7</f>
        <v>2.8</v>
      </c>
      <c r="P6" s="229">
        <f>'Conditions of people affected'!K7</f>
        <v>2.6</v>
      </c>
      <c r="Q6" s="229">
        <f>'Conditions of people affected'!Q7</f>
        <v>3</v>
      </c>
      <c r="R6" s="229">
        <f t="shared" si="4"/>
        <v>3.3</v>
      </c>
      <c r="S6" s="229">
        <f>'Complexity of the crisis'!X7</f>
        <v>4</v>
      </c>
      <c r="T6" s="229">
        <f>'Complexity of the crisis'!AN7</f>
        <v>2.5</v>
      </c>
      <c r="U6" s="124" t="str">
        <f>VLOOKUP(C6,Lists!$C$3:$E$160,3,FALSE)</f>
        <v>Asia</v>
      </c>
      <c r="V6" s="125">
        <v>44956</v>
      </c>
    </row>
    <row r="7" spans="1:22" ht="15.75" customHeight="1" x14ac:dyDescent="0.25">
      <c r="A7" s="45" t="str">
        <f>'Crisis Indicator Data'!A5</f>
        <v>Drought in South-West Angola</v>
      </c>
      <c r="B7" s="45" t="str">
        <f>Lists!G5</f>
        <v>Drought in South-West</v>
      </c>
      <c r="C7" s="45" t="str">
        <f>'Crisis Indicator Data'!C5</f>
        <v>AGO002</v>
      </c>
      <c r="D7" s="45" t="str">
        <f>'Crisis Indicator Data'!D5</f>
        <v>Angola</v>
      </c>
      <c r="E7" s="45" t="str">
        <f>'Crisis Indicator Data'!E5</f>
        <v>AGO</v>
      </c>
      <c r="F7" s="45" t="str">
        <f>'Crisis Indicator Data'!B5</f>
        <v>Drought</v>
      </c>
      <c r="G7" s="226">
        <f t="shared" si="0"/>
        <v>3.1</v>
      </c>
      <c r="H7" s="44">
        <f t="shared" si="1"/>
        <v>4</v>
      </c>
      <c r="I7" s="116" t="str">
        <f t="shared" si="2"/>
        <v>High</v>
      </c>
      <c r="J7" s="227" t="str">
        <f>INDEX(Trends!$D$3:$D$404,MATCH(C7,Trends!$C$3:$C$404,0))</f>
        <v>Decreasing</v>
      </c>
      <c r="K7" s="109" t="str">
        <f>IF(Reliability!B5="x","x",(IF(ROUNDUP(Reliability!B5,0)=1,"Very High",IF(ROUNDUP(Reliability!B5,0)=2,"High",IF(ROUNDUP(Reliability!B5,0)=3,"Medium",IF(ROUNDUP(Reliability!B5,0)=4,"Low","Very Low"))))))</f>
        <v>High</v>
      </c>
      <c r="L7" s="228">
        <f t="shared" si="3"/>
        <v>2.8</v>
      </c>
      <c r="M7" s="229">
        <f>'Impact of the crisis'!N8</f>
        <v>3.7</v>
      </c>
      <c r="N7" s="229">
        <f>'Impact of the crisis'!AB8</f>
        <v>2.2000000000000002</v>
      </c>
      <c r="O7" s="228">
        <f>'Conditions of people affected'!R8</f>
        <v>3.85</v>
      </c>
      <c r="P7" s="229">
        <f>'Conditions of people affected'!K8</f>
        <v>3.7</v>
      </c>
      <c r="Q7" s="229">
        <f>'Conditions of people affected'!Q8</f>
        <v>4</v>
      </c>
      <c r="R7" s="229">
        <f t="shared" si="4"/>
        <v>2.2000000000000002</v>
      </c>
      <c r="S7" s="229">
        <f>'Complexity of the crisis'!X8</f>
        <v>3.1</v>
      </c>
      <c r="T7" s="229">
        <f>'Complexity of the crisis'!AN8</f>
        <v>1</v>
      </c>
      <c r="U7" s="124" t="str">
        <f>VLOOKUP(C7,Lists!$C$3:$E$160,3,FALSE)</f>
        <v>Africa</v>
      </c>
      <c r="V7" s="125">
        <v>44953</v>
      </c>
    </row>
    <row r="8" spans="1:22" ht="15.75" customHeight="1" x14ac:dyDescent="0.25">
      <c r="A8" s="45" t="str">
        <f>'Crisis Indicator Data'!A6</f>
        <v>Nagorno-Karabakh Conflict in Armenia</v>
      </c>
      <c r="B8" s="45" t="str">
        <f>Lists!G6</f>
        <v>Nagorno-Karabakh Conflict in Armenia</v>
      </c>
      <c r="C8" s="45" t="str">
        <f>'Crisis Indicator Data'!C6</f>
        <v>ARM002</v>
      </c>
      <c r="D8" s="45" t="str">
        <f>'Crisis Indicator Data'!D6</f>
        <v>Armenia</v>
      </c>
      <c r="E8" s="45" t="str">
        <f>'Crisis Indicator Data'!E6</f>
        <v>ARM</v>
      </c>
      <c r="F8" s="45" t="str">
        <f>'Crisis Indicator Data'!B6</f>
        <v>Conflict,Displacement</v>
      </c>
      <c r="G8" s="226">
        <f t="shared" si="0"/>
        <v>1.3</v>
      </c>
      <c r="H8" s="44">
        <f t="shared" si="1"/>
        <v>2</v>
      </c>
      <c r="I8" s="116" t="str">
        <f t="shared" si="2"/>
        <v>Low</v>
      </c>
      <c r="J8" s="227" t="str">
        <f>INDEX(Trends!$D$3:$D$404,MATCH(C8,Trends!$C$3:$C$404,0))</f>
        <v>Stable</v>
      </c>
      <c r="K8" s="109" t="str">
        <f>IF(Reliability!B6="x","x",(IF(ROUNDUP(Reliability!B6,0)=1,"Very High",IF(ROUNDUP(Reliability!B6,0)=2,"High",IF(ROUNDUP(Reliability!B6,0)=3,"Medium",IF(ROUNDUP(Reliability!B6,0)=4,"Low","Very Low"))))))</f>
        <v>Medium</v>
      </c>
      <c r="L8" s="228">
        <f t="shared" si="3"/>
        <v>1.8</v>
      </c>
      <c r="M8" s="229">
        <f>'Impact of the crisis'!N9</f>
        <v>1.3</v>
      </c>
      <c r="N8" s="229">
        <f>'Impact of the crisis'!AB9</f>
        <v>2.1</v>
      </c>
      <c r="O8" s="228">
        <f>'Conditions of people affected'!R9</f>
        <v>0.85</v>
      </c>
      <c r="P8" s="229">
        <f>'Conditions of people affected'!K9</f>
        <v>0.7</v>
      </c>
      <c r="Q8" s="229">
        <f>'Conditions of people affected'!Q9</f>
        <v>1</v>
      </c>
      <c r="R8" s="229">
        <f t="shared" si="4"/>
        <v>1.5</v>
      </c>
      <c r="S8" s="229">
        <f>'Complexity of the crisis'!X9</f>
        <v>2</v>
      </c>
      <c r="T8" s="229">
        <f>'Complexity of the crisis'!AN9</f>
        <v>1</v>
      </c>
      <c r="U8" s="124" t="str">
        <f>VLOOKUP(C8,Lists!$C$3:$E$160,3,FALSE)</f>
        <v>Middle east</v>
      </c>
      <c r="V8" s="125">
        <v>44956</v>
      </c>
    </row>
    <row r="9" spans="1:22" ht="15.75" customHeight="1" x14ac:dyDescent="0.25">
      <c r="A9" s="45" t="str">
        <f>'Crisis Indicator Data'!A7</f>
        <v>Nagorno-Karabakh conflict in Azerbaijan</v>
      </c>
      <c r="B9" s="45" t="str">
        <f>Lists!G7</f>
        <v>Nagorno-Karabakh conflict in Azerbaijan</v>
      </c>
      <c r="C9" s="45" t="str">
        <f>'Crisis Indicator Data'!C7</f>
        <v>AZE002</v>
      </c>
      <c r="D9" s="45" t="str">
        <f>'Crisis Indicator Data'!D7</f>
        <v>Azerbaijan</v>
      </c>
      <c r="E9" s="45" t="str">
        <f>'Crisis Indicator Data'!E7</f>
        <v>AZE</v>
      </c>
      <c r="F9" s="45" t="str">
        <f>'Crisis Indicator Data'!B7</f>
        <v>Conflict,Displacement</v>
      </c>
      <c r="G9" s="226">
        <f t="shared" si="0"/>
        <v>1.8</v>
      </c>
      <c r="H9" s="44">
        <f t="shared" si="1"/>
        <v>2</v>
      </c>
      <c r="I9" s="116" t="str">
        <f t="shared" si="2"/>
        <v>Low</v>
      </c>
      <c r="J9" s="227" t="str">
        <f>INDEX(Trends!$D$3:$D$404,MATCH(C9,Trends!$C$3:$C$404,0))</f>
        <v>Stable</v>
      </c>
      <c r="K9" s="109" t="str">
        <f>IF(Reliability!B7="x","x",(IF(ROUNDUP(Reliability!B7,0)=1,"Very High",IF(ROUNDUP(Reliability!B7,0)=2,"High",IF(ROUNDUP(Reliability!B7,0)=3,"Medium",IF(ROUNDUP(Reliability!B7,0)=4,"Low","Very Low"))))))</f>
        <v>Low</v>
      </c>
      <c r="L9" s="228">
        <f t="shared" si="3"/>
        <v>2.6</v>
      </c>
      <c r="M9" s="229">
        <f>'Impact of the crisis'!N10</f>
        <v>1.8</v>
      </c>
      <c r="N9" s="229">
        <f>'Impact of the crisis'!AB10</f>
        <v>3</v>
      </c>
      <c r="O9" s="228">
        <f>'Conditions of people affected'!R10</f>
        <v>1</v>
      </c>
      <c r="P9" s="229">
        <f>'Conditions of people affected'!K10</f>
        <v>0</v>
      </c>
      <c r="Q9" s="229">
        <f>'Conditions of people affected'!Q10</f>
        <v>2</v>
      </c>
      <c r="R9" s="229">
        <f t="shared" si="4"/>
        <v>2.2000000000000002</v>
      </c>
      <c r="S9" s="229">
        <f>'Complexity of the crisis'!X10</f>
        <v>2.4</v>
      </c>
      <c r="T9" s="229">
        <f>'Complexity of the crisis'!AN10</f>
        <v>2</v>
      </c>
      <c r="U9" s="124" t="str">
        <f>VLOOKUP(C9,Lists!$C$3:$E$160,3,FALSE)</f>
        <v>Middle east</v>
      </c>
      <c r="V9" s="125">
        <v>44956</v>
      </c>
    </row>
    <row r="10" spans="1:22" ht="15.75" customHeight="1" x14ac:dyDescent="0.25">
      <c r="A10" s="45" t="str">
        <f>'Crisis Indicator Data'!A8</f>
        <v>Complex in Burundi</v>
      </c>
      <c r="B10" s="45" t="str">
        <f>Lists!G8</f>
        <v xml:space="preserve">Complex crisis </v>
      </c>
      <c r="C10" s="45" t="str">
        <f>'Crisis Indicator Data'!C8</f>
        <v>BDI001</v>
      </c>
      <c r="D10" s="45" t="str">
        <f>'Crisis Indicator Data'!D8</f>
        <v>Burundi</v>
      </c>
      <c r="E10" s="45" t="str">
        <f>'Crisis Indicator Data'!E8</f>
        <v>BDI</v>
      </c>
      <c r="F10" s="45" t="str">
        <f>'Crisis Indicator Data'!B8</f>
        <v>Violence,Displacement,Floods</v>
      </c>
      <c r="G10" s="226">
        <f t="shared" si="0"/>
        <v>3.5</v>
      </c>
      <c r="H10" s="44">
        <f t="shared" si="1"/>
        <v>4</v>
      </c>
      <c r="I10" s="116" t="str">
        <f t="shared" si="2"/>
        <v>High</v>
      </c>
      <c r="J10" s="227" t="str">
        <f>INDEX(Trends!$D$3:$D$404,MATCH(C10,Trends!$C$3:$C$404,0))</f>
        <v>Stable</v>
      </c>
      <c r="K10" s="109" t="str">
        <f>IF(Reliability!B8="x","x",(IF(ROUNDUP(Reliability!B8,0)=1,"Very High",IF(ROUNDUP(Reliability!B8,0)=2,"High",IF(ROUNDUP(Reliability!B8,0)=3,"Medium",IF(ROUNDUP(Reliability!B8,0)=4,"Low","Very Low"))))))</f>
        <v>High</v>
      </c>
      <c r="L10" s="228">
        <f t="shared" si="3"/>
        <v>3.9</v>
      </c>
      <c r="M10" s="229">
        <f>'Impact of the crisis'!N11</f>
        <v>4</v>
      </c>
      <c r="N10" s="229">
        <f>'Impact of the crisis'!AB11</f>
        <v>3.8</v>
      </c>
      <c r="O10" s="228">
        <f>'Conditions of people affected'!R11</f>
        <v>3.4</v>
      </c>
      <c r="P10" s="229">
        <f>'Conditions of people affected'!K11</f>
        <v>3.8</v>
      </c>
      <c r="Q10" s="229">
        <f>'Conditions of people affected'!Q11</f>
        <v>3</v>
      </c>
      <c r="R10" s="229">
        <f t="shared" si="4"/>
        <v>3.3</v>
      </c>
      <c r="S10" s="229">
        <f>'Complexity of the crisis'!X11</f>
        <v>3</v>
      </c>
      <c r="T10" s="229">
        <f>'Complexity of the crisis'!AN11</f>
        <v>3.5</v>
      </c>
      <c r="U10" s="124" t="str">
        <f>VLOOKUP(C10,Lists!$C$3:$E$160,3,FALSE)</f>
        <v>Africa</v>
      </c>
      <c r="V10" s="125">
        <v>44953</v>
      </c>
    </row>
    <row r="11" spans="1:22" ht="15.75" customHeight="1" x14ac:dyDescent="0.25">
      <c r="A11" s="45" t="str">
        <f>'Crisis Indicator Data'!A9</f>
        <v>Conflict in Burkina Faso</v>
      </c>
      <c r="B11" s="45" t="str">
        <f>Lists!G9</f>
        <v>Conflict</v>
      </c>
      <c r="C11" s="45" t="str">
        <f>'Crisis Indicator Data'!C9</f>
        <v>BFA002</v>
      </c>
      <c r="D11" s="45" t="str">
        <f>'Crisis Indicator Data'!D9</f>
        <v>Burkina Faso</v>
      </c>
      <c r="E11" s="45" t="str">
        <f>'Crisis Indicator Data'!E9</f>
        <v>BFA</v>
      </c>
      <c r="F11" s="45" t="str">
        <f>'Crisis Indicator Data'!B9</f>
        <v>Conflict,Displacement,Violence</v>
      </c>
      <c r="G11" s="226">
        <f t="shared" si="0"/>
        <v>3.7</v>
      </c>
      <c r="H11" s="44">
        <f t="shared" si="1"/>
        <v>4</v>
      </c>
      <c r="I11" s="116" t="str">
        <f t="shared" si="2"/>
        <v>High</v>
      </c>
      <c r="J11" s="227" t="str">
        <f>INDEX(Trends!$D$3:$D$404,MATCH(C11,Trends!$C$3:$C$404,0))</f>
        <v>Decreasing</v>
      </c>
      <c r="K11" s="109" t="str">
        <f>IF(Reliability!B9="x","x",(IF(ROUNDUP(Reliability!B9,0)=1,"Very High",IF(ROUNDUP(Reliability!B9,0)=2,"High",IF(ROUNDUP(Reliability!B9,0)=3,"Medium",IF(ROUNDUP(Reliability!B9,0)=4,"Low","Very Low"))))))</f>
        <v>High</v>
      </c>
      <c r="L11" s="228">
        <f t="shared" si="3"/>
        <v>4.0999999999999996</v>
      </c>
      <c r="M11" s="229">
        <f>'Impact of the crisis'!N12</f>
        <v>4.5999999999999996</v>
      </c>
      <c r="N11" s="229">
        <f>'Impact of the crisis'!AB12</f>
        <v>3.8</v>
      </c>
      <c r="O11" s="228">
        <f>'Conditions of people affected'!R12</f>
        <v>3.6</v>
      </c>
      <c r="P11" s="229">
        <f>'Conditions of people affected'!K12</f>
        <v>4.2</v>
      </c>
      <c r="Q11" s="229">
        <f>'Conditions of people affected'!Q12</f>
        <v>3</v>
      </c>
      <c r="R11" s="229">
        <f t="shared" si="4"/>
        <v>3.6</v>
      </c>
      <c r="S11" s="229">
        <f>'Complexity of the crisis'!X12</f>
        <v>3.1</v>
      </c>
      <c r="T11" s="229">
        <f>'Complexity of the crisis'!AN12</f>
        <v>4</v>
      </c>
      <c r="U11" s="124" t="str">
        <f>VLOOKUP(C11,Lists!$C$3:$E$160,3,FALSE)</f>
        <v>Africa</v>
      </c>
      <c r="V11" s="125">
        <v>44925</v>
      </c>
    </row>
    <row r="12" spans="1:22" ht="15.75" customHeight="1" x14ac:dyDescent="0.25">
      <c r="A12" s="45" t="str">
        <f>'Crisis Indicator Data'!A10</f>
        <v>Rohingya refugee crisis</v>
      </c>
      <c r="B12" s="45" t="str">
        <f>Lists!G10</f>
        <v>Rohingya Refugees</v>
      </c>
      <c r="C12" s="45" t="str">
        <f>'Crisis Indicator Data'!C10</f>
        <v>BGD002</v>
      </c>
      <c r="D12" s="45" t="str">
        <f>'Crisis Indicator Data'!D10</f>
        <v>Bangladesh</v>
      </c>
      <c r="E12" s="45" t="str">
        <f>'Crisis Indicator Data'!E10</f>
        <v>BGD</v>
      </c>
      <c r="F12" s="45" t="str">
        <f>'Crisis Indicator Data'!B10</f>
        <v>Conflict,Violence,Displacement</v>
      </c>
      <c r="G12" s="226">
        <f t="shared" si="0"/>
        <v>3</v>
      </c>
      <c r="H12" s="44">
        <f t="shared" si="1"/>
        <v>3</v>
      </c>
      <c r="I12" s="116" t="str">
        <f t="shared" si="2"/>
        <v>Medium</v>
      </c>
      <c r="J12" s="227" t="str">
        <f>INDEX(Trends!$D$3:$D$404,MATCH(C12,Trends!$C$3:$C$404,0))</f>
        <v>Stable</v>
      </c>
      <c r="K12" s="109" t="str">
        <f>IF(Reliability!B10="x","x",(IF(ROUNDUP(Reliability!B10,0)=1,"Very High",IF(ROUNDUP(Reliability!B10,0)=2,"High",IF(ROUNDUP(Reliability!B10,0)=3,"Medium",IF(ROUNDUP(Reliability!B10,0)=4,"Low","Very Low"))))))</f>
        <v>High</v>
      </c>
      <c r="L12" s="228">
        <f t="shared" si="3"/>
        <v>2.8</v>
      </c>
      <c r="M12" s="229">
        <f>'Impact of the crisis'!N13</f>
        <v>0.2</v>
      </c>
      <c r="N12" s="229">
        <f>'Impact of the crisis'!AB13</f>
        <v>3.7</v>
      </c>
      <c r="O12" s="228">
        <f>'Conditions of people affected'!R13</f>
        <v>3.3</v>
      </c>
      <c r="P12" s="229">
        <f>'Conditions of people affected'!K13</f>
        <v>3.6</v>
      </c>
      <c r="Q12" s="229">
        <f>'Conditions of people affected'!Q13</f>
        <v>3</v>
      </c>
      <c r="R12" s="229">
        <f t="shared" si="4"/>
        <v>2.6</v>
      </c>
      <c r="S12" s="229">
        <f>'Complexity of the crisis'!X13</f>
        <v>2.6</v>
      </c>
      <c r="T12" s="229">
        <f>'Complexity of the crisis'!AN13</f>
        <v>2.5</v>
      </c>
      <c r="U12" s="124" t="str">
        <f>VLOOKUP(C12,Lists!$C$3:$E$160,3,FALSE)</f>
        <v>Asia</v>
      </c>
      <c r="V12" s="125">
        <v>44955</v>
      </c>
    </row>
    <row r="13" spans="1:22" ht="15.75" customHeight="1" x14ac:dyDescent="0.25">
      <c r="A13" s="45" t="str">
        <f>'Crisis Indicator Data'!A11</f>
        <v>Country level Brazil</v>
      </c>
      <c r="B13" s="45" t="str">
        <f>Lists!G11</f>
        <v>Country level</v>
      </c>
      <c r="C13" s="45" t="str">
        <f>'Crisis Indicator Data'!C11</f>
        <v>BRA001</v>
      </c>
      <c r="D13" s="45" t="str">
        <f>'Crisis Indicator Data'!D11</f>
        <v>Brazil</v>
      </c>
      <c r="E13" s="45" t="str">
        <f>'Crisis Indicator Data'!E11</f>
        <v>BRA</v>
      </c>
      <c r="F13" s="45" t="str">
        <f>'Crisis Indicator Data'!B11</f>
        <v>Displacement,Floods</v>
      </c>
      <c r="G13" s="226">
        <f t="shared" si="0"/>
        <v>2.7</v>
      </c>
      <c r="H13" s="44">
        <f t="shared" si="1"/>
        <v>3</v>
      </c>
      <c r="I13" s="116" t="str">
        <f t="shared" si="2"/>
        <v>Medium</v>
      </c>
      <c r="J13" s="227" t="str">
        <f>INDEX(Trends!$D$3:$D$404,MATCH(C13,Trends!$C$3:$C$404,0))</f>
        <v>Increasing</v>
      </c>
      <c r="K13" s="109" t="str">
        <f>IF(Reliability!B11="x","x",(IF(ROUNDUP(Reliability!B11,0)=1,"Very High",IF(ROUNDUP(Reliability!B11,0)=2,"High",IF(ROUNDUP(Reliability!B11,0)=3,"Medium",IF(ROUNDUP(Reliability!B11,0)=4,"Low","Very Low"))))))</f>
        <v>Very High</v>
      </c>
      <c r="L13" s="228">
        <f t="shared" si="3"/>
        <v>3.9</v>
      </c>
      <c r="M13" s="229">
        <f>'Impact of the crisis'!N14</f>
        <v>4.5999999999999996</v>
      </c>
      <c r="N13" s="229">
        <f>'Impact of the crisis'!AB14</f>
        <v>3.5</v>
      </c>
      <c r="O13" s="228">
        <f>'Conditions of people affected'!R14</f>
        <v>1.75</v>
      </c>
      <c r="P13" s="229">
        <f>'Conditions of people affected'!K14</f>
        <v>2.5</v>
      </c>
      <c r="Q13" s="229">
        <f>'Conditions of people affected'!Q14</f>
        <v>1</v>
      </c>
      <c r="R13" s="229">
        <f t="shared" si="4"/>
        <v>3</v>
      </c>
      <c r="S13" s="229">
        <f>'Complexity of the crisis'!X14</f>
        <v>2.9</v>
      </c>
      <c r="T13" s="229">
        <f>'Complexity of the crisis'!AN14</f>
        <v>3</v>
      </c>
      <c r="U13" s="124" t="str">
        <f>VLOOKUP(C13,Lists!$C$3:$E$160,3,FALSE)</f>
        <v>Americas</v>
      </c>
      <c r="V13" s="125">
        <v>44957</v>
      </c>
    </row>
    <row r="14" spans="1:22" ht="15.75" customHeight="1" x14ac:dyDescent="0.25">
      <c r="A14" s="45" t="str">
        <f>'Crisis Indicator Data'!A12</f>
        <v>Venezuela displacement in Brazil</v>
      </c>
      <c r="B14" s="45" t="str">
        <f>Lists!G12</f>
        <v>Venezuelan refugees</v>
      </c>
      <c r="C14" s="45" t="str">
        <f>'Crisis Indicator Data'!C12</f>
        <v>BRA002</v>
      </c>
      <c r="D14" s="45" t="str">
        <f>'Crisis Indicator Data'!D12</f>
        <v>Brazil</v>
      </c>
      <c r="E14" s="45" t="str">
        <f>'Crisis Indicator Data'!E12</f>
        <v>BRA</v>
      </c>
      <c r="F14" s="45" t="str">
        <f>'Crisis Indicator Data'!B12</f>
        <v>Displacement</v>
      </c>
      <c r="G14" s="226">
        <f t="shared" si="0"/>
        <v>2.6</v>
      </c>
      <c r="H14" s="44">
        <f t="shared" si="1"/>
        <v>3</v>
      </c>
      <c r="I14" s="116" t="str">
        <f t="shared" si="2"/>
        <v>Medium</v>
      </c>
      <c r="J14" s="227" t="str">
        <f>INDEX(Trends!$D$3:$D$404,MATCH(C14,Trends!$C$3:$C$404,0))</f>
        <v>Increasing</v>
      </c>
      <c r="K14" s="109" t="str">
        <f>IF(Reliability!B12="x","x",(IF(ROUNDUP(Reliability!B12,0)=1,"Very High",IF(ROUNDUP(Reliability!B12,0)=2,"High",IF(ROUNDUP(Reliability!B12,0)=3,"Medium",IF(ROUNDUP(Reliability!B12,0)=4,"Low","Very Low"))))))</f>
        <v>High</v>
      </c>
      <c r="L14" s="228">
        <f t="shared" si="3"/>
        <v>3.6</v>
      </c>
      <c r="M14" s="229">
        <f>'Impact of the crisis'!N15</f>
        <v>4.3</v>
      </c>
      <c r="N14" s="229">
        <f>'Impact of the crisis'!AB15</f>
        <v>3.2</v>
      </c>
      <c r="O14" s="228">
        <f>'Conditions of people affected'!R15</f>
        <v>1.75</v>
      </c>
      <c r="P14" s="229">
        <f>'Conditions of people affected'!K15</f>
        <v>2.5</v>
      </c>
      <c r="Q14" s="229">
        <f>'Conditions of people affected'!Q15</f>
        <v>1</v>
      </c>
      <c r="R14" s="229">
        <f t="shared" si="4"/>
        <v>3</v>
      </c>
      <c r="S14" s="229">
        <f>'Complexity of the crisis'!X15</f>
        <v>2.9</v>
      </c>
      <c r="T14" s="229">
        <f>'Complexity of the crisis'!AN15</f>
        <v>3</v>
      </c>
      <c r="U14" s="124" t="str">
        <f>VLOOKUP(C14,Lists!$C$3:$E$160,3,FALSE)</f>
        <v>Americas</v>
      </c>
      <c r="V14" s="125">
        <v>44957</v>
      </c>
    </row>
    <row r="15" spans="1:22" ht="15.75" customHeight="1" x14ac:dyDescent="0.25">
      <c r="A15" s="45" t="str">
        <f>'Crisis Indicator Data'!A13</f>
        <v>Floods in rainy season 2022</v>
      </c>
      <c r="B15" s="45" t="str">
        <f>Lists!G13</f>
        <v>Floods</v>
      </c>
      <c r="C15" s="45" t="str">
        <f>'Crisis Indicator Data'!C13</f>
        <v>BRA003</v>
      </c>
      <c r="D15" s="45" t="str">
        <f>'Crisis Indicator Data'!D13</f>
        <v>Brazil</v>
      </c>
      <c r="E15" s="45" t="str">
        <f>'Crisis Indicator Data'!E13</f>
        <v>BRA</v>
      </c>
      <c r="F15" s="45" t="str">
        <f>'Crisis Indicator Data'!B13</f>
        <v>Floods</v>
      </c>
      <c r="G15" s="226">
        <f t="shared" si="0"/>
        <v>2</v>
      </c>
      <c r="H15" s="44">
        <f t="shared" si="1"/>
        <v>2</v>
      </c>
      <c r="I15" s="116" t="str">
        <f t="shared" si="2"/>
        <v>Low</v>
      </c>
      <c r="J15" s="227" t="str">
        <f>INDEX(Trends!$D$3:$D$404,MATCH(C15,Trends!$C$3:$C$404,0))</f>
        <v>Stable</v>
      </c>
      <c r="K15" s="109" t="str">
        <f>IF(Reliability!B13="x","x",(IF(ROUNDUP(Reliability!B13,0)=1,"Very High",IF(ROUNDUP(Reliability!B13,0)=2,"High",IF(ROUNDUP(Reliability!B13,0)=3,"Medium",IF(ROUNDUP(Reliability!B13,0)=4,"Low","Very Low"))))))</f>
        <v>Very High</v>
      </c>
      <c r="L15" s="228">
        <f t="shared" si="3"/>
        <v>3</v>
      </c>
      <c r="M15" s="229">
        <f>'Impact of the crisis'!N16</f>
        <v>4.3</v>
      </c>
      <c r="N15" s="229">
        <f>'Impact of the crisis'!AB16</f>
        <v>2.1</v>
      </c>
      <c r="O15" s="228">
        <f>'Conditions of people affected'!R16</f>
        <v>0.7</v>
      </c>
      <c r="P15" s="229">
        <f>'Conditions of people affected'!K16</f>
        <v>0.4</v>
      </c>
      <c r="Q15" s="229">
        <f>'Conditions of people affected'!Q16</f>
        <v>1</v>
      </c>
      <c r="R15" s="229">
        <f t="shared" si="4"/>
        <v>3</v>
      </c>
      <c r="S15" s="229">
        <f>'Complexity of the crisis'!X16</f>
        <v>2.9</v>
      </c>
      <c r="T15" s="229">
        <f>'Complexity of the crisis'!AN16</f>
        <v>3</v>
      </c>
      <c r="U15" s="124" t="str">
        <f>VLOOKUP(C15,Lists!$C$3:$E$160,3,FALSE)</f>
        <v>Americas</v>
      </c>
      <c r="V15" s="125">
        <v>44957</v>
      </c>
    </row>
    <row r="16" spans="1:22" ht="15.75" customHeight="1" x14ac:dyDescent="0.25">
      <c r="A16" s="45" t="str">
        <f>'Crisis Indicator Data'!A14</f>
        <v>Complex crisis in CAR</v>
      </c>
      <c r="B16" s="45" t="str">
        <f>Lists!G14</f>
        <v>Complex crisis</v>
      </c>
      <c r="C16" s="45" t="str">
        <f>'Crisis Indicator Data'!C14</f>
        <v>CAF001</v>
      </c>
      <c r="D16" s="45" t="str">
        <f>'Crisis Indicator Data'!D14</f>
        <v>CAR</v>
      </c>
      <c r="E16" s="45" t="str">
        <f>'Crisis Indicator Data'!E14</f>
        <v>CAF</v>
      </c>
      <c r="F16" s="45" t="str">
        <f>'Crisis Indicator Data'!B14</f>
        <v>Conflict,Displacement</v>
      </c>
      <c r="G16" s="226">
        <f t="shared" si="0"/>
        <v>4.0999999999999996</v>
      </c>
      <c r="H16" s="44">
        <f t="shared" si="1"/>
        <v>5</v>
      </c>
      <c r="I16" s="116" t="str">
        <f t="shared" si="2"/>
        <v>Very High</v>
      </c>
      <c r="J16" s="227" t="str">
        <f>INDEX(Trends!$D$3:$D$404,MATCH(C16,Trends!$C$3:$C$404,0))</f>
        <v>Stable</v>
      </c>
      <c r="K16" s="109" t="str">
        <f>IF(Reliability!B14="x","x",(IF(ROUNDUP(Reliability!B14,0)=1,"Very High",IF(ROUNDUP(Reliability!B14,0)=2,"High",IF(ROUNDUP(Reliability!B14,0)=3,"Medium",IF(ROUNDUP(Reliability!B14,0)=4,"Low","Very Low"))))))</f>
        <v>Very High</v>
      </c>
      <c r="L16" s="228">
        <f t="shared" si="3"/>
        <v>4.2</v>
      </c>
      <c r="M16" s="229">
        <f>'Impact of the crisis'!N17</f>
        <v>4.4000000000000004</v>
      </c>
      <c r="N16" s="229">
        <f>'Impact of the crisis'!AB17</f>
        <v>4.0999999999999996</v>
      </c>
      <c r="O16" s="228">
        <f>'Conditions of people affected'!R17</f>
        <v>4.0999999999999996</v>
      </c>
      <c r="P16" s="229">
        <f>'Conditions of people affected'!K17</f>
        <v>4.2</v>
      </c>
      <c r="Q16" s="229">
        <f>'Conditions of people affected'!Q17</f>
        <v>4</v>
      </c>
      <c r="R16" s="229">
        <f t="shared" si="4"/>
        <v>4</v>
      </c>
      <c r="S16" s="229">
        <f>'Complexity of the crisis'!X17</f>
        <v>3.9</v>
      </c>
      <c r="T16" s="229">
        <f>'Complexity of the crisis'!AN17</f>
        <v>4</v>
      </c>
      <c r="U16" s="124" t="str">
        <f>VLOOKUP(C16,Lists!$C$3:$E$160,3,FALSE)</f>
        <v>Africa</v>
      </c>
      <c r="V16" s="125">
        <v>44935</v>
      </c>
    </row>
    <row r="17" spans="1:22" ht="15.75" customHeight="1" x14ac:dyDescent="0.25">
      <c r="A17" s="45" t="str">
        <f>'Crisis Indicator Data'!A15</f>
        <v>Venezuela displacement in Chile</v>
      </c>
      <c r="B17" s="45" t="str">
        <f>Lists!G15</f>
        <v>Venezuelan refugees</v>
      </c>
      <c r="C17" s="45" t="str">
        <f>'Crisis Indicator Data'!C15</f>
        <v>CHL002</v>
      </c>
      <c r="D17" s="45" t="str">
        <f>'Crisis Indicator Data'!D15</f>
        <v>Chile</v>
      </c>
      <c r="E17" s="45" t="str">
        <f>'Crisis Indicator Data'!E15</f>
        <v>CHL</v>
      </c>
      <c r="F17" s="45" t="str">
        <f>'Crisis Indicator Data'!B15</f>
        <v>Displacement</v>
      </c>
      <c r="G17" s="226">
        <f t="shared" si="0"/>
        <v>2.5</v>
      </c>
      <c r="H17" s="44">
        <f t="shared" si="1"/>
        <v>3</v>
      </c>
      <c r="I17" s="116" t="str">
        <f t="shared" si="2"/>
        <v>Medium</v>
      </c>
      <c r="J17" s="227" t="str">
        <f>INDEX(Trends!$D$3:$D$404,MATCH(C17,Trends!$C$3:$C$404,0))</f>
        <v>Decreasing</v>
      </c>
      <c r="K17" s="109" t="str">
        <f>IF(Reliability!B15="x","x",(IF(ROUNDUP(Reliability!B15,0)=1,"Very High",IF(ROUNDUP(Reliability!B15,0)=2,"High",IF(ROUNDUP(Reliability!B15,0)=3,"Medium",IF(ROUNDUP(Reliability!B15,0)=4,"Low","Very Low"))))))</f>
        <v>Very High</v>
      </c>
      <c r="L17" s="228">
        <f t="shared" si="3"/>
        <v>3.7</v>
      </c>
      <c r="M17" s="229">
        <f>'Impact of the crisis'!N18</f>
        <v>4.8</v>
      </c>
      <c r="N17" s="229">
        <f>'Impact of the crisis'!AB18</f>
        <v>2.8</v>
      </c>
      <c r="O17" s="228">
        <f>'Conditions of people affected'!R18</f>
        <v>2.4</v>
      </c>
      <c r="P17" s="229">
        <f>'Conditions of people affected'!K18</f>
        <v>2.8</v>
      </c>
      <c r="Q17" s="229">
        <f>'Conditions of people affected'!Q18</f>
        <v>2</v>
      </c>
      <c r="R17" s="229">
        <f t="shared" si="4"/>
        <v>1.7</v>
      </c>
      <c r="S17" s="229">
        <f>'Complexity of the crisis'!X18</f>
        <v>1.3</v>
      </c>
      <c r="T17" s="229">
        <f>'Complexity of the crisis'!AN18</f>
        <v>2</v>
      </c>
      <c r="U17" s="124" t="str">
        <f>VLOOKUP(C17,Lists!$C$3:$E$160,3,FALSE)</f>
        <v>Americas</v>
      </c>
      <c r="V17" s="125">
        <v>44918</v>
      </c>
    </row>
    <row r="18" spans="1:22" ht="15.75" customHeight="1" x14ac:dyDescent="0.25">
      <c r="A18" s="45" t="str">
        <f>'Crisis Indicator Data'!A16</f>
        <v>Multiple crises in Cameroon</v>
      </c>
      <c r="B18" s="45" t="str">
        <f>Lists!G16</f>
        <v>Country level</v>
      </c>
      <c r="C18" s="45" t="str">
        <f>'Crisis Indicator Data'!C16</f>
        <v>CMR001</v>
      </c>
      <c r="D18" s="45" t="str">
        <f>'Crisis Indicator Data'!D16</f>
        <v>Cameroon</v>
      </c>
      <c r="E18" s="45" t="str">
        <f>'Crisis Indicator Data'!E16</f>
        <v>CMR</v>
      </c>
      <c r="F18" s="45" t="str">
        <f>'Crisis Indicator Data'!B16</f>
        <v>Conflict,Displacement</v>
      </c>
      <c r="G18" s="226">
        <f t="shared" si="0"/>
        <v>4</v>
      </c>
      <c r="H18" s="44">
        <f t="shared" si="1"/>
        <v>4</v>
      </c>
      <c r="I18" s="116" t="str">
        <f t="shared" si="2"/>
        <v>High</v>
      </c>
      <c r="J18" s="227" t="str">
        <f>INDEX(Trends!$D$3:$D$404,MATCH(C18,Trends!$C$3:$C$404,0))</f>
        <v>Stable</v>
      </c>
      <c r="K18" s="109" t="str">
        <f>IF(Reliability!B16="x","x",(IF(ROUNDUP(Reliability!B16,0)=1,"Very High",IF(ROUNDUP(Reliability!B16,0)=2,"High",IF(ROUNDUP(Reliability!B16,0)=3,"Medium",IF(ROUNDUP(Reliability!B16,0)=4,"Low","Very Low"))))))</f>
        <v>High</v>
      </c>
      <c r="L18" s="228">
        <f t="shared" si="3"/>
        <v>4.0999999999999996</v>
      </c>
      <c r="M18" s="229">
        <f>'Impact of the crisis'!N19</f>
        <v>4.7</v>
      </c>
      <c r="N18" s="229">
        <f>'Impact of the crisis'!AB19</f>
        <v>3.7</v>
      </c>
      <c r="O18" s="228">
        <f>'Conditions of people affected'!R19</f>
        <v>4.1500000000000004</v>
      </c>
      <c r="P18" s="229">
        <f>'Conditions of people affected'!K19</f>
        <v>4.3</v>
      </c>
      <c r="Q18" s="229">
        <f>'Conditions of people affected'!Q19</f>
        <v>4</v>
      </c>
      <c r="R18" s="229">
        <f t="shared" si="4"/>
        <v>3.6</v>
      </c>
      <c r="S18" s="229">
        <f>'Complexity of the crisis'!X19</f>
        <v>3.7</v>
      </c>
      <c r="T18" s="229">
        <f>'Complexity of the crisis'!AN19</f>
        <v>3.5</v>
      </c>
      <c r="U18" s="124" t="str">
        <f>VLOOKUP(C18,Lists!$C$3:$E$160,3,FALSE)</f>
        <v>Africa</v>
      </c>
      <c r="V18" s="125">
        <v>44897</v>
      </c>
    </row>
    <row r="19" spans="1:22" ht="15.75" customHeight="1" x14ac:dyDescent="0.25">
      <c r="A19" s="45" t="str">
        <f>'Crisis Indicator Data'!A17</f>
        <v>Boko Haram in Cameroon</v>
      </c>
      <c r="B19" s="45" t="str">
        <f>Lists!G17</f>
        <v>Boko Haram</v>
      </c>
      <c r="C19" s="45" t="str">
        <f>'Crisis Indicator Data'!C17</f>
        <v>CMR002</v>
      </c>
      <c r="D19" s="45" t="str">
        <f>'Crisis Indicator Data'!D17</f>
        <v>Cameroon</v>
      </c>
      <c r="E19" s="45" t="str">
        <f>'Crisis Indicator Data'!E17</f>
        <v>CMR</v>
      </c>
      <c r="F19" s="45" t="str">
        <f>'Crisis Indicator Data'!B17</f>
        <v>Conflict</v>
      </c>
      <c r="G19" s="226">
        <f t="shared" si="0"/>
        <v>3.5</v>
      </c>
      <c r="H19" s="44">
        <f t="shared" si="1"/>
        <v>4</v>
      </c>
      <c r="I19" s="116" t="str">
        <f t="shared" si="2"/>
        <v>High</v>
      </c>
      <c r="J19" s="227" t="str">
        <f>INDEX(Trends!$D$3:$D$404,MATCH(C19,Trends!$C$3:$C$404,0))</f>
        <v>Stable</v>
      </c>
      <c r="K19" s="109" t="str">
        <f>IF(Reliability!B17="x","x",(IF(ROUNDUP(Reliability!B17,0)=1,"Very High",IF(ROUNDUP(Reliability!B17,0)=2,"High",IF(ROUNDUP(Reliability!B17,0)=3,"Medium",IF(ROUNDUP(Reliability!B17,0)=4,"Low","Very Low"))))))</f>
        <v>High</v>
      </c>
      <c r="L19" s="228">
        <f t="shared" si="3"/>
        <v>2.9</v>
      </c>
      <c r="M19" s="229">
        <f>'Impact of the crisis'!N20</f>
        <v>1.4</v>
      </c>
      <c r="N19" s="229">
        <f>'Impact of the crisis'!AB20</f>
        <v>3.5</v>
      </c>
      <c r="O19" s="228">
        <f>'Conditions of people affected'!R20</f>
        <v>3.75</v>
      </c>
      <c r="P19" s="229">
        <f>'Conditions of people affected'!K20</f>
        <v>3.5</v>
      </c>
      <c r="Q19" s="229">
        <f>'Conditions of people affected'!Q20</f>
        <v>4</v>
      </c>
      <c r="R19" s="229">
        <f t="shared" si="4"/>
        <v>3.4</v>
      </c>
      <c r="S19" s="229">
        <f>'Complexity of the crisis'!X20</f>
        <v>3.7</v>
      </c>
      <c r="T19" s="229">
        <f>'Complexity of the crisis'!AN20</f>
        <v>3</v>
      </c>
      <c r="U19" s="124" t="str">
        <f>VLOOKUP(C19,Lists!$C$3:$E$160,3,FALSE)</f>
        <v>Africa</v>
      </c>
      <c r="V19" s="125">
        <v>44897</v>
      </c>
    </row>
    <row r="20" spans="1:22" ht="15.75" customHeight="1" x14ac:dyDescent="0.25">
      <c r="A20" s="45" t="str">
        <f>'Crisis Indicator Data'!A18</f>
        <v>Anglophone Crisis in Cameroon</v>
      </c>
      <c r="B20" s="45" t="str">
        <f>Lists!G18</f>
        <v>Anglophone crisis</v>
      </c>
      <c r="C20" s="45" t="str">
        <f>'Crisis Indicator Data'!C18</f>
        <v>CMR003</v>
      </c>
      <c r="D20" s="45" t="str">
        <f>'Crisis Indicator Data'!D18</f>
        <v>Cameroon</v>
      </c>
      <c r="E20" s="45" t="str">
        <f>'Crisis Indicator Data'!E18</f>
        <v>CMR</v>
      </c>
      <c r="F20" s="45" t="str">
        <f>'Crisis Indicator Data'!B18</f>
        <v>Conflict</v>
      </c>
      <c r="G20" s="226">
        <f t="shared" si="0"/>
        <v>3.4</v>
      </c>
      <c r="H20" s="44">
        <f t="shared" si="1"/>
        <v>4</v>
      </c>
      <c r="I20" s="116" t="str">
        <f t="shared" si="2"/>
        <v>High</v>
      </c>
      <c r="J20" s="227" t="str">
        <f>INDEX(Trends!$D$3:$D$404,MATCH(C20,Trends!$C$3:$C$404,0))</f>
        <v>Stable</v>
      </c>
      <c r="K20" s="109" t="str">
        <f>IF(Reliability!B18="x","x",(IF(ROUNDUP(Reliability!B18,0)=1,"Very High",IF(ROUNDUP(Reliability!B18,0)=2,"High",IF(ROUNDUP(Reliability!B18,0)=3,"Medium",IF(ROUNDUP(Reliability!B18,0)=4,"Low","Very Low"))))))</f>
        <v>High</v>
      </c>
      <c r="L20" s="228">
        <f t="shared" si="3"/>
        <v>3.2</v>
      </c>
      <c r="M20" s="229">
        <f>'Impact of the crisis'!N21</f>
        <v>2.6</v>
      </c>
      <c r="N20" s="229">
        <f>'Impact of the crisis'!AB21</f>
        <v>3.5</v>
      </c>
      <c r="O20" s="228">
        <f>'Conditions of people affected'!R21</f>
        <v>3.4</v>
      </c>
      <c r="P20" s="229">
        <f>'Conditions of people affected'!K21</f>
        <v>3.8</v>
      </c>
      <c r="Q20" s="229">
        <f>'Conditions of people affected'!Q21</f>
        <v>3</v>
      </c>
      <c r="R20" s="229">
        <f t="shared" si="4"/>
        <v>3.6</v>
      </c>
      <c r="S20" s="229">
        <f>'Complexity of the crisis'!X21</f>
        <v>3.7</v>
      </c>
      <c r="T20" s="229">
        <f>'Complexity of the crisis'!AN21</f>
        <v>3.5</v>
      </c>
      <c r="U20" s="124" t="str">
        <f>VLOOKUP(C20,Lists!$C$3:$E$160,3,FALSE)</f>
        <v>Africa</v>
      </c>
      <c r="V20" s="125">
        <v>44897</v>
      </c>
    </row>
    <row r="21" spans="1:22" ht="15.75" customHeight="1" x14ac:dyDescent="0.25">
      <c r="A21" s="45" t="str">
        <f>'Crisis Indicator Data'!A19</f>
        <v>CAR refugees in Cameroon</v>
      </c>
      <c r="B21" s="45" t="str">
        <f>Lists!G19</f>
        <v>CAR refugees</v>
      </c>
      <c r="C21" s="45" t="str">
        <f>'Crisis Indicator Data'!C19</f>
        <v>CMR004</v>
      </c>
      <c r="D21" s="45" t="str">
        <f>'Crisis Indicator Data'!D19</f>
        <v>Cameroon</v>
      </c>
      <c r="E21" s="45" t="str">
        <f>'Crisis Indicator Data'!E19</f>
        <v>CMR</v>
      </c>
      <c r="F21" s="45" t="str">
        <f>'Crisis Indicator Data'!B19</f>
        <v>Conflict,Displacement</v>
      </c>
      <c r="G21" s="226">
        <f t="shared" si="0"/>
        <v>2.9</v>
      </c>
      <c r="H21" s="44">
        <f t="shared" si="1"/>
        <v>3</v>
      </c>
      <c r="I21" s="116" t="str">
        <f t="shared" si="2"/>
        <v>Medium</v>
      </c>
      <c r="J21" s="227" t="str">
        <f>INDEX(Trends!$D$3:$D$404,MATCH(C21,Trends!$C$3:$C$404,0))</f>
        <v>Stable</v>
      </c>
      <c r="K21" s="109" t="str">
        <f>IF(Reliability!B19="x","x",(IF(ROUNDUP(Reliability!B19,0)=1,"Very High",IF(ROUNDUP(Reliability!B19,0)=2,"High",IF(ROUNDUP(Reliability!B19,0)=3,"Medium",IF(ROUNDUP(Reliability!B19,0)=4,"Low","Very Low"))))))</f>
        <v>Medium</v>
      </c>
      <c r="L21" s="228">
        <f t="shared" si="3"/>
        <v>2.5</v>
      </c>
      <c r="M21" s="229">
        <f>'Impact of the crisis'!N22</f>
        <v>2.4</v>
      </c>
      <c r="N21" s="229">
        <f>'Impact of the crisis'!AB22</f>
        <v>2.5</v>
      </c>
      <c r="O21" s="228">
        <f>'Conditions of people affected'!R22</f>
        <v>2.9</v>
      </c>
      <c r="P21" s="229">
        <f>'Conditions of people affected'!K22</f>
        <v>2.8</v>
      </c>
      <c r="Q21" s="229">
        <f>'Conditions of people affected'!Q22</f>
        <v>3</v>
      </c>
      <c r="R21" s="229">
        <f t="shared" si="4"/>
        <v>3.2</v>
      </c>
      <c r="S21" s="229">
        <f>'Complexity of the crisis'!X22</f>
        <v>3.7</v>
      </c>
      <c r="T21" s="229">
        <f>'Complexity of the crisis'!AN22</f>
        <v>2.5</v>
      </c>
      <c r="U21" s="124" t="str">
        <f>VLOOKUP(C21,Lists!$C$3:$E$160,3,FALSE)</f>
        <v>Africa</v>
      </c>
      <c r="V21" s="125">
        <v>44897</v>
      </c>
    </row>
    <row r="22" spans="1:22" ht="15.75" customHeight="1" x14ac:dyDescent="0.25">
      <c r="A22" s="45" t="str">
        <f>'Crisis Indicator Data'!A20</f>
        <v>Complex crisis in DRC</v>
      </c>
      <c r="B22" s="45" t="str">
        <f>Lists!G20</f>
        <v>Complex crisis</v>
      </c>
      <c r="C22" s="45" t="str">
        <f>'Crisis Indicator Data'!C20</f>
        <v>COD001</v>
      </c>
      <c r="D22" s="45" t="str">
        <f>'Crisis Indicator Data'!D20</f>
        <v>DRC</v>
      </c>
      <c r="E22" s="45" t="str">
        <f>'Crisis Indicator Data'!E20</f>
        <v>COD</v>
      </c>
      <c r="F22" s="45" t="str">
        <f>'Crisis Indicator Data'!B20</f>
        <v>Conflict,Displacement,Socio-political</v>
      </c>
      <c r="G22" s="226">
        <f t="shared" si="0"/>
        <v>4.2</v>
      </c>
      <c r="H22" s="44">
        <f t="shared" si="1"/>
        <v>5</v>
      </c>
      <c r="I22" s="116" t="str">
        <f t="shared" si="2"/>
        <v>Very High</v>
      </c>
      <c r="J22" s="227" t="str">
        <f>INDEX(Trends!$D$3:$D$404,MATCH(C22,Trends!$C$3:$C$404,0))</f>
        <v>Stable</v>
      </c>
      <c r="K22" s="109" t="str">
        <f>IF(Reliability!B20="x","x",(IF(ROUNDUP(Reliability!B20,0)=1,"Very High",IF(ROUNDUP(Reliability!B20,0)=2,"High",IF(ROUNDUP(Reliability!B20,0)=3,"Medium",IF(ROUNDUP(Reliability!B20,0)=4,"Low","Very Low"))))))</f>
        <v>High</v>
      </c>
      <c r="L22" s="228">
        <f t="shared" si="3"/>
        <v>4.5</v>
      </c>
      <c r="M22" s="229">
        <f>'Impact of the crisis'!N23</f>
        <v>5</v>
      </c>
      <c r="N22" s="229">
        <f>'Impact of the crisis'!AB23</f>
        <v>4.2</v>
      </c>
      <c r="O22" s="228">
        <f>'Conditions of people affected'!R23</f>
        <v>4</v>
      </c>
      <c r="P22" s="229">
        <f>'Conditions of people affected'!K23</f>
        <v>5</v>
      </c>
      <c r="Q22" s="229">
        <f>'Conditions of people affected'!Q23</f>
        <v>3</v>
      </c>
      <c r="R22" s="229">
        <f t="shared" si="4"/>
        <v>4.4000000000000004</v>
      </c>
      <c r="S22" s="229">
        <f>'Complexity of the crisis'!X23</f>
        <v>4.3</v>
      </c>
      <c r="T22" s="229">
        <f>'Complexity of the crisis'!AN23</f>
        <v>4.5</v>
      </c>
      <c r="U22" s="124" t="str">
        <f>VLOOKUP(C22,Lists!$C$3:$E$160,3,FALSE)</f>
        <v>Africa</v>
      </c>
      <c r="V22" s="125">
        <v>44895</v>
      </c>
    </row>
    <row r="23" spans="1:22" ht="15.75" customHeight="1" x14ac:dyDescent="0.25">
      <c r="A23" s="45" t="str">
        <f>'Crisis Indicator Data'!A21</f>
        <v>Complex crisis in Congo</v>
      </c>
      <c r="B23" s="45" t="str">
        <f>Lists!G21</f>
        <v>Complex crisis</v>
      </c>
      <c r="C23" s="45" t="str">
        <f>'Crisis Indicator Data'!C21</f>
        <v>COG001</v>
      </c>
      <c r="D23" s="45" t="str">
        <f>'Crisis Indicator Data'!D21</f>
        <v>Congo</v>
      </c>
      <c r="E23" s="45" t="str">
        <f>'Crisis Indicator Data'!E21</f>
        <v>COG</v>
      </c>
      <c r="F23" s="45" t="str">
        <f>'Crisis Indicator Data'!B21</f>
        <v>Conflict</v>
      </c>
      <c r="G23" s="226">
        <f t="shared" si="0"/>
        <v>2.2000000000000002</v>
      </c>
      <c r="H23" s="44">
        <f t="shared" si="1"/>
        <v>3</v>
      </c>
      <c r="I23" s="116" t="str">
        <f t="shared" si="2"/>
        <v>Medium</v>
      </c>
      <c r="J23" s="227" t="str">
        <f>INDEX(Trends!$D$3:$D$404,MATCH(C23,Trends!$C$3:$C$404,0))</f>
        <v>Stable</v>
      </c>
      <c r="K23" s="109" t="str">
        <f>IF(Reliability!B21="x","x",(IF(ROUNDUP(Reliability!B21,0)=1,"Very High",IF(ROUNDUP(Reliability!B21,0)=2,"High",IF(ROUNDUP(Reliability!B21,0)=3,"Medium",IF(ROUNDUP(Reliability!B21,0)=4,"Low","Very Low"))))))</f>
        <v>High</v>
      </c>
      <c r="L23" s="228">
        <f t="shared" si="3"/>
        <v>2.5</v>
      </c>
      <c r="M23" s="229">
        <f>'Impact of the crisis'!N24</f>
        <v>3.1</v>
      </c>
      <c r="N23" s="229">
        <f>'Impact of the crisis'!AB24</f>
        <v>2.1</v>
      </c>
      <c r="O23" s="228">
        <f>'Conditions of people affected'!R24</f>
        <v>2</v>
      </c>
      <c r="P23" s="229">
        <f>'Conditions of people affected'!K24</f>
        <v>1</v>
      </c>
      <c r="Q23" s="229">
        <f>'Conditions of people affected'!Q24</f>
        <v>3</v>
      </c>
      <c r="R23" s="229">
        <f t="shared" si="4"/>
        <v>2.1</v>
      </c>
      <c r="S23" s="229">
        <f>'Complexity of the crisis'!X24</f>
        <v>2.9</v>
      </c>
      <c r="T23" s="229">
        <f>'Complexity of the crisis'!AN24</f>
        <v>1</v>
      </c>
      <c r="U23" s="124" t="str">
        <f>VLOOKUP(C23,Lists!$C$3:$E$160,3,FALSE)</f>
        <v>Africa</v>
      </c>
      <c r="V23" s="125">
        <v>44953</v>
      </c>
    </row>
    <row r="24" spans="1:22" ht="15.75" customHeight="1" x14ac:dyDescent="0.25">
      <c r="A24" s="45" t="str">
        <f>'Crisis Indicator Data'!A22</f>
        <v>Complex crisis in Colombia</v>
      </c>
      <c r="B24" s="45" t="str">
        <f>Lists!G22</f>
        <v>Complex crisis</v>
      </c>
      <c r="C24" s="45" t="str">
        <f>'Crisis Indicator Data'!C22</f>
        <v>COL001</v>
      </c>
      <c r="D24" s="45" t="str">
        <f>'Crisis Indicator Data'!D22</f>
        <v>Colombia</v>
      </c>
      <c r="E24" s="45" t="str">
        <f>'Crisis Indicator Data'!E22</f>
        <v>COL</v>
      </c>
      <c r="F24" s="45" t="str">
        <f>'Crisis Indicator Data'!B22</f>
        <v>Socio-political,Conflict,Violence,Floods,Displacement</v>
      </c>
      <c r="G24" s="226">
        <f t="shared" si="0"/>
        <v>4</v>
      </c>
      <c r="H24" s="44">
        <f t="shared" si="1"/>
        <v>4</v>
      </c>
      <c r="I24" s="116" t="str">
        <f t="shared" si="2"/>
        <v>High</v>
      </c>
      <c r="J24" s="227" t="str">
        <f>INDEX(Trends!$D$3:$D$404,MATCH(C24,Trends!$C$3:$C$404,0))</f>
        <v>Stable</v>
      </c>
      <c r="K24" s="109" t="str">
        <f>IF(Reliability!B22="x","x",(IF(ROUNDUP(Reliability!B22,0)=1,"Very High",IF(ROUNDUP(Reliability!B22,0)=2,"High",IF(ROUNDUP(Reliability!B22,0)=3,"Medium",IF(ROUNDUP(Reliability!B22,0)=4,"Low","Very Low"))))))</f>
        <v>Very High</v>
      </c>
      <c r="L24" s="228">
        <f t="shared" si="3"/>
        <v>4.3</v>
      </c>
      <c r="M24" s="229">
        <f>'Impact of the crisis'!N25</f>
        <v>5</v>
      </c>
      <c r="N24" s="229">
        <f>'Impact of the crisis'!AB25</f>
        <v>3.8</v>
      </c>
      <c r="O24" s="228">
        <f>'Conditions of people affected'!R25</f>
        <v>4.4000000000000004</v>
      </c>
      <c r="P24" s="229">
        <f>'Conditions of people affected'!K25</f>
        <v>4.8</v>
      </c>
      <c r="Q24" s="229">
        <f>'Conditions of people affected'!Q25</f>
        <v>4</v>
      </c>
      <c r="R24" s="229">
        <f t="shared" si="4"/>
        <v>3.2</v>
      </c>
      <c r="S24" s="229">
        <f>'Complexity of the crisis'!X25</f>
        <v>2.9</v>
      </c>
      <c r="T24" s="229">
        <f>'Complexity of the crisis'!AN25</f>
        <v>3.5</v>
      </c>
      <c r="U24" s="124" t="str">
        <f>VLOOKUP(C24,Lists!$C$3:$E$160,3,FALSE)</f>
        <v>Americas</v>
      </c>
      <c r="V24" s="125">
        <v>44957</v>
      </c>
    </row>
    <row r="25" spans="1:22" ht="15.75" customHeight="1" x14ac:dyDescent="0.25">
      <c r="A25" s="45" t="str">
        <f>'Crisis Indicator Data'!A23</f>
        <v>Venezuela displacement in Colombia</v>
      </c>
      <c r="B25" s="45" t="str">
        <f>Lists!G23</f>
        <v xml:space="preserve">Venezuelan refugees </v>
      </c>
      <c r="C25" s="45" t="str">
        <f>'Crisis Indicator Data'!C23</f>
        <v>COL002</v>
      </c>
      <c r="D25" s="45" t="str">
        <f>'Crisis Indicator Data'!D23</f>
        <v>Colombia</v>
      </c>
      <c r="E25" s="45" t="str">
        <f>'Crisis Indicator Data'!E23</f>
        <v>COL</v>
      </c>
      <c r="F25" s="45" t="str">
        <f>'Crisis Indicator Data'!B23</f>
        <v>Displacement</v>
      </c>
      <c r="G25" s="226">
        <f t="shared" si="0"/>
        <v>3.5</v>
      </c>
      <c r="H25" s="44">
        <f t="shared" si="1"/>
        <v>4</v>
      </c>
      <c r="I25" s="116" t="str">
        <f t="shared" si="2"/>
        <v>High</v>
      </c>
      <c r="J25" s="227" t="str">
        <f>INDEX(Trends!$D$3:$D$404,MATCH(C25,Trends!$C$3:$C$404,0))</f>
        <v>Increasing</v>
      </c>
      <c r="K25" s="109" t="str">
        <f>IF(Reliability!B23="x","x",(IF(ROUNDUP(Reliability!B23,0)=1,"Very High",IF(ROUNDUP(Reliability!B23,0)=2,"High",IF(ROUNDUP(Reliability!B23,0)=3,"Medium",IF(ROUNDUP(Reliability!B23,0)=4,"Low","Very Low"))))))</f>
        <v>High</v>
      </c>
      <c r="L25" s="228">
        <f t="shared" si="3"/>
        <v>4.0999999999999996</v>
      </c>
      <c r="M25" s="229">
        <f>'Impact of the crisis'!N26</f>
        <v>4.4000000000000004</v>
      </c>
      <c r="N25" s="229">
        <f>'Impact of the crisis'!AB26</f>
        <v>4</v>
      </c>
      <c r="O25" s="228">
        <f>'Conditions of people affected'!R26</f>
        <v>3.4</v>
      </c>
      <c r="P25" s="229">
        <f>'Conditions of people affected'!K26</f>
        <v>3.8</v>
      </c>
      <c r="Q25" s="229">
        <f>'Conditions of people affected'!Q26</f>
        <v>3</v>
      </c>
      <c r="R25" s="229">
        <f t="shared" si="4"/>
        <v>3.2</v>
      </c>
      <c r="S25" s="229">
        <f>'Complexity of the crisis'!X26</f>
        <v>2.9</v>
      </c>
      <c r="T25" s="229">
        <f>'Complexity of the crisis'!AN26</f>
        <v>3.5</v>
      </c>
      <c r="U25" s="124" t="str">
        <f>VLOOKUP(C25,Lists!$C$3:$E$160,3,FALSE)</f>
        <v>Americas</v>
      </c>
      <c r="V25" s="125">
        <v>44957</v>
      </c>
    </row>
    <row r="26" spans="1:22" ht="15.75" customHeight="1" x14ac:dyDescent="0.25">
      <c r="A26" s="45" t="str">
        <f>'Crisis Indicator Data'!A24</f>
        <v>Nicaraguan refugees in Costa Rica</v>
      </c>
      <c r="B26" s="45" t="str">
        <f>Lists!G24</f>
        <v>Nicaraguan refugees</v>
      </c>
      <c r="C26" s="45" t="str">
        <f>'Crisis Indicator Data'!C24</f>
        <v>CRI002</v>
      </c>
      <c r="D26" s="45" t="str">
        <f>'Crisis Indicator Data'!D24</f>
        <v>Costa Rica</v>
      </c>
      <c r="E26" s="45" t="str">
        <f>'Crisis Indicator Data'!E24</f>
        <v>CRI</v>
      </c>
      <c r="F26" s="45" t="str">
        <f>'Crisis Indicator Data'!B24</f>
        <v>Displacement</v>
      </c>
      <c r="G26" s="226">
        <f t="shared" si="0"/>
        <v>2.1</v>
      </c>
      <c r="H26" s="44">
        <f t="shared" si="1"/>
        <v>3</v>
      </c>
      <c r="I26" s="116" t="str">
        <f t="shared" si="2"/>
        <v>Medium</v>
      </c>
      <c r="J26" s="227" t="str">
        <f>INDEX(Trends!$D$3:$D$404,MATCH(C26,Trends!$C$3:$C$404,0))</f>
        <v>Stable</v>
      </c>
      <c r="K26" s="109" t="str">
        <f>IF(Reliability!B24="x","x",(IF(ROUNDUP(Reliability!B24,0)=1,"Very High",IF(ROUNDUP(Reliability!B24,0)=2,"High",IF(ROUNDUP(Reliability!B24,0)=3,"Medium",IF(ROUNDUP(Reliability!B24,0)=4,"Low","Very Low"))))))</f>
        <v>Medium</v>
      </c>
      <c r="L26" s="228">
        <f t="shared" si="3"/>
        <v>2.4</v>
      </c>
      <c r="M26" s="229">
        <f>'Impact of the crisis'!N27</f>
        <v>0.7</v>
      </c>
      <c r="N26" s="229">
        <f>'Impact of the crisis'!AB27</f>
        <v>3</v>
      </c>
      <c r="O26" s="228">
        <f>'Conditions of people affected'!R27</f>
        <v>2.5499999999999998</v>
      </c>
      <c r="P26" s="229">
        <f>'Conditions of people affected'!K27</f>
        <v>2.1</v>
      </c>
      <c r="Q26" s="229">
        <f>'Conditions of people affected'!Q27</f>
        <v>3</v>
      </c>
      <c r="R26" s="229">
        <f t="shared" si="4"/>
        <v>1.2</v>
      </c>
      <c r="S26" s="229">
        <f>'Complexity of the crisis'!X27</f>
        <v>0.9</v>
      </c>
      <c r="T26" s="229">
        <f>'Complexity of the crisis'!AN27</f>
        <v>1.5</v>
      </c>
      <c r="U26" s="124" t="str">
        <f>VLOOKUP(C26,Lists!$C$3:$E$160,3,FALSE)</f>
        <v>Americas</v>
      </c>
      <c r="V26" s="125">
        <v>44921</v>
      </c>
    </row>
    <row r="27" spans="1:22" ht="15.75" customHeight="1" x14ac:dyDescent="0.25">
      <c r="A27" s="45" t="str">
        <f>'Crisis Indicator Data'!A25</f>
        <v>Multiple crises in Djibouti</v>
      </c>
      <c r="B27" s="45" t="str">
        <f>Lists!G25</f>
        <v>Country level</v>
      </c>
      <c r="C27" s="45" t="str">
        <f>'Crisis Indicator Data'!C25</f>
        <v>DJI001</v>
      </c>
      <c r="D27" s="45" t="str">
        <f>'Crisis Indicator Data'!D25</f>
        <v>Djibouti</v>
      </c>
      <c r="E27" s="45" t="str">
        <f>'Crisis Indicator Data'!E25</f>
        <v>DJI</v>
      </c>
      <c r="F27" s="45" t="str">
        <f>'Crisis Indicator Data'!B25</f>
        <v>Displacement,Drought</v>
      </c>
      <c r="G27" s="226">
        <f t="shared" si="0"/>
        <v>2.7</v>
      </c>
      <c r="H27" s="44">
        <f t="shared" si="1"/>
        <v>3</v>
      </c>
      <c r="I27" s="116" t="str">
        <f t="shared" si="2"/>
        <v>Medium</v>
      </c>
      <c r="J27" s="227" t="str">
        <f>INDEX(Trends!$D$3:$D$404,MATCH(C27,Trends!$C$3:$C$404,0))</f>
        <v>Increasing</v>
      </c>
      <c r="K27" s="109" t="str">
        <f>IF(Reliability!B25="x","x",(IF(ROUNDUP(Reliability!B25,0)=1,"Very High",IF(ROUNDUP(Reliability!B25,0)=2,"High",IF(ROUNDUP(Reliability!B25,0)=3,"Medium",IF(ROUNDUP(Reliability!B25,0)=4,"Low","Very Low"))))))</f>
        <v>Very High</v>
      </c>
      <c r="L27" s="228">
        <f t="shared" si="3"/>
        <v>2.6</v>
      </c>
      <c r="M27" s="229">
        <f>'Impact of the crisis'!N28</f>
        <v>3.2</v>
      </c>
      <c r="N27" s="229">
        <f>'Impact of the crisis'!AB28</f>
        <v>2.2000000000000002</v>
      </c>
      <c r="O27" s="228">
        <f>'Conditions of people affected'!R28</f>
        <v>2.65</v>
      </c>
      <c r="P27" s="229">
        <f>'Conditions of people affected'!K28</f>
        <v>2.2999999999999998</v>
      </c>
      <c r="Q27" s="229">
        <f>'Conditions of people affected'!Q28</f>
        <v>3</v>
      </c>
      <c r="R27" s="229">
        <f t="shared" si="4"/>
        <v>2.9</v>
      </c>
      <c r="S27" s="229">
        <f>'Complexity of the crisis'!X28</f>
        <v>2.7</v>
      </c>
      <c r="T27" s="229">
        <f>'Complexity of the crisis'!AN28</f>
        <v>3</v>
      </c>
      <c r="U27" s="124" t="str">
        <f>VLOOKUP(C27,Lists!$C$3:$E$160,3,FALSE)</f>
        <v>Africa</v>
      </c>
      <c r="V27" s="125">
        <v>44953</v>
      </c>
    </row>
    <row r="28" spans="1:22" ht="15.75" customHeight="1" x14ac:dyDescent="0.25">
      <c r="A28" s="45" t="str">
        <f>'Crisis Indicator Data'!A26</f>
        <v>Mixed migration in Djibouti</v>
      </c>
      <c r="B28" s="45" t="str">
        <f>Lists!G26</f>
        <v>Mixed Migration</v>
      </c>
      <c r="C28" s="45" t="str">
        <f>'Crisis Indicator Data'!C26</f>
        <v>DJI002</v>
      </c>
      <c r="D28" s="45" t="str">
        <f>'Crisis Indicator Data'!D26</f>
        <v>Djibouti</v>
      </c>
      <c r="E28" s="45" t="str">
        <f>'Crisis Indicator Data'!E26</f>
        <v>DJI</v>
      </c>
      <c r="F28" s="45" t="str">
        <f>'Crisis Indicator Data'!B26</f>
        <v>Displacement</v>
      </c>
      <c r="G28" s="226">
        <f t="shared" si="0"/>
        <v>2</v>
      </c>
      <c r="H28" s="44">
        <f t="shared" si="1"/>
        <v>2</v>
      </c>
      <c r="I28" s="116" t="str">
        <f t="shared" si="2"/>
        <v>Low</v>
      </c>
      <c r="J28" s="227" t="str">
        <f>INDEX(Trends!$D$3:$D$404,MATCH(C28,Trends!$C$3:$C$404,0))</f>
        <v>Increasing</v>
      </c>
      <c r="K28" s="109" t="str">
        <f>IF(Reliability!B26="x","x",(IF(ROUNDUP(Reliability!B26,0)=1,"Very High",IF(ROUNDUP(Reliability!B26,0)=2,"High",IF(ROUNDUP(Reliability!B26,0)=3,"Medium",IF(ROUNDUP(Reliability!B26,0)=4,"Low","Very Low"))))))</f>
        <v>Very High</v>
      </c>
      <c r="L28" s="228">
        <f t="shared" si="3"/>
        <v>2</v>
      </c>
      <c r="M28" s="229">
        <f>'Impact of the crisis'!N29</f>
        <v>1.5</v>
      </c>
      <c r="N28" s="229">
        <f>'Impact of the crisis'!AB29</f>
        <v>2.2000000000000002</v>
      </c>
      <c r="O28" s="228">
        <f>'Conditions of people affected'!R29</f>
        <v>2.1</v>
      </c>
      <c r="P28" s="229">
        <f>'Conditions of people affected'!K29</f>
        <v>1.2</v>
      </c>
      <c r="Q28" s="229">
        <f>'Conditions of people affected'!Q29</f>
        <v>3</v>
      </c>
      <c r="R28" s="229">
        <f t="shared" si="4"/>
        <v>1.9</v>
      </c>
      <c r="S28" s="229">
        <f>'Complexity of the crisis'!X29</f>
        <v>2.7</v>
      </c>
      <c r="T28" s="229">
        <f>'Complexity of the crisis'!AN29</f>
        <v>1</v>
      </c>
      <c r="U28" s="124" t="str">
        <f>VLOOKUP(C28,Lists!$C$3:$E$160,3,FALSE)</f>
        <v>Africa</v>
      </c>
      <c r="V28" s="125">
        <v>44953</v>
      </c>
    </row>
    <row r="29" spans="1:22" ht="15.75" customHeight="1" x14ac:dyDescent="0.25">
      <c r="A29" s="45" t="str">
        <f>'Crisis Indicator Data'!A27</f>
        <v>Drought in Djibouti</v>
      </c>
      <c r="B29" s="45" t="str">
        <f>Lists!G27</f>
        <v>Drought</v>
      </c>
      <c r="C29" s="45" t="str">
        <f>'Crisis Indicator Data'!C27</f>
        <v>DJI003</v>
      </c>
      <c r="D29" s="45" t="str">
        <f>'Crisis Indicator Data'!D27</f>
        <v>Djibouti</v>
      </c>
      <c r="E29" s="45" t="str">
        <f>'Crisis Indicator Data'!E27</f>
        <v>DJI</v>
      </c>
      <c r="F29" s="45" t="str">
        <f>'Crisis Indicator Data'!B27</f>
        <v>Drought</v>
      </c>
      <c r="G29" s="226">
        <f t="shared" si="0"/>
        <v>2.7</v>
      </c>
      <c r="H29" s="44">
        <f t="shared" si="1"/>
        <v>3</v>
      </c>
      <c r="I29" s="116" t="str">
        <f t="shared" si="2"/>
        <v>Medium</v>
      </c>
      <c r="J29" s="227" t="str">
        <f>INDEX(Trends!$D$3:$D$404,MATCH(C29,Trends!$C$3:$C$404,0))</f>
        <v>Increasing</v>
      </c>
      <c r="K29" s="109" t="str">
        <f>IF(Reliability!B27="x","x",(IF(ROUNDUP(Reliability!B27,0)=1,"Very High",IF(ROUNDUP(Reliability!B27,0)=2,"High",IF(ROUNDUP(Reliability!B27,0)=3,"Medium",IF(ROUNDUP(Reliability!B27,0)=4,"Low","Very Low"))))))</f>
        <v>High</v>
      </c>
      <c r="L29" s="228">
        <f t="shared" si="3"/>
        <v>2.6</v>
      </c>
      <c r="M29" s="229">
        <f>'Impact of the crisis'!N30</f>
        <v>3.2</v>
      </c>
      <c r="N29" s="229">
        <f>'Impact of the crisis'!AB30</f>
        <v>2.2999999999999998</v>
      </c>
      <c r="O29" s="228">
        <f>'Conditions of people affected'!R30</f>
        <v>2.5499999999999998</v>
      </c>
      <c r="P29" s="229">
        <f>'Conditions of people affected'!K30</f>
        <v>2.1</v>
      </c>
      <c r="Q29" s="229">
        <f>'Conditions of people affected'!Q30</f>
        <v>3</v>
      </c>
      <c r="R29" s="229">
        <f t="shared" si="4"/>
        <v>2.9</v>
      </c>
      <c r="S29" s="229">
        <f>'Complexity of the crisis'!X30</f>
        <v>2.7</v>
      </c>
      <c r="T29" s="229">
        <f>'Complexity of the crisis'!AN30</f>
        <v>3</v>
      </c>
      <c r="U29" s="124" t="str">
        <f>VLOOKUP(C29,Lists!$C$3:$E$160,3,FALSE)</f>
        <v>Africa</v>
      </c>
      <c r="V29" s="125">
        <v>44953</v>
      </c>
    </row>
    <row r="30" spans="1:22" ht="15.75" customHeight="1" x14ac:dyDescent="0.25">
      <c r="A30" s="45" t="str">
        <f>'Crisis Indicator Data'!A28</f>
        <v>Venezuela displacement in Dominican Republic</v>
      </c>
      <c r="B30" s="45" t="str">
        <f>Lists!G28</f>
        <v xml:space="preserve">Venezuelan refugees </v>
      </c>
      <c r="C30" s="45" t="str">
        <f>'Crisis Indicator Data'!C28</f>
        <v>DOM002</v>
      </c>
      <c r="D30" s="45" t="str">
        <f>'Crisis Indicator Data'!D28</f>
        <v>Dominican Republic</v>
      </c>
      <c r="E30" s="45" t="str">
        <f>'Crisis Indicator Data'!E28</f>
        <v>DOM</v>
      </c>
      <c r="F30" s="45" t="str">
        <f>'Crisis Indicator Data'!B28</f>
        <v>Displacement</v>
      </c>
      <c r="G30" s="226">
        <f t="shared" si="0"/>
        <v>2.2000000000000002</v>
      </c>
      <c r="H30" s="44">
        <f t="shared" si="1"/>
        <v>3</v>
      </c>
      <c r="I30" s="116" t="str">
        <f t="shared" si="2"/>
        <v>Medium</v>
      </c>
      <c r="J30" s="227" t="str">
        <f>INDEX(Trends!$D$3:$D$404,MATCH(C30,Trends!$C$3:$C$404,0))</f>
        <v>Increasing</v>
      </c>
      <c r="K30" s="109" t="str">
        <f>IF(Reliability!B28="x","x",(IF(ROUNDUP(Reliability!B28,0)=1,"Very High",IF(ROUNDUP(Reliability!B28,0)=2,"High",IF(ROUNDUP(Reliability!B28,0)=3,"Medium",IF(ROUNDUP(Reliability!B28,0)=4,"Low","Very Low"))))))</f>
        <v>High</v>
      </c>
      <c r="L30" s="228">
        <f t="shared" si="3"/>
        <v>3.6</v>
      </c>
      <c r="M30" s="229">
        <f>'Impact of the crisis'!N31</f>
        <v>4</v>
      </c>
      <c r="N30" s="229">
        <f>'Impact of the crisis'!AB31</f>
        <v>3.3</v>
      </c>
      <c r="O30" s="228">
        <f>'Conditions of people affected'!R31</f>
        <v>1.85</v>
      </c>
      <c r="P30" s="229">
        <f>'Conditions of people affected'!K31</f>
        <v>1.7</v>
      </c>
      <c r="Q30" s="229">
        <f>'Conditions of people affected'!Q31</f>
        <v>2</v>
      </c>
      <c r="R30" s="229">
        <f t="shared" si="4"/>
        <v>1.5</v>
      </c>
      <c r="S30" s="229">
        <f>'Complexity of the crisis'!X31</f>
        <v>1.4</v>
      </c>
      <c r="T30" s="229">
        <f>'Complexity of the crisis'!AN31</f>
        <v>1.5</v>
      </c>
      <c r="U30" s="124" t="str">
        <f>VLOOKUP(C30,Lists!$C$3:$E$160,3,FALSE)</f>
        <v>Americas</v>
      </c>
      <c r="V30" s="125">
        <v>44950</v>
      </c>
    </row>
    <row r="31" spans="1:22" x14ac:dyDescent="0.25">
      <c r="A31" s="45" t="str">
        <f>'Crisis Indicator Data'!A29</f>
        <v>Mixed migration flows in Algeria</v>
      </c>
      <c r="B31" s="45" t="str">
        <f>Lists!G29</f>
        <v>Mixed Migration</v>
      </c>
      <c r="C31" s="45" t="str">
        <f>'Crisis Indicator Data'!C29</f>
        <v>DZA002</v>
      </c>
      <c r="D31" s="45" t="str">
        <f>'Crisis Indicator Data'!D29</f>
        <v>Algeria</v>
      </c>
      <c r="E31" s="45" t="str">
        <f>'Crisis Indicator Data'!E29</f>
        <v>DZA</v>
      </c>
      <c r="F31" s="45" t="str">
        <f>'Crisis Indicator Data'!B29</f>
        <v>Displacement</v>
      </c>
      <c r="G31" s="226">
        <f t="shared" si="0"/>
        <v>2.7</v>
      </c>
      <c r="H31" s="44">
        <f t="shared" si="1"/>
        <v>3</v>
      </c>
      <c r="I31" s="116" t="str">
        <f t="shared" si="2"/>
        <v>Medium</v>
      </c>
      <c r="J31" s="227" t="str">
        <f>INDEX(Trends!$D$3:$D$404,MATCH(C31,Trends!$C$3:$C$404,0))</f>
        <v>Increasing</v>
      </c>
      <c r="K31" s="109" t="str">
        <f>IF(Reliability!B29="x","x",(IF(ROUNDUP(Reliability!B29,0)=1,"Very High",IF(ROUNDUP(Reliability!B29,0)=2,"High",IF(ROUNDUP(Reliability!B29,0)=3,"Medium",IF(ROUNDUP(Reliability!B29,0)=4,"Low","Very Low"))))))</f>
        <v>High</v>
      </c>
      <c r="L31" s="228">
        <f t="shared" si="3"/>
        <v>3.9</v>
      </c>
      <c r="M31" s="229">
        <f>'Impact of the crisis'!N32</f>
        <v>5</v>
      </c>
      <c r="N31" s="229">
        <f>'Impact of the crisis'!AB32</f>
        <v>3</v>
      </c>
      <c r="O31" s="228">
        <f>'Conditions of people affected'!R32</f>
        <v>1.7</v>
      </c>
      <c r="P31" s="229">
        <f>'Conditions of people affected'!K32</f>
        <v>2.4</v>
      </c>
      <c r="Q31" s="229">
        <f>'Conditions of people affected'!Q32</f>
        <v>1</v>
      </c>
      <c r="R31" s="229">
        <f t="shared" si="4"/>
        <v>2.8</v>
      </c>
      <c r="S31" s="229">
        <f>'Complexity of the crisis'!X32</f>
        <v>3</v>
      </c>
      <c r="T31" s="229">
        <f>'Complexity of the crisis'!AN32</f>
        <v>2.5</v>
      </c>
      <c r="U31" s="124" t="str">
        <f>VLOOKUP(C31,Lists!$C$3:$E$160,3,FALSE)</f>
        <v>Africa</v>
      </c>
      <c r="V31" s="125">
        <v>44953</v>
      </c>
    </row>
    <row r="32" spans="1:22" x14ac:dyDescent="0.25">
      <c r="A32" s="45" t="str">
        <f>'Crisis Indicator Data'!A30</f>
        <v>Sahrawi refugees in Algeria</v>
      </c>
      <c r="B32" s="45" t="str">
        <f>Lists!G30</f>
        <v>Sahrawi refugees</v>
      </c>
      <c r="C32" s="45" t="str">
        <f>'Crisis Indicator Data'!C30</f>
        <v>DZA003</v>
      </c>
      <c r="D32" s="45" t="str">
        <f>'Crisis Indicator Data'!D30</f>
        <v>Algeria</v>
      </c>
      <c r="E32" s="45" t="str">
        <f>'Crisis Indicator Data'!E30</f>
        <v>DZA</v>
      </c>
      <c r="F32" s="45" t="str">
        <f>'Crisis Indicator Data'!B30</f>
        <v>Displacement</v>
      </c>
      <c r="G32" s="226">
        <f t="shared" si="0"/>
        <v>2.2000000000000002</v>
      </c>
      <c r="H32" s="44">
        <f t="shared" si="1"/>
        <v>3</v>
      </c>
      <c r="I32" s="116" t="str">
        <f t="shared" si="2"/>
        <v>Medium</v>
      </c>
      <c r="J32" s="227" t="str">
        <f>INDEX(Trends!$D$3:$D$404,MATCH(C32,Trends!$C$3:$C$404,0))</f>
        <v>Increasing</v>
      </c>
      <c r="K32" s="109" t="str">
        <f>IF(Reliability!B30="x","x",(IF(ROUNDUP(Reliability!B30,0)=1,"Very High",IF(ROUNDUP(Reliability!B30,0)=2,"High",IF(ROUNDUP(Reliability!B30,0)=3,"Medium",IF(ROUNDUP(Reliability!B30,0)=4,"Low","Very Low"))))))</f>
        <v>Medium</v>
      </c>
      <c r="L32" s="228">
        <f t="shared" si="3"/>
        <v>1.6</v>
      </c>
      <c r="M32" s="229">
        <f>'Impact of the crisis'!N33</f>
        <v>1.1000000000000001</v>
      </c>
      <c r="N32" s="229">
        <f>'Impact of the crisis'!AB33</f>
        <v>1.8</v>
      </c>
      <c r="O32" s="228">
        <f>'Conditions of people affected'!R33</f>
        <v>2.2999999999999998</v>
      </c>
      <c r="P32" s="229">
        <f>'Conditions of people affected'!K33</f>
        <v>1.6</v>
      </c>
      <c r="Q32" s="229">
        <f>'Conditions of people affected'!Q33</f>
        <v>3</v>
      </c>
      <c r="R32" s="229">
        <f t="shared" si="4"/>
        <v>2.5</v>
      </c>
      <c r="S32" s="229">
        <f>'Complexity of the crisis'!X33</f>
        <v>3</v>
      </c>
      <c r="T32" s="229">
        <f>'Complexity of the crisis'!AN33</f>
        <v>2</v>
      </c>
      <c r="U32" s="124" t="str">
        <f>VLOOKUP(C32,Lists!$C$3:$E$160,3,FALSE)</f>
        <v>Africa</v>
      </c>
      <c r="V32" s="125">
        <v>44953</v>
      </c>
    </row>
    <row r="33" spans="1:22" x14ac:dyDescent="0.25">
      <c r="A33" s="45" t="str">
        <f>'Crisis Indicator Data'!A31</f>
        <v>Multiple crises in Algeria</v>
      </c>
      <c r="B33" s="45" t="str">
        <f>Lists!G31</f>
        <v>Country level</v>
      </c>
      <c r="C33" s="45" t="str">
        <f>'Crisis Indicator Data'!C31</f>
        <v>DZA004</v>
      </c>
      <c r="D33" s="45" t="str">
        <f>'Crisis Indicator Data'!D31</f>
        <v>Algeria</v>
      </c>
      <c r="E33" s="45" t="str">
        <f>'Crisis Indicator Data'!E31</f>
        <v>DZA</v>
      </c>
      <c r="F33" s="45" t="str">
        <f>'Crisis Indicator Data'!B31</f>
        <v>Displacement</v>
      </c>
      <c r="G33" s="226">
        <f t="shared" si="0"/>
        <v>2.7</v>
      </c>
      <c r="H33" s="44">
        <f t="shared" si="1"/>
        <v>3</v>
      </c>
      <c r="I33" s="116" t="str">
        <f t="shared" si="2"/>
        <v>Medium</v>
      </c>
      <c r="J33" s="227" t="str">
        <f>INDEX(Trends!$D$3:$D$404,MATCH(C33,Trends!$C$3:$C$404,0))</f>
        <v>Increasing</v>
      </c>
      <c r="K33" s="109" t="str">
        <f>IF(Reliability!B31="x","x",(IF(ROUNDUP(Reliability!B31,0)=1,"Very High",IF(ROUNDUP(Reliability!B31,0)=2,"High",IF(ROUNDUP(Reliability!B31,0)=3,"Medium",IF(ROUNDUP(Reliability!B31,0)=4,"Low","Very Low"))))))</f>
        <v>High</v>
      </c>
      <c r="L33" s="228">
        <f t="shared" si="3"/>
        <v>3.9</v>
      </c>
      <c r="M33" s="229">
        <f>'Impact of the crisis'!N34</f>
        <v>5</v>
      </c>
      <c r="N33" s="229">
        <f>'Impact of the crisis'!AB34</f>
        <v>3</v>
      </c>
      <c r="O33" s="228">
        <f>'Conditions of people affected'!R34</f>
        <v>1.8</v>
      </c>
      <c r="P33" s="229">
        <f>'Conditions of people affected'!K34</f>
        <v>2.6</v>
      </c>
      <c r="Q33" s="229">
        <f>'Conditions of people affected'!Q34</f>
        <v>1</v>
      </c>
      <c r="R33" s="229">
        <f t="shared" si="4"/>
        <v>2.8</v>
      </c>
      <c r="S33" s="229">
        <f>'Complexity of the crisis'!X34</f>
        <v>3</v>
      </c>
      <c r="T33" s="229">
        <f>'Complexity of the crisis'!AN34</f>
        <v>2.5</v>
      </c>
      <c r="U33" s="124" t="str">
        <f>VLOOKUP(C33,Lists!$C$3:$E$160,3,FALSE)</f>
        <v>Africa</v>
      </c>
      <c r="V33" s="125">
        <v>44953</v>
      </c>
    </row>
    <row r="34" spans="1:22" x14ac:dyDescent="0.25">
      <c r="A34" s="45" t="str">
        <f>'Crisis Indicator Data'!A32</f>
        <v>Venezuela displacement in Ecuador</v>
      </c>
      <c r="B34" s="45" t="str">
        <f>Lists!G32</f>
        <v xml:space="preserve">Venezuelan refugees </v>
      </c>
      <c r="C34" s="45" t="str">
        <f>'Crisis Indicator Data'!C32</f>
        <v>ECU002</v>
      </c>
      <c r="D34" s="45" t="str">
        <f>'Crisis Indicator Data'!D32</f>
        <v>Ecuador</v>
      </c>
      <c r="E34" s="45" t="str">
        <f>'Crisis Indicator Data'!E32</f>
        <v>ECU</v>
      </c>
      <c r="F34" s="45" t="str">
        <f>'Crisis Indicator Data'!B32</f>
        <v>Displacement</v>
      </c>
      <c r="G34" s="226">
        <f t="shared" si="0"/>
        <v>2.8</v>
      </c>
      <c r="H34" s="44">
        <f t="shared" si="1"/>
        <v>3</v>
      </c>
      <c r="I34" s="116" t="str">
        <f t="shared" si="2"/>
        <v>Medium</v>
      </c>
      <c r="J34" s="227" t="str">
        <f>INDEX(Trends!$D$3:$D$404,MATCH(C34,Trends!$C$3:$C$404,0))</f>
        <v>Increasing</v>
      </c>
      <c r="K34" s="109" t="str">
        <f>IF(Reliability!B32="x","x",(IF(ROUNDUP(Reliability!B32,0)=1,"Very High",IF(ROUNDUP(Reliability!B32,0)=2,"High",IF(ROUNDUP(Reliability!B32,0)=3,"Medium",IF(ROUNDUP(Reliability!B32,0)=4,"Low","Very Low"))))))</f>
        <v>Very High</v>
      </c>
      <c r="L34" s="228">
        <f t="shared" si="3"/>
        <v>3.6</v>
      </c>
      <c r="M34" s="229">
        <f>'Impact of the crisis'!N35</f>
        <v>4.5999999999999996</v>
      </c>
      <c r="N34" s="229">
        <f>'Impact of the crisis'!AB35</f>
        <v>2.8</v>
      </c>
      <c r="O34" s="228">
        <f>'Conditions of people affected'!R35</f>
        <v>2.6</v>
      </c>
      <c r="P34" s="229">
        <f>'Conditions of people affected'!K35</f>
        <v>3.2</v>
      </c>
      <c r="Q34" s="229">
        <f>'Conditions of people affected'!Q35</f>
        <v>2</v>
      </c>
      <c r="R34" s="229">
        <f t="shared" si="4"/>
        <v>2.4</v>
      </c>
      <c r="S34" s="229">
        <f>'Complexity of the crisis'!X35</f>
        <v>2.2999999999999998</v>
      </c>
      <c r="T34" s="229">
        <f>'Complexity of the crisis'!AN35</f>
        <v>2.5</v>
      </c>
      <c r="U34" s="124" t="str">
        <f>VLOOKUP(C34,Lists!$C$3:$E$160,3,FALSE)</f>
        <v>Americas</v>
      </c>
      <c r="V34" s="125">
        <v>44918</v>
      </c>
    </row>
    <row r="35" spans="1:22" x14ac:dyDescent="0.25">
      <c r="A35" s="45" t="str">
        <f>'Crisis Indicator Data'!A33</f>
        <v>Syrian Refugee Crisis in Egypt</v>
      </c>
      <c r="B35" s="45" t="str">
        <f>Lists!G33</f>
        <v>Syrian refugee crisis</v>
      </c>
      <c r="C35" s="45" t="str">
        <f>'Crisis Indicator Data'!C33</f>
        <v>EGY002</v>
      </c>
      <c r="D35" s="45" t="str">
        <f>'Crisis Indicator Data'!D33</f>
        <v>Egypt</v>
      </c>
      <c r="E35" s="45" t="str">
        <f>'Crisis Indicator Data'!E33</f>
        <v>EGY</v>
      </c>
      <c r="F35" s="45" t="str">
        <f>'Crisis Indicator Data'!B33</f>
        <v>Displacement</v>
      </c>
      <c r="G35" s="226">
        <f t="shared" si="0"/>
        <v>1.8</v>
      </c>
      <c r="H35" s="44">
        <f t="shared" si="1"/>
        <v>2</v>
      </c>
      <c r="I35" s="116" t="str">
        <f t="shared" si="2"/>
        <v>Low</v>
      </c>
      <c r="J35" s="227" t="str">
        <f>INDEX(Trends!$D$3:$D$404,MATCH(C35,Trends!$C$3:$C$404,0))</f>
        <v>Increasing</v>
      </c>
      <c r="K35" s="109" t="str">
        <f>IF(Reliability!B33="x","x",(IF(ROUNDUP(Reliability!B33,0)=1,"Very High",IF(ROUNDUP(Reliability!B33,0)=2,"High",IF(ROUNDUP(Reliability!B33,0)=3,"Medium",IF(ROUNDUP(Reliability!B33,0)=4,"Low","Very Low"))))))</f>
        <v>Very High</v>
      </c>
      <c r="L35" s="228">
        <f t="shared" si="3"/>
        <v>1.8</v>
      </c>
      <c r="M35" s="229">
        <f>'Impact of the crisis'!N36</f>
        <v>2</v>
      </c>
      <c r="N35" s="229">
        <f>'Impact of the crisis'!AB36</f>
        <v>1.7</v>
      </c>
      <c r="O35" s="228">
        <f>'Conditions of people affected'!R36</f>
        <v>1.45</v>
      </c>
      <c r="P35" s="229">
        <f>'Conditions of people affected'!K36</f>
        <v>1.9</v>
      </c>
      <c r="Q35" s="229">
        <f>'Conditions of people affected'!Q36</f>
        <v>1</v>
      </c>
      <c r="R35" s="229">
        <f t="shared" si="4"/>
        <v>2.2000000000000002</v>
      </c>
      <c r="S35" s="229">
        <f>'Complexity of the crisis'!X36</f>
        <v>2.8</v>
      </c>
      <c r="T35" s="229">
        <f>'Complexity of the crisis'!AN36</f>
        <v>1.5</v>
      </c>
      <c r="U35" s="124" t="str">
        <f>VLOOKUP(C35,Lists!$C$3:$E$160,3,FALSE)</f>
        <v>Africa</v>
      </c>
      <c r="V35" s="125">
        <v>44953</v>
      </c>
    </row>
    <row r="36" spans="1:22" x14ac:dyDescent="0.25">
      <c r="A36" s="45" t="str">
        <f>'Crisis Indicator Data'!A34</f>
        <v>Complex crisis in Eritrea</v>
      </c>
      <c r="B36" s="45" t="str">
        <f>Lists!G34</f>
        <v>Complex crisis</v>
      </c>
      <c r="C36" s="45" t="str">
        <f>'Crisis Indicator Data'!C34</f>
        <v>ERI001</v>
      </c>
      <c r="D36" s="45" t="str">
        <f>'Crisis Indicator Data'!D34</f>
        <v>Eritrea</v>
      </c>
      <c r="E36" s="45" t="str">
        <f>'Crisis Indicator Data'!E34</f>
        <v>ERI</v>
      </c>
      <c r="F36" s="45" t="str">
        <f>'Crisis Indicator Data'!B34</f>
        <v>Socio-political,Displacement</v>
      </c>
      <c r="G36" s="226">
        <f t="shared" si="0"/>
        <v>3.5</v>
      </c>
      <c r="H36" s="44">
        <f t="shared" si="1"/>
        <v>4</v>
      </c>
      <c r="I36" s="116" t="str">
        <f t="shared" si="2"/>
        <v>High</v>
      </c>
      <c r="J36" s="227" t="str">
        <f>INDEX(Trends!$D$3:$D$404,MATCH(C36,Trends!$C$3:$C$404,0))</f>
        <v>Decreasing</v>
      </c>
      <c r="K36" s="109" t="str">
        <f>IF(Reliability!B34="x","x",(IF(ROUNDUP(Reliability!B34,0)=1,"Very High",IF(ROUNDUP(Reliability!B34,0)=2,"High",IF(ROUNDUP(Reliability!B34,0)=3,"Medium",IF(ROUNDUP(Reliability!B34,0)=4,"Low","Very Low"))))))</f>
        <v>High</v>
      </c>
      <c r="L36" s="228">
        <f t="shared" si="3"/>
        <v>3</v>
      </c>
      <c r="M36" s="229">
        <f>'Impact of the crisis'!N37</f>
        <v>4</v>
      </c>
      <c r="N36" s="229">
        <f>'Impact of the crisis'!AB37</f>
        <v>2.2999999999999998</v>
      </c>
      <c r="O36" s="228">
        <f>'Conditions of people affected'!R37</f>
        <v>3.25</v>
      </c>
      <c r="P36" s="229">
        <f>'Conditions of people affected'!K37</f>
        <v>3.5</v>
      </c>
      <c r="Q36" s="229">
        <f>'Conditions of people affected'!Q37</f>
        <v>3</v>
      </c>
      <c r="R36" s="229">
        <f t="shared" si="4"/>
        <v>4.3</v>
      </c>
      <c r="S36" s="229">
        <f>'Complexity of the crisis'!X37</f>
        <v>3.3</v>
      </c>
      <c r="T36" s="229">
        <f>'Complexity of the crisis'!AN37</f>
        <v>5</v>
      </c>
      <c r="U36" s="124" t="str">
        <f>VLOOKUP(C36,Lists!$C$3:$E$160,3,FALSE)</f>
        <v>Africa</v>
      </c>
      <c r="V36" s="125">
        <v>44951</v>
      </c>
    </row>
    <row r="37" spans="1:22" s="222" customFormat="1" x14ac:dyDescent="0.25">
      <c r="A37" s="216" t="str">
        <f>'Crisis Indicator Data'!A35</f>
        <v>Mixed migration flows in spain</v>
      </c>
      <c r="B37" s="216" t="str">
        <f>Lists!G35</f>
        <v>Mixed Migration</v>
      </c>
      <c r="C37" s="216" t="str">
        <f>'Crisis Indicator Data'!C35</f>
        <v>ESP002</v>
      </c>
      <c r="D37" s="216" t="str">
        <f>'Crisis Indicator Data'!D35</f>
        <v>Spain</v>
      </c>
      <c r="E37" s="216" t="str">
        <f>'Crisis Indicator Data'!E35</f>
        <v>ESP</v>
      </c>
      <c r="F37" s="216" t="str">
        <f>'Crisis Indicator Data'!B35</f>
        <v>Displacement</v>
      </c>
      <c r="G37" s="230">
        <f t="shared" ref="G37:G68" si="5">IF(OR(O37="x",L37="x"),"x",ROUND((5-GEOMEAN(((5-L37)/5*4+1),((5-O37)/5*4+1),((5-O37)/5*4+1)))/4*3.5+R37*0.3,1))</f>
        <v>1.8</v>
      </c>
      <c r="H37" s="217">
        <f t="shared" ref="H37:H68" si="6">IF(G37="x","x",ROUNDUP(G37,0))</f>
        <v>2</v>
      </c>
      <c r="I37" s="218" t="str">
        <f t="shared" ref="I37:I68" si="7">IF(O37="x","x",IF(L37="x","x",(IF(H37=5,"Very High",IF(H37=4,"High",IF(H37=3,"Medium",IF(H37=2,"Low","Very Low")))))))</f>
        <v>Low</v>
      </c>
      <c r="J37" s="231" t="str">
        <f>INDEX(Trends!$D$3:$D$404,MATCH(C37,Trends!$C$3:$C$404,0))</f>
        <v>Stable</v>
      </c>
      <c r="K37" s="219" t="str">
        <f>IF(Reliability!B35="x","x",(IF(ROUNDUP(Reliability!B35,0)=1,"Very High",IF(ROUNDUP(Reliability!B35,0)=2,"High",IF(ROUNDUP(Reliability!B35,0)=3,"Medium",IF(ROUNDUP(Reliability!B35,0)=4,"Low","Very Low"))))))</f>
        <v>Very High</v>
      </c>
      <c r="L37" s="232">
        <f t="shared" ref="L37:L68" si="8">IF(OR(N37="x",M37="x"),"x",ROUND((5-GEOMEAN(((5-M37)/5*4+1),((5-N37)/5*4+1),((5-N37)/5*4+1)))/4*5,1))</f>
        <v>2.6</v>
      </c>
      <c r="M37" s="233">
        <f>'Impact of the crisis'!N38</f>
        <v>2.2999999999999998</v>
      </c>
      <c r="N37" s="233">
        <f>'Impact of the crisis'!AB38</f>
        <v>2.8</v>
      </c>
      <c r="O37" s="232">
        <f>'Conditions of people affected'!R38</f>
        <v>1.5</v>
      </c>
      <c r="P37" s="233">
        <f>'Conditions of people affected'!K38</f>
        <v>2</v>
      </c>
      <c r="Q37" s="233">
        <f>'Conditions of people affected'!Q38</f>
        <v>1</v>
      </c>
      <c r="R37" s="233">
        <f t="shared" ref="R37:R68" si="9">IF(OR(T37="x",S37="x"),S37,ROUND((5-GEOMEAN(((5-S37)/5*4+1),((5-T37)/5*4+1)))/4*5,1))</f>
        <v>1.6</v>
      </c>
      <c r="S37" s="233">
        <f>'Complexity of the crisis'!X38</f>
        <v>1.6</v>
      </c>
      <c r="T37" s="233">
        <f>'Complexity of the crisis'!AN38</f>
        <v>1.5</v>
      </c>
      <c r="U37" s="220" t="str">
        <f>VLOOKUP(C37,Lists!$C$3:$E$160,3,FALSE)</f>
        <v>Europe</v>
      </c>
      <c r="V37" s="221">
        <v>44953</v>
      </c>
    </row>
    <row r="38" spans="1:22" x14ac:dyDescent="0.25">
      <c r="A38" s="45" t="str">
        <f>'Crisis Indicator Data'!A36</f>
        <v>Complex crisis in Ethiopia</v>
      </c>
      <c r="B38" s="45" t="str">
        <f>Lists!G36</f>
        <v>Complex crisis</v>
      </c>
      <c r="C38" s="45" t="str">
        <f>'Crisis Indicator Data'!C36</f>
        <v>ETH001</v>
      </c>
      <c r="D38" s="45" t="str">
        <f>'Crisis Indicator Data'!D36</f>
        <v>Ethiopia</v>
      </c>
      <c r="E38" s="45" t="str">
        <f>'Crisis Indicator Data'!E36</f>
        <v>ETH</v>
      </c>
      <c r="F38" s="45" t="str">
        <f>'Crisis Indicator Data'!B36</f>
        <v>Displacement,Floods,Conflict</v>
      </c>
      <c r="G38" s="226">
        <f t="shared" si="5"/>
        <v>4.3</v>
      </c>
      <c r="H38" s="44">
        <f t="shared" si="6"/>
        <v>5</v>
      </c>
      <c r="I38" s="116" t="str">
        <f t="shared" si="7"/>
        <v>Very High</v>
      </c>
      <c r="J38" s="227" t="str">
        <f>INDEX(Trends!$D$3:$D$404,MATCH(C38,Trends!$C$3:$C$404,0))</f>
        <v>Stable</v>
      </c>
      <c r="K38" s="109" t="str">
        <f>IF(Reliability!B36="x","x",(IF(ROUNDUP(Reliability!B36,0)=1,"Very High",IF(ROUNDUP(Reliability!B36,0)=2,"High",IF(ROUNDUP(Reliability!B36,0)=3,"Medium",IF(ROUNDUP(Reliability!B36,0)=4,"Low","Very Low"))))))</f>
        <v>Very High</v>
      </c>
      <c r="L38" s="228">
        <f t="shared" si="8"/>
        <v>4.2</v>
      </c>
      <c r="M38" s="229">
        <f>'Impact of the crisis'!N39</f>
        <v>5</v>
      </c>
      <c r="N38" s="229">
        <f>'Impact of the crisis'!AB39</f>
        <v>3.7</v>
      </c>
      <c r="O38" s="228">
        <f>'Conditions of people affected'!R39</f>
        <v>4.5</v>
      </c>
      <c r="P38" s="229">
        <f>'Conditions of people affected'!K39</f>
        <v>5</v>
      </c>
      <c r="Q38" s="229">
        <f>'Conditions of people affected'!Q39</f>
        <v>4</v>
      </c>
      <c r="R38" s="229">
        <f t="shared" si="9"/>
        <v>4.2</v>
      </c>
      <c r="S38" s="229">
        <f>'Complexity of the crisis'!X39</f>
        <v>3.8</v>
      </c>
      <c r="T38" s="229">
        <f>'Complexity of the crisis'!AN39</f>
        <v>4.5</v>
      </c>
      <c r="U38" s="124" t="str">
        <f>VLOOKUP(C38,Lists!$C$3:$E$160,3,FALSE)</f>
        <v>Africa</v>
      </c>
      <c r="V38" s="125">
        <v>44953</v>
      </c>
    </row>
    <row r="39" spans="1:22" x14ac:dyDescent="0.25">
      <c r="A39" s="45" t="str">
        <f>'Crisis Indicator Data'!A37</f>
        <v>International Displacement</v>
      </c>
      <c r="B39" s="45" t="str">
        <f>Lists!G37</f>
        <v>International Displacement</v>
      </c>
      <c r="C39" s="45" t="str">
        <f>'Crisis Indicator Data'!C37</f>
        <v>ETH003</v>
      </c>
      <c r="D39" s="45" t="str">
        <f>'Crisis Indicator Data'!D37</f>
        <v>Ethiopia</v>
      </c>
      <c r="E39" s="45" t="str">
        <f>'Crisis Indicator Data'!E37</f>
        <v>ETH</v>
      </c>
      <c r="F39" s="45" t="str">
        <f>'Crisis Indicator Data'!B37</f>
        <v>Displacement</v>
      </c>
      <c r="G39" s="226">
        <f t="shared" si="5"/>
        <v>3.3</v>
      </c>
      <c r="H39" s="44">
        <f t="shared" si="6"/>
        <v>4</v>
      </c>
      <c r="I39" s="116" t="str">
        <f t="shared" si="7"/>
        <v>High</v>
      </c>
      <c r="J39" s="227" t="str">
        <f>INDEX(Trends!$D$3:$D$404,MATCH(C39,Trends!$C$3:$C$404,0))</f>
        <v>Increasing</v>
      </c>
      <c r="K39" s="109" t="str">
        <f>IF(Reliability!B37="x","x",(IF(ROUNDUP(Reliability!B37,0)=1,"Very High",IF(ROUNDUP(Reliability!B37,0)=2,"High",IF(ROUNDUP(Reliability!B37,0)=3,"Medium",IF(ROUNDUP(Reliability!B37,0)=4,"Low","Very Low"))))))</f>
        <v>High</v>
      </c>
      <c r="L39" s="228">
        <f t="shared" si="8"/>
        <v>3.9</v>
      </c>
      <c r="M39" s="229">
        <f>'Impact of the crisis'!N40</f>
        <v>5</v>
      </c>
      <c r="N39" s="229">
        <f>'Impact of the crisis'!AB40</f>
        <v>3</v>
      </c>
      <c r="O39" s="228">
        <f>'Conditions of people affected'!R40</f>
        <v>2.6</v>
      </c>
      <c r="P39" s="229">
        <f>'Conditions of people affected'!K40</f>
        <v>3.2</v>
      </c>
      <c r="Q39" s="229">
        <f>'Conditions of people affected'!Q40</f>
        <v>2</v>
      </c>
      <c r="R39" s="229">
        <f t="shared" si="9"/>
        <v>3.7</v>
      </c>
      <c r="S39" s="229">
        <f>'Complexity of the crisis'!X40</f>
        <v>3.8</v>
      </c>
      <c r="T39" s="229">
        <f>'Complexity of the crisis'!AN40</f>
        <v>3.5</v>
      </c>
      <c r="U39" s="124" t="str">
        <f>VLOOKUP(C39,Lists!$C$3:$E$160,3,FALSE)</f>
        <v>Africa</v>
      </c>
      <c r="V39" s="125">
        <v>44953</v>
      </c>
    </row>
    <row r="40" spans="1:22" x14ac:dyDescent="0.25">
      <c r="A40" s="45" t="str">
        <f>'Crisis Indicator Data'!A38</f>
        <v>Northern Ethiopia Conflict</v>
      </c>
      <c r="B40" s="45" t="str">
        <f>Lists!G38</f>
        <v>Northern Ethiopia Conflict</v>
      </c>
      <c r="C40" s="45" t="str">
        <f>'Crisis Indicator Data'!C38</f>
        <v>ETH004</v>
      </c>
      <c r="D40" s="45" t="str">
        <f>'Crisis Indicator Data'!D38</f>
        <v>Ethiopia</v>
      </c>
      <c r="E40" s="45" t="str">
        <f>'Crisis Indicator Data'!E38</f>
        <v>ETH</v>
      </c>
      <c r="F40" s="45" t="str">
        <f>'Crisis Indicator Data'!B38</f>
        <v>Conflict,Displacement</v>
      </c>
      <c r="G40" s="226">
        <f t="shared" si="5"/>
        <v>4.3</v>
      </c>
      <c r="H40" s="44">
        <f t="shared" si="6"/>
        <v>5</v>
      </c>
      <c r="I40" s="116" t="str">
        <f t="shared" si="7"/>
        <v>Very High</v>
      </c>
      <c r="J40" s="227" t="str">
        <f>INDEX(Trends!$D$3:$D$404,MATCH(C40,Trends!$C$3:$C$404,0))</f>
        <v>Increasing</v>
      </c>
      <c r="K40" s="109" t="str">
        <f>IF(Reliability!B38="x","x",(IF(ROUNDUP(Reliability!B38,0)=1,"Very High",IF(ROUNDUP(Reliability!B38,0)=2,"High",IF(ROUNDUP(Reliability!B38,0)=3,"Medium",IF(ROUNDUP(Reliability!B38,0)=4,"Low","Very Low"))))))</f>
        <v>Very High</v>
      </c>
      <c r="L40" s="228">
        <f t="shared" si="8"/>
        <v>3.9</v>
      </c>
      <c r="M40" s="229">
        <f>'Impact of the crisis'!N41</f>
        <v>2.9</v>
      </c>
      <c r="N40" s="229">
        <f>'Impact of the crisis'!AB41</f>
        <v>4.3</v>
      </c>
      <c r="O40" s="228">
        <f>'Conditions of people affected'!R41</f>
        <v>4.5</v>
      </c>
      <c r="P40" s="229">
        <f>'Conditions of people affected'!K41</f>
        <v>5</v>
      </c>
      <c r="Q40" s="229">
        <f>'Conditions of people affected'!Q41</f>
        <v>4</v>
      </c>
      <c r="R40" s="229">
        <f t="shared" si="9"/>
        <v>4.2</v>
      </c>
      <c r="S40" s="229">
        <f>'Complexity of the crisis'!X41</f>
        <v>3.8</v>
      </c>
      <c r="T40" s="229">
        <f>'Complexity of the crisis'!AN41</f>
        <v>4.5</v>
      </c>
      <c r="U40" s="124" t="str">
        <f>VLOOKUP(C40,Lists!$C$3:$E$160,3,FALSE)</f>
        <v>Africa</v>
      </c>
      <c r="V40" s="125">
        <v>44953</v>
      </c>
    </row>
    <row r="41" spans="1:22" x14ac:dyDescent="0.25">
      <c r="A41" s="45" t="str">
        <f>'Crisis Indicator Data'!A39</f>
        <v>Drought in Ethiopia</v>
      </c>
      <c r="B41" s="45" t="str">
        <f>Lists!G39</f>
        <v>Drought</v>
      </c>
      <c r="C41" s="45" t="str">
        <f>'Crisis Indicator Data'!C39</f>
        <v>ETH005</v>
      </c>
      <c r="D41" s="45" t="str">
        <f>'Crisis Indicator Data'!D39</f>
        <v>Ethiopia</v>
      </c>
      <c r="E41" s="45" t="str">
        <f>'Crisis Indicator Data'!E39</f>
        <v>ETH</v>
      </c>
      <c r="F41" s="45" t="str">
        <f>'Crisis Indicator Data'!B39</f>
        <v>Drought</v>
      </c>
      <c r="G41" s="226">
        <f t="shared" si="5"/>
        <v>3.7</v>
      </c>
      <c r="H41" s="44">
        <f t="shared" si="6"/>
        <v>4</v>
      </c>
      <c r="I41" s="116" t="str">
        <f t="shared" si="7"/>
        <v>High</v>
      </c>
      <c r="J41" s="227" t="str">
        <f>INDEX(Trends!$D$3:$D$404,MATCH(C41,Trends!$C$3:$C$404,0))</f>
        <v>Increasing</v>
      </c>
      <c r="K41" s="109" t="str">
        <f>IF(Reliability!B39="x","x",(IF(ROUNDUP(Reliability!B39,0)=1,"Very High",IF(ROUNDUP(Reliability!B39,0)=2,"High",IF(ROUNDUP(Reliability!B39,0)=3,"Medium",IF(ROUNDUP(Reliability!B39,0)=4,"Low","Very Low"))))))</f>
        <v>Very High</v>
      </c>
      <c r="L41" s="228">
        <f t="shared" si="8"/>
        <v>3.2</v>
      </c>
      <c r="M41" s="229">
        <f>'Impact of the crisis'!N42</f>
        <v>4</v>
      </c>
      <c r="N41" s="229">
        <f>'Impact of the crisis'!AB42</f>
        <v>2.7</v>
      </c>
      <c r="O41" s="228">
        <f>'Conditions of people affected'!R42</f>
        <v>4</v>
      </c>
      <c r="P41" s="229">
        <f>'Conditions of people affected'!K42</f>
        <v>5</v>
      </c>
      <c r="Q41" s="229">
        <f>'Conditions of people affected'!Q42</f>
        <v>3</v>
      </c>
      <c r="R41" s="229">
        <f t="shared" si="9"/>
        <v>3.7</v>
      </c>
      <c r="S41" s="229">
        <f>'Complexity of the crisis'!X42</f>
        <v>3.8</v>
      </c>
      <c r="T41" s="229">
        <f>'Complexity of the crisis'!AN42</f>
        <v>3.5</v>
      </c>
      <c r="U41" s="124" t="str">
        <f>VLOOKUP(C41,Lists!$C$3:$E$160,3,FALSE)</f>
        <v>Africa</v>
      </c>
      <c r="V41" s="125">
        <v>44953</v>
      </c>
    </row>
    <row r="42" spans="1:22" x14ac:dyDescent="0.25">
      <c r="A42" s="45" t="str">
        <f>'Crisis Indicator Data'!A40</f>
        <v xml:space="preserve">Flood crisis in Gambia </v>
      </c>
      <c r="B42" s="45" t="str">
        <f>Lists!G40</f>
        <v xml:space="preserve">Floods in Gambia </v>
      </c>
      <c r="C42" s="45" t="str">
        <f>'Crisis Indicator Data'!C40</f>
        <v>GMB002</v>
      </c>
      <c r="D42" s="45" t="str">
        <f>'Crisis Indicator Data'!D40</f>
        <v>Gambia</v>
      </c>
      <c r="E42" s="45" t="str">
        <f>'Crisis Indicator Data'!E40</f>
        <v>GMB</v>
      </c>
      <c r="F42" s="45" t="str">
        <f>'Crisis Indicator Data'!B40</f>
        <v>Floods</v>
      </c>
      <c r="G42" s="226">
        <f t="shared" si="5"/>
        <v>1.6</v>
      </c>
      <c r="H42" s="44">
        <f t="shared" si="6"/>
        <v>2</v>
      </c>
      <c r="I42" s="116" t="str">
        <f t="shared" si="7"/>
        <v>Low</v>
      </c>
      <c r="J42" s="227" t="str">
        <f>INDEX(Trends!$D$3:$D$404,MATCH(C42,Trends!$C$3:$C$404,0))</f>
        <v>Decreasing</v>
      </c>
      <c r="K42" s="109" t="str">
        <f>IF(Reliability!B40="x","x",(IF(ROUNDUP(Reliability!B40,0)=1,"Very High",IF(ROUNDUP(Reliability!B40,0)=2,"High",IF(ROUNDUP(Reliability!B40,0)=3,"Medium",IF(ROUNDUP(Reliability!B40,0)=4,"Low","Very Low"))))))</f>
        <v>High</v>
      </c>
      <c r="L42" s="228">
        <f t="shared" si="8"/>
        <v>2.4</v>
      </c>
      <c r="M42" s="229">
        <f>'Impact of the crisis'!N43</f>
        <v>3.3</v>
      </c>
      <c r="N42" s="229">
        <f>'Impact of the crisis'!AB43</f>
        <v>1.8</v>
      </c>
      <c r="O42" s="228">
        <f>'Conditions of people affected'!R43</f>
        <v>1.05</v>
      </c>
      <c r="P42" s="229">
        <f>'Conditions of people affected'!K43</f>
        <v>1.1000000000000001</v>
      </c>
      <c r="Q42" s="229">
        <f>'Conditions of people affected'!Q43</f>
        <v>1</v>
      </c>
      <c r="R42" s="229">
        <f t="shared" si="9"/>
        <v>1.8</v>
      </c>
      <c r="S42" s="229">
        <f>'Complexity of the crisis'!X43</f>
        <v>2.4</v>
      </c>
      <c r="T42" s="229">
        <f>'Complexity of the crisis'!AN43</f>
        <v>1</v>
      </c>
      <c r="U42" s="124" t="str">
        <f>VLOOKUP(C42,Lists!$C$3:$E$160,3,FALSE)</f>
        <v>Africa</v>
      </c>
      <c r="V42" s="125">
        <v>44869</v>
      </c>
    </row>
    <row r="43" spans="1:22" x14ac:dyDescent="0.25">
      <c r="A43" s="45" t="str">
        <f>'Crisis Indicator Data'!A41</f>
        <v>Mixed migration flows in Greece</v>
      </c>
      <c r="B43" s="45" t="str">
        <f>Lists!G41</f>
        <v>Mixed Migration</v>
      </c>
      <c r="C43" s="45" t="str">
        <f>'Crisis Indicator Data'!C41</f>
        <v>GRC002</v>
      </c>
      <c r="D43" s="45" t="str">
        <f>'Crisis Indicator Data'!D41</f>
        <v>Greece</v>
      </c>
      <c r="E43" s="45" t="str">
        <f>'Crisis Indicator Data'!E41</f>
        <v>GRC</v>
      </c>
      <c r="F43" s="45" t="str">
        <f>'Crisis Indicator Data'!B41</f>
        <v>Displacement</v>
      </c>
      <c r="G43" s="226">
        <f t="shared" si="5"/>
        <v>1.4</v>
      </c>
      <c r="H43" s="44">
        <f t="shared" si="6"/>
        <v>2</v>
      </c>
      <c r="I43" s="116" t="str">
        <f t="shared" si="7"/>
        <v>Low</v>
      </c>
      <c r="J43" s="227" t="str">
        <f>INDEX(Trends!$D$3:$D$404,MATCH(C43,Trends!$C$3:$C$404,0))</f>
        <v>Stable</v>
      </c>
      <c r="K43" s="109" t="str">
        <f>IF(Reliability!B41="x","x",(IF(ROUNDUP(Reliability!B41,0)=1,"Very High",IF(ROUNDUP(Reliability!B41,0)=2,"High",IF(ROUNDUP(Reliability!B41,0)=3,"Medium",IF(ROUNDUP(Reliability!B41,0)=4,"Low","Very Low"))))))</f>
        <v>Medium</v>
      </c>
      <c r="L43" s="228">
        <f t="shared" si="8"/>
        <v>1.6</v>
      </c>
      <c r="M43" s="229">
        <f>'Impact of the crisis'!N44</f>
        <v>0.3</v>
      </c>
      <c r="N43" s="229">
        <f>'Impact of the crisis'!AB44</f>
        <v>2.2000000000000002</v>
      </c>
      <c r="O43" s="228">
        <f>'Conditions of people affected'!R44</f>
        <v>1.25</v>
      </c>
      <c r="P43" s="229">
        <f>'Conditions of people affected'!K44</f>
        <v>0.5</v>
      </c>
      <c r="Q43" s="229">
        <f>'Conditions of people affected'!Q44</f>
        <v>2</v>
      </c>
      <c r="R43" s="229">
        <f t="shared" si="9"/>
        <v>1.5</v>
      </c>
      <c r="S43" s="229">
        <f>'Complexity of the crisis'!X44</f>
        <v>1.5</v>
      </c>
      <c r="T43" s="229">
        <f>'Complexity of the crisis'!AN44</f>
        <v>1.5</v>
      </c>
      <c r="U43" s="124" t="str">
        <f>VLOOKUP(C43,Lists!$C$3:$E$160,3,FALSE)</f>
        <v>Europe</v>
      </c>
      <c r="V43" s="125">
        <v>44946</v>
      </c>
    </row>
    <row r="44" spans="1:22" x14ac:dyDescent="0.25">
      <c r="A44" s="45" t="str">
        <f>'Crisis Indicator Data'!A42</f>
        <v>Complex crisis in Guatemala</v>
      </c>
      <c r="B44" s="45" t="str">
        <f>Lists!G42</f>
        <v>Complex crisis</v>
      </c>
      <c r="C44" s="45" t="str">
        <f>'Crisis Indicator Data'!C42</f>
        <v>GTM001</v>
      </c>
      <c r="D44" s="45" t="str">
        <f>'Crisis Indicator Data'!D42</f>
        <v>Guatemala</v>
      </c>
      <c r="E44" s="45" t="str">
        <f>'Crisis Indicator Data'!E42</f>
        <v>GTM</v>
      </c>
      <c r="F44" s="45" t="str">
        <f>'Crisis Indicator Data'!B42</f>
        <v>Violence,Socio-political,Other seasonal event</v>
      </c>
      <c r="G44" s="226">
        <f t="shared" si="5"/>
        <v>3.5</v>
      </c>
      <c r="H44" s="44">
        <f t="shared" si="6"/>
        <v>4</v>
      </c>
      <c r="I44" s="116" t="str">
        <f t="shared" si="7"/>
        <v>High</v>
      </c>
      <c r="J44" s="227" t="str">
        <f>INDEX(Trends!$D$3:$D$404,MATCH(C44,Trends!$C$3:$C$404,0))</f>
        <v>Decreasing</v>
      </c>
      <c r="K44" s="109" t="str">
        <f>IF(Reliability!B42="x","x",(IF(ROUNDUP(Reliability!B42,0)=1,"Very High",IF(ROUNDUP(Reliability!B42,0)=2,"High",IF(ROUNDUP(Reliability!B42,0)=3,"Medium",IF(ROUNDUP(Reliability!B42,0)=4,"Low","Very Low"))))))</f>
        <v>Very High</v>
      </c>
      <c r="L44" s="228">
        <f t="shared" si="8"/>
        <v>3.7</v>
      </c>
      <c r="M44" s="229">
        <f>'Impact of the crisis'!N45</f>
        <v>4.4000000000000004</v>
      </c>
      <c r="N44" s="229">
        <f>'Impact of the crisis'!AB45</f>
        <v>3.2</v>
      </c>
      <c r="O44" s="228">
        <f>'Conditions of people affected'!R45</f>
        <v>3.75</v>
      </c>
      <c r="P44" s="229">
        <f>'Conditions of people affected'!K45</f>
        <v>4.5</v>
      </c>
      <c r="Q44" s="229">
        <f>'Conditions of people affected'!Q45</f>
        <v>3</v>
      </c>
      <c r="R44" s="229">
        <f t="shared" si="9"/>
        <v>3.1</v>
      </c>
      <c r="S44" s="229">
        <f>'Complexity of the crisis'!X45</f>
        <v>3.2</v>
      </c>
      <c r="T44" s="229">
        <f>'Complexity of the crisis'!AN45</f>
        <v>3</v>
      </c>
      <c r="U44" s="124" t="str">
        <f>VLOOKUP(C44,Lists!$C$3:$E$160,3,FALSE)</f>
        <v>Americas</v>
      </c>
      <c r="V44" s="125">
        <v>44956</v>
      </c>
    </row>
    <row r="45" spans="1:22" x14ac:dyDescent="0.25">
      <c r="A45" s="45" t="str">
        <f>'Crisis Indicator Data'!A43</f>
        <v>Complex crisis in Honduras</v>
      </c>
      <c r="B45" s="45" t="str">
        <f>Lists!G43</f>
        <v>Complex crisis</v>
      </c>
      <c r="C45" s="45" t="str">
        <f>'Crisis Indicator Data'!C43</f>
        <v>HND001</v>
      </c>
      <c r="D45" s="45" t="str">
        <f>'Crisis Indicator Data'!D43</f>
        <v>Honduras</v>
      </c>
      <c r="E45" s="45" t="str">
        <f>'Crisis Indicator Data'!E43</f>
        <v>HND</v>
      </c>
      <c r="F45" s="45" t="str">
        <f>'Crisis Indicator Data'!B43</f>
        <v>Violence,Socio-political,Other seasonal event,Cyclone</v>
      </c>
      <c r="G45" s="226">
        <f t="shared" si="5"/>
        <v>3.4</v>
      </c>
      <c r="H45" s="44">
        <f t="shared" si="6"/>
        <v>4</v>
      </c>
      <c r="I45" s="116" t="str">
        <f t="shared" si="7"/>
        <v>High</v>
      </c>
      <c r="J45" s="227" t="str">
        <f>INDEX(Trends!$D$3:$D$404,MATCH(C45,Trends!$C$3:$C$404,0))</f>
        <v>Stable</v>
      </c>
      <c r="K45" s="109" t="str">
        <f>IF(Reliability!B43="x","x",(IF(ROUNDUP(Reliability!B43,0)=1,"Very High",IF(ROUNDUP(Reliability!B43,0)=2,"High",IF(ROUNDUP(Reliability!B43,0)=3,"Medium",IF(ROUNDUP(Reliability!B43,0)=4,"Low","Very Low"))))))</f>
        <v>Very High</v>
      </c>
      <c r="L45" s="228">
        <f t="shared" si="8"/>
        <v>3.6</v>
      </c>
      <c r="M45" s="229">
        <f>'Impact of the crisis'!N46</f>
        <v>4.2</v>
      </c>
      <c r="N45" s="229">
        <f>'Impact of the crisis'!AB46</f>
        <v>3.3</v>
      </c>
      <c r="O45" s="228">
        <f>'Conditions of people affected'!R46</f>
        <v>3.6</v>
      </c>
      <c r="P45" s="229">
        <f>'Conditions of people affected'!K46</f>
        <v>4.2</v>
      </c>
      <c r="Q45" s="229">
        <f>'Conditions of people affected'!Q46</f>
        <v>3</v>
      </c>
      <c r="R45" s="229">
        <f t="shared" si="9"/>
        <v>2.8</v>
      </c>
      <c r="S45" s="229">
        <f>'Complexity of the crisis'!X46</f>
        <v>3</v>
      </c>
      <c r="T45" s="229">
        <f>'Complexity of the crisis'!AN46</f>
        <v>2.5</v>
      </c>
      <c r="U45" s="124" t="str">
        <f>VLOOKUP(C45,Lists!$C$3:$E$160,3,FALSE)</f>
        <v>Americas</v>
      </c>
      <c r="V45" s="125">
        <v>44952</v>
      </c>
    </row>
    <row r="46" spans="1:22" x14ac:dyDescent="0.25">
      <c r="A46" s="45" t="str">
        <f>'Crisis Indicator Data'!A44</f>
        <v>Complex crisis in Haiti</v>
      </c>
      <c r="B46" s="45" t="str">
        <f>Lists!G44</f>
        <v>Complex crisis</v>
      </c>
      <c r="C46" s="45" t="str">
        <f>'Crisis Indicator Data'!C44</f>
        <v>HTI001</v>
      </c>
      <c r="D46" s="45" t="str">
        <f>'Crisis Indicator Data'!D44</f>
        <v>Haiti</v>
      </c>
      <c r="E46" s="45" t="str">
        <f>'Crisis Indicator Data'!E44</f>
        <v>HTI</v>
      </c>
      <c r="F46" s="45" t="str">
        <f>'Crisis Indicator Data'!B44</f>
        <v>Earthquake,Violence,Socio-political,Other seasonal event</v>
      </c>
      <c r="G46" s="226">
        <f t="shared" si="5"/>
        <v>4.2</v>
      </c>
      <c r="H46" s="44">
        <f t="shared" si="6"/>
        <v>5</v>
      </c>
      <c r="I46" s="116" t="str">
        <f t="shared" si="7"/>
        <v>Very High</v>
      </c>
      <c r="J46" s="227" t="str">
        <f>INDEX(Trends!$D$3:$D$404,MATCH(C46,Trends!$C$3:$C$404,0))</f>
        <v>Stable</v>
      </c>
      <c r="K46" s="109" t="str">
        <f>IF(Reliability!B44="x","x",(IF(ROUNDUP(Reliability!B44,0)=1,"Very High",IF(ROUNDUP(Reliability!B44,0)=2,"High",IF(ROUNDUP(Reliability!B44,0)=3,"Medium",IF(ROUNDUP(Reliability!B44,0)=4,"Low","Very Low"))))))</f>
        <v>High</v>
      </c>
      <c r="L46" s="228">
        <f t="shared" si="8"/>
        <v>3.9</v>
      </c>
      <c r="M46" s="229">
        <f>'Impact of the crisis'!N47</f>
        <v>4</v>
      </c>
      <c r="N46" s="229">
        <f>'Impact of the crisis'!AB47</f>
        <v>3.8</v>
      </c>
      <c r="O46" s="228">
        <f>'Conditions of people affected'!R47</f>
        <v>4.7</v>
      </c>
      <c r="P46" s="229">
        <f>'Conditions of people affected'!K47</f>
        <v>4.4000000000000004</v>
      </c>
      <c r="Q46" s="229">
        <f>'Conditions of people affected'!Q47</f>
        <v>5</v>
      </c>
      <c r="R46" s="229">
        <f t="shared" si="9"/>
        <v>3.6</v>
      </c>
      <c r="S46" s="229">
        <f>'Complexity of the crisis'!X47</f>
        <v>3.2</v>
      </c>
      <c r="T46" s="229">
        <f>'Complexity of the crisis'!AN47</f>
        <v>4</v>
      </c>
      <c r="U46" s="124" t="str">
        <f>VLOOKUP(C46,Lists!$C$3:$E$160,3,FALSE)</f>
        <v>Americas</v>
      </c>
      <c r="V46" s="125">
        <v>44921</v>
      </c>
    </row>
    <row r="47" spans="1:22" x14ac:dyDescent="0.25">
      <c r="A47" s="45" t="str">
        <f>'Crisis Indicator Data'!A45</f>
        <v xml:space="preserve">Nippes Earthquake </v>
      </c>
      <c r="B47" s="45" t="str">
        <f>Lists!G45</f>
        <v>Earthquake</v>
      </c>
      <c r="C47" s="45" t="str">
        <f>'Crisis Indicator Data'!C45</f>
        <v>HTI002</v>
      </c>
      <c r="D47" s="45" t="str">
        <f>'Crisis Indicator Data'!D45</f>
        <v>Haiti</v>
      </c>
      <c r="E47" s="45" t="str">
        <f>'Crisis Indicator Data'!E45</f>
        <v>HTI</v>
      </c>
      <c r="F47" s="45" t="str">
        <f>'Crisis Indicator Data'!B45</f>
        <v>Earthquake</v>
      </c>
      <c r="G47" s="226">
        <f t="shared" si="5"/>
        <v>2.9</v>
      </c>
      <c r="H47" s="44">
        <f t="shared" si="6"/>
        <v>3</v>
      </c>
      <c r="I47" s="116" t="str">
        <f t="shared" si="7"/>
        <v>Medium</v>
      </c>
      <c r="J47" s="227" t="str">
        <f>INDEX(Trends!$D$3:$D$404,MATCH(C47,Trends!$C$3:$C$404,0))</f>
        <v>Decreasing</v>
      </c>
      <c r="K47" s="109" t="str">
        <f>IF(Reliability!B45="x","x",(IF(ROUNDUP(Reliability!B45,0)=1,"Very High",IF(ROUNDUP(Reliability!B45,0)=2,"High",IF(ROUNDUP(Reliability!B45,0)=3,"Medium",IF(ROUNDUP(Reliability!B45,0)=4,"Low","Very Low"))))))</f>
        <v>Very High</v>
      </c>
      <c r="L47" s="228">
        <f t="shared" si="8"/>
        <v>2.6</v>
      </c>
      <c r="M47" s="229">
        <f>'Impact of the crisis'!N48</f>
        <v>2.4</v>
      </c>
      <c r="N47" s="229">
        <f>'Impact of the crisis'!AB48</f>
        <v>2.7</v>
      </c>
      <c r="O47" s="228">
        <f>'Conditions of people affected'!R48</f>
        <v>3</v>
      </c>
      <c r="P47" s="229">
        <f>'Conditions of people affected'!K48</f>
        <v>3</v>
      </c>
      <c r="Q47" s="229">
        <f>'Conditions of people affected'!Q48</f>
        <v>3</v>
      </c>
      <c r="R47" s="229">
        <f t="shared" si="9"/>
        <v>3.1</v>
      </c>
      <c r="S47" s="229">
        <f>'Complexity of the crisis'!X48</f>
        <v>3.2</v>
      </c>
      <c r="T47" s="229">
        <f>'Complexity of the crisis'!AN48</f>
        <v>3</v>
      </c>
      <c r="U47" s="124" t="str">
        <f>VLOOKUP(C47,Lists!$C$3:$E$160,3,FALSE)</f>
        <v>Americas</v>
      </c>
      <c r="V47" s="125">
        <v>44921</v>
      </c>
    </row>
    <row r="48" spans="1:22" x14ac:dyDescent="0.25">
      <c r="A48" s="45" t="str">
        <f>'Crisis Indicator Data'!A46</f>
        <v>Displacement from Ukraine conflict in Hungary</v>
      </c>
      <c r="B48" s="45" t="str">
        <f>Lists!G46</f>
        <v>Displacement from Ukraine conflict</v>
      </c>
      <c r="C48" s="45" t="str">
        <f>'Crisis Indicator Data'!C46</f>
        <v>HUN002</v>
      </c>
      <c r="D48" s="45" t="str">
        <f>'Crisis Indicator Data'!D46</f>
        <v>Hungary</v>
      </c>
      <c r="E48" s="45" t="str">
        <f>'Crisis Indicator Data'!E46</f>
        <v>HUN</v>
      </c>
      <c r="F48" s="45" t="str">
        <f>'Crisis Indicator Data'!B46</f>
        <v>Conflict,Displacement</v>
      </c>
      <c r="G48" s="226">
        <f t="shared" si="5"/>
        <v>1.5</v>
      </c>
      <c r="H48" s="44">
        <f t="shared" si="6"/>
        <v>2</v>
      </c>
      <c r="I48" s="116" t="str">
        <f t="shared" si="7"/>
        <v>Low</v>
      </c>
      <c r="J48" s="227" t="str">
        <f>INDEX(Trends!$D$3:$D$404,MATCH(C48,Trends!$C$3:$C$404,0))</f>
        <v>Decreasing</v>
      </c>
      <c r="K48" s="109" t="str">
        <f>IF(Reliability!B46="x","x",(IF(ROUNDUP(Reliability!B46,0)=1,"Very High",IF(ROUNDUP(Reliability!B46,0)=2,"High",IF(ROUNDUP(Reliability!B46,0)=3,"Medium",IF(ROUNDUP(Reliability!B46,0)=4,"Low","Very Low"))))))</f>
        <v>Very High</v>
      </c>
      <c r="L48" s="228">
        <f t="shared" si="8"/>
        <v>1</v>
      </c>
      <c r="M48" s="229">
        <f>'Impact of the crisis'!N49</f>
        <v>0.4</v>
      </c>
      <c r="N48" s="229">
        <f>'Impact of the crisis'!AB49</f>
        <v>1.3</v>
      </c>
      <c r="O48" s="228">
        <f>'Conditions of people affected'!R49</f>
        <v>1.95</v>
      </c>
      <c r="P48" s="229">
        <f>'Conditions of people affected'!K49</f>
        <v>0.9</v>
      </c>
      <c r="Q48" s="229">
        <f>'Conditions of people affected'!Q49</f>
        <v>3</v>
      </c>
      <c r="R48" s="229">
        <f t="shared" si="9"/>
        <v>1.2</v>
      </c>
      <c r="S48" s="229">
        <f>'Complexity of the crisis'!X49</f>
        <v>1.4</v>
      </c>
      <c r="T48" s="229">
        <f>'Complexity of the crisis'!AN49</f>
        <v>1</v>
      </c>
      <c r="U48" s="124" t="str">
        <f>VLOOKUP(C48,Lists!$C$3:$E$160,3,FALSE)</f>
        <v>Europe</v>
      </c>
      <c r="V48" s="125">
        <v>44942</v>
      </c>
    </row>
    <row r="49" spans="1:22" x14ac:dyDescent="0.25">
      <c r="A49" s="45" t="str">
        <f>'Crisis Indicator Data'!A47</f>
        <v>Papua Conflict</v>
      </c>
      <c r="B49" s="45" t="str">
        <f>Lists!G47</f>
        <v>Papua Conflict</v>
      </c>
      <c r="C49" s="45" t="str">
        <f>'Crisis Indicator Data'!C47</f>
        <v>IDN002</v>
      </c>
      <c r="D49" s="45" t="str">
        <f>'Crisis Indicator Data'!D47</f>
        <v>Indonesia</v>
      </c>
      <c r="E49" s="45" t="str">
        <f>'Crisis Indicator Data'!E47</f>
        <v>IDN</v>
      </c>
      <c r="F49" s="45" t="str">
        <f>'Crisis Indicator Data'!B47</f>
        <v>Socio-political,Violence</v>
      </c>
      <c r="G49" s="226">
        <f t="shared" si="5"/>
        <v>2.5</v>
      </c>
      <c r="H49" s="44">
        <f t="shared" si="6"/>
        <v>3</v>
      </c>
      <c r="I49" s="116" t="str">
        <f t="shared" si="7"/>
        <v>Medium</v>
      </c>
      <c r="J49" s="227" t="str">
        <f>INDEX(Trends!$D$3:$D$404,MATCH(C49,Trends!$C$3:$C$404,0))</f>
        <v>Decreasing</v>
      </c>
      <c r="K49" s="109" t="str">
        <f>IF(Reliability!B47="x","x",(IF(ROUNDUP(Reliability!B47,0)=1,"Very High",IF(ROUNDUP(Reliability!B47,0)=2,"High",IF(ROUNDUP(Reliability!B47,0)=3,"Medium",IF(ROUNDUP(Reliability!B47,0)=4,"Low","Very Low"))))))</f>
        <v>Medium</v>
      </c>
      <c r="L49" s="228">
        <f t="shared" si="8"/>
        <v>2.9</v>
      </c>
      <c r="M49" s="229">
        <f>'Impact of the crisis'!N50</f>
        <v>2.1</v>
      </c>
      <c r="N49" s="229">
        <f>'Impact of the crisis'!AB50</f>
        <v>3.3</v>
      </c>
      <c r="O49" s="228">
        <f>'Conditions of people affected'!R50</f>
        <v>1.85</v>
      </c>
      <c r="P49" s="229">
        <f>'Conditions of people affected'!K50</f>
        <v>1.7</v>
      </c>
      <c r="Q49" s="229">
        <f>'Conditions of people affected'!Q50</f>
        <v>2</v>
      </c>
      <c r="R49" s="229">
        <f t="shared" si="9"/>
        <v>3.2</v>
      </c>
      <c r="S49" s="229">
        <f>'Complexity of the crisis'!X50</f>
        <v>2.8</v>
      </c>
      <c r="T49" s="229">
        <f>'Complexity of the crisis'!AN50</f>
        <v>3.5</v>
      </c>
      <c r="U49" s="124" t="str">
        <f>VLOOKUP(C49,Lists!$C$3:$E$160,3,FALSE)</f>
        <v>Asia</v>
      </c>
      <c r="V49" s="125">
        <v>44955</v>
      </c>
    </row>
    <row r="50" spans="1:22" x14ac:dyDescent="0.25">
      <c r="A50" s="45" t="str">
        <f>'Crisis Indicator Data'!A48</f>
        <v>Country Level</v>
      </c>
      <c r="B50" s="45" t="str">
        <f>Lists!G48</f>
        <v>Country Level</v>
      </c>
      <c r="C50" s="45" t="str">
        <f>'Crisis Indicator Data'!C48</f>
        <v>IDN007</v>
      </c>
      <c r="D50" s="45" t="str">
        <f>'Crisis Indicator Data'!D48</f>
        <v>Indonesia</v>
      </c>
      <c r="E50" s="45" t="str">
        <f>'Crisis Indicator Data'!E48</f>
        <v>IDN</v>
      </c>
      <c r="F50" s="45" t="str">
        <f>'Crisis Indicator Data'!B48</f>
        <v>Earthquake,Socio-political,Violence</v>
      </c>
      <c r="G50" s="226">
        <f t="shared" si="5"/>
        <v>2.5</v>
      </c>
      <c r="H50" s="44">
        <f t="shared" si="6"/>
        <v>3</v>
      </c>
      <c r="I50" s="116" t="str">
        <f t="shared" si="7"/>
        <v>Medium</v>
      </c>
      <c r="J50" s="227" t="str">
        <f>INDEX(Trends!$D$3:$D$404,MATCH(C50,Trends!$C$3:$C$404,0))</f>
        <v>-</v>
      </c>
      <c r="K50" s="109" t="str">
        <f>IF(Reliability!B48="x","x",(IF(ROUNDUP(Reliability!B48,0)=1,"Very High",IF(ROUNDUP(Reliability!B48,0)=2,"High",IF(ROUNDUP(Reliability!B48,0)=3,"Medium",IF(ROUNDUP(Reliability!B48,0)=4,"Low","Very Low"))))))</f>
        <v>High</v>
      </c>
      <c r="L50" s="228">
        <f t="shared" si="8"/>
        <v>2.6</v>
      </c>
      <c r="M50" s="229">
        <f>'Impact of the crisis'!N51</f>
        <v>2.6</v>
      </c>
      <c r="N50" s="229">
        <f>'Impact of the crisis'!AB51</f>
        <v>2.6</v>
      </c>
      <c r="O50" s="228">
        <f>'Conditions of people affected'!R51</f>
        <v>2</v>
      </c>
      <c r="P50" s="229">
        <f>'Conditions of people affected'!K51</f>
        <v>2</v>
      </c>
      <c r="Q50" s="229">
        <f>'Conditions of people affected'!Q51</f>
        <v>2</v>
      </c>
      <c r="R50" s="229">
        <f t="shared" si="9"/>
        <v>3.2</v>
      </c>
      <c r="S50" s="229">
        <f>'Complexity of the crisis'!X51</f>
        <v>2.8</v>
      </c>
      <c r="T50" s="229">
        <f>'Complexity of the crisis'!AN51</f>
        <v>3.5</v>
      </c>
      <c r="U50" s="124" t="str">
        <f>VLOOKUP(C50,Lists!$C$3:$E$160,3,FALSE)</f>
        <v>Asia</v>
      </c>
      <c r="V50" s="125">
        <v>44894</v>
      </c>
    </row>
    <row r="51" spans="1:22" ht="14.1" customHeight="1" x14ac:dyDescent="0.25">
      <c r="A51" s="45" t="str">
        <f>'Crisis Indicator Data'!A49</f>
        <v>Earthquake in West Java province</v>
      </c>
      <c r="B51" s="45" t="str">
        <f>Lists!G49</f>
        <v>Earthquake in West Java</v>
      </c>
      <c r="C51" s="45" t="str">
        <f>'Crisis Indicator Data'!C49</f>
        <v>IDN008</v>
      </c>
      <c r="D51" s="45" t="str">
        <f>'Crisis Indicator Data'!D49</f>
        <v>Indonesia</v>
      </c>
      <c r="E51" s="45" t="str">
        <f>'Crisis Indicator Data'!E49</f>
        <v>IDN</v>
      </c>
      <c r="F51" s="45" t="str">
        <f>'Crisis Indicator Data'!B49</f>
        <v>Earthquake</v>
      </c>
      <c r="G51" s="226">
        <f t="shared" si="5"/>
        <v>2.1</v>
      </c>
      <c r="H51" s="44">
        <f t="shared" si="6"/>
        <v>3</v>
      </c>
      <c r="I51" s="116" t="str">
        <f t="shared" si="7"/>
        <v>Medium</v>
      </c>
      <c r="J51" s="227" t="str">
        <f>INDEX(Trends!$D$3:$D$404,MATCH(C51,Trends!$C$3:$C$404,0))</f>
        <v>-</v>
      </c>
      <c r="K51" s="109" t="str">
        <f>IF(Reliability!B49="x","x",(IF(ROUNDUP(Reliability!B49,0)=1,"Very High",IF(ROUNDUP(Reliability!B49,0)=2,"High",IF(ROUNDUP(Reliability!B49,0)=3,"Medium",IF(ROUNDUP(Reliability!B49,0)=4,"Low","Very Low"))))))</f>
        <v>Very High</v>
      </c>
      <c r="L51" s="228">
        <f t="shared" si="8"/>
        <v>2.2999999999999998</v>
      </c>
      <c r="M51" s="229">
        <f>'Impact of the crisis'!N52</f>
        <v>1.6</v>
      </c>
      <c r="N51" s="229">
        <f>'Impact of the crisis'!AB52</f>
        <v>2.6</v>
      </c>
      <c r="O51" s="228">
        <f>'Conditions of people affected'!R52</f>
        <v>1.65</v>
      </c>
      <c r="P51" s="229">
        <f>'Conditions of people affected'!K52</f>
        <v>1.3</v>
      </c>
      <c r="Q51" s="229">
        <f>'Conditions of people affected'!Q52</f>
        <v>2</v>
      </c>
      <c r="R51" s="229">
        <f t="shared" si="9"/>
        <v>2.7</v>
      </c>
      <c r="S51" s="229">
        <f>'Complexity of the crisis'!X52</f>
        <v>2.8</v>
      </c>
      <c r="T51" s="229">
        <f>'Complexity of the crisis'!AN52</f>
        <v>2.5</v>
      </c>
      <c r="U51" s="124" t="str">
        <f>VLOOKUP(C51,Lists!$C$3:$E$160,3,FALSE)</f>
        <v>Asia</v>
      </c>
      <c r="V51" s="125">
        <v>44955</v>
      </c>
    </row>
    <row r="52" spans="1:22" ht="14.1" customHeight="1" x14ac:dyDescent="0.25">
      <c r="A52" s="45" t="str">
        <f>'Crisis Indicator Data'!A50</f>
        <v>Conflict in Jammu and Kashmir</v>
      </c>
      <c r="B52" s="45" t="str">
        <f>Lists!G50</f>
        <v xml:space="preserve">Kashmir conflict </v>
      </c>
      <c r="C52" s="45" t="str">
        <f>'Crisis Indicator Data'!C50</f>
        <v>IND002</v>
      </c>
      <c r="D52" s="45" t="str">
        <f>'Crisis Indicator Data'!D50</f>
        <v>India</v>
      </c>
      <c r="E52" s="45" t="str">
        <f>'Crisis Indicator Data'!E50</f>
        <v>IND</v>
      </c>
      <c r="F52" s="45" t="str">
        <f>'Crisis Indicator Data'!B50</f>
        <v>Socio-political</v>
      </c>
      <c r="G52" s="226" t="str">
        <f t="shared" si="5"/>
        <v>x</v>
      </c>
      <c r="H52" s="44" t="str">
        <f t="shared" si="6"/>
        <v>x</v>
      </c>
      <c r="I52" s="116" t="str">
        <f t="shared" si="7"/>
        <v>x</v>
      </c>
      <c r="J52" s="227" t="str">
        <f>INDEX(Trends!$D$3:$D$404,MATCH(C52,Trends!$C$3:$C$404,0))</f>
        <v>-</v>
      </c>
      <c r="K52" s="109" t="str">
        <f>IF(Reliability!B50="x","x",(IF(ROUNDUP(Reliability!B50,0)=1,"Very High",IF(ROUNDUP(Reliability!B50,0)=2,"High",IF(ROUNDUP(Reliability!B50,0)=3,"Medium",IF(ROUNDUP(Reliability!B50,0)=4,"Low","Very Low"))))))</f>
        <v>Very Low</v>
      </c>
      <c r="L52" s="228">
        <f t="shared" si="8"/>
        <v>2.6</v>
      </c>
      <c r="M52" s="229">
        <f>'Impact of the crisis'!N53</f>
        <v>2</v>
      </c>
      <c r="N52" s="229">
        <f>'Impact of the crisis'!AB53</f>
        <v>2.8</v>
      </c>
      <c r="O52" s="228" t="str">
        <f>'Conditions of people affected'!R53</f>
        <v>x</v>
      </c>
      <c r="P52" s="229" t="str">
        <f>'Conditions of people affected'!K53</f>
        <v>x</v>
      </c>
      <c r="Q52" s="229" t="str">
        <f>'Conditions of people affected'!Q53</f>
        <v>x</v>
      </c>
      <c r="R52" s="229">
        <f t="shared" si="9"/>
        <v>2.2000000000000002</v>
      </c>
      <c r="S52" s="229">
        <f>'Complexity of the crisis'!X53</f>
        <v>2.4</v>
      </c>
      <c r="T52" s="229">
        <f>'Complexity of the crisis'!AN53</f>
        <v>2</v>
      </c>
      <c r="U52" s="124" t="str">
        <f>VLOOKUP(C52,Lists!$C$3:$E$160,3,FALSE)</f>
        <v>Asia</v>
      </c>
      <c r="V52" s="125">
        <v>44955</v>
      </c>
    </row>
    <row r="53" spans="1:22" x14ac:dyDescent="0.25">
      <c r="A53" s="45" t="str">
        <f>'Crisis Indicator Data'!A51</f>
        <v>Afghan Refugees in Iran</v>
      </c>
      <c r="B53" s="45" t="str">
        <f>Lists!G51</f>
        <v>Afghan Refugees</v>
      </c>
      <c r="C53" s="45" t="str">
        <f>'Crisis Indicator Data'!C51</f>
        <v>IRN004</v>
      </c>
      <c r="D53" s="45" t="str">
        <f>'Crisis Indicator Data'!D51</f>
        <v>Iran</v>
      </c>
      <c r="E53" s="45" t="str">
        <f>'Crisis Indicator Data'!E51</f>
        <v>IRN</v>
      </c>
      <c r="F53" s="45" t="str">
        <f>'Crisis Indicator Data'!B51</f>
        <v>Displacement</v>
      </c>
      <c r="G53" s="226">
        <f t="shared" si="5"/>
        <v>3.6</v>
      </c>
      <c r="H53" s="44">
        <f t="shared" si="6"/>
        <v>4</v>
      </c>
      <c r="I53" s="116" t="str">
        <f t="shared" si="7"/>
        <v>High</v>
      </c>
      <c r="J53" s="227" t="str">
        <f>INDEX(Trends!$D$3:$D$404,MATCH(C53,Trends!$C$3:$C$404,0))</f>
        <v>Stable</v>
      </c>
      <c r="K53" s="109" t="str">
        <f>IF(Reliability!B51="x","x",(IF(ROUNDUP(Reliability!B51,0)=1,"Very High",IF(ROUNDUP(Reliability!B51,0)=2,"High",IF(ROUNDUP(Reliability!B51,0)=3,"Medium",IF(ROUNDUP(Reliability!B51,0)=4,"Low","Very Low"))))))</f>
        <v>Low</v>
      </c>
      <c r="L53" s="228">
        <f t="shared" si="8"/>
        <v>3.6</v>
      </c>
      <c r="M53" s="229">
        <f>'Impact of the crisis'!N54</f>
        <v>2.7</v>
      </c>
      <c r="N53" s="229">
        <f>'Impact of the crisis'!AB54</f>
        <v>3.9</v>
      </c>
      <c r="O53" s="228">
        <f>'Conditions of people affected'!R54</f>
        <v>4.05</v>
      </c>
      <c r="P53" s="229">
        <f>'Conditions of people affected'!K54</f>
        <v>4.0999999999999996</v>
      </c>
      <c r="Q53" s="229">
        <f>'Conditions of people affected'!Q54</f>
        <v>4</v>
      </c>
      <c r="R53" s="229">
        <f t="shared" si="9"/>
        <v>2.8</v>
      </c>
      <c r="S53" s="229">
        <f>'Complexity of the crisis'!X54</f>
        <v>3.5</v>
      </c>
      <c r="T53" s="229">
        <f>'Complexity of the crisis'!AN54</f>
        <v>2</v>
      </c>
      <c r="U53" s="124" t="str">
        <f>VLOOKUP(C53,Lists!$C$3:$E$160,3,FALSE)</f>
        <v>Middle east</v>
      </c>
      <c r="V53" s="125">
        <v>44924</v>
      </c>
    </row>
    <row r="54" spans="1:22" x14ac:dyDescent="0.25">
      <c r="A54" s="45" t="str">
        <f>'Crisis Indicator Data'!A52</f>
        <v>Multiple crises in Iraq</v>
      </c>
      <c r="B54" s="45" t="str">
        <f>Lists!G52</f>
        <v>Country level</v>
      </c>
      <c r="C54" s="45" t="str">
        <f>'Crisis Indicator Data'!C52</f>
        <v>IRQ001</v>
      </c>
      <c r="D54" s="45" t="str">
        <f>'Crisis Indicator Data'!D52</f>
        <v>Iraq</v>
      </c>
      <c r="E54" s="45" t="str">
        <f>'Crisis Indicator Data'!E52</f>
        <v>IRQ</v>
      </c>
      <c r="F54" s="45" t="str">
        <f>'Crisis Indicator Data'!B52</f>
        <v>Violence,Displacement,Socio-political,Conflict</v>
      </c>
      <c r="G54" s="226">
        <f t="shared" si="5"/>
        <v>3.9</v>
      </c>
      <c r="H54" s="44">
        <f t="shared" si="6"/>
        <v>4</v>
      </c>
      <c r="I54" s="116" t="str">
        <f t="shared" si="7"/>
        <v>High</v>
      </c>
      <c r="J54" s="227" t="str">
        <f>INDEX(Trends!$D$3:$D$404,MATCH(C54,Trends!$C$3:$C$404,0))</f>
        <v>Stable</v>
      </c>
      <c r="K54" s="109" t="str">
        <f>IF(Reliability!B52="x","x",(IF(ROUNDUP(Reliability!B52,0)=1,"Very High",IF(ROUNDUP(Reliability!B52,0)=2,"High",IF(ROUNDUP(Reliability!B52,0)=3,"Medium",IF(ROUNDUP(Reliability!B52,0)=4,"Low","Very Low"))))))</f>
        <v>High</v>
      </c>
      <c r="L54" s="228">
        <f t="shared" si="8"/>
        <v>4.3</v>
      </c>
      <c r="M54" s="229">
        <f>'Impact of the crisis'!N55</f>
        <v>4.7</v>
      </c>
      <c r="N54" s="229">
        <f>'Impact of the crisis'!AB55</f>
        <v>4</v>
      </c>
      <c r="O54" s="228">
        <f>'Conditions of people affected'!R55</f>
        <v>3.55</v>
      </c>
      <c r="P54" s="229">
        <f>'Conditions of people affected'!K55</f>
        <v>4.0999999999999996</v>
      </c>
      <c r="Q54" s="229">
        <f>'Conditions of people affected'!Q55</f>
        <v>3</v>
      </c>
      <c r="R54" s="229">
        <f t="shared" si="9"/>
        <v>4.0999999999999996</v>
      </c>
      <c r="S54" s="229">
        <f>'Complexity of the crisis'!X55</f>
        <v>3.7</v>
      </c>
      <c r="T54" s="229">
        <f>'Complexity of the crisis'!AN55</f>
        <v>4.5</v>
      </c>
      <c r="U54" s="124" t="str">
        <f>VLOOKUP(C54,Lists!$C$3:$E$160,3,FALSE)</f>
        <v>Middle east</v>
      </c>
      <c r="V54" s="125">
        <v>44949</v>
      </c>
    </row>
    <row r="55" spans="1:22" x14ac:dyDescent="0.25">
      <c r="A55" s="45" t="str">
        <f>'Crisis Indicator Data'!A53</f>
        <v>Conflict  in Iraq</v>
      </c>
      <c r="B55" s="45" t="str">
        <f>Lists!G53</f>
        <v>Conflict</v>
      </c>
      <c r="C55" s="45" t="str">
        <f>'Crisis Indicator Data'!C53</f>
        <v>IRQ002</v>
      </c>
      <c r="D55" s="45" t="str">
        <f>'Crisis Indicator Data'!D53</f>
        <v>Iraq</v>
      </c>
      <c r="E55" s="45" t="str">
        <f>'Crisis Indicator Data'!E53</f>
        <v>IRQ</v>
      </c>
      <c r="F55" s="45" t="str">
        <f>'Crisis Indicator Data'!B53</f>
        <v>Conflict,Socio-political,Violence</v>
      </c>
      <c r="G55" s="226">
        <f t="shared" si="5"/>
        <v>3.9</v>
      </c>
      <c r="H55" s="44">
        <f t="shared" si="6"/>
        <v>4</v>
      </c>
      <c r="I55" s="116" t="str">
        <f t="shared" si="7"/>
        <v>High</v>
      </c>
      <c r="J55" s="227" t="str">
        <f>INDEX(Trends!$D$3:$D$404,MATCH(C55,Trends!$C$3:$C$404,0))</f>
        <v>Decreasing</v>
      </c>
      <c r="K55" s="109" t="str">
        <f>IF(Reliability!B53="x","x",(IF(ROUNDUP(Reliability!B53,0)=1,"Very High",IF(ROUNDUP(Reliability!B53,0)=2,"High",IF(ROUNDUP(Reliability!B53,0)=3,"Medium",IF(ROUNDUP(Reliability!B53,0)=4,"Low","Very Low"))))))</f>
        <v>High</v>
      </c>
      <c r="L55" s="228">
        <f t="shared" si="8"/>
        <v>4.3</v>
      </c>
      <c r="M55" s="229">
        <f>'Impact of the crisis'!N56</f>
        <v>4.7</v>
      </c>
      <c r="N55" s="229">
        <f>'Impact of the crisis'!AB56</f>
        <v>4</v>
      </c>
      <c r="O55" s="228">
        <f>'Conditions of people affected'!R56</f>
        <v>3.5</v>
      </c>
      <c r="P55" s="229">
        <f>'Conditions of people affected'!K56</f>
        <v>4</v>
      </c>
      <c r="Q55" s="229">
        <f>'Conditions of people affected'!Q56</f>
        <v>3</v>
      </c>
      <c r="R55" s="229">
        <f t="shared" si="9"/>
        <v>4.0999999999999996</v>
      </c>
      <c r="S55" s="229">
        <f>'Complexity of the crisis'!X56</f>
        <v>3.7</v>
      </c>
      <c r="T55" s="229">
        <f>'Complexity of the crisis'!AN56</f>
        <v>4.5</v>
      </c>
      <c r="U55" s="124" t="str">
        <f>VLOOKUP(C55,Lists!$C$3:$E$160,3,FALSE)</f>
        <v>Middle east</v>
      </c>
      <c r="V55" s="125">
        <v>44949</v>
      </c>
    </row>
    <row r="56" spans="1:22" x14ac:dyDescent="0.25">
      <c r="A56" s="45" t="str">
        <f>'Crisis Indicator Data'!A54</f>
        <v>Syrian and Palestinian refugees in iraq</v>
      </c>
      <c r="B56" s="45" t="str">
        <f>Lists!G54</f>
        <v>Syrian Refugees</v>
      </c>
      <c r="C56" s="45" t="str">
        <f>'Crisis Indicator Data'!C54</f>
        <v>IRQ003</v>
      </c>
      <c r="D56" s="45" t="str">
        <f>'Crisis Indicator Data'!D54</f>
        <v>Iraq</v>
      </c>
      <c r="E56" s="45" t="str">
        <f>'Crisis Indicator Data'!E54</f>
        <v>IRQ</v>
      </c>
      <c r="F56" s="45" t="str">
        <f>'Crisis Indicator Data'!B54</f>
        <v>Displacement</v>
      </c>
      <c r="G56" s="226">
        <f t="shared" si="5"/>
        <v>2.9</v>
      </c>
      <c r="H56" s="44">
        <f t="shared" si="6"/>
        <v>3</v>
      </c>
      <c r="I56" s="116" t="str">
        <f t="shared" si="7"/>
        <v>Medium</v>
      </c>
      <c r="J56" s="227" t="str">
        <f>INDEX(Trends!$D$3:$D$404,MATCH(C56,Trends!$C$3:$C$404,0))</f>
        <v>Decreasing</v>
      </c>
      <c r="K56" s="109" t="str">
        <f>IF(Reliability!B54="x","x",(IF(ROUNDUP(Reliability!B54,0)=1,"Very High",IF(ROUNDUP(Reliability!B54,0)=2,"High",IF(ROUNDUP(Reliability!B54,0)=3,"Medium",IF(ROUNDUP(Reliability!B54,0)=4,"Low","Very Low"))))))</f>
        <v>Medium</v>
      </c>
      <c r="L56" s="228">
        <f t="shared" si="8"/>
        <v>1.8</v>
      </c>
      <c r="M56" s="229">
        <f>'Impact of the crisis'!N57</f>
        <v>1.5</v>
      </c>
      <c r="N56" s="229">
        <f>'Impact of the crisis'!AB57</f>
        <v>2</v>
      </c>
      <c r="O56" s="228">
        <f>'Conditions of people affected'!R57</f>
        <v>2.9</v>
      </c>
      <c r="P56" s="229">
        <f>'Conditions of people affected'!K57</f>
        <v>2.8</v>
      </c>
      <c r="Q56" s="229">
        <f>'Conditions of people affected'!Q57</f>
        <v>3</v>
      </c>
      <c r="R56" s="229">
        <f t="shared" si="9"/>
        <v>3.6</v>
      </c>
      <c r="S56" s="229">
        <f>'Complexity of the crisis'!X57</f>
        <v>3.7</v>
      </c>
      <c r="T56" s="229">
        <f>'Complexity of the crisis'!AN57</f>
        <v>3.5</v>
      </c>
      <c r="U56" s="124" t="str">
        <f>VLOOKUP(C56,Lists!$C$3:$E$160,3,FALSE)</f>
        <v>Middle east</v>
      </c>
      <c r="V56" s="125">
        <v>44949</v>
      </c>
    </row>
    <row r="57" spans="1:22" x14ac:dyDescent="0.25">
      <c r="A57" s="45" t="str">
        <f>'Crisis Indicator Data'!A55</f>
        <v>Mixed migration flows in Italy</v>
      </c>
      <c r="B57" s="45" t="str">
        <f>Lists!G55</f>
        <v>Mixed Migration</v>
      </c>
      <c r="C57" s="45" t="str">
        <f>'Crisis Indicator Data'!C55</f>
        <v>ITA002</v>
      </c>
      <c r="D57" s="45" t="str">
        <f>'Crisis Indicator Data'!D55</f>
        <v>Italy</v>
      </c>
      <c r="E57" s="45" t="str">
        <f>'Crisis Indicator Data'!E55</f>
        <v>ITA</v>
      </c>
      <c r="F57" s="45" t="str">
        <f>'Crisis Indicator Data'!B55</f>
        <v>Displacement</v>
      </c>
      <c r="G57" s="226">
        <f t="shared" si="5"/>
        <v>2</v>
      </c>
      <c r="H57" s="44">
        <f t="shared" si="6"/>
        <v>2</v>
      </c>
      <c r="I57" s="116" t="str">
        <f t="shared" si="7"/>
        <v>Low</v>
      </c>
      <c r="J57" s="227" t="str">
        <f>INDEX(Trends!$D$3:$D$404,MATCH(C57,Trends!$C$3:$C$404,0))</f>
        <v>Increasing</v>
      </c>
      <c r="K57" s="109" t="str">
        <f>IF(Reliability!B55="x","x",(IF(ROUNDUP(Reliability!B55,0)=1,"Very High",IF(ROUNDUP(Reliability!B55,0)=2,"High",IF(ROUNDUP(Reliability!B55,0)=3,"Medium",IF(ROUNDUP(Reliability!B55,0)=4,"Low","Very Low"))))))</f>
        <v>Very High</v>
      </c>
      <c r="L57" s="228">
        <f t="shared" si="8"/>
        <v>2.7</v>
      </c>
      <c r="M57" s="229">
        <f>'Impact of the crisis'!N58</f>
        <v>1.6</v>
      </c>
      <c r="N57" s="229">
        <f>'Impact of the crisis'!AB58</f>
        <v>3.1</v>
      </c>
      <c r="O57" s="228">
        <f>'Conditions of people affected'!R58</f>
        <v>1.65</v>
      </c>
      <c r="P57" s="229">
        <f>'Conditions of people affected'!K58</f>
        <v>2.2999999999999998</v>
      </c>
      <c r="Q57" s="229">
        <f>'Conditions of people affected'!Q58</f>
        <v>1</v>
      </c>
      <c r="R57" s="229">
        <f t="shared" si="9"/>
        <v>1.8</v>
      </c>
      <c r="S57" s="229">
        <f>'Complexity of the crisis'!X58</f>
        <v>1.5</v>
      </c>
      <c r="T57" s="229">
        <f>'Complexity of the crisis'!AN58</f>
        <v>2</v>
      </c>
      <c r="U57" s="124" t="str">
        <f>VLOOKUP(C57,Lists!$C$3:$E$160,3,FALSE)</f>
        <v>Europe</v>
      </c>
      <c r="V57" s="125">
        <v>44953</v>
      </c>
    </row>
    <row r="58" spans="1:22" x14ac:dyDescent="0.25">
      <c r="A58" s="45" t="str">
        <f>'Crisis Indicator Data'!A56</f>
        <v>Syrian refugees in Jordan</v>
      </c>
      <c r="B58" s="45" t="str">
        <f>Lists!G56</f>
        <v>Syrian refugees</v>
      </c>
      <c r="C58" s="45" t="str">
        <f>'Crisis Indicator Data'!C56</f>
        <v>JOR002</v>
      </c>
      <c r="D58" s="45" t="str">
        <f>'Crisis Indicator Data'!D56</f>
        <v>Jordan</v>
      </c>
      <c r="E58" s="45" t="str">
        <f>'Crisis Indicator Data'!E56</f>
        <v>JOR</v>
      </c>
      <c r="F58" s="45" t="str">
        <f>'Crisis Indicator Data'!B56</f>
        <v>Displacement</v>
      </c>
      <c r="G58" s="226">
        <f t="shared" si="5"/>
        <v>2.7</v>
      </c>
      <c r="H58" s="44">
        <f t="shared" si="6"/>
        <v>3</v>
      </c>
      <c r="I58" s="116" t="str">
        <f t="shared" si="7"/>
        <v>Medium</v>
      </c>
      <c r="J58" s="227" t="str">
        <f>INDEX(Trends!$D$3:$D$404,MATCH(C58,Trends!$C$3:$C$404,0))</f>
        <v>Stable</v>
      </c>
      <c r="K58" s="109" t="str">
        <f>IF(Reliability!B56="x","x",(IF(ROUNDUP(Reliability!B56,0)=1,"Very High",IF(ROUNDUP(Reliability!B56,0)=2,"High",IF(ROUNDUP(Reliability!B56,0)=3,"Medium",IF(ROUNDUP(Reliability!B56,0)=4,"Low","Very Low"))))))</f>
        <v>Medium</v>
      </c>
      <c r="L58" s="228">
        <f t="shared" si="8"/>
        <v>2.7</v>
      </c>
      <c r="M58" s="229">
        <f>'Impact of the crisis'!N59</f>
        <v>3</v>
      </c>
      <c r="N58" s="229">
        <f>'Impact of the crisis'!AB59</f>
        <v>2.6</v>
      </c>
      <c r="O58" s="228">
        <f>'Conditions of people affected'!R59</f>
        <v>3.1</v>
      </c>
      <c r="P58" s="229">
        <f>'Conditions of people affected'!K59</f>
        <v>3.2</v>
      </c>
      <c r="Q58" s="229">
        <f>'Conditions of people affected'!Q59</f>
        <v>3</v>
      </c>
      <c r="R58" s="229">
        <f t="shared" si="9"/>
        <v>2</v>
      </c>
      <c r="S58" s="229">
        <f>'Complexity of the crisis'!X59</f>
        <v>2.5</v>
      </c>
      <c r="T58" s="229">
        <f>'Complexity of the crisis'!AN59</f>
        <v>1.5</v>
      </c>
      <c r="U58" s="124" t="str">
        <f>VLOOKUP(C58,Lists!$C$3:$E$160,3,FALSE)</f>
        <v>Middle east</v>
      </c>
      <c r="V58" s="125">
        <v>44949</v>
      </c>
    </row>
    <row r="59" spans="1:22" x14ac:dyDescent="0.25">
      <c r="A59" s="45" t="str">
        <f>'Crisis Indicator Data'!A57</f>
        <v xml:space="preserve">Multiple crisis in Kenya </v>
      </c>
      <c r="B59" s="45" t="str">
        <f>Lists!G57</f>
        <v xml:space="preserve">Country level </v>
      </c>
      <c r="C59" s="45" t="str">
        <f>'Crisis Indicator Data'!C57</f>
        <v>KEN001</v>
      </c>
      <c r="D59" s="45" t="str">
        <f>'Crisis Indicator Data'!D57</f>
        <v>Kenya</v>
      </c>
      <c r="E59" s="45" t="str">
        <f>'Crisis Indicator Data'!E57</f>
        <v>KEN</v>
      </c>
      <c r="F59" s="45" t="str">
        <f>'Crisis Indicator Data'!B57</f>
        <v>Drought,Displacement</v>
      </c>
      <c r="G59" s="226">
        <f t="shared" si="5"/>
        <v>3.8</v>
      </c>
      <c r="H59" s="44">
        <f t="shared" si="6"/>
        <v>4</v>
      </c>
      <c r="I59" s="116" t="str">
        <f t="shared" si="7"/>
        <v>High</v>
      </c>
      <c r="J59" s="227" t="str">
        <f>INDEX(Trends!$D$3:$D$404,MATCH(C59,Trends!$C$3:$C$404,0))</f>
        <v>Increasing</v>
      </c>
      <c r="K59" s="109" t="str">
        <f>IF(Reliability!B57="x","x",(IF(ROUNDUP(Reliability!B57,0)=1,"Very High",IF(ROUNDUP(Reliability!B57,0)=2,"High",IF(ROUNDUP(Reliability!B57,0)=3,"Medium",IF(ROUNDUP(Reliability!B57,0)=4,"Low","Very Low"))))))</f>
        <v>Medium</v>
      </c>
      <c r="L59" s="228">
        <f t="shared" si="8"/>
        <v>3.9</v>
      </c>
      <c r="M59" s="229">
        <f>'Impact of the crisis'!N60</f>
        <v>3.8</v>
      </c>
      <c r="N59" s="229">
        <f>'Impact of the crisis'!AB60</f>
        <v>3.9</v>
      </c>
      <c r="O59" s="228">
        <f>'Conditions of people affected'!R60</f>
        <v>4.25</v>
      </c>
      <c r="P59" s="229">
        <f>'Conditions of people affected'!K60</f>
        <v>4.5</v>
      </c>
      <c r="Q59" s="229">
        <f>'Conditions of people affected'!Q60</f>
        <v>4</v>
      </c>
      <c r="R59" s="229">
        <f t="shared" si="9"/>
        <v>3.1</v>
      </c>
      <c r="S59" s="229">
        <f>'Complexity of the crisis'!X60</f>
        <v>3.6</v>
      </c>
      <c r="T59" s="229">
        <f>'Complexity of the crisis'!AN60</f>
        <v>2.5</v>
      </c>
      <c r="U59" s="124" t="str">
        <f>VLOOKUP(C59,Lists!$C$3:$E$160,3,FALSE)</f>
        <v>Africa</v>
      </c>
      <c r="V59" s="125">
        <v>44924</v>
      </c>
    </row>
    <row r="60" spans="1:22" x14ac:dyDescent="0.25">
      <c r="A60" s="53" t="str">
        <f>'Crisis Indicator Data'!A58</f>
        <v>Refugee situation in Kenya</v>
      </c>
      <c r="B60" s="45" t="str">
        <f>Lists!G58</f>
        <v>Refugee situation</v>
      </c>
      <c r="C60" s="53" t="str">
        <f>'Crisis Indicator Data'!C58</f>
        <v>KEN002</v>
      </c>
      <c r="D60" s="53" t="str">
        <f>'Crisis Indicator Data'!D58</f>
        <v>Kenya</v>
      </c>
      <c r="E60" s="53" t="str">
        <f>'Crisis Indicator Data'!E58</f>
        <v>KEN</v>
      </c>
      <c r="F60" s="53" t="str">
        <f>'Crisis Indicator Data'!B58</f>
        <v>Displacement</v>
      </c>
      <c r="G60" s="226">
        <f t="shared" si="5"/>
        <v>2.9</v>
      </c>
      <c r="H60" s="54">
        <f t="shared" si="6"/>
        <v>3</v>
      </c>
      <c r="I60" s="117" t="str">
        <f t="shared" si="7"/>
        <v>Medium</v>
      </c>
      <c r="J60" s="227" t="str">
        <f>INDEX(Trends!$D$3:$D$404,MATCH(C60,Trends!$C$3:$C$404,0))</f>
        <v>Stable</v>
      </c>
      <c r="K60" s="109" t="str">
        <f>IF(Reliability!B58="x","x",(IF(ROUNDUP(Reliability!B58,0)=1,"Very High",IF(ROUNDUP(Reliability!B58,0)=2,"High",IF(ROUNDUP(Reliability!B58,0)=3,"Medium",IF(ROUNDUP(Reliability!B58,0)=4,"Low","Very Low"))))))</f>
        <v>Medium</v>
      </c>
      <c r="L60" s="228">
        <f t="shared" si="8"/>
        <v>2.9</v>
      </c>
      <c r="M60" s="234">
        <f>'Impact of the crisis'!N61</f>
        <v>0.8</v>
      </c>
      <c r="N60" s="234">
        <f>'Impact of the crisis'!AB61</f>
        <v>3.6</v>
      </c>
      <c r="O60" s="228">
        <f>'Conditions of people affected'!R61</f>
        <v>2.95</v>
      </c>
      <c r="P60" s="234">
        <f>'Conditions of people affected'!K61</f>
        <v>2.9</v>
      </c>
      <c r="Q60" s="234">
        <f>'Conditions of people affected'!Q61</f>
        <v>3</v>
      </c>
      <c r="R60" s="229">
        <f t="shared" si="9"/>
        <v>2.9</v>
      </c>
      <c r="S60" s="229">
        <f>'Complexity of the crisis'!X61</f>
        <v>3.6</v>
      </c>
      <c r="T60" s="229">
        <f>'Complexity of the crisis'!AN61</f>
        <v>2</v>
      </c>
      <c r="U60" s="124" t="str">
        <f>VLOOKUP(C60,Lists!$C$3:$E$160,3,FALSE)</f>
        <v>Africa</v>
      </c>
      <c r="V60" s="125">
        <v>44889</v>
      </c>
    </row>
    <row r="61" spans="1:22" x14ac:dyDescent="0.25">
      <c r="A61" s="53" t="str">
        <f>'Crisis Indicator Data'!A59</f>
        <v>Drought in Kenya</v>
      </c>
      <c r="B61" s="45" t="str">
        <f>Lists!G59</f>
        <v>Drought</v>
      </c>
      <c r="C61" s="53" t="str">
        <f>'Crisis Indicator Data'!C59</f>
        <v>KEN003</v>
      </c>
      <c r="D61" s="53" t="str">
        <f>'Crisis Indicator Data'!D59</f>
        <v>Kenya</v>
      </c>
      <c r="E61" s="53" t="str">
        <f>'Crisis Indicator Data'!E59</f>
        <v>KEN</v>
      </c>
      <c r="F61" s="53" t="str">
        <f>'Crisis Indicator Data'!B59</f>
        <v>Drought</v>
      </c>
      <c r="G61" s="226">
        <f t="shared" si="5"/>
        <v>3.9</v>
      </c>
      <c r="H61" s="54">
        <f t="shared" si="6"/>
        <v>4</v>
      </c>
      <c r="I61" s="117" t="str">
        <f t="shared" si="7"/>
        <v>High</v>
      </c>
      <c r="J61" s="227" t="str">
        <f>INDEX(Trends!$D$3:$D$404,MATCH(C61,Trends!$C$3:$C$404,0))</f>
        <v>Increasing</v>
      </c>
      <c r="K61" s="109" t="str">
        <f>IF(Reliability!B59="x","x",(IF(ROUNDUP(Reliability!B59,0)=1,"Very High",IF(ROUNDUP(Reliability!B59,0)=2,"High",IF(ROUNDUP(Reliability!B59,0)=3,"Medium",IF(ROUNDUP(Reliability!B59,0)=4,"Low","Very Low"))))))</f>
        <v>Medium</v>
      </c>
      <c r="L61" s="228">
        <f t="shared" si="8"/>
        <v>4.5</v>
      </c>
      <c r="M61" s="234">
        <f>'Impact of the crisis'!N62</f>
        <v>3.8</v>
      </c>
      <c r="N61" s="234">
        <f>'Impact of the crisis'!AB62</f>
        <v>4.75</v>
      </c>
      <c r="O61" s="228">
        <f>'Conditions of people affected'!R62</f>
        <v>4.2</v>
      </c>
      <c r="P61" s="234">
        <f>'Conditions of people affected'!K62</f>
        <v>4.4000000000000004</v>
      </c>
      <c r="Q61" s="234">
        <f>'Conditions of people affected'!Q62</f>
        <v>4</v>
      </c>
      <c r="R61" s="229">
        <f t="shared" si="9"/>
        <v>2.9</v>
      </c>
      <c r="S61" s="229">
        <f>'Complexity of the crisis'!X62</f>
        <v>3.6</v>
      </c>
      <c r="T61" s="229">
        <f>'Complexity of the crisis'!AN62</f>
        <v>2</v>
      </c>
      <c r="U61" s="124" t="str">
        <f>VLOOKUP(C61,Lists!$C$3:$E$160,3,FALSE)</f>
        <v>Africa</v>
      </c>
      <c r="V61" s="125">
        <v>44894</v>
      </c>
    </row>
    <row r="62" spans="1:22" ht="13.35" customHeight="1" x14ac:dyDescent="0.25">
      <c r="A62" s="53" t="str">
        <f>'Crisis Indicator Data'!A60</f>
        <v>Syrian refugees in Lebanon</v>
      </c>
      <c r="B62" s="45" t="str">
        <f>Lists!G60</f>
        <v>Syrian refugees</v>
      </c>
      <c r="C62" s="53" t="str">
        <f>'Crisis Indicator Data'!C60</f>
        <v>LBN002</v>
      </c>
      <c r="D62" s="53" t="str">
        <f>'Crisis Indicator Data'!D60</f>
        <v>Lebanon</v>
      </c>
      <c r="E62" s="53" t="str">
        <f>'Crisis Indicator Data'!E60</f>
        <v>LBN</v>
      </c>
      <c r="F62" s="53" t="str">
        <f>'Crisis Indicator Data'!B60</f>
        <v>Displacement</v>
      </c>
      <c r="G62" s="226">
        <f t="shared" si="5"/>
        <v>3.4</v>
      </c>
      <c r="H62" s="54">
        <f t="shared" si="6"/>
        <v>4</v>
      </c>
      <c r="I62" s="117" t="str">
        <f t="shared" si="7"/>
        <v>High</v>
      </c>
      <c r="J62" s="227" t="str">
        <f>INDEX(Trends!$D$3:$D$404,MATCH(C62,Trends!$C$3:$C$404,0))</f>
        <v>Decreasing</v>
      </c>
      <c r="K62" s="109" t="str">
        <f>IF(Reliability!B60="x","x",(IF(ROUNDUP(Reliability!B60,0)=1,"Very High",IF(ROUNDUP(Reliability!B60,0)=2,"High",IF(ROUNDUP(Reliability!B60,0)=3,"Medium",IF(ROUNDUP(Reliability!B60,0)=4,"Low","Very Low"))))))</f>
        <v>Medium</v>
      </c>
      <c r="L62" s="228">
        <f t="shared" si="8"/>
        <v>4.2</v>
      </c>
      <c r="M62" s="234">
        <f>'Impact of the crisis'!N63</f>
        <v>3.6</v>
      </c>
      <c r="N62" s="234">
        <f>'Impact of the crisis'!AB63</f>
        <v>4.5</v>
      </c>
      <c r="O62" s="228">
        <f>'Conditions of people affected'!R63</f>
        <v>3.8</v>
      </c>
      <c r="P62" s="234">
        <f>'Conditions of people affected'!K63</f>
        <v>3.6</v>
      </c>
      <c r="Q62" s="234">
        <f>'Conditions of people affected'!Q63</f>
        <v>4</v>
      </c>
      <c r="R62" s="229">
        <f t="shared" si="9"/>
        <v>2.2999999999999998</v>
      </c>
      <c r="S62" s="229">
        <f>'Complexity of the crisis'!X63</f>
        <v>2.5</v>
      </c>
      <c r="T62" s="229">
        <f>'Complexity of the crisis'!AN63</f>
        <v>2</v>
      </c>
      <c r="U62" s="124" t="str">
        <f>VLOOKUP(C62,Lists!$C$3:$E$160,3,FALSE)</f>
        <v>Middle east</v>
      </c>
      <c r="V62" s="125">
        <v>44946</v>
      </c>
    </row>
    <row r="63" spans="1:22" x14ac:dyDescent="0.25">
      <c r="A63" s="53" t="str">
        <f>'Crisis Indicator Data'!A61</f>
        <v>Socioeconomic crisis in Lebanon</v>
      </c>
      <c r="B63" s="45" t="str">
        <f>Lists!G61</f>
        <v>Socioeconomic crisis</v>
      </c>
      <c r="C63" s="53" t="str">
        <f>'Crisis Indicator Data'!C61</f>
        <v>LBN004</v>
      </c>
      <c r="D63" s="53" t="str">
        <f>'Crisis Indicator Data'!D61</f>
        <v>Lebanon</v>
      </c>
      <c r="E63" s="53" t="str">
        <f>'Crisis Indicator Data'!E61</f>
        <v>LBN</v>
      </c>
      <c r="F63" s="53" t="str">
        <f>'Crisis Indicator Data'!B61</f>
        <v>Socio-political,Violence,Tecnological Disaster</v>
      </c>
      <c r="G63" s="226">
        <f t="shared" si="5"/>
        <v>3.4</v>
      </c>
      <c r="H63" s="54">
        <f t="shared" si="6"/>
        <v>4</v>
      </c>
      <c r="I63" s="117" t="str">
        <f t="shared" si="7"/>
        <v>High</v>
      </c>
      <c r="J63" s="227" t="str">
        <f>INDEX(Trends!$D$3:$D$404,MATCH(C63,Trends!$C$3:$C$404,0))</f>
        <v>Decreasing</v>
      </c>
      <c r="K63" s="109" t="str">
        <f>IF(Reliability!B61="x","x",(IF(ROUNDUP(Reliability!B61,0)=1,"Very High",IF(ROUNDUP(Reliability!B61,0)=2,"High",IF(ROUNDUP(Reliability!B61,0)=3,"Medium",IF(ROUNDUP(Reliability!B61,0)=4,"Low","Very Low"))))))</f>
        <v>Medium</v>
      </c>
      <c r="L63" s="228">
        <f t="shared" si="8"/>
        <v>3.2</v>
      </c>
      <c r="M63" s="234">
        <f>'Impact of the crisis'!N64</f>
        <v>3.6</v>
      </c>
      <c r="N63" s="234">
        <f>'Impact of the crisis'!AB64</f>
        <v>2.9</v>
      </c>
      <c r="O63" s="228">
        <f>'Conditions of people affected'!R64</f>
        <v>4.0999999999999996</v>
      </c>
      <c r="P63" s="234">
        <f>'Conditions of people affected'!K64</f>
        <v>4.2</v>
      </c>
      <c r="Q63" s="234">
        <f>'Conditions of people affected'!Q64</f>
        <v>4</v>
      </c>
      <c r="R63" s="229">
        <f t="shared" si="9"/>
        <v>2.5</v>
      </c>
      <c r="S63" s="229">
        <f>'Complexity of the crisis'!X64</f>
        <v>2.5</v>
      </c>
      <c r="T63" s="229">
        <f>'Complexity of the crisis'!AN64</f>
        <v>2.5</v>
      </c>
      <c r="U63" s="124" t="str">
        <f>VLOOKUP(C63,Lists!$C$3:$E$160,3,FALSE)</f>
        <v>Middle east</v>
      </c>
      <c r="V63" s="125">
        <v>44946</v>
      </c>
    </row>
    <row r="64" spans="1:22" x14ac:dyDescent="0.25">
      <c r="A64" s="53" t="str">
        <f>'Crisis Indicator Data'!A62</f>
        <v>Complex crisis in Libya</v>
      </c>
      <c r="B64" s="45" t="str">
        <f>Lists!G62</f>
        <v>Complex crisis</v>
      </c>
      <c r="C64" s="53" t="str">
        <f>'Crisis Indicator Data'!C62</f>
        <v>LBY001</v>
      </c>
      <c r="D64" s="53" t="str">
        <f>'Crisis Indicator Data'!D62</f>
        <v>Libya</v>
      </c>
      <c r="E64" s="53" t="str">
        <f>'Crisis Indicator Data'!E62</f>
        <v>LBY</v>
      </c>
      <c r="F64" s="53" t="str">
        <f>'Crisis Indicator Data'!B62</f>
        <v>Conflict,Displacement,Socio-political</v>
      </c>
      <c r="G64" s="226">
        <f t="shared" si="5"/>
        <v>3.8</v>
      </c>
      <c r="H64" s="54">
        <f t="shared" si="6"/>
        <v>4</v>
      </c>
      <c r="I64" s="117" t="str">
        <f t="shared" si="7"/>
        <v>High</v>
      </c>
      <c r="J64" s="227" t="str">
        <f>INDEX(Trends!$D$3:$D$404,MATCH(C64,Trends!$C$3:$C$404,0))</f>
        <v>Increasing</v>
      </c>
      <c r="K64" s="109" t="str">
        <f>IF(Reliability!B62="x","x",(IF(ROUNDUP(Reliability!B62,0)=1,"Very High",IF(ROUNDUP(Reliability!B62,0)=2,"High",IF(ROUNDUP(Reliability!B62,0)=3,"Medium",IF(ROUNDUP(Reliability!B62,0)=4,"Low","Very Low"))))))</f>
        <v>Very High</v>
      </c>
      <c r="L64" s="228">
        <f t="shared" si="8"/>
        <v>4.5999999999999996</v>
      </c>
      <c r="M64" s="234">
        <f>'Impact of the crisis'!N65</f>
        <v>4.5</v>
      </c>
      <c r="N64" s="234">
        <f>'Impact of the crisis'!AB65</f>
        <v>4.5999999999999996</v>
      </c>
      <c r="O64" s="228">
        <f>'Conditions of people affected'!R65</f>
        <v>3.2</v>
      </c>
      <c r="P64" s="234">
        <f>'Conditions of people affected'!K65</f>
        <v>3.4</v>
      </c>
      <c r="Q64" s="234">
        <f>'Conditions of people affected'!Q65</f>
        <v>3</v>
      </c>
      <c r="R64" s="229">
        <f t="shared" si="9"/>
        <v>4</v>
      </c>
      <c r="S64" s="229">
        <f>'Complexity of the crisis'!X65</f>
        <v>3.3</v>
      </c>
      <c r="T64" s="229">
        <f>'Complexity of the crisis'!AN65</f>
        <v>4.5</v>
      </c>
      <c r="U64" s="124" t="str">
        <f>VLOOKUP(C64,Lists!$C$3:$E$160,3,FALSE)</f>
        <v>Africa</v>
      </c>
      <c r="V64" s="125">
        <v>44956</v>
      </c>
    </row>
    <row r="65" spans="1:22" x14ac:dyDescent="0.25">
      <c r="A65" s="53" t="str">
        <f>'Crisis Indicator Data'!A63</f>
        <v>Mixed migration flows in Libya</v>
      </c>
      <c r="B65" s="45" t="str">
        <f>Lists!G63</f>
        <v>Mixed Migration</v>
      </c>
      <c r="C65" s="53" t="str">
        <f>'Crisis Indicator Data'!C63</f>
        <v>LBY002</v>
      </c>
      <c r="D65" s="53" t="str">
        <f>'Crisis Indicator Data'!D63</f>
        <v>Libya</v>
      </c>
      <c r="E65" s="53" t="str">
        <f>'Crisis Indicator Data'!E63</f>
        <v>LBY</v>
      </c>
      <c r="F65" s="53" t="str">
        <f>'Crisis Indicator Data'!B63</f>
        <v>Displacement</v>
      </c>
      <c r="G65" s="226">
        <f t="shared" si="5"/>
        <v>3.4</v>
      </c>
      <c r="H65" s="54">
        <f t="shared" si="6"/>
        <v>4</v>
      </c>
      <c r="I65" s="117" t="str">
        <f t="shared" si="7"/>
        <v>High</v>
      </c>
      <c r="J65" s="227" t="str">
        <f>INDEX(Trends!$D$3:$D$404,MATCH(C65,Trends!$C$3:$C$404,0))</f>
        <v>Increasing</v>
      </c>
      <c r="K65" s="109" t="str">
        <f>IF(Reliability!B63="x","x",(IF(ROUNDUP(Reliability!B63,0)=1,"Very High",IF(ROUNDUP(Reliability!B63,0)=2,"High",IF(ROUNDUP(Reliability!B63,0)=3,"Medium",IF(ROUNDUP(Reliability!B63,0)=4,"Low","Very Low"))))))</f>
        <v>Very High</v>
      </c>
      <c r="L65" s="228">
        <f t="shared" si="8"/>
        <v>3.8</v>
      </c>
      <c r="M65" s="234">
        <f>'Impact of the crisis'!N66</f>
        <v>4.5</v>
      </c>
      <c r="N65" s="234">
        <f>'Impact of the crisis'!AB66</f>
        <v>3.4</v>
      </c>
      <c r="O65" s="228">
        <f>'Conditions of people affected'!R66</f>
        <v>3.05</v>
      </c>
      <c r="P65" s="234">
        <f>'Conditions of people affected'!K66</f>
        <v>3.1</v>
      </c>
      <c r="Q65" s="234">
        <f>'Conditions of people affected'!Q66</f>
        <v>3</v>
      </c>
      <c r="R65" s="229">
        <f t="shared" si="9"/>
        <v>3.7</v>
      </c>
      <c r="S65" s="229">
        <f>'Complexity of the crisis'!X66</f>
        <v>3.3</v>
      </c>
      <c r="T65" s="229">
        <f>'Complexity of the crisis'!AN66</f>
        <v>4</v>
      </c>
      <c r="U65" s="124" t="str">
        <f>VLOOKUP(C65,Lists!$C$3:$E$160,3,FALSE)</f>
        <v>Africa</v>
      </c>
      <c r="V65" s="125">
        <v>44956</v>
      </c>
    </row>
    <row r="66" spans="1:22" x14ac:dyDescent="0.25">
      <c r="A66" s="53" t="str">
        <f>'Crisis Indicator Data'!A64</f>
        <v>Socio-economic crisis in Sri Lanka</v>
      </c>
      <c r="B66" s="45" t="str">
        <f>Lists!G64</f>
        <v>Socio-economic crisis</v>
      </c>
      <c r="C66" s="53" t="str">
        <f>'Crisis Indicator Data'!C64</f>
        <v>LKA002</v>
      </c>
      <c r="D66" s="53" t="str">
        <f>'Crisis Indicator Data'!D64</f>
        <v>Sri Lanka</v>
      </c>
      <c r="E66" s="53" t="str">
        <f>'Crisis Indicator Data'!E64</f>
        <v>LKA</v>
      </c>
      <c r="F66" s="53" t="str">
        <f>'Crisis Indicator Data'!B64</f>
        <v>Socio-political,Food Security</v>
      </c>
      <c r="G66" s="226">
        <f t="shared" si="5"/>
        <v>3.4</v>
      </c>
      <c r="H66" s="54">
        <f t="shared" si="6"/>
        <v>4</v>
      </c>
      <c r="I66" s="117" t="str">
        <f t="shared" si="7"/>
        <v>High</v>
      </c>
      <c r="J66" s="227" t="str">
        <f>INDEX(Trends!$D$3:$D$404,MATCH(C66,Trends!$C$3:$C$404,0))</f>
        <v>Stable</v>
      </c>
      <c r="K66" s="109" t="str">
        <f>IF(Reliability!B64="x","x",(IF(ROUNDUP(Reliability!B64,0)=1,"Very High",IF(ROUNDUP(Reliability!B64,0)=2,"High",IF(ROUNDUP(Reliability!B64,0)=3,"Medium",IF(ROUNDUP(Reliability!B64,0)=4,"Low","Very Low"))))))</f>
        <v>High</v>
      </c>
      <c r="L66" s="228">
        <f t="shared" si="8"/>
        <v>3.8</v>
      </c>
      <c r="M66" s="234">
        <f>'Impact of the crisis'!N67</f>
        <v>4.4000000000000004</v>
      </c>
      <c r="N66" s="234">
        <f>'Impact of the crisis'!AB67</f>
        <v>3.4</v>
      </c>
      <c r="O66" s="228">
        <f>'Conditions of people affected'!R67</f>
        <v>4.3499999999999996</v>
      </c>
      <c r="P66" s="234">
        <f>'Conditions of people affected'!K67</f>
        <v>4.7</v>
      </c>
      <c r="Q66" s="234">
        <f>'Conditions of people affected'!Q67</f>
        <v>4</v>
      </c>
      <c r="R66" s="229">
        <f t="shared" si="9"/>
        <v>1.6</v>
      </c>
      <c r="S66" s="229">
        <f>'Complexity of the crisis'!X67</f>
        <v>2.1</v>
      </c>
      <c r="T66" s="229">
        <f>'Complexity of the crisis'!AN67</f>
        <v>1</v>
      </c>
      <c r="U66" s="124" t="str">
        <f>VLOOKUP(C66,Lists!$C$3:$E$160,3,FALSE)</f>
        <v>Asia</v>
      </c>
      <c r="V66" s="125">
        <v>44956</v>
      </c>
    </row>
    <row r="67" spans="1:22" x14ac:dyDescent="0.25">
      <c r="A67" s="53" t="str">
        <f>'Crisis Indicator Data'!A65</f>
        <v>Food security crisis in Lesotho</v>
      </c>
      <c r="B67" s="45" t="str">
        <f>Lists!G65</f>
        <v>Food security crisis</v>
      </c>
      <c r="C67" s="53" t="str">
        <f>'Crisis Indicator Data'!C65</f>
        <v>LSO003</v>
      </c>
      <c r="D67" s="53" t="str">
        <f>'Crisis Indicator Data'!D65</f>
        <v>Lesotho</v>
      </c>
      <c r="E67" s="53" t="str">
        <f>'Crisis Indicator Data'!E65</f>
        <v>LSO</v>
      </c>
      <c r="F67" s="53" t="str">
        <f>'Crisis Indicator Data'!B65</f>
        <v>Food Security</v>
      </c>
      <c r="G67" s="226">
        <f t="shared" si="5"/>
        <v>2.2000000000000002</v>
      </c>
      <c r="H67" s="54">
        <f t="shared" si="6"/>
        <v>3</v>
      </c>
      <c r="I67" s="117" t="str">
        <f t="shared" si="7"/>
        <v>Medium</v>
      </c>
      <c r="J67" s="227" t="str">
        <f>INDEX(Trends!$D$3:$D$404,MATCH(C67,Trends!$C$3:$C$404,0))</f>
        <v>-</v>
      </c>
      <c r="K67" s="109" t="str">
        <f>IF(Reliability!B65="x","x",(IF(ROUNDUP(Reliability!B65,0)=1,"Very High",IF(ROUNDUP(Reliability!B65,0)=2,"High",IF(ROUNDUP(Reliability!B65,0)=3,"Medium",IF(ROUNDUP(Reliability!B65,0)=4,"Low","Very Low"))))))</f>
        <v>Medium</v>
      </c>
      <c r="L67" s="228">
        <f t="shared" si="8"/>
        <v>2.6</v>
      </c>
      <c r="M67" s="234">
        <f>'Impact of the crisis'!N68</f>
        <v>2.7</v>
      </c>
      <c r="N67" s="234">
        <f>'Impact of the crisis'!AB68</f>
        <v>2.5999999999999996</v>
      </c>
      <c r="O67" s="228">
        <f>'Conditions of people affected'!R68</f>
        <v>2.75</v>
      </c>
      <c r="P67" s="234">
        <f>'Conditions of people affected'!K68</f>
        <v>2.5</v>
      </c>
      <c r="Q67" s="234">
        <f>'Conditions of people affected'!Q68</f>
        <v>3</v>
      </c>
      <c r="R67" s="229">
        <f t="shared" si="9"/>
        <v>1</v>
      </c>
      <c r="S67" s="229">
        <f>'Complexity of the crisis'!X68</f>
        <v>1.4</v>
      </c>
      <c r="T67" s="229">
        <f>'Complexity of the crisis'!AN68</f>
        <v>0.5</v>
      </c>
      <c r="U67" s="124" t="str">
        <f>VLOOKUP(C67,Lists!$C$3:$E$160,3,FALSE)</f>
        <v>Africa</v>
      </c>
      <c r="V67" s="125">
        <v>44953</v>
      </c>
    </row>
    <row r="68" spans="1:22" x14ac:dyDescent="0.25">
      <c r="A68" s="53" t="str">
        <f>'Crisis Indicator Data'!A66</f>
        <v>Mixed migration flows in Morocco</v>
      </c>
      <c r="B68" s="45" t="str">
        <f>Lists!G66</f>
        <v>Mixed Migration</v>
      </c>
      <c r="C68" s="53" t="str">
        <f>'Crisis Indicator Data'!C66</f>
        <v>MAR002</v>
      </c>
      <c r="D68" s="53" t="str">
        <f>'Crisis Indicator Data'!D66</f>
        <v>Morocco</v>
      </c>
      <c r="E68" s="53" t="str">
        <f>'Crisis Indicator Data'!E66</f>
        <v>MAR</v>
      </c>
      <c r="F68" s="53" t="str">
        <f>'Crisis Indicator Data'!B66</f>
        <v>Displacement</v>
      </c>
      <c r="G68" s="226">
        <f t="shared" si="5"/>
        <v>2.2000000000000002</v>
      </c>
      <c r="H68" s="54">
        <f t="shared" si="6"/>
        <v>3</v>
      </c>
      <c r="I68" s="117" t="str">
        <f t="shared" si="7"/>
        <v>Medium</v>
      </c>
      <c r="J68" s="227" t="str">
        <f>INDEX(Trends!$D$3:$D$404,MATCH(C68,Trends!$C$3:$C$404,0))</f>
        <v>Increasing</v>
      </c>
      <c r="K68" s="109" t="str">
        <f>IF(Reliability!B66="x","x",(IF(ROUNDUP(Reliability!B66,0)=1,"Very High",IF(ROUNDUP(Reliability!B66,0)=2,"High",IF(ROUNDUP(Reliability!B66,0)=3,"Medium",IF(ROUNDUP(Reliability!B66,0)=4,"Low","Very Low"))))))</f>
        <v>High</v>
      </c>
      <c r="L68" s="228">
        <f t="shared" si="8"/>
        <v>3.5</v>
      </c>
      <c r="M68" s="234">
        <f>'Impact of the crisis'!N69</f>
        <v>4.9000000000000004</v>
      </c>
      <c r="N68" s="234">
        <f>'Impact of the crisis'!AB69</f>
        <v>2.2999999999999998</v>
      </c>
      <c r="O68" s="228">
        <f>'Conditions of people affected'!R69</f>
        <v>0.75</v>
      </c>
      <c r="P68" s="234">
        <f>'Conditions of people affected'!K69</f>
        <v>0.5</v>
      </c>
      <c r="Q68" s="234">
        <f>'Conditions of people affected'!Q69</f>
        <v>1</v>
      </c>
      <c r="R68" s="229">
        <f t="shared" si="9"/>
        <v>2.8</v>
      </c>
      <c r="S68" s="229">
        <f>'Complexity of the crisis'!X69</f>
        <v>3.1</v>
      </c>
      <c r="T68" s="229">
        <f>'Complexity of the crisis'!AN69</f>
        <v>2.5</v>
      </c>
      <c r="U68" s="124" t="str">
        <f>VLOOKUP(C68,Lists!$C$3:$E$160,3,FALSE)</f>
        <v>Africa</v>
      </c>
      <c r="V68" s="125">
        <v>44953</v>
      </c>
    </row>
    <row r="69" spans="1:22" x14ac:dyDescent="0.25">
      <c r="A69" s="53" t="str">
        <f>'Crisis Indicator Data'!A67</f>
        <v>DIsplacement from Ukraine conflict in Moldova</v>
      </c>
      <c r="B69" s="45" t="str">
        <f>Lists!G67</f>
        <v>Displacement from Ukraine conflict</v>
      </c>
      <c r="C69" s="53" t="str">
        <f>'Crisis Indicator Data'!C67</f>
        <v>MDA002</v>
      </c>
      <c r="D69" s="53" t="str">
        <f>'Crisis Indicator Data'!D67</f>
        <v>Moldova</v>
      </c>
      <c r="E69" s="53" t="str">
        <f>'Crisis Indicator Data'!E67</f>
        <v>MDA</v>
      </c>
      <c r="F69" s="53" t="str">
        <f>'Crisis Indicator Data'!B67</f>
        <v>Displacement,Conflict</v>
      </c>
      <c r="G69" s="226">
        <f t="shared" ref="G69:G100" si="10">IF(OR(O69="x",L69="x"),"x",ROUND((5-GEOMEAN(((5-L69)/5*4+1),((5-O69)/5*4+1),((5-O69)/5*4+1)))/4*3.5+R69*0.3,1))</f>
        <v>1.9</v>
      </c>
      <c r="H69" s="54">
        <f t="shared" ref="H69:H100" si="11">IF(G69="x","x",ROUNDUP(G69,0))</f>
        <v>2</v>
      </c>
      <c r="I69" s="117" t="str">
        <f t="shared" ref="I69:I100" si="12">IF(O69="x","x",IF(L69="x","x",(IF(H69=5,"Very High",IF(H69=4,"High",IF(H69=3,"Medium",IF(H69=2,"Low","Very Low")))))))</f>
        <v>Low</v>
      </c>
      <c r="J69" s="227" t="str">
        <f>INDEX(Trends!$D$3:$D$404,MATCH(C69,Trends!$C$3:$C$404,0))</f>
        <v>Decreasing</v>
      </c>
      <c r="K69" s="109" t="str">
        <f>IF(Reliability!B67="x","x",(IF(ROUNDUP(Reliability!B67,0)=1,"Very High",IF(ROUNDUP(Reliability!B67,0)=2,"High",IF(ROUNDUP(Reliability!B67,0)=3,"Medium",IF(ROUNDUP(Reliability!B67,0)=4,"Low","Very Low"))))))</f>
        <v>Very High</v>
      </c>
      <c r="L69" s="228">
        <f t="shared" ref="L69:L100" si="13">IF(OR(N69="x",M69="x"),"x",ROUND((5-GEOMEAN(((5-M69)/5*4+1),((5-N69)/5*4+1),((5-N69)/5*4+1)))/4*5,1))</f>
        <v>1.5</v>
      </c>
      <c r="M69" s="234">
        <f>'Impact of the crisis'!N70</f>
        <v>0.2</v>
      </c>
      <c r="N69" s="234">
        <f>'Impact of the crisis'!AB70</f>
        <v>2.1</v>
      </c>
      <c r="O69" s="228">
        <f>'Conditions of people affected'!R70</f>
        <v>2.35</v>
      </c>
      <c r="P69" s="234">
        <f>'Conditions of people affected'!K70</f>
        <v>1.7</v>
      </c>
      <c r="Q69" s="234">
        <f>'Conditions of people affected'!Q70</f>
        <v>3</v>
      </c>
      <c r="R69" s="229">
        <f t="shared" ref="R69:R100" si="14">IF(OR(T69="x",S69="x"),S69,ROUND((5-GEOMEAN(((5-S69)/5*4+1),((5-T69)/5*4+1)))/4*5,1))</f>
        <v>1.4</v>
      </c>
      <c r="S69" s="229">
        <f>'Complexity of the crisis'!X70</f>
        <v>1.8</v>
      </c>
      <c r="T69" s="229">
        <f>'Complexity of the crisis'!AN70</f>
        <v>1</v>
      </c>
      <c r="U69" s="124" t="str">
        <f>VLOOKUP(C69,Lists!$C$3:$E$160,3,FALSE)</f>
        <v>Europe</v>
      </c>
      <c r="V69" s="125">
        <v>44942</v>
      </c>
    </row>
    <row r="70" spans="1:22" x14ac:dyDescent="0.25">
      <c r="A70" s="53" t="str">
        <f>'Crisis Indicator Data'!A68</f>
        <v>Drought in Madagascar</v>
      </c>
      <c r="B70" s="45" t="str">
        <f>Lists!G68</f>
        <v>Drought</v>
      </c>
      <c r="C70" s="53" t="str">
        <f>'Crisis Indicator Data'!C68</f>
        <v>MDG002</v>
      </c>
      <c r="D70" s="53" t="str">
        <f>'Crisis Indicator Data'!D68</f>
        <v>Madagascar</v>
      </c>
      <c r="E70" s="53" t="str">
        <f>'Crisis Indicator Data'!E68</f>
        <v>MDG</v>
      </c>
      <c r="F70" s="53" t="str">
        <f>'Crisis Indicator Data'!B68</f>
        <v>Drought</v>
      </c>
      <c r="G70" s="226">
        <f t="shared" si="10"/>
        <v>2.7</v>
      </c>
      <c r="H70" s="54">
        <f t="shared" si="11"/>
        <v>3</v>
      </c>
      <c r="I70" s="117" t="str">
        <f t="shared" si="12"/>
        <v>Medium</v>
      </c>
      <c r="J70" s="227" t="str">
        <f>INDEX(Trends!$D$3:$D$404,MATCH(C70,Trends!$C$3:$C$404,0))</f>
        <v>Increasing</v>
      </c>
      <c r="K70" s="109" t="str">
        <f>IF(Reliability!B68="x","x",(IF(ROUNDUP(Reliability!B68,0)=1,"Very High",IF(ROUNDUP(Reliability!B68,0)=2,"High",IF(ROUNDUP(Reliability!B68,0)=3,"Medium",IF(ROUNDUP(Reliability!B68,0)=4,"Low","Very Low"))))))</f>
        <v>Very High</v>
      </c>
      <c r="L70" s="228">
        <f t="shared" si="13"/>
        <v>2.4</v>
      </c>
      <c r="M70" s="234">
        <f>'Impact of the crisis'!N71</f>
        <v>2.1</v>
      </c>
      <c r="N70" s="234">
        <f>'Impact of the crisis'!AB71</f>
        <v>2.6</v>
      </c>
      <c r="O70" s="228">
        <f>'Conditions of people affected'!R71</f>
        <v>3.45</v>
      </c>
      <c r="P70" s="234">
        <f>'Conditions of people affected'!K71</f>
        <v>3.9</v>
      </c>
      <c r="Q70" s="234">
        <f>'Conditions of people affected'!Q71</f>
        <v>3</v>
      </c>
      <c r="R70" s="229">
        <f t="shared" si="14"/>
        <v>1.7</v>
      </c>
      <c r="S70" s="229">
        <f>'Complexity of the crisis'!X71</f>
        <v>2.2999999999999998</v>
      </c>
      <c r="T70" s="229">
        <f>'Complexity of the crisis'!AN71</f>
        <v>1</v>
      </c>
      <c r="U70" s="124" t="str">
        <f>VLOOKUP(C70,Lists!$C$3:$E$160,3,FALSE)</f>
        <v>Africa</v>
      </c>
      <c r="V70" s="125">
        <v>44953</v>
      </c>
    </row>
    <row r="71" spans="1:22" x14ac:dyDescent="0.25">
      <c r="A71" s="53" t="str">
        <f>'Crisis Indicator Data'!A69</f>
        <v>Multiple crisis in Mexico</v>
      </c>
      <c r="B71" s="45" t="str">
        <f>Lists!G69</f>
        <v>Country Level</v>
      </c>
      <c r="C71" s="53" t="str">
        <f>'Crisis Indicator Data'!C69</f>
        <v>MEX001</v>
      </c>
      <c r="D71" s="53" t="str">
        <f>'Crisis Indicator Data'!D69</f>
        <v>Mexico</v>
      </c>
      <c r="E71" s="53" t="str">
        <f>'Crisis Indicator Data'!E69</f>
        <v>MEX</v>
      </c>
      <c r="F71" s="53" t="str">
        <f>'Crisis Indicator Data'!B69</f>
        <v>Violence,Displacement</v>
      </c>
      <c r="G71" s="226">
        <f t="shared" si="10"/>
        <v>2.8</v>
      </c>
      <c r="H71" s="54">
        <f t="shared" si="11"/>
        <v>3</v>
      </c>
      <c r="I71" s="117" t="str">
        <f t="shared" si="12"/>
        <v>Medium</v>
      </c>
      <c r="J71" s="227" t="str">
        <f>INDEX(Trends!$D$3:$D$404,MATCH(C71,Trends!$C$3:$C$404,0))</f>
        <v>Stable</v>
      </c>
      <c r="K71" s="109" t="str">
        <f>IF(Reliability!B69="x","x",(IF(ROUNDUP(Reliability!B69,0)=1,"Very High",IF(ROUNDUP(Reliability!B69,0)=2,"High",IF(ROUNDUP(Reliability!B69,0)=3,"Medium",IF(ROUNDUP(Reliability!B69,0)=4,"Low","Very Low"))))))</f>
        <v>High</v>
      </c>
      <c r="L71" s="228">
        <f t="shared" si="13"/>
        <v>4.0999999999999996</v>
      </c>
      <c r="M71" s="234">
        <f>'Impact of the crisis'!N72</f>
        <v>5</v>
      </c>
      <c r="N71" s="234">
        <f>'Impact of the crisis'!AB72</f>
        <v>3.5</v>
      </c>
      <c r="O71" s="228">
        <f>'Conditions of people affected'!R72</f>
        <v>1.35</v>
      </c>
      <c r="P71" s="234">
        <f>'Conditions of people affected'!K72</f>
        <v>1.7</v>
      </c>
      <c r="Q71" s="234">
        <f>'Conditions of people affected'!Q72</f>
        <v>1</v>
      </c>
      <c r="R71" s="229">
        <f t="shared" si="14"/>
        <v>3.5</v>
      </c>
      <c r="S71" s="229">
        <f>'Complexity of the crisis'!X72</f>
        <v>3</v>
      </c>
      <c r="T71" s="229">
        <f>'Complexity of the crisis'!AN72</f>
        <v>4</v>
      </c>
      <c r="U71" s="124" t="str">
        <f>VLOOKUP(C71,Lists!$C$3:$E$160,3,FALSE)</f>
        <v>Americas</v>
      </c>
      <c r="V71" s="125">
        <v>44950</v>
      </c>
    </row>
    <row r="72" spans="1:22" x14ac:dyDescent="0.25">
      <c r="A72" s="53" t="str">
        <f>'Crisis Indicator Data'!A70</f>
        <v>Criminal Violence in Mexico</v>
      </c>
      <c r="B72" s="45" t="str">
        <f>Lists!G70</f>
        <v>Criminal Violence</v>
      </c>
      <c r="C72" s="53" t="str">
        <f>'Crisis Indicator Data'!C70</f>
        <v>MEX002</v>
      </c>
      <c r="D72" s="53" t="str">
        <f>'Crisis Indicator Data'!D70</f>
        <v>Mexico</v>
      </c>
      <c r="E72" s="53" t="str">
        <f>'Crisis Indicator Data'!E70</f>
        <v>MEX</v>
      </c>
      <c r="F72" s="53" t="str">
        <f>'Crisis Indicator Data'!B70</f>
        <v>Violence,Displacement</v>
      </c>
      <c r="G72" s="226" t="str">
        <f t="shared" si="10"/>
        <v>x</v>
      </c>
      <c r="H72" s="54" t="str">
        <f t="shared" si="11"/>
        <v>x</v>
      </c>
      <c r="I72" s="117" t="str">
        <f t="shared" si="12"/>
        <v>x</v>
      </c>
      <c r="J72" s="227" t="str">
        <f>INDEX(Trends!$D$3:$D$404,MATCH(C72,Trends!$C$3:$C$404,0))</f>
        <v>-</v>
      </c>
      <c r="K72" s="109" t="str">
        <f>IF(Reliability!B70="x","x",(IF(ROUNDUP(Reliability!B70,0)=1,"Very High",IF(ROUNDUP(Reliability!B70,0)=2,"High",IF(ROUNDUP(Reliability!B70,0)=3,"Medium",IF(ROUNDUP(Reliability!B70,0)=4,"Low","Very Low"))))))</f>
        <v>High</v>
      </c>
      <c r="L72" s="228">
        <f t="shared" si="13"/>
        <v>4.0999999999999996</v>
      </c>
      <c r="M72" s="234">
        <f>'Impact of the crisis'!N73</f>
        <v>5</v>
      </c>
      <c r="N72" s="234">
        <f>'Impact of the crisis'!AB73</f>
        <v>3.4</v>
      </c>
      <c r="O72" s="228" t="str">
        <f>'Conditions of people affected'!R73</f>
        <v>x</v>
      </c>
      <c r="P72" s="234" t="str">
        <f>'Conditions of people affected'!K73</f>
        <v>x</v>
      </c>
      <c r="Q72" s="234" t="str">
        <f>'Conditions of people affected'!Q73</f>
        <v>x</v>
      </c>
      <c r="R72" s="229">
        <f t="shared" si="14"/>
        <v>3.3</v>
      </c>
      <c r="S72" s="229">
        <f>'Complexity of the crisis'!X73</f>
        <v>3</v>
      </c>
      <c r="T72" s="229">
        <f>'Complexity of the crisis'!AN73</f>
        <v>3.5</v>
      </c>
      <c r="U72" s="124" t="str">
        <f>VLOOKUP(C72,Lists!$C$3:$E$160,3,FALSE)</f>
        <v>Americas</v>
      </c>
      <c r="V72" s="125">
        <v>44950</v>
      </c>
    </row>
    <row r="73" spans="1:22" x14ac:dyDescent="0.25">
      <c r="A73" s="53" t="str">
        <f>'Crisis Indicator Data'!A71</f>
        <v>Mixed Migration in Mexico</v>
      </c>
      <c r="B73" s="45" t="str">
        <f>Lists!G71</f>
        <v>Mixed Migration</v>
      </c>
      <c r="C73" s="53" t="str">
        <f>'Crisis Indicator Data'!C71</f>
        <v>MEX003</v>
      </c>
      <c r="D73" s="53" t="str">
        <f>'Crisis Indicator Data'!D71</f>
        <v>Mexico</v>
      </c>
      <c r="E73" s="53" t="str">
        <f>'Crisis Indicator Data'!E71</f>
        <v>MEX</v>
      </c>
      <c r="F73" s="53" t="str">
        <f>'Crisis Indicator Data'!B71</f>
        <v>Displacement</v>
      </c>
      <c r="G73" s="226">
        <f t="shared" si="10"/>
        <v>2.6</v>
      </c>
      <c r="H73" s="54">
        <f t="shared" si="11"/>
        <v>3</v>
      </c>
      <c r="I73" s="117" t="str">
        <f t="shared" si="12"/>
        <v>Medium</v>
      </c>
      <c r="J73" s="227" t="str">
        <f>INDEX(Trends!$D$3:$D$404,MATCH(C73,Trends!$C$3:$C$404,0))</f>
        <v>Increasing</v>
      </c>
      <c r="K73" s="109" t="str">
        <f>IF(Reliability!B71="x","x",(IF(ROUNDUP(Reliability!B71,0)=1,"Very High",IF(ROUNDUP(Reliability!B71,0)=2,"High",IF(ROUNDUP(Reliability!B71,0)=3,"Medium",IF(ROUNDUP(Reliability!B71,0)=4,"Low","Very Low"))))))</f>
        <v>High</v>
      </c>
      <c r="L73" s="228">
        <f t="shared" si="13"/>
        <v>3.8</v>
      </c>
      <c r="M73" s="234">
        <f>'Impact of the crisis'!N74</f>
        <v>4.8</v>
      </c>
      <c r="N73" s="234">
        <f>'Impact of the crisis'!AB74</f>
        <v>3</v>
      </c>
      <c r="O73" s="228">
        <f>'Conditions of people affected'!R74</f>
        <v>1.35</v>
      </c>
      <c r="P73" s="234">
        <f>'Conditions of people affected'!K74</f>
        <v>1.7</v>
      </c>
      <c r="Q73" s="234">
        <f>'Conditions of people affected'!Q74</f>
        <v>1</v>
      </c>
      <c r="R73" s="229">
        <f t="shared" si="14"/>
        <v>3</v>
      </c>
      <c r="S73" s="229">
        <f>'Complexity of the crisis'!X74</f>
        <v>3</v>
      </c>
      <c r="T73" s="229">
        <f>'Complexity of the crisis'!AN74</f>
        <v>3</v>
      </c>
      <c r="U73" s="124" t="str">
        <f>VLOOKUP(C73,Lists!$C$3:$E$160,3,FALSE)</f>
        <v>Americas</v>
      </c>
      <c r="V73" s="125">
        <v>44950</v>
      </c>
    </row>
    <row r="74" spans="1:22" x14ac:dyDescent="0.25">
      <c r="A74" s="53" t="str">
        <f>'Crisis Indicator Data'!A72</f>
        <v>Complex crisis in Mali</v>
      </c>
      <c r="B74" s="45" t="str">
        <f>Lists!G72</f>
        <v>Complex crisis</v>
      </c>
      <c r="C74" s="53" t="str">
        <f>'Crisis Indicator Data'!C72</f>
        <v>MLI001</v>
      </c>
      <c r="D74" s="53" t="str">
        <f>'Crisis Indicator Data'!D72</f>
        <v>Mali</v>
      </c>
      <c r="E74" s="53" t="str">
        <f>'Crisis Indicator Data'!E72</f>
        <v>MLI</v>
      </c>
      <c r="F74" s="53" t="str">
        <f>'Crisis Indicator Data'!B72</f>
        <v>Conflict</v>
      </c>
      <c r="G74" s="226">
        <f t="shared" si="10"/>
        <v>4.3</v>
      </c>
      <c r="H74" s="54">
        <f t="shared" si="11"/>
        <v>5</v>
      </c>
      <c r="I74" s="117" t="str">
        <f t="shared" si="12"/>
        <v>Very High</v>
      </c>
      <c r="J74" s="227" t="str">
        <f>INDEX(Trends!$D$3:$D$404,MATCH(C74,Trends!$C$3:$C$404,0))</f>
        <v>Stable</v>
      </c>
      <c r="K74" s="109" t="str">
        <f>IF(Reliability!B72="x","x",(IF(ROUNDUP(Reliability!B72,0)=1,"Very High",IF(ROUNDUP(Reliability!B72,0)=2,"High",IF(ROUNDUP(Reliability!B72,0)=3,"Medium",IF(ROUNDUP(Reliability!B72,0)=4,"Low","Very Low"))))))</f>
        <v>Very High</v>
      </c>
      <c r="L74" s="228">
        <f t="shared" si="13"/>
        <v>4.4000000000000004</v>
      </c>
      <c r="M74" s="234">
        <f>'Impact of the crisis'!N75</f>
        <v>4.9000000000000004</v>
      </c>
      <c r="N74" s="234">
        <f>'Impact of the crisis'!AB75</f>
        <v>4.0999999999999996</v>
      </c>
      <c r="O74" s="228">
        <f>'Conditions of people affected'!R75</f>
        <v>4.45</v>
      </c>
      <c r="P74" s="234">
        <f>'Conditions of people affected'!K75</f>
        <v>4.9000000000000004</v>
      </c>
      <c r="Q74" s="234">
        <f>'Conditions of people affected'!Q75</f>
        <v>4</v>
      </c>
      <c r="R74" s="229">
        <f t="shared" si="14"/>
        <v>3.9</v>
      </c>
      <c r="S74" s="229">
        <f>'Complexity of the crisis'!X75</f>
        <v>3.2</v>
      </c>
      <c r="T74" s="229">
        <f>'Complexity of the crisis'!AN75</f>
        <v>4.5</v>
      </c>
      <c r="U74" s="124" t="str">
        <f>VLOOKUP(C74,Lists!$C$3:$E$160,3,FALSE)</f>
        <v>Africa</v>
      </c>
      <c r="V74" s="125">
        <v>44953</v>
      </c>
    </row>
    <row r="75" spans="1:22" x14ac:dyDescent="0.25">
      <c r="A75" s="53" t="str">
        <f>'Crisis Indicator Data'!A73</f>
        <v>Multiple crises in Myanmar</v>
      </c>
      <c r="B75" s="45" t="str">
        <f>Lists!G73</f>
        <v>Country level</v>
      </c>
      <c r="C75" s="53" t="str">
        <f>'Crisis Indicator Data'!C73</f>
        <v>MMR001</v>
      </c>
      <c r="D75" s="53" t="str">
        <f>'Crisis Indicator Data'!D73</f>
        <v>Myanmar</v>
      </c>
      <c r="E75" s="53" t="str">
        <f>'Crisis Indicator Data'!E73</f>
        <v>MMR</v>
      </c>
      <c r="F75" s="53" t="str">
        <f>'Crisis Indicator Data'!B73</f>
        <v>Socio-political,Conflict,Violence</v>
      </c>
      <c r="G75" s="226">
        <f t="shared" si="10"/>
        <v>4.5</v>
      </c>
      <c r="H75" s="54">
        <f t="shared" si="11"/>
        <v>5</v>
      </c>
      <c r="I75" s="117" t="str">
        <f t="shared" si="12"/>
        <v>Very High</v>
      </c>
      <c r="J75" s="227" t="str">
        <f>INDEX(Trends!$D$3:$D$404,MATCH(C75,Trends!$C$3:$C$404,0))</f>
        <v>Stable</v>
      </c>
      <c r="K75" s="109" t="str">
        <f>IF(Reliability!B73="x","x",(IF(ROUNDUP(Reliability!B73,0)=1,"Very High",IF(ROUNDUP(Reliability!B73,0)=2,"High",IF(ROUNDUP(Reliability!B73,0)=3,"Medium",IF(ROUNDUP(Reliability!B73,0)=4,"Low","Very Low"))))))</f>
        <v>High</v>
      </c>
      <c r="L75" s="228">
        <f t="shared" si="13"/>
        <v>4.7</v>
      </c>
      <c r="M75" s="234">
        <f>'Impact of the crisis'!N76</f>
        <v>4.9000000000000004</v>
      </c>
      <c r="N75" s="234">
        <f>'Impact of the crisis'!AB76</f>
        <v>4.5999999999999996</v>
      </c>
      <c r="O75" s="228">
        <f>'Conditions of people affected'!R76</f>
        <v>4.5</v>
      </c>
      <c r="P75" s="234">
        <f>'Conditions of people affected'!K76</f>
        <v>5</v>
      </c>
      <c r="Q75" s="234">
        <f>'Conditions of people affected'!Q76</f>
        <v>4</v>
      </c>
      <c r="R75" s="229">
        <f t="shared" si="14"/>
        <v>4.2</v>
      </c>
      <c r="S75" s="229">
        <f>'Complexity of the crisis'!X76</f>
        <v>3.9</v>
      </c>
      <c r="T75" s="229">
        <f>'Complexity of the crisis'!AN76</f>
        <v>4.5</v>
      </c>
      <c r="U75" s="124" t="str">
        <f>VLOOKUP(C75,Lists!$C$3:$E$160,3,FALSE)</f>
        <v>Asia</v>
      </c>
      <c r="V75" s="125">
        <v>44956</v>
      </c>
    </row>
    <row r="76" spans="1:22" x14ac:dyDescent="0.25">
      <c r="A76" s="53" t="str">
        <f>'Crisis Indicator Data'!A74</f>
        <v>Rakhine Conflict</v>
      </c>
      <c r="B76" s="45" t="str">
        <f>Lists!G74</f>
        <v>Rakhine conflict</v>
      </c>
      <c r="C76" s="53" t="str">
        <f>'Crisis Indicator Data'!C74</f>
        <v>MMR002</v>
      </c>
      <c r="D76" s="53" t="str">
        <f>'Crisis Indicator Data'!D74</f>
        <v>Myanmar</v>
      </c>
      <c r="E76" s="53" t="str">
        <f>'Crisis Indicator Data'!E74</f>
        <v>MMR</v>
      </c>
      <c r="F76" s="53" t="str">
        <f>'Crisis Indicator Data'!B74</f>
        <v>Conflict</v>
      </c>
      <c r="G76" s="226">
        <f t="shared" si="10"/>
        <v>3.9</v>
      </c>
      <c r="H76" s="54">
        <f t="shared" si="11"/>
        <v>4</v>
      </c>
      <c r="I76" s="117" t="str">
        <f t="shared" si="12"/>
        <v>High</v>
      </c>
      <c r="J76" s="227" t="str">
        <f>INDEX(Trends!$D$3:$D$404,MATCH(C76,Trends!$C$3:$C$404,0))</f>
        <v>Increasing</v>
      </c>
      <c r="K76" s="109" t="str">
        <f>IF(Reliability!B74="x","x",(IF(ROUNDUP(Reliability!B74,0)=1,"Very High",IF(ROUNDUP(Reliability!B74,0)=2,"High",IF(ROUNDUP(Reliability!B74,0)=3,"Medium",IF(ROUNDUP(Reliability!B74,0)=4,"Low","Very Low"))))))</f>
        <v>High</v>
      </c>
      <c r="L76" s="228">
        <f t="shared" si="13"/>
        <v>3.7</v>
      </c>
      <c r="M76" s="234">
        <f>'Impact of the crisis'!N77</f>
        <v>1.2</v>
      </c>
      <c r="N76" s="234">
        <f>'Impact of the crisis'!AB77</f>
        <v>4.4000000000000004</v>
      </c>
      <c r="O76" s="228">
        <f>'Conditions of people affected'!R77</f>
        <v>3.85</v>
      </c>
      <c r="P76" s="234">
        <f>'Conditions of people affected'!K77</f>
        <v>3.7</v>
      </c>
      <c r="Q76" s="234">
        <f>'Conditions of people affected'!Q77</f>
        <v>4</v>
      </c>
      <c r="R76" s="229">
        <f t="shared" si="14"/>
        <v>4</v>
      </c>
      <c r="S76" s="229">
        <f>'Complexity of the crisis'!X77</f>
        <v>3.9</v>
      </c>
      <c r="T76" s="229">
        <f>'Complexity of the crisis'!AN77</f>
        <v>4</v>
      </c>
      <c r="U76" s="124" t="str">
        <f>VLOOKUP(C76,Lists!$C$3:$E$160,3,FALSE)</f>
        <v>Asia</v>
      </c>
      <c r="V76" s="125">
        <v>44956</v>
      </c>
    </row>
    <row r="77" spans="1:22" x14ac:dyDescent="0.25">
      <c r="A77" s="53" t="str">
        <f>'Crisis Indicator Data'!A75</f>
        <v>Kachin and Shan Conflict</v>
      </c>
      <c r="B77" s="45" t="str">
        <f>Lists!G75</f>
        <v>Kachin and Shan conflict</v>
      </c>
      <c r="C77" s="53" t="str">
        <f>'Crisis Indicator Data'!C75</f>
        <v>MMR003</v>
      </c>
      <c r="D77" s="53" t="str">
        <f>'Crisis Indicator Data'!D75</f>
        <v>Myanmar</v>
      </c>
      <c r="E77" s="53" t="str">
        <f>'Crisis Indicator Data'!E75</f>
        <v>MMR</v>
      </c>
      <c r="F77" s="53" t="str">
        <f>'Crisis Indicator Data'!B75</f>
        <v>Conflict</v>
      </c>
      <c r="G77" s="226">
        <f t="shared" si="10"/>
        <v>3.7</v>
      </c>
      <c r="H77" s="54">
        <f t="shared" si="11"/>
        <v>4</v>
      </c>
      <c r="I77" s="117" t="str">
        <f t="shared" si="12"/>
        <v>High</v>
      </c>
      <c r="J77" s="227" t="str">
        <f>INDEX(Trends!$D$3:$D$404,MATCH(C77,Trends!$C$3:$C$404,0))</f>
        <v>Decreasing</v>
      </c>
      <c r="K77" s="109" t="str">
        <f>IF(Reliability!B75="x","x",(IF(ROUNDUP(Reliability!B75,0)=1,"Very High",IF(ROUNDUP(Reliability!B75,0)=2,"High",IF(ROUNDUP(Reliability!B75,0)=3,"Medium",IF(ROUNDUP(Reliability!B75,0)=4,"Low","Very Low"))))))</f>
        <v>High</v>
      </c>
      <c r="L77" s="228">
        <f t="shared" si="13"/>
        <v>3.4</v>
      </c>
      <c r="M77" s="234">
        <f>'Impact of the crisis'!N78</f>
        <v>1.9</v>
      </c>
      <c r="N77" s="234">
        <f>'Impact of the crisis'!AB78</f>
        <v>3.9</v>
      </c>
      <c r="O77" s="228">
        <f>'Conditions of people affected'!R78</f>
        <v>3.8</v>
      </c>
      <c r="P77" s="234">
        <f>'Conditions of people affected'!K78</f>
        <v>3.6</v>
      </c>
      <c r="Q77" s="234">
        <f>'Conditions of people affected'!Q78</f>
        <v>4</v>
      </c>
      <c r="R77" s="229">
        <f t="shared" si="14"/>
        <v>3.7</v>
      </c>
      <c r="S77" s="229">
        <f>'Complexity of the crisis'!X78</f>
        <v>3.9</v>
      </c>
      <c r="T77" s="229">
        <f>'Complexity of the crisis'!AN78</f>
        <v>3.5</v>
      </c>
      <c r="U77" s="124" t="str">
        <f>VLOOKUP(C77,Lists!$C$3:$E$160,3,FALSE)</f>
        <v>Asia</v>
      </c>
      <c r="V77" s="125">
        <v>44956</v>
      </c>
    </row>
    <row r="78" spans="1:22" x14ac:dyDescent="0.25">
      <c r="A78" s="53" t="str">
        <f>'Crisis Indicator Data'!A76</f>
        <v>Post-coup conflict in Myanmar</v>
      </c>
      <c r="B78" s="45" t="str">
        <f>Lists!G76</f>
        <v>Post-coup conflict</v>
      </c>
      <c r="C78" s="53" t="str">
        <f>'Crisis Indicator Data'!C76</f>
        <v>MMR004</v>
      </c>
      <c r="D78" s="53" t="str">
        <f>'Crisis Indicator Data'!D76</f>
        <v>Myanmar</v>
      </c>
      <c r="E78" s="53" t="str">
        <f>'Crisis Indicator Data'!E76</f>
        <v>MMR</v>
      </c>
      <c r="F78" s="53" t="str">
        <f>'Crisis Indicator Data'!B76</f>
        <v>Violence,Socio-political,Conflict</v>
      </c>
      <c r="G78" s="226">
        <f t="shared" si="10"/>
        <v>4.4000000000000004</v>
      </c>
      <c r="H78" s="54">
        <f t="shared" si="11"/>
        <v>5</v>
      </c>
      <c r="I78" s="117" t="str">
        <f t="shared" si="12"/>
        <v>Very High</v>
      </c>
      <c r="J78" s="227" t="str">
        <f>INDEX(Trends!$D$3:$D$404,MATCH(C78,Trends!$C$3:$C$404,0))</f>
        <v>Stable</v>
      </c>
      <c r="K78" s="109" t="str">
        <f>IF(Reliability!B76="x","x",(IF(ROUNDUP(Reliability!B76,0)=1,"Very High",IF(ROUNDUP(Reliability!B76,0)=2,"High",IF(ROUNDUP(Reliability!B76,0)=3,"Medium",IF(ROUNDUP(Reliability!B76,0)=4,"Low","Very Low"))))))</f>
        <v>Very High</v>
      </c>
      <c r="L78" s="228">
        <f t="shared" si="13"/>
        <v>4.5</v>
      </c>
      <c r="M78" s="234">
        <f>'Impact of the crisis'!N79</f>
        <v>4.4000000000000004</v>
      </c>
      <c r="N78" s="234">
        <f>'Impact of the crisis'!AB79</f>
        <v>4.5999999999999996</v>
      </c>
      <c r="O78" s="228">
        <f>'Conditions of people affected'!R79</f>
        <v>4.5</v>
      </c>
      <c r="P78" s="234">
        <f>'Conditions of people affected'!K79</f>
        <v>5</v>
      </c>
      <c r="Q78" s="234">
        <f>'Conditions of people affected'!Q79</f>
        <v>4</v>
      </c>
      <c r="R78" s="229">
        <f t="shared" si="14"/>
        <v>4</v>
      </c>
      <c r="S78" s="229">
        <f>'Complexity of the crisis'!X79</f>
        <v>3.9</v>
      </c>
      <c r="T78" s="229">
        <f>'Complexity of the crisis'!AN79</f>
        <v>4</v>
      </c>
      <c r="U78" s="124" t="str">
        <f>VLOOKUP(C78,Lists!$C$3:$E$160,3,FALSE)</f>
        <v>Asia</v>
      </c>
      <c r="V78" s="125">
        <v>44956</v>
      </c>
    </row>
    <row r="79" spans="1:22" x14ac:dyDescent="0.25">
      <c r="A79" s="53" t="str">
        <f>'Crisis Indicator Data'!A77</f>
        <v>Multiple Crises in Mozambique</v>
      </c>
      <c r="B79" s="45" t="str">
        <f>Lists!G77</f>
        <v>Multiple Crises</v>
      </c>
      <c r="C79" s="53" t="str">
        <f>'Crisis Indicator Data'!C77</f>
        <v>MOZ001</v>
      </c>
      <c r="D79" s="53" t="str">
        <f>'Crisis Indicator Data'!D77</f>
        <v>Mozambique</v>
      </c>
      <c r="E79" s="53" t="str">
        <f>'Crisis Indicator Data'!E77</f>
        <v>MOZ</v>
      </c>
      <c r="F79" s="53" t="str">
        <f>'Crisis Indicator Data'!B77</f>
        <v>Conflict,Displacement,Cyclone</v>
      </c>
      <c r="G79" s="226">
        <f t="shared" si="10"/>
        <v>3.6</v>
      </c>
      <c r="H79" s="54">
        <f t="shared" si="11"/>
        <v>4</v>
      </c>
      <c r="I79" s="117" t="str">
        <f t="shared" si="12"/>
        <v>High</v>
      </c>
      <c r="J79" s="227" t="str">
        <f>INDEX(Trends!$D$3:$D$404,MATCH(C79,Trends!$C$3:$C$404,0))</f>
        <v>Stable</v>
      </c>
      <c r="K79" s="109" t="str">
        <f>IF(Reliability!B77="x","x",(IF(ROUNDUP(Reliability!B77,0)=1,"Very High",IF(ROUNDUP(Reliability!B77,0)=2,"High",IF(ROUNDUP(Reliability!B77,0)=3,"Medium",IF(ROUNDUP(Reliability!B77,0)=4,"Low","Very Low"))))))</f>
        <v>High</v>
      </c>
      <c r="L79" s="228">
        <f t="shared" si="13"/>
        <v>3.7</v>
      </c>
      <c r="M79" s="234">
        <f>'Impact of the crisis'!N80</f>
        <v>4.3</v>
      </c>
      <c r="N79" s="234">
        <f>'Impact of the crisis'!AB80</f>
        <v>3.3</v>
      </c>
      <c r="O79" s="228">
        <f>'Conditions of people affected'!R80</f>
        <v>3.45</v>
      </c>
      <c r="P79" s="234">
        <f>'Conditions of people affected'!K80</f>
        <v>3.9</v>
      </c>
      <c r="Q79" s="234">
        <f>'Conditions of people affected'!Q80</f>
        <v>3</v>
      </c>
      <c r="R79" s="229">
        <f t="shared" si="14"/>
        <v>3.9</v>
      </c>
      <c r="S79" s="229">
        <f>'Complexity of the crisis'!X80</f>
        <v>3.7</v>
      </c>
      <c r="T79" s="229">
        <f>'Complexity of the crisis'!AN80</f>
        <v>4</v>
      </c>
      <c r="U79" s="124" t="str">
        <f>VLOOKUP(C79,Lists!$C$3:$E$160,3,FALSE)</f>
        <v>Africa</v>
      </c>
      <c r="V79" s="125">
        <v>44951</v>
      </c>
    </row>
    <row r="80" spans="1:22" x14ac:dyDescent="0.25">
      <c r="A80" s="53" t="str">
        <f>'Crisis Indicator Data'!A78</f>
        <v>Cabo Delgado Islamist Insurgency</v>
      </c>
      <c r="B80" s="45" t="str">
        <f>Lists!G78</f>
        <v>Violent Insurgency in Cabo Delgado</v>
      </c>
      <c r="C80" s="53" t="str">
        <f>'Crisis Indicator Data'!C78</f>
        <v>MOZ004</v>
      </c>
      <c r="D80" s="53" t="str">
        <f>'Crisis Indicator Data'!D78</f>
        <v>Mozambique</v>
      </c>
      <c r="E80" s="53" t="str">
        <f>'Crisis Indicator Data'!E78</f>
        <v>MOZ</v>
      </c>
      <c r="F80" s="53" t="str">
        <f>'Crisis Indicator Data'!B78</f>
        <v>Conflict,Displacement</v>
      </c>
      <c r="G80" s="226">
        <f t="shared" si="10"/>
        <v>3.5</v>
      </c>
      <c r="H80" s="54">
        <f t="shared" si="11"/>
        <v>4</v>
      </c>
      <c r="I80" s="117" t="str">
        <f t="shared" si="12"/>
        <v>High</v>
      </c>
      <c r="J80" s="227" t="str">
        <f>INDEX(Trends!$D$3:$D$404,MATCH(C80,Trends!$C$3:$C$404,0))</f>
        <v>Increasing</v>
      </c>
      <c r="K80" s="109" t="str">
        <f>IF(Reliability!B78="x","x",(IF(ROUNDUP(Reliability!B78,0)=1,"Very High",IF(ROUNDUP(Reliability!B78,0)=2,"High",IF(ROUNDUP(Reliability!B78,0)=3,"Medium",IF(ROUNDUP(Reliability!B78,0)=4,"Low","Very Low"))))))</f>
        <v>High</v>
      </c>
      <c r="L80" s="228">
        <f t="shared" si="13"/>
        <v>3.7</v>
      </c>
      <c r="M80" s="234">
        <f>'Impact of the crisis'!N81</f>
        <v>2.7</v>
      </c>
      <c r="N80" s="234">
        <f>'Impact of the crisis'!AB81</f>
        <v>4.0999999999999996</v>
      </c>
      <c r="O80" s="228">
        <f>'Conditions of people affected'!R81</f>
        <v>3.35</v>
      </c>
      <c r="P80" s="234">
        <f>'Conditions of people affected'!K81</f>
        <v>3.7</v>
      </c>
      <c r="Q80" s="234">
        <f>'Conditions of people affected'!Q81</f>
        <v>3</v>
      </c>
      <c r="R80" s="229">
        <f t="shared" si="14"/>
        <v>3.4</v>
      </c>
      <c r="S80" s="229">
        <f>'Complexity of the crisis'!X81</f>
        <v>3.7</v>
      </c>
      <c r="T80" s="229">
        <f>'Complexity of the crisis'!AN81</f>
        <v>3</v>
      </c>
      <c r="U80" s="124" t="str">
        <f>VLOOKUP(C80,Lists!$C$3:$E$160,3,FALSE)</f>
        <v>Africa</v>
      </c>
      <c r="V80" s="125">
        <v>44951</v>
      </c>
    </row>
    <row r="81" spans="1:22" x14ac:dyDescent="0.25">
      <c r="A81" s="53" t="str">
        <f>'Crisis Indicator Data'!A79</f>
        <v>Refugees from Mali in Mauritania</v>
      </c>
      <c r="B81" s="45" t="str">
        <f>Lists!G79</f>
        <v>Malian refugees</v>
      </c>
      <c r="C81" s="53" t="str">
        <f>'Crisis Indicator Data'!C79</f>
        <v>MRT002</v>
      </c>
      <c r="D81" s="53" t="str">
        <f>'Crisis Indicator Data'!D79</f>
        <v>Mauritania</v>
      </c>
      <c r="E81" s="53" t="str">
        <f>'Crisis Indicator Data'!E79</f>
        <v>MRT</v>
      </c>
      <c r="F81" s="53" t="str">
        <f>'Crisis Indicator Data'!B79</f>
        <v>Displacement</v>
      </c>
      <c r="G81" s="226">
        <f t="shared" si="10"/>
        <v>2.2999999999999998</v>
      </c>
      <c r="H81" s="54">
        <f t="shared" si="11"/>
        <v>3</v>
      </c>
      <c r="I81" s="117" t="str">
        <f t="shared" si="12"/>
        <v>Medium</v>
      </c>
      <c r="J81" s="227" t="str">
        <f>INDEX(Trends!$D$3:$D$404,MATCH(C81,Trends!$C$3:$C$404,0))</f>
        <v>Increasing</v>
      </c>
      <c r="K81" s="109" t="str">
        <f>IF(Reliability!B79="x","x",(IF(ROUNDUP(Reliability!B79,0)=1,"Very High",IF(ROUNDUP(Reliability!B79,0)=2,"High",IF(ROUNDUP(Reliability!B79,0)=3,"Medium",IF(ROUNDUP(Reliability!B79,0)=4,"Low","Very Low"))))))</f>
        <v>Very High</v>
      </c>
      <c r="L81" s="228">
        <f t="shared" si="13"/>
        <v>2.6</v>
      </c>
      <c r="M81" s="234">
        <f>'Impact of the crisis'!N82</f>
        <v>1.8</v>
      </c>
      <c r="N81" s="234">
        <f>'Impact of the crisis'!AB82</f>
        <v>2.9</v>
      </c>
      <c r="O81" s="228">
        <f>'Conditions of people affected'!R82</f>
        <v>2.35</v>
      </c>
      <c r="P81" s="234">
        <f>'Conditions of people affected'!K82</f>
        <v>1.7</v>
      </c>
      <c r="Q81" s="234">
        <f>'Conditions of people affected'!Q82</f>
        <v>3</v>
      </c>
      <c r="R81" s="229">
        <f t="shared" si="14"/>
        <v>1.9</v>
      </c>
      <c r="S81" s="229">
        <f>'Complexity of the crisis'!X82</f>
        <v>2.2000000000000002</v>
      </c>
      <c r="T81" s="229">
        <f>'Complexity of the crisis'!AN82</f>
        <v>1.5</v>
      </c>
      <c r="U81" s="124" t="str">
        <f>VLOOKUP(C81,Lists!$C$3:$E$160,3,FALSE)</f>
        <v>Africa</v>
      </c>
      <c r="V81" s="125">
        <v>44938</v>
      </c>
    </row>
    <row r="82" spans="1:22" x14ac:dyDescent="0.25">
      <c r="A82" s="53" t="str">
        <f>'Crisis Indicator Data'!A80</f>
        <v>Food Security in Mauritania</v>
      </c>
      <c r="B82" s="45" t="str">
        <f>Lists!G80</f>
        <v>Food security</v>
      </c>
      <c r="C82" s="53" t="str">
        <f>'Crisis Indicator Data'!C80</f>
        <v>MRT003</v>
      </c>
      <c r="D82" s="53" t="str">
        <f>'Crisis Indicator Data'!D80</f>
        <v>Mauritania</v>
      </c>
      <c r="E82" s="53" t="str">
        <f>'Crisis Indicator Data'!E80</f>
        <v>MRT</v>
      </c>
      <c r="F82" s="53" t="str">
        <f>'Crisis Indicator Data'!B80</f>
        <v>Drought,Floods</v>
      </c>
      <c r="G82" s="226">
        <f t="shared" si="10"/>
        <v>2.7</v>
      </c>
      <c r="H82" s="54">
        <f t="shared" si="11"/>
        <v>3</v>
      </c>
      <c r="I82" s="117" t="str">
        <f t="shared" si="12"/>
        <v>Medium</v>
      </c>
      <c r="J82" s="227" t="str">
        <f>INDEX(Trends!$D$3:$D$404,MATCH(C82,Trends!$C$3:$C$404,0))</f>
        <v>Stable</v>
      </c>
      <c r="K82" s="109" t="str">
        <f>IF(Reliability!B80="x","x",(IF(ROUNDUP(Reliability!B80,0)=1,"Very High",IF(ROUNDUP(Reliability!B80,0)=2,"High",IF(ROUNDUP(Reliability!B80,0)=3,"Medium",IF(ROUNDUP(Reliability!B80,0)=4,"Low","Very Low"))))))</f>
        <v>High</v>
      </c>
      <c r="L82" s="228">
        <f t="shared" si="13"/>
        <v>2.7</v>
      </c>
      <c r="M82" s="234">
        <f>'Impact of the crisis'!N83</f>
        <v>4.3</v>
      </c>
      <c r="N82" s="234">
        <f>'Impact of the crisis'!AB83</f>
        <v>1.4</v>
      </c>
      <c r="O82" s="228">
        <f>'Conditions of people affected'!R83</f>
        <v>3.05</v>
      </c>
      <c r="P82" s="234">
        <f>'Conditions of people affected'!K83</f>
        <v>3.1</v>
      </c>
      <c r="Q82" s="234">
        <f>'Conditions of people affected'!Q83</f>
        <v>3</v>
      </c>
      <c r="R82" s="229">
        <f t="shared" si="14"/>
        <v>2.1</v>
      </c>
      <c r="S82" s="229">
        <f>'Complexity of the crisis'!X83</f>
        <v>2.2000000000000002</v>
      </c>
      <c r="T82" s="229">
        <f>'Complexity of the crisis'!AN83</f>
        <v>2</v>
      </c>
      <c r="U82" s="124" t="str">
        <f>VLOOKUP(C82,Lists!$C$3:$E$160,3,FALSE)</f>
        <v>Africa</v>
      </c>
      <c r="V82" s="125">
        <v>44938</v>
      </c>
    </row>
    <row r="83" spans="1:22" x14ac:dyDescent="0.25">
      <c r="A83" s="53" t="str">
        <f>'Crisis Indicator Data'!A81</f>
        <v>Complex crisis in Malawi</v>
      </c>
      <c r="B83" s="45" t="str">
        <f>Lists!G81</f>
        <v>Complex</v>
      </c>
      <c r="C83" s="53" t="str">
        <f>'Crisis Indicator Data'!C81</f>
        <v>MWI002</v>
      </c>
      <c r="D83" s="53" t="str">
        <f>'Crisis Indicator Data'!D81</f>
        <v>Malawi</v>
      </c>
      <c r="E83" s="53" t="str">
        <f>'Crisis Indicator Data'!E81</f>
        <v>MWI</v>
      </c>
      <c r="F83" s="53" t="str">
        <f>'Crisis Indicator Data'!B81</f>
        <v>Drought,Socio-political,Cyclone</v>
      </c>
      <c r="G83" s="226">
        <f t="shared" si="10"/>
        <v>3.3</v>
      </c>
      <c r="H83" s="54">
        <f t="shared" si="11"/>
        <v>4</v>
      </c>
      <c r="I83" s="117" t="str">
        <f t="shared" si="12"/>
        <v>High</v>
      </c>
      <c r="J83" s="227" t="str">
        <f>INDEX(Trends!$D$3:$D$404,MATCH(C83,Trends!$C$3:$C$404,0))</f>
        <v>Increasing</v>
      </c>
      <c r="K83" s="109" t="str">
        <f>IF(Reliability!B81="x","x",(IF(ROUNDUP(Reliability!B81,0)=1,"Very High",IF(ROUNDUP(Reliability!B81,0)=2,"High",IF(ROUNDUP(Reliability!B81,0)=3,"Medium",IF(ROUNDUP(Reliability!B81,0)=4,"Low","Very Low"))))))</f>
        <v>Very High</v>
      </c>
      <c r="L83" s="228">
        <f t="shared" si="13"/>
        <v>3.8</v>
      </c>
      <c r="M83" s="234">
        <f>'Impact of the crisis'!N84</f>
        <v>4.4000000000000004</v>
      </c>
      <c r="N83" s="234">
        <f>'Impact of the crisis'!AB84</f>
        <v>3.5</v>
      </c>
      <c r="O83" s="228">
        <f>'Conditions of people affected'!R84</f>
        <v>3.7</v>
      </c>
      <c r="P83" s="234">
        <f>'Conditions of people affected'!K84</f>
        <v>4.4000000000000004</v>
      </c>
      <c r="Q83" s="234">
        <f>'Conditions of people affected'!Q84</f>
        <v>3</v>
      </c>
      <c r="R83" s="229">
        <f t="shared" si="14"/>
        <v>2.2000000000000002</v>
      </c>
      <c r="S83" s="229">
        <f>'Complexity of the crisis'!X84</f>
        <v>2.2999999999999998</v>
      </c>
      <c r="T83" s="229">
        <f>'Complexity of the crisis'!AN84</f>
        <v>2</v>
      </c>
      <c r="U83" s="124" t="str">
        <f>VLOOKUP(C83,Lists!$C$3:$E$160,3,FALSE)</f>
        <v>Africa</v>
      </c>
      <c r="V83" s="125">
        <v>44950</v>
      </c>
    </row>
    <row r="84" spans="1:22" x14ac:dyDescent="0.25">
      <c r="A84" s="53" t="str">
        <f>'Crisis Indicator Data'!A82</f>
        <v>International Refugees in Malaysia</v>
      </c>
      <c r="B84" s="45" t="str">
        <f>Lists!G82</f>
        <v>International Refugees</v>
      </c>
      <c r="C84" s="53" t="str">
        <f>'Crisis Indicator Data'!C82</f>
        <v>MYS001</v>
      </c>
      <c r="D84" s="53" t="str">
        <f>'Crisis Indicator Data'!D82</f>
        <v>Malaysia</v>
      </c>
      <c r="E84" s="53" t="str">
        <f>'Crisis Indicator Data'!E82</f>
        <v>MYS</v>
      </c>
      <c r="F84" s="53" t="str">
        <f>'Crisis Indicator Data'!B82</f>
        <v>Displacement</v>
      </c>
      <c r="G84" s="226">
        <f t="shared" si="10"/>
        <v>2.2999999999999998</v>
      </c>
      <c r="H84" s="54">
        <f t="shared" si="11"/>
        <v>3</v>
      </c>
      <c r="I84" s="117" t="str">
        <f t="shared" si="12"/>
        <v>Medium</v>
      </c>
      <c r="J84" s="227" t="str">
        <f>INDEX(Trends!$D$3:$D$404,MATCH(C84,Trends!$C$3:$C$404,0))</f>
        <v>Stable</v>
      </c>
      <c r="K84" s="109" t="str">
        <f>IF(Reliability!B82="x","x",(IF(ROUNDUP(Reliability!B82,0)=1,"Very High",IF(ROUNDUP(Reliability!B82,0)=2,"High",IF(ROUNDUP(Reliability!B82,0)=3,"Medium",IF(ROUNDUP(Reliability!B82,0)=4,"Low","Very Low"))))))</f>
        <v>High</v>
      </c>
      <c r="L84" s="228">
        <f t="shared" si="13"/>
        <v>2.8</v>
      </c>
      <c r="M84" s="234">
        <f>'Impact of the crisis'!N85</f>
        <v>1.7</v>
      </c>
      <c r="N84" s="234">
        <f>'Impact of the crisis'!AB85</f>
        <v>3.3</v>
      </c>
      <c r="O84" s="228">
        <f>'Conditions of people affected'!R85</f>
        <v>2.0499999999999998</v>
      </c>
      <c r="P84" s="234">
        <f>'Conditions of people affected'!K85</f>
        <v>2.1</v>
      </c>
      <c r="Q84" s="234">
        <f>'Conditions of people affected'!Q85</f>
        <v>2</v>
      </c>
      <c r="R84" s="229">
        <f t="shared" si="14"/>
        <v>2.1</v>
      </c>
      <c r="S84" s="229">
        <f>'Complexity of the crisis'!X85</f>
        <v>1.7</v>
      </c>
      <c r="T84" s="229">
        <f>'Complexity of the crisis'!AN85</f>
        <v>2.5</v>
      </c>
      <c r="U84" s="124" t="str">
        <f>VLOOKUP(C84,Lists!$C$3:$E$160,3,FALSE)</f>
        <v>Asia</v>
      </c>
      <c r="V84" s="125">
        <v>44955</v>
      </c>
    </row>
    <row r="85" spans="1:22" x14ac:dyDescent="0.25">
      <c r="A85" s="53" t="str">
        <f>'Crisis Indicator Data'!A83</f>
        <v>Food Security Crisis in Namibia</v>
      </c>
      <c r="B85" s="45" t="str">
        <f>Lists!G83</f>
        <v>Food Security Crisis</v>
      </c>
      <c r="C85" s="53" t="str">
        <f>'Crisis Indicator Data'!C83</f>
        <v>NAM002</v>
      </c>
      <c r="D85" s="53" t="str">
        <f>'Crisis Indicator Data'!D83</f>
        <v>Namibia</v>
      </c>
      <c r="E85" s="53" t="str">
        <f>'Crisis Indicator Data'!E83</f>
        <v>NAM</v>
      </c>
      <c r="F85" s="53" t="str">
        <f>'Crisis Indicator Data'!B83</f>
        <v>Drought</v>
      </c>
      <c r="G85" s="226">
        <f t="shared" si="10"/>
        <v>2.5</v>
      </c>
      <c r="H85" s="54">
        <f t="shared" si="11"/>
        <v>3</v>
      </c>
      <c r="I85" s="117" t="str">
        <f t="shared" si="12"/>
        <v>Medium</v>
      </c>
      <c r="J85" s="227" t="str">
        <f>INDEX(Trends!$D$3:$D$404,MATCH(C85,Trends!$C$3:$C$404,0))</f>
        <v>Stable</v>
      </c>
      <c r="K85" s="109" t="str">
        <f>IF(Reliability!B83="x","x",(IF(ROUNDUP(Reliability!B83,0)=1,"Very High",IF(ROUNDUP(Reliability!B83,0)=2,"High",IF(ROUNDUP(Reliability!B83,0)=3,"Medium",IF(ROUNDUP(Reliability!B83,0)=4,"Low","Very Low"))))))</f>
        <v>Medium</v>
      </c>
      <c r="L85" s="228">
        <f t="shared" si="13"/>
        <v>2.8</v>
      </c>
      <c r="M85" s="234">
        <f>'Impact of the crisis'!N86</f>
        <v>4.2</v>
      </c>
      <c r="N85" s="234">
        <f>'Impact of the crisis'!AB86</f>
        <v>1.7</v>
      </c>
      <c r="O85" s="228">
        <f>'Conditions of people affected'!R86</f>
        <v>3.05</v>
      </c>
      <c r="P85" s="234">
        <f>'Conditions of people affected'!K86</f>
        <v>3.1</v>
      </c>
      <c r="Q85" s="234">
        <f>'Conditions of people affected'!Q86</f>
        <v>3</v>
      </c>
      <c r="R85" s="229">
        <f t="shared" si="14"/>
        <v>1.3</v>
      </c>
      <c r="S85" s="229">
        <f>'Complexity of the crisis'!X86</f>
        <v>1.5</v>
      </c>
      <c r="T85" s="229">
        <f>'Complexity of the crisis'!AN86</f>
        <v>1</v>
      </c>
      <c r="U85" s="124" t="str">
        <f>VLOOKUP(C85,Lists!$C$3:$E$160,3,FALSE)</f>
        <v>Africa</v>
      </c>
      <c r="V85" s="125">
        <v>44946</v>
      </c>
    </row>
    <row r="86" spans="1:22" x14ac:dyDescent="0.25">
      <c r="A86" s="53" t="str">
        <f>'Crisis Indicator Data'!A84</f>
        <v>Multiple crises in Niger</v>
      </c>
      <c r="B86" s="45" t="str">
        <f>Lists!G84</f>
        <v>Country level</v>
      </c>
      <c r="C86" s="53" t="str">
        <f>'Crisis Indicator Data'!C84</f>
        <v>NER001</v>
      </c>
      <c r="D86" s="53" t="str">
        <f>'Crisis Indicator Data'!D84</f>
        <v>Niger</v>
      </c>
      <c r="E86" s="53" t="str">
        <f>'Crisis Indicator Data'!E84</f>
        <v>NER</v>
      </c>
      <c r="F86" s="53" t="str">
        <f>'Crisis Indicator Data'!B84</f>
        <v>Conflict,Displacement</v>
      </c>
      <c r="G86" s="226">
        <f t="shared" si="10"/>
        <v>3.9</v>
      </c>
      <c r="H86" s="54">
        <f t="shared" si="11"/>
        <v>4</v>
      </c>
      <c r="I86" s="117" t="str">
        <f t="shared" si="12"/>
        <v>High</v>
      </c>
      <c r="J86" s="227" t="str">
        <f>INDEX(Trends!$D$3:$D$404,MATCH(C86,Trends!$C$3:$C$404,0))</f>
        <v>Increasing</v>
      </c>
      <c r="K86" s="109" t="str">
        <f>IF(Reliability!B84="x","x",(IF(ROUNDUP(Reliability!B84,0)=1,"Very High",IF(ROUNDUP(Reliability!B84,0)=2,"High",IF(ROUNDUP(Reliability!B84,0)=3,"Medium",IF(ROUNDUP(Reliability!B84,0)=4,"Low","Very Low"))))))</f>
        <v>Very High</v>
      </c>
      <c r="L86" s="228">
        <f t="shared" si="13"/>
        <v>3.8</v>
      </c>
      <c r="M86" s="234">
        <f>'Impact of the crisis'!N87</f>
        <v>4.9000000000000004</v>
      </c>
      <c r="N86" s="234">
        <f>'Impact of the crisis'!AB87</f>
        <v>3</v>
      </c>
      <c r="O86" s="228">
        <f>'Conditions of people affected'!R87</f>
        <v>4.0999999999999996</v>
      </c>
      <c r="P86" s="234">
        <f>'Conditions of people affected'!K87</f>
        <v>4.2</v>
      </c>
      <c r="Q86" s="234">
        <f>'Conditions of people affected'!Q87</f>
        <v>4</v>
      </c>
      <c r="R86" s="229">
        <f t="shared" si="14"/>
        <v>3.5</v>
      </c>
      <c r="S86" s="229">
        <f>'Complexity of the crisis'!X87</f>
        <v>2.8</v>
      </c>
      <c r="T86" s="229">
        <f>'Complexity of the crisis'!AN87</f>
        <v>4</v>
      </c>
      <c r="U86" s="124" t="str">
        <f>VLOOKUP(C86,Lists!$C$3:$E$160,3,FALSE)</f>
        <v>Africa</v>
      </c>
      <c r="V86" s="125">
        <v>44953</v>
      </c>
    </row>
    <row r="87" spans="1:22" x14ac:dyDescent="0.25">
      <c r="A87" s="53" t="str">
        <f>'Crisis Indicator Data'!A85</f>
        <v>Boko Haram in Niger</v>
      </c>
      <c r="B87" s="45" t="str">
        <f>Lists!G85</f>
        <v>Boko Haram</v>
      </c>
      <c r="C87" s="53" t="str">
        <f>'Crisis Indicator Data'!C85</f>
        <v>NER002</v>
      </c>
      <c r="D87" s="53" t="str">
        <f>'Crisis Indicator Data'!D85</f>
        <v>Niger</v>
      </c>
      <c r="E87" s="53" t="str">
        <f>'Crisis Indicator Data'!E85</f>
        <v>NER</v>
      </c>
      <c r="F87" s="53" t="str">
        <f>'Crisis Indicator Data'!B85</f>
        <v>Conflict</v>
      </c>
      <c r="G87" s="226">
        <f t="shared" si="10"/>
        <v>3</v>
      </c>
      <c r="H87" s="54">
        <f t="shared" si="11"/>
        <v>3</v>
      </c>
      <c r="I87" s="117" t="str">
        <f t="shared" si="12"/>
        <v>Medium</v>
      </c>
      <c r="J87" s="227" t="str">
        <f>INDEX(Trends!$D$3:$D$404,MATCH(C87,Trends!$C$3:$C$404,0))</f>
        <v>Stable</v>
      </c>
      <c r="K87" s="109" t="str">
        <f>IF(Reliability!B85="x","x",(IF(ROUNDUP(Reliability!B85,0)=1,"Very High",IF(ROUNDUP(Reliability!B85,0)=2,"High",IF(ROUNDUP(Reliability!B85,0)=3,"Medium",IF(ROUNDUP(Reliability!B85,0)=4,"Low","Very Low"))))))</f>
        <v>Very High</v>
      </c>
      <c r="L87" s="228">
        <f t="shared" si="13"/>
        <v>3.2</v>
      </c>
      <c r="M87" s="234">
        <f>'Impact of the crisis'!N88</f>
        <v>1.2</v>
      </c>
      <c r="N87" s="234">
        <f>'Impact of the crisis'!AB88</f>
        <v>3.9</v>
      </c>
      <c r="O87" s="228">
        <f>'Conditions of people affected'!R88</f>
        <v>3</v>
      </c>
      <c r="P87" s="234">
        <f>'Conditions of people affected'!K88</f>
        <v>3</v>
      </c>
      <c r="Q87" s="234">
        <f>'Conditions of people affected'!Q88</f>
        <v>3</v>
      </c>
      <c r="R87" s="229">
        <f t="shared" si="14"/>
        <v>2.9</v>
      </c>
      <c r="S87" s="229">
        <f>'Complexity of the crisis'!X88</f>
        <v>2.8</v>
      </c>
      <c r="T87" s="229">
        <f>'Complexity of the crisis'!AN88</f>
        <v>3</v>
      </c>
      <c r="U87" s="124" t="str">
        <f>VLOOKUP(C87,Lists!$C$3:$E$160,3,FALSE)</f>
        <v>Africa</v>
      </c>
      <c r="V87" s="125">
        <v>44897</v>
      </c>
    </row>
    <row r="88" spans="1:22" x14ac:dyDescent="0.25">
      <c r="A88" s="53" t="str">
        <f>'Crisis Indicator Data'!A86</f>
        <v>Mali/Burkina Faso conflict</v>
      </c>
      <c r="B88" s="45" t="str">
        <f>Lists!G86</f>
        <v xml:space="preserve">Cross-border violence </v>
      </c>
      <c r="C88" s="53" t="str">
        <f>'Crisis Indicator Data'!C86</f>
        <v>NER003</v>
      </c>
      <c r="D88" s="53" t="str">
        <f>'Crisis Indicator Data'!D86</f>
        <v>Niger</v>
      </c>
      <c r="E88" s="53" t="str">
        <f>'Crisis Indicator Data'!E86</f>
        <v>NER</v>
      </c>
      <c r="F88" s="53" t="str">
        <f>'Crisis Indicator Data'!B86</f>
        <v>Conflict</v>
      </c>
      <c r="G88" s="226">
        <f t="shared" si="10"/>
        <v>3.6</v>
      </c>
      <c r="H88" s="54">
        <f t="shared" si="11"/>
        <v>4</v>
      </c>
      <c r="I88" s="117" t="str">
        <f t="shared" si="12"/>
        <v>High</v>
      </c>
      <c r="J88" s="227" t="str">
        <f>INDEX(Trends!$D$3:$D$404,MATCH(C88,Trends!$C$3:$C$404,0))</f>
        <v>Stable</v>
      </c>
      <c r="K88" s="109" t="str">
        <f>IF(Reliability!B86="x","x",(IF(ROUNDUP(Reliability!B86,0)=1,"Very High",IF(ROUNDUP(Reliability!B86,0)=2,"High",IF(ROUNDUP(Reliability!B86,0)=3,"Medium",IF(ROUNDUP(Reliability!B86,0)=4,"Low","Very Low"))))))</f>
        <v>Very High</v>
      </c>
      <c r="L88" s="228">
        <f t="shared" si="13"/>
        <v>3</v>
      </c>
      <c r="M88" s="234">
        <f>'Impact of the crisis'!N89</f>
        <v>2.1</v>
      </c>
      <c r="N88" s="234">
        <f>'Impact of the crisis'!AB89</f>
        <v>3.4</v>
      </c>
      <c r="O88" s="228">
        <f>'Conditions of people affected'!R89</f>
        <v>3.9</v>
      </c>
      <c r="P88" s="234">
        <f>'Conditions of people affected'!K89</f>
        <v>3.8</v>
      </c>
      <c r="Q88" s="234">
        <f>'Conditions of people affected'!Q89</f>
        <v>4</v>
      </c>
      <c r="R88" s="229">
        <f t="shared" si="14"/>
        <v>3.5</v>
      </c>
      <c r="S88" s="229">
        <f>'Complexity of the crisis'!X89</f>
        <v>2.8</v>
      </c>
      <c r="T88" s="229">
        <f>'Complexity of the crisis'!AN89</f>
        <v>4</v>
      </c>
      <c r="U88" s="124" t="str">
        <f>VLOOKUP(C88,Lists!$C$3:$E$160,3,FALSE)</f>
        <v>Africa</v>
      </c>
      <c r="V88" s="125">
        <v>44953</v>
      </c>
    </row>
    <row r="89" spans="1:22" x14ac:dyDescent="0.25">
      <c r="A89" s="53" t="str">
        <f>'Crisis Indicator Data'!A87</f>
        <v>Nigerian Refugees</v>
      </c>
      <c r="B89" s="45" t="str">
        <f>Lists!G87</f>
        <v>Nigerian Refugees</v>
      </c>
      <c r="C89" s="53" t="str">
        <f>'Crisis Indicator Data'!C87</f>
        <v>NER004</v>
      </c>
      <c r="D89" s="53" t="str">
        <f>'Crisis Indicator Data'!D87</f>
        <v>Niger</v>
      </c>
      <c r="E89" s="53" t="str">
        <f>'Crisis Indicator Data'!E87</f>
        <v>NER</v>
      </c>
      <c r="F89" s="53" t="str">
        <f>'Crisis Indicator Data'!B87</f>
        <v>Displacement</v>
      </c>
      <c r="G89" s="226">
        <f t="shared" si="10"/>
        <v>2.6</v>
      </c>
      <c r="H89" s="54">
        <f t="shared" si="11"/>
        <v>3</v>
      </c>
      <c r="I89" s="117" t="str">
        <f t="shared" si="12"/>
        <v>Medium</v>
      </c>
      <c r="J89" s="227" t="str">
        <f>INDEX(Trends!$D$3:$D$404,MATCH(C89,Trends!$C$3:$C$404,0))</f>
        <v>Decreasing</v>
      </c>
      <c r="K89" s="109" t="str">
        <f>IF(Reliability!B87="x","x",(IF(ROUNDUP(Reliability!B87,0)=1,"Very High",IF(ROUNDUP(Reliability!B87,0)=2,"High",IF(ROUNDUP(Reliability!B87,0)=3,"Medium",IF(ROUNDUP(Reliability!B87,0)=4,"Low","Very Low"))))))</f>
        <v>Very High</v>
      </c>
      <c r="L89" s="228">
        <f t="shared" si="13"/>
        <v>1.7</v>
      </c>
      <c r="M89" s="234">
        <f>'Impact of the crisis'!N90</f>
        <v>1.1000000000000001</v>
      </c>
      <c r="N89" s="234">
        <f>'Impact of the crisis'!AB90</f>
        <v>2</v>
      </c>
      <c r="O89" s="228">
        <f>'Conditions of people affected'!R90</f>
        <v>3</v>
      </c>
      <c r="P89" s="234">
        <f>'Conditions of people affected'!K90</f>
        <v>3</v>
      </c>
      <c r="Q89" s="234">
        <f>'Conditions of people affected'!Q90</f>
        <v>3</v>
      </c>
      <c r="R89" s="229">
        <f t="shared" si="14"/>
        <v>2.7</v>
      </c>
      <c r="S89" s="229">
        <f>'Complexity of the crisis'!X90</f>
        <v>2.8</v>
      </c>
      <c r="T89" s="229">
        <f>'Complexity of the crisis'!AN90</f>
        <v>2.5</v>
      </c>
      <c r="U89" s="124" t="str">
        <f>VLOOKUP(C89,Lists!$C$3:$E$160,3,FALSE)</f>
        <v>Africa</v>
      </c>
      <c r="V89" s="125">
        <v>44953</v>
      </c>
    </row>
    <row r="90" spans="1:22" x14ac:dyDescent="0.25">
      <c r="A90" s="53" t="str">
        <f>'Crisis Indicator Data'!A88</f>
        <v>Complex crisis in Nigeria</v>
      </c>
      <c r="B90" s="45" t="str">
        <f>Lists!G88</f>
        <v>Complex crisis</v>
      </c>
      <c r="C90" s="53" t="str">
        <f>'Crisis Indicator Data'!C88</f>
        <v>NGA001</v>
      </c>
      <c r="D90" s="53" t="str">
        <f>'Crisis Indicator Data'!D88</f>
        <v>Nigeria</v>
      </c>
      <c r="E90" s="53" t="str">
        <f>'Crisis Indicator Data'!E88</f>
        <v>NGA</v>
      </c>
      <c r="F90" s="53" t="str">
        <f>'Crisis Indicator Data'!B88</f>
        <v>Conflict,Displacement,Violence</v>
      </c>
      <c r="G90" s="226">
        <f t="shared" si="10"/>
        <v>4.0999999999999996</v>
      </c>
      <c r="H90" s="54">
        <f t="shared" si="11"/>
        <v>5</v>
      </c>
      <c r="I90" s="117" t="str">
        <f t="shared" si="12"/>
        <v>Very High</v>
      </c>
      <c r="J90" s="227" t="str">
        <f>INDEX(Trends!$D$3:$D$404,MATCH(C90,Trends!$C$3:$C$404,0))</f>
        <v>Stable</v>
      </c>
      <c r="K90" s="109" t="str">
        <f>IF(Reliability!B88="x","x",(IF(ROUNDUP(Reliability!B88,0)=1,"Very High",IF(ROUNDUP(Reliability!B88,0)=2,"High",IF(ROUNDUP(Reliability!B88,0)=3,"Medium",IF(ROUNDUP(Reliability!B88,0)=4,"Low","Very Low"))))))</f>
        <v>High</v>
      </c>
      <c r="L90" s="228">
        <f t="shared" si="13"/>
        <v>4.5</v>
      </c>
      <c r="M90" s="234">
        <f>'Impact of the crisis'!N91</f>
        <v>5</v>
      </c>
      <c r="N90" s="234">
        <f>'Impact of the crisis'!AB91</f>
        <v>4.2</v>
      </c>
      <c r="O90" s="228">
        <f>'Conditions of people affected'!R91</f>
        <v>4</v>
      </c>
      <c r="P90" s="234">
        <f>'Conditions of people affected'!K91</f>
        <v>5</v>
      </c>
      <c r="Q90" s="234">
        <f>'Conditions of people affected'!Q91</f>
        <v>3</v>
      </c>
      <c r="R90" s="229">
        <f t="shared" si="14"/>
        <v>4</v>
      </c>
      <c r="S90" s="229">
        <f>'Complexity of the crisis'!X91</f>
        <v>3.4</v>
      </c>
      <c r="T90" s="229">
        <f>'Complexity of the crisis'!AN91</f>
        <v>4.5</v>
      </c>
      <c r="U90" s="124" t="str">
        <f>VLOOKUP(C90,Lists!$C$3:$E$160,3,FALSE)</f>
        <v>Africa</v>
      </c>
      <c r="V90" s="125">
        <v>44952</v>
      </c>
    </row>
    <row r="91" spans="1:22" x14ac:dyDescent="0.25">
      <c r="A91" s="53" t="str">
        <f>'Crisis Indicator Data'!A89</f>
        <v>Middle belt conflict</v>
      </c>
      <c r="B91" s="45" t="str">
        <f>Lists!G89</f>
        <v>Middle Belt</v>
      </c>
      <c r="C91" s="53" t="str">
        <f>'Crisis Indicator Data'!C89</f>
        <v>NGA003</v>
      </c>
      <c r="D91" s="53" t="str">
        <f>'Crisis Indicator Data'!D89</f>
        <v>Nigeria</v>
      </c>
      <c r="E91" s="53" t="str">
        <f>'Crisis Indicator Data'!E89</f>
        <v>NGA</v>
      </c>
      <c r="F91" s="53" t="str">
        <f>'Crisis Indicator Data'!B89</f>
        <v>Violence</v>
      </c>
      <c r="G91" s="226">
        <f t="shared" si="10"/>
        <v>3.3</v>
      </c>
      <c r="H91" s="54">
        <f t="shared" si="11"/>
        <v>4</v>
      </c>
      <c r="I91" s="117" t="str">
        <f t="shared" si="12"/>
        <v>High</v>
      </c>
      <c r="J91" s="227" t="str">
        <f>INDEX(Trends!$D$3:$D$404,MATCH(C91,Trends!$C$3:$C$404,0))</f>
        <v>Stable</v>
      </c>
      <c r="K91" s="109" t="str">
        <f>IF(Reliability!B89="x","x",(IF(ROUNDUP(Reliability!B89,0)=1,"Very High",IF(ROUNDUP(Reliability!B89,0)=2,"High",IF(ROUNDUP(Reliability!B89,0)=3,"Medium",IF(ROUNDUP(Reliability!B89,0)=4,"Low","Very Low"))))))</f>
        <v>Medium</v>
      </c>
      <c r="L91" s="228">
        <f t="shared" si="13"/>
        <v>3</v>
      </c>
      <c r="M91" s="234">
        <f>'Impact of the crisis'!N92</f>
        <v>2.2000000000000002</v>
      </c>
      <c r="N91" s="234">
        <f>'Impact of the crisis'!AB92</f>
        <v>3.4</v>
      </c>
      <c r="O91" s="228">
        <f>'Conditions of people affected'!R92</f>
        <v>3.35</v>
      </c>
      <c r="P91" s="234">
        <f>'Conditions of people affected'!K92</f>
        <v>3.7</v>
      </c>
      <c r="Q91" s="234">
        <f>'Conditions of people affected'!Q92</f>
        <v>3</v>
      </c>
      <c r="R91" s="229">
        <f t="shared" si="14"/>
        <v>3.5</v>
      </c>
      <c r="S91" s="229">
        <f>'Complexity of the crisis'!X92</f>
        <v>3.4</v>
      </c>
      <c r="T91" s="229">
        <f>'Complexity of the crisis'!AN92</f>
        <v>3.5</v>
      </c>
      <c r="U91" s="124" t="str">
        <f>VLOOKUP(C91,Lists!$C$3:$E$160,3,FALSE)</f>
        <v>Africa</v>
      </c>
      <c r="V91" s="125">
        <v>44952</v>
      </c>
    </row>
    <row r="92" spans="1:22" x14ac:dyDescent="0.25">
      <c r="A92" s="53" t="str">
        <f>'Crisis Indicator Data'!A90</f>
        <v>Boko Haram crisis in Nigeria</v>
      </c>
      <c r="B92" s="45" t="str">
        <f>Lists!G90</f>
        <v xml:space="preserve">Boko Haram </v>
      </c>
      <c r="C92" s="53" t="str">
        <f>'Crisis Indicator Data'!C90</f>
        <v>NGA004</v>
      </c>
      <c r="D92" s="53" t="str">
        <f>'Crisis Indicator Data'!D90</f>
        <v>Nigeria</v>
      </c>
      <c r="E92" s="53" t="str">
        <f>'Crisis Indicator Data'!E90</f>
        <v>NGA</v>
      </c>
      <c r="F92" s="53" t="str">
        <f>'Crisis Indicator Data'!B90</f>
        <v>Conflict,Displacement</v>
      </c>
      <c r="G92" s="226">
        <f t="shared" si="10"/>
        <v>4.2</v>
      </c>
      <c r="H92" s="54">
        <f t="shared" si="11"/>
        <v>5</v>
      </c>
      <c r="I92" s="117" t="str">
        <f t="shared" si="12"/>
        <v>Very High</v>
      </c>
      <c r="J92" s="227" t="str">
        <f>INDEX(Trends!$D$3:$D$404,MATCH(C92,Trends!$C$3:$C$404,0))</f>
        <v>Stable</v>
      </c>
      <c r="K92" s="109" t="str">
        <f>IF(Reliability!B90="x","x",(IF(ROUNDUP(Reliability!B90,0)=1,"Very High",IF(ROUNDUP(Reliability!B90,0)=2,"High",IF(ROUNDUP(Reliability!B90,0)=3,"Medium",IF(ROUNDUP(Reliability!B90,0)=4,"Low","Very Low"))))))</f>
        <v>Medium</v>
      </c>
      <c r="L92" s="228">
        <f t="shared" si="13"/>
        <v>4.2</v>
      </c>
      <c r="M92" s="234">
        <f>'Impact of the crisis'!N93</f>
        <v>2.2000000000000002</v>
      </c>
      <c r="N92" s="234">
        <f>'Impact of the crisis'!AB93</f>
        <v>4.8</v>
      </c>
      <c r="O92" s="228">
        <f>'Conditions of people affected'!R93</f>
        <v>4.45</v>
      </c>
      <c r="P92" s="234">
        <f>'Conditions of people affected'!K93</f>
        <v>4.9000000000000004</v>
      </c>
      <c r="Q92" s="234">
        <f>'Conditions of people affected'!Q93</f>
        <v>4</v>
      </c>
      <c r="R92" s="229">
        <f t="shared" si="14"/>
        <v>3.7</v>
      </c>
      <c r="S92" s="229">
        <f>'Complexity of the crisis'!X93</f>
        <v>3.4</v>
      </c>
      <c r="T92" s="229">
        <f>'Complexity of the crisis'!AN93</f>
        <v>4</v>
      </c>
      <c r="U92" s="124" t="str">
        <f>VLOOKUP(C92,Lists!$C$3:$E$160,3,FALSE)</f>
        <v>Africa</v>
      </c>
      <c r="V92" s="125">
        <v>44952</v>
      </c>
    </row>
    <row r="93" spans="1:22" x14ac:dyDescent="0.25">
      <c r="A93" s="53" t="str">
        <f>'Crisis Indicator Data'!A91</f>
        <v>Northwest Banditry</v>
      </c>
      <c r="B93" s="45" t="str">
        <f>Lists!G91</f>
        <v>Northwest Banditry</v>
      </c>
      <c r="C93" s="53" t="str">
        <f>'Crisis Indicator Data'!C91</f>
        <v>NGA007</v>
      </c>
      <c r="D93" s="53" t="str">
        <f>'Crisis Indicator Data'!D91</f>
        <v>Nigeria</v>
      </c>
      <c r="E93" s="53" t="str">
        <f>'Crisis Indicator Data'!E91</f>
        <v>NGA</v>
      </c>
      <c r="F93" s="53" t="str">
        <f>'Crisis Indicator Data'!B91</f>
        <v>Violence,Displacement</v>
      </c>
      <c r="G93" s="226">
        <f t="shared" si="10"/>
        <v>3.7</v>
      </c>
      <c r="H93" s="54">
        <f t="shared" si="11"/>
        <v>4</v>
      </c>
      <c r="I93" s="117" t="str">
        <f t="shared" si="12"/>
        <v>High</v>
      </c>
      <c r="J93" s="227" t="str">
        <f>INDEX(Trends!$D$3:$D$404,MATCH(C93,Trends!$C$3:$C$404,0))</f>
        <v>Stable</v>
      </c>
      <c r="K93" s="109" t="str">
        <f>IF(Reliability!B91="x","x",(IF(ROUNDUP(Reliability!B91,0)=1,"Very High",IF(ROUNDUP(Reliability!B91,0)=2,"High",IF(ROUNDUP(Reliability!B91,0)=3,"Medium",IF(ROUNDUP(Reliability!B91,0)=4,"Low","Very Low"))))))</f>
        <v>High</v>
      </c>
      <c r="L93" s="228">
        <f t="shared" si="13"/>
        <v>3.3</v>
      </c>
      <c r="M93" s="234">
        <f>'Impact of the crisis'!N94</f>
        <v>2.8</v>
      </c>
      <c r="N93" s="234">
        <f>'Impact of the crisis'!AB94</f>
        <v>3.5</v>
      </c>
      <c r="O93" s="228">
        <f>'Conditions of people affected'!R94</f>
        <v>3.85</v>
      </c>
      <c r="P93" s="234">
        <f>'Conditions of people affected'!K94</f>
        <v>4.7</v>
      </c>
      <c r="Q93" s="234">
        <f>'Conditions of people affected'!Q94</f>
        <v>3</v>
      </c>
      <c r="R93" s="229">
        <f t="shared" si="14"/>
        <v>3.7</v>
      </c>
      <c r="S93" s="229">
        <f>'Complexity of the crisis'!X94</f>
        <v>3.4</v>
      </c>
      <c r="T93" s="229">
        <f>'Complexity of the crisis'!AN94</f>
        <v>4</v>
      </c>
      <c r="U93" s="124" t="str">
        <f>VLOOKUP(C93,Lists!$C$3:$E$160,3,FALSE)</f>
        <v>Africa</v>
      </c>
      <c r="V93" s="125">
        <v>44952</v>
      </c>
    </row>
    <row r="94" spans="1:22" x14ac:dyDescent="0.25">
      <c r="A94" s="53" t="str">
        <f>'Crisis Indicator Data'!A92</f>
        <v>Cameroonian Refugees in Nigeria</v>
      </c>
      <c r="B94" s="45" t="str">
        <f>Lists!G92</f>
        <v>Cameroonian Refugees</v>
      </c>
      <c r="C94" s="53" t="str">
        <f>'Crisis Indicator Data'!C92</f>
        <v>NGA008</v>
      </c>
      <c r="D94" s="53" t="str">
        <f>'Crisis Indicator Data'!D92</f>
        <v>Nigeria</v>
      </c>
      <c r="E94" s="53" t="str">
        <f>'Crisis Indicator Data'!E92</f>
        <v>NGA</v>
      </c>
      <c r="F94" s="53" t="str">
        <f>'Crisis Indicator Data'!B92</f>
        <v>Displacement</v>
      </c>
      <c r="G94" s="226">
        <f t="shared" si="10"/>
        <v>2.2000000000000002</v>
      </c>
      <c r="H94" s="54">
        <f t="shared" si="11"/>
        <v>3</v>
      </c>
      <c r="I94" s="117" t="str">
        <f t="shared" si="12"/>
        <v>Medium</v>
      </c>
      <c r="J94" s="227" t="str">
        <f>INDEX(Trends!$D$3:$D$404,MATCH(C94,Trends!$C$3:$C$404,0))</f>
        <v>Stable</v>
      </c>
      <c r="K94" s="109" t="str">
        <f>IF(Reliability!B92="x","x",(IF(ROUNDUP(Reliability!B92,0)=1,"Very High",IF(ROUNDUP(Reliability!B92,0)=2,"High",IF(ROUNDUP(Reliability!B92,0)=3,"Medium",IF(ROUNDUP(Reliability!B92,0)=4,"Low","Very Low"))))))</f>
        <v>High</v>
      </c>
      <c r="L94" s="228">
        <f t="shared" si="13"/>
        <v>2.2999999999999998</v>
      </c>
      <c r="M94" s="234">
        <f>'Impact of the crisis'!N95</f>
        <v>2</v>
      </c>
      <c r="N94" s="234">
        <f>'Impact of the crisis'!AB95</f>
        <v>2.5</v>
      </c>
      <c r="O94" s="228">
        <f>'Conditions of people affected'!R95</f>
        <v>1.3</v>
      </c>
      <c r="P94" s="234">
        <f>'Conditions of people affected'!K95</f>
        <v>1.6</v>
      </c>
      <c r="Q94" s="234">
        <f>'Conditions of people affected'!Q95</f>
        <v>1</v>
      </c>
      <c r="R94" s="229">
        <f t="shared" si="14"/>
        <v>3.5</v>
      </c>
      <c r="S94" s="229">
        <f>'Complexity of the crisis'!X95</f>
        <v>3.4</v>
      </c>
      <c r="T94" s="229">
        <f>'Complexity of the crisis'!AN95</f>
        <v>3.5</v>
      </c>
      <c r="U94" s="124" t="str">
        <f>VLOOKUP(C94,Lists!$C$3:$E$160,3,FALSE)</f>
        <v>Africa</v>
      </c>
      <c r="V94" s="125">
        <v>44952</v>
      </c>
    </row>
    <row r="95" spans="1:22" x14ac:dyDescent="0.25">
      <c r="A95" s="53" t="str">
        <f>'Crisis Indicator Data'!A93</f>
        <v>Socioeconomic crisis in Nicaragua</v>
      </c>
      <c r="B95" s="45" t="str">
        <f>Lists!G93</f>
        <v>Socioeconomic crisis</v>
      </c>
      <c r="C95" s="53" t="str">
        <f>'Crisis Indicator Data'!C93</f>
        <v>NIC001</v>
      </c>
      <c r="D95" s="53" t="str">
        <f>'Crisis Indicator Data'!D93</f>
        <v>Nicaragua</v>
      </c>
      <c r="E95" s="53" t="str">
        <f>'Crisis Indicator Data'!E93</f>
        <v>NIC</v>
      </c>
      <c r="F95" s="53" t="str">
        <f>'Crisis Indicator Data'!B93</f>
        <v>Socio-political</v>
      </c>
      <c r="G95" s="226" t="str">
        <f t="shared" si="10"/>
        <v>x</v>
      </c>
      <c r="H95" s="54" t="str">
        <f t="shared" si="11"/>
        <v>x</v>
      </c>
      <c r="I95" s="117" t="str">
        <f t="shared" si="12"/>
        <v>x</v>
      </c>
      <c r="J95" s="227" t="str">
        <f>INDEX(Trends!$D$3:$D$404,MATCH(C95,Trends!$C$3:$C$404,0))</f>
        <v>Decreasing</v>
      </c>
      <c r="K95" s="109" t="str">
        <f>IF(Reliability!B93="x","x",(IF(ROUNDUP(Reliability!B93,0)=1,"Very High",IF(ROUNDUP(Reliability!B93,0)=2,"High",IF(ROUNDUP(Reliability!B93,0)=3,"Medium",IF(ROUNDUP(Reliability!B93,0)=4,"Low","Very Low"))))))</f>
        <v>High</v>
      </c>
      <c r="L95" s="228">
        <f t="shared" si="13"/>
        <v>2.9</v>
      </c>
      <c r="M95" s="234">
        <f>'Impact of the crisis'!N96</f>
        <v>4</v>
      </c>
      <c r="N95" s="234">
        <f>'Impact of the crisis'!AB96</f>
        <v>2.1</v>
      </c>
      <c r="O95" s="228" t="str">
        <f>'Conditions of people affected'!R96</f>
        <v>x</v>
      </c>
      <c r="P95" s="234" t="str">
        <f>'Conditions of people affected'!K96</f>
        <v>x</v>
      </c>
      <c r="Q95" s="234" t="str">
        <f>'Conditions of people affected'!Q96</f>
        <v>x</v>
      </c>
      <c r="R95" s="229">
        <f t="shared" si="14"/>
        <v>2.9</v>
      </c>
      <c r="S95" s="229">
        <f>'Complexity of the crisis'!X96</f>
        <v>2.7</v>
      </c>
      <c r="T95" s="229">
        <f>'Complexity of the crisis'!AN96</f>
        <v>3</v>
      </c>
      <c r="U95" s="124" t="str">
        <f>VLOOKUP(C95,Lists!$C$3:$E$160,3,FALSE)</f>
        <v>Americas</v>
      </c>
      <c r="V95" s="125">
        <v>44950</v>
      </c>
    </row>
    <row r="96" spans="1:22" x14ac:dyDescent="0.25">
      <c r="A96" s="53" t="str">
        <f>'Crisis Indicator Data'!A94</f>
        <v>Complex crisis in Pakistan</v>
      </c>
      <c r="B96" s="45" t="str">
        <f>Lists!G94</f>
        <v>Complex crisis</v>
      </c>
      <c r="C96" s="53" t="str">
        <f>'Crisis Indicator Data'!C94</f>
        <v>PAK001</v>
      </c>
      <c r="D96" s="53" t="str">
        <f>'Crisis Indicator Data'!D94</f>
        <v>Pakistan</v>
      </c>
      <c r="E96" s="53" t="str">
        <f>'Crisis Indicator Data'!E94</f>
        <v>PAK</v>
      </c>
      <c r="F96" s="53" t="str">
        <f>'Crisis Indicator Data'!B94</f>
        <v>Displacement,Conflict</v>
      </c>
      <c r="G96" s="226">
        <f t="shared" si="10"/>
        <v>3.8</v>
      </c>
      <c r="H96" s="54">
        <f t="shared" si="11"/>
        <v>4</v>
      </c>
      <c r="I96" s="117" t="str">
        <f t="shared" si="12"/>
        <v>High</v>
      </c>
      <c r="J96" s="227" t="str">
        <f>INDEX(Trends!$D$3:$D$404,MATCH(C96,Trends!$C$3:$C$404,0))</f>
        <v>Stable</v>
      </c>
      <c r="K96" s="109" t="str">
        <f>IF(Reliability!B94="x","x",(IF(ROUNDUP(Reliability!B94,0)=1,"Very High",IF(ROUNDUP(Reliability!B94,0)=2,"High",IF(ROUNDUP(Reliability!B94,0)=3,"Medium",IF(ROUNDUP(Reliability!B94,0)=4,"Low","Very Low"))))))</f>
        <v>High</v>
      </c>
      <c r="L96" s="228">
        <f t="shared" si="13"/>
        <v>3.9</v>
      </c>
      <c r="M96" s="234">
        <f>'Impact of the crisis'!N97</f>
        <v>5</v>
      </c>
      <c r="N96" s="234">
        <f>'Impact of the crisis'!AB97</f>
        <v>3.1</v>
      </c>
      <c r="O96" s="228">
        <f>'Conditions of people affected'!R97</f>
        <v>4</v>
      </c>
      <c r="P96" s="234">
        <f>'Conditions of people affected'!K97</f>
        <v>5</v>
      </c>
      <c r="Q96" s="234">
        <f>'Conditions of people affected'!Q97</f>
        <v>3</v>
      </c>
      <c r="R96" s="229">
        <f t="shared" si="14"/>
        <v>3.4</v>
      </c>
      <c r="S96" s="229">
        <f>'Complexity of the crisis'!X97</f>
        <v>3.3</v>
      </c>
      <c r="T96" s="229">
        <f>'Complexity of the crisis'!AN97</f>
        <v>3.5</v>
      </c>
      <c r="U96" s="124" t="str">
        <f>VLOOKUP(C96,Lists!$C$3:$E$160,3,FALSE)</f>
        <v>Asia</v>
      </c>
      <c r="V96" s="125">
        <v>44956</v>
      </c>
    </row>
    <row r="97" spans="1:22" x14ac:dyDescent="0.25">
      <c r="A97" s="53" t="str">
        <f>'Crisis Indicator Data'!A95</f>
        <v>Kashmir conflict in Pakistan</v>
      </c>
      <c r="B97" s="45" t="str">
        <f>Lists!G95</f>
        <v>Kashmir conflict</v>
      </c>
      <c r="C97" s="53" t="str">
        <f>'Crisis Indicator Data'!C95</f>
        <v>PAK004</v>
      </c>
      <c r="D97" s="53" t="str">
        <f>'Crisis Indicator Data'!D95</f>
        <v>Pakistan</v>
      </c>
      <c r="E97" s="53" t="str">
        <f>'Crisis Indicator Data'!E95</f>
        <v>PAK</v>
      </c>
      <c r="F97" s="53" t="str">
        <f>'Crisis Indicator Data'!B95</f>
        <v>Conflict</v>
      </c>
      <c r="G97" s="226" t="str">
        <f t="shared" si="10"/>
        <v>x</v>
      </c>
      <c r="H97" s="54" t="str">
        <f t="shared" si="11"/>
        <v>x</v>
      </c>
      <c r="I97" s="117" t="str">
        <f t="shared" si="12"/>
        <v>x</v>
      </c>
      <c r="J97" s="227" t="str">
        <f>INDEX(Trends!$D$3:$D$404,MATCH(C97,Trends!$C$3:$C$404,0))</f>
        <v>-</v>
      </c>
      <c r="K97" s="109" t="str">
        <f>IF(Reliability!B95="x","x",(IF(ROUNDUP(Reliability!B95,0)=1,"Very High",IF(ROUNDUP(Reliability!B95,0)=2,"High",IF(ROUNDUP(Reliability!B95,0)=3,"Medium",IF(ROUNDUP(Reliability!B95,0)=4,"Low","Very Low"))))))</f>
        <v>Very Low</v>
      </c>
      <c r="L97" s="228">
        <f t="shared" si="13"/>
        <v>0.8</v>
      </c>
      <c r="M97" s="234">
        <f>'Impact of the crisis'!N98</f>
        <v>1</v>
      </c>
      <c r="N97" s="234">
        <f>'Impact of the crisis'!AB98</f>
        <v>0.7</v>
      </c>
      <c r="O97" s="228" t="str">
        <f>'Conditions of people affected'!R98</f>
        <v>x</v>
      </c>
      <c r="P97" s="234" t="str">
        <f>'Conditions of people affected'!K98</f>
        <v>x</v>
      </c>
      <c r="Q97" s="234" t="str">
        <f>'Conditions of people affected'!Q98</f>
        <v>x</v>
      </c>
      <c r="R97" s="229">
        <f t="shared" si="14"/>
        <v>2.9</v>
      </c>
      <c r="S97" s="229">
        <f>'Complexity of the crisis'!X98</f>
        <v>3.3</v>
      </c>
      <c r="T97" s="229">
        <f>'Complexity of the crisis'!AN98</f>
        <v>2.5</v>
      </c>
      <c r="U97" s="124" t="str">
        <f>VLOOKUP(C97,Lists!$C$3:$E$160,3,FALSE)</f>
        <v>Asia</v>
      </c>
      <c r="V97" s="125">
        <v>44956</v>
      </c>
    </row>
    <row r="98" spans="1:22" x14ac:dyDescent="0.25">
      <c r="A98" s="53" t="str">
        <f>'Crisis Indicator Data'!A96</f>
        <v xml:space="preserve">Floods in Pakistan </v>
      </c>
      <c r="B98" s="45" t="str">
        <f>Lists!G96</f>
        <v>Monsoon floods 2022</v>
      </c>
      <c r="C98" s="53" t="str">
        <f>'Crisis Indicator Data'!C96</f>
        <v>PAK005</v>
      </c>
      <c r="D98" s="53" t="str">
        <f>'Crisis Indicator Data'!D96</f>
        <v>Pakistan</v>
      </c>
      <c r="E98" s="53" t="str">
        <f>'Crisis Indicator Data'!E96</f>
        <v>PAK</v>
      </c>
      <c r="F98" s="53" t="str">
        <f>'Crisis Indicator Data'!B96</f>
        <v>Other seasonal event</v>
      </c>
      <c r="G98" s="226">
        <f t="shared" si="10"/>
        <v>3.6</v>
      </c>
      <c r="H98" s="54">
        <f t="shared" si="11"/>
        <v>4</v>
      </c>
      <c r="I98" s="117" t="str">
        <f t="shared" si="12"/>
        <v>High</v>
      </c>
      <c r="J98" s="227" t="str">
        <f>INDEX(Trends!$D$3:$D$404,MATCH(C98,Trends!$C$3:$C$404,0))</f>
        <v>Stable</v>
      </c>
      <c r="K98" s="109" t="str">
        <f>IF(Reliability!B96="x","x",(IF(ROUNDUP(Reliability!B96,0)=1,"Very High",IF(ROUNDUP(Reliability!B96,0)=2,"High",IF(ROUNDUP(Reliability!B96,0)=3,"Medium",IF(ROUNDUP(Reliability!B96,0)=4,"Low","Very Low"))))))</f>
        <v>High</v>
      </c>
      <c r="L98" s="228">
        <f t="shared" si="13"/>
        <v>4.2</v>
      </c>
      <c r="M98" s="234">
        <f>'Impact of the crisis'!N99</f>
        <v>4.0999999999999996</v>
      </c>
      <c r="N98" s="234">
        <f>'Impact of the crisis'!AB99</f>
        <v>4.2</v>
      </c>
      <c r="O98" s="228">
        <f>'Conditions of people affected'!R99</f>
        <v>4</v>
      </c>
      <c r="P98" s="234">
        <f>'Conditions of people affected'!K99</f>
        <v>5</v>
      </c>
      <c r="Q98" s="234">
        <f>'Conditions of people affected'!Q99</f>
        <v>3</v>
      </c>
      <c r="R98" s="229">
        <f t="shared" si="14"/>
        <v>2.5</v>
      </c>
      <c r="S98" s="229">
        <f>'Complexity of the crisis'!X99</f>
        <v>3.3</v>
      </c>
      <c r="T98" s="229">
        <f>'Complexity of the crisis'!AN99</f>
        <v>1.5</v>
      </c>
      <c r="U98" s="124" t="str">
        <f>VLOOKUP(C98,Lists!$C$3:$E$160,3,FALSE)</f>
        <v>Asia</v>
      </c>
      <c r="V98" s="125">
        <v>44956</v>
      </c>
    </row>
    <row r="99" spans="1:22" x14ac:dyDescent="0.25">
      <c r="A99" s="53" t="str">
        <f>'Crisis Indicator Data'!A97</f>
        <v>Venezuela displacement in Panama</v>
      </c>
      <c r="B99" s="45" t="str">
        <f>Lists!G97</f>
        <v>Venezuelan refugees</v>
      </c>
      <c r="C99" s="53" t="str">
        <f>'Crisis Indicator Data'!C97</f>
        <v>PAN002</v>
      </c>
      <c r="D99" s="53" t="str">
        <f>'Crisis Indicator Data'!D97</f>
        <v>Panama</v>
      </c>
      <c r="E99" s="53" t="str">
        <f>'Crisis Indicator Data'!E97</f>
        <v>PAN</v>
      </c>
      <c r="F99" s="53" t="str">
        <f>'Crisis Indicator Data'!B97</f>
        <v>Displacement</v>
      </c>
      <c r="G99" s="226">
        <f t="shared" si="10"/>
        <v>2.2999999999999998</v>
      </c>
      <c r="H99" s="54">
        <f t="shared" si="11"/>
        <v>3</v>
      </c>
      <c r="I99" s="117" t="str">
        <f t="shared" si="12"/>
        <v>Medium</v>
      </c>
      <c r="J99" s="227" t="str">
        <f>INDEX(Trends!$D$3:$D$404,MATCH(C99,Trends!$C$3:$C$404,0))</f>
        <v>Increasing</v>
      </c>
      <c r="K99" s="109" t="str">
        <f>IF(Reliability!B97="x","x",(IF(ROUNDUP(Reliability!B97,0)=1,"Very High",IF(ROUNDUP(Reliability!B97,0)=2,"High",IF(ROUNDUP(Reliability!B97,0)=3,"Medium",IF(ROUNDUP(Reliability!B97,0)=4,"Low","Very Low"))))))</f>
        <v>Very High</v>
      </c>
      <c r="L99" s="228">
        <f t="shared" si="13"/>
        <v>2.9</v>
      </c>
      <c r="M99" s="234">
        <f>'Impact of the crisis'!N100</f>
        <v>2.6</v>
      </c>
      <c r="N99" s="234">
        <f>'Impact of the crisis'!AB100</f>
        <v>3</v>
      </c>
      <c r="O99" s="228">
        <f>'Conditions of people affected'!R100</f>
        <v>2.2000000000000002</v>
      </c>
      <c r="P99" s="234">
        <f>'Conditions of people affected'!K100</f>
        <v>1.4</v>
      </c>
      <c r="Q99" s="234">
        <f>'Conditions of people affected'!Q100</f>
        <v>3</v>
      </c>
      <c r="R99" s="229">
        <f t="shared" si="14"/>
        <v>1.9</v>
      </c>
      <c r="S99" s="229">
        <f>'Complexity of the crisis'!X100</f>
        <v>1.8</v>
      </c>
      <c r="T99" s="229">
        <f>'Complexity of the crisis'!AN100</f>
        <v>2</v>
      </c>
      <c r="U99" s="124" t="str">
        <f>VLOOKUP(C99,Lists!$C$3:$E$160,3,FALSE)</f>
        <v>Americas</v>
      </c>
      <c r="V99" s="125">
        <v>44950</v>
      </c>
    </row>
    <row r="100" spans="1:22" x14ac:dyDescent="0.25">
      <c r="A100" s="53" t="str">
        <f>'Crisis Indicator Data'!A98</f>
        <v>Venezuela displacement in Peru</v>
      </c>
      <c r="B100" s="45" t="str">
        <f>Lists!G98</f>
        <v>Venezuelan refugees</v>
      </c>
      <c r="C100" s="53" t="str">
        <f>'Crisis Indicator Data'!C98</f>
        <v>PER002</v>
      </c>
      <c r="D100" s="53" t="str">
        <f>'Crisis Indicator Data'!D98</f>
        <v>Peru</v>
      </c>
      <c r="E100" s="53" t="str">
        <f>'Crisis Indicator Data'!E98</f>
        <v>PER</v>
      </c>
      <c r="F100" s="53" t="str">
        <f>'Crisis Indicator Data'!B98</f>
        <v>Displacement</v>
      </c>
      <c r="G100" s="226">
        <f t="shared" si="10"/>
        <v>3.2</v>
      </c>
      <c r="H100" s="54">
        <f t="shared" si="11"/>
        <v>4</v>
      </c>
      <c r="I100" s="117" t="str">
        <f t="shared" si="12"/>
        <v>High</v>
      </c>
      <c r="J100" s="227" t="str">
        <f>INDEX(Trends!$D$3:$D$404,MATCH(C100,Trends!$C$3:$C$404,0))</f>
        <v>Increasing</v>
      </c>
      <c r="K100" s="109" t="str">
        <f>IF(Reliability!B98="x","x",(IF(ROUNDUP(Reliability!B98,0)=1,"Very High",IF(ROUNDUP(Reliability!B98,0)=2,"High",IF(ROUNDUP(Reliability!B98,0)=3,"Medium",IF(ROUNDUP(Reliability!B98,0)=4,"Low","Very Low"))))))</f>
        <v>Very High</v>
      </c>
      <c r="L100" s="228">
        <f t="shared" si="13"/>
        <v>3.9</v>
      </c>
      <c r="M100" s="234">
        <f>'Impact of the crisis'!N101</f>
        <v>5</v>
      </c>
      <c r="N100" s="234">
        <f>'Impact of the crisis'!AB101</f>
        <v>3</v>
      </c>
      <c r="O100" s="228">
        <f>'Conditions of people affected'!R101</f>
        <v>3.35</v>
      </c>
      <c r="P100" s="234">
        <f>'Conditions of people affected'!K101</f>
        <v>3.7</v>
      </c>
      <c r="Q100" s="234">
        <f>'Conditions of people affected'!Q101</f>
        <v>3</v>
      </c>
      <c r="R100" s="229">
        <f t="shared" si="14"/>
        <v>2.2999999999999998</v>
      </c>
      <c r="S100" s="229">
        <f>'Complexity of the crisis'!X101</f>
        <v>2.5</v>
      </c>
      <c r="T100" s="229">
        <f>'Complexity of the crisis'!AN101</f>
        <v>2</v>
      </c>
      <c r="U100" s="124" t="str">
        <f>VLOOKUP(C100,Lists!$C$3:$E$160,3,FALSE)</f>
        <v>Americas</v>
      </c>
      <c r="V100" s="125">
        <v>44918</v>
      </c>
    </row>
    <row r="101" spans="1:22" x14ac:dyDescent="0.25">
      <c r="A101" s="53" t="str">
        <f>'Crisis Indicator Data'!A99</f>
        <v>Multiple crises in the Philippines</v>
      </c>
      <c r="B101" s="45" t="str">
        <f>Lists!G99</f>
        <v>Country level</v>
      </c>
      <c r="C101" s="53" t="str">
        <f>'Crisis Indicator Data'!C99</f>
        <v>PHL001</v>
      </c>
      <c r="D101" s="53" t="str">
        <f>'Crisis Indicator Data'!D99</f>
        <v>Philippines</v>
      </c>
      <c r="E101" s="53" t="str">
        <f>'Crisis Indicator Data'!E99</f>
        <v>PHL</v>
      </c>
      <c r="F101" s="53" t="str">
        <f>'Crisis Indicator Data'!B99</f>
        <v>Conflict,Cyclone,Violence,Floods,Other seasonal event</v>
      </c>
      <c r="G101" s="226">
        <f t="shared" ref="G101:G132" si="15">IF(OR(O101="x",L101="x"),"x",ROUND((5-GEOMEAN(((5-L101)/5*4+1),((5-O101)/5*4+1),((5-O101)/5*4+1)))/4*3.5+R101*0.3,1))</f>
        <v>2.7</v>
      </c>
      <c r="H101" s="54">
        <f t="shared" ref="H101:H132" si="16">IF(G101="x","x",ROUNDUP(G101,0))</f>
        <v>3</v>
      </c>
      <c r="I101" s="117" t="str">
        <f t="shared" ref="I101:I132" si="17">IF(O101="x","x",IF(L101="x","x",(IF(H101=5,"Very High",IF(H101=4,"High",IF(H101=3,"Medium",IF(H101=2,"Low","Very Low")))))))</f>
        <v>Medium</v>
      </c>
      <c r="J101" s="227" t="str">
        <f>INDEX(Trends!$D$3:$D$404,MATCH(C101,Trends!$C$3:$C$404,0))</f>
        <v>Decreasing</v>
      </c>
      <c r="K101" s="109" t="str">
        <f>IF(Reliability!B99="x","x",(IF(ROUNDUP(Reliability!B99,0)=1,"Very High",IF(ROUNDUP(Reliability!B99,0)=2,"High",IF(ROUNDUP(Reliability!B99,0)=3,"Medium",IF(ROUNDUP(Reliability!B99,0)=4,"Low","Very Low"))))))</f>
        <v>High</v>
      </c>
      <c r="L101" s="228">
        <f t="shared" ref="L101:L132" si="18">IF(OR(N101="x",M101="x"),"x",ROUND((5-GEOMEAN(((5-M101)/5*4+1),((5-N101)/5*4+1),((5-N101)/5*4+1)))/4*5,1))</f>
        <v>3.5</v>
      </c>
      <c r="M101" s="234">
        <f>'Impact of the crisis'!N102</f>
        <v>4.8</v>
      </c>
      <c r="N101" s="234">
        <f>'Impact of the crisis'!AB102</f>
        <v>2.4</v>
      </c>
      <c r="O101" s="228">
        <f>'Conditions of people affected'!R102</f>
        <v>2.15</v>
      </c>
      <c r="P101" s="234">
        <f>'Conditions of people affected'!K102</f>
        <v>2.2999999999999998</v>
      </c>
      <c r="Q101" s="234">
        <f>'Conditions of people affected'!Q102</f>
        <v>2</v>
      </c>
      <c r="R101" s="229">
        <f t="shared" ref="R101:R132" si="19">IF(OR(T101="x",S101="x"),S101,ROUND((5-GEOMEAN(((5-S101)/5*4+1),((5-T101)/5*4+1)))/4*5,1))</f>
        <v>2.7</v>
      </c>
      <c r="S101" s="229">
        <f>'Complexity of the crisis'!X102</f>
        <v>2.9</v>
      </c>
      <c r="T101" s="229">
        <f>'Complexity of the crisis'!AN102</f>
        <v>2.5</v>
      </c>
      <c r="U101" s="124" t="str">
        <f>VLOOKUP(C101,Lists!$C$3:$E$160,3,FALSE)</f>
        <v>Asia</v>
      </c>
      <c r="V101" s="125">
        <v>44956</v>
      </c>
    </row>
    <row r="102" spans="1:22" x14ac:dyDescent="0.25">
      <c r="A102" s="53" t="str">
        <f>'Crisis Indicator Data'!A100</f>
        <v>Mindanao conflict</v>
      </c>
      <c r="B102" s="45" t="str">
        <f>Lists!G100</f>
        <v>Mindanao Conflict</v>
      </c>
      <c r="C102" s="53" t="str">
        <f>'Crisis Indicator Data'!C100</f>
        <v>PHL003</v>
      </c>
      <c r="D102" s="53" t="str">
        <f>'Crisis Indicator Data'!D100</f>
        <v>Philippines</v>
      </c>
      <c r="E102" s="53" t="str">
        <f>'Crisis Indicator Data'!E100</f>
        <v>PHL</v>
      </c>
      <c r="F102" s="53" t="str">
        <f>'Crisis Indicator Data'!B100</f>
        <v>Conflict,Violence</v>
      </c>
      <c r="G102" s="226">
        <f t="shared" si="15"/>
        <v>2.2000000000000002</v>
      </c>
      <c r="H102" s="54">
        <f t="shared" si="16"/>
        <v>3</v>
      </c>
      <c r="I102" s="117" t="str">
        <f t="shared" si="17"/>
        <v>Medium</v>
      </c>
      <c r="J102" s="227" t="str">
        <f>INDEX(Trends!$D$3:$D$404,MATCH(C102,Trends!$C$3:$C$404,0))</f>
        <v>Increasing</v>
      </c>
      <c r="K102" s="109" t="str">
        <f>IF(Reliability!B100="x","x",(IF(ROUNDUP(Reliability!B100,0)=1,"Very High",IF(ROUNDUP(Reliability!B100,0)=2,"High",IF(ROUNDUP(Reliability!B100,0)=3,"Medium",IF(ROUNDUP(Reliability!B100,0)=4,"Low","Very Low"))))))</f>
        <v>Medium</v>
      </c>
      <c r="L102" s="228">
        <f t="shared" si="18"/>
        <v>2.9</v>
      </c>
      <c r="M102" s="234">
        <f>'Impact of the crisis'!N103</f>
        <v>3</v>
      </c>
      <c r="N102" s="234">
        <f>'Impact of the crisis'!AB103</f>
        <v>2.8</v>
      </c>
      <c r="O102" s="228">
        <f>'Conditions of people affected'!R103</f>
        <v>1.5</v>
      </c>
      <c r="P102" s="234">
        <f>'Conditions of people affected'!K103</f>
        <v>2</v>
      </c>
      <c r="Q102" s="234">
        <f>'Conditions of people affected'!Q103</f>
        <v>1</v>
      </c>
      <c r="R102" s="229">
        <f t="shared" si="19"/>
        <v>2.7</v>
      </c>
      <c r="S102" s="229">
        <f>'Complexity of the crisis'!X103</f>
        <v>2.9</v>
      </c>
      <c r="T102" s="229">
        <f>'Complexity of the crisis'!AN103</f>
        <v>2.5</v>
      </c>
      <c r="U102" s="124" t="str">
        <f>VLOOKUP(C102,Lists!$C$3:$E$160,3,FALSE)</f>
        <v>Asia</v>
      </c>
      <c r="V102" s="125">
        <v>44956</v>
      </c>
    </row>
    <row r="103" spans="1:22" x14ac:dyDescent="0.25">
      <c r="A103" s="53" t="str">
        <f>'Crisis Indicator Data'!A101</f>
        <v>Typhoon Nalgae</v>
      </c>
      <c r="B103" s="45" t="str">
        <f>Lists!G101</f>
        <v>Typhoon Nalgae</v>
      </c>
      <c r="C103" s="53" t="str">
        <f>'Crisis Indicator Data'!C101</f>
        <v>PHL012</v>
      </c>
      <c r="D103" s="53" t="str">
        <f>'Crisis Indicator Data'!D101</f>
        <v>Philippines</v>
      </c>
      <c r="E103" s="53" t="str">
        <f>'Crisis Indicator Data'!E101</f>
        <v>PHL</v>
      </c>
      <c r="F103" s="53" t="str">
        <f>'Crisis Indicator Data'!B101</f>
        <v>Cyclone</v>
      </c>
      <c r="G103" s="226">
        <f t="shared" si="15"/>
        <v>2.2999999999999998</v>
      </c>
      <c r="H103" s="54">
        <f t="shared" si="16"/>
        <v>3</v>
      </c>
      <c r="I103" s="117" t="str">
        <f t="shared" si="17"/>
        <v>Medium</v>
      </c>
      <c r="J103" s="227" t="str">
        <f>INDEX(Trends!$D$3:$D$404,MATCH(C103,Trends!$C$3:$C$404,0))</f>
        <v>-</v>
      </c>
      <c r="K103" s="109" t="str">
        <f>IF(Reliability!B101="x","x",(IF(ROUNDUP(Reliability!B101,0)=1,"Very High",IF(ROUNDUP(Reliability!B101,0)=2,"High",IF(ROUNDUP(Reliability!B101,0)=3,"Medium",IF(ROUNDUP(Reliability!B101,0)=4,"Low","Very Low"))))))</f>
        <v>Very High</v>
      </c>
      <c r="L103" s="228">
        <f t="shared" si="18"/>
        <v>3</v>
      </c>
      <c r="M103" s="234">
        <f>'Impact of the crisis'!N104</f>
        <v>4.4000000000000004</v>
      </c>
      <c r="N103" s="234">
        <f>'Impact of the crisis'!AB104</f>
        <v>2</v>
      </c>
      <c r="O103" s="228">
        <f>'Conditions of people affected'!R104</f>
        <v>1.6</v>
      </c>
      <c r="P103" s="234">
        <f>'Conditions of people affected'!K104</f>
        <v>1.2</v>
      </c>
      <c r="Q103" s="234">
        <f>'Conditions of people affected'!Q104</f>
        <v>2</v>
      </c>
      <c r="R103" s="229">
        <f t="shared" si="19"/>
        <v>2.7</v>
      </c>
      <c r="S103" s="229">
        <f>'Complexity of the crisis'!X104</f>
        <v>2.9</v>
      </c>
      <c r="T103" s="229">
        <f>'Complexity of the crisis'!AN104</f>
        <v>2.5</v>
      </c>
      <c r="U103" s="124" t="str">
        <f>VLOOKUP(C103,Lists!$C$3:$E$160,3,FALSE)</f>
        <v>Asia</v>
      </c>
      <c r="V103" s="125">
        <v>44956</v>
      </c>
    </row>
    <row r="104" spans="1:22" x14ac:dyDescent="0.25">
      <c r="A104" s="53" t="str">
        <f>'Crisis Indicator Data'!A102</f>
        <v>LPAs, Northeast Monsoon, and Shear Line</v>
      </c>
      <c r="B104" s="45" t="str">
        <f>Lists!G102</f>
        <v>LPAs, Northeast Monsoon, and Shear Line</v>
      </c>
      <c r="C104" s="53" t="str">
        <f>'Crisis Indicator Data'!C102</f>
        <v>PHL013</v>
      </c>
      <c r="D104" s="53" t="str">
        <f>'Crisis Indicator Data'!D102</f>
        <v>Philippines</v>
      </c>
      <c r="E104" s="53" t="str">
        <f>'Crisis Indicator Data'!E102</f>
        <v>PHL</v>
      </c>
      <c r="F104" s="53" t="str">
        <f>'Crisis Indicator Data'!B102</f>
        <v>Floods,Other seasonal event</v>
      </c>
      <c r="G104" s="226">
        <f t="shared" si="15"/>
        <v>2</v>
      </c>
      <c r="H104" s="54">
        <f t="shared" si="16"/>
        <v>2</v>
      </c>
      <c r="I104" s="117" t="str">
        <f t="shared" si="17"/>
        <v>Low</v>
      </c>
      <c r="J104" s="227" t="str">
        <f>INDEX(Trends!$D$3:$D$404,MATCH(C104,Trends!$C$3:$C$404,0))</f>
        <v>-</v>
      </c>
      <c r="K104" s="109" t="str">
        <f>IF(Reliability!B102="x","x",(IF(ROUNDUP(Reliability!B102,0)=1,"Very High",IF(ROUNDUP(Reliability!B102,0)=2,"High",IF(ROUNDUP(Reliability!B102,0)=3,"Medium",IF(ROUNDUP(Reliability!B102,0)=4,"Low","Very Low"))))))</f>
        <v>Very High</v>
      </c>
      <c r="L104" s="228">
        <f t="shared" si="18"/>
        <v>2.2999999999999998</v>
      </c>
      <c r="M104" s="234">
        <f>'Impact of the crisis'!N105</f>
        <v>3.6</v>
      </c>
      <c r="N104" s="234">
        <f>'Impact of the crisis'!AB105</f>
        <v>1.4</v>
      </c>
      <c r="O104" s="228">
        <f>'Conditions of people affected'!R105</f>
        <v>1.4</v>
      </c>
      <c r="P104" s="234">
        <f>'Conditions of people affected'!K105</f>
        <v>1.8</v>
      </c>
      <c r="Q104" s="234">
        <f>'Conditions of people affected'!Q105</f>
        <v>1</v>
      </c>
      <c r="R104" s="229">
        <f t="shared" si="19"/>
        <v>2.7</v>
      </c>
      <c r="S104" s="229">
        <f>'Complexity of the crisis'!X105</f>
        <v>2.9</v>
      </c>
      <c r="T104" s="229">
        <f>'Complexity of the crisis'!AN105</f>
        <v>2.5</v>
      </c>
      <c r="U104" s="124" t="str">
        <f>VLOOKUP(C104,Lists!$C$3:$E$160,3,FALSE)</f>
        <v>Asia</v>
      </c>
      <c r="V104" s="125">
        <v>44957</v>
      </c>
    </row>
    <row r="105" spans="1:22" x14ac:dyDescent="0.25">
      <c r="A105" s="53" t="str">
        <f>'Crisis Indicator Data'!A103</f>
        <v>Highlands Violence</v>
      </c>
      <c r="B105" s="45" t="str">
        <f>Lists!G103</f>
        <v>Highlands Violence</v>
      </c>
      <c r="C105" s="53" t="str">
        <f>'Crisis Indicator Data'!C103</f>
        <v>PNG003</v>
      </c>
      <c r="D105" s="53" t="str">
        <f>'Crisis Indicator Data'!D103</f>
        <v>Papua New Guinea</v>
      </c>
      <c r="E105" s="53" t="str">
        <f>'Crisis Indicator Data'!E103</f>
        <v>PNG</v>
      </c>
      <c r="F105" s="53" t="str">
        <f>'Crisis Indicator Data'!B103</f>
        <v>Earthquake</v>
      </c>
      <c r="G105" s="226">
        <f t="shared" si="15"/>
        <v>2.6</v>
      </c>
      <c r="H105" s="54">
        <f t="shared" si="16"/>
        <v>3</v>
      </c>
      <c r="I105" s="117" t="str">
        <f t="shared" si="17"/>
        <v>Medium</v>
      </c>
      <c r="J105" s="227" t="str">
        <f>INDEX(Trends!$D$3:$D$404,MATCH(C105,Trends!$C$3:$C$404,0))</f>
        <v>Decreasing</v>
      </c>
      <c r="K105" s="109" t="str">
        <f>IF(Reliability!B103="x","x",(IF(ROUNDUP(Reliability!B103,0)=1,"Very High",IF(ROUNDUP(Reliability!B103,0)=2,"High",IF(ROUNDUP(Reliability!B103,0)=3,"Medium",IF(ROUNDUP(Reliability!B103,0)=4,"Low","Very Low"))))))</f>
        <v>Very High</v>
      </c>
      <c r="L105" s="228">
        <f t="shared" si="18"/>
        <v>2.2999999999999998</v>
      </c>
      <c r="M105" s="234">
        <f>'Impact of the crisis'!N106</f>
        <v>1.8</v>
      </c>
      <c r="N105" s="234">
        <f>'Impact of the crisis'!AB106</f>
        <v>2.5</v>
      </c>
      <c r="O105" s="228">
        <f>'Conditions of people affected'!R106</f>
        <v>2.7</v>
      </c>
      <c r="P105" s="234">
        <f>'Conditions of people affected'!K106</f>
        <v>2.4</v>
      </c>
      <c r="Q105" s="234">
        <f>'Conditions of people affected'!Q106</f>
        <v>3</v>
      </c>
      <c r="R105" s="229">
        <f t="shared" si="19"/>
        <v>2.8</v>
      </c>
      <c r="S105" s="229">
        <f>'Complexity of the crisis'!X106</f>
        <v>2.5</v>
      </c>
      <c r="T105" s="229">
        <f>'Complexity of the crisis'!AN106</f>
        <v>3</v>
      </c>
      <c r="U105" s="124" t="str">
        <f>VLOOKUP(C105,Lists!$C$3:$E$160,3,FALSE)</f>
        <v>Pacific</v>
      </c>
      <c r="V105" s="125">
        <v>44956</v>
      </c>
    </row>
    <row r="106" spans="1:22" x14ac:dyDescent="0.25">
      <c r="A106" s="53" t="str">
        <f>'Crisis Indicator Data'!A104</f>
        <v>Displacement from Ukraine conflict in Poland</v>
      </c>
      <c r="B106" s="45" t="str">
        <f>Lists!G104</f>
        <v>Displacement from Ukraine conflict</v>
      </c>
      <c r="C106" s="53" t="str">
        <f>'Crisis Indicator Data'!C104</f>
        <v>POL002</v>
      </c>
      <c r="D106" s="53" t="str">
        <f>'Crisis Indicator Data'!D104</f>
        <v>Poland</v>
      </c>
      <c r="E106" s="53" t="str">
        <f>'Crisis Indicator Data'!E104</f>
        <v>POL</v>
      </c>
      <c r="F106" s="53" t="str">
        <f>'Crisis Indicator Data'!B104</f>
        <v>Displacement,Conflict</v>
      </c>
      <c r="G106" s="226">
        <f t="shared" si="15"/>
        <v>2.5</v>
      </c>
      <c r="H106" s="54">
        <f t="shared" si="16"/>
        <v>3</v>
      </c>
      <c r="I106" s="117" t="str">
        <f t="shared" si="17"/>
        <v>Medium</v>
      </c>
      <c r="J106" s="227" t="str">
        <f>INDEX(Trends!$D$3:$D$404,MATCH(C106,Trends!$C$3:$C$404,0))</f>
        <v>Decreasing</v>
      </c>
      <c r="K106" s="109" t="str">
        <f>IF(Reliability!B104="x","x",(IF(ROUNDUP(Reliability!B104,0)=1,"Very High",IF(ROUNDUP(Reliability!B104,0)=2,"High",IF(ROUNDUP(Reliability!B104,0)=3,"Medium",IF(ROUNDUP(Reliability!B104,0)=4,"Low","Very Low"))))))</f>
        <v>Very High</v>
      </c>
      <c r="L106" s="228">
        <f t="shared" si="18"/>
        <v>2.9</v>
      </c>
      <c r="M106" s="234">
        <f>'Impact of the crisis'!N107</f>
        <v>1.9</v>
      </c>
      <c r="N106" s="234">
        <f>'Impact of the crisis'!AB107</f>
        <v>3.3</v>
      </c>
      <c r="O106" s="228">
        <f>'Conditions of people affected'!R107</f>
        <v>3.35</v>
      </c>
      <c r="P106" s="234">
        <f>'Conditions of people affected'!K107</f>
        <v>3.7</v>
      </c>
      <c r="Q106" s="234">
        <f>'Conditions of people affected'!Q107</f>
        <v>3</v>
      </c>
      <c r="R106" s="229">
        <f t="shared" si="19"/>
        <v>0.9</v>
      </c>
      <c r="S106" s="229">
        <f>'Complexity of the crisis'!X107</f>
        <v>0.8</v>
      </c>
      <c r="T106" s="229">
        <f>'Complexity of the crisis'!AN107</f>
        <v>1</v>
      </c>
      <c r="U106" s="124" t="str">
        <f>VLOOKUP(C106,Lists!$C$3:$E$160,3,FALSE)</f>
        <v>Europe</v>
      </c>
      <c r="V106" s="125">
        <v>44956</v>
      </c>
    </row>
    <row r="107" spans="1:22" x14ac:dyDescent="0.25">
      <c r="A107" s="53" t="str">
        <f>'Crisis Indicator Data'!A105</f>
        <v>Complex crisis in DPRK</v>
      </c>
      <c r="B107" s="45" t="str">
        <f>Lists!G105</f>
        <v>Complex crisis</v>
      </c>
      <c r="C107" s="53" t="str">
        <f>'Crisis Indicator Data'!C105</f>
        <v>PRK001</v>
      </c>
      <c r="D107" s="53" t="str">
        <f>'Crisis Indicator Data'!D105</f>
        <v>DPRK</v>
      </c>
      <c r="E107" s="53" t="str">
        <f>'Crisis Indicator Data'!E105</f>
        <v>PRK</v>
      </c>
      <c r="F107" s="53" t="str">
        <f>'Crisis Indicator Data'!B105</f>
        <v>Socio-political,Floods,Other seasonal event,Food Security</v>
      </c>
      <c r="G107" s="226">
        <f t="shared" si="15"/>
        <v>3.7</v>
      </c>
      <c r="H107" s="54">
        <f t="shared" si="16"/>
        <v>4</v>
      </c>
      <c r="I107" s="117" t="str">
        <f t="shared" si="17"/>
        <v>High</v>
      </c>
      <c r="J107" s="227" t="str">
        <f>INDEX(Trends!$D$3:$D$404,MATCH(C107,Trends!$C$3:$C$404,0))</f>
        <v>Decreasing</v>
      </c>
      <c r="K107" s="109" t="str">
        <f>IF(Reliability!B105="x","x",(IF(ROUNDUP(Reliability!B105,0)=1,"Very High",IF(ROUNDUP(Reliability!B105,0)=2,"High",IF(ROUNDUP(Reliability!B105,0)=3,"Medium",IF(ROUNDUP(Reliability!B105,0)=4,"Low","Very Low"))))))</f>
        <v>Medium</v>
      </c>
      <c r="L107" s="228">
        <f t="shared" si="18"/>
        <v>4</v>
      </c>
      <c r="M107" s="234">
        <f>'Impact of the crisis'!N108</f>
        <v>4.5999999999999996</v>
      </c>
      <c r="N107" s="234">
        <f>'Impact of the crisis'!AB108</f>
        <v>3.6</v>
      </c>
      <c r="O107" s="228">
        <f>'Conditions of people affected'!R108</f>
        <v>4.5</v>
      </c>
      <c r="P107" s="234">
        <f>'Conditions of people affected'!K108</f>
        <v>5</v>
      </c>
      <c r="Q107" s="234">
        <f>'Conditions of people affected'!Q108</f>
        <v>4</v>
      </c>
      <c r="R107" s="229">
        <f t="shared" si="19"/>
        <v>2.2999999999999998</v>
      </c>
      <c r="S107" s="229">
        <f>'Complexity of the crisis'!X108</f>
        <v>2.6</v>
      </c>
      <c r="T107" s="229">
        <f>'Complexity of the crisis'!AN108</f>
        <v>2</v>
      </c>
      <c r="U107" s="124" t="str">
        <f>VLOOKUP(C107,Lists!$C$3:$E$160,3,FALSE)</f>
        <v>Asia</v>
      </c>
      <c r="V107" s="125">
        <v>44956</v>
      </c>
    </row>
    <row r="108" spans="1:22" x14ac:dyDescent="0.25">
      <c r="A108" s="53" t="str">
        <f>'Crisis Indicator Data'!A106</f>
        <v>Conflict in Palestine</v>
      </c>
      <c r="B108" s="45" t="str">
        <f>Lists!G106</f>
        <v>Conflict</v>
      </c>
      <c r="C108" s="53" t="str">
        <f>'Crisis Indicator Data'!C106</f>
        <v>PSE002</v>
      </c>
      <c r="D108" s="53" t="str">
        <f>'Crisis Indicator Data'!D106</f>
        <v>Palestine</v>
      </c>
      <c r="E108" s="53" t="str">
        <f>'Crisis Indicator Data'!E106</f>
        <v>PSE</v>
      </c>
      <c r="F108" s="53" t="str">
        <f>'Crisis Indicator Data'!B106</f>
        <v>Conflict,Socio-political,Violence</v>
      </c>
      <c r="G108" s="226">
        <f t="shared" si="15"/>
        <v>3.5</v>
      </c>
      <c r="H108" s="54">
        <f t="shared" si="16"/>
        <v>4</v>
      </c>
      <c r="I108" s="117" t="str">
        <f t="shared" si="17"/>
        <v>High</v>
      </c>
      <c r="J108" s="227" t="str">
        <f>INDEX(Trends!$D$3:$D$404,MATCH(C108,Trends!$C$3:$C$404,0))</f>
        <v>Decreasing</v>
      </c>
      <c r="K108" s="109" t="str">
        <f>IF(Reliability!B106="x","x",(IF(ROUNDUP(Reliability!B106,0)=1,"Very High",IF(ROUNDUP(Reliability!B106,0)=2,"High",IF(ROUNDUP(Reliability!B106,0)=3,"Medium",IF(ROUNDUP(Reliability!B106,0)=4,"Low","Very Low"))))))</f>
        <v>High</v>
      </c>
      <c r="L108" s="228">
        <f t="shared" si="18"/>
        <v>4</v>
      </c>
      <c r="M108" s="234">
        <f>'Impact of the crisis'!N109</f>
        <v>3.4</v>
      </c>
      <c r="N108" s="234">
        <f>'Impact of the crisis'!AB109</f>
        <v>4.2</v>
      </c>
      <c r="O108" s="228">
        <f>'Conditions of people affected'!R109</f>
        <v>3.45</v>
      </c>
      <c r="P108" s="234">
        <f>'Conditions of people affected'!K109</f>
        <v>3.9</v>
      </c>
      <c r="Q108" s="234">
        <f>'Conditions of people affected'!Q109</f>
        <v>3</v>
      </c>
      <c r="R108" s="229">
        <f t="shared" si="19"/>
        <v>3.3</v>
      </c>
      <c r="S108" s="229">
        <f>'Complexity of the crisis'!X109</f>
        <v>2.2999999999999998</v>
      </c>
      <c r="T108" s="229">
        <f>'Complexity of the crisis'!AN109</f>
        <v>4</v>
      </c>
      <c r="U108" s="124" t="str">
        <f>VLOOKUP(C108,Lists!$C$3:$E$160,3,FALSE)</f>
        <v>Middle east</v>
      </c>
      <c r="V108" s="125">
        <v>44949</v>
      </c>
    </row>
    <row r="109" spans="1:22" x14ac:dyDescent="0.25">
      <c r="A109" s="53" t="str">
        <f>'Crisis Indicator Data'!A107</f>
        <v>Regional Boko Haram Crisis</v>
      </c>
      <c r="B109" s="45" t="str">
        <f>Lists!G107</f>
        <v>Regional Boko Haram</v>
      </c>
      <c r="C109" s="53" t="str">
        <f>'Crisis Indicator Data'!C107</f>
        <v>REG001</v>
      </c>
      <c r="D109" s="53" t="str">
        <f>'Crisis Indicator Data'!D107</f>
        <v>Nigeria,Niger,Chad,Cameroon</v>
      </c>
      <c r="E109" s="53" t="str">
        <f>'Crisis Indicator Data'!E107</f>
        <v>NGA,NER,TCD,CMR</v>
      </c>
      <c r="F109" s="53">
        <f>'Crisis Indicator Data'!B107</f>
        <v>0</v>
      </c>
      <c r="G109" s="226">
        <f t="shared" si="15"/>
        <v>4.4000000000000004</v>
      </c>
      <c r="H109" s="54">
        <f t="shared" si="16"/>
        <v>5</v>
      </c>
      <c r="I109" s="117" t="str">
        <f t="shared" si="17"/>
        <v>Very High</v>
      </c>
      <c r="J109" s="227" t="str">
        <f>INDEX(Trends!$D$3:$D$404,MATCH(C109,Trends!$C$3:$C$404,0))</f>
        <v>Stable</v>
      </c>
      <c r="K109" s="109" t="str">
        <f>IF(Reliability!B107="x","x",(IF(ROUNDUP(Reliability!B107,0)=1,"Very High",IF(ROUNDUP(Reliability!B107,0)=2,"High",IF(ROUNDUP(Reliability!B107,0)=3,"Medium",IF(ROUNDUP(Reliability!B107,0)=4,"Low","Very Low"))))))</f>
        <v>High</v>
      </c>
      <c r="L109" s="228">
        <f t="shared" si="18"/>
        <v>4.0999999999999996</v>
      </c>
      <c r="M109" s="234">
        <f>'Impact of the crisis'!N110</f>
        <v>2.4</v>
      </c>
      <c r="N109" s="234">
        <f>'Impact of the crisis'!AB110</f>
        <v>4.5999999999999996</v>
      </c>
      <c r="O109" s="228">
        <f>'Conditions of people affected'!R110</f>
        <v>4.5</v>
      </c>
      <c r="P109" s="234">
        <f>'Conditions of people affected'!K110</f>
        <v>5</v>
      </c>
      <c r="Q109" s="234">
        <f>'Conditions of people affected'!Q110</f>
        <v>4</v>
      </c>
      <c r="R109" s="229">
        <f t="shared" si="19"/>
        <v>4.4000000000000004</v>
      </c>
      <c r="S109" s="229">
        <f>'Complexity of the crisis'!X110</f>
        <v>3.6</v>
      </c>
      <c r="T109" s="229">
        <f>'Complexity of the crisis'!AN110</f>
        <v>5</v>
      </c>
      <c r="U109" s="124" t="str">
        <f>VLOOKUP(C109,Lists!$C$3:$E$160,3,FALSE)</f>
        <v>Africa,Africa,Africa,Africa</v>
      </c>
      <c r="V109" s="125">
        <v>44863</v>
      </c>
    </row>
    <row r="110" spans="1:22" x14ac:dyDescent="0.25">
      <c r="A110" s="53" t="str">
        <f>'Crisis Indicator Data'!A108</f>
        <v>Venezuela Regional Crisis</v>
      </c>
      <c r="B110" s="45" t="str">
        <f>Lists!G108</f>
        <v>Venezuela Regional Crisis</v>
      </c>
      <c r="C110" s="53" t="str">
        <f>'Crisis Indicator Data'!C108</f>
        <v>REG002</v>
      </c>
      <c r="D110" s="53" t="str">
        <f>'Crisis Indicator Data'!D108</f>
        <v>Venezuela,Brazil,Colombia,Ecuador,Peru,Trinidad and Tobago,Chile,Dominican Republic,Panama</v>
      </c>
      <c r="E110" s="53" t="str">
        <f>'Crisis Indicator Data'!E108</f>
        <v>VEN,BRA,COL,ECU,PER,TTO,CHL,DOM,PAN</v>
      </c>
      <c r="F110" s="53">
        <f>'Crisis Indicator Data'!B108</f>
        <v>0</v>
      </c>
      <c r="G110" s="226">
        <f t="shared" si="15"/>
        <v>3.9</v>
      </c>
      <c r="H110" s="54">
        <f t="shared" si="16"/>
        <v>4</v>
      </c>
      <c r="I110" s="117" t="str">
        <f t="shared" si="17"/>
        <v>High</v>
      </c>
      <c r="J110" s="227" t="str">
        <f>INDEX(Trends!$D$3:$D$404,MATCH(C110,Trends!$C$3:$C$404,0))</f>
        <v>Stable</v>
      </c>
      <c r="K110" s="109" t="str">
        <f>IF(Reliability!B108="x","x",(IF(ROUNDUP(Reliability!B108,0)=1,"Very High",IF(ROUNDUP(Reliability!B108,0)=2,"High",IF(ROUNDUP(Reliability!B108,0)=3,"Medium",IF(ROUNDUP(Reliability!B108,0)=4,"Low","Very Low"))))))</f>
        <v>High</v>
      </c>
      <c r="L110" s="228">
        <f t="shared" si="18"/>
        <v>3.6</v>
      </c>
      <c r="M110" s="234">
        <f>'Impact of the crisis'!N111</f>
        <v>3.4</v>
      </c>
      <c r="N110" s="234">
        <f>'Impact of the crisis'!AB111</f>
        <v>3.7</v>
      </c>
      <c r="O110" s="228">
        <f>'Conditions of people affected'!R111</f>
        <v>4</v>
      </c>
      <c r="P110" s="234">
        <f>'Conditions of people affected'!K111</f>
        <v>5</v>
      </c>
      <c r="Q110" s="234">
        <f>'Conditions of people affected'!Q111</f>
        <v>3</v>
      </c>
      <c r="R110" s="229">
        <f t="shared" si="19"/>
        <v>3.8</v>
      </c>
      <c r="S110" s="229">
        <f>'Complexity of the crisis'!X111</f>
        <v>2.7</v>
      </c>
      <c r="T110" s="229">
        <f>'Complexity of the crisis'!AN111</f>
        <v>4.5</v>
      </c>
      <c r="U110" s="124" t="str">
        <f>VLOOKUP(C110,Lists!$C$3:$E$160,3,FALSE)</f>
        <v>Americas,Americas,Americas,Americas,Americas,Americas,Americas,Americas,Americas</v>
      </c>
      <c r="V110" s="125">
        <v>44865</v>
      </c>
    </row>
    <row r="111" spans="1:22" x14ac:dyDescent="0.25">
      <c r="A111" s="53" t="str">
        <f>'Crisis Indicator Data'!A109</f>
        <v>Regional Kashmir conflict</v>
      </c>
      <c r="B111" s="45" t="str">
        <f>Lists!G109</f>
        <v>Regional Kashmir conflict</v>
      </c>
      <c r="C111" s="53" t="str">
        <f>'Crisis Indicator Data'!C109</f>
        <v>REG003</v>
      </c>
      <c r="D111" s="53" t="str">
        <f>'Crisis Indicator Data'!D109</f>
        <v>India,Pakistan</v>
      </c>
      <c r="E111" s="53" t="str">
        <f>'Crisis Indicator Data'!E109</f>
        <v>IND,PAK</v>
      </c>
      <c r="F111" s="53">
        <f>'Crisis Indicator Data'!B109</f>
        <v>0</v>
      </c>
      <c r="G111" s="226" t="str">
        <f t="shared" si="15"/>
        <v>x</v>
      </c>
      <c r="H111" s="54" t="str">
        <f t="shared" si="16"/>
        <v>x</v>
      </c>
      <c r="I111" s="117" t="str">
        <f t="shared" si="17"/>
        <v>x</v>
      </c>
      <c r="J111" s="227" t="str">
        <f>INDEX(Trends!$D$3:$D$404,MATCH(C111,Trends!$C$3:$C$404,0))</f>
        <v>-</v>
      </c>
      <c r="K111" s="109" t="str">
        <f>IF(Reliability!B109="x","x",(IF(ROUNDUP(Reliability!B109,0)=1,"Very High",IF(ROUNDUP(Reliability!B109,0)=2,"High",IF(ROUNDUP(Reliability!B109,0)=3,"Medium",IF(ROUNDUP(Reliability!B109,0)=4,"Low","Very Low"))))))</f>
        <v>Very Low</v>
      </c>
      <c r="L111" s="228">
        <f t="shared" si="18"/>
        <v>3.3</v>
      </c>
      <c r="M111" s="234">
        <f>'Impact of the crisis'!N112</f>
        <v>2.1</v>
      </c>
      <c r="N111" s="234">
        <f>'Impact of the crisis'!AB112</f>
        <v>3.7</v>
      </c>
      <c r="O111" s="228" t="str">
        <f>'Conditions of people affected'!R112</f>
        <v>x</v>
      </c>
      <c r="P111" s="234" t="str">
        <f>'Conditions of people affected'!K112</f>
        <v>x</v>
      </c>
      <c r="Q111" s="234" t="str">
        <f>'Conditions of people affected'!Q112</f>
        <v>x</v>
      </c>
      <c r="R111" s="229">
        <f t="shared" si="19"/>
        <v>2.8</v>
      </c>
      <c r="S111" s="229">
        <f>'Complexity of the crisis'!X112</f>
        <v>3</v>
      </c>
      <c r="T111" s="229">
        <f>'Complexity of the crisis'!AN112</f>
        <v>2.5</v>
      </c>
      <c r="U111" s="124" t="str">
        <f>VLOOKUP(C111,Lists!$C$3:$E$160,3,FALSE)</f>
        <v>Asia,Asia</v>
      </c>
      <c r="V111" s="125">
        <v>44957</v>
      </c>
    </row>
    <row r="112" spans="1:22" x14ac:dyDescent="0.25">
      <c r="A112" s="53" t="str">
        <f>'Crisis Indicator Data'!A110</f>
        <v>Syrian Regional Crisis</v>
      </c>
      <c r="B112" s="45" t="str">
        <f>Lists!G110</f>
        <v>Syrian Regional Crisis</v>
      </c>
      <c r="C112" s="53" t="str">
        <f>'Crisis Indicator Data'!C110</f>
        <v>REG004</v>
      </c>
      <c r="D112" s="53" t="str">
        <f>'Crisis Indicator Data'!D110</f>
        <v>Syria,Turkey,Iraq,Egypt,Jordan,Lebanon</v>
      </c>
      <c r="E112" s="53" t="str">
        <f>'Crisis Indicator Data'!E110</f>
        <v>SYR,TUR,IRQ,EGY,JOR,LBN</v>
      </c>
      <c r="F112" s="53">
        <f>'Crisis Indicator Data'!B110</f>
        <v>0</v>
      </c>
      <c r="G112" s="226">
        <f t="shared" si="15"/>
        <v>4.3</v>
      </c>
      <c r="H112" s="54">
        <f t="shared" si="16"/>
        <v>5</v>
      </c>
      <c r="I112" s="117" t="str">
        <f t="shared" si="17"/>
        <v>Very High</v>
      </c>
      <c r="J112" s="227" t="str">
        <f>INDEX(Trends!$D$3:$D$404,MATCH(C112,Trends!$C$3:$C$404,0))</f>
        <v>Increasing</v>
      </c>
      <c r="K112" s="109" t="str">
        <f>IF(Reliability!B110="x","x",(IF(ROUNDUP(Reliability!B110,0)=1,"Very High",IF(ROUNDUP(Reliability!B110,0)=2,"High",IF(ROUNDUP(Reliability!B110,0)=3,"Medium",IF(ROUNDUP(Reliability!B110,0)=4,"Low","Very Low"))))))</f>
        <v>High</v>
      </c>
      <c r="L112" s="228">
        <f t="shared" si="18"/>
        <v>3.9</v>
      </c>
      <c r="M112" s="234">
        <f>'Impact of the crisis'!N113</f>
        <v>3</v>
      </c>
      <c r="N112" s="234">
        <f>'Impact of the crisis'!AB113</f>
        <v>4.2</v>
      </c>
      <c r="O112" s="228">
        <f>'Conditions of people affected'!R113</f>
        <v>4.5</v>
      </c>
      <c r="P112" s="234">
        <f>'Conditions of people affected'!K113</f>
        <v>5</v>
      </c>
      <c r="Q112" s="234">
        <f>'Conditions of people affected'!Q113</f>
        <v>4</v>
      </c>
      <c r="R112" s="229">
        <f t="shared" si="19"/>
        <v>4.0999999999999996</v>
      </c>
      <c r="S112" s="229">
        <f>'Complexity of the crisis'!X113</f>
        <v>3.6</v>
      </c>
      <c r="T112" s="229">
        <f>'Complexity of the crisis'!AN113</f>
        <v>4.5</v>
      </c>
      <c r="U112" s="124" t="str">
        <f>VLOOKUP(C112,Lists!$C$3:$E$160,3,FALSE)</f>
        <v>Middle east,Middle east,Middle east,Africa,Middle east,Middle east</v>
      </c>
      <c r="V112" s="125">
        <v>44946</v>
      </c>
    </row>
    <row r="113" spans="1:22" x14ac:dyDescent="0.25">
      <c r="A113" s="53" t="str">
        <f>'Crisis Indicator Data'!A111</f>
        <v xml:space="preserve">Eastern Mediterranean Route </v>
      </c>
      <c r="B113" s="45" t="str">
        <f>Lists!G111</f>
        <v xml:space="preserve">Eastern Mediterranean Route </v>
      </c>
      <c r="C113" s="53" t="str">
        <f>'Crisis Indicator Data'!C111</f>
        <v>REG006</v>
      </c>
      <c r="D113" s="53" t="str">
        <f>'Crisis Indicator Data'!D111</f>
        <v>Turkey,Greece</v>
      </c>
      <c r="E113" s="53" t="str">
        <f>'Crisis Indicator Data'!E111</f>
        <v>TUR,GRC</v>
      </c>
      <c r="F113" s="53">
        <f>'Crisis Indicator Data'!B111</f>
        <v>0</v>
      </c>
      <c r="G113" s="226">
        <f t="shared" si="15"/>
        <v>2.2999999999999998</v>
      </c>
      <c r="H113" s="54">
        <f t="shared" si="16"/>
        <v>3</v>
      </c>
      <c r="I113" s="117" t="str">
        <f t="shared" si="17"/>
        <v>Medium</v>
      </c>
      <c r="J113" s="227" t="str">
        <f>INDEX(Trends!$D$3:$D$404,MATCH(C113,Trends!$C$3:$C$404,0))</f>
        <v>Decreasing</v>
      </c>
      <c r="K113" s="109" t="str">
        <f>IF(Reliability!B111="x","x",(IF(ROUNDUP(Reliability!B111,0)=1,"Very High",IF(ROUNDUP(Reliability!B111,0)=2,"High",IF(ROUNDUP(Reliability!B111,0)=3,"Medium",IF(ROUNDUP(Reliability!B111,0)=4,"Low","Very Low"))))))</f>
        <v>Medium</v>
      </c>
      <c r="L113" s="228">
        <f t="shared" si="18"/>
        <v>2.7</v>
      </c>
      <c r="M113" s="234">
        <f>'Impact of the crisis'!N114</f>
        <v>3</v>
      </c>
      <c r="N113" s="234">
        <f>'Impact of the crisis'!AB114</f>
        <v>2.6</v>
      </c>
      <c r="O113" s="228">
        <f>'Conditions of people affected'!R114</f>
        <v>2.1</v>
      </c>
      <c r="P113" s="234">
        <f>'Conditions of people affected'!K114</f>
        <v>2.2000000000000002</v>
      </c>
      <c r="Q113" s="234">
        <f>'Conditions of people affected'!Q114</f>
        <v>2</v>
      </c>
      <c r="R113" s="229">
        <f t="shared" si="19"/>
        <v>2.2999999999999998</v>
      </c>
      <c r="S113" s="229">
        <f>'Complexity of the crisis'!X114</f>
        <v>2.6</v>
      </c>
      <c r="T113" s="229">
        <f>'Complexity of the crisis'!AN114</f>
        <v>2</v>
      </c>
      <c r="U113" s="124" t="str">
        <f>VLOOKUP(C113,Lists!$C$3:$E$160,3,FALSE)</f>
        <v>Middle east,Europe</v>
      </c>
      <c r="V113" s="125">
        <v>44946</v>
      </c>
    </row>
    <row r="114" spans="1:22" x14ac:dyDescent="0.25">
      <c r="A114" s="53" t="str">
        <f>'Crisis Indicator Data'!A112</f>
        <v>Central Mediterranean Route</v>
      </c>
      <c r="B114" s="45" t="str">
        <f>Lists!G112</f>
        <v>Central Mediterranean Route</v>
      </c>
      <c r="C114" s="53" t="str">
        <f>'Crisis Indicator Data'!C112</f>
        <v>REG007</v>
      </c>
      <c r="D114" s="53" t="str">
        <f>'Crisis Indicator Data'!D112</f>
        <v>Algeria,Tunisia,Libya,Italy</v>
      </c>
      <c r="E114" s="53" t="str">
        <f>'Crisis Indicator Data'!E112</f>
        <v>DZA,TUN,LBY,ITA</v>
      </c>
      <c r="F114" s="53">
        <f>'Crisis Indicator Data'!B112</f>
        <v>0</v>
      </c>
      <c r="G114" s="226">
        <f t="shared" si="15"/>
        <v>3</v>
      </c>
      <c r="H114" s="54">
        <f t="shared" si="16"/>
        <v>3</v>
      </c>
      <c r="I114" s="117" t="str">
        <f t="shared" si="17"/>
        <v>Medium</v>
      </c>
      <c r="J114" s="227" t="str">
        <f>INDEX(Trends!$D$3:$D$404,MATCH(C114,Trends!$C$3:$C$404,0))</f>
        <v>Stable</v>
      </c>
      <c r="K114" s="109" t="str">
        <f>IF(Reliability!B112="x","x",(IF(ROUNDUP(Reliability!B112,0)=1,"Very High",IF(ROUNDUP(Reliability!B112,0)=2,"High",IF(ROUNDUP(Reliability!B112,0)=3,"Medium",IF(ROUNDUP(Reliability!B112,0)=4,"Low","Very Low"))))))</f>
        <v>Very High</v>
      </c>
      <c r="L114" s="228">
        <f t="shared" si="18"/>
        <v>3.8</v>
      </c>
      <c r="M114" s="234">
        <f>'Impact of the crisis'!N115</f>
        <v>4.4000000000000004</v>
      </c>
      <c r="N114" s="234">
        <f>'Impact of the crisis'!AB115</f>
        <v>3.4</v>
      </c>
      <c r="O114" s="228">
        <f>'Conditions of people affected'!R115</f>
        <v>2.25</v>
      </c>
      <c r="P114" s="234">
        <f>'Conditions of people affected'!K115</f>
        <v>3.5</v>
      </c>
      <c r="Q114" s="234">
        <f>'Conditions of people affected'!Q115</f>
        <v>1</v>
      </c>
      <c r="R114" s="229">
        <f t="shared" si="19"/>
        <v>3.4</v>
      </c>
      <c r="S114" s="229">
        <f>'Complexity of the crisis'!X115</f>
        <v>2.6</v>
      </c>
      <c r="T114" s="229">
        <f>'Complexity of the crisis'!AN115</f>
        <v>4</v>
      </c>
      <c r="U114" s="124" t="str">
        <f>VLOOKUP(C114,Lists!$C$3:$E$160,3,FALSE)</f>
        <v>Africa,Africa,Africa,Europe</v>
      </c>
      <c r="V114" s="125">
        <v>44956</v>
      </c>
    </row>
    <row r="115" spans="1:22" x14ac:dyDescent="0.25">
      <c r="A115" s="53" t="str">
        <f>'Crisis Indicator Data'!A113</f>
        <v>Western Mediterranean Route</v>
      </c>
      <c r="B115" s="45" t="str">
        <f>Lists!G113</f>
        <v>Western Mediterranean Route</v>
      </c>
      <c r="C115" s="53" t="str">
        <f>'Crisis Indicator Data'!C113</f>
        <v>REG008</v>
      </c>
      <c r="D115" s="53" t="str">
        <f>'Crisis Indicator Data'!D113</f>
        <v>Algeria,Morocco,Spain</v>
      </c>
      <c r="E115" s="53" t="str">
        <f>'Crisis Indicator Data'!E113</f>
        <v>DZA,MAR,ESP</v>
      </c>
      <c r="F115" s="53">
        <f>'Crisis Indicator Data'!B113</f>
        <v>0</v>
      </c>
      <c r="G115" s="226">
        <f t="shared" si="15"/>
        <v>2.7</v>
      </c>
      <c r="H115" s="54">
        <f t="shared" si="16"/>
        <v>3</v>
      </c>
      <c r="I115" s="117" t="str">
        <f t="shared" si="17"/>
        <v>Medium</v>
      </c>
      <c r="J115" s="227" t="str">
        <f>INDEX(Trends!$D$3:$D$404,MATCH(C115,Trends!$C$3:$C$404,0))</f>
        <v>Increasing</v>
      </c>
      <c r="K115" s="109" t="str">
        <f>IF(Reliability!B113="x","x",(IF(ROUNDUP(Reliability!B113,0)=1,"Very High",IF(ROUNDUP(Reliability!B113,0)=2,"High",IF(ROUNDUP(Reliability!B113,0)=3,"Medium",IF(ROUNDUP(Reliability!B113,0)=4,"Low","Very Low"))))))</f>
        <v>Very High</v>
      </c>
      <c r="L115" s="228">
        <f t="shared" si="18"/>
        <v>3.6</v>
      </c>
      <c r="M115" s="234">
        <f>'Impact of the crisis'!N116</f>
        <v>4.5</v>
      </c>
      <c r="N115" s="234">
        <f>'Impact of the crisis'!AB116</f>
        <v>3</v>
      </c>
      <c r="O115" s="228">
        <f>'Conditions of people affected'!R116</f>
        <v>1.9</v>
      </c>
      <c r="P115" s="234">
        <f>'Conditions of people affected'!K116</f>
        <v>2.8</v>
      </c>
      <c r="Q115" s="234">
        <f>'Conditions of people affected'!Q116</f>
        <v>1</v>
      </c>
      <c r="R115" s="229">
        <f t="shared" si="19"/>
        <v>3.1</v>
      </c>
      <c r="S115" s="229">
        <f>'Complexity of the crisis'!X116</f>
        <v>2.7</v>
      </c>
      <c r="T115" s="229">
        <f>'Complexity of the crisis'!AN116</f>
        <v>3.5</v>
      </c>
      <c r="U115" s="124" t="str">
        <f>VLOOKUP(C115,Lists!$C$3:$E$160,3,FALSE)</f>
        <v>Africa,Africa,Europe</v>
      </c>
      <c r="V115" s="125">
        <v>44953</v>
      </c>
    </row>
    <row r="116" spans="1:22" x14ac:dyDescent="0.25">
      <c r="A116" s="53" t="str">
        <f>'Crisis Indicator Data'!A114</f>
        <v>Rohingya Regional Crisis</v>
      </c>
      <c r="B116" s="45" t="str">
        <f>Lists!G114</f>
        <v>Rohingya Regional Crisis</v>
      </c>
      <c r="C116" s="53" t="str">
        <f>'Crisis Indicator Data'!C114</f>
        <v>REG011</v>
      </c>
      <c r="D116" s="53" t="str">
        <f>'Crisis Indicator Data'!D114</f>
        <v>Bangladesh,Myanmar</v>
      </c>
      <c r="E116" s="53" t="str">
        <f>'Crisis Indicator Data'!E114</f>
        <v>BGD,MMR</v>
      </c>
      <c r="F116" s="53">
        <f>'Crisis Indicator Data'!B114</f>
        <v>0</v>
      </c>
      <c r="G116" s="226">
        <f t="shared" si="15"/>
        <v>3.9</v>
      </c>
      <c r="H116" s="54">
        <f t="shared" si="16"/>
        <v>4</v>
      </c>
      <c r="I116" s="117" t="str">
        <f t="shared" si="17"/>
        <v>High</v>
      </c>
      <c r="J116" s="227" t="str">
        <f>INDEX(Trends!$D$3:$D$404,MATCH(C116,Trends!$C$3:$C$404,0))</f>
        <v>Stable</v>
      </c>
      <c r="K116" s="109" t="str">
        <f>IF(Reliability!B114="x","x",(IF(ROUNDUP(Reliability!B114,0)=1,"Very High",IF(ROUNDUP(Reliability!B114,0)=2,"High",IF(ROUNDUP(Reliability!B114,0)=3,"Medium",IF(ROUNDUP(Reliability!B114,0)=4,"Low","Very Low"))))))</f>
        <v>Very High</v>
      </c>
      <c r="L116" s="228">
        <f t="shared" si="18"/>
        <v>3.6</v>
      </c>
      <c r="M116" s="234">
        <f>'Impact of the crisis'!N117</f>
        <v>1.3</v>
      </c>
      <c r="N116" s="234">
        <f>'Impact of the crisis'!AB117</f>
        <v>4.3</v>
      </c>
      <c r="O116" s="228">
        <f>'Conditions of people affected'!R117</f>
        <v>4.0999999999999996</v>
      </c>
      <c r="P116" s="234">
        <f>'Conditions of people affected'!K117</f>
        <v>4.2</v>
      </c>
      <c r="Q116" s="234">
        <f>'Conditions of people affected'!Q117</f>
        <v>4</v>
      </c>
      <c r="R116" s="229">
        <f t="shared" si="19"/>
        <v>3.8</v>
      </c>
      <c r="S116" s="229">
        <f>'Complexity of the crisis'!X117</f>
        <v>3.5</v>
      </c>
      <c r="T116" s="229">
        <f>'Complexity of the crisis'!AN117</f>
        <v>4</v>
      </c>
      <c r="U116" s="124" t="str">
        <f>VLOOKUP(C116,Lists!$C$3:$E$160,3,FALSE)</f>
        <v>Asia,Asia</v>
      </c>
      <c r="V116" s="125">
        <v>44957</v>
      </c>
    </row>
    <row r="117" spans="1:22" x14ac:dyDescent="0.25">
      <c r="A117" s="53" t="str">
        <f>'Crisis Indicator Data'!A115</f>
        <v>Southern Africa Regional Food Security Crisis</v>
      </c>
      <c r="B117" s="45" t="str">
        <f>Lists!G115</f>
        <v>Southern Africa Regional Food Security Crisis</v>
      </c>
      <c r="C117" s="53" t="str">
        <f>'Crisis Indicator Data'!C115</f>
        <v>REG012</v>
      </c>
      <c r="D117" s="53" t="str">
        <f>'Crisis Indicator Data'!D115</f>
        <v>Lesotho,Madagascar,Malawi,Namibia,Eswatini,Zambia,Zimbabwe,Tanzania</v>
      </c>
      <c r="E117" s="53" t="str">
        <f>'Crisis Indicator Data'!E115</f>
        <v>LSO,MDG,MWI,NAM,SWZ,ZMB,ZWE,TZA</v>
      </c>
      <c r="F117" s="53">
        <f>'Crisis Indicator Data'!B115</f>
        <v>0</v>
      </c>
      <c r="G117" s="226">
        <f t="shared" si="15"/>
        <v>3.6</v>
      </c>
      <c r="H117" s="54">
        <f t="shared" si="16"/>
        <v>4</v>
      </c>
      <c r="I117" s="117" t="str">
        <f t="shared" si="17"/>
        <v>High</v>
      </c>
      <c r="J117" s="227" t="str">
        <f>INDEX(Trends!$D$3:$D$404,MATCH(C117,Trends!$C$3:$C$404,0))</f>
        <v>Increasing</v>
      </c>
      <c r="K117" s="109" t="str">
        <f>IF(Reliability!B115="x","x",(IF(ROUNDUP(Reliability!B115,0)=1,"Very High",IF(ROUNDUP(Reliability!B115,0)=2,"High",IF(ROUNDUP(Reliability!B115,0)=3,"Medium",IF(ROUNDUP(Reliability!B115,0)=4,"Low","Very Low"))))))</f>
        <v>Very High</v>
      </c>
      <c r="L117" s="228">
        <f t="shared" si="18"/>
        <v>3.7</v>
      </c>
      <c r="M117" s="234">
        <f>'Impact of the crisis'!N118</f>
        <v>4.0999999999999996</v>
      </c>
      <c r="N117" s="234">
        <f>'Impact of the crisis'!AB118</f>
        <v>3.4</v>
      </c>
      <c r="O117" s="228">
        <f>'Conditions of people affected'!R118</f>
        <v>4</v>
      </c>
      <c r="P117" s="234">
        <f>'Conditions of people affected'!K118</f>
        <v>5</v>
      </c>
      <c r="Q117" s="234">
        <f>'Conditions of people affected'!Q118</f>
        <v>3</v>
      </c>
      <c r="R117" s="229">
        <f t="shared" si="19"/>
        <v>2.9</v>
      </c>
      <c r="S117" s="229">
        <f>'Complexity of the crisis'!X118</f>
        <v>2.7</v>
      </c>
      <c r="T117" s="229">
        <f>'Complexity of the crisis'!AN118</f>
        <v>3</v>
      </c>
      <c r="U117" s="124" t="str">
        <f>VLOOKUP(C117,Lists!$C$3:$E$160,3,FALSE)</f>
        <v>Africa,Africa,Africa,Africa,Africa,Africa,Africa,Africa</v>
      </c>
      <c r="V117" s="125">
        <v>44957</v>
      </c>
    </row>
    <row r="118" spans="1:22" x14ac:dyDescent="0.25">
      <c r="A118" s="53" t="str">
        <f>'Crisis Indicator Data'!A116</f>
        <v>Nagorno-Karabakh Conflict</v>
      </c>
      <c r="B118" s="45" t="str">
        <f>Lists!G116</f>
        <v>Regional Nagorno-Karabakh Conflict</v>
      </c>
      <c r="C118" s="53" t="str">
        <f>'Crisis Indicator Data'!C116</f>
        <v>REG013</v>
      </c>
      <c r="D118" s="53" t="str">
        <f>'Crisis Indicator Data'!D116</f>
        <v>Armenia,Azerbaijan</v>
      </c>
      <c r="E118" s="53" t="str">
        <f>'Crisis Indicator Data'!E116</f>
        <v>ARM,AZE</v>
      </c>
      <c r="F118" s="53">
        <f>'Crisis Indicator Data'!B116</f>
        <v>0</v>
      </c>
      <c r="G118" s="226">
        <f t="shared" si="15"/>
        <v>1.8</v>
      </c>
      <c r="H118" s="54">
        <f t="shared" si="16"/>
        <v>2</v>
      </c>
      <c r="I118" s="117" t="str">
        <f t="shared" si="17"/>
        <v>Low</v>
      </c>
      <c r="J118" s="227" t="str">
        <f>INDEX(Trends!$D$3:$D$404,MATCH(C118,Trends!$C$3:$C$404,0))</f>
        <v>Stable</v>
      </c>
      <c r="K118" s="109" t="str">
        <f>IF(Reliability!B116="x","x",(IF(ROUNDUP(Reliability!B116,0)=1,"Very High",IF(ROUNDUP(Reliability!B116,0)=2,"High",IF(ROUNDUP(Reliability!B116,0)=3,"Medium",IF(ROUNDUP(Reliability!B116,0)=4,"Low","Very Low"))))))</f>
        <v>High</v>
      </c>
      <c r="L118" s="228">
        <f t="shared" si="18"/>
        <v>2.2999999999999998</v>
      </c>
      <c r="M118" s="234">
        <f>'Impact of the crisis'!N119</f>
        <v>2</v>
      </c>
      <c r="N118" s="234">
        <f>'Impact of the crisis'!AB119</f>
        <v>2.5</v>
      </c>
      <c r="O118" s="228">
        <f>'Conditions of people affected'!R119</f>
        <v>1.35</v>
      </c>
      <c r="P118" s="234">
        <f>'Conditions of people affected'!K119</f>
        <v>0.7</v>
      </c>
      <c r="Q118" s="234">
        <f>'Conditions of people affected'!Q119</f>
        <v>2</v>
      </c>
      <c r="R118" s="229">
        <f t="shared" si="19"/>
        <v>1.9</v>
      </c>
      <c r="S118" s="229">
        <f>'Complexity of the crisis'!X119</f>
        <v>2.2999999999999998</v>
      </c>
      <c r="T118" s="229">
        <f>'Complexity of the crisis'!AN119</f>
        <v>1.5</v>
      </c>
      <c r="U118" s="124" t="str">
        <f>VLOOKUP(C118,Lists!$C$3:$E$160,3,FALSE)</f>
        <v>Middle east,Middle east</v>
      </c>
      <c r="V118" s="125">
        <v>44956</v>
      </c>
    </row>
    <row r="119" spans="1:22" ht="13.5" customHeight="1" x14ac:dyDescent="0.25">
      <c r="A119" s="53" t="str">
        <f>'Crisis Indicator Data'!A117</f>
        <v>Eastern Africa Regional Drought Crisis</v>
      </c>
      <c r="B119" s="45" t="str">
        <f>Lists!G117</f>
        <v>Eastern Africa Regional Drought Crisis</v>
      </c>
      <c r="C119" s="53" t="str">
        <f>'Crisis Indicator Data'!C117</f>
        <v>REG014</v>
      </c>
      <c r="D119" s="53" t="str">
        <f>'Crisis Indicator Data'!D117</f>
        <v>Ethiopia,Somalia,Kenya</v>
      </c>
      <c r="E119" s="53" t="str">
        <f>'Crisis Indicator Data'!E117</f>
        <v>ETH,SOM,KEN</v>
      </c>
      <c r="F119" s="53" t="str">
        <f>'Crisis Indicator Data'!B117</f>
        <v>Drought</v>
      </c>
      <c r="G119" s="226">
        <f t="shared" si="15"/>
        <v>4.4000000000000004</v>
      </c>
      <c r="H119" s="54">
        <f t="shared" si="16"/>
        <v>5</v>
      </c>
      <c r="I119" s="117" t="str">
        <f t="shared" si="17"/>
        <v>Very High</v>
      </c>
      <c r="J119" s="227" t="str">
        <f>INDEX(Trends!$D$3:$D$404,MATCH(C119,Trends!$C$3:$C$404,0))</f>
        <v>Increasing</v>
      </c>
      <c r="K119" s="109" t="str">
        <f>IF(Reliability!B117="x","x",(IF(ROUNDUP(Reliability!B117,0)=1,"Very High",IF(ROUNDUP(Reliability!B117,0)=2,"High",IF(ROUNDUP(Reliability!B117,0)=3,"Medium",IF(ROUNDUP(Reliability!B117,0)=4,"Low","Very Low"))))))</f>
        <v>High</v>
      </c>
      <c r="L119" s="228">
        <f t="shared" si="18"/>
        <v>4.2</v>
      </c>
      <c r="M119" s="234">
        <f>'Impact of the crisis'!N120</f>
        <v>4.3</v>
      </c>
      <c r="N119" s="234">
        <f>'Impact of the crisis'!AB120</f>
        <v>4.2</v>
      </c>
      <c r="O119" s="228">
        <f>'Conditions of people affected'!R120</f>
        <v>4.5</v>
      </c>
      <c r="P119" s="234">
        <f>'Conditions of people affected'!K120</f>
        <v>5</v>
      </c>
      <c r="Q119" s="234">
        <f>'Conditions of people affected'!Q120</f>
        <v>4</v>
      </c>
      <c r="R119" s="229">
        <f t="shared" si="19"/>
        <v>4.5</v>
      </c>
      <c r="S119" s="229">
        <f>'Complexity of the crisis'!X120</f>
        <v>3.8</v>
      </c>
      <c r="T119" s="229">
        <f>'Complexity of the crisis'!AN120</f>
        <v>5</v>
      </c>
      <c r="U119" s="124" t="str">
        <f>VLOOKUP(C119,Lists!$C$3:$E$160,3,FALSE)</f>
        <v>Africa,Africa,Africa</v>
      </c>
      <c r="V119" s="125">
        <v>44922</v>
      </c>
    </row>
    <row r="120" spans="1:22" x14ac:dyDescent="0.25">
      <c r="A120" s="53" t="str">
        <f>'Crisis Indicator Data'!A118</f>
        <v>Displacement from Ukraine conflict in Romania</v>
      </c>
      <c r="B120" s="45" t="str">
        <f>Lists!G118</f>
        <v>Displacement from Ukraine conflict</v>
      </c>
      <c r="C120" s="53" t="str">
        <f>'Crisis Indicator Data'!C118</f>
        <v>ROU002</v>
      </c>
      <c r="D120" s="53" t="str">
        <f>'Crisis Indicator Data'!D118</f>
        <v>Romania</v>
      </c>
      <c r="E120" s="53" t="str">
        <f>'Crisis Indicator Data'!E118</f>
        <v>ROU</v>
      </c>
      <c r="F120" s="53" t="str">
        <f>'Crisis Indicator Data'!B118</f>
        <v>Conflict,Displacement</v>
      </c>
      <c r="G120" s="226">
        <f t="shared" si="15"/>
        <v>1.4</v>
      </c>
      <c r="H120" s="54">
        <f t="shared" si="16"/>
        <v>2</v>
      </c>
      <c r="I120" s="117" t="str">
        <f t="shared" si="17"/>
        <v>Low</v>
      </c>
      <c r="J120" s="227" t="str">
        <f>INDEX(Trends!$D$3:$D$404,MATCH(C120,Trends!$C$3:$C$404,0))</f>
        <v>Decreasing</v>
      </c>
      <c r="K120" s="109" t="str">
        <f>IF(Reliability!B118="x","x",(IF(ROUNDUP(Reliability!B118,0)=1,"Very High",IF(ROUNDUP(Reliability!B118,0)=2,"High",IF(ROUNDUP(Reliability!B118,0)=3,"Medium",IF(ROUNDUP(Reliability!B118,0)=4,"Low","Very Low"))))))</f>
        <v>Very High</v>
      </c>
      <c r="L120" s="228">
        <f t="shared" si="18"/>
        <v>1.7</v>
      </c>
      <c r="M120" s="234">
        <f>'Impact of the crisis'!N121</f>
        <v>2</v>
      </c>
      <c r="N120" s="234">
        <f>'Impact of the crisis'!AB121</f>
        <v>1.6</v>
      </c>
      <c r="O120" s="228">
        <f>'Conditions of people affected'!R121</f>
        <v>1.35</v>
      </c>
      <c r="P120" s="234">
        <f>'Conditions of people affected'!K121</f>
        <v>1.7</v>
      </c>
      <c r="Q120" s="234">
        <f>'Conditions of people affected'!Q121</f>
        <v>1</v>
      </c>
      <c r="R120" s="229">
        <f t="shared" si="19"/>
        <v>1.2</v>
      </c>
      <c r="S120" s="229">
        <f>'Complexity of the crisis'!X121</f>
        <v>1.3</v>
      </c>
      <c r="T120" s="229">
        <f>'Complexity of the crisis'!AN121</f>
        <v>1</v>
      </c>
      <c r="U120" s="124" t="str">
        <f>VLOOKUP(C120,Lists!$C$3:$E$160,3,FALSE)</f>
        <v>Europe</v>
      </c>
      <c r="V120" s="125">
        <v>44956</v>
      </c>
    </row>
    <row r="121" spans="1:22" x14ac:dyDescent="0.25">
      <c r="A121" s="53" t="str">
        <f>'Crisis Indicator Data'!A119</f>
        <v>Burundi and DRC refugees in Rwanda</v>
      </c>
      <c r="B121" s="45" t="str">
        <f>Lists!G119</f>
        <v>Refugees</v>
      </c>
      <c r="C121" s="53" t="str">
        <f>'Crisis Indicator Data'!C119</f>
        <v>RWA002</v>
      </c>
      <c r="D121" s="53" t="str">
        <f>'Crisis Indicator Data'!D119</f>
        <v>Rwanda</v>
      </c>
      <c r="E121" s="53" t="str">
        <f>'Crisis Indicator Data'!E119</f>
        <v>RWA</v>
      </c>
      <c r="F121" s="53" t="str">
        <f>'Crisis Indicator Data'!B119</f>
        <v>Displacement</v>
      </c>
      <c r="G121" s="226">
        <f t="shared" si="15"/>
        <v>2.4</v>
      </c>
      <c r="H121" s="54">
        <f t="shared" si="16"/>
        <v>3</v>
      </c>
      <c r="I121" s="117" t="str">
        <f t="shared" si="17"/>
        <v>Medium</v>
      </c>
      <c r="J121" s="227" t="str">
        <f>INDEX(Trends!$D$3:$D$404,MATCH(C121,Trends!$C$3:$C$404,0))</f>
        <v>Stable</v>
      </c>
      <c r="K121" s="109" t="str">
        <f>IF(Reliability!B119="x","x",(IF(ROUNDUP(Reliability!B119,0)=1,"Very High",IF(ROUNDUP(Reliability!B119,0)=2,"High",IF(ROUNDUP(Reliability!B119,0)=3,"Medium",IF(ROUNDUP(Reliability!B119,0)=4,"Low","Very Low"))))))</f>
        <v>Medium</v>
      </c>
      <c r="L121" s="228">
        <f t="shared" si="18"/>
        <v>2.5</v>
      </c>
      <c r="M121" s="234">
        <f>'Impact of the crisis'!N122</f>
        <v>2.2000000000000002</v>
      </c>
      <c r="N121" s="234">
        <f>'Impact of the crisis'!AB122</f>
        <v>2.7</v>
      </c>
      <c r="O121" s="228">
        <f>'Conditions of people affected'!R122</f>
        <v>2.4</v>
      </c>
      <c r="P121" s="234">
        <f>'Conditions of people affected'!K122</f>
        <v>1.8</v>
      </c>
      <c r="Q121" s="234">
        <f>'Conditions of people affected'!Q122</f>
        <v>3</v>
      </c>
      <c r="R121" s="229">
        <f t="shared" si="19"/>
        <v>2.2999999999999998</v>
      </c>
      <c r="S121" s="229">
        <f>'Complexity of the crisis'!X122</f>
        <v>3</v>
      </c>
      <c r="T121" s="229">
        <f>'Complexity of the crisis'!AN122</f>
        <v>1.5</v>
      </c>
      <c r="U121" s="124" t="str">
        <f>VLOOKUP(C121,Lists!$C$3:$E$160,3,FALSE)</f>
        <v>Africa</v>
      </c>
      <c r="V121" s="125">
        <v>44953</v>
      </c>
    </row>
    <row r="122" spans="1:22" x14ac:dyDescent="0.25">
      <c r="A122" s="53" t="str">
        <f>'Crisis Indicator Data'!A120</f>
        <v>Complex crisis in Sudan</v>
      </c>
      <c r="B122" s="45" t="str">
        <f>Lists!G120</f>
        <v>Complex crisis</v>
      </c>
      <c r="C122" s="53" t="str">
        <f>'Crisis Indicator Data'!C120</f>
        <v>SDN001</v>
      </c>
      <c r="D122" s="53" t="str">
        <f>'Crisis Indicator Data'!D120</f>
        <v>Sudan</v>
      </c>
      <c r="E122" s="53" t="str">
        <f>'Crisis Indicator Data'!E120</f>
        <v>SDN</v>
      </c>
      <c r="F122" s="53" t="str">
        <f>'Crisis Indicator Data'!B120</f>
        <v>Displacement,Violence,Floods</v>
      </c>
      <c r="G122" s="226">
        <f t="shared" si="15"/>
        <v>4.4000000000000004</v>
      </c>
      <c r="H122" s="54">
        <f t="shared" si="16"/>
        <v>5</v>
      </c>
      <c r="I122" s="117" t="str">
        <f t="shared" si="17"/>
        <v>Very High</v>
      </c>
      <c r="J122" s="227" t="str">
        <f>INDEX(Trends!$D$3:$D$404,MATCH(C122,Trends!$C$3:$C$404,0))</f>
        <v>Stable</v>
      </c>
      <c r="K122" s="109" t="str">
        <f>IF(Reliability!B120="x","x",(IF(ROUNDUP(Reliability!B120,0)=1,"Very High",IF(ROUNDUP(Reliability!B120,0)=2,"High",IF(ROUNDUP(Reliability!B120,0)=3,"Medium",IF(ROUNDUP(Reliability!B120,0)=4,"Low","Very Low"))))))</f>
        <v>Very High</v>
      </c>
      <c r="L122" s="228">
        <f t="shared" si="18"/>
        <v>4.4000000000000004</v>
      </c>
      <c r="M122" s="234">
        <f>'Impact of the crisis'!N123</f>
        <v>4.8</v>
      </c>
      <c r="N122" s="234">
        <f>'Impact of the crisis'!AB123</f>
        <v>4.2</v>
      </c>
      <c r="O122" s="228">
        <f>'Conditions of people affected'!R123</f>
        <v>4.5</v>
      </c>
      <c r="P122" s="234">
        <f>'Conditions of people affected'!K123</f>
        <v>5</v>
      </c>
      <c r="Q122" s="234">
        <f>'Conditions of people affected'!Q123</f>
        <v>4</v>
      </c>
      <c r="R122" s="229">
        <f t="shared" si="19"/>
        <v>4.0999999999999996</v>
      </c>
      <c r="S122" s="229">
        <f>'Complexity of the crisis'!X123</f>
        <v>4.2</v>
      </c>
      <c r="T122" s="229">
        <f>'Complexity of the crisis'!AN123</f>
        <v>4</v>
      </c>
      <c r="U122" s="124" t="str">
        <f>VLOOKUP(C122,Lists!$C$3:$E$160,3,FALSE)</f>
        <v>Africa</v>
      </c>
      <c r="V122" s="125">
        <v>44950</v>
      </c>
    </row>
    <row r="123" spans="1:22" x14ac:dyDescent="0.25">
      <c r="A123" s="53" t="str">
        <f>'Crisis Indicator Data'!A121</f>
        <v>Refugees in Sudan</v>
      </c>
      <c r="B123" s="45" t="str">
        <f>Lists!G121</f>
        <v>Refugees</v>
      </c>
      <c r="C123" s="53" t="str">
        <f>'Crisis Indicator Data'!C121</f>
        <v>SDN005</v>
      </c>
      <c r="D123" s="53" t="str">
        <f>'Crisis Indicator Data'!D121</f>
        <v>Sudan</v>
      </c>
      <c r="E123" s="53" t="str">
        <f>'Crisis Indicator Data'!E121</f>
        <v>SDN</v>
      </c>
      <c r="F123" s="53" t="str">
        <f>'Crisis Indicator Data'!B121</f>
        <v>Displacement</v>
      </c>
      <c r="G123" s="226">
        <f t="shared" si="15"/>
        <v>3.3</v>
      </c>
      <c r="H123" s="54">
        <f t="shared" si="16"/>
        <v>4</v>
      </c>
      <c r="I123" s="117" t="str">
        <f t="shared" si="17"/>
        <v>High</v>
      </c>
      <c r="J123" s="227" t="str">
        <f>INDEX(Trends!$D$3:$D$404,MATCH(C123,Trends!$C$3:$C$404,0))</f>
        <v>Stable</v>
      </c>
      <c r="K123" s="109" t="str">
        <f>IF(Reliability!B121="x","x",(IF(ROUNDUP(Reliability!B121,0)=1,"Very High",IF(ROUNDUP(Reliability!B121,0)=2,"High",IF(ROUNDUP(Reliability!B121,0)=3,"Medium",IF(ROUNDUP(Reliability!B121,0)=4,"Low","Very Low"))))))</f>
        <v>High</v>
      </c>
      <c r="L123" s="228">
        <f t="shared" si="18"/>
        <v>3.3</v>
      </c>
      <c r="M123" s="234">
        <f>'Impact of the crisis'!N124</f>
        <v>2.2000000000000002</v>
      </c>
      <c r="N123" s="234">
        <f>'Impact of the crisis'!AB124</f>
        <v>3.7</v>
      </c>
      <c r="O123" s="228">
        <f>'Conditions of people affected'!R124</f>
        <v>3.2</v>
      </c>
      <c r="P123" s="234">
        <f>'Conditions of people affected'!K124</f>
        <v>3.4</v>
      </c>
      <c r="Q123" s="234">
        <f>'Conditions of people affected'!Q124</f>
        <v>3</v>
      </c>
      <c r="R123" s="229">
        <f t="shared" si="19"/>
        <v>3.3</v>
      </c>
      <c r="S123" s="229">
        <f>'Complexity of the crisis'!X124</f>
        <v>4.2</v>
      </c>
      <c r="T123" s="229">
        <f>'Complexity of the crisis'!AN124</f>
        <v>2</v>
      </c>
      <c r="U123" s="124" t="str">
        <f>VLOOKUP(C123,Lists!$C$3:$E$160,3,FALSE)</f>
        <v>Africa</v>
      </c>
      <c r="V123" s="125">
        <v>44950</v>
      </c>
    </row>
    <row r="124" spans="1:22" x14ac:dyDescent="0.25">
      <c r="A124" s="53" t="str">
        <f>'Crisis Indicator Data'!A122</f>
        <v xml:space="preserve">Floods in Sudan </v>
      </c>
      <c r="B124" s="45" t="str">
        <f>Lists!G122</f>
        <v>Floods</v>
      </c>
      <c r="C124" s="53" t="str">
        <f>'Crisis Indicator Data'!C122</f>
        <v>SDN006</v>
      </c>
      <c r="D124" s="53" t="str">
        <f>'Crisis Indicator Data'!D122</f>
        <v>Sudan</v>
      </c>
      <c r="E124" s="53" t="str">
        <f>'Crisis Indicator Data'!E122</f>
        <v>SDN</v>
      </c>
      <c r="F124" s="53" t="str">
        <f>'Crisis Indicator Data'!B122</f>
        <v>Floods</v>
      </c>
      <c r="G124" s="226">
        <f t="shared" si="15"/>
        <v>2.8</v>
      </c>
      <c r="H124" s="54">
        <f t="shared" si="16"/>
        <v>3</v>
      </c>
      <c r="I124" s="117" t="str">
        <f t="shared" si="17"/>
        <v>Medium</v>
      </c>
      <c r="J124" s="227" t="str">
        <f>INDEX(Trends!$D$3:$D$404,MATCH(C124,Trends!$C$3:$C$404,0))</f>
        <v>Decreasing</v>
      </c>
      <c r="K124" s="109" t="str">
        <f>IF(Reliability!B122="x","x",(IF(ROUNDUP(Reliability!B122,0)=1,"Very High",IF(ROUNDUP(Reliability!B122,0)=2,"High",IF(ROUNDUP(Reliability!B122,0)=3,"Medium",IF(ROUNDUP(Reliability!B122,0)=4,"Low","Very Low"))))))</f>
        <v>Very High</v>
      </c>
      <c r="L124" s="228">
        <f t="shared" si="18"/>
        <v>3.7</v>
      </c>
      <c r="M124" s="234">
        <f>'Impact of the crisis'!N125</f>
        <v>4.8</v>
      </c>
      <c r="N124" s="234">
        <f>'Impact of the crisis'!AB125</f>
        <v>2.8</v>
      </c>
      <c r="O124" s="228">
        <f>'Conditions of people affected'!R125</f>
        <v>1.45</v>
      </c>
      <c r="P124" s="234">
        <f>'Conditions of people affected'!K125</f>
        <v>1.9</v>
      </c>
      <c r="Q124" s="234">
        <f>'Conditions of people affected'!Q125</f>
        <v>1</v>
      </c>
      <c r="R124" s="229">
        <f t="shared" si="19"/>
        <v>3.9</v>
      </c>
      <c r="S124" s="229">
        <f>'Complexity of the crisis'!X125</f>
        <v>4.2</v>
      </c>
      <c r="T124" s="229">
        <f>'Complexity of the crisis'!AN125</f>
        <v>3.5</v>
      </c>
      <c r="U124" s="124" t="str">
        <f>VLOOKUP(C124,Lists!$C$3:$E$160,3,FALSE)</f>
        <v>Africa</v>
      </c>
      <c r="V124" s="125">
        <v>44950</v>
      </c>
    </row>
    <row r="125" spans="1:22" x14ac:dyDescent="0.25">
      <c r="A125" s="53" t="str">
        <f>'Crisis Indicator Data'!A123</f>
        <v>Violence in Darfur and Kordofan regions</v>
      </c>
      <c r="B125" s="45" t="str">
        <f>Lists!G123</f>
        <v>Violence in Darfur and Kordofan regions</v>
      </c>
      <c r="C125" s="53" t="str">
        <f>'Crisis Indicator Data'!C123</f>
        <v>SDN008</v>
      </c>
      <c r="D125" s="53" t="str">
        <f>'Crisis Indicator Data'!D123</f>
        <v>Sudan</v>
      </c>
      <c r="E125" s="53" t="str">
        <f>'Crisis Indicator Data'!E123</f>
        <v>SDN</v>
      </c>
      <c r="F125" s="53" t="str">
        <f>'Crisis Indicator Data'!B123</f>
        <v>Violence</v>
      </c>
      <c r="G125" s="226">
        <f t="shared" si="15"/>
        <v>4</v>
      </c>
      <c r="H125" s="54">
        <f t="shared" si="16"/>
        <v>4</v>
      </c>
      <c r="I125" s="117" t="str">
        <f t="shared" si="17"/>
        <v>High</v>
      </c>
      <c r="J125" s="227" t="str">
        <f>INDEX(Trends!$D$3:$D$404,MATCH(C125,Trends!$C$3:$C$404,0))</f>
        <v>Decreasing</v>
      </c>
      <c r="K125" s="109" t="str">
        <f>IF(Reliability!B123="x","x",(IF(ROUNDUP(Reliability!B123,0)=1,"Very High",IF(ROUNDUP(Reliability!B123,0)=2,"High",IF(ROUNDUP(Reliability!B123,0)=3,"Medium",IF(ROUNDUP(Reliability!B123,0)=4,"Low","Very Low"))))))</f>
        <v>Very High</v>
      </c>
      <c r="L125" s="228">
        <f t="shared" si="18"/>
        <v>3.7</v>
      </c>
      <c r="M125" s="234">
        <f>'Impact of the crisis'!N126</f>
        <v>3.1</v>
      </c>
      <c r="N125" s="234">
        <f>'Impact of the crisis'!AB126</f>
        <v>3.9</v>
      </c>
      <c r="O125" s="228">
        <f>'Conditions of people affected'!R126</f>
        <v>4.4000000000000004</v>
      </c>
      <c r="P125" s="234">
        <f>'Conditions of people affected'!K126</f>
        <v>4.8</v>
      </c>
      <c r="Q125" s="234">
        <f>'Conditions of people affected'!Q126</f>
        <v>4</v>
      </c>
      <c r="R125" s="229">
        <f t="shared" si="19"/>
        <v>3.5</v>
      </c>
      <c r="S125" s="229">
        <f>'Complexity of the crisis'!X126</f>
        <v>4.2</v>
      </c>
      <c r="T125" s="229">
        <f>'Complexity of the crisis'!AN126</f>
        <v>2.5</v>
      </c>
      <c r="U125" s="124" t="str">
        <f>VLOOKUP(C125,Lists!$C$3:$E$160,3,FALSE)</f>
        <v>Africa</v>
      </c>
      <c r="V125" s="125">
        <v>44950</v>
      </c>
    </row>
    <row r="126" spans="1:22" x14ac:dyDescent="0.25">
      <c r="A126" s="53" t="str">
        <f>'Crisis Indicator Data'!A124</f>
        <v>Drought in Senegal</v>
      </c>
      <c r="B126" s="45" t="str">
        <f>Lists!G124</f>
        <v>Drought</v>
      </c>
      <c r="C126" s="53" t="str">
        <f>'Crisis Indicator Data'!C124</f>
        <v>SEN002</v>
      </c>
      <c r="D126" s="53" t="str">
        <f>'Crisis Indicator Data'!D124</f>
        <v>Senegal</v>
      </c>
      <c r="E126" s="53" t="str">
        <f>'Crisis Indicator Data'!E124</f>
        <v>SEN</v>
      </c>
      <c r="F126" s="53" t="str">
        <f>'Crisis Indicator Data'!B124</f>
        <v>Drought</v>
      </c>
      <c r="G126" s="226">
        <f t="shared" si="15"/>
        <v>2.4</v>
      </c>
      <c r="H126" s="54">
        <f t="shared" si="16"/>
        <v>3</v>
      </c>
      <c r="I126" s="117" t="str">
        <f t="shared" si="17"/>
        <v>Medium</v>
      </c>
      <c r="J126" s="227" t="str">
        <f>INDEX(Trends!$D$3:$D$404,MATCH(C126,Trends!$C$3:$C$404,0))</f>
        <v>Stable</v>
      </c>
      <c r="K126" s="109" t="str">
        <f>IF(Reliability!B124="x","x",(IF(ROUNDUP(Reliability!B124,0)=1,"Very High",IF(ROUNDUP(Reliability!B124,0)=2,"High",IF(ROUNDUP(Reliability!B124,0)=3,"Medium",IF(ROUNDUP(Reliability!B124,0)=4,"Low","Very Low"))))))</f>
        <v>Very High</v>
      </c>
      <c r="L126" s="228">
        <f t="shared" si="18"/>
        <v>3</v>
      </c>
      <c r="M126" s="234">
        <f>'Impact of the crisis'!N127</f>
        <v>4.5</v>
      </c>
      <c r="N126" s="234">
        <f>'Impact of the crisis'!AB127</f>
        <v>1.8</v>
      </c>
      <c r="O126" s="228">
        <f>'Conditions of people affected'!R127</f>
        <v>2.6</v>
      </c>
      <c r="P126" s="234">
        <f>'Conditions of people affected'!K127</f>
        <v>3.2</v>
      </c>
      <c r="Q126" s="234">
        <f>'Conditions of people affected'!Q127</f>
        <v>2</v>
      </c>
      <c r="R126" s="229">
        <f t="shared" si="19"/>
        <v>1.6</v>
      </c>
      <c r="S126" s="229">
        <f>'Complexity of the crisis'!X127</f>
        <v>2.2000000000000002</v>
      </c>
      <c r="T126" s="229">
        <f>'Complexity of the crisis'!AN127</f>
        <v>1</v>
      </c>
      <c r="U126" s="124" t="str">
        <f>VLOOKUP(C126,Lists!$C$3:$E$160,3,FALSE)</f>
        <v>Africa</v>
      </c>
      <c r="V126" s="125">
        <v>44922</v>
      </c>
    </row>
    <row r="127" spans="1:22" x14ac:dyDescent="0.25">
      <c r="A127" s="53" t="str">
        <f>'Crisis Indicator Data'!A125</f>
        <v>Complex crisis in El Salvador</v>
      </c>
      <c r="B127" s="45" t="str">
        <f>Lists!G125</f>
        <v>Complex crisis</v>
      </c>
      <c r="C127" s="53" t="str">
        <f>'Crisis Indicator Data'!C125</f>
        <v>SLV001</v>
      </c>
      <c r="D127" s="53" t="str">
        <f>'Crisis Indicator Data'!D125</f>
        <v>El Salvador</v>
      </c>
      <c r="E127" s="53" t="str">
        <f>'Crisis Indicator Data'!E125</f>
        <v>SLV</v>
      </c>
      <c r="F127" s="53" t="str">
        <f>'Crisis Indicator Data'!B125</f>
        <v>Displacement,Violence,Floods,Drought</v>
      </c>
      <c r="G127" s="226">
        <f t="shared" si="15"/>
        <v>3.1</v>
      </c>
      <c r="H127" s="54">
        <f t="shared" si="16"/>
        <v>4</v>
      </c>
      <c r="I127" s="117" t="str">
        <f t="shared" si="17"/>
        <v>High</v>
      </c>
      <c r="J127" s="227" t="str">
        <f>INDEX(Trends!$D$3:$D$404,MATCH(C127,Trends!$C$3:$C$404,0))</f>
        <v>Stable</v>
      </c>
      <c r="K127" s="109" t="str">
        <f>IF(Reliability!B125="x","x",(IF(ROUNDUP(Reliability!B125,0)=1,"Very High",IF(ROUNDUP(Reliability!B125,0)=2,"High",IF(ROUNDUP(Reliability!B125,0)=3,"Medium",IF(ROUNDUP(Reliability!B125,0)=4,"Low","Very Low"))))))</f>
        <v>Very High</v>
      </c>
      <c r="L127" s="228">
        <f t="shared" si="18"/>
        <v>3.3</v>
      </c>
      <c r="M127" s="234">
        <f>'Impact of the crisis'!N128</f>
        <v>3.8</v>
      </c>
      <c r="N127" s="234">
        <f>'Impact of the crisis'!AB128</f>
        <v>3</v>
      </c>
      <c r="O127" s="228">
        <f>'Conditions of people affected'!R128</f>
        <v>3.35</v>
      </c>
      <c r="P127" s="234">
        <f>'Conditions of people affected'!K128</f>
        <v>3.7</v>
      </c>
      <c r="Q127" s="234">
        <f>'Conditions of people affected'!Q128</f>
        <v>3</v>
      </c>
      <c r="R127" s="229">
        <f t="shared" si="19"/>
        <v>2.7</v>
      </c>
      <c r="S127" s="229">
        <f>'Complexity of the crisis'!X128</f>
        <v>2.4</v>
      </c>
      <c r="T127" s="229">
        <f>'Complexity of the crisis'!AN128</f>
        <v>3</v>
      </c>
      <c r="U127" s="124" t="str">
        <f>VLOOKUP(C127,Lists!$C$3:$E$160,3,FALSE)</f>
        <v>Americas</v>
      </c>
      <c r="V127" s="125">
        <v>44950</v>
      </c>
    </row>
    <row r="128" spans="1:22" x14ac:dyDescent="0.25">
      <c r="A128" s="53" t="str">
        <f>'Crisis Indicator Data'!A126</f>
        <v>Complex crisis in Somalia</v>
      </c>
      <c r="B128" s="45" t="str">
        <f>Lists!G126</f>
        <v>Complex crisis</v>
      </c>
      <c r="C128" s="53" t="str">
        <f>'Crisis Indicator Data'!C126</f>
        <v>SOM001</v>
      </c>
      <c r="D128" s="53" t="str">
        <f>'Crisis Indicator Data'!D126</f>
        <v>Somalia</v>
      </c>
      <c r="E128" s="53" t="str">
        <f>'Crisis Indicator Data'!E126</f>
        <v>SOM</v>
      </c>
      <c r="F128" s="53" t="str">
        <f>'Crisis Indicator Data'!B126</f>
        <v>Conflict,Displacement,Floods,Drought</v>
      </c>
      <c r="G128" s="226">
        <f t="shared" si="15"/>
        <v>4.4000000000000004</v>
      </c>
      <c r="H128" s="54">
        <f t="shared" si="16"/>
        <v>5</v>
      </c>
      <c r="I128" s="117" t="str">
        <f t="shared" si="17"/>
        <v>Very High</v>
      </c>
      <c r="J128" s="227" t="str">
        <f>INDEX(Trends!$D$3:$D$404,MATCH(C128,Trends!$C$3:$C$404,0))</f>
        <v>Stable</v>
      </c>
      <c r="K128" s="109" t="str">
        <f>IF(Reliability!B126="x","x",(IF(ROUNDUP(Reliability!B126,0)=1,"Very High",IF(ROUNDUP(Reliability!B126,0)=2,"High",IF(ROUNDUP(Reliability!B126,0)=3,"Medium",IF(ROUNDUP(Reliability!B126,0)=4,"Low","Very Low"))))))</f>
        <v>High</v>
      </c>
      <c r="L128" s="228">
        <f t="shared" si="18"/>
        <v>4.8</v>
      </c>
      <c r="M128" s="234">
        <f>'Impact of the crisis'!N129</f>
        <v>4.7</v>
      </c>
      <c r="N128" s="234">
        <f>'Impact of the crisis'!AB129</f>
        <v>4.9000000000000004</v>
      </c>
      <c r="O128" s="228">
        <f>'Conditions of people affected'!R129</f>
        <v>4.4000000000000004</v>
      </c>
      <c r="P128" s="234">
        <f>'Conditions of people affected'!K129</f>
        <v>4.8</v>
      </c>
      <c r="Q128" s="234">
        <f>'Conditions of people affected'!Q129</f>
        <v>4</v>
      </c>
      <c r="R128" s="229">
        <f t="shared" si="19"/>
        <v>4.2</v>
      </c>
      <c r="S128" s="229">
        <f>'Complexity of the crisis'!X129</f>
        <v>3.9</v>
      </c>
      <c r="T128" s="229">
        <f>'Complexity of the crisis'!AN129</f>
        <v>4.5</v>
      </c>
      <c r="U128" s="124" t="str">
        <f>VLOOKUP(C128,Lists!$C$3:$E$160,3,FALSE)</f>
        <v>Africa</v>
      </c>
      <c r="V128" s="125">
        <v>44915</v>
      </c>
    </row>
    <row r="129" spans="1:22" x14ac:dyDescent="0.25">
      <c r="A129" s="53" t="str">
        <f>'Crisis Indicator Data'!A127</f>
        <v>Mixed Migration Flows in Somalia</v>
      </c>
      <c r="B129" s="45" t="str">
        <f>Lists!G127</f>
        <v>Mixed Migration</v>
      </c>
      <c r="C129" s="53" t="str">
        <f>'Crisis Indicator Data'!C127</f>
        <v>SOM002</v>
      </c>
      <c r="D129" s="53" t="str">
        <f>'Crisis Indicator Data'!D127</f>
        <v>Somalia</v>
      </c>
      <c r="E129" s="53" t="str">
        <f>'Crisis Indicator Data'!E127</f>
        <v>SOM</v>
      </c>
      <c r="F129" s="53" t="str">
        <f>'Crisis Indicator Data'!B127</f>
        <v>Displacement</v>
      </c>
      <c r="G129" s="226">
        <f t="shared" si="15"/>
        <v>1.9</v>
      </c>
      <c r="H129" s="54">
        <f t="shared" si="16"/>
        <v>2</v>
      </c>
      <c r="I129" s="117" t="str">
        <f t="shared" si="17"/>
        <v>Low</v>
      </c>
      <c r="J129" s="227" t="str">
        <f>INDEX(Trends!$D$3:$D$404,MATCH(C129,Trends!$C$3:$C$404,0))</f>
        <v>Increasing</v>
      </c>
      <c r="K129" s="109" t="str">
        <f>IF(Reliability!B127="x","x",(IF(ROUNDUP(Reliability!B127,0)=1,"Very High",IF(ROUNDUP(Reliability!B127,0)=2,"High",IF(ROUNDUP(Reliability!B127,0)=3,"Medium",IF(ROUNDUP(Reliability!B127,0)=4,"Low","Very Low"))))))</f>
        <v>Very High</v>
      </c>
      <c r="L129" s="228">
        <f t="shared" si="18"/>
        <v>1.8</v>
      </c>
      <c r="M129" s="234">
        <f>'Impact of the crisis'!N130</f>
        <v>1.5</v>
      </c>
      <c r="N129" s="234">
        <f>'Impact of the crisis'!AB130</f>
        <v>2</v>
      </c>
      <c r="O129" s="228">
        <f>'Conditions of people affected'!R130</f>
        <v>0.95</v>
      </c>
      <c r="P129" s="234">
        <f>'Conditions of people affected'!K130</f>
        <v>0.9</v>
      </c>
      <c r="Q129" s="234">
        <f>'Conditions of people affected'!Q130</f>
        <v>1</v>
      </c>
      <c r="R129" s="229">
        <f t="shared" si="19"/>
        <v>3.3</v>
      </c>
      <c r="S129" s="229">
        <f>'Complexity of the crisis'!X130</f>
        <v>3.9</v>
      </c>
      <c r="T129" s="229">
        <f>'Complexity of the crisis'!AN130</f>
        <v>2.5</v>
      </c>
      <c r="U129" s="124" t="str">
        <f>VLOOKUP(C129,Lists!$C$3:$E$160,3,FALSE)</f>
        <v>Africa</v>
      </c>
      <c r="V129" s="125">
        <v>44952</v>
      </c>
    </row>
    <row r="130" spans="1:22" x14ac:dyDescent="0.25">
      <c r="A130" s="53" t="str">
        <f>'Crisis Indicator Data'!A128</f>
        <v>Complex crisis in South Sudan</v>
      </c>
      <c r="B130" s="45" t="str">
        <f>Lists!G128</f>
        <v>Complex crisis</v>
      </c>
      <c r="C130" s="53" t="str">
        <f>'Crisis Indicator Data'!C128</f>
        <v>SSD001</v>
      </c>
      <c r="D130" s="53" t="str">
        <f>'Crisis Indicator Data'!D128</f>
        <v>South Sudan</v>
      </c>
      <c r="E130" s="53" t="str">
        <f>'Crisis Indicator Data'!E128</f>
        <v>SSD</v>
      </c>
      <c r="F130" s="53" t="str">
        <f>'Crisis Indicator Data'!B128</f>
        <v>Conflict,Floods,Displacement</v>
      </c>
      <c r="G130" s="226">
        <f t="shared" si="15"/>
        <v>4.4000000000000004</v>
      </c>
      <c r="H130" s="54">
        <f t="shared" si="16"/>
        <v>5</v>
      </c>
      <c r="I130" s="117" t="str">
        <f t="shared" si="17"/>
        <v>Very High</v>
      </c>
      <c r="J130" s="227" t="str">
        <f>INDEX(Trends!$D$3:$D$404,MATCH(C130,Trends!$C$3:$C$404,0))</f>
        <v>Decreasing</v>
      </c>
      <c r="K130" s="109" t="str">
        <f>IF(Reliability!B128="x","x",(IF(ROUNDUP(Reliability!B128,0)=1,"Very High",IF(ROUNDUP(Reliability!B128,0)=2,"High",IF(ROUNDUP(Reliability!B128,0)=3,"Medium",IF(ROUNDUP(Reliability!B128,0)=4,"Low","Very Low"))))))</f>
        <v>High</v>
      </c>
      <c r="L130" s="228">
        <f t="shared" si="18"/>
        <v>4.5999999999999996</v>
      </c>
      <c r="M130" s="234">
        <f>'Impact of the crisis'!N131</f>
        <v>4.5999999999999996</v>
      </c>
      <c r="N130" s="234">
        <f>'Impact of the crisis'!AB131</f>
        <v>4.5999999999999996</v>
      </c>
      <c r="O130" s="228">
        <f>'Conditions of people affected'!R131</f>
        <v>4.5</v>
      </c>
      <c r="P130" s="234">
        <f>'Conditions of people affected'!K131</f>
        <v>5</v>
      </c>
      <c r="Q130" s="234">
        <f>'Conditions of people affected'!Q131</f>
        <v>4</v>
      </c>
      <c r="R130" s="229">
        <f t="shared" si="19"/>
        <v>4.2</v>
      </c>
      <c r="S130" s="229">
        <f>'Complexity of the crisis'!X131</f>
        <v>3.8</v>
      </c>
      <c r="T130" s="229">
        <f>'Complexity of the crisis'!AN131</f>
        <v>4.5</v>
      </c>
      <c r="U130" s="124" t="str">
        <f>VLOOKUP(C130,Lists!$C$3:$E$160,3,FALSE)</f>
        <v>Africa</v>
      </c>
      <c r="V130" s="125">
        <v>44954</v>
      </c>
    </row>
    <row r="131" spans="1:22" x14ac:dyDescent="0.25">
      <c r="A131" s="53" t="str">
        <f>'Crisis Indicator Data'!A129</f>
        <v>2022 seasonal floods in South Sudan</v>
      </c>
      <c r="B131" s="45" t="str">
        <f>Lists!G129</f>
        <v>2022 floods</v>
      </c>
      <c r="C131" s="53" t="str">
        <f>'Crisis Indicator Data'!C129</f>
        <v>SSD003</v>
      </c>
      <c r="D131" s="53" t="str">
        <f>'Crisis Indicator Data'!D129</f>
        <v>South Sudan</v>
      </c>
      <c r="E131" s="53" t="str">
        <f>'Crisis Indicator Data'!E129</f>
        <v>SSD</v>
      </c>
      <c r="F131" s="53" t="str">
        <f>'Crisis Indicator Data'!B129</f>
        <v>Floods</v>
      </c>
      <c r="G131" s="226">
        <f t="shared" si="15"/>
        <v>3.5</v>
      </c>
      <c r="H131" s="54">
        <f t="shared" si="16"/>
        <v>4</v>
      </c>
      <c r="I131" s="117" t="str">
        <f t="shared" si="17"/>
        <v>High</v>
      </c>
      <c r="J131" s="227" t="str">
        <f>INDEX(Trends!$D$3:$D$404,MATCH(C131,Trends!$C$3:$C$404,0))</f>
        <v>Increasing</v>
      </c>
      <c r="K131" s="109" t="str">
        <f>IF(Reliability!B129="x","x",(IF(ROUNDUP(Reliability!B129,0)=1,"Very High",IF(ROUNDUP(Reliability!B129,0)=2,"High",IF(ROUNDUP(Reliability!B129,0)=3,"Medium",IF(ROUNDUP(Reliability!B129,0)=4,"Low","Very Low"))))))</f>
        <v>High</v>
      </c>
      <c r="L131" s="228">
        <f t="shared" si="18"/>
        <v>3.4</v>
      </c>
      <c r="M131" s="234">
        <f>'Impact of the crisis'!N132</f>
        <v>4.4000000000000004</v>
      </c>
      <c r="N131" s="234">
        <f>'Impact of the crisis'!AB132</f>
        <v>2.7</v>
      </c>
      <c r="O131" s="228">
        <f>'Conditions of people affected'!R132</f>
        <v>3.15</v>
      </c>
      <c r="P131" s="234">
        <f>'Conditions of people affected'!K132</f>
        <v>3.3</v>
      </c>
      <c r="Q131" s="234">
        <f>'Conditions of people affected'!Q132</f>
        <v>3</v>
      </c>
      <c r="R131" s="229">
        <f t="shared" si="19"/>
        <v>4.2</v>
      </c>
      <c r="S131" s="229">
        <f>'Complexity of the crisis'!X132</f>
        <v>3.8</v>
      </c>
      <c r="T131" s="229">
        <f>'Complexity of the crisis'!AN132</f>
        <v>4.5</v>
      </c>
      <c r="U131" s="124" t="str">
        <f>VLOOKUP(C131,Lists!$C$3:$E$160,3,FALSE)</f>
        <v>Africa</v>
      </c>
      <c r="V131" s="125">
        <v>44954</v>
      </c>
    </row>
    <row r="132" spans="1:22" x14ac:dyDescent="0.25">
      <c r="A132" s="53" t="str">
        <f>'Crisis Indicator Data'!A130</f>
        <v>Displacement from Ukraine conflict in Slovakia</v>
      </c>
      <c r="B132" s="45" t="str">
        <f>Lists!G130</f>
        <v>Displacement from Ukraine conflict</v>
      </c>
      <c r="C132" s="53" t="str">
        <f>'Crisis Indicator Data'!C130</f>
        <v>SVK002</v>
      </c>
      <c r="D132" s="53" t="str">
        <f>'Crisis Indicator Data'!D130</f>
        <v>Slovakia</v>
      </c>
      <c r="E132" s="53" t="str">
        <f>'Crisis Indicator Data'!E130</f>
        <v>SVK</v>
      </c>
      <c r="F132" s="53" t="str">
        <f>'Crisis Indicator Data'!B130</f>
        <v>Displacement,Conflict</v>
      </c>
      <c r="G132" s="226">
        <f t="shared" si="15"/>
        <v>1.8</v>
      </c>
      <c r="H132" s="54">
        <f t="shared" si="16"/>
        <v>2</v>
      </c>
      <c r="I132" s="117" t="str">
        <f t="shared" si="17"/>
        <v>Low</v>
      </c>
      <c r="J132" s="227" t="str">
        <f>INDEX(Trends!$D$3:$D$404,MATCH(C132,Trends!$C$3:$C$404,0))</f>
        <v>Decreasing</v>
      </c>
      <c r="K132" s="109" t="str">
        <f>IF(Reliability!B130="x","x",(IF(ROUNDUP(Reliability!B130,0)=1,"Very High",IF(ROUNDUP(Reliability!B130,0)=2,"High",IF(ROUNDUP(Reliability!B130,0)=3,"Medium",IF(ROUNDUP(Reliability!B130,0)=4,"Low","Very Low"))))))</f>
        <v>Very High</v>
      </c>
      <c r="L132" s="228">
        <f t="shared" si="18"/>
        <v>1.5</v>
      </c>
      <c r="M132" s="234">
        <f>'Impact of the crisis'!N133</f>
        <v>1.4</v>
      </c>
      <c r="N132" s="234">
        <f>'Impact of the crisis'!AB133</f>
        <v>1.6</v>
      </c>
      <c r="O132" s="228">
        <f>'Conditions of people affected'!R133</f>
        <v>2.35</v>
      </c>
      <c r="P132" s="234">
        <f>'Conditions of people affected'!K133</f>
        <v>1.7</v>
      </c>
      <c r="Q132" s="234">
        <f>'Conditions of people affected'!Q133</f>
        <v>3</v>
      </c>
      <c r="R132" s="229">
        <f t="shared" si="19"/>
        <v>1.1000000000000001</v>
      </c>
      <c r="S132" s="229">
        <f>'Complexity of the crisis'!X133</f>
        <v>1.1000000000000001</v>
      </c>
      <c r="T132" s="229">
        <f>'Complexity of the crisis'!AN133</f>
        <v>1</v>
      </c>
      <c r="U132" s="124" t="str">
        <f>VLOOKUP(C132,Lists!$C$3:$E$160,3,FALSE)</f>
        <v>Europe</v>
      </c>
      <c r="V132" s="125">
        <v>44942</v>
      </c>
    </row>
    <row r="133" spans="1:22" x14ac:dyDescent="0.25">
      <c r="A133" s="53" t="str">
        <f>'Crisis Indicator Data'!A131</f>
        <v>Food Security Crisis in Eswatini</v>
      </c>
      <c r="B133" s="45" t="str">
        <f>Lists!G131</f>
        <v>Food Security Crisis</v>
      </c>
      <c r="C133" s="53" t="str">
        <f>'Crisis Indicator Data'!C131</f>
        <v>SWZ001</v>
      </c>
      <c r="D133" s="53" t="str">
        <f>'Crisis Indicator Data'!D131</f>
        <v>Eswatini</v>
      </c>
      <c r="E133" s="53" t="str">
        <f>'Crisis Indicator Data'!E131</f>
        <v>SWZ</v>
      </c>
      <c r="F133" s="53" t="str">
        <f>'Crisis Indicator Data'!B131</f>
        <v>Drought</v>
      </c>
      <c r="G133" s="226">
        <f t="shared" ref="G133:G160" si="20">IF(OR(O133="x",L133="x"),"x",ROUND((5-GEOMEAN(((5-L133)/5*4+1),((5-O133)/5*4+1),((5-O133)/5*4+1)))/4*3.5+R133*0.3,1))</f>
        <v>2.2999999999999998</v>
      </c>
      <c r="H133" s="54">
        <f t="shared" ref="H133:H160" si="21">IF(G133="x","x",ROUNDUP(G133,0))</f>
        <v>3</v>
      </c>
      <c r="I133" s="117" t="str">
        <f t="shared" ref="I133:I160" si="22">IF(O133="x","x",IF(L133="x","x",(IF(H133=5,"Very High",IF(H133=4,"High",IF(H133=3,"Medium",IF(H133=2,"Low","Very Low")))))))</f>
        <v>Medium</v>
      </c>
      <c r="J133" s="227" t="str">
        <f>INDEX(Trends!$D$3:$D$404,MATCH(C133,Trends!$C$3:$C$404,0))</f>
        <v>Increasing</v>
      </c>
      <c r="K133" s="109" t="str">
        <f>IF(Reliability!B131="x","x",(IF(ROUNDUP(Reliability!B131,0)=1,"Very High",IF(ROUNDUP(Reliability!B131,0)=2,"High",IF(ROUNDUP(Reliability!B131,0)=3,"Medium",IF(ROUNDUP(Reliability!B131,0)=4,"Low","Very Low"))))))</f>
        <v>High</v>
      </c>
      <c r="L133" s="228">
        <f t="shared" ref="L133:L160" si="23">IF(OR(N133="x",M133="x"),"x",ROUND((5-GEOMEAN(((5-M133)/5*4+1),((5-N133)/5*4+1),((5-N133)/5*4+1)))/4*5,1))</f>
        <v>2</v>
      </c>
      <c r="M133" s="234">
        <f>'Impact of the crisis'!N134</f>
        <v>3.1</v>
      </c>
      <c r="N133" s="234">
        <f>'Impact of the crisis'!AB134</f>
        <v>1.4</v>
      </c>
      <c r="O133" s="228">
        <f>'Conditions of people affected'!R134</f>
        <v>2.7</v>
      </c>
      <c r="P133" s="234">
        <f>'Conditions of people affected'!K134</f>
        <v>2.4</v>
      </c>
      <c r="Q133" s="234">
        <f>'Conditions of people affected'!Q134</f>
        <v>3</v>
      </c>
      <c r="R133" s="229">
        <f t="shared" ref="R133:R160" si="24">IF(OR(T133="x",S133="x"),S133,ROUND((5-GEOMEAN(((5-S133)/5*4+1),((5-T133)/5*4+1)))/4*5,1))</f>
        <v>1.8</v>
      </c>
      <c r="S133" s="229">
        <f>'Complexity of the crisis'!X134</f>
        <v>2.5</v>
      </c>
      <c r="T133" s="229">
        <f>'Complexity of the crisis'!AN134</f>
        <v>1</v>
      </c>
      <c r="U133" s="124" t="str">
        <f>VLOOKUP(C133,Lists!$C$3:$E$160,3,FALSE)</f>
        <v>Africa</v>
      </c>
      <c r="V133" s="125">
        <v>44936</v>
      </c>
    </row>
    <row r="134" spans="1:22" x14ac:dyDescent="0.25">
      <c r="A134" s="53" t="str">
        <f>'Crisis Indicator Data'!A132</f>
        <v>Syrian conflict</v>
      </c>
      <c r="B134" s="45" t="str">
        <f>Lists!G132</f>
        <v>Conflict</v>
      </c>
      <c r="C134" s="53" t="str">
        <f>'Crisis Indicator Data'!C132</f>
        <v>SYR001</v>
      </c>
      <c r="D134" s="53" t="str">
        <f>'Crisis Indicator Data'!D132</f>
        <v>Syria</v>
      </c>
      <c r="E134" s="53" t="str">
        <f>'Crisis Indicator Data'!E132</f>
        <v>SYR</v>
      </c>
      <c r="F134" s="53" t="str">
        <f>'Crisis Indicator Data'!B132</f>
        <v>Conflict,Displacement,Violence</v>
      </c>
      <c r="G134" s="226">
        <f t="shared" si="20"/>
        <v>4.5999999999999996</v>
      </c>
      <c r="H134" s="54">
        <f t="shared" si="21"/>
        <v>5</v>
      </c>
      <c r="I134" s="117" t="str">
        <f t="shared" si="22"/>
        <v>Very High</v>
      </c>
      <c r="J134" s="227" t="str">
        <f>INDEX(Trends!$D$3:$D$404,MATCH(C134,Trends!$C$3:$C$404,0))</f>
        <v>Stable</v>
      </c>
      <c r="K134" s="109" t="str">
        <f>IF(Reliability!B132="x","x",(IF(ROUNDUP(Reliability!B132,0)=1,"Very High",IF(ROUNDUP(Reliability!B132,0)=2,"High",IF(ROUNDUP(Reliability!B132,0)=3,"Medium",IF(ROUNDUP(Reliability!B132,0)=4,"Low","Very Low"))))))</f>
        <v>High</v>
      </c>
      <c r="L134" s="228">
        <f t="shared" si="23"/>
        <v>4.8</v>
      </c>
      <c r="M134" s="234">
        <f>'Impact of the crisis'!N135</f>
        <v>4.5</v>
      </c>
      <c r="N134" s="234">
        <f>'Impact of the crisis'!AB135</f>
        <v>4.9000000000000004</v>
      </c>
      <c r="O134" s="228">
        <f>'Conditions of people affected'!R135</f>
        <v>4.5</v>
      </c>
      <c r="P134" s="234">
        <f>'Conditions of people affected'!K135</f>
        <v>5</v>
      </c>
      <c r="Q134" s="234">
        <f>'Conditions of people affected'!Q135</f>
        <v>4</v>
      </c>
      <c r="R134" s="229">
        <f t="shared" si="24"/>
        <v>4.5</v>
      </c>
      <c r="S134" s="229">
        <f>'Complexity of the crisis'!X135</f>
        <v>4.4000000000000004</v>
      </c>
      <c r="T134" s="229">
        <f>'Complexity of the crisis'!AN135</f>
        <v>4.5</v>
      </c>
      <c r="U134" s="124" t="str">
        <f>VLOOKUP(C134,Lists!$C$3:$E$160,3,FALSE)</f>
        <v>Middle east</v>
      </c>
      <c r="V134" s="125">
        <v>44949</v>
      </c>
    </row>
    <row r="135" spans="1:22" x14ac:dyDescent="0.25">
      <c r="A135" s="53" t="str">
        <f>'Crisis Indicator Data'!A133</f>
        <v>Complex crisis in Chad</v>
      </c>
      <c r="B135" s="45" t="str">
        <f>Lists!G133</f>
        <v>Complex crisis</v>
      </c>
      <c r="C135" s="53" t="str">
        <f>'Crisis Indicator Data'!C133</f>
        <v>TCD001</v>
      </c>
      <c r="D135" s="53" t="str">
        <f>'Crisis Indicator Data'!D133</f>
        <v>Chad</v>
      </c>
      <c r="E135" s="53" t="str">
        <f>'Crisis Indicator Data'!E133</f>
        <v>TCD</v>
      </c>
      <c r="F135" s="53" t="str">
        <f>'Crisis Indicator Data'!B133</f>
        <v>Conflict,Displacement</v>
      </c>
      <c r="G135" s="226">
        <f t="shared" si="20"/>
        <v>4.4000000000000004</v>
      </c>
      <c r="H135" s="54">
        <f t="shared" si="21"/>
        <v>5</v>
      </c>
      <c r="I135" s="117" t="str">
        <f t="shared" si="22"/>
        <v>Very High</v>
      </c>
      <c r="J135" s="227" t="str">
        <f>INDEX(Trends!$D$3:$D$404,MATCH(C135,Trends!$C$3:$C$404,0))</f>
        <v>Stable</v>
      </c>
      <c r="K135" s="109" t="str">
        <f>IF(Reliability!B133="x","x",(IF(ROUNDUP(Reliability!B133,0)=1,"Very High",IF(ROUNDUP(Reliability!B133,0)=2,"High",IF(ROUNDUP(Reliability!B133,0)=3,"Medium",IF(ROUNDUP(Reliability!B133,0)=4,"Low","Very Low"))))))</f>
        <v>Medium</v>
      </c>
      <c r="L135" s="228">
        <f t="shared" si="23"/>
        <v>3.9</v>
      </c>
      <c r="M135" s="234">
        <f>'Impact of the crisis'!N136</f>
        <v>4.7</v>
      </c>
      <c r="N135" s="234">
        <f>'Impact of the crisis'!AB136</f>
        <v>3.4</v>
      </c>
      <c r="O135" s="228">
        <f>'Conditions of people affected'!R136</f>
        <v>4.8</v>
      </c>
      <c r="P135" s="234">
        <f>'Conditions of people affected'!K136</f>
        <v>4.5999999999999996</v>
      </c>
      <c r="Q135" s="234">
        <f>'Conditions of people affected'!Q136</f>
        <v>5</v>
      </c>
      <c r="R135" s="229">
        <f t="shared" si="24"/>
        <v>4.2</v>
      </c>
      <c r="S135" s="229">
        <f>'Complexity of the crisis'!X136</f>
        <v>3.8</v>
      </c>
      <c r="T135" s="229">
        <f>'Complexity of the crisis'!AN136</f>
        <v>4.5</v>
      </c>
      <c r="U135" s="124" t="str">
        <f>VLOOKUP(C135,Lists!$C$3:$E$160,3,FALSE)</f>
        <v>Africa</v>
      </c>
      <c r="V135" s="125">
        <v>44942</v>
      </c>
    </row>
    <row r="136" spans="1:22" x14ac:dyDescent="0.25">
      <c r="A136" s="53" t="str">
        <f>'Crisis Indicator Data'!A134</f>
        <v>Boko Haram in Chad</v>
      </c>
      <c r="B136" s="45" t="str">
        <f>Lists!G134</f>
        <v xml:space="preserve">Boko Haram </v>
      </c>
      <c r="C136" s="53" t="str">
        <f>'Crisis Indicator Data'!C134</f>
        <v>TCD003</v>
      </c>
      <c r="D136" s="53" t="str">
        <f>'Crisis Indicator Data'!D134</f>
        <v>Chad</v>
      </c>
      <c r="E136" s="53" t="str">
        <f>'Crisis Indicator Data'!E134</f>
        <v>TCD</v>
      </c>
      <c r="F136" s="53" t="str">
        <f>'Crisis Indicator Data'!B134</f>
        <v>Conflict</v>
      </c>
      <c r="G136" s="226">
        <f t="shared" si="20"/>
        <v>3.9</v>
      </c>
      <c r="H136" s="54">
        <f t="shared" si="21"/>
        <v>4</v>
      </c>
      <c r="I136" s="117" t="str">
        <f t="shared" si="22"/>
        <v>High</v>
      </c>
      <c r="J136" s="227" t="str">
        <f>INDEX(Trends!$D$3:$D$404,MATCH(C136,Trends!$C$3:$C$404,0))</f>
        <v>Increasing</v>
      </c>
      <c r="K136" s="109" t="str">
        <f>IF(Reliability!B134="x","x",(IF(ROUNDUP(Reliability!B134,0)=1,"Very High",IF(ROUNDUP(Reliability!B134,0)=2,"High",IF(ROUNDUP(Reliability!B134,0)=3,"Medium",IF(ROUNDUP(Reliability!B134,0)=4,"Low","Very Low"))))))</f>
        <v>Medium</v>
      </c>
      <c r="L136" s="228">
        <f t="shared" si="23"/>
        <v>2.9</v>
      </c>
      <c r="M136" s="234">
        <f>'Impact of the crisis'!N137</f>
        <v>0.7</v>
      </c>
      <c r="N136" s="234">
        <f>'Impact of the crisis'!AB137</f>
        <v>3.6</v>
      </c>
      <c r="O136" s="228">
        <f>'Conditions of people affected'!R137</f>
        <v>4.0999999999999996</v>
      </c>
      <c r="P136" s="234">
        <f>'Conditions of people affected'!K137</f>
        <v>3.2</v>
      </c>
      <c r="Q136" s="234">
        <f>'Conditions of people affected'!Q137</f>
        <v>5</v>
      </c>
      <c r="R136" s="229">
        <f t="shared" si="24"/>
        <v>4.2</v>
      </c>
      <c r="S136" s="229">
        <f>'Complexity of the crisis'!X137</f>
        <v>3.8</v>
      </c>
      <c r="T136" s="229">
        <f>'Complexity of the crisis'!AN137</f>
        <v>4.5</v>
      </c>
      <c r="U136" s="124" t="str">
        <f>VLOOKUP(C136,Lists!$C$3:$E$160,3,FALSE)</f>
        <v>Africa</v>
      </c>
      <c r="V136" s="125">
        <v>44942</v>
      </c>
    </row>
    <row r="137" spans="1:22" x14ac:dyDescent="0.25">
      <c r="A137" s="53" t="str">
        <f>'Crisis Indicator Data'!A135</f>
        <v>CAR refugees in Chad</v>
      </c>
      <c r="B137" s="45" t="str">
        <f>Lists!G135</f>
        <v>CAR refugees</v>
      </c>
      <c r="C137" s="53" t="str">
        <f>'Crisis Indicator Data'!C135</f>
        <v>TCD004</v>
      </c>
      <c r="D137" s="53" t="str">
        <f>'Crisis Indicator Data'!D135</f>
        <v>Chad</v>
      </c>
      <c r="E137" s="53" t="str">
        <f>'Crisis Indicator Data'!E135</f>
        <v>TCD</v>
      </c>
      <c r="F137" s="53" t="str">
        <f>'Crisis Indicator Data'!B135</f>
        <v>Displacement</v>
      </c>
      <c r="G137" s="226">
        <f t="shared" si="20"/>
        <v>3.7</v>
      </c>
      <c r="H137" s="54">
        <f t="shared" si="21"/>
        <v>4</v>
      </c>
      <c r="I137" s="117" t="str">
        <f t="shared" si="22"/>
        <v>High</v>
      </c>
      <c r="J137" s="227" t="str">
        <f>INDEX(Trends!$D$3:$D$404,MATCH(C137,Trends!$C$3:$C$404,0))</f>
        <v>Stable</v>
      </c>
      <c r="K137" s="109" t="str">
        <f>IF(Reliability!B135="x","x",(IF(ROUNDUP(Reliability!B135,0)=1,"Very High",IF(ROUNDUP(Reliability!B135,0)=2,"High",IF(ROUNDUP(Reliability!B135,0)=3,"Medium",IF(ROUNDUP(Reliability!B135,0)=4,"Low","Very Low"))))))</f>
        <v>Medium</v>
      </c>
      <c r="L137" s="228">
        <f t="shared" si="23"/>
        <v>2.2999999999999998</v>
      </c>
      <c r="M137" s="234">
        <f>'Impact of the crisis'!N138</f>
        <v>1.7</v>
      </c>
      <c r="N137" s="234">
        <f>'Impact of the crisis'!AB138</f>
        <v>2.5</v>
      </c>
      <c r="O137" s="228">
        <f>'Conditions of people affected'!R138</f>
        <v>4.25</v>
      </c>
      <c r="P137" s="234">
        <f>'Conditions of people affected'!K138</f>
        <v>3.5</v>
      </c>
      <c r="Q137" s="234">
        <f>'Conditions of people affected'!Q138</f>
        <v>5</v>
      </c>
      <c r="R137" s="229">
        <f t="shared" si="24"/>
        <v>3.7</v>
      </c>
      <c r="S137" s="229">
        <f>'Complexity of the crisis'!X138</f>
        <v>3.8</v>
      </c>
      <c r="T137" s="229">
        <f>'Complexity of the crisis'!AN138</f>
        <v>3.5</v>
      </c>
      <c r="U137" s="124" t="str">
        <f>VLOOKUP(C137,Lists!$C$3:$E$160,3,FALSE)</f>
        <v>Africa</v>
      </c>
      <c r="V137" s="125">
        <v>44942</v>
      </c>
    </row>
    <row r="138" spans="1:22" x14ac:dyDescent="0.25">
      <c r="A138" s="53" t="str">
        <f>'Crisis Indicator Data'!A136</f>
        <v>Darfur refugees in Chad</v>
      </c>
      <c r="B138" s="45" t="str">
        <f>Lists!G136</f>
        <v>Darfur refugees</v>
      </c>
      <c r="C138" s="53" t="str">
        <f>'Crisis Indicator Data'!C136</f>
        <v>TCD005</v>
      </c>
      <c r="D138" s="53" t="str">
        <f>'Crisis Indicator Data'!D136</f>
        <v>Chad</v>
      </c>
      <c r="E138" s="53" t="str">
        <f>'Crisis Indicator Data'!E136</f>
        <v>TCD</v>
      </c>
      <c r="F138" s="53" t="str">
        <f>'Crisis Indicator Data'!B136</f>
        <v>Displacement</v>
      </c>
      <c r="G138" s="226">
        <f t="shared" si="20"/>
        <v>3.8</v>
      </c>
      <c r="H138" s="54">
        <f t="shared" si="21"/>
        <v>4</v>
      </c>
      <c r="I138" s="117" t="str">
        <f t="shared" si="22"/>
        <v>High</v>
      </c>
      <c r="J138" s="227" t="str">
        <f>INDEX(Trends!$D$3:$D$404,MATCH(C138,Trends!$C$3:$C$404,0))</f>
        <v>Stable</v>
      </c>
      <c r="K138" s="109" t="str">
        <f>IF(Reliability!B136="x","x",(IF(ROUNDUP(Reliability!B136,0)=1,"Very High",IF(ROUNDUP(Reliability!B136,0)=2,"High",IF(ROUNDUP(Reliability!B136,0)=3,"Medium",IF(ROUNDUP(Reliability!B136,0)=4,"Low","Very Low"))))))</f>
        <v>High</v>
      </c>
      <c r="L138" s="228">
        <f t="shared" si="23"/>
        <v>2.5</v>
      </c>
      <c r="M138" s="234">
        <f>'Impact of the crisis'!N139</f>
        <v>1.7</v>
      </c>
      <c r="N138" s="234">
        <f>'Impact of the crisis'!AB139</f>
        <v>2.8</v>
      </c>
      <c r="O138" s="228">
        <f>'Conditions of people affected'!R139</f>
        <v>4.25</v>
      </c>
      <c r="P138" s="234">
        <f>'Conditions of people affected'!K139</f>
        <v>3.5</v>
      </c>
      <c r="Q138" s="234">
        <f>'Conditions of people affected'!Q139</f>
        <v>5</v>
      </c>
      <c r="R138" s="229">
        <f t="shared" si="24"/>
        <v>3.7</v>
      </c>
      <c r="S138" s="229">
        <f>'Complexity of the crisis'!X139</f>
        <v>3.8</v>
      </c>
      <c r="T138" s="229">
        <f>'Complexity of the crisis'!AN139</f>
        <v>3.5</v>
      </c>
      <c r="U138" s="124" t="str">
        <f>VLOOKUP(C138,Lists!$C$3:$E$160,3,FALSE)</f>
        <v>Africa</v>
      </c>
      <c r="V138" s="125">
        <v>44942</v>
      </c>
    </row>
    <row r="139" spans="1:22" x14ac:dyDescent="0.25">
      <c r="A139" s="56" t="str">
        <f>'Crisis Indicator Data'!A137</f>
        <v>Tibesti Conflict in Chad</v>
      </c>
      <c r="B139" s="45" t="str">
        <f>Lists!G137</f>
        <v>Tibesti conflict</v>
      </c>
      <c r="C139" s="56" t="str">
        <f>'Crisis Indicator Data'!C137</f>
        <v>TCD006</v>
      </c>
      <c r="D139" s="56" t="str">
        <f>'Crisis Indicator Data'!D137</f>
        <v>Chad</v>
      </c>
      <c r="E139" s="56" t="str">
        <f>'Crisis Indicator Data'!E137</f>
        <v>TCD</v>
      </c>
      <c r="F139" s="56" t="str">
        <f>'Crisis Indicator Data'!B137</f>
        <v>Conflict</v>
      </c>
      <c r="G139" s="226">
        <f t="shared" si="20"/>
        <v>2.6</v>
      </c>
      <c r="H139" s="57">
        <f t="shared" si="21"/>
        <v>3</v>
      </c>
      <c r="I139" s="118" t="str">
        <f t="shared" si="22"/>
        <v>Medium</v>
      </c>
      <c r="J139" s="227" t="str">
        <f>INDEX(Trends!$D$3:$D$404,MATCH(C139,Trends!$C$3:$C$404,0))</f>
        <v>Decreasing</v>
      </c>
      <c r="K139" s="109" t="str">
        <f>IF(Reliability!B137="x","x",(IF(ROUNDUP(Reliability!B137,0)=1,"Very High",IF(ROUNDUP(Reliability!B137,0)=2,"High",IF(ROUNDUP(Reliability!B137,0)=3,"Medium",IF(ROUNDUP(Reliability!B137,0)=4,"Low","Very Low"))))))</f>
        <v>Medium</v>
      </c>
      <c r="L139" s="228">
        <f t="shared" si="23"/>
        <v>2.4</v>
      </c>
      <c r="M139" s="235">
        <f>'Impact of the crisis'!N140</f>
        <v>1.3</v>
      </c>
      <c r="N139" s="235">
        <f>'Impact of the crisis'!AB140</f>
        <v>2.8</v>
      </c>
      <c r="O139" s="228">
        <f>'Conditions of people affected'!R140</f>
        <v>2.2000000000000002</v>
      </c>
      <c r="P139" s="235">
        <f>'Conditions of people affected'!K140</f>
        <v>0.4</v>
      </c>
      <c r="Q139" s="235">
        <f>'Conditions of people affected'!Q140</f>
        <v>4</v>
      </c>
      <c r="R139" s="229">
        <f t="shared" si="24"/>
        <v>3.4</v>
      </c>
      <c r="S139" s="229">
        <f>'Complexity of the crisis'!X140</f>
        <v>3.8</v>
      </c>
      <c r="T139" s="229">
        <f>'Complexity of the crisis'!AN140</f>
        <v>3</v>
      </c>
      <c r="U139" s="124" t="str">
        <f>VLOOKUP(C139,Lists!$C$3:$E$160,3,FALSE)</f>
        <v>Africa</v>
      </c>
      <c r="V139" s="125">
        <v>44897</v>
      </c>
    </row>
    <row r="140" spans="1:22" x14ac:dyDescent="0.25">
      <c r="A140" s="56" t="str">
        <f>'Crisis Indicator Data'!A138</f>
        <v>Multiple situations in Thailand</v>
      </c>
      <c r="B140" s="45" t="str">
        <f>Lists!G138</f>
        <v>Country level</v>
      </c>
      <c r="C140" s="56" t="str">
        <f>'Crisis Indicator Data'!C138</f>
        <v>THA001</v>
      </c>
      <c r="D140" s="56" t="str">
        <f>'Crisis Indicator Data'!D138</f>
        <v>Thailand</v>
      </c>
      <c r="E140" s="56" t="str">
        <f>'Crisis Indicator Data'!E138</f>
        <v>THA</v>
      </c>
      <c r="F140" s="56" t="str">
        <f>'Crisis Indicator Data'!B138</f>
        <v>Conflict,Displacement</v>
      </c>
      <c r="G140" s="226">
        <f t="shared" si="20"/>
        <v>1.8</v>
      </c>
      <c r="H140" s="57">
        <f t="shared" si="21"/>
        <v>2</v>
      </c>
      <c r="I140" s="118" t="str">
        <f t="shared" si="22"/>
        <v>Low</v>
      </c>
      <c r="J140" s="227" t="str">
        <f>INDEX(Trends!$D$3:$D$404,MATCH(C140,Trends!$C$3:$C$404,0))</f>
        <v>Stable</v>
      </c>
      <c r="K140" s="109" t="str">
        <f>IF(Reliability!B138="x","x",(IF(ROUNDUP(Reliability!B138,0)=1,"Very High",IF(ROUNDUP(Reliability!B138,0)=2,"High",IF(ROUNDUP(Reliability!B138,0)=3,"Medium",IF(ROUNDUP(Reliability!B138,0)=4,"Low","Very Low"))))))</f>
        <v>High</v>
      </c>
      <c r="L140" s="228">
        <f t="shared" si="23"/>
        <v>2</v>
      </c>
      <c r="M140" s="235">
        <f>'Impact of the crisis'!N141</f>
        <v>1.2</v>
      </c>
      <c r="N140" s="235">
        <f>'Impact of the crisis'!AB141</f>
        <v>2.4</v>
      </c>
      <c r="O140" s="228">
        <f>'Conditions of people affected'!R141</f>
        <v>1.3</v>
      </c>
      <c r="P140" s="235">
        <f>'Conditions of people affected'!K141</f>
        <v>1.6</v>
      </c>
      <c r="Q140" s="235">
        <f>'Conditions of people affected'!Q141</f>
        <v>1</v>
      </c>
      <c r="R140" s="229">
        <f t="shared" si="24"/>
        <v>2.5</v>
      </c>
      <c r="S140" s="229">
        <f>'Complexity of the crisis'!X141</f>
        <v>2.5</v>
      </c>
      <c r="T140" s="229">
        <f>'Complexity of the crisis'!AN141</f>
        <v>2.5</v>
      </c>
      <c r="U140" s="124" t="str">
        <f>VLOOKUP(C140,Lists!$C$3:$E$160,3,FALSE)</f>
        <v>Asia</v>
      </c>
      <c r="V140" s="125">
        <v>44956</v>
      </c>
    </row>
    <row r="141" spans="1:22" x14ac:dyDescent="0.25">
      <c r="A141" s="56" t="str">
        <f>'Crisis Indicator Data'!A139</f>
        <v xml:space="preserve">Conflict in southern Thailand </v>
      </c>
      <c r="B141" s="45" t="str">
        <f>Lists!G139</f>
        <v>Conflict</v>
      </c>
      <c r="C141" s="56" t="str">
        <f>'Crisis Indicator Data'!C139</f>
        <v>THA002</v>
      </c>
      <c r="D141" s="56" t="str">
        <f>'Crisis Indicator Data'!D139</f>
        <v>Thailand</v>
      </c>
      <c r="E141" s="56" t="str">
        <f>'Crisis Indicator Data'!E139</f>
        <v>THA</v>
      </c>
      <c r="F141" s="56" t="str">
        <f>'Crisis Indicator Data'!B139</f>
        <v>Conflict</v>
      </c>
      <c r="G141" s="226" t="str">
        <f t="shared" si="20"/>
        <v>x</v>
      </c>
      <c r="H141" s="57" t="str">
        <f t="shared" si="21"/>
        <v>x</v>
      </c>
      <c r="I141" s="118" t="str">
        <f t="shared" si="22"/>
        <v>x</v>
      </c>
      <c r="J141" s="227" t="str">
        <f>INDEX(Trends!$D$3:$D$404,MATCH(C141,Trends!$C$3:$C$404,0))</f>
        <v>-</v>
      </c>
      <c r="K141" s="109" t="str">
        <f>IF(Reliability!B139="x","x",(IF(ROUNDUP(Reliability!B139,0)=1,"Very High",IF(ROUNDUP(Reliability!B139,0)=2,"High",IF(ROUNDUP(Reliability!B139,0)=3,"Medium",IF(ROUNDUP(Reliability!B139,0)=4,"Low","Very Low"))))))</f>
        <v>Low</v>
      </c>
      <c r="L141" s="228">
        <f t="shared" si="23"/>
        <v>1.7</v>
      </c>
      <c r="M141" s="235">
        <f>'Impact of the crisis'!N142</f>
        <v>1.1000000000000001</v>
      </c>
      <c r="N141" s="235">
        <f>'Impact of the crisis'!AB142</f>
        <v>2</v>
      </c>
      <c r="O141" s="228" t="str">
        <f>'Conditions of people affected'!R142</f>
        <v>x</v>
      </c>
      <c r="P141" s="235" t="str">
        <f>'Conditions of people affected'!K142</f>
        <v>x</v>
      </c>
      <c r="Q141" s="235" t="str">
        <f>'Conditions of people affected'!Q142</f>
        <v>x</v>
      </c>
      <c r="R141" s="229">
        <f t="shared" si="24"/>
        <v>2</v>
      </c>
      <c r="S141" s="229">
        <f>'Complexity of the crisis'!X142</f>
        <v>2.5</v>
      </c>
      <c r="T141" s="229">
        <f>'Complexity of the crisis'!AN142</f>
        <v>1.5</v>
      </c>
      <c r="U141" s="124" t="str">
        <f>VLOOKUP(C141,Lists!$C$3:$E$160,3,FALSE)</f>
        <v>Asia</v>
      </c>
      <c r="V141" s="125">
        <v>44956</v>
      </c>
    </row>
    <row r="142" spans="1:22" x14ac:dyDescent="0.25">
      <c r="A142" s="56" t="str">
        <f>'Crisis Indicator Data'!A140</f>
        <v>Myanmar refugees in Thailand</v>
      </c>
      <c r="B142" s="45" t="str">
        <f>Lists!G140</f>
        <v>Refugees</v>
      </c>
      <c r="C142" s="56" t="str">
        <f>'Crisis Indicator Data'!C140</f>
        <v>THA003</v>
      </c>
      <c r="D142" s="56" t="str">
        <f>'Crisis Indicator Data'!D140</f>
        <v>Thailand</v>
      </c>
      <c r="E142" s="56" t="str">
        <f>'Crisis Indicator Data'!E140</f>
        <v>THA</v>
      </c>
      <c r="F142" s="56" t="str">
        <f>'Crisis Indicator Data'!B140</f>
        <v>Conflict</v>
      </c>
      <c r="G142" s="226">
        <f t="shared" si="20"/>
        <v>2.2999999999999998</v>
      </c>
      <c r="H142" s="57">
        <f t="shared" si="21"/>
        <v>3</v>
      </c>
      <c r="I142" s="118" t="str">
        <f t="shared" si="22"/>
        <v>Medium</v>
      </c>
      <c r="J142" s="227" t="str">
        <f>INDEX(Trends!$D$3:$D$404,MATCH(C142,Trends!$C$3:$C$404,0))</f>
        <v>Increasing</v>
      </c>
      <c r="K142" s="109" t="str">
        <f>IF(Reliability!B140="x","x",(IF(ROUNDUP(Reliability!B140,0)=1,"Very High",IF(ROUNDUP(Reliability!B140,0)=2,"High",IF(ROUNDUP(Reliability!B140,0)=3,"Medium",IF(ROUNDUP(Reliability!B140,0)=4,"Low","Very Low"))))))</f>
        <v>Medium</v>
      </c>
      <c r="L142" s="228">
        <f t="shared" si="23"/>
        <v>2.2000000000000002</v>
      </c>
      <c r="M142" s="235">
        <f>'Impact of the crisis'!N143</f>
        <v>0.5</v>
      </c>
      <c r="N142" s="235">
        <f>'Impact of the crisis'!AB143</f>
        <v>2.8</v>
      </c>
      <c r="O142" s="228">
        <f>'Conditions of people affected'!R143</f>
        <v>2.2999999999999998</v>
      </c>
      <c r="P142" s="235">
        <f>'Conditions of people affected'!K143</f>
        <v>1.6</v>
      </c>
      <c r="Q142" s="235">
        <f>'Conditions of people affected'!Q143</f>
        <v>3</v>
      </c>
      <c r="R142" s="229">
        <f t="shared" si="24"/>
        <v>2.2999999999999998</v>
      </c>
      <c r="S142" s="229">
        <f>'Complexity of the crisis'!X143</f>
        <v>2.5</v>
      </c>
      <c r="T142" s="229">
        <f>'Complexity of the crisis'!AN143</f>
        <v>2</v>
      </c>
      <c r="U142" s="124" t="str">
        <f>VLOOKUP(C142,Lists!$C$3:$E$160,3,FALSE)</f>
        <v>Asia</v>
      </c>
      <c r="V142" s="125">
        <v>44956</v>
      </c>
    </row>
    <row r="143" spans="1:22" x14ac:dyDescent="0.25">
      <c r="A143" s="56" t="str">
        <f>'Crisis Indicator Data'!A141</f>
        <v>Venezuelan refugees in Trinidad and Tobago</v>
      </c>
      <c r="B143" s="45" t="str">
        <f>Lists!G141</f>
        <v>Venezuelan refugees</v>
      </c>
      <c r="C143" s="56" t="str">
        <f>'Crisis Indicator Data'!C141</f>
        <v>TTO002</v>
      </c>
      <c r="D143" s="56" t="str">
        <f>'Crisis Indicator Data'!D141</f>
        <v>Trinidad and Tobago</v>
      </c>
      <c r="E143" s="56" t="str">
        <f>'Crisis Indicator Data'!E141</f>
        <v>TTO</v>
      </c>
      <c r="F143" s="56" t="str">
        <f>'Crisis Indicator Data'!B141</f>
        <v>Displacement</v>
      </c>
      <c r="G143" s="226">
        <f t="shared" si="20"/>
        <v>2</v>
      </c>
      <c r="H143" s="57">
        <f t="shared" si="21"/>
        <v>2</v>
      </c>
      <c r="I143" s="118" t="str">
        <f t="shared" si="22"/>
        <v>Low</v>
      </c>
      <c r="J143" s="227" t="str">
        <f>INDEX(Trends!$D$3:$D$404,MATCH(C143,Trends!$C$3:$C$404,0))</f>
        <v>Increasing</v>
      </c>
      <c r="K143" s="109" t="str">
        <f>IF(Reliability!B141="x","x",(IF(ROUNDUP(Reliability!B141,0)=1,"Very High",IF(ROUNDUP(Reliability!B141,0)=2,"High",IF(ROUNDUP(Reliability!B141,0)=3,"Medium",IF(ROUNDUP(Reliability!B141,0)=4,"Low","Very Low"))))))</f>
        <v>Very High</v>
      </c>
      <c r="L143" s="228">
        <f t="shared" si="23"/>
        <v>2.8</v>
      </c>
      <c r="M143" s="235">
        <f>'Impact of the crisis'!N144</f>
        <v>2.9</v>
      </c>
      <c r="N143" s="235">
        <f>'Impact of the crisis'!AB144</f>
        <v>2.8</v>
      </c>
      <c r="O143" s="228">
        <f>'Conditions of people affected'!R144</f>
        <v>1.45</v>
      </c>
      <c r="P143" s="235">
        <f>'Conditions of people affected'!K144</f>
        <v>0.9</v>
      </c>
      <c r="Q143" s="235">
        <f>'Conditions of people affected'!Q144</f>
        <v>2</v>
      </c>
      <c r="R143" s="229">
        <f t="shared" si="24"/>
        <v>2.2000000000000002</v>
      </c>
      <c r="S143" s="229">
        <f>'Complexity of the crisis'!X144</f>
        <v>1.9</v>
      </c>
      <c r="T143" s="229">
        <f>'Complexity of the crisis'!AN144</f>
        <v>2.5</v>
      </c>
      <c r="U143" s="124" t="str">
        <f>VLOOKUP(C143,Lists!$C$3:$E$160,3,FALSE)</f>
        <v>Americas</v>
      </c>
      <c r="V143" s="125">
        <v>44918</v>
      </c>
    </row>
    <row r="144" spans="1:22" x14ac:dyDescent="0.25">
      <c r="A144" s="56" t="str">
        <f>'Crisis Indicator Data'!A142</f>
        <v>Mixed migration flows in Tunisia</v>
      </c>
      <c r="B144" s="45" t="str">
        <f>Lists!G142</f>
        <v>Mixed Migration</v>
      </c>
      <c r="C144" s="56" t="str">
        <f>'Crisis Indicator Data'!C142</f>
        <v>TUN002</v>
      </c>
      <c r="D144" s="56" t="str">
        <f>'Crisis Indicator Data'!D142</f>
        <v>Tunisia</v>
      </c>
      <c r="E144" s="56" t="str">
        <f>'Crisis Indicator Data'!E142</f>
        <v>TUN</v>
      </c>
      <c r="F144" s="56" t="str">
        <f>'Crisis Indicator Data'!B142</f>
        <v>Displacement</v>
      </c>
      <c r="G144" s="226">
        <f t="shared" si="20"/>
        <v>1.8</v>
      </c>
      <c r="H144" s="57">
        <f t="shared" si="21"/>
        <v>2</v>
      </c>
      <c r="I144" s="118" t="str">
        <f t="shared" si="22"/>
        <v>Low</v>
      </c>
      <c r="J144" s="227" t="str">
        <f>INDEX(Trends!$D$3:$D$404,MATCH(C144,Trends!$C$3:$C$404,0))</f>
        <v>Stable</v>
      </c>
      <c r="K144" s="109" t="str">
        <f>IF(Reliability!B142="x","x",(IF(ROUNDUP(Reliability!B142,0)=1,"Very High",IF(ROUNDUP(Reliability!B142,0)=2,"High",IF(ROUNDUP(Reliability!B142,0)=3,"Medium",IF(ROUNDUP(Reliability!B142,0)=4,"Low","Very Low"))))))</f>
        <v>Very High</v>
      </c>
      <c r="L144" s="228">
        <f t="shared" si="23"/>
        <v>3.2</v>
      </c>
      <c r="M144" s="235">
        <f>'Impact of the crisis'!N145</f>
        <v>4.3</v>
      </c>
      <c r="N144" s="235">
        <f>'Impact of the crisis'!AB145</f>
        <v>2.5</v>
      </c>
      <c r="O144" s="228">
        <f>'Conditions of people affected'!R145</f>
        <v>0.55000000000000004</v>
      </c>
      <c r="P144" s="235">
        <f>'Conditions of people affected'!K145</f>
        <v>0.1</v>
      </c>
      <c r="Q144" s="235">
        <f>'Conditions of people affected'!Q145</f>
        <v>1</v>
      </c>
      <c r="R144" s="229">
        <f t="shared" si="24"/>
        <v>2.2000000000000002</v>
      </c>
      <c r="S144" s="229">
        <f>'Complexity of the crisis'!X145</f>
        <v>2.2999999999999998</v>
      </c>
      <c r="T144" s="229">
        <f>'Complexity of the crisis'!AN145</f>
        <v>2</v>
      </c>
      <c r="U144" s="124" t="str">
        <f>VLOOKUP(C144,Lists!$C$3:$E$160,3,FALSE)</f>
        <v>Africa</v>
      </c>
      <c r="V144" s="125">
        <v>44956</v>
      </c>
    </row>
    <row r="145" spans="1:22" x14ac:dyDescent="0.25">
      <c r="A145" s="56" t="str">
        <f>'Crisis Indicator Data'!A143</f>
        <v>Complex situation in Türkiye</v>
      </c>
      <c r="B145" s="45" t="str">
        <f>Lists!G143</f>
        <v>Country level</v>
      </c>
      <c r="C145" s="56" t="str">
        <f>'Crisis Indicator Data'!C143</f>
        <v>TUR001</v>
      </c>
      <c r="D145" s="56" t="str">
        <f>'Crisis Indicator Data'!D143</f>
        <v>Türkiye</v>
      </c>
      <c r="E145" s="56" t="str">
        <f>'Crisis Indicator Data'!E143</f>
        <v>TUR</v>
      </c>
      <c r="F145" s="56" t="str">
        <f>'Crisis Indicator Data'!B143</f>
        <v>Displacement,Conflict</v>
      </c>
      <c r="G145" s="226">
        <f t="shared" si="20"/>
        <v>3</v>
      </c>
      <c r="H145" s="57">
        <f t="shared" si="21"/>
        <v>3</v>
      </c>
      <c r="I145" s="118" t="str">
        <f t="shared" si="22"/>
        <v>Medium</v>
      </c>
      <c r="J145" s="227" t="str">
        <f>INDEX(Trends!$D$3:$D$404,MATCH(C145,Trends!$C$3:$C$404,0))</f>
        <v>Decreasing</v>
      </c>
      <c r="K145" s="109" t="str">
        <f>IF(Reliability!B143="x","x",(IF(ROUNDUP(Reliability!B143,0)=1,"Very High",IF(ROUNDUP(Reliability!B143,0)=2,"High",IF(ROUNDUP(Reliability!B143,0)=3,"Medium",IF(ROUNDUP(Reliability!B143,0)=4,"Low","Very Low"))))))</f>
        <v>High</v>
      </c>
      <c r="L145" s="228">
        <f t="shared" si="23"/>
        <v>3.8</v>
      </c>
      <c r="M145" s="235">
        <f>'Impact of the crisis'!N146</f>
        <v>4.3</v>
      </c>
      <c r="N145" s="235">
        <f>'Impact of the crisis'!AB146</f>
        <v>3.5</v>
      </c>
      <c r="O145" s="228">
        <f>'Conditions of people affected'!R146</f>
        <v>2.4500000000000002</v>
      </c>
      <c r="P145" s="235">
        <f>'Conditions of people affected'!K146</f>
        <v>3.9</v>
      </c>
      <c r="Q145" s="235">
        <f>'Conditions of people affected'!Q146</f>
        <v>1</v>
      </c>
      <c r="R145" s="229">
        <f t="shared" si="24"/>
        <v>3</v>
      </c>
      <c r="S145" s="229">
        <f>'Complexity of the crisis'!X146</f>
        <v>3</v>
      </c>
      <c r="T145" s="229">
        <f>'Complexity of the crisis'!AN146</f>
        <v>3</v>
      </c>
      <c r="U145" s="124" t="str">
        <f>VLOOKUP(C145,Lists!$C$3:$E$160,3,FALSE)</f>
        <v>Middle east</v>
      </c>
      <c r="V145" s="125">
        <v>44946</v>
      </c>
    </row>
    <row r="146" spans="1:22" x14ac:dyDescent="0.25">
      <c r="A146" s="56" t="str">
        <f>'Crisis Indicator Data'!A144</f>
        <v>Syrian Refugees in Türkiye</v>
      </c>
      <c r="B146" s="45" t="str">
        <f>Lists!G144</f>
        <v>Syrian refugees</v>
      </c>
      <c r="C146" s="56" t="str">
        <f>'Crisis Indicator Data'!C144</f>
        <v>TUR002</v>
      </c>
      <c r="D146" s="56" t="str">
        <f>'Crisis Indicator Data'!D144</f>
        <v>Türkiye</v>
      </c>
      <c r="E146" s="56" t="str">
        <f>'Crisis Indicator Data'!E144</f>
        <v>TUR</v>
      </c>
      <c r="F146" s="56" t="str">
        <f>'Crisis Indicator Data'!B144</f>
        <v>Displacement</v>
      </c>
      <c r="G146" s="226">
        <f t="shared" si="20"/>
        <v>3.2</v>
      </c>
      <c r="H146" s="57">
        <f t="shared" si="21"/>
        <v>4</v>
      </c>
      <c r="I146" s="118" t="str">
        <f t="shared" si="22"/>
        <v>High</v>
      </c>
      <c r="J146" s="227" t="str">
        <f>INDEX(Trends!$D$3:$D$404,MATCH(C146,Trends!$C$3:$C$404,0))</f>
        <v>Stable</v>
      </c>
      <c r="K146" s="109" t="str">
        <f>IF(Reliability!B144="x","x",(IF(ROUNDUP(Reliability!B144,0)=1,"Very High",IF(ROUNDUP(Reliability!B144,0)=2,"High",IF(ROUNDUP(Reliability!B144,0)=3,"Medium",IF(ROUNDUP(Reliability!B144,0)=4,"Low","Very Low"))))))</f>
        <v>Medium</v>
      </c>
      <c r="L146" s="228">
        <f t="shared" si="23"/>
        <v>3.8</v>
      </c>
      <c r="M146" s="235">
        <f>'Impact of the crisis'!N147</f>
        <v>2.9</v>
      </c>
      <c r="N146" s="235">
        <f>'Impact of the crisis'!AB147</f>
        <v>4.2</v>
      </c>
      <c r="O146" s="228">
        <f>'Conditions of people affected'!R147</f>
        <v>3.4</v>
      </c>
      <c r="P146" s="235">
        <f>'Conditions of people affected'!K147</f>
        <v>3.8</v>
      </c>
      <c r="Q146" s="235">
        <f>'Conditions of people affected'!Q147</f>
        <v>3</v>
      </c>
      <c r="R146" s="229">
        <f t="shared" si="24"/>
        <v>2.5</v>
      </c>
      <c r="S146" s="229">
        <f>'Complexity of the crisis'!X147</f>
        <v>3</v>
      </c>
      <c r="T146" s="229">
        <f>'Complexity of the crisis'!AN147</f>
        <v>2</v>
      </c>
      <c r="U146" s="124" t="str">
        <f>VLOOKUP(C146,Lists!$C$3:$E$160,3,FALSE)</f>
        <v>Middle east</v>
      </c>
      <c r="V146" s="125">
        <v>44946</v>
      </c>
    </row>
    <row r="147" spans="1:22" x14ac:dyDescent="0.25">
      <c r="A147" s="56" t="str">
        <f>'Crisis Indicator Data'!A145</f>
        <v>Mixed Migration Flows in Türkiye</v>
      </c>
      <c r="B147" s="45" t="str">
        <f>Lists!G145</f>
        <v>Mixed Migration</v>
      </c>
      <c r="C147" s="56" t="str">
        <f>'Crisis Indicator Data'!C145</f>
        <v>TUR003</v>
      </c>
      <c r="D147" s="56" t="str">
        <f>'Crisis Indicator Data'!D145</f>
        <v>Türkiye</v>
      </c>
      <c r="E147" s="56" t="str">
        <f>'Crisis Indicator Data'!E145</f>
        <v>TUR</v>
      </c>
      <c r="F147" s="56" t="str">
        <f>'Crisis Indicator Data'!B145</f>
        <v>Displacement</v>
      </c>
      <c r="G147" s="226">
        <f t="shared" si="20"/>
        <v>2.2999999999999998</v>
      </c>
      <c r="H147" s="57">
        <f t="shared" si="21"/>
        <v>3</v>
      </c>
      <c r="I147" s="118" t="str">
        <f t="shared" si="22"/>
        <v>Medium</v>
      </c>
      <c r="J147" s="227" t="str">
        <f>INDEX(Trends!$D$3:$D$404,MATCH(C147,Trends!$C$3:$C$404,0))</f>
        <v>Decreasing</v>
      </c>
      <c r="K147" s="109" t="str">
        <f>IF(Reliability!B145="x","x",(IF(ROUNDUP(Reliability!B145,0)=1,"Very High",IF(ROUNDUP(Reliability!B145,0)=2,"High",IF(ROUNDUP(Reliability!B145,0)=3,"Medium",IF(ROUNDUP(Reliability!B145,0)=4,"Low","Very Low"))))))</f>
        <v>High</v>
      </c>
      <c r="L147" s="228">
        <f t="shared" si="23"/>
        <v>2.7</v>
      </c>
      <c r="M147" s="235">
        <f>'Impact of the crisis'!N148</f>
        <v>3.1</v>
      </c>
      <c r="N147" s="235">
        <f>'Impact of the crisis'!AB148</f>
        <v>2.5</v>
      </c>
      <c r="O147" s="228">
        <f>'Conditions of people affected'!R148</f>
        <v>2.0499999999999998</v>
      </c>
      <c r="P147" s="235">
        <f>'Conditions of people affected'!K148</f>
        <v>2.1</v>
      </c>
      <c r="Q147" s="235">
        <f>'Conditions of people affected'!Q148</f>
        <v>2</v>
      </c>
      <c r="R147" s="229">
        <f t="shared" si="24"/>
        <v>2.5</v>
      </c>
      <c r="S147" s="229">
        <f>'Complexity of the crisis'!X148</f>
        <v>3</v>
      </c>
      <c r="T147" s="229">
        <f>'Complexity of the crisis'!AN148</f>
        <v>2</v>
      </c>
      <c r="U147" s="124" t="str">
        <f>VLOOKUP(C147,Lists!$C$3:$E$160,3,FALSE)</f>
        <v>Middle east</v>
      </c>
      <c r="V147" s="125">
        <v>44946</v>
      </c>
    </row>
    <row r="148" spans="1:22" x14ac:dyDescent="0.25">
      <c r="A148" s="56" t="str">
        <f>'Crisis Indicator Data'!A146</f>
        <v>Kurdish Conflict</v>
      </c>
      <c r="B148" s="45" t="str">
        <f>Lists!G146</f>
        <v>Kurdish conflict</v>
      </c>
      <c r="C148" s="56" t="str">
        <f>'Crisis Indicator Data'!C146</f>
        <v>TUR004</v>
      </c>
      <c r="D148" s="56" t="str">
        <f>'Crisis Indicator Data'!D146</f>
        <v>Türkiye</v>
      </c>
      <c r="E148" s="56" t="str">
        <f>'Crisis Indicator Data'!E146</f>
        <v>TUR</v>
      </c>
      <c r="F148" s="56" t="str">
        <f>'Crisis Indicator Data'!B146</f>
        <v>Conflict</v>
      </c>
      <c r="G148" s="226" t="str">
        <f t="shared" si="20"/>
        <v>x</v>
      </c>
      <c r="H148" s="57" t="str">
        <f t="shared" si="21"/>
        <v>x</v>
      </c>
      <c r="I148" s="118" t="str">
        <f t="shared" si="22"/>
        <v>x</v>
      </c>
      <c r="J148" s="227" t="str">
        <f>INDEX(Trends!$D$3:$D$404,MATCH(C148,Trends!$C$3:$C$404,0))</f>
        <v>-</v>
      </c>
      <c r="K148" s="109" t="str">
        <f>IF(Reliability!B146="x","x",(IF(ROUNDUP(Reliability!B146,0)=1,"Very High",IF(ROUNDUP(Reliability!B146,0)=2,"High",IF(ROUNDUP(Reliability!B146,0)=3,"Medium",IF(ROUNDUP(Reliability!B146,0)=4,"Low","Very Low"))))))</f>
        <v>Medium</v>
      </c>
      <c r="L148" s="228">
        <f t="shared" si="23"/>
        <v>2.8</v>
      </c>
      <c r="M148" s="235">
        <f>'Impact of the crisis'!N149</f>
        <v>2.4</v>
      </c>
      <c r="N148" s="235">
        <f>'Impact of the crisis'!AB149</f>
        <v>3</v>
      </c>
      <c r="O148" s="228" t="str">
        <f>'Conditions of people affected'!R149</f>
        <v>x</v>
      </c>
      <c r="P148" s="235" t="str">
        <f>'Conditions of people affected'!K149</f>
        <v>x</v>
      </c>
      <c r="Q148" s="235" t="str">
        <f>'Conditions of people affected'!Q149</f>
        <v>x</v>
      </c>
      <c r="R148" s="229">
        <f t="shared" si="24"/>
        <v>2.8</v>
      </c>
      <c r="S148" s="229">
        <f>'Complexity of the crisis'!X149</f>
        <v>3</v>
      </c>
      <c r="T148" s="229">
        <f>'Complexity of the crisis'!AN149</f>
        <v>2.5</v>
      </c>
      <c r="U148" s="124" t="str">
        <f>VLOOKUP(C148,Lists!$C$3:$E$160,3,FALSE)</f>
        <v>Middle east</v>
      </c>
      <c r="V148" s="125">
        <v>44946</v>
      </c>
    </row>
    <row r="149" spans="1:22" x14ac:dyDescent="0.25">
      <c r="A149" s="56" t="str">
        <f>'Crisis Indicator Data'!A147</f>
        <v>Multiple Crises in Tanzania</v>
      </c>
      <c r="B149" s="45" t="str">
        <f>Lists!G147</f>
        <v>Country level</v>
      </c>
      <c r="C149" s="56" t="str">
        <f>'Crisis Indicator Data'!C147</f>
        <v>TZA001</v>
      </c>
      <c r="D149" s="56" t="str">
        <f>'Crisis Indicator Data'!D147</f>
        <v>Tanzania</v>
      </c>
      <c r="E149" s="56" t="str">
        <f>'Crisis Indicator Data'!E147</f>
        <v>TZA</v>
      </c>
      <c r="F149" s="56" t="str">
        <f>'Crisis Indicator Data'!B147</f>
        <v>Displacement,Drought</v>
      </c>
      <c r="G149" s="226">
        <f t="shared" si="20"/>
        <v>2.8</v>
      </c>
      <c r="H149" s="57">
        <f t="shared" si="21"/>
        <v>3</v>
      </c>
      <c r="I149" s="118" t="str">
        <f t="shared" si="22"/>
        <v>Medium</v>
      </c>
      <c r="J149" s="227" t="str">
        <f>INDEX(Trends!$D$3:$D$404,MATCH(C149,Trends!$C$3:$C$404,0))</f>
        <v>Stable</v>
      </c>
      <c r="K149" s="109" t="str">
        <f>IF(Reliability!B147="x","x",(IF(ROUNDUP(Reliability!B147,0)=1,"Very High",IF(ROUNDUP(Reliability!B147,0)=2,"High",IF(ROUNDUP(Reliability!B147,0)=3,"Medium",IF(ROUNDUP(Reliability!B147,0)=4,"Low","Very Low"))))))</f>
        <v>Very High</v>
      </c>
      <c r="L149" s="228">
        <f t="shared" si="23"/>
        <v>3.2</v>
      </c>
      <c r="M149" s="235">
        <f>'Impact of the crisis'!N150</f>
        <v>3.4</v>
      </c>
      <c r="N149" s="235">
        <f>'Impact of the crisis'!AB150</f>
        <v>3.1</v>
      </c>
      <c r="O149" s="228">
        <f>'Conditions of people affected'!R150</f>
        <v>3.3</v>
      </c>
      <c r="P149" s="235">
        <f>'Conditions of people affected'!K150</f>
        <v>3.6</v>
      </c>
      <c r="Q149" s="235">
        <f>'Conditions of people affected'!Q150</f>
        <v>3</v>
      </c>
      <c r="R149" s="229">
        <f t="shared" si="24"/>
        <v>1.8</v>
      </c>
      <c r="S149" s="229">
        <f>'Complexity of the crisis'!X150</f>
        <v>2.1</v>
      </c>
      <c r="T149" s="229">
        <f>'Complexity of the crisis'!AN150</f>
        <v>1.5</v>
      </c>
      <c r="U149" s="124" t="str">
        <f>VLOOKUP(C149,Lists!$C$3:$E$160,3,FALSE)</f>
        <v>Africa</v>
      </c>
      <c r="V149" s="125">
        <v>44946</v>
      </c>
    </row>
    <row r="150" spans="1:22" x14ac:dyDescent="0.25">
      <c r="A150" s="56" t="str">
        <f>'Crisis Indicator Data'!A148</f>
        <v>International Displacement in Tanzania</v>
      </c>
      <c r="B150" s="45" t="str">
        <f>Lists!G148</f>
        <v>Refugees</v>
      </c>
      <c r="C150" s="56" t="str">
        <f>'Crisis Indicator Data'!C148</f>
        <v>TZA002</v>
      </c>
      <c r="D150" s="56" t="str">
        <f>'Crisis Indicator Data'!D148</f>
        <v>Tanzania</v>
      </c>
      <c r="E150" s="56" t="str">
        <f>'Crisis Indicator Data'!E148</f>
        <v>TZA</v>
      </c>
      <c r="F150" s="56" t="str">
        <f>'Crisis Indicator Data'!B148</f>
        <v>Displacement</v>
      </c>
      <c r="G150" s="226">
        <f t="shared" si="20"/>
        <v>2.2999999999999998</v>
      </c>
      <c r="H150" s="57">
        <f t="shared" si="21"/>
        <v>3</v>
      </c>
      <c r="I150" s="118" t="str">
        <f t="shared" si="22"/>
        <v>Medium</v>
      </c>
      <c r="J150" s="227" t="str">
        <f>INDEX(Trends!$D$3:$D$404,MATCH(C150,Trends!$C$3:$C$404,0))</f>
        <v>Stable</v>
      </c>
      <c r="K150" s="109" t="str">
        <f>IF(Reliability!B148="x","x",(IF(ROUNDUP(Reliability!B148,0)=1,"Very High",IF(ROUNDUP(Reliability!B148,0)=2,"High",IF(ROUNDUP(Reliability!B148,0)=3,"Medium",IF(ROUNDUP(Reliability!B148,0)=4,"Low","Very Low"))))))</f>
        <v>Very High</v>
      </c>
      <c r="L150" s="228">
        <f t="shared" si="23"/>
        <v>3.2</v>
      </c>
      <c r="M150" s="235">
        <f>'Impact of the crisis'!N151</f>
        <v>2.5</v>
      </c>
      <c r="N150" s="235">
        <f>'Impact of the crisis'!AB151</f>
        <v>3.5</v>
      </c>
      <c r="O150" s="228">
        <f>'Conditions of people affected'!R151</f>
        <v>2.15</v>
      </c>
      <c r="P150" s="235">
        <f>'Conditions of people affected'!K151</f>
        <v>2.2999999999999998</v>
      </c>
      <c r="Q150" s="235">
        <f>'Conditions of people affected'!Q151</f>
        <v>2</v>
      </c>
      <c r="R150" s="229">
        <f t="shared" si="24"/>
        <v>1.8</v>
      </c>
      <c r="S150" s="229">
        <f>'Complexity of the crisis'!X151</f>
        <v>2.1</v>
      </c>
      <c r="T150" s="229">
        <f>'Complexity of the crisis'!AN151</f>
        <v>1.5</v>
      </c>
      <c r="U150" s="124" t="str">
        <f>VLOOKUP(C150,Lists!$C$3:$E$160,3,FALSE)</f>
        <v>Africa</v>
      </c>
      <c r="V150" s="125">
        <v>44946</v>
      </c>
    </row>
    <row r="151" spans="1:22" x14ac:dyDescent="0.25">
      <c r="A151" s="56" t="str">
        <f>'Crisis Indicator Data'!A149</f>
        <v>Food Security Crisis in North-East Tanzania</v>
      </c>
      <c r="B151" s="45" t="str">
        <f>Lists!G149</f>
        <v>Food security in North-East</v>
      </c>
      <c r="C151" s="56" t="str">
        <f>'Crisis Indicator Data'!C149</f>
        <v>TZA003</v>
      </c>
      <c r="D151" s="56" t="str">
        <f>'Crisis Indicator Data'!D149</f>
        <v>Tanzania</v>
      </c>
      <c r="E151" s="56" t="str">
        <f>'Crisis Indicator Data'!E149</f>
        <v>TZA</v>
      </c>
      <c r="F151" s="56" t="str">
        <f>'Crisis Indicator Data'!B149</f>
        <v>Drought</v>
      </c>
      <c r="G151" s="226">
        <f t="shared" si="20"/>
        <v>2.5</v>
      </c>
      <c r="H151" s="57">
        <f t="shared" si="21"/>
        <v>3</v>
      </c>
      <c r="I151" s="118" t="str">
        <f t="shared" si="22"/>
        <v>Medium</v>
      </c>
      <c r="J151" s="227" t="str">
        <f>INDEX(Trends!$D$3:$D$404,MATCH(C151,Trends!$C$3:$C$404,0))</f>
        <v>Increasing</v>
      </c>
      <c r="K151" s="109" t="str">
        <f>IF(Reliability!B149="x","x",(IF(ROUNDUP(Reliability!B149,0)=1,"Very High",IF(ROUNDUP(Reliability!B149,0)=2,"High",IF(ROUNDUP(Reliability!B149,0)=3,"Medium",IF(ROUNDUP(Reliability!B149,0)=4,"Low","Very Low"))))))</f>
        <v>Very High</v>
      </c>
      <c r="L151" s="228">
        <f t="shared" si="23"/>
        <v>2</v>
      </c>
      <c r="M151" s="235">
        <f>'Impact of the crisis'!N152</f>
        <v>2.6</v>
      </c>
      <c r="N151" s="235">
        <f>'Impact of the crisis'!AB152</f>
        <v>1.6</v>
      </c>
      <c r="O151" s="228">
        <f>'Conditions of people affected'!R152</f>
        <v>3.2</v>
      </c>
      <c r="P151" s="235">
        <f>'Conditions of people affected'!K152</f>
        <v>3.4</v>
      </c>
      <c r="Q151" s="235">
        <f>'Conditions of people affected'!Q152</f>
        <v>3</v>
      </c>
      <c r="R151" s="229">
        <f t="shared" si="24"/>
        <v>1.6</v>
      </c>
      <c r="S151" s="229">
        <f>'Complexity of the crisis'!X152</f>
        <v>2.1</v>
      </c>
      <c r="T151" s="229">
        <f>'Complexity of the crisis'!AN152</f>
        <v>1</v>
      </c>
      <c r="U151" s="124" t="str">
        <f>VLOOKUP(C151,Lists!$C$3:$E$160,3,FALSE)</f>
        <v>Africa</v>
      </c>
      <c r="V151" s="125">
        <v>44946</v>
      </c>
    </row>
    <row r="152" spans="1:22" x14ac:dyDescent="0.25">
      <c r="A152" s="56" t="str">
        <f>'Crisis Indicator Data'!A150</f>
        <v>Multiple crises in Uganda</v>
      </c>
      <c r="B152" s="45" t="str">
        <f>Lists!G150</f>
        <v>Country level</v>
      </c>
      <c r="C152" s="56" t="str">
        <f>'Crisis Indicator Data'!C150</f>
        <v>UGA001</v>
      </c>
      <c r="D152" s="56" t="str">
        <f>'Crisis Indicator Data'!D150</f>
        <v>Uganda</v>
      </c>
      <c r="E152" s="56" t="str">
        <f>'Crisis Indicator Data'!E150</f>
        <v>UGA</v>
      </c>
      <c r="F152" s="56" t="str">
        <f>'Crisis Indicator Data'!B150</f>
        <v>Displacement,Drought,Violence,Epidemic</v>
      </c>
      <c r="G152" s="226">
        <f t="shared" si="20"/>
        <v>3.3</v>
      </c>
      <c r="H152" s="57">
        <f t="shared" si="21"/>
        <v>4</v>
      </c>
      <c r="I152" s="118" t="str">
        <f t="shared" si="22"/>
        <v>High</v>
      </c>
      <c r="J152" s="227" t="str">
        <f>INDEX(Trends!$D$3:$D$404,MATCH(C152,Trends!$C$3:$C$404,0))</f>
        <v>Stable</v>
      </c>
      <c r="K152" s="109" t="str">
        <f>IF(Reliability!B150="x","x",(IF(ROUNDUP(Reliability!B150,0)=1,"Very High",IF(ROUNDUP(Reliability!B150,0)=2,"High",IF(ROUNDUP(Reliability!B150,0)=3,"Medium",IF(ROUNDUP(Reliability!B150,0)=4,"Low","Very Low"))))))</f>
        <v>Very High</v>
      </c>
      <c r="L152" s="228">
        <f t="shared" si="23"/>
        <v>3.6</v>
      </c>
      <c r="M152" s="235">
        <f>'Impact of the crisis'!N153</f>
        <v>2.1</v>
      </c>
      <c r="N152" s="235">
        <f>'Impact of the crisis'!AB153</f>
        <v>4.0999999999999996</v>
      </c>
      <c r="O152" s="228">
        <f>'Conditions of people affected'!R153</f>
        <v>3.45</v>
      </c>
      <c r="P152" s="235">
        <f>'Conditions of people affected'!K153</f>
        <v>3.9</v>
      </c>
      <c r="Q152" s="235">
        <f>'Conditions of people affected'!Q153</f>
        <v>3</v>
      </c>
      <c r="R152" s="229">
        <f t="shared" si="24"/>
        <v>2.9</v>
      </c>
      <c r="S152" s="229">
        <f>'Complexity of the crisis'!X153</f>
        <v>3.6</v>
      </c>
      <c r="T152" s="229">
        <f>'Complexity of the crisis'!AN153</f>
        <v>2</v>
      </c>
      <c r="U152" s="124" t="str">
        <f>VLOOKUP(C152,Lists!$C$3:$E$160,3,FALSE)</f>
        <v>Africa</v>
      </c>
      <c r="V152" s="125">
        <v>44915</v>
      </c>
    </row>
    <row r="153" spans="1:22" x14ac:dyDescent="0.25">
      <c r="A153" s="56" t="str">
        <f>'Crisis Indicator Data'!A151</f>
        <v>International Displacement in Uganda</v>
      </c>
      <c r="B153" s="45" t="str">
        <f>Lists!G151</f>
        <v>Refugees</v>
      </c>
      <c r="C153" s="56" t="str">
        <f>'Crisis Indicator Data'!C151</f>
        <v>UGA005</v>
      </c>
      <c r="D153" s="56" t="str">
        <f>'Crisis Indicator Data'!D151</f>
        <v>Uganda</v>
      </c>
      <c r="E153" s="56" t="str">
        <f>'Crisis Indicator Data'!E151</f>
        <v>UGA</v>
      </c>
      <c r="F153" s="56" t="str">
        <f>'Crisis Indicator Data'!B151</f>
        <v>Displacement</v>
      </c>
      <c r="G153" s="226">
        <f t="shared" si="20"/>
        <v>3.2</v>
      </c>
      <c r="H153" s="57">
        <f t="shared" si="21"/>
        <v>4</v>
      </c>
      <c r="I153" s="118" t="str">
        <f t="shared" si="22"/>
        <v>High</v>
      </c>
      <c r="J153" s="227" t="str">
        <f>INDEX(Trends!$D$3:$D$404,MATCH(C153,Trends!$C$3:$C$404,0))</f>
        <v>Stable</v>
      </c>
      <c r="K153" s="109" t="str">
        <f>IF(Reliability!B151="x","x",(IF(ROUNDUP(Reliability!B151,0)=1,"Very High",IF(ROUNDUP(Reliability!B151,0)=2,"High",IF(ROUNDUP(Reliability!B151,0)=3,"Medium",IF(ROUNDUP(Reliability!B151,0)=4,"Low","Very Low"))))))</f>
        <v>Medium</v>
      </c>
      <c r="L153" s="228">
        <f t="shared" si="23"/>
        <v>3.3</v>
      </c>
      <c r="M153" s="235">
        <f>'Impact of the crisis'!N154</f>
        <v>1.7</v>
      </c>
      <c r="N153" s="235">
        <f>'Impact of the crisis'!AB154</f>
        <v>3.9</v>
      </c>
      <c r="O153" s="228">
        <f>'Conditions of people affected'!R154</f>
        <v>3.4</v>
      </c>
      <c r="P153" s="235">
        <f>'Conditions of people affected'!K154</f>
        <v>3.8</v>
      </c>
      <c r="Q153" s="235">
        <f>'Conditions of people affected'!Q154</f>
        <v>3</v>
      </c>
      <c r="R153" s="229">
        <f t="shared" si="24"/>
        <v>2.9</v>
      </c>
      <c r="S153" s="229">
        <f>'Complexity of the crisis'!X154</f>
        <v>3.6</v>
      </c>
      <c r="T153" s="229">
        <f>'Complexity of the crisis'!AN154</f>
        <v>2</v>
      </c>
      <c r="U153" s="124" t="str">
        <f>VLOOKUP(C153,Lists!$C$3:$E$160,3,FALSE)</f>
        <v>Africa</v>
      </c>
      <c r="V153" s="125">
        <v>44915</v>
      </c>
    </row>
    <row r="154" spans="1:22" x14ac:dyDescent="0.25">
      <c r="A154" s="56" t="str">
        <f>'Crisis Indicator Data'!A152</f>
        <v>Food Security Crisis in Karamoja Region</v>
      </c>
      <c r="B154" s="45" t="str">
        <f>Lists!G152</f>
        <v>Food Security Crisis in Karamoja Region</v>
      </c>
      <c r="C154" s="56" t="str">
        <f>'Crisis Indicator Data'!C152</f>
        <v>UGA007</v>
      </c>
      <c r="D154" s="56" t="str">
        <f>'Crisis Indicator Data'!D152</f>
        <v>Uganda</v>
      </c>
      <c r="E154" s="56" t="str">
        <f>'Crisis Indicator Data'!E152</f>
        <v>UGA</v>
      </c>
      <c r="F154" s="56" t="str">
        <f>'Crisis Indicator Data'!B152</f>
        <v>Drought,Violence,Epidemic</v>
      </c>
      <c r="G154" s="226">
        <f t="shared" si="20"/>
        <v>2.9</v>
      </c>
      <c r="H154" s="57">
        <f t="shared" si="21"/>
        <v>3</v>
      </c>
      <c r="I154" s="118" t="str">
        <f t="shared" si="22"/>
        <v>Medium</v>
      </c>
      <c r="J154" s="227" t="str">
        <f>INDEX(Trends!$D$3:$D$404,MATCH(C154,Trends!$C$3:$C$404,0))</f>
        <v>Stable</v>
      </c>
      <c r="K154" s="109" t="str">
        <f>IF(Reliability!B152="x","x",(IF(ROUNDUP(Reliability!B152,0)=1,"Very High",IF(ROUNDUP(Reliability!B152,0)=2,"High",IF(ROUNDUP(Reliability!B152,0)=3,"Medium",IF(ROUNDUP(Reliability!B152,0)=4,"Low","Very Low"))))))</f>
        <v>High</v>
      </c>
      <c r="L154" s="228">
        <f t="shared" si="23"/>
        <v>3.3</v>
      </c>
      <c r="M154" s="235">
        <f>'Impact of the crisis'!N155</f>
        <v>0.9</v>
      </c>
      <c r="N154" s="235">
        <f>'Impact of the crisis'!AB155</f>
        <v>4.0999999999999996</v>
      </c>
      <c r="O154" s="228">
        <f>'Conditions of people affected'!R155</f>
        <v>2.75</v>
      </c>
      <c r="P154" s="235">
        <f>'Conditions of people affected'!K155</f>
        <v>2.5</v>
      </c>
      <c r="Q154" s="235">
        <f>'Conditions of people affected'!Q155</f>
        <v>3</v>
      </c>
      <c r="R154" s="229">
        <f t="shared" si="24"/>
        <v>2.7</v>
      </c>
      <c r="S154" s="229">
        <f>'Complexity of the crisis'!X155</f>
        <v>3.6</v>
      </c>
      <c r="T154" s="229">
        <f>'Complexity of the crisis'!AN155</f>
        <v>1.5</v>
      </c>
      <c r="U154" s="124" t="str">
        <f>VLOOKUP(C154,Lists!$C$3:$E$160,3,FALSE)</f>
        <v>Africa</v>
      </c>
      <c r="V154" s="125">
        <v>44896</v>
      </c>
    </row>
    <row r="155" spans="1:22" x14ac:dyDescent="0.25">
      <c r="A155" s="56" t="str">
        <f>'Crisis Indicator Data'!A153</f>
        <v>Conflict in Ukraine</v>
      </c>
      <c r="B155" s="45" t="str">
        <f>Lists!G153</f>
        <v>Conflict</v>
      </c>
      <c r="C155" s="56" t="str">
        <f>'Crisis Indicator Data'!C153</f>
        <v>UKR002</v>
      </c>
      <c r="D155" s="56" t="str">
        <f>'Crisis Indicator Data'!D153</f>
        <v>Ukraine</v>
      </c>
      <c r="E155" s="56" t="str">
        <f>'Crisis Indicator Data'!E153</f>
        <v>UKR</v>
      </c>
      <c r="F155" s="56" t="str">
        <f>'Crisis Indicator Data'!B153</f>
        <v>Conflict,Displacement</v>
      </c>
      <c r="G155" s="226">
        <f t="shared" si="20"/>
        <v>4.0999999999999996</v>
      </c>
      <c r="H155" s="57">
        <f t="shared" si="21"/>
        <v>5</v>
      </c>
      <c r="I155" s="118" t="str">
        <f t="shared" si="22"/>
        <v>Very High</v>
      </c>
      <c r="J155" s="227" t="str">
        <f>INDEX(Trends!$D$3:$D$404,MATCH(C155,Trends!$C$3:$C$404,0))</f>
        <v>Decreasing</v>
      </c>
      <c r="K155" s="109" t="str">
        <f>IF(Reliability!B153="x","x",(IF(ROUNDUP(Reliability!B153,0)=1,"Very High",IF(ROUNDUP(Reliability!B153,0)=2,"High",IF(ROUNDUP(Reliability!B153,0)=3,"Medium",IF(ROUNDUP(Reliability!B153,0)=4,"Low","Very Low"))))))</f>
        <v>Very High</v>
      </c>
      <c r="L155" s="228">
        <f t="shared" si="23"/>
        <v>5</v>
      </c>
      <c r="M155" s="235">
        <f>'Impact of the crisis'!N156</f>
        <v>4.9000000000000004</v>
      </c>
      <c r="N155" s="235">
        <f>'Impact of the crisis'!AB156</f>
        <v>5</v>
      </c>
      <c r="O155" s="228">
        <f>'Conditions of people affected'!R156</f>
        <v>4.5</v>
      </c>
      <c r="P155" s="235">
        <f>'Conditions of people affected'!K156</f>
        <v>5</v>
      </c>
      <c r="Q155" s="235">
        <f>'Conditions of people affected'!Q156</f>
        <v>4</v>
      </c>
      <c r="R155" s="229">
        <f t="shared" si="24"/>
        <v>2.8</v>
      </c>
      <c r="S155" s="229">
        <f>'Complexity of the crisis'!X156</f>
        <v>2.6</v>
      </c>
      <c r="T155" s="229">
        <f>'Complexity of the crisis'!AN156</f>
        <v>3</v>
      </c>
      <c r="U155" s="124" t="str">
        <f>VLOOKUP(C155,Lists!$C$3:$E$160,3,FALSE)</f>
        <v>Europe</v>
      </c>
      <c r="V155" s="125">
        <v>44957</v>
      </c>
    </row>
    <row r="156" spans="1:22" x14ac:dyDescent="0.25">
      <c r="A156" s="56" t="str">
        <f>'Crisis Indicator Data'!A154</f>
        <v>Complex crisis in Venezuela</v>
      </c>
      <c r="B156" s="45" t="str">
        <f>Lists!G154</f>
        <v>Complex crisis</v>
      </c>
      <c r="C156" s="56" t="str">
        <f>'Crisis Indicator Data'!C154</f>
        <v>VEN001</v>
      </c>
      <c r="D156" s="56" t="str">
        <f>'Crisis Indicator Data'!D154</f>
        <v>Venezuela</v>
      </c>
      <c r="E156" s="56" t="str">
        <f>'Crisis Indicator Data'!E154</f>
        <v>VEN</v>
      </c>
      <c r="F156" s="56" t="str">
        <f>'Crisis Indicator Data'!B154</f>
        <v>Socio-political,Violence,Floods</v>
      </c>
      <c r="G156" s="226">
        <f t="shared" si="20"/>
        <v>4</v>
      </c>
      <c r="H156" s="57">
        <f t="shared" si="21"/>
        <v>4</v>
      </c>
      <c r="I156" s="118" t="str">
        <f t="shared" si="22"/>
        <v>High</v>
      </c>
      <c r="J156" s="227" t="str">
        <f>INDEX(Trends!$D$3:$D$404,MATCH(C156,Trends!$C$3:$C$404,0))</f>
        <v>Stable</v>
      </c>
      <c r="K156" s="109" t="str">
        <f>IF(Reliability!B154="x","x",(IF(ROUNDUP(Reliability!B154,0)=1,"Very High",IF(ROUNDUP(Reliability!B154,0)=2,"High",IF(ROUNDUP(Reliability!B154,0)=3,"Medium",IF(ROUNDUP(Reliability!B154,0)=4,"Low","Very Low"))))))</f>
        <v>High</v>
      </c>
      <c r="L156" s="228">
        <f t="shared" si="23"/>
        <v>4.4000000000000004</v>
      </c>
      <c r="M156" s="235">
        <f>'Impact of the crisis'!N157</f>
        <v>4.9000000000000004</v>
      </c>
      <c r="N156" s="235">
        <f>'Impact of the crisis'!AB157</f>
        <v>4</v>
      </c>
      <c r="O156" s="228">
        <f>'Conditions of people affected'!R157</f>
        <v>4</v>
      </c>
      <c r="P156" s="235">
        <f>'Conditions of people affected'!K157</f>
        <v>5</v>
      </c>
      <c r="Q156" s="235">
        <f>'Conditions of people affected'!Q157</f>
        <v>3</v>
      </c>
      <c r="R156" s="229">
        <f t="shared" si="24"/>
        <v>3.8</v>
      </c>
      <c r="S156" s="229">
        <f>'Complexity of the crisis'!X157</f>
        <v>3.5</v>
      </c>
      <c r="T156" s="229">
        <f>'Complexity of the crisis'!AN157</f>
        <v>4</v>
      </c>
      <c r="U156" s="124" t="str">
        <f>VLOOKUP(C156,Lists!$C$3:$E$160,3,FALSE)</f>
        <v>Americas</v>
      </c>
      <c r="V156" s="125">
        <v>44957</v>
      </c>
    </row>
    <row r="157" spans="1:22" x14ac:dyDescent="0.25">
      <c r="A157" s="56" t="str">
        <f>'Crisis Indicator Data'!A155</f>
        <v>Conflict in Yemen</v>
      </c>
      <c r="B157" s="45" t="str">
        <f>Lists!G155</f>
        <v>Complex crisis</v>
      </c>
      <c r="C157" s="56" t="str">
        <f>'Crisis Indicator Data'!C155</f>
        <v>YEM001</v>
      </c>
      <c r="D157" s="56" t="str">
        <f>'Crisis Indicator Data'!D155</f>
        <v>Yemen</v>
      </c>
      <c r="E157" s="56" t="str">
        <f>'Crisis Indicator Data'!E155</f>
        <v>YEM</v>
      </c>
      <c r="F157" s="56" t="str">
        <f>'Crisis Indicator Data'!B155</f>
        <v>Conflict</v>
      </c>
      <c r="G157" s="226">
        <f t="shared" si="20"/>
        <v>4.5999999999999996</v>
      </c>
      <c r="H157" s="57">
        <f t="shared" si="21"/>
        <v>5</v>
      </c>
      <c r="I157" s="118" t="str">
        <f t="shared" si="22"/>
        <v>Very High</v>
      </c>
      <c r="J157" s="227" t="str">
        <f>INDEX(Trends!$D$3:$D$404,MATCH(C157,Trends!$C$3:$C$404,0))</f>
        <v>Decreasing</v>
      </c>
      <c r="K157" s="109" t="str">
        <f>IF(Reliability!B155="x","x",(IF(ROUNDUP(Reliability!B155,0)=1,"Very High",IF(ROUNDUP(Reliability!B155,0)=2,"High",IF(ROUNDUP(Reliability!B155,0)=3,"Medium",IF(ROUNDUP(Reliability!B155,0)=4,"Low","Very Low"))))))</f>
        <v>High</v>
      </c>
      <c r="L157" s="228">
        <f t="shared" si="23"/>
        <v>4.0999999999999996</v>
      </c>
      <c r="M157" s="235">
        <f>'Impact of the crisis'!N158</f>
        <v>4.8</v>
      </c>
      <c r="N157" s="235">
        <f>'Impact of the crisis'!AB158</f>
        <v>3.6</v>
      </c>
      <c r="O157" s="228">
        <f>'Conditions of people affected'!R158</f>
        <v>5</v>
      </c>
      <c r="P157" s="235">
        <f>'Conditions of people affected'!K158</f>
        <v>5</v>
      </c>
      <c r="Q157" s="235">
        <f>'Conditions of people affected'!Q158</f>
        <v>5</v>
      </c>
      <c r="R157" s="229">
        <f t="shared" si="24"/>
        <v>4.2</v>
      </c>
      <c r="S157" s="229">
        <f>'Complexity of the crisis'!X158</f>
        <v>3.9</v>
      </c>
      <c r="T157" s="229">
        <f>'Complexity of the crisis'!AN158</f>
        <v>4.5</v>
      </c>
      <c r="U157" s="124" t="str">
        <f>VLOOKUP(C157,Lists!$C$3:$E$160,3,FALSE)</f>
        <v>Middle east</v>
      </c>
      <c r="V157" s="125">
        <v>44897</v>
      </c>
    </row>
    <row r="158" spans="1:22" x14ac:dyDescent="0.25">
      <c r="A158" s="56" t="str">
        <f>'Crisis Indicator Data'!A156</f>
        <v>Mixed migration flows in Yemen</v>
      </c>
      <c r="B158" s="45" t="str">
        <f>Lists!G156</f>
        <v>Mixed Migration</v>
      </c>
      <c r="C158" s="56" t="str">
        <f>'Crisis Indicator Data'!C156</f>
        <v>YEM002</v>
      </c>
      <c r="D158" s="56" t="str">
        <f>'Crisis Indicator Data'!D156</f>
        <v>Yemen</v>
      </c>
      <c r="E158" s="56" t="str">
        <f>'Crisis Indicator Data'!E156</f>
        <v>YEM</v>
      </c>
      <c r="F158" s="56" t="str">
        <f>'Crisis Indicator Data'!B156</f>
        <v>Displacement</v>
      </c>
      <c r="G158" s="226">
        <f t="shared" si="20"/>
        <v>2.2999999999999998</v>
      </c>
      <c r="H158" s="57">
        <f t="shared" si="21"/>
        <v>3</v>
      </c>
      <c r="I158" s="118" t="str">
        <f t="shared" si="22"/>
        <v>Medium</v>
      </c>
      <c r="J158" s="227" t="str">
        <f>INDEX(Trends!$D$3:$D$404,MATCH(C158,Trends!$C$3:$C$404,0))</f>
        <v>Decreasing</v>
      </c>
      <c r="K158" s="109" t="str">
        <f>IF(Reliability!B156="x","x",(IF(ROUNDUP(Reliability!B156,0)=1,"Very High",IF(ROUNDUP(Reliability!B156,0)=2,"High",IF(ROUNDUP(Reliability!B156,0)=3,"Medium",IF(ROUNDUP(Reliability!B156,0)=4,"Low","Very Low"))))))</f>
        <v>High</v>
      </c>
      <c r="L158" s="228">
        <f t="shared" si="23"/>
        <v>2.2999999999999998</v>
      </c>
      <c r="M158" s="235">
        <f>'Impact of the crisis'!N159</f>
        <v>1.6</v>
      </c>
      <c r="N158" s="235">
        <f>'Impact of the crisis'!AB159</f>
        <v>2.6</v>
      </c>
      <c r="O158" s="228">
        <f>'Conditions of people affected'!R159</f>
        <v>1.35</v>
      </c>
      <c r="P158" s="235">
        <f>'Conditions of people affected'!K159</f>
        <v>1.7</v>
      </c>
      <c r="Q158" s="235">
        <f>'Conditions of people affected'!Q159</f>
        <v>1</v>
      </c>
      <c r="R158" s="229">
        <f t="shared" si="24"/>
        <v>3.7</v>
      </c>
      <c r="S158" s="229">
        <f>'Complexity of the crisis'!X159</f>
        <v>3.9</v>
      </c>
      <c r="T158" s="229">
        <f>'Complexity of the crisis'!AN159</f>
        <v>3.5</v>
      </c>
      <c r="U158" s="124" t="str">
        <f>VLOOKUP(C158,Lists!$C$3:$E$160,3,FALSE)</f>
        <v>Middle east</v>
      </c>
      <c r="V158" s="125">
        <v>44897</v>
      </c>
    </row>
    <row r="159" spans="1:22" x14ac:dyDescent="0.25">
      <c r="A159" s="56" t="str">
        <f>'Crisis Indicator Data'!A157</f>
        <v>Drought in Zambia</v>
      </c>
      <c r="B159" s="45" t="str">
        <f>Lists!G157</f>
        <v>Drought</v>
      </c>
      <c r="C159" s="56" t="str">
        <f>'Crisis Indicator Data'!C157</f>
        <v>ZMB002</v>
      </c>
      <c r="D159" s="56" t="str">
        <f>'Crisis Indicator Data'!D157</f>
        <v>Zambia</v>
      </c>
      <c r="E159" s="56" t="str">
        <f>'Crisis Indicator Data'!E157</f>
        <v>ZMB</v>
      </c>
      <c r="F159" s="56" t="str">
        <f>'Crisis Indicator Data'!B157</f>
        <v>Drought</v>
      </c>
      <c r="G159" s="226">
        <f t="shared" si="20"/>
        <v>2.9</v>
      </c>
      <c r="H159" s="57">
        <f t="shared" si="21"/>
        <v>3</v>
      </c>
      <c r="I159" s="118" t="str">
        <f t="shared" si="22"/>
        <v>Medium</v>
      </c>
      <c r="J159" s="227" t="str">
        <f>INDEX(Trends!$D$3:$D$404,MATCH(C159,Trends!$C$3:$C$404,0))</f>
        <v>Increasing</v>
      </c>
      <c r="K159" s="109" t="str">
        <f>IF(Reliability!B157="x","x",(IF(ROUNDUP(Reliability!B157,0)=1,"Very High",IF(ROUNDUP(Reliability!B157,0)=2,"High",IF(ROUNDUP(Reliability!B157,0)=3,"Medium",IF(ROUNDUP(Reliability!B157,0)=4,"Low","Very Low"))))))</f>
        <v>High</v>
      </c>
      <c r="L159" s="228">
        <f t="shared" si="23"/>
        <v>3.1</v>
      </c>
      <c r="M159" s="235">
        <f>'Impact of the crisis'!N160</f>
        <v>4.3</v>
      </c>
      <c r="N159" s="235">
        <f>'Impact of the crisis'!AB160</f>
        <v>2.2000000000000002</v>
      </c>
      <c r="O159" s="228">
        <f>'Conditions of people affected'!R160</f>
        <v>3.4</v>
      </c>
      <c r="P159" s="235">
        <f>'Conditions of people affected'!K160</f>
        <v>3.8</v>
      </c>
      <c r="Q159" s="235">
        <f>'Conditions of people affected'!Q160</f>
        <v>3</v>
      </c>
      <c r="R159" s="229">
        <f t="shared" si="24"/>
        <v>1.9</v>
      </c>
      <c r="S159" s="229">
        <f>'Complexity of the crisis'!X160</f>
        <v>1.8</v>
      </c>
      <c r="T159" s="229">
        <f>'Complexity of the crisis'!AN160</f>
        <v>2</v>
      </c>
      <c r="U159" s="124" t="str">
        <f>VLOOKUP(C159,Lists!$C$3:$E$160,3,FALSE)</f>
        <v>Africa</v>
      </c>
      <c r="V159" s="125">
        <v>44947</v>
      </c>
    </row>
    <row r="160" spans="1:22" x14ac:dyDescent="0.25">
      <c r="A160" s="56" t="str">
        <f>'Crisis Indicator Data'!A158</f>
        <v>Complex crisis in Zimbabwe</v>
      </c>
      <c r="B160" s="45" t="str">
        <f>Lists!G158</f>
        <v>Complex crisis</v>
      </c>
      <c r="C160" s="56" t="str">
        <f>'Crisis Indicator Data'!C158</f>
        <v>ZWE001</v>
      </c>
      <c r="D160" s="56" t="str">
        <f>'Crisis Indicator Data'!D158</f>
        <v>Zimbabwe</v>
      </c>
      <c r="E160" s="56" t="str">
        <f>'Crisis Indicator Data'!E158</f>
        <v>ZWE</v>
      </c>
      <c r="F160" s="56" t="str">
        <f>'Crisis Indicator Data'!B158</f>
        <v>Socio-political,Drought</v>
      </c>
      <c r="G160" s="226">
        <f t="shared" si="20"/>
        <v>3.9</v>
      </c>
      <c r="H160" s="57">
        <f t="shared" si="21"/>
        <v>4</v>
      </c>
      <c r="I160" s="118" t="str">
        <f t="shared" si="22"/>
        <v>High</v>
      </c>
      <c r="J160" s="227" t="str">
        <f>INDEX(Trends!$D$3:$D$404,MATCH(C160,Trends!$C$3:$C$404,0))</f>
        <v>Increasing</v>
      </c>
      <c r="K160" s="109" t="str">
        <f>IF(Reliability!B158="x","x",(IF(ROUNDUP(Reliability!B158,0)=1,"Very High",IF(ROUNDUP(Reliability!B158,0)=2,"High",IF(ROUNDUP(Reliability!B158,0)=3,"Medium",IF(ROUNDUP(Reliability!B158,0)=4,"Low","Very Low"))))))</f>
        <v>High</v>
      </c>
      <c r="L160" s="228">
        <f t="shared" si="23"/>
        <v>3.8</v>
      </c>
      <c r="M160" s="235">
        <f>'Impact of the crisis'!N161</f>
        <v>4.5999999999999996</v>
      </c>
      <c r="N160" s="235">
        <f>'Impact of the crisis'!AB161</f>
        <v>3.3</v>
      </c>
      <c r="O160" s="228">
        <f>'Conditions of people affected'!R161</f>
        <v>4.3499999999999996</v>
      </c>
      <c r="P160" s="235">
        <f>'Conditions of people affected'!K161</f>
        <v>4.7</v>
      </c>
      <c r="Q160" s="235">
        <f>'Conditions of people affected'!Q161</f>
        <v>4</v>
      </c>
      <c r="R160" s="229">
        <f t="shared" si="24"/>
        <v>3.2</v>
      </c>
      <c r="S160" s="229">
        <f>'Complexity of the crisis'!X161</f>
        <v>3.3</v>
      </c>
      <c r="T160" s="229">
        <f>'Complexity of the crisis'!AN161</f>
        <v>3</v>
      </c>
      <c r="U160" s="124" t="str">
        <f>VLOOKUP(C160,Lists!$C$3:$E$160,3,FALSE)</f>
        <v>Africa</v>
      </c>
      <c r="V160" s="125">
        <v>44936</v>
      </c>
    </row>
  </sheetData>
  <autoFilter ref="A4:T155"/>
  <mergeCells count="1">
    <mergeCell ref="A1:T1"/>
  </mergeCells>
  <conditionalFormatting sqref="L5:L300">
    <cfRule type="cellIs" dxfId="672" priority="81" stopIfTrue="1" operator="between">
      <formula>4</formula>
      <formula>5</formula>
    </cfRule>
    <cfRule type="cellIs" dxfId="671" priority="92" stopIfTrue="1" operator="between">
      <formula>3</formula>
      <formula>4</formula>
    </cfRule>
    <cfRule type="cellIs" dxfId="670" priority="93" stopIfTrue="1" operator="between">
      <formula>2</formula>
      <formula>3</formula>
    </cfRule>
    <cfRule type="cellIs" dxfId="669" priority="94" stopIfTrue="1" operator="between">
      <formula>1</formula>
      <formula>2</formula>
    </cfRule>
    <cfRule type="cellIs" dxfId="668" priority="95" stopIfTrue="1" operator="between">
      <formula>0</formula>
      <formula>1</formula>
    </cfRule>
  </conditionalFormatting>
  <conditionalFormatting sqref="M5:N300">
    <cfRule type="cellIs" dxfId="667" priority="82" stopIfTrue="1" operator="between">
      <formula>4</formula>
      <formula>5</formula>
    </cfRule>
    <cfRule type="cellIs" dxfId="666" priority="88" stopIfTrue="1" operator="between">
      <formula>3</formula>
      <formula>4</formula>
    </cfRule>
    <cfRule type="cellIs" dxfId="665" priority="89" stopIfTrue="1" operator="between">
      <formula>2</formula>
      <formula>3</formula>
    </cfRule>
    <cfRule type="cellIs" dxfId="664" priority="90" stopIfTrue="1" operator="between">
      <formula>1</formula>
      <formula>2</formula>
    </cfRule>
    <cfRule type="cellIs" dxfId="663" priority="91" stopIfTrue="1" operator="between">
      <formula>0</formula>
      <formula>1</formula>
    </cfRule>
  </conditionalFormatting>
  <conditionalFormatting sqref="H5:H300">
    <cfRule type="cellIs" dxfId="662" priority="76" stopIfTrue="1" operator="equal">
      <formula>5</formula>
    </cfRule>
    <cfRule type="cellIs" dxfId="661" priority="77" stopIfTrue="1" operator="equal">
      <formula>4</formula>
    </cfRule>
    <cfRule type="cellIs" dxfId="660" priority="78" stopIfTrue="1" operator="equal">
      <formula>3</formula>
    </cfRule>
    <cfRule type="cellIs" dxfId="659" priority="79" stopIfTrue="1" operator="equal">
      <formula>2</formula>
    </cfRule>
    <cfRule type="cellIs" dxfId="658" priority="80" stopIfTrue="1" operator="equal">
      <formula>1</formula>
    </cfRule>
  </conditionalFormatting>
  <conditionalFormatting sqref="P5:Q300">
    <cfRule type="cellIs" dxfId="657" priority="71" stopIfTrue="1" operator="between">
      <formula>7.1</formula>
      <formula>10</formula>
    </cfRule>
    <cfRule type="cellIs" dxfId="656" priority="72" stopIfTrue="1" operator="between">
      <formula>5.4</formula>
      <formula>7</formula>
    </cfRule>
    <cfRule type="cellIs" dxfId="655" priority="73" stopIfTrue="1" operator="between">
      <formula>3.5</formula>
      <formula>5.3</formula>
    </cfRule>
    <cfRule type="cellIs" dxfId="654" priority="74" stopIfTrue="1" operator="between">
      <formula>1.8</formula>
      <formula>3.4</formula>
    </cfRule>
    <cfRule type="cellIs" dxfId="653" priority="75" stopIfTrue="1" operator="between">
      <formula>0</formula>
      <formula>1.7</formula>
    </cfRule>
  </conditionalFormatting>
  <conditionalFormatting sqref="T5:T300">
    <cfRule type="cellIs" dxfId="652" priority="61" stopIfTrue="1" operator="between">
      <formula>4</formula>
      <formula>5</formula>
    </cfRule>
    <cfRule type="cellIs" dxfId="651" priority="62" stopIfTrue="1" operator="between">
      <formula>3</formula>
      <formula>4</formula>
    </cfRule>
    <cfRule type="cellIs" dxfId="650" priority="63" stopIfTrue="1" operator="between">
      <formula>2</formula>
      <formula>3</formula>
    </cfRule>
    <cfRule type="cellIs" dxfId="649" priority="64" stopIfTrue="1" operator="between">
      <formula>1</formula>
      <formula>2</formula>
    </cfRule>
    <cfRule type="cellIs" dxfId="648" priority="65" stopIfTrue="1" operator="between">
      <formula>0</formula>
      <formula>1</formula>
    </cfRule>
  </conditionalFormatting>
  <conditionalFormatting sqref="R5:R300">
    <cfRule type="cellIs" dxfId="647" priority="31" stopIfTrue="1" operator="between">
      <formula>4</formula>
      <formula>5</formula>
    </cfRule>
    <cfRule type="cellIs" dxfId="646" priority="32" stopIfTrue="1" operator="between">
      <formula>3</formula>
      <formula>4</formula>
    </cfRule>
    <cfRule type="cellIs" dxfId="645" priority="33" stopIfTrue="1" operator="between">
      <formula>2</formula>
      <formula>3</formula>
    </cfRule>
    <cfRule type="cellIs" dxfId="644" priority="34" stopIfTrue="1" operator="between">
      <formula>1</formula>
      <formula>2</formula>
    </cfRule>
    <cfRule type="cellIs" dxfId="643" priority="35" stopIfTrue="1" operator="between">
      <formula>0</formula>
      <formula>1</formula>
    </cfRule>
  </conditionalFormatting>
  <conditionalFormatting sqref="J5:J300">
    <cfRule type="cellIs" dxfId="642" priority="11" operator="equal">
      <formula>"Increasing"</formula>
    </cfRule>
    <cfRule type="cellIs" dxfId="641" priority="12" operator="equal">
      <formula>"Stable"</formula>
    </cfRule>
    <cfRule type="cellIs" dxfId="640" priority="13" operator="equal">
      <formula>"Decreasing"</formula>
    </cfRule>
  </conditionalFormatting>
  <conditionalFormatting sqref="I5:I300">
    <cfRule type="cellIs" dxfId="639" priority="41" stopIfTrue="1" operator="equal">
      <formula>"Very High"</formula>
    </cfRule>
    <cfRule type="cellIs" dxfId="638" priority="42" stopIfTrue="1" operator="equal">
      <formula>"High"</formula>
    </cfRule>
    <cfRule type="cellIs" dxfId="637" priority="43" stopIfTrue="1" operator="equal">
      <formula>"Medium"</formula>
    </cfRule>
    <cfRule type="cellIs" dxfId="636" priority="44" stopIfTrue="1" operator="equal">
      <formula>"Low"</formula>
    </cfRule>
    <cfRule type="cellIs" dxfId="635" priority="45" stopIfTrue="1" operator="equal">
      <formula>"Very Low"</formula>
    </cfRule>
  </conditionalFormatting>
  <conditionalFormatting sqref="O5:O300">
    <cfRule type="cellIs" dxfId="634" priority="6" stopIfTrue="1" operator="between">
      <formula>5</formula>
      <formula>5.9</formula>
    </cfRule>
    <cfRule type="cellIs" dxfId="633" priority="7" stopIfTrue="1" operator="between">
      <formula>4</formula>
      <formula>4.9</formula>
    </cfRule>
    <cfRule type="cellIs" dxfId="632" priority="8" stopIfTrue="1" operator="between">
      <formula>3</formula>
      <formula>3.9</formula>
    </cfRule>
    <cfRule type="cellIs" dxfId="631" priority="9" stopIfTrue="1" operator="between">
      <formula>2</formula>
      <formula>2.9</formula>
    </cfRule>
    <cfRule type="cellIs" dxfId="630" priority="10" stopIfTrue="1" operator="between">
      <formula>0</formula>
      <formula>1.9</formula>
    </cfRule>
  </conditionalFormatting>
  <conditionalFormatting sqref="S5:T300">
    <cfRule type="cellIs" dxfId="629" priority="51" stopIfTrue="1" operator="between">
      <formula>4</formula>
      <formula>5</formula>
    </cfRule>
    <cfRule type="cellIs" dxfId="628" priority="52" stopIfTrue="1" operator="between">
      <formula>3</formula>
      <formula>4</formula>
    </cfRule>
    <cfRule type="cellIs" dxfId="627" priority="53" stopIfTrue="1" operator="between">
      <formula>2</formula>
      <formula>3</formula>
    </cfRule>
    <cfRule type="cellIs" dxfId="626" priority="54" stopIfTrue="1" operator="between">
      <formula>1</formula>
      <formula>2</formula>
    </cfRule>
    <cfRule type="cellIs" dxfId="625" priority="55" stopIfTrue="1" operator="between">
      <formula>0</formula>
      <formula>1</formula>
    </cfRule>
  </conditionalFormatting>
  <conditionalFormatting sqref="K5:K300">
    <cfRule type="cellIs" dxfId="624" priority="1" stopIfTrue="1" operator="equal">
      <formula>"Very Low"</formula>
    </cfRule>
    <cfRule type="cellIs" dxfId="623" priority="2" stopIfTrue="1" operator="equal">
      <formula>"Low"</formula>
    </cfRule>
    <cfRule type="cellIs" dxfId="622" priority="3" stopIfTrue="1" operator="equal">
      <formula>"Medium"</formula>
    </cfRule>
    <cfRule type="cellIs" dxfId="621" priority="4" stopIfTrue="1" operator="equal">
      <formula>"High"</formula>
    </cfRule>
    <cfRule type="cellIs" dxfId="620"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E193"/>
  <sheetViews>
    <sheetView workbookViewId="0"/>
  </sheetViews>
  <sheetFormatPr defaultColWidth="9.42578125" defaultRowHeight="15" x14ac:dyDescent="0.25"/>
  <cols>
    <col min="2" max="52" width="5" style="214" bestFit="1" customWidth="1"/>
  </cols>
  <sheetData>
    <row r="1" spans="1:57" ht="284.85000000000002" customHeight="1" x14ac:dyDescent="0.25">
      <c r="A1" t="s">
        <v>8200</v>
      </c>
      <c r="B1" s="209" t="s">
        <v>9441</v>
      </c>
      <c r="C1" s="209" t="s">
        <v>9442</v>
      </c>
      <c r="D1" s="209" t="s">
        <v>9443</v>
      </c>
      <c r="E1" s="209" t="s">
        <v>9444</v>
      </c>
      <c r="F1" s="209" t="s">
        <v>9445</v>
      </c>
      <c r="G1" s="209" t="s">
        <v>9446</v>
      </c>
      <c r="H1" s="209" t="s">
        <v>9447</v>
      </c>
      <c r="I1" s="209" t="s">
        <v>9448</v>
      </c>
      <c r="J1" s="209" t="s">
        <v>9449</v>
      </c>
      <c r="K1" s="209" t="s">
        <v>9450</v>
      </c>
      <c r="L1" s="209" t="s">
        <v>9451</v>
      </c>
      <c r="M1" s="209" t="s">
        <v>9452</v>
      </c>
      <c r="N1" s="209" t="s">
        <v>9453</v>
      </c>
      <c r="O1" s="209" t="s">
        <v>9454</v>
      </c>
      <c r="P1" s="209" t="s">
        <v>9455</v>
      </c>
      <c r="Q1" s="209" t="s">
        <v>9456</v>
      </c>
      <c r="R1" s="209" t="s">
        <v>9457</v>
      </c>
      <c r="S1" s="209" t="s">
        <v>9458</v>
      </c>
      <c r="T1" s="209" t="s">
        <v>9458</v>
      </c>
      <c r="U1" s="209" t="s">
        <v>9459</v>
      </c>
      <c r="V1" s="209" t="s">
        <v>9460</v>
      </c>
      <c r="W1" s="209" t="s">
        <v>9461</v>
      </c>
      <c r="X1" s="209" t="s">
        <v>9462</v>
      </c>
      <c r="Y1" s="209" t="s">
        <v>9463</v>
      </c>
      <c r="Z1" s="209" t="s">
        <v>9464</v>
      </c>
      <c r="AA1" s="209" t="s">
        <v>9465</v>
      </c>
      <c r="AB1" s="209" t="s">
        <v>9466</v>
      </c>
      <c r="AC1" s="209" t="s">
        <v>9467</v>
      </c>
      <c r="AD1" s="209" t="s">
        <v>9468</v>
      </c>
      <c r="AE1" s="209" t="s">
        <v>8345</v>
      </c>
      <c r="AF1" s="209" t="s">
        <v>8261</v>
      </c>
      <c r="AG1" s="209" t="s">
        <v>9469</v>
      </c>
      <c r="AH1" s="209" t="s">
        <v>9469</v>
      </c>
      <c r="AI1" s="209" t="s">
        <v>9469</v>
      </c>
      <c r="AJ1" s="209" t="s">
        <v>9470</v>
      </c>
      <c r="AK1" s="209" t="s">
        <v>9471</v>
      </c>
      <c r="AL1" s="209" t="s">
        <v>9472</v>
      </c>
      <c r="AM1" s="209" t="s">
        <v>9473</v>
      </c>
      <c r="AN1" s="209" t="s">
        <v>9474</v>
      </c>
      <c r="AO1" s="209" t="s">
        <v>9475</v>
      </c>
      <c r="AP1" s="209" t="s">
        <v>9476</v>
      </c>
      <c r="AQ1" s="209" t="s">
        <v>9477</v>
      </c>
      <c r="AR1" s="209" t="s">
        <v>9478</v>
      </c>
      <c r="AS1" s="209" t="s">
        <v>9479</v>
      </c>
      <c r="AT1" s="209" t="s">
        <v>9480</v>
      </c>
      <c r="AU1" s="209" t="s">
        <v>9481</v>
      </c>
      <c r="AV1" s="209" t="s">
        <v>9482</v>
      </c>
      <c r="AW1" s="209" t="s">
        <v>9483</v>
      </c>
      <c r="AX1" s="209" t="s">
        <v>9484</v>
      </c>
      <c r="AY1" s="209" t="s">
        <v>9485</v>
      </c>
      <c r="AZ1" s="209" t="s">
        <v>9486</v>
      </c>
    </row>
    <row r="2" spans="1:57" x14ac:dyDescent="0.25">
      <c r="A2" t="s">
        <v>9489</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9506</v>
      </c>
      <c r="BB2" t="s">
        <v>9507</v>
      </c>
      <c r="BC2" t="s">
        <v>9508</v>
      </c>
      <c r="BD2" t="s">
        <v>9509</v>
      </c>
      <c r="BE2" t="s">
        <v>9510</v>
      </c>
    </row>
    <row r="3" spans="1:57" x14ac:dyDescent="0.25">
      <c r="A3" t="s">
        <v>8363</v>
      </c>
      <c r="B3" s="211">
        <f>IF('Indicator Date hidden'!C4="x","x",$B$2-'Indicator Date hidden'!C4)</f>
        <v>0</v>
      </c>
      <c r="C3" s="211">
        <f>IF('Indicator Date hidden'!D4="x","x",$C$2-'Indicator Date hidden'!D4)</f>
        <v>0</v>
      </c>
      <c r="D3" s="211">
        <f>IF('Indicator Date hidden'!E4="x","x",$D$2-'Indicator Date hidden'!E4)</f>
        <v>0</v>
      </c>
      <c r="E3" s="211">
        <f>IF('Indicator Date hidden'!F4="x","x",$E$2-'Indicator Date hidden'!F4)</f>
        <v>0</v>
      </c>
      <c r="F3" s="211">
        <f>IF('Indicator Date hidden'!G4="x","x",$F$2-'Indicator Date hidden'!G4)</f>
        <v>0</v>
      </c>
      <c r="G3" s="211">
        <f>IF('Indicator Date hidden'!H4="x","x",$G$2-'Indicator Date hidden'!H4)</f>
        <v>0</v>
      </c>
      <c r="H3" s="211">
        <f>IF('Indicator Date hidden'!I4="x","x",$H$2-'Indicator Date hidden'!I4)</f>
        <v>0</v>
      </c>
      <c r="I3" s="211">
        <f>IF('Indicator Date hidden'!J4="x","x",$I$2-'Indicator Date hidden'!J4)</f>
        <v>0</v>
      </c>
      <c r="J3" s="211">
        <f>IF('Indicator Date hidden'!K4="x","x",$J$2-'Indicator Date hidden'!K4)</f>
        <v>0</v>
      </c>
      <c r="K3" s="211">
        <f>IF('Indicator Date hidden'!L4="x","x",$K$2-'Indicator Date hidden'!L4)</f>
        <v>0</v>
      </c>
      <c r="L3" s="211">
        <f>IF('Indicator Date hidden'!M4="x","x",$L$2-'Indicator Date hidden'!M4)</f>
        <v>0</v>
      </c>
      <c r="M3" s="211">
        <f>IF('Indicator Date hidden'!N4="x","x",$M$2-'Indicator Date hidden'!N4)</f>
        <v>0</v>
      </c>
      <c r="N3" s="211">
        <f>IF('Indicator Date hidden'!O4="x","x",$N$2-'Indicator Date hidden'!O4)</f>
        <v>0</v>
      </c>
      <c r="O3" s="211">
        <f>IF('Indicator Date hidden'!P4="x","x",$O$2-'Indicator Date hidden'!P4)</f>
        <v>0</v>
      </c>
      <c r="P3" s="211">
        <f>IF('Indicator Date hidden'!Q4="x","x",$P$2-'Indicator Date hidden'!Q4)</f>
        <v>0</v>
      </c>
      <c r="Q3" s="211">
        <f>IF('Indicator Date hidden'!R4="x","x",$Q$2-'Indicator Date hidden'!R4)</f>
        <v>3</v>
      </c>
      <c r="R3" s="211">
        <f>IF('Indicator Date hidden'!S4="x","x",$R$2-'Indicator Date hidden'!S4)</f>
        <v>0</v>
      </c>
      <c r="S3" s="211">
        <f>IF('Indicator Date hidden'!T4="x","x",$S$2-'Indicator Date hidden'!T4)</f>
        <v>0</v>
      </c>
      <c r="T3" s="211">
        <f>IF('Indicator Date hidden'!U4="x","x",$T$2-'Indicator Date hidden'!U4)</f>
        <v>0</v>
      </c>
      <c r="U3" s="211">
        <f>IF('Indicator Date hidden'!V4="x","x",$U$2-'Indicator Date hidden'!V4)</f>
        <v>0</v>
      </c>
      <c r="V3" s="211">
        <f>IF('Indicator Date hidden'!W4="x","x",$V$2-'Indicator Date hidden'!W4)</f>
        <v>0</v>
      </c>
      <c r="W3" s="211">
        <f>IF('Indicator Date hidden'!X4="x","x",$W$2-'Indicator Date hidden'!X4)</f>
        <v>10</v>
      </c>
      <c r="X3" s="211">
        <f>IF('Indicator Date hidden'!Y4="x","x",$X$2-'Indicator Date hidden'!Y4)</f>
        <v>1</v>
      </c>
      <c r="Y3" s="211">
        <f>IF('Indicator Date hidden'!Z4="x","x",$Y$2-'Indicator Date hidden'!Z4)</f>
        <v>0</v>
      </c>
      <c r="Z3" s="211">
        <f>IF('Indicator Date hidden'!AA4="x","x",$Z$2-'Indicator Date hidden'!AA4)</f>
        <v>0</v>
      </c>
      <c r="AA3" s="211">
        <f>IF('Indicator Date hidden'!AB4="x","x",$AA$2-'Indicator Date hidden'!AB4)</f>
        <v>0</v>
      </c>
      <c r="AB3" s="211">
        <f>IF('Indicator Date hidden'!AC4="x","x",$AB$2-'Indicator Date hidden'!AC4)</f>
        <v>0</v>
      </c>
      <c r="AC3" s="211">
        <f>IF('Indicator Date hidden'!AD4="x","x",$AC$2-'Indicator Date hidden'!AD4)</f>
        <v>0</v>
      </c>
      <c r="AD3" s="211">
        <f>IF('Indicator Date hidden'!AE4="x","x",$AD$2-'Indicator Date hidden'!AE4)</f>
        <v>0</v>
      </c>
      <c r="AE3" s="211">
        <f>IF('Indicator Date hidden'!AF4="x","x",$AE$2-'Indicator Date hidden'!AF4)</f>
        <v>0</v>
      </c>
      <c r="AF3" s="211">
        <f>IF('Indicator Date hidden'!AG4="x","x",$AF$2-'Indicator Date hidden'!AG4)</f>
        <v>6</v>
      </c>
      <c r="AG3" s="211">
        <f>IF('Indicator Date hidden'!AH4="x","x",$AG$2-'Indicator Date hidden'!AH4)</f>
        <v>0</v>
      </c>
      <c r="AH3" s="211">
        <f>IF('Indicator Date hidden'!AI4="x","x",$AH$2-'Indicator Date hidden'!AI4)</f>
        <v>0</v>
      </c>
      <c r="AI3" s="211">
        <f>IF('Indicator Date hidden'!AJ4="x","x",$AI$2-'Indicator Date hidden'!AJ4)</f>
        <v>0</v>
      </c>
      <c r="AJ3" s="211">
        <f>IF('Indicator Date hidden'!AK4="x","x",$AJ$2-'Indicator Date hidden'!AK4)</f>
        <v>1</v>
      </c>
      <c r="AK3" s="211">
        <f>IF('Indicator Date hidden'!AL4="x","x",$AK$2-'Indicator Date hidden'!AL4)</f>
        <v>1</v>
      </c>
      <c r="AL3" s="211">
        <f>IF('Indicator Date hidden'!AM4="x","x",$AL$2-'Indicator Date hidden'!AM4)</f>
        <v>0</v>
      </c>
      <c r="AM3" s="211">
        <f>IF('Indicator Date hidden'!AN4="x","x",$AM$2-'Indicator Date hidden'!AN4)</f>
        <v>0</v>
      </c>
      <c r="AN3" s="211">
        <f>IF('Indicator Date hidden'!AO4="x","x",$AN$2-'Indicator Date hidden'!AO4)</f>
        <v>0</v>
      </c>
      <c r="AO3" s="211" t="str">
        <f>IF('Indicator Date hidden'!AP4="x","x",$AO$2-'Indicator Date hidden'!AP4)</f>
        <v>x</v>
      </c>
      <c r="AP3" s="211" t="str">
        <f>IF('Indicator Date hidden'!AQ4="x","x",$AP$2-'Indicator Date hidden'!AQ4)</f>
        <v>x</v>
      </c>
      <c r="AQ3" s="211">
        <f>IF('Indicator Date hidden'!AR4="x","x",$AQ$2-'Indicator Date hidden'!AR4)</f>
        <v>0</v>
      </c>
      <c r="AR3" s="211">
        <f>IF('Indicator Date hidden'!AS4="x","x",$AR$2-'Indicator Date hidden'!AS4)</f>
        <v>0</v>
      </c>
      <c r="AS3" s="211">
        <f>IF('Indicator Date hidden'!AT4="x","x",$AS$2-'Indicator Date hidden'!AT4)</f>
        <v>0</v>
      </c>
      <c r="AT3" s="211">
        <f>IF('Indicator Date hidden'!AU4="x","x",$AT$2-'Indicator Date hidden'!AU4)</f>
        <v>0</v>
      </c>
      <c r="AU3" s="211">
        <f>IF('Indicator Date hidden'!AV4="x","x",$AU$2-'Indicator Date hidden'!AV4)</f>
        <v>3</v>
      </c>
      <c r="AV3" s="211">
        <f>IF('Indicator Date hidden'!AW4="x","x",$AV$2-'Indicator Date hidden'!AW4)</f>
        <v>0</v>
      </c>
      <c r="AW3" s="211">
        <f>IF('Indicator Date hidden'!AX4="x","x",$AW$2-'Indicator Date hidden'!AX4)</f>
        <v>0</v>
      </c>
      <c r="AX3" s="211">
        <f>IF('Indicator Date hidden'!AY4="x","x",$AX$2-'Indicator Date hidden'!AY4)</f>
        <v>0</v>
      </c>
      <c r="AY3" s="211">
        <f>IF('Indicator Date hidden'!AZ4="x","x",$AY$2-'Indicator Date hidden'!AZ4)</f>
        <v>0</v>
      </c>
      <c r="AZ3" s="211">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81">
        <f t="shared" ref="BE3:BE34" si="4">MEDIAN(B3:AZ3)</f>
        <v>0</v>
      </c>
    </row>
    <row r="4" spans="1:57" x14ac:dyDescent="0.25">
      <c r="A4" t="s">
        <v>8366</v>
      </c>
      <c r="B4" s="211">
        <f>IF('Indicator Date hidden'!C5="x","x",$B$2-'Indicator Date hidden'!C5)</f>
        <v>0</v>
      </c>
      <c r="C4" s="211">
        <f>IF('Indicator Date hidden'!D5="x","x",$C$2-'Indicator Date hidden'!D5)</f>
        <v>0</v>
      </c>
      <c r="D4" s="211">
        <f>IF('Indicator Date hidden'!E5="x","x",$D$2-'Indicator Date hidden'!E5)</f>
        <v>0</v>
      </c>
      <c r="E4" s="211">
        <f>IF('Indicator Date hidden'!F5="x","x",$E$2-'Indicator Date hidden'!F5)</f>
        <v>0</v>
      </c>
      <c r="F4" s="211">
        <f>IF('Indicator Date hidden'!G5="x","x",$F$2-'Indicator Date hidden'!G5)</f>
        <v>0</v>
      </c>
      <c r="G4" s="211">
        <f>IF('Indicator Date hidden'!H5="x","x",$G$2-'Indicator Date hidden'!H5)</f>
        <v>0</v>
      </c>
      <c r="H4" s="211">
        <f>IF('Indicator Date hidden'!I5="x","x",$H$2-'Indicator Date hidden'!I5)</f>
        <v>0</v>
      </c>
      <c r="I4" s="211">
        <f>IF('Indicator Date hidden'!J5="x","x",$I$2-'Indicator Date hidden'!J5)</f>
        <v>0</v>
      </c>
      <c r="J4" s="211">
        <f>IF('Indicator Date hidden'!K5="x","x",$J$2-'Indicator Date hidden'!K5)</f>
        <v>0</v>
      </c>
      <c r="K4" s="211">
        <f>IF('Indicator Date hidden'!L5="x","x",$K$2-'Indicator Date hidden'!L5)</f>
        <v>0</v>
      </c>
      <c r="L4" s="211">
        <f>IF('Indicator Date hidden'!M5="x","x",$L$2-'Indicator Date hidden'!M5)</f>
        <v>0</v>
      </c>
      <c r="M4" s="211">
        <f>IF('Indicator Date hidden'!N5="x","x",$M$2-'Indicator Date hidden'!N5)</f>
        <v>0</v>
      </c>
      <c r="N4" s="211">
        <f>IF('Indicator Date hidden'!O5="x","x",$N$2-'Indicator Date hidden'!O5)</f>
        <v>0</v>
      </c>
      <c r="O4" s="211">
        <f>IF('Indicator Date hidden'!P5="x","x",$O$2-'Indicator Date hidden'!P5)</f>
        <v>0</v>
      </c>
      <c r="P4" s="211">
        <f>IF('Indicator Date hidden'!Q5="x","x",$P$2-'Indicator Date hidden'!Q5)</f>
        <v>0</v>
      </c>
      <c r="Q4" s="211">
        <f>IF('Indicator Date hidden'!R5="x","x",$Q$2-'Indicator Date hidden'!R5)</f>
        <v>5</v>
      </c>
      <c r="R4" s="211">
        <f>IF('Indicator Date hidden'!S5="x","x",$R$2-'Indicator Date hidden'!S5)</f>
        <v>0</v>
      </c>
      <c r="S4" s="211">
        <f>IF('Indicator Date hidden'!T5="x","x",$S$2-'Indicator Date hidden'!T5)</f>
        <v>0</v>
      </c>
      <c r="T4" s="211">
        <f>IF('Indicator Date hidden'!U5="x","x",$T$2-'Indicator Date hidden'!U5)</f>
        <v>0</v>
      </c>
      <c r="U4" s="211">
        <f>IF('Indicator Date hidden'!V5="x","x",$U$2-'Indicator Date hidden'!V5)</f>
        <v>0</v>
      </c>
      <c r="V4" s="211">
        <f>IF('Indicator Date hidden'!W5="x","x",$V$2-'Indicator Date hidden'!W5)</f>
        <v>0</v>
      </c>
      <c r="W4" s="211">
        <f>IF('Indicator Date hidden'!X5="x","x",$W$2-'Indicator Date hidden'!X5)</f>
        <v>5</v>
      </c>
      <c r="X4" s="211">
        <f>IF('Indicator Date hidden'!Y5="x","x",$X$2-'Indicator Date hidden'!Y5)</f>
        <v>1</v>
      </c>
      <c r="Y4" s="211">
        <f>IF('Indicator Date hidden'!Z5="x","x",$Y$2-'Indicator Date hidden'!Z5)</f>
        <v>0</v>
      </c>
      <c r="Z4" s="211">
        <f>IF('Indicator Date hidden'!AA5="x","x",$Z$2-'Indicator Date hidden'!AA5)</f>
        <v>0</v>
      </c>
      <c r="AA4" s="211">
        <f>IF('Indicator Date hidden'!AB5="x","x",$AA$2-'Indicator Date hidden'!AB5)</f>
        <v>1</v>
      </c>
      <c r="AB4" s="211">
        <f>IF('Indicator Date hidden'!AC5="x","x",$AB$2-'Indicator Date hidden'!AC5)</f>
        <v>0</v>
      </c>
      <c r="AC4" s="211">
        <f>IF('Indicator Date hidden'!AD5="x","x",$AC$2-'Indicator Date hidden'!AD5)</f>
        <v>0</v>
      </c>
      <c r="AD4" s="211" t="str">
        <f>IF('Indicator Date hidden'!AE5="x","x",$AD$2-'Indicator Date hidden'!AE5)</f>
        <v>x</v>
      </c>
      <c r="AE4" s="211">
        <f>IF('Indicator Date hidden'!AF5="x","x",$AE$2-'Indicator Date hidden'!AF5)</f>
        <v>0</v>
      </c>
      <c r="AF4" s="211">
        <f>IF('Indicator Date hidden'!AG5="x","x",$AF$2-'Indicator Date hidden'!AG5)</f>
        <v>1</v>
      </c>
      <c r="AG4" s="211">
        <f>IF('Indicator Date hidden'!AH5="x","x",$AG$2-'Indicator Date hidden'!AH5)</f>
        <v>0</v>
      </c>
      <c r="AH4" s="211">
        <f>IF('Indicator Date hidden'!AI5="x","x",$AH$2-'Indicator Date hidden'!AI5)</f>
        <v>0</v>
      </c>
      <c r="AI4" s="211">
        <f>IF('Indicator Date hidden'!AJ5="x","x",$AI$2-'Indicator Date hidden'!AJ5)</f>
        <v>0</v>
      </c>
      <c r="AJ4" s="211" t="str">
        <f>IF('Indicator Date hidden'!AK5="x","x",$AJ$2-'Indicator Date hidden'!AK5)</f>
        <v>x</v>
      </c>
      <c r="AK4" s="211">
        <f>IF('Indicator Date hidden'!AL5="x","x",$AK$2-'Indicator Date hidden'!AL5)</f>
        <v>1</v>
      </c>
      <c r="AL4" s="211">
        <f>IF('Indicator Date hidden'!AM5="x","x",$AL$2-'Indicator Date hidden'!AM5)</f>
        <v>0</v>
      </c>
      <c r="AM4" s="211">
        <f>IF('Indicator Date hidden'!AN5="x","x",$AM$2-'Indicator Date hidden'!AN5)</f>
        <v>0</v>
      </c>
      <c r="AN4" s="211">
        <f>IF('Indicator Date hidden'!AO5="x","x",$AN$2-'Indicator Date hidden'!AO5)</f>
        <v>0</v>
      </c>
      <c r="AO4" s="211">
        <f>IF('Indicator Date hidden'!AP5="x","x",$AO$2-'Indicator Date hidden'!AP5)</f>
        <v>0</v>
      </c>
      <c r="AP4" s="211">
        <f>IF('Indicator Date hidden'!AQ5="x","x",$AP$2-'Indicator Date hidden'!AQ5)</f>
        <v>0</v>
      </c>
      <c r="AQ4" s="211" t="str">
        <f>IF('Indicator Date hidden'!AR5="x","x",$AQ$2-'Indicator Date hidden'!AR5)</f>
        <v>x</v>
      </c>
      <c r="AR4" s="211">
        <f>IF('Indicator Date hidden'!AS5="x","x",$AR$2-'Indicator Date hidden'!AS5)</f>
        <v>0</v>
      </c>
      <c r="AS4" s="211">
        <f>IF('Indicator Date hidden'!AT5="x","x",$AS$2-'Indicator Date hidden'!AT5)</f>
        <v>0</v>
      </c>
      <c r="AT4" s="211">
        <f>IF('Indicator Date hidden'!AU5="x","x",$AT$2-'Indicator Date hidden'!AU5)</f>
        <v>0</v>
      </c>
      <c r="AU4" s="211">
        <f>IF('Indicator Date hidden'!AV5="x","x",$AU$2-'Indicator Date hidden'!AV5)</f>
        <v>2</v>
      </c>
      <c r="AV4" s="211">
        <f>IF('Indicator Date hidden'!AW5="x","x",$AV$2-'Indicator Date hidden'!AW5)</f>
        <v>0</v>
      </c>
      <c r="AW4" s="211">
        <f>IF('Indicator Date hidden'!AX5="x","x",$AW$2-'Indicator Date hidden'!AX5)</f>
        <v>0</v>
      </c>
      <c r="AX4" s="211">
        <f>IF('Indicator Date hidden'!AY5="x","x",$AX$2-'Indicator Date hidden'!AY5)</f>
        <v>0</v>
      </c>
      <c r="AY4" s="211">
        <f>IF('Indicator Date hidden'!AZ5="x","x",$AY$2-'Indicator Date hidden'!AZ5)</f>
        <v>0</v>
      </c>
      <c r="AZ4" s="211">
        <f>IF('Indicator Date hidden'!BA5="x","x",$AZ$2-'Indicator Date hidden'!BA5)</f>
        <v>0</v>
      </c>
      <c r="BA4">
        <f t="shared" si="0"/>
        <v>16</v>
      </c>
      <c r="BB4" s="21">
        <f t="shared" si="1"/>
        <v>0.33333333333333331</v>
      </c>
      <c r="BC4">
        <f t="shared" si="2"/>
        <v>7</v>
      </c>
      <c r="BD4" s="21">
        <f t="shared" si="3"/>
        <v>1.0474837574980447</v>
      </c>
      <c r="BE4" s="281">
        <f t="shared" si="4"/>
        <v>0</v>
      </c>
    </row>
    <row r="5" spans="1:57" x14ac:dyDescent="0.25">
      <c r="A5" t="s">
        <v>8442</v>
      </c>
      <c r="B5" s="211">
        <f>IF('Indicator Date hidden'!C6="x","x",$B$2-'Indicator Date hidden'!C6)</f>
        <v>0</v>
      </c>
      <c r="C5" s="211">
        <f>IF('Indicator Date hidden'!D6="x","x",$C$2-'Indicator Date hidden'!D6)</f>
        <v>0</v>
      </c>
      <c r="D5" s="211">
        <f>IF('Indicator Date hidden'!E6="x","x",$D$2-'Indicator Date hidden'!E6)</f>
        <v>0</v>
      </c>
      <c r="E5" s="211">
        <f>IF('Indicator Date hidden'!F6="x","x",$E$2-'Indicator Date hidden'!F6)</f>
        <v>0</v>
      </c>
      <c r="F5" s="211">
        <f>IF('Indicator Date hidden'!G6="x","x",$F$2-'Indicator Date hidden'!G6)</f>
        <v>0</v>
      </c>
      <c r="G5" s="211">
        <f>IF('Indicator Date hidden'!H6="x","x",$G$2-'Indicator Date hidden'!H6)</f>
        <v>0</v>
      </c>
      <c r="H5" s="211">
        <f>IF('Indicator Date hidden'!I6="x","x",$H$2-'Indicator Date hidden'!I6)</f>
        <v>0</v>
      </c>
      <c r="I5" s="211">
        <f>IF('Indicator Date hidden'!J6="x","x",$I$2-'Indicator Date hidden'!J6)</f>
        <v>0</v>
      </c>
      <c r="J5" s="211">
        <f>IF('Indicator Date hidden'!K6="x","x",$J$2-'Indicator Date hidden'!K6)</f>
        <v>0</v>
      </c>
      <c r="K5" s="211">
        <f>IF('Indicator Date hidden'!L6="x","x",$K$2-'Indicator Date hidden'!L6)</f>
        <v>0</v>
      </c>
      <c r="L5" s="211">
        <f>IF('Indicator Date hidden'!M6="x","x",$L$2-'Indicator Date hidden'!M6)</f>
        <v>0</v>
      </c>
      <c r="M5" s="211">
        <f>IF('Indicator Date hidden'!N6="x","x",$M$2-'Indicator Date hidden'!N6)</f>
        <v>0</v>
      </c>
      <c r="N5" s="211">
        <f>IF('Indicator Date hidden'!O6="x","x",$N$2-'Indicator Date hidden'!O6)</f>
        <v>0</v>
      </c>
      <c r="O5" s="211">
        <f>IF('Indicator Date hidden'!P6="x","x",$O$2-'Indicator Date hidden'!P6)</f>
        <v>0</v>
      </c>
      <c r="P5" s="211">
        <f>IF('Indicator Date hidden'!Q6="x","x",$P$2-'Indicator Date hidden'!Q6)</f>
        <v>0</v>
      </c>
      <c r="Q5" s="211" t="str">
        <f>IF('Indicator Date hidden'!R6="x","x",$Q$2-'Indicator Date hidden'!R6)</f>
        <v>x</v>
      </c>
      <c r="R5" s="211">
        <f>IF('Indicator Date hidden'!S6="x","x",$R$2-'Indicator Date hidden'!S6)</f>
        <v>0</v>
      </c>
      <c r="S5" s="211">
        <f>IF('Indicator Date hidden'!T6="x","x",$S$2-'Indicator Date hidden'!T6)</f>
        <v>0</v>
      </c>
      <c r="T5" s="211">
        <f>IF('Indicator Date hidden'!U6="x","x",$T$2-'Indicator Date hidden'!U6)</f>
        <v>0</v>
      </c>
      <c r="U5" s="211">
        <f>IF('Indicator Date hidden'!V6="x","x",$U$2-'Indicator Date hidden'!V6)</f>
        <v>0</v>
      </c>
      <c r="V5" s="211">
        <f>IF('Indicator Date hidden'!W6="x","x",$V$2-'Indicator Date hidden'!W6)</f>
        <v>0</v>
      </c>
      <c r="W5" s="211">
        <f>IF('Indicator Date hidden'!X6="x","x",$W$2-'Indicator Date hidden'!X6)</f>
        <v>2</v>
      </c>
      <c r="X5" s="211">
        <f>IF('Indicator Date hidden'!Y6="x","x",$X$2-'Indicator Date hidden'!Y6)</f>
        <v>4</v>
      </c>
      <c r="Y5" s="211">
        <f>IF('Indicator Date hidden'!Z6="x","x",$Y$2-'Indicator Date hidden'!Z6)</f>
        <v>0</v>
      </c>
      <c r="Z5" s="211">
        <f>IF('Indicator Date hidden'!AA6="x","x",$Z$2-'Indicator Date hidden'!AA6)</f>
        <v>0</v>
      </c>
      <c r="AA5" s="211">
        <f>IF('Indicator Date hidden'!AB6="x","x",$AA$2-'Indicator Date hidden'!AB6)</f>
        <v>0</v>
      </c>
      <c r="AB5" s="211">
        <f>IF('Indicator Date hidden'!AC6="x","x",$AB$2-'Indicator Date hidden'!AC6)</f>
        <v>0</v>
      </c>
      <c r="AC5" s="211">
        <f>IF('Indicator Date hidden'!AD6="x","x",$AC$2-'Indicator Date hidden'!AD6)</f>
        <v>0</v>
      </c>
      <c r="AD5" s="211">
        <f>IF('Indicator Date hidden'!AE6="x","x",$AD$2-'Indicator Date hidden'!AE6)</f>
        <v>0</v>
      </c>
      <c r="AE5" s="211">
        <f>IF('Indicator Date hidden'!AF6="x","x",$AE$2-'Indicator Date hidden'!AF6)</f>
        <v>0</v>
      </c>
      <c r="AF5" s="211" t="str">
        <f>IF('Indicator Date hidden'!AG6="x","x",$AF$2-'Indicator Date hidden'!AG6)</f>
        <v>x</v>
      </c>
      <c r="AG5" s="211">
        <f>IF('Indicator Date hidden'!AH6="x","x",$AG$2-'Indicator Date hidden'!AH6)</f>
        <v>0</v>
      </c>
      <c r="AH5" s="211">
        <f>IF('Indicator Date hidden'!AI6="x","x",$AH$2-'Indicator Date hidden'!AI6)</f>
        <v>0</v>
      </c>
      <c r="AI5" s="211">
        <f>IF('Indicator Date hidden'!AJ6="x","x",$AI$2-'Indicator Date hidden'!AJ6)</f>
        <v>0</v>
      </c>
      <c r="AJ5" s="211">
        <f>IF('Indicator Date hidden'!AK6="x","x",$AJ$2-'Indicator Date hidden'!AK6)</f>
        <v>1</v>
      </c>
      <c r="AK5" s="211">
        <f>IF('Indicator Date hidden'!AL6="x","x",$AK$2-'Indicator Date hidden'!AL6)</f>
        <v>1</v>
      </c>
      <c r="AL5" s="211">
        <f>IF('Indicator Date hidden'!AM6="x","x",$AL$2-'Indicator Date hidden'!AM6)</f>
        <v>0</v>
      </c>
      <c r="AM5" s="211">
        <f>IF('Indicator Date hidden'!AN6="x","x",$AM$2-'Indicator Date hidden'!AN6)</f>
        <v>0</v>
      </c>
      <c r="AN5" s="211">
        <f>IF('Indicator Date hidden'!AO6="x","x",$AN$2-'Indicator Date hidden'!AO6)</f>
        <v>0</v>
      </c>
      <c r="AO5" s="211">
        <f>IF('Indicator Date hidden'!AP6="x","x",$AO$2-'Indicator Date hidden'!AP6)</f>
        <v>0</v>
      </c>
      <c r="AP5" s="211">
        <f>IF('Indicator Date hidden'!AQ6="x","x",$AP$2-'Indicator Date hidden'!AQ6)</f>
        <v>0</v>
      </c>
      <c r="AQ5" s="211">
        <f>IF('Indicator Date hidden'!AR6="x","x",$AQ$2-'Indicator Date hidden'!AR6)</f>
        <v>4</v>
      </c>
      <c r="AR5" s="211">
        <f>IF('Indicator Date hidden'!AS6="x","x",$AR$2-'Indicator Date hidden'!AS6)</f>
        <v>0</v>
      </c>
      <c r="AS5" s="211">
        <f>IF('Indicator Date hidden'!AT6="x","x",$AS$2-'Indicator Date hidden'!AT6)</f>
        <v>0</v>
      </c>
      <c r="AT5" s="211">
        <f>IF('Indicator Date hidden'!AU6="x","x",$AT$2-'Indicator Date hidden'!AU6)</f>
        <v>0</v>
      </c>
      <c r="AU5" s="211">
        <f>IF('Indicator Date hidden'!AV6="x","x",$AU$2-'Indicator Date hidden'!AV6)</f>
        <v>8</v>
      </c>
      <c r="AV5" s="211">
        <f>IF('Indicator Date hidden'!AW6="x","x",$AV$2-'Indicator Date hidden'!AW6)</f>
        <v>0</v>
      </c>
      <c r="AW5" s="211">
        <f>IF('Indicator Date hidden'!AX6="x","x",$AW$2-'Indicator Date hidden'!AX6)</f>
        <v>0</v>
      </c>
      <c r="AX5" s="211">
        <f>IF('Indicator Date hidden'!AY6="x","x",$AX$2-'Indicator Date hidden'!AY6)</f>
        <v>0</v>
      </c>
      <c r="AY5" s="211">
        <f>IF('Indicator Date hidden'!AZ6="x","x",$AY$2-'Indicator Date hidden'!AZ6)</f>
        <v>0</v>
      </c>
      <c r="AZ5" s="211">
        <f>IF('Indicator Date hidden'!BA6="x","x",$AZ$2-'Indicator Date hidden'!BA6)</f>
        <v>0</v>
      </c>
      <c r="BA5">
        <f t="shared" si="0"/>
        <v>20</v>
      </c>
      <c r="BB5" s="21">
        <f t="shared" si="1"/>
        <v>0.40816326530612246</v>
      </c>
      <c r="BC5">
        <f t="shared" si="2"/>
        <v>6</v>
      </c>
      <c r="BD5" s="21">
        <f t="shared" si="3"/>
        <v>1.3838480414828314</v>
      </c>
      <c r="BE5" s="281">
        <f t="shared" si="4"/>
        <v>0</v>
      </c>
    </row>
    <row r="6" spans="1:57" x14ac:dyDescent="0.25">
      <c r="A6" t="s">
        <v>8364</v>
      </c>
      <c r="B6" s="211">
        <f>IF('Indicator Date hidden'!C7="x","x",$B$2-'Indicator Date hidden'!C7)</f>
        <v>0</v>
      </c>
      <c r="C6" s="211">
        <f>IF('Indicator Date hidden'!D7="x","x",$C$2-'Indicator Date hidden'!D7)</f>
        <v>0</v>
      </c>
      <c r="D6" s="211">
        <f>IF('Indicator Date hidden'!E7="x","x",$D$2-'Indicator Date hidden'!E7)</f>
        <v>0</v>
      </c>
      <c r="E6" s="211">
        <f>IF('Indicator Date hidden'!F7="x","x",$E$2-'Indicator Date hidden'!F7)</f>
        <v>0</v>
      </c>
      <c r="F6" s="211">
        <f>IF('Indicator Date hidden'!G7="x","x",$F$2-'Indicator Date hidden'!G7)</f>
        <v>0</v>
      </c>
      <c r="G6" s="211">
        <f>IF('Indicator Date hidden'!H7="x","x",$G$2-'Indicator Date hidden'!H7)</f>
        <v>0</v>
      </c>
      <c r="H6" s="211">
        <f>IF('Indicator Date hidden'!I7="x","x",$H$2-'Indicator Date hidden'!I7)</f>
        <v>0</v>
      </c>
      <c r="I6" s="211">
        <f>IF('Indicator Date hidden'!J7="x","x",$I$2-'Indicator Date hidden'!J7)</f>
        <v>0</v>
      </c>
      <c r="J6" s="211">
        <f>IF('Indicator Date hidden'!K7="x","x",$J$2-'Indicator Date hidden'!K7)</f>
        <v>0</v>
      </c>
      <c r="K6" s="211">
        <f>IF('Indicator Date hidden'!L7="x","x",$K$2-'Indicator Date hidden'!L7)</f>
        <v>0</v>
      </c>
      <c r="L6" s="211">
        <f>IF('Indicator Date hidden'!M7="x","x",$L$2-'Indicator Date hidden'!M7)</f>
        <v>0</v>
      </c>
      <c r="M6" s="211">
        <f>IF('Indicator Date hidden'!N7="x","x",$M$2-'Indicator Date hidden'!N7)</f>
        <v>0</v>
      </c>
      <c r="N6" s="211">
        <f>IF('Indicator Date hidden'!O7="x","x",$N$2-'Indicator Date hidden'!O7)</f>
        <v>0</v>
      </c>
      <c r="O6" s="211">
        <f>IF('Indicator Date hidden'!P7="x","x",$O$2-'Indicator Date hidden'!P7)</f>
        <v>0</v>
      </c>
      <c r="P6" s="211">
        <f>IF('Indicator Date hidden'!Q7="x","x",$P$2-'Indicator Date hidden'!Q7)</f>
        <v>0</v>
      </c>
      <c r="Q6" s="211" t="str">
        <f>IF('Indicator Date hidden'!R7="x","x",$Q$2-'Indicator Date hidden'!R7)</f>
        <v>x</v>
      </c>
      <c r="R6" s="211">
        <f>IF('Indicator Date hidden'!S7="x","x",$R$2-'Indicator Date hidden'!S7)</f>
        <v>0</v>
      </c>
      <c r="S6" s="211">
        <f>IF('Indicator Date hidden'!T7="x","x",$S$2-'Indicator Date hidden'!T7)</f>
        <v>0</v>
      </c>
      <c r="T6" s="211">
        <f>IF('Indicator Date hidden'!U7="x","x",$T$2-'Indicator Date hidden'!U7)</f>
        <v>0</v>
      </c>
      <c r="U6" s="211">
        <f>IF('Indicator Date hidden'!V7="x","x",$U$2-'Indicator Date hidden'!V7)</f>
        <v>0</v>
      </c>
      <c r="V6" s="211">
        <f>IF('Indicator Date hidden'!W7="x","x",$V$2-'Indicator Date hidden'!W7)</f>
        <v>0</v>
      </c>
      <c r="W6" s="211">
        <f>IF('Indicator Date hidden'!X7="x","x",$W$2-'Indicator Date hidden'!X7)</f>
        <v>7</v>
      </c>
      <c r="X6" s="211">
        <f>IF('Indicator Date hidden'!Y7="x","x",$X$2-'Indicator Date hidden'!Y7)</f>
        <v>5</v>
      </c>
      <c r="Y6" s="211">
        <f>IF('Indicator Date hidden'!Z7="x","x",$Y$2-'Indicator Date hidden'!Z7)</f>
        <v>0</v>
      </c>
      <c r="Z6" s="211">
        <f>IF('Indicator Date hidden'!AA7="x","x",$Z$2-'Indicator Date hidden'!AA7)</f>
        <v>0</v>
      </c>
      <c r="AA6" s="211">
        <f>IF('Indicator Date hidden'!AB7="x","x",$AA$2-'Indicator Date hidden'!AB7)</f>
        <v>0</v>
      </c>
      <c r="AB6" s="211">
        <f>IF('Indicator Date hidden'!AC7="x","x",$AB$2-'Indicator Date hidden'!AC7)</f>
        <v>0</v>
      </c>
      <c r="AC6" s="211">
        <f>IF('Indicator Date hidden'!AD7="x","x",$AC$2-'Indicator Date hidden'!AD7)</f>
        <v>0</v>
      </c>
      <c r="AD6" s="211">
        <f>IF('Indicator Date hidden'!AE7="x","x",$AD$2-'Indicator Date hidden'!AE7)</f>
        <v>0</v>
      </c>
      <c r="AE6" s="211" t="str">
        <f>IF('Indicator Date hidden'!AF7="x","x",$AE$2-'Indicator Date hidden'!AF7)</f>
        <v>x</v>
      </c>
      <c r="AF6" s="211">
        <f>IF('Indicator Date hidden'!AG7="x","x",$AF$2-'Indicator Date hidden'!AG7)</f>
        <v>5</v>
      </c>
      <c r="AG6" s="211">
        <f>IF('Indicator Date hidden'!AH7="x","x",$AG$2-'Indicator Date hidden'!AH7)</f>
        <v>0</v>
      </c>
      <c r="AH6" s="211">
        <f>IF('Indicator Date hidden'!AI7="x","x",$AH$2-'Indicator Date hidden'!AI7)</f>
        <v>0</v>
      </c>
      <c r="AI6" s="211">
        <f>IF('Indicator Date hidden'!AJ7="x","x",$AI$2-'Indicator Date hidden'!AJ7)</f>
        <v>0</v>
      </c>
      <c r="AJ6" s="211" t="str">
        <f>IF('Indicator Date hidden'!AK7="x","x",$AJ$2-'Indicator Date hidden'!AK7)</f>
        <v>x</v>
      </c>
      <c r="AK6" s="211">
        <f>IF('Indicator Date hidden'!AL7="x","x",$AK$2-'Indicator Date hidden'!AL7)</f>
        <v>1</v>
      </c>
      <c r="AL6" s="211">
        <f>IF('Indicator Date hidden'!AM7="x","x",$AL$2-'Indicator Date hidden'!AM7)</f>
        <v>0</v>
      </c>
      <c r="AM6" s="211">
        <f>IF('Indicator Date hidden'!AN7="x","x",$AM$2-'Indicator Date hidden'!AN7)</f>
        <v>0</v>
      </c>
      <c r="AN6" s="211">
        <f>IF('Indicator Date hidden'!AO7="x","x",$AN$2-'Indicator Date hidden'!AO7)</f>
        <v>0</v>
      </c>
      <c r="AO6" s="211">
        <f>IF('Indicator Date hidden'!AP7="x","x",$AO$2-'Indicator Date hidden'!AP7)</f>
        <v>1</v>
      </c>
      <c r="AP6" s="211">
        <f>IF('Indicator Date hidden'!AQ7="x","x",$AP$2-'Indicator Date hidden'!AQ7)</f>
        <v>1</v>
      </c>
      <c r="AQ6" s="211">
        <f>IF('Indicator Date hidden'!AR7="x","x",$AQ$2-'Indicator Date hidden'!AR7)</f>
        <v>8</v>
      </c>
      <c r="AR6" s="211">
        <f>IF('Indicator Date hidden'!AS7="x","x",$AR$2-'Indicator Date hidden'!AS7)</f>
        <v>0</v>
      </c>
      <c r="AS6" s="211">
        <f>IF('Indicator Date hidden'!AT7="x","x",$AS$2-'Indicator Date hidden'!AT7)</f>
        <v>0</v>
      </c>
      <c r="AT6" s="211">
        <f>IF('Indicator Date hidden'!AU7="x","x",$AT$2-'Indicator Date hidden'!AU7)</f>
        <v>0</v>
      </c>
      <c r="AU6" s="211">
        <f>IF('Indicator Date hidden'!AV7="x","x",$AU$2-'Indicator Date hidden'!AV7)</f>
        <v>1</v>
      </c>
      <c r="AV6" s="211">
        <f>IF('Indicator Date hidden'!AW7="x","x",$AV$2-'Indicator Date hidden'!AW7)</f>
        <v>0</v>
      </c>
      <c r="AW6" s="211">
        <f>IF('Indicator Date hidden'!AX7="x","x",$AW$2-'Indicator Date hidden'!AX7)</f>
        <v>0</v>
      </c>
      <c r="AX6" s="211">
        <f>IF('Indicator Date hidden'!AY7="x","x",$AX$2-'Indicator Date hidden'!AY7)</f>
        <v>0</v>
      </c>
      <c r="AY6" s="211">
        <f>IF('Indicator Date hidden'!AZ7="x","x",$AY$2-'Indicator Date hidden'!AZ7)</f>
        <v>0</v>
      </c>
      <c r="AZ6" s="211">
        <f>IF('Indicator Date hidden'!BA7="x","x",$AZ$2-'Indicator Date hidden'!BA7)</f>
        <v>0</v>
      </c>
      <c r="BA6">
        <f t="shared" si="0"/>
        <v>29</v>
      </c>
      <c r="BB6" s="21">
        <f t="shared" si="1"/>
        <v>0.60416666666666663</v>
      </c>
      <c r="BC6">
        <f t="shared" si="2"/>
        <v>8</v>
      </c>
      <c r="BD6" s="21">
        <f t="shared" si="3"/>
        <v>1.7646952443851476</v>
      </c>
      <c r="BE6" s="281">
        <f t="shared" si="4"/>
        <v>0</v>
      </c>
    </row>
    <row r="7" spans="1:57" x14ac:dyDescent="0.25">
      <c r="A7" t="s">
        <v>8373</v>
      </c>
      <c r="B7" s="211">
        <f>IF('Indicator Date hidden'!C8="x","x",$B$2-'Indicator Date hidden'!C8)</f>
        <v>0</v>
      </c>
      <c r="C7" s="211">
        <f>IF('Indicator Date hidden'!D8="x","x",$C$2-'Indicator Date hidden'!D8)</f>
        <v>0</v>
      </c>
      <c r="D7" s="211">
        <f>IF('Indicator Date hidden'!E8="x","x",$D$2-'Indicator Date hidden'!E8)</f>
        <v>0</v>
      </c>
      <c r="E7" s="211">
        <f>IF('Indicator Date hidden'!F8="x","x",$E$2-'Indicator Date hidden'!F8)</f>
        <v>0</v>
      </c>
      <c r="F7" s="211">
        <f>IF('Indicator Date hidden'!G8="x","x",$F$2-'Indicator Date hidden'!G8)</f>
        <v>0</v>
      </c>
      <c r="G7" s="211">
        <f>IF('Indicator Date hidden'!H8="x","x",$G$2-'Indicator Date hidden'!H8)</f>
        <v>0</v>
      </c>
      <c r="H7" s="211">
        <f>IF('Indicator Date hidden'!I8="x","x",$H$2-'Indicator Date hidden'!I8)</f>
        <v>0</v>
      </c>
      <c r="I7" s="211">
        <f>IF('Indicator Date hidden'!J8="x","x",$I$2-'Indicator Date hidden'!J8)</f>
        <v>0</v>
      </c>
      <c r="J7" s="211">
        <f>IF('Indicator Date hidden'!K8="x","x",$J$2-'Indicator Date hidden'!K8)</f>
        <v>0</v>
      </c>
      <c r="K7" s="211">
        <f>IF('Indicator Date hidden'!L8="x","x",$K$2-'Indicator Date hidden'!L8)</f>
        <v>0</v>
      </c>
      <c r="L7" s="211">
        <f>IF('Indicator Date hidden'!M8="x","x",$L$2-'Indicator Date hidden'!M8)</f>
        <v>0</v>
      </c>
      <c r="M7" s="211">
        <f>IF('Indicator Date hidden'!N8="x","x",$M$2-'Indicator Date hidden'!N8)</f>
        <v>0</v>
      </c>
      <c r="N7" s="211">
        <f>IF('Indicator Date hidden'!O8="x","x",$N$2-'Indicator Date hidden'!O8)</f>
        <v>0</v>
      </c>
      <c r="O7" s="211">
        <f>IF('Indicator Date hidden'!P8="x","x",$O$2-'Indicator Date hidden'!P8)</f>
        <v>0</v>
      </c>
      <c r="P7" s="211">
        <f>IF('Indicator Date hidden'!Q8="x","x",$P$2-'Indicator Date hidden'!Q8)</f>
        <v>0</v>
      </c>
      <c r="Q7" s="211" t="str">
        <f>IF('Indicator Date hidden'!R8="x","x",$Q$2-'Indicator Date hidden'!R8)</f>
        <v>x</v>
      </c>
      <c r="R7" s="211">
        <f>IF('Indicator Date hidden'!S8="x","x",$R$2-'Indicator Date hidden'!S8)</f>
        <v>0</v>
      </c>
      <c r="S7" s="211">
        <f>IF('Indicator Date hidden'!T8="x","x",$S$2-'Indicator Date hidden'!T8)</f>
        <v>0</v>
      </c>
      <c r="T7" s="211">
        <f>IF('Indicator Date hidden'!U8="x","x",$T$2-'Indicator Date hidden'!U8)</f>
        <v>0</v>
      </c>
      <c r="U7" s="211">
        <f>IF('Indicator Date hidden'!V8="x","x",$U$2-'Indicator Date hidden'!V8)</f>
        <v>0</v>
      </c>
      <c r="V7" s="211">
        <f>IF('Indicator Date hidden'!W8="x","x",$V$2-'Indicator Date hidden'!W8)</f>
        <v>0</v>
      </c>
      <c r="W7" s="211" t="str">
        <f>IF('Indicator Date hidden'!X8="x","x",$W$2-'Indicator Date hidden'!X8)</f>
        <v>x</v>
      </c>
      <c r="X7" s="211" t="str">
        <f>IF('Indicator Date hidden'!Y8="x","x",$X$2-'Indicator Date hidden'!Y8)</f>
        <v>x</v>
      </c>
      <c r="Y7" s="211">
        <f>IF('Indicator Date hidden'!Z8="x","x",$Y$2-'Indicator Date hidden'!Z8)</f>
        <v>0</v>
      </c>
      <c r="Z7" s="211">
        <f>IF('Indicator Date hidden'!AA8="x","x",$Z$2-'Indicator Date hidden'!AA8)</f>
        <v>0</v>
      </c>
      <c r="AA7" s="211" t="str">
        <f>IF('Indicator Date hidden'!AB8="x","x",$AA$2-'Indicator Date hidden'!AB8)</f>
        <v>x</v>
      </c>
      <c r="AB7" s="211">
        <f>IF('Indicator Date hidden'!AC8="x","x",$AB$2-'Indicator Date hidden'!AC8)</f>
        <v>0</v>
      </c>
      <c r="AC7" s="211">
        <f>IF('Indicator Date hidden'!AD8="x","x",$AC$2-'Indicator Date hidden'!AD8)</f>
        <v>0</v>
      </c>
      <c r="AD7" s="211" t="str">
        <f>IF('Indicator Date hidden'!AE8="x","x",$AD$2-'Indicator Date hidden'!AE8)</f>
        <v>x</v>
      </c>
      <c r="AE7" s="211" t="str">
        <f>IF('Indicator Date hidden'!AF8="x","x",$AE$2-'Indicator Date hidden'!AF8)</f>
        <v>x</v>
      </c>
      <c r="AF7" s="211" t="str">
        <f>IF('Indicator Date hidden'!AG8="x","x",$AF$2-'Indicator Date hidden'!AG8)</f>
        <v>x</v>
      </c>
      <c r="AG7" s="211">
        <f>IF('Indicator Date hidden'!AH8="x","x",$AG$2-'Indicator Date hidden'!AH8)</f>
        <v>0</v>
      </c>
      <c r="AH7" s="211">
        <f>IF('Indicator Date hidden'!AI8="x","x",$AH$2-'Indicator Date hidden'!AI8)</f>
        <v>0</v>
      </c>
      <c r="AI7" s="211">
        <f>IF('Indicator Date hidden'!AJ8="x","x",$AI$2-'Indicator Date hidden'!AJ8)</f>
        <v>0</v>
      </c>
      <c r="AJ7" s="211" t="str">
        <f>IF('Indicator Date hidden'!AK8="x","x",$AJ$2-'Indicator Date hidden'!AK8)</f>
        <v>x</v>
      </c>
      <c r="AK7" s="211">
        <f>IF('Indicator Date hidden'!AL8="x","x",$AK$2-'Indicator Date hidden'!AL8)</f>
        <v>1</v>
      </c>
      <c r="AL7" s="211">
        <f>IF('Indicator Date hidden'!AM8="x","x",$AL$2-'Indicator Date hidden'!AM8)</f>
        <v>0</v>
      </c>
      <c r="AM7" s="211">
        <f>IF('Indicator Date hidden'!AN8="x","x",$AM$2-'Indicator Date hidden'!AN8)</f>
        <v>0</v>
      </c>
      <c r="AN7" s="211">
        <f>IF('Indicator Date hidden'!AO8="x","x",$AN$2-'Indicator Date hidden'!AO8)</f>
        <v>0</v>
      </c>
      <c r="AO7" s="211">
        <f>IF('Indicator Date hidden'!AP8="x","x",$AO$2-'Indicator Date hidden'!AP8)</f>
        <v>0</v>
      </c>
      <c r="AP7" s="211" t="str">
        <f>IF('Indicator Date hidden'!AQ8="x","x",$AP$2-'Indicator Date hidden'!AQ8)</f>
        <v>x</v>
      </c>
      <c r="AQ7" s="211">
        <f>IF('Indicator Date hidden'!AR8="x","x",$AQ$2-'Indicator Date hidden'!AR8)</f>
        <v>6</v>
      </c>
      <c r="AR7" s="211">
        <f>IF('Indicator Date hidden'!AS8="x","x",$AR$2-'Indicator Date hidden'!AS8)</f>
        <v>0</v>
      </c>
      <c r="AS7" s="211" t="str">
        <f>IF('Indicator Date hidden'!AT8="x","x",$AS$2-'Indicator Date hidden'!AT8)</f>
        <v>x</v>
      </c>
      <c r="AT7" s="211">
        <f>IF('Indicator Date hidden'!AU8="x","x",$AT$2-'Indicator Date hidden'!AU8)</f>
        <v>0</v>
      </c>
      <c r="AU7" s="211">
        <f>IF('Indicator Date hidden'!AV8="x","x",$AU$2-'Indicator Date hidden'!AV8)</f>
        <v>1</v>
      </c>
      <c r="AV7" s="211">
        <f>IF('Indicator Date hidden'!AW8="x","x",$AV$2-'Indicator Date hidden'!AW8)</f>
        <v>0</v>
      </c>
      <c r="AW7" s="211">
        <f>IF('Indicator Date hidden'!AX8="x","x",$AW$2-'Indicator Date hidden'!AX8)</f>
        <v>0</v>
      </c>
      <c r="AX7" s="211">
        <f>IF('Indicator Date hidden'!AY8="x","x",$AX$2-'Indicator Date hidden'!AY8)</f>
        <v>0</v>
      </c>
      <c r="AY7" s="211">
        <f>IF('Indicator Date hidden'!AZ8="x","x",$AY$2-'Indicator Date hidden'!AZ8)</f>
        <v>4</v>
      </c>
      <c r="AZ7" s="211">
        <f>IF('Indicator Date hidden'!BA8="x","x",$AZ$2-'Indicator Date hidden'!BA8)</f>
        <v>0</v>
      </c>
      <c r="BA7">
        <f t="shared" si="0"/>
        <v>12</v>
      </c>
      <c r="BB7" s="21">
        <f t="shared" si="1"/>
        <v>0.29268292682926828</v>
      </c>
      <c r="BC7">
        <f t="shared" si="2"/>
        <v>4</v>
      </c>
      <c r="BD7" s="21">
        <f t="shared" si="3"/>
        <v>1.1096890893733977</v>
      </c>
      <c r="BE7" s="281">
        <f t="shared" si="4"/>
        <v>0</v>
      </c>
    </row>
    <row r="8" spans="1:57" x14ac:dyDescent="0.25">
      <c r="A8" t="s">
        <v>8370</v>
      </c>
      <c r="B8" s="211">
        <f>IF('Indicator Date hidden'!C9="x","x",$B$2-'Indicator Date hidden'!C9)</f>
        <v>0</v>
      </c>
      <c r="C8" s="211">
        <f>IF('Indicator Date hidden'!D9="x","x",$C$2-'Indicator Date hidden'!D9)</f>
        <v>0</v>
      </c>
      <c r="D8" s="211">
        <f>IF('Indicator Date hidden'!E9="x","x",$D$2-'Indicator Date hidden'!E9)</f>
        <v>0</v>
      </c>
      <c r="E8" s="211">
        <f>IF('Indicator Date hidden'!F9="x","x",$E$2-'Indicator Date hidden'!F9)</f>
        <v>0</v>
      </c>
      <c r="F8" s="211">
        <f>IF('Indicator Date hidden'!G9="x","x",$F$2-'Indicator Date hidden'!G9)</f>
        <v>0</v>
      </c>
      <c r="G8" s="211">
        <f>IF('Indicator Date hidden'!H9="x","x",$G$2-'Indicator Date hidden'!H9)</f>
        <v>0</v>
      </c>
      <c r="H8" s="211">
        <f>IF('Indicator Date hidden'!I9="x","x",$H$2-'Indicator Date hidden'!I9)</f>
        <v>0</v>
      </c>
      <c r="I8" s="211">
        <f>IF('Indicator Date hidden'!J9="x","x",$I$2-'Indicator Date hidden'!J9)</f>
        <v>0</v>
      </c>
      <c r="J8" s="211">
        <f>IF('Indicator Date hidden'!K9="x","x",$J$2-'Indicator Date hidden'!K9)</f>
        <v>0</v>
      </c>
      <c r="K8" s="211">
        <f>IF('Indicator Date hidden'!L9="x","x",$K$2-'Indicator Date hidden'!L9)</f>
        <v>0</v>
      </c>
      <c r="L8" s="211">
        <f>IF('Indicator Date hidden'!M9="x","x",$L$2-'Indicator Date hidden'!M9)</f>
        <v>0</v>
      </c>
      <c r="M8" s="211">
        <f>IF('Indicator Date hidden'!N9="x","x",$M$2-'Indicator Date hidden'!N9)</f>
        <v>0</v>
      </c>
      <c r="N8" s="211">
        <f>IF('Indicator Date hidden'!O9="x","x",$N$2-'Indicator Date hidden'!O9)</f>
        <v>0</v>
      </c>
      <c r="O8" s="211">
        <f>IF('Indicator Date hidden'!P9="x","x",$O$2-'Indicator Date hidden'!P9)</f>
        <v>0</v>
      </c>
      <c r="P8" s="211">
        <f>IF('Indicator Date hidden'!Q9="x","x",$P$2-'Indicator Date hidden'!Q9)</f>
        <v>0</v>
      </c>
      <c r="Q8" s="211">
        <f>IF('Indicator Date hidden'!R9="x","x",$Q$2-'Indicator Date hidden'!R9)</f>
        <v>9</v>
      </c>
      <c r="R8" s="211">
        <f>IF('Indicator Date hidden'!S9="x","x",$R$2-'Indicator Date hidden'!S9)</f>
        <v>0</v>
      </c>
      <c r="S8" s="211">
        <f>IF('Indicator Date hidden'!T9="x","x",$S$2-'Indicator Date hidden'!T9)</f>
        <v>0</v>
      </c>
      <c r="T8" s="211">
        <f>IF('Indicator Date hidden'!U9="x","x",$T$2-'Indicator Date hidden'!U9)</f>
        <v>0</v>
      </c>
      <c r="U8" s="211">
        <f>IF('Indicator Date hidden'!V9="x","x",$U$2-'Indicator Date hidden'!V9)</f>
        <v>0</v>
      </c>
      <c r="V8" s="211">
        <f>IF('Indicator Date hidden'!W9="x","x",$V$2-'Indicator Date hidden'!W9)</f>
        <v>0</v>
      </c>
      <c r="W8" s="211">
        <f>IF('Indicator Date hidden'!X9="x","x",$W$2-'Indicator Date hidden'!X9)</f>
        <v>9</v>
      </c>
      <c r="X8" s="211">
        <f>IF('Indicator Date hidden'!Y9="x","x",$X$2-'Indicator Date hidden'!Y9)</f>
        <v>1</v>
      </c>
      <c r="Y8" s="211">
        <f>IF('Indicator Date hidden'!Z9="x","x",$Y$2-'Indicator Date hidden'!Z9)</f>
        <v>0</v>
      </c>
      <c r="Z8" s="211">
        <f>IF('Indicator Date hidden'!AA9="x","x",$Z$2-'Indicator Date hidden'!AA9)</f>
        <v>0</v>
      </c>
      <c r="AA8" s="211">
        <f>IF('Indicator Date hidden'!AB9="x","x",$AA$2-'Indicator Date hidden'!AB9)</f>
        <v>0</v>
      </c>
      <c r="AB8" s="211">
        <f>IF('Indicator Date hidden'!AC9="x","x",$AB$2-'Indicator Date hidden'!AC9)</f>
        <v>0</v>
      </c>
      <c r="AC8" s="211">
        <f>IF('Indicator Date hidden'!AD9="x","x",$AC$2-'Indicator Date hidden'!AD9)</f>
        <v>0</v>
      </c>
      <c r="AD8" s="211" t="str">
        <f>IF('Indicator Date hidden'!AE9="x","x",$AD$2-'Indicator Date hidden'!AE9)</f>
        <v>x</v>
      </c>
      <c r="AE8" s="211">
        <f>IF('Indicator Date hidden'!AF9="x","x",$AE$2-'Indicator Date hidden'!AF9)</f>
        <v>0</v>
      </c>
      <c r="AF8" s="211">
        <f>IF('Indicator Date hidden'!AG9="x","x",$AF$2-'Indicator Date hidden'!AG9)</f>
        <v>0</v>
      </c>
      <c r="AG8" s="211">
        <f>IF('Indicator Date hidden'!AH9="x","x",$AG$2-'Indicator Date hidden'!AH9)</f>
        <v>0</v>
      </c>
      <c r="AH8" s="211">
        <f>IF('Indicator Date hidden'!AI9="x","x",$AH$2-'Indicator Date hidden'!AI9)</f>
        <v>0</v>
      </c>
      <c r="AI8" s="211">
        <f>IF('Indicator Date hidden'!AJ9="x","x",$AI$2-'Indicator Date hidden'!AJ9)</f>
        <v>0</v>
      </c>
      <c r="AJ8" s="211" t="str">
        <f>IF('Indicator Date hidden'!AK9="x","x",$AJ$2-'Indicator Date hidden'!AK9)</f>
        <v>x</v>
      </c>
      <c r="AK8" s="211">
        <f>IF('Indicator Date hidden'!AL9="x","x",$AK$2-'Indicator Date hidden'!AL9)</f>
        <v>1</v>
      </c>
      <c r="AL8" s="211">
        <f>IF('Indicator Date hidden'!AM9="x","x",$AL$2-'Indicator Date hidden'!AM9)</f>
        <v>0</v>
      </c>
      <c r="AM8" s="211">
        <f>IF('Indicator Date hidden'!AN9="x","x",$AM$2-'Indicator Date hidden'!AN9)</f>
        <v>0</v>
      </c>
      <c r="AN8" s="211">
        <f>IF('Indicator Date hidden'!AO9="x","x",$AN$2-'Indicator Date hidden'!AO9)</f>
        <v>0</v>
      </c>
      <c r="AO8" s="211" t="str">
        <f>IF('Indicator Date hidden'!AP9="x","x",$AO$2-'Indicator Date hidden'!AP9)</f>
        <v>x</v>
      </c>
      <c r="AP8" s="211" t="str">
        <f>IF('Indicator Date hidden'!AQ9="x","x",$AP$2-'Indicator Date hidden'!AQ9)</f>
        <v>x</v>
      </c>
      <c r="AQ8" s="211">
        <f>IF('Indicator Date hidden'!AR9="x","x",$AQ$2-'Indicator Date hidden'!AR9)</f>
        <v>0</v>
      </c>
      <c r="AR8" s="211">
        <f>IF('Indicator Date hidden'!AS9="x","x",$AR$2-'Indicator Date hidden'!AS9)</f>
        <v>0</v>
      </c>
      <c r="AS8" s="211">
        <f>IF('Indicator Date hidden'!AT9="x","x",$AS$2-'Indicator Date hidden'!AT9)</f>
        <v>0</v>
      </c>
      <c r="AT8" s="211">
        <f>IF('Indicator Date hidden'!AU9="x","x",$AT$2-'Indicator Date hidden'!AU9)</f>
        <v>0</v>
      </c>
      <c r="AU8" s="211">
        <f>IF('Indicator Date hidden'!AV9="x","x",$AU$2-'Indicator Date hidden'!AV9)</f>
        <v>1</v>
      </c>
      <c r="AV8" s="211">
        <f>IF('Indicator Date hidden'!AW9="x","x",$AV$2-'Indicator Date hidden'!AW9)</f>
        <v>0</v>
      </c>
      <c r="AW8" s="211">
        <f>IF('Indicator Date hidden'!AX9="x","x",$AW$2-'Indicator Date hidden'!AX9)</f>
        <v>0</v>
      </c>
      <c r="AX8" s="211">
        <f>IF('Indicator Date hidden'!AY9="x","x",$AX$2-'Indicator Date hidden'!AY9)</f>
        <v>0</v>
      </c>
      <c r="AY8" s="211">
        <f>IF('Indicator Date hidden'!AZ9="x","x",$AY$2-'Indicator Date hidden'!AZ9)</f>
        <v>0</v>
      </c>
      <c r="AZ8" s="211">
        <f>IF('Indicator Date hidden'!BA9="x","x",$AZ$2-'Indicator Date hidden'!BA9)</f>
        <v>0</v>
      </c>
      <c r="BA8">
        <f t="shared" si="0"/>
        <v>21</v>
      </c>
      <c r="BB8" s="21">
        <f t="shared" si="1"/>
        <v>0.44680851063829785</v>
      </c>
      <c r="BC8">
        <f t="shared" si="2"/>
        <v>5</v>
      </c>
      <c r="BD8" s="21">
        <f t="shared" si="3"/>
        <v>1.8196154683596</v>
      </c>
      <c r="BE8" s="281">
        <f t="shared" si="4"/>
        <v>0</v>
      </c>
    </row>
    <row r="9" spans="1:57" x14ac:dyDescent="0.25">
      <c r="A9" t="s">
        <v>8371</v>
      </c>
      <c r="B9" s="211">
        <f>IF('Indicator Date hidden'!C10="x","x",$B$2-'Indicator Date hidden'!C10)</f>
        <v>0</v>
      </c>
      <c r="C9" s="211">
        <f>IF('Indicator Date hidden'!D10="x","x",$C$2-'Indicator Date hidden'!D10)</f>
        <v>0</v>
      </c>
      <c r="D9" s="211">
        <f>IF('Indicator Date hidden'!E10="x","x",$D$2-'Indicator Date hidden'!E10)</f>
        <v>0</v>
      </c>
      <c r="E9" s="211">
        <f>IF('Indicator Date hidden'!F10="x","x",$E$2-'Indicator Date hidden'!F10)</f>
        <v>0</v>
      </c>
      <c r="F9" s="211">
        <f>IF('Indicator Date hidden'!G10="x","x",$F$2-'Indicator Date hidden'!G10)</f>
        <v>0</v>
      </c>
      <c r="G9" s="211">
        <f>IF('Indicator Date hidden'!H10="x","x",$G$2-'Indicator Date hidden'!H10)</f>
        <v>0</v>
      </c>
      <c r="H9" s="211">
        <f>IF('Indicator Date hidden'!I10="x","x",$H$2-'Indicator Date hidden'!I10)</f>
        <v>0</v>
      </c>
      <c r="I9" s="211">
        <f>IF('Indicator Date hidden'!J10="x","x",$I$2-'Indicator Date hidden'!J10)</f>
        <v>0</v>
      </c>
      <c r="J9" s="211">
        <f>IF('Indicator Date hidden'!K10="x","x",$J$2-'Indicator Date hidden'!K10)</f>
        <v>0</v>
      </c>
      <c r="K9" s="211">
        <f>IF('Indicator Date hidden'!L10="x","x",$K$2-'Indicator Date hidden'!L10)</f>
        <v>0</v>
      </c>
      <c r="L9" s="211">
        <f>IF('Indicator Date hidden'!M10="x","x",$L$2-'Indicator Date hidden'!M10)</f>
        <v>0</v>
      </c>
      <c r="M9" s="211">
        <f>IF('Indicator Date hidden'!N10="x","x",$M$2-'Indicator Date hidden'!N10)</f>
        <v>0</v>
      </c>
      <c r="N9" s="211">
        <f>IF('Indicator Date hidden'!O10="x","x",$N$2-'Indicator Date hidden'!O10)</f>
        <v>0</v>
      </c>
      <c r="O9" s="211">
        <f>IF('Indicator Date hidden'!P10="x","x",$O$2-'Indicator Date hidden'!P10)</f>
        <v>0</v>
      </c>
      <c r="P9" s="211">
        <f>IF('Indicator Date hidden'!Q10="x","x",$P$2-'Indicator Date hidden'!Q10)</f>
        <v>0</v>
      </c>
      <c r="Q9" s="211">
        <f>IF('Indicator Date hidden'!R10="x","x",$Q$2-'Indicator Date hidden'!R10)</f>
        <v>4</v>
      </c>
      <c r="R9" s="211">
        <f>IF('Indicator Date hidden'!S10="x","x",$R$2-'Indicator Date hidden'!S10)</f>
        <v>0</v>
      </c>
      <c r="S9" s="211">
        <f>IF('Indicator Date hidden'!T10="x","x",$S$2-'Indicator Date hidden'!T10)</f>
        <v>0</v>
      </c>
      <c r="T9" s="211">
        <f>IF('Indicator Date hidden'!U10="x","x",$T$2-'Indicator Date hidden'!U10)</f>
        <v>0</v>
      </c>
      <c r="U9" s="211">
        <f>IF('Indicator Date hidden'!V10="x","x",$U$2-'Indicator Date hidden'!V10)</f>
        <v>0</v>
      </c>
      <c r="V9" s="211">
        <f>IF('Indicator Date hidden'!W10="x","x",$V$2-'Indicator Date hidden'!W10)</f>
        <v>0</v>
      </c>
      <c r="W9" s="211">
        <f>IF('Indicator Date hidden'!X10="x","x",$W$2-'Indicator Date hidden'!X10)</f>
        <v>4</v>
      </c>
      <c r="X9" s="211">
        <f>IF('Indicator Date hidden'!Y10="x","x",$X$2-'Indicator Date hidden'!Y10)</f>
        <v>1</v>
      </c>
      <c r="Y9" s="211">
        <f>IF('Indicator Date hidden'!Z10="x","x",$Y$2-'Indicator Date hidden'!Z10)</f>
        <v>0</v>
      </c>
      <c r="Z9" s="211">
        <f>IF('Indicator Date hidden'!AA10="x","x",$Z$2-'Indicator Date hidden'!AA10)</f>
        <v>0</v>
      </c>
      <c r="AA9" s="211">
        <f>IF('Indicator Date hidden'!AB10="x","x",$AA$2-'Indicator Date hidden'!AB10)</f>
        <v>0</v>
      </c>
      <c r="AB9" s="211">
        <f>IF('Indicator Date hidden'!AC10="x","x",$AB$2-'Indicator Date hidden'!AC10)</f>
        <v>0</v>
      </c>
      <c r="AC9" s="211">
        <f>IF('Indicator Date hidden'!AD10="x","x",$AC$2-'Indicator Date hidden'!AD10)</f>
        <v>0</v>
      </c>
      <c r="AD9" s="211" t="str">
        <f>IF('Indicator Date hidden'!AE10="x","x",$AD$2-'Indicator Date hidden'!AE10)</f>
        <v>x</v>
      </c>
      <c r="AE9" s="211">
        <f>IF('Indicator Date hidden'!AF10="x","x",$AE$2-'Indicator Date hidden'!AF10)</f>
        <v>0</v>
      </c>
      <c r="AF9" s="211">
        <f>IF('Indicator Date hidden'!AG10="x","x",$AF$2-'Indicator Date hidden'!AG10)</f>
        <v>0</v>
      </c>
      <c r="AG9" s="211">
        <f>IF('Indicator Date hidden'!AH10="x","x",$AG$2-'Indicator Date hidden'!AH10)</f>
        <v>0</v>
      </c>
      <c r="AH9" s="211">
        <f>IF('Indicator Date hidden'!AI10="x","x",$AH$2-'Indicator Date hidden'!AI10)</f>
        <v>0</v>
      </c>
      <c r="AI9" s="211">
        <f>IF('Indicator Date hidden'!AJ10="x","x",$AI$2-'Indicator Date hidden'!AJ10)</f>
        <v>0</v>
      </c>
      <c r="AJ9" s="211">
        <f>IF('Indicator Date hidden'!AK10="x","x",$AJ$2-'Indicator Date hidden'!AK10)</f>
        <v>1</v>
      </c>
      <c r="AK9" s="211">
        <f>IF('Indicator Date hidden'!AL10="x","x",$AK$2-'Indicator Date hidden'!AL10)</f>
        <v>1</v>
      </c>
      <c r="AL9" s="211">
        <f>IF('Indicator Date hidden'!AM10="x","x",$AL$2-'Indicator Date hidden'!AM10)</f>
        <v>0</v>
      </c>
      <c r="AM9" s="211">
        <f>IF('Indicator Date hidden'!AN10="x","x",$AM$2-'Indicator Date hidden'!AN10)</f>
        <v>0</v>
      </c>
      <c r="AN9" s="211">
        <f>IF('Indicator Date hidden'!AO10="x","x",$AN$2-'Indicator Date hidden'!AO10)</f>
        <v>0</v>
      </c>
      <c r="AO9" s="211">
        <f>IF('Indicator Date hidden'!AP10="x","x",$AO$2-'Indicator Date hidden'!AP10)</f>
        <v>0</v>
      </c>
      <c r="AP9" s="211">
        <f>IF('Indicator Date hidden'!AQ10="x","x",$AP$2-'Indicator Date hidden'!AQ10)</f>
        <v>0</v>
      </c>
      <c r="AQ9" s="211">
        <f>IF('Indicator Date hidden'!AR10="x","x",$AQ$2-'Indicator Date hidden'!AR10)</f>
        <v>4</v>
      </c>
      <c r="AR9" s="211">
        <f>IF('Indicator Date hidden'!AS10="x","x",$AR$2-'Indicator Date hidden'!AS10)</f>
        <v>0</v>
      </c>
      <c r="AS9" s="211">
        <f>IF('Indicator Date hidden'!AT10="x","x",$AS$2-'Indicator Date hidden'!AT10)</f>
        <v>0</v>
      </c>
      <c r="AT9" s="211">
        <f>IF('Indicator Date hidden'!AU10="x","x",$AT$2-'Indicator Date hidden'!AU10)</f>
        <v>0</v>
      </c>
      <c r="AU9" s="211">
        <f>IF('Indicator Date hidden'!AV10="x","x",$AU$2-'Indicator Date hidden'!AV10)</f>
        <v>3</v>
      </c>
      <c r="AV9" s="211">
        <f>IF('Indicator Date hidden'!AW10="x","x",$AV$2-'Indicator Date hidden'!AW10)</f>
        <v>0</v>
      </c>
      <c r="AW9" s="211">
        <f>IF('Indicator Date hidden'!AX10="x","x",$AW$2-'Indicator Date hidden'!AX10)</f>
        <v>0</v>
      </c>
      <c r="AX9" s="211">
        <f>IF('Indicator Date hidden'!AY10="x","x",$AX$2-'Indicator Date hidden'!AY10)</f>
        <v>0</v>
      </c>
      <c r="AY9" s="211">
        <f>IF('Indicator Date hidden'!AZ10="x","x",$AY$2-'Indicator Date hidden'!AZ10)</f>
        <v>0</v>
      </c>
      <c r="AZ9" s="211">
        <f>IF('Indicator Date hidden'!BA10="x","x",$AZ$2-'Indicator Date hidden'!BA10)</f>
        <v>0</v>
      </c>
      <c r="BA9">
        <f t="shared" si="0"/>
        <v>18</v>
      </c>
      <c r="BB9" s="21">
        <f t="shared" si="1"/>
        <v>0.36</v>
      </c>
      <c r="BC9">
        <f t="shared" si="2"/>
        <v>7</v>
      </c>
      <c r="BD9" s="21">
        <f t="shared" si="3"/>
        <v>1.034601372510205</v>
      </c>
      <c r="BE9" s="281">
        <f t="shared" si="4"/>
        <v>0</v>
      </c>
    </row>
    <row r="10" spans="1:57" x14ac:dyDescent="0.25">
      <c r="A10" t="s">
        <v>8375</v>
      </c>
      <c r="B10" s="211">
        <f>IF('Indicator Date hidden'!C11="x","x",$B$2-'Indicator Date hidden'!C11)</f>
        <v>0</v>
      </c>
      <c r="C10" s="211">
        <f>IF('Indicator Date hidden'!D11="x","x",$C$2-'Indicator Date hidden'!D11)</f>
        <v>0</v>
      </c>
      <c r="D10" s="211">
        <f>IF('Indicator Date hidden'!E11="x","x",$D$2-'Indicator Date hidden'!E11)</f>
        <v>0</v>
      </c>
      <c r="E10" s="211">
        <f>IF('Indicator Date hidden'!F11="x","x",$E$2-'Indicator Date hidden'!F11)</f>
        <v>0</v>
      </c>
      <c r="F10" s="211">
        <f>IF('Indicator Date hidden'!G11="x","x",$F$2-'Indicator Date hidden'!G11)</f>
        <v>0</v>
      </c>
      <c r="G10" s="211">
        <f>IF('Indicator Date hidden'!H11="x","x",$G$2-'Indicator Date hidden'!H11)</f>
        <v>0</v>
      </c>
      <c r="H10" s="211">
        <f>IF('Indicator Date hidden'!I11="x","x",$H$2-'Indicator Date hidden'!I11)</f>
        <v>0</v>
      </c>
      <c r="I10" s="211">
        <f>IF('Indicator Date hidden'!J11="x","x",$I$2-'Indicator Date hidden'!J11)</f>
        <v>0</v>
      </c>
      <c r="J10" s="211">
        <f>IF('Indicator Date hidden'!K11="x","x",$J$2-'Indicator Date hidden'!K11)</f>
        <v>0</v>
      </c>
      <c r="K10" s="211">
        <f>IF('Indicator Date hidden'!L11="x","x",$K$2-'Indicator Date hidden'!L11)</f>
        <v>0</v>
      </c>
      <c r="L10" s="211">
        <f>IF('Indicator Date hidden'!M11="x","x",$L$2-'Indicator Date hidden'!M11)</f>
        <v>0</v>
      </c>
      <c r="M10" s="211">
        <f>IF('Indicator Date hidden'!N11="x","x",$M$2-'Indicator Date hidden'!N11)</f>
        <v>0</v>
      </c>
      <c r="N10" s="211">
        <f>IF('Indicator Date hidden'!O11="x","x",$N$2-'Indicator Date hidden'!O11)</f>
        <v>0</v>
      </c>
      <c r="O10" s="211">
        <f>IF('Indicator Date hidden'!P11="x","x",$O$2-'Indicator Date hidden'!P11)</f>
        <v>0</v>
      </c>
      <c r="P10" s="211">
        <f>IF('Indicator Date hidden'!Q11="x","x",$P$2-'Indicator Date hidden'!Q11)</f>
        <v>0</v>
      </c>
      <c r="Q10" s="211" t="str">
        <f>IF('Indicator Date hidden'!R11="x","x",$Q$2-'Indicator Date hidden'!R11)</f>
        <v>x</v>
      </c>
      <c r="R10" s="211">
        <f>IF('Indicator Date hidden'!S11="x","x",$R$2-'Indicator Date hidden'!S11)</f>
        <v>0</v>
      </c>
      <c r="S10" s="211">
        <f>IF('Indicator Date hidden'!T11="x","x",$S$2-'Indicator Date hidden'!T11)</f>
        <v>0</v>
      </c>
      <c r="T10" s="211">
        <f>IF('Indicator Date hidden'!U11="x","x",$T$2-'Indicator Date hidden'!U11)</f>
        <v>0</v>
      </c>
      <c r="U10" s="211" t="str">
        <f>IF('Indicator Date hidden'!V11="x","x",$U$2-'Indicator Date hidden'!V11)</f>
        <v>x</v>
      </c>
      <c r="V10" s="211">
        <f>IF('Indicator Date hidden'!W11="x","x",$V$2-'Indicator Date hidden'!W11)</f>
        <v>0</v>
      </c>
      <c r="W10" s="211">
        <f>IF('Indicator Date hidden'!X11="x","x",$W$2-'Indicator Date hidden'!X11)</f>
        <v>7</v>
      </c>
      <c r="X10" s="211">
        <f>IF('Indicator Date hidden'!Y11="x","x",$X$2-'Indicator Date hidden'!Y11)</f>
        <v>3</v>
      </c>
      <c r="Y10" s="211">
        <f>IF('Indicator Date hidden'!Z11="x","x",$Y$2-'Indicator Date hidden'!Z11)</f>
        <v>0</v>
      </c>
      <c r="Z10" s="211">
        <f>IF('Indicator Date hidden'!AA11="x","x",$Z$2-'Indicator Date hidden'!AA11)</f>
        <v>0</v>
      </c>
      <c r="AA10" s="211">
        <f>IF('Indicator Date hidden'!AB11="x","x",$AA$2-'Indicator Date hidden'!AB11)</f>
        <v>1</v>
      </c>
      <c r="AB10" s="211">
        <f>IF('Indicator Date hidden'!AC11="x","x",$AB$2-'Indicator Date hidden'!AC11)</f>
        <v>0</v>
      </c>
      <c r="AC10" s="211">
        <f>IF('Indicator Date hidden'!AD11="x","x",$AC$2-'Indicator Date hidden'!AD11)</f>
        <v>0</v>
      </c>
      <c r="AD10" s="211" t="str">
        <f>IF('Indicator Date hidden'!AE11="x","x",$AD$2-'Indicator Date hidden'!AE11)</f>
        <v>x</v>
      </c>
      <c r="AE10" s="211">
        <f>IF('Indicator Date hidden'!AF11="x","x",$AE$2-'Indicator Date hidden'!AF11)</f>
        <v>0</v>
      </c>
      <c r="AF10" s="211">
        <f>IF('Indicator Date hidden'!AG11="x","x",$AF$2-'Indicator Date hidden'!AG11)</f>
        <v>3</v>
      </c>
      <c r="AG10" s="211">
        <f>IF('Indicator Date hidden'!AH11="x","x",$AG$2-'Indicator Date hidden'!AH11)</f>
        <v>0</v>
      </c>
      <c r="AH10" s="211">
        <f>IF('Indicator Date hidden'!AI11="x","x",$AH$2-'Indicator Date hidden'!AI11)</f>
        <v>0</v>
      </c>
      <c r="AI10" s="211">
        <f>IF('Indicator Date hidden'!AJ11="x","x",$AI$2-'Indicator Date hidden'!AJ11)</f>
        <v>0</v>
      </c>
      <c r="AJ10" s="211" t="str">
        <f>IF('Indicator Date hidden'!AK11="x","x",$AJ$2-'Indicator Date hidden'!AK11)</f>
        <v>x</v>
      </c>
      <c r="AK10" s="211">
        <f>IF('Indicator Date hidden'!AL11="x","x",$AK$2-'Indicator Date hidden'!AL11)</f>
        <v>1</v>
      </c>
      <c r="AL10" s="211">
        <f>IF('Indicator Date hidden'!AM11="x","x",$AL$2-'Indicator Date hidden'!AM11)</f>
        <v>0</v>
      </c>
      <c r="AM10" s="211">
        <f>IF('Indicator Date hidden'!AN11="x","x",$AM$2-'Indicator Date hidden'!AN11)</f>
        <v>0</v>
      </c>
      <c r="AN10" s="211">
        <f>IF('Indicator Date hidden'!AO11="x","x",$AN$2-'Indicator Date hidden'!AO11)</f>
        <v>0</v>
      </c>
      <c r="AO10" s="211">
        <f>IF('Indicator Date hidden'!AP11="x","x",$AO$2-'Indicator Date hidden'!AP11)</f>
        <v>0</v>
      </c>
      <c r="AP10" s="211" t="str">
        <f>IF('Indicator Date hidden'!AQ11="x","x",$AP$2-'Indicator Date hidden'!AQ11)</f>
        <v>x</v>
      </c>
      <c r="AQ10" s="211">
        <f>IF('Indicator Date hidden'!AR11="x","x",$AQ$2-'Indicator Date hidden'!AR11)</f>
        <v>0</v>
      </c>
      <c r="AR10" s="211">
        <f>IF('Indicator Date hidden'!AS11="x","x",$AR$2-'Indicator Date hidden'!AS11)</f>
        <v>0</v>
      </c>
      <c r="AS10" s="211">
        <f>IF('Indicator Date hidden'!AT11="x","x",$AS$2-'Indicator Date hidden'!AT11)</f>
        <v>0</v>
      </c>
      <c r="AT10" s="211">
        <f>IF('Indicator Date hidden'!AU11="x","x",$AT$2-'Indicator Date hidden'!AU11)</f>
        <v>0</v>
      </c>
      <c r="AU10" s="211" t="str">
        <f>IF('Indicator Date hidden'!AV11="x","x",$AU$2-'Indicator Date hidden'!AV11)</f>
        <v>x</v>
      </c>
      <c r="AV10" s="211">
        <f>IF('Indicator Date hidden'!AW11="x","x",$AV$2-'Indicator Date hidden'!AW11)</f>
        <v>0</v>
      </c>
      <c r="AW10" s="211">
        <f>IF('Indicator Date hidden'!AX11="x","x",$AW$2-'Indicator Date hidden'!AX11)</f>
        <v>0</v>
      </c>
      <c r="AX10" s="211">
        <f>IF('Indicator Date hidden'!AY11="x","x",$AX$2-'Indicator Date hidden'!AY11)</f>
        <v>0</v>
      </c>
      <c r="AY10" s="211">
        <f>IF('Indicator Date hidden'!AZ11="x","x",$AY$2-'Indicator Date hidden'!AZ11)</f>
        <v>0</v>
      </c>
      <c r="AZ10" s="211">
        <f>IF('Indicator Date hidden'!BA11="x","x",$AZ$2-'Indicator Date hidden'!BA11)</f>
        <v>0</v>
      </c>
      <c r="BA10">
        <f t="shared" si="0"/>
        <v>15</v>
      </c>
      <c r="BB10" s="21">
        <f t="shared" si="1"/>
        <v>0.33333333333333331</v>
      </c>
      <c r="BC10">
        <f t="shared" si="2"/>
        <v>5</v>
      </c>
      <c r="BD10" s="21">
        <f t="shared" si="3"/>
        <v>1.1925695879998879</v>
      </c>
      <c r="BE10" s="281">
        <f t="shared" si="4"/>
        <v>0</v>
      </c>
    </row>
    <row r="11" spans="1:57" x14ac:dyDescent="0.25">
      <c r="A11" t="s">
        <v>8377</v>
      </c>
      <c r="B11" s="211">
        <f>IF('Indicator Date hidden'!C12="x","x",$B$2-'Indicator Date hidden'!C12)</f>
        <v>0</v>
      </c>
      <c r="C11" s="211">
        <f>IF('Indicator Date hidden'!D12="x","x",$C$2-'Indicator Date hidden'!D12)</f>
        <v>0</v>
      </c>
      <c r="D11" s="211">
        <f>IF('Indicator Date hidden'!E12="x","x",$D$2-'Indicator Date hidden'!E12)</f>
        <v>0</v>
      </c>
      <c r="E11" s="211">
        <f>IF('Indicator Date hidden'!F12="x","x",$E$2-'Indicator Date hidden'!F12)</f>
        <v>0</v>
      </c>
      <c r="F11" s="211">
        <f>IF('Indicator Date hidden'!G12="x","x",$F$2-'Indicator Date hidden'!G12)</f>
        <v>0</v>
      </c>
      <c r="G11" s="211">
        <f>IF('Indicator Date hidden'!H12="x","x",$G$2-'Indicator Date hidden'!H12)</f>
        <v>0</v>
      </c>
      <c r="H11" s="211">
        <f>IF('Indicator Date hidden'!I12="x","x",$H$2-'Indicator Date hidden'!I12)</f>
        <v>0</v>
      </c>
      <c r="I11" s="211">
        <f>IF('Indicator Date hidden'!J12="x","x",$I$2-'Indicator Date hidden'!J12)</f>
        <v>0</v>
      </c>
      <c r="J11" s="211">
        <f>IF('Indicator Date hidden'!K12="x","x",$J$2-'Indicator Date hidden'!K12)</f>
        <v>0</v>
      </c>
      <c r="K11" s="211">
        <f>IF('Indicator Date hidden'!L12="x","x",$K$2-'Indicator Date hidden'!L12)</f>
        <v>0</v>
      </c>
      <c r="L11" s="211">
        <f>IF('Indicator Date hidden'!M12="x","x",$L$2-'Indicator Date hidden'!M12)</f>
        <v>0</v>
      </c>
      <c r="M11" s="211">
        <f>IF('Indicator Date hidden'!N12="x","x",$M$2-'Indicator Date hidden'!N12)</f>
        <v>0</v>
      </c>
      <c r="N11" s="211">
        <f>IF('Indicator Date hidden'!O12="x","x",$N$2-'Indicator Date hidden'!O12)</f>
        <v>0</v>
      </c>
      <c r="O11" s="211">
        <f>IF('Indicator Date hidden'!P12="x","x",$O$2-'Indicator Date hidden'!P12)</f>
        <v>0</v>
      </c>
      <c r="P11" s="211">
        <f>IF('Indicator Date hidden'!Q12="x","x",$P$2-'Indicator Date hidden'!Q12)</f>
        <v>0</v>
      </c>
      <c r="Q11" s="211" t="str">
        <f>IF('Indicator Date hidden'!R12="x","x",$Q$2-'Indicator Date hidden'!R12)</f>
        <v>x</v>
      </c>
      <c r="R11" s="211">
        <f>IF('Indicator Date hidden'!S12="x","x",$R$2-'Indicator Date hidden'!S12)</f>
        <v>0</v>
      </c>
      <c r="S11" s="211">
        <f>IF('Indicator Date hidden'!T12="x","x",$S$2-'Indicator Date hidden'!T12)</f>
        <v>0</v>
      </c>
      <c r="T11" s="211">
        <f>IF('Indicator Date hidden'!U12="x","x",$T$2-'Indicator Date hidden'!U12)</f>
        <v>0</v>
      </c>
      <c r="U11" s="211" t="str">
        <f>IF('Indicator Date hidden'!V12="x","x",$U$2-'Indicator Date hidden'!V12)</f>
        <v>x</v>
      </c>
      <c r="V11" s="211">
        <f>IF('Indicator Date hidden'!W12="x","x",$V$2-'Indicator Date hidden'!W12)</f>
        <v>0</v>
      </c>
      <c r="W11" s="211" t="str">
        <f>IF('Indicator Date hidden'!X12="x","x",$W$2-'Indicator Date hidden'!X12)</f>
        <v>x</v>
      </c>
      <c r="X11" s="211">
        <f>IF('Indicator Date hidden'!Y12="x","x",$X$2-'Indicator Date hidden'!Y12)</f>
        <v>3</v>
      </c>
      <c r="Y11" s="211">
        <f>IF('Indicator Date hidden'!Z12="x","x",$Y$2-'Indicator Date hidden'!Z12)</f>
        <v>0</v>
      </c>
      <c r="Z11" s="211">
        <f>IF('Indicator Date hidden'!AA12="x","x",$Z$2-'Indicator Date hidden'!AA12)</f>
        <v>0</v>
      </c>
      <c r="AA11" s="211" t="str">
        <f>IF('Indicator Date hidden'!AB12="x","x",$AA$2-'Indicator Date hidden'!AB12)</f>
        <v>x</v>
      </c>
      <c r="AB11" s="211">
        <f>IF('Indicator Date hidden'!AC12="x","x",$AB$2-'Indicator Date hidden'!AC12)</f>
        <v>0</v>
      </c>
      <c r="AC11" s="211">
        <f>IF('Indicator Date hidden'!AD12="x","x",$AC$2-'Indicator Date hidden'!AD12)</f>
        <v>0</v>
      </c>
      <c r="AD11" s="211" t="str">
        <f>IF('Indicator Date hidden'!AE12="x","x",$AD$2-'Indicator Date hidden'!AE12)</f>
        <v>x</v>
      </c>
      <c r="AE11" s="211">
        <f>IF('Indicator Date hidden'!AF12="x","x",$AE$2-'Indicator Date hidden'!AF12)</f>
        <v>0</v>
      </c>
      <c r="AF11" s="211">
        <f>IF('Indicator Date hidden'!AG12="x","x",$AF$2-'Indicator Date hidden'!AG12)</f>
        <v>1</v>
      </c>
      <c r="AG11" s="211">
        <f>IF('Indicator Date hidden'!AH12="x","x",$AG$2-'Indicator Date hidden'!AH12)</f>
        <v>0</v>
      </c>
      <c r="AH11" s="211">
        <f>IF('Indicator Date hidden'!AI12="x","x",$AH$2-'Indicator Date hidden'!AI12)</f>
        <v>0</v>
      </c>
      <c r="AI11" s="211">
        <f>IF('Indicator Date hidden'!AJ12="x","x",$AI$2-'Indicator Date hidden'!AJ12)</f>
        <v>0</v>
      </c>
      <c r="AJ11" s="211" t="str">
        <f>IF('Indicator Date hidden'!AK12="x","x",$AJ$2-'Indicator Date hidden'!AK12)</f>
        <v>x</v>
      </c>
      <c r="AK11" s="211">
        <f>IF('Indicator Date hidden'!AL12="x","x",$AK$2-'Indicator Date hidden'!AL12)</f>
        <v>1</v>
      </c>
      <c r="AL11" s="211">
        <f>IF('Indicator Date hidden'!AM12="x","x",$AL$2-'Indicator Date hidden'!AM12)</f>
        <v>0</v>
      </c>
      <c r="AM11" s="211">
        <f>IF('Indicator Date hidden'!AN12="x","x",$AM$2-'Indicator Date hidden'!AN12)</f>
        <v>0</v>
      </c>
      <c r="AN11" s="211">
        <f>IF('Indicator Date hidden'!AO12="x","x",$AN$2-'Indicator Date hidden'!AO12)</f>
        <v>0</v>
      </c>
      <c r="AO11" s="211">
        <f>IF('Indicator Date hidden'!AP12="x","x",$AO$2-'Indicator Date hidden'!AP12)</f>
        <v>0</v>
      </c>
      <c r="AP11" s="211">
        <f>IF('Indicator Date hidden'!AQ12="x","x",$AP$2-'Indicator Date hidden'!AQ12)</f>
        <v>0</v>
      </c>
      <c r="AQ11" s="211">
        <f>IF('Indicator Date hidden'!AR12="x","x",$AQ$2-'Indicator Date hidden'!AR12)</f>
        <v>0</v>
      </c>
      <c r="AR11" s="211">
        <f>IF('Indicator Date hidden'!AS12="x","x",$AR$2-'Indicator Date hidden'!AS12)</f>
        <v>0</v>
      </c>
      <c r="AS11" s="211">
        <f>IF('Indicator Date hidden'!AT12="x","x",$AS$2-'Indicator Date hidden'!AT12)</f>
        <v>0</v>
      </c>
      <c r="AT11" s="211">
        <f>IF('Indicator Date hidden'!AU12="x","x",$AT$2-'Indicator Date hidden'!AU12)</f>
        <v>0</v>
      </c>
      <c r="AU11" s="211" t="str">
        <f>IF('Indicator Date hidden'!AV12="x","x",$AU$2-'Indicator Date hidden'!AV12)</f>
        <v>x</v>
      </c>
      <c r="AV11" s="211">
        <f>IF('Indicator Date hidden'!AW12="x","x",$AV$2-'Indicator Date hidden'!AW12)</f>
        <v>0</v>
      </c>
      <c r="AW11" s="211">
        <f>IF('Indicator Date hidden'!AX12="x","x",$AW$2-'Indicator Date hidden'!AX12)</f>
        <v>0</v>
      </c>
      <c r="AX11" s="211">
        <f>IF('Indicator Date hidden'!AY12="x","x",$AX$2-'Indicator Date hidden'!AY12)</f>
        <v>0</v>
      </c>
      <c r="AY11" s="211">
        <f>IF('Indicator Date hidden'!AZ12="x","x",$AY$2-'Indicator Date hidden'!AZ12)</f>
        <v>0</v>
      </c>
      <c r="AZ11" s="211">
        <f>IF('Indicator Date hidden'!BA12="x","x",$AZ$2-'Indicator Date hidden'!BA12)</f>
        <v>0</v>
      </c>
      <c r="BA11">
        <f t="shared" si="0"/>
        <v>5</v>
      </c>
      <c r="BB11" s="21">
        <f t="shared" si="1"/>
        <v>0.11363636363636363</v>
      </c>
      <c r="BC11">
        <f t="shared" si="2"/>
        <v>3</v>
      </c>
      <c r="BD11" s="21">
        <f t="shared" si="3"/>
        <v>0.48691557467337615</v>
      </c>
      <c r="BE11" s="281">
        <f t="shared" si="4"/>
        <v>0</v>
      </c>
    </row>
    <row r="12" spans="1:57" x14ac:dyDescent="0.25">
      <c r="A12" t="s">
        <v>8378</v>
      </c>
      <c r="B12" s="211">
        <f>IF('Indicator Date hidden'!C13="x","x",$B$2-'Indicator Date hidden'!C13)</f>
        <v>0</v>
      </c>
      <c r="C12" s="211">
        <f>IF('Indicator Date hidden'!D13="x","x",$C$2-'Indicator Date hidden'!D13)</f>
        <v>0</v>
      </c>
      <c r="D12" s="211">
        <f>IF('Indicator Date hidden'!E13="x","x",$D$2-'Indicator Date hidden'!E13)</f>
        <v>0</v>
      </c>
      <c r="E12" s="211">
        <f>IF('Indicator Date hidden'!F13="x","x",$E$2-'Indicator Date hidden'!F13)</f>
        <v>0</v>
      </c>
      <c r="F12" s="211">
        <f>IF('Indicator Date hidden'!G13="x","x",$F$2-'Indicator Date hidden'!G13)</f>
        <v>0</v>
      </c>
      <c r="G12" s="211">
        <f>IF('Indicator Date hidden'!H13="x","x",$G$2-'Indicator Date hidden'!H13)</f>
        <v>0</v>
      </c>
      <c r="H12" s="211">
        <f>IF('Indicator Date hidden'!I13="x","x",$H$2-'Indicator Date hidden'!I13)</f>
        <v>0</v>
      </c>
      <c r="I12" s="211">
        <f>IF('Indicator Date hidden'!J13="x","x",$I$2-'Indicator Date hidden'!J13)</f>
        <v>0</v>
      </c>
      <c r="J12" s="211">
        <f>IF('Indicator Date hidden'!K13="x","x",$J$2-'Indicator Date hidden'!K13)</f>
        <v>0</v>
      </c>
      <c r="K12" s="211">
        <f>IF('Indicator Date hidden'!L13="x","x",$K$2-'Indicator Date hidden'!L13)</f>
        <v>0</v>
      </c>
      <c r="L12" s="211">
        <f>IF('Indicator Date hidden'!M13="x","x",$L$2-'Indicator Date hidden'!M13)</f>
        <v>0</v>
      </c>
      <c r="M12" s="211">
        <f>IF('Indicator Date hidden'!N13="x","x",$M$2-'Indicator Date hidden'!N13)</f>
        <v>0</v>
      </c>
      <c r="N12" s="211">
        <f>IF('Indicator Date hidden'!O13="x","x",$N$2-'Indicator Date hidden'!O13)</f>
        <v>0</v>
      </c>
      <c r="O12" s="211">
        <f>IF('Indicator Date hidden'!P13="x","x",$O$2-'Indicator Date hidden'!P13)</f>
        <v>0</v>
      </c>
      <c r="P12" s="211">
        <f>IF('Indicator Date hidden'!Q13="x","x",$P$2-'Indicator Date hidden'!Q13)</f>
        <v>0</v>
      </c>
      <c r="Q12" s="211">
        <f>IF('Indicator Date hidden'!R13="x","x",$Q$2-'Indicator Date hidden'!R13)</f>
        <v>8</v>
      </c>
      <c r="R12" s="211">
        <f>IF('Indicator Date hidden'!S13="x","x",$R$2-'Indicator Date hidden'!S13)</f>
        <v>0</v>
      </c>
      <c r="S12" s="211">
        <f>IF('Indicator Date hidden'!T13="x","x",$S$2-'Indicator Date hidden'!T13)</f>
        <v>0</v>
      </c>
      <c r="T12" s="211">
        <f>IF('Indicator Date hidden'!U13="x","x",$T$2-'Indicator Date hidden'!U13)</f>
        <v>0</v>
      </c>
      <c r="U12" s="211">
        <f>IF('Indicator Date hidden'!V13="x","x",$U$2-'Indicator Date hidden'!V13)</f>
        <v>0</v>
      </c>
      <c r="V12" s="211">
        <f>IF('Indicator Date hidden'!W13="x","x",$V$2-'Indicator Date hidden'!W13)</f>
        <v>0</v>
      </c>
      <c r="W12" s="211">
        <f>IF('Indicator Date hidden'!X13="x","x",$W$2-'Indicator Date hidden'!X13)</f>
        <v>1</v>
      </c>
      <c r="X12" s="211">
        <f>IF('Indicator Date hidden'!Y13="x","x",$X$2-'Indicator Date hidden'!Y13)</f>
        <v>1</v>
      </c>
      <c r="Y12" s="211">
        <f>IF('Indicator Date hidden'!Z13="x","x",$Y$2-'Indicator Date hidden'!Z13)</f>
        <v>0</v>
      </c>
      <c r="Z12" s="211">
        <f>IF('Indicator Date hidden'!AA13="x","x",$Z$2-'Indicator Date hidden'!AA13)</f>
        <v>0</v>
      </c>
      <c r="AA12" s="211">
        <f>IF('Indicator Date hidden'!AB13="x","x",$AA$2-'Indicator Date hidden'!AB13)</f>
        <v>0</v>
      </c>
      <c r="AB12" s="211">
        <f>IF('Indicator Date hidden'!AC13="x","x",$AB$2-'Indicator Date hidden'!AC13)</f>
        <v>0</v>
      </c>
      <c r="AC12" s="211">
        <f>IF('Indicator Date hidden'!AD13="x","x",$AC$2-'Indicator Date hidden'!AD13)</f>
        <v>0</v>
      </c>
      <c r="AD12" s="211">
        <f>IF('Indicator Date hidden'!AE13="x","x",$AD$2-'Indicator Date hidden'!AE13)</f>
        <v>0</v>
      </c>
      <c r="AE12" s="211">
        <f>IF('Indicator Date hidden'!AF13="x","x",$AE$2-'Indicator Date hidden'!AF13)</f>
        <v>0</v>
      </c>
      <c r="AF12" s="211">
        <f>IF('Indicator Date hidden'!AG13="x","x",$AF$2-'Indicator Date hidden'!AG13)</f>
        <v>5</v>
      </c>
      <c r="AG12" s="211">
        <f>IF('Indicator Date hidden'!AH13="x","x",$AG$2-'Indicator Date hidden'!AH13)</f>
        <v>0</v>
      </c>
      <c r="AH12" s="211">
        <f>IF('Indicator Date hidden'!AI13="x","x",$AH$2-'Indicator Date hidden'!AI13)</f>
        <v>0</v>
      </c>
      <c r="AI12" s="211">
        <f>IF('Indicator Date hidden'!AJ13="x","x",$AI$2-'Indicator Date hidden'!AJ13)</f>
        <v>0</v>
      </c>
      <c r="AJ12" s="211">
        <f>IF('Indicator Date hidden'!AK13="x","x",$AJ$2-'Indicator Date hidden'!AK13)</f>
        <v>1</v>
      </c>
      <c r="AK12" s="211">
        <f>IF('Indicator Date hidden'!AL13="x","x",$AK$2-'Indicator Date hidden'!AL13)</f>
        <v>1</v>
      </c>
      <c r="AL12" s="211">
        <f>IF('Indicator Date hidden'!AM13="x","x",$AL$2-'Indicator Date hidden'!AM13)</f>
        <v>0</v>
      </c>
      <c r="AM12" s="211">
        <f>IF('Indicator Date hidden'!AN13="x","x",$AM$2-'Indicator Date hidden'!AN13)</f>
        <v>0</v>
      </c>
      <c r="AN12" s="211">
        <f>IF('Indicator Date hidden'!AO13="x","x",$AN$2-'Indicator Date hidden'!AO13)</f>
        <v>0</v>
      </c>
      <c r="AO12" s="211" t="str">
        <f>IF('Indicator Date hidden'!AP13="x","x",$AO$2-'Indicator Date hidden'!AP13)</f>
        <v>x</v>
      </c>
      <c r="AP12" s="211" t="str">
        <f>IF('Indicator Date hidden'!AQ13="x","x",$AP$2-'Indicator Date hidden'!AQ13)</f>
        <v>x</v>
      </c>
      <c r="AQ12" s="211" t="str">
        <f>IF('Indicator Date hidden'!AR13="x","x",$AQ$2-'Indicator Date hidden'!AR13)</f>
        <v>x</v>
      </c>
      <c r="AR12" s="211">
        <f>IF('Indicator Date hidden'!AS13="x","x",$AR$2-'Indicator Date hidden'!AS13)</f>
        <v>0</v>
      </c>
      <c r="AS12" s="211">
        <f>IF('Indicator Date hidden'!AT13="x","x",$AS$2-'Indicator Date hidden'!AT13)</f>
        <v>0</v>
      </c>
      <c r="AT12" s="211">
        <f>IF('Indicator Date hidden'!AU13="x","x",$AT$2-'Indicator Date hidden'!AU13)</f>
        <v>0</v>
      </c>
      <c r="AU12" s="211">
        <f>IF('Indicator Date hidden'!AV13="x","x",$AU$2-'Indicator Date hidden'!AV13)</f>
        <v>0</v>
      </c>
      <c r="AV12" s="211">
        <f>IF('Indicator Date hidden'!AW13="x","x",$AV$2-'Indicator Date hidden'!AW13)</f>
        <v>0</v>
      </c>
      <c r="AW12" s="211">
        <f>IF('Indicator Date hidden'!AX13="x","x",$AW$2-'Indicator Date hidden'!AX13)</f>
        <v>0</v>
      </c>
      <c r="AX12" s="211">
        <f>IF('Indicator Date hidden'!AY13="x","x",$AX$2-'Indicator Date hidden'!AY13)</f>
        <v>0</v>
      </c>
      <c r="AY12" s="211">
        <f>IF('Indicator Date hidden'!AZ13="x","x",$AY$2-'Indicator Date hidden'!AZ13)</f>
        <v>0</v>
      </c>
      <c r="AZ12" s="211">
        <f>IF('Indicator Date hidden'!BA13="x","x",$AZ$2-'Indicator Date hidden'!BA13)</f>
        <v>0</v>
      </c>
      <c r="BA12">
        <f t="shared" si="0"/>
        <v>17</v>
      </c>
      <c r="BB12" s="21">
        <f t="shared" si="1"/>
        <v>0.35416666666666669</v>
      </c>
      <c r="BC12">
        <f t="shared" si="2"/>
        <v>6</v>
      </c>
      <c r="BD12" s="21">
        <f t="shared" si="3"/>
        <v>1.346129998262509</v>
      </c>
      <c r="BE12" s="281">
        <f t="shared" si="4"/>
        <v>0</v>
      </c>
    </row>
    <row r="13" spans="1:57" x14ac:dyDescent="0.25">
      <c r="A13" t="s">
        <v>8391</v>
      </c>
      <c r="B13" s="211">
        <f>IF('Indicator Date hidden'!C14="x","x",$B$2-'Indicator Date hidden'!C14)</f>
        <v>0</v>
      </c>
      <c r="C13" s="211">
        <f>IF('Indicator Date hidden'!D14="x","x",$C$2-'Indicator Date hidden'!D14)</f>
        <v>0</v>
      </c>
      <c r="D13" s="211">
        <f>IF('Indicator Date hidden'!E14="x","x",$D$2-'Indicator Date hidden'!E14)</f>
        <v>0</v>
      </c>
      <c r="E13" s="211">
        <f>IF('Indicator Date hidden'!F14="x","x",$E$2-'Indicator Date hidden'!F14)</f>
        <v>0</v>
      </c>
      <c r="F13" s="211">
        <f>IF('Indicator Date hidden'!G14="x","x",$F$2-'Indicator Date hidden'!G14)</f>
        <v>0</v>
      </c>
      <c r="G13" s="211">
        <f>IF('Indicator Date hidden'!H14="x","x",$G$2-'Indicator Date hidden'!H14)</f>
        <v>0</v>
      </c>
      <c r="H13" s="211">
        <f>IF('Indicator Date hidden'!I14="x","x",$H$2-'Indicator Date hidden'!I14)</f>
        <v>0</v>
      </c>
      <c r="I13" s="211">
        <f>IF('Indicator Date hidden'!J14="x","x",$I$2-'Indicator Date hidden'!J14)</f>
        <v>0</v>
      </c>
      <c r="J13" s="211">
        <f>IF('Indicator Date hidden'!K14="x","x",$J$2-'Indicator Date hidden'!K14)</f>
        <v>0</v>
      </c>
      <c r="K13" s="211">
        <f>IF('Indicator Date hidden'!L14="x","x",$K$2-'Indicator Date hidden'!L14)</f>
        <v>0</v>
      </c>
      <c r="L13" s="211">
        <f>IF('Indicator Date hidden'!M14="x","x",$L$2-'Indicator Date hidden'!M14)</f>
        <v>0</v>
      </c>
      <c r="M13" s="211">
        <f>IF('Indicator Date hidden'!N14="x","x",$M$2-'Indicator Date hidden'!N14)</f>
        <v>0</v>
      </c>
      <c r="N13" s="211">
        <f>IF('Indicator Date hidden'!O14="x","x",$N$2-'Indicator Date hidden'!O14)</f>
        <v>0</v>
      </c>
      <c r="O13" s="211">
        <f>IF('Indicator Date hidden'!P14="x","x",$O$2-'Indicator Date hidden'!P14)</f>
        <v>0</v>
      </c>
      <c r="P13" s="211">
        <f>IF('Indicator Date hidden'!Q14="x","x",$P$2-'Indicator Date hidden'!Q14)</f>
        <v>0</v>
      </c>
      <c r="Q13" s="211" t="str">
        <f>IF('Indicator Date hidden'!R14="x","x",$Q$2-'Indicator Date hidden'!R14)</f>
        <v>x</v>
      </c>
      <c r="R13" s="211">
        <f>IF('Indicator Date hidden'!S14="x","x",$R$2-'Indicator Date hidden'!S14)</f>
        <v>0</v>
      </c>
      <c r="S13" s="211">
        <f>IF('Indicator Date hidden'!T14="x","x",$S$2-'Indicator Date hidden'!T14)</f>
        <v>0</v>
      </c>
      <c r="T13" s="211">
        <f>IF('Indicator Date hidden'!U14="x","x",$T$2-'Indicator Date hidden'!U14)</f>
        <v>0</v>
      </c>
      <c r="U13" s="211" t="str">
        <f>IF('Indicator Date hidden'!V14="x","x",$U$2-'Indicator Date hidden'!V14)</f>
        <v>x</v>
      </c>
      <c r="V13" s="211">
        <f>IF('Indicator Date hidden'!W14="x","x",$V$2-'Indicator Date hidden'!W14)</f>
        <v>0</v>
      </c>
      <c r="W13" s="211" t="str">
        <f>IF('Indicator Date hidden'!X14="x","x",$W$2-'Indicator Date hidden'!X14)</f>
        <v>x</v>
      </c>
      <c r="X13" s="211">
        <f>IF('Indicator Date hidden'!Y14="x","x",$X$2-'Indicator Date hidden'!Y14)</f>
        <v>6</v>
      </c>
      <c r="Y13" s="211">
        <f>IF('Indicator Date hidden'!Z14="x","x",$Y$2-'Indicator Date hidden'!Z14)</f>
        <v>0</v>
      </c>
      <c r="Z13" s="211">
        <f>IF('Indicator Date hidden'!AA14="x","x",$Z$2-'Indicator Date hidden'!AA14)</f>
        <v>0</v>
      </c>
      <c r="AA13" s="211">
        <f>IF('Indicator Date hidden'!AB14="x","x",$AA$2-'Indicator Date hidden'!AB14)</f>
        <v>1</v>
      </c>
      <c r="AB13" s="211">
        <f>IF('Indicator Date hidden'!AC14="x","x",$AB$2-'Indicator Date hidden'!AC14)</f>
        <v>0</v>
      </c>
      <c r="AC13" s="211">
        <f>IF('Indicator Date hidden'!AD14="x","x",$AC$2-'Indicator Date hidden'!AD14)</f>
        <v>0</v>
      </c>
      <c r="AD13" s="211" t="str">
        <f>IF('Indicator Date hidden'!AE14="x","x",$AD$2-'Indicator Date hidden'!AE14)</f>
        <v>x</v>
      </c>
      <c r="AE13" s="211">
        <f>IF('Indicator Date hidden'!AF14="x","x",$AE$2-'Indicator Date hidden'!AF14)</f>
        <v>0</v>
      </c>
      <c r="AF13" s="211" t="str">
        <f>IF('Indicator Date hidden'!AG14="x","x",$AF$2-'Indicator Date hidden'!AG14)</f>
        <v>x</v>
      </c>
      <c r="AG13" s="211">
        <f>IF('Indicator Date hidden'!AH14="x","x",$AG$2-'Indicator Date hidden'!AH14)</f>
        <v>0</v>
      </c>
      <c r="AH13" s="211">
        <f>IF('Indicator Date hidden'!AI14="x","x",$AH$2-'Indicator Date hidden'!AI14)</f>
        <v>0</v>
      </c>
      <c r="AI13" s="211">
        <f>IF('Indicator Date hidden'!AJ14="x","x",$AI$2-'Indicator Date hidden'!AJ14)</f>
        <v>0</v>
      </c>
      <c r="AJ13" s="211" t="str">
        <f>IF('Indicator Date hidden'!AK14="x","x",$AJ$2-'Indicator Date hidden'!AK14)</f>
        <v>x</v>
      </c>
      <c r="AK13" s="211">
        <f>IF('Indicator Date hidden'!AL14="x","x",$AK$2-'Indicator Date hidden'!AL14)</f>
        <v>1</v>
      </c>
      <c r="AL13" s="211">
        <f>IF('Indicator Date hidden'!AM14="x","x",$AL$2-'Indicator Date hidden'!AM14)</f>
        <v>0</v>
      </c>
      <c r="AM13" s="211">
        <f>IF('Indicator Date hidden'!AN14="x","x",$AM$2-'Indicator Date hidden'!AN14)</f>
        <v>0</v>
      </c>
      <c r="AN13" s="211">
        <f>IF('Indicator Date hidden'!AO14="x","x",$AN$2-'Indicator Date hidden'!AO14)</f>
        <v>0</v>
      </c>
      <c r="AO13" s="211">
        <f>IF('Indicator Date hidden'!AP14="x","x",$AO$2-'Indicator Date hidden'!AP14)</f>
        <v>0</v>
      </c>
      <c r="AP13" s="211">
        <f>IF('Indicator Date hidden'!AQ14="x","x",$AP$2-'Indicator Date hidden'!AQ14)</f>
        <v>0</v>
      </c>
      <c r="AQ13" s="211" t="str">
        <f>IF('Indicator Date hidden'!AR14="x","x",$AQ$2-'Indicator Date hidden'!AR14)</f>
        <v>x</v>
      </c>
      <c r="AR13" s="211">
        <f>IF('Indicator Date hidden'!AS14="x","x",$AR$2-'Indicator Date hidden'!AS14)</f>
        <v>0</v>
      </c>
      <c r="AS13" s="211">
        <f>IF('Indicator Date hidden'!AT14="x","x",$AS$2-'Indicator Date hidden'!AT14)</f>
        <v>0</v>
      </c>
      <c r="AT13" s="211">
        <f>IF('Indicator Date hidden'!AU14="x","x",$AT$2-'Indicator Date hidden'!AU14)</f>
        <v>0</v>
      </c>
      <c r="AU13" s="211" t="str">
        <f>IF('Indicator Date hidden'!AV14="x","x",$AU$2-'Indicator Date hidden'!AV14)</f>
        <v>x</v>
      </c>
      <c r="AV13" s="211">
        <f>IF('Indicator Date hidden'!AW14="x","x",$AV$2-'Indicator Date hidden'!AW14)</f>
        <v>0</v>
      </c>
      <c r="AW13" s="211">
        <f>IF('Indicator Date hidden'!AX14="x","x",$AW$2-'Indicator Date hidden'!AX14)</f>
        <v>0</v>
      </c>
      <c r="AX13" s="211">
        <f>IF('Indicator Date hidden'!AY14="x","x",$AX$2-'Indicator Date hidden'!AY14)</f>
        <v>0</v>
      </c>
      <c r="AY13" s="211">
        <f>IF('Indicator Date hidden'!AZ14="x","x",$AY$2-'Indicator Date hidden'!AZ14)</f>
        <v>0</v>
      </c>
      <c r="AZ13" s="211">
        <f>IF('Indicator Date hidden'!BA14="x","x",$AZ$2-'Indicator Date hidden'!BA14)</f>
        <v>0</v>
      </c>
      <c r="BA13">
        <f t="shared" si="0"/>
        <v>8</v>
      </c>
      <c r="BB13" s="21">
        <f t="shared" si="1"/>
        <v>0.18604651162790697</v>
      </c>
      <c r="BC13">
        <f t="shared" si="2"/>
        <v>3</v>
      </c>
      <c r="BD13" s="21">
        <f t="shared" si="3"/>
        <v>0.92147036075157907</v>
      </c>
      <c r="BE13" s="281">
        <f t="shared" si="4"/>
        <v>0</v>
      </c>
    </row>
    <row r="14" spans="1:57" x14ac:dyDescent="0.25">
      <c r="A14" t="s">
        <v>8389</v>
      </c>
      <c r="B14" s="211">
        <f>IF('Indicator Date hidden'!C15="x","x",$B$2-'Indicator Date hidden'!C15)</f>
        <v>0</v>
      </c>
      <c r="C14" s="211">
        <f>IF('Indicator Date hidden'!D15="x","x",$C$2-'Indicator Date hidden'!D15)</f>
        <v>0</v>
      </c>
      <c r="D14" s="211">
        <f>IF('Indicator Date hidden'!E15="x","x",$D$2-'Indicator Date hidden'!E15)</f>
        <v>0</v>
      </c>
      <c r="E14" s="211">
        <f>IF('Indicator Date hidden'!F15="x","x",$E$2-'Indicator Date hidden'!F15)</f>
        <v>0</v>
      </c>
      <c r="F14" s="211">
        <f>IF('Indicator Date hidden'!G15="x","x",$F$2-'Indicator Date hidden'!G15)</f>
        <v>0</v>
      </c>
      <c r="G14" s="211">
        <f>IF('Indicator Date hidden'!H15="x","x",$G$2-'Indicator Date hidden'!H15)</f>
        <v>0</v>
      </c>
      <c r="H14" s="211">
        <f>IF('Indicator Date hidden'!I15="x","x",$H$2-'Indicator Date hidden'!I15)</f>
        <v>0</v>
      </c>
      <c r="I14" s="211">
        <f>IF('Indicator Date hidden'!J15="x","x",$I$2-'Indicator Date hidden'!J15)</f>
        <v>0</v>
      </c>
      <c r="J14" s="211">
        <f>IF('Indicator Date hidden'!K15="x","x",$J$2-'Indicator Date hidden'!K15)</f>
        <v>0</v>
      </c>
      <c r="K14" s="211">
        <f>IF('Indicator Date hidden'!L15="x","x",$K$2-'Indicator Date hidden'!L15)</f>
        <v>0</v>
      </c>
      <c r="L14" s="211">
        <f>IF('Indicator Date hidden'!M15="x","x",$L$2-'Indicator Date hidden'!M15)</f>
        <v>0</v>
      </c>
      <c r="M14" s="211">
        <f>IF('Indicator Date hidden'!N15="x","x",$M$2-'Indicator Date hidden'!N15)</f>
        <v>0</v>
      </c>
      <c r="N14" s="211">
        <f>IF('Indicator Date hidden'!O15="x","x",$N$2-'Indicator Date hidden'!O15)</f>
        <v>0</v>
      </c>
      <c r="O14" s="211">
        <f>IF('Indicator Date hidden'!P15="x","x",$O$2-'Indicator Date hidden'!P15)</f>
        <v>0</v>
      </c>
      <c r="P14" s="211">
        <f>IF('Indicator Date hidden'!Q15="x","x",$P$2-'Indicator Date hidden'!Q15)</f>
        <v>0</v>
      </c>
      <c r="Q14" s="211" t="str">
        <f>IF('Indicator Date hidden'!R15="x","x",$Q$2-'Indicator Date hidden'!R15)</f>
        <v>x</v>
      </c>
      <c r="R14" s="211">
        <f>IF('Indicator Date hidden'!S15="x","x",$R$2-'Indicator Date hidden'!S15)</f>
        <v>0</v>
      </c>
      <c r="S14" s="211">
        <f>IF('Indicator Date hidden'!T15="x","x",$S$2-'Indicator Date hidden'!T15)</f>
        <v>0</v>
      </c>
      <c r="T14" s="211">
        <f>IF('Indicator Date hidden'!U15="x","x",$T$2-'Indicator Date hidden'!U15)</f>
        <v>0</v>
      </c>
      <c r="U14" s="211" t="str">
        <f>IF('Indicator Date hidden'!V15="x","x",$U$2-'Indicator Date hidden'!V15)</f>
        <v>x</v>
      </c>
      <c r="V14" s="211">
        <f>IF('Indicator Date hidden'!W15="x","x",$V$2-'Indicator Date hidden'!W15)</f>
        <v>0</v>
      </c>
      <c r="W14" s="211" t="str">
        <f>IF('Indicator Date hidden'!X15="x","x",$W$2-'Indicator Date hidden'!X15)</f>
        <v>x</v>
      </c>
      <c r="X14" s="211">
        <f>IF('Indicator Date hidden'!Y15="x","x",$X$2-'Indicator Date hidden'!Y15)</f>
        <v>2</v>
      </c>
      <c r="Y14" s="211">
        <f>IF('Indicator Date hidden'!Z15="x","x",$Y$2-'Indicator Date hidden'!Z15)</f>
        <v>0</v>
      </c>
      <c r="Z14" s="211">
        <f>IF('Indicator Date hidden'!AA15="x","x",$Z$2-'Indicator Date hidden'!AA15)</f>
        <v>0</v>
      </c>
      <c r="AA14" s="211" t="str">
        <f>IF('Indicator Date hidden'!AB15="x","x",$AA$2-'Indicator Date hidden'!AB15)</f>
        <v>x</v>
      </c>
      <c r="AB14" s="211">
        <f>IF('Indicator Date hidden'!AC15="x","x",$AB$2-'Indicator Date hidden'!AC15)</f>
        <v>0</v>
      </c>
      <c r="AC14" s="211">
        <f>IF('Indicator Date hidden'!AD15="x","x",$AC$2-'Indicator Date hidden'!AD15)</f>
        <v>0</v>
      </c>
      <c r="AD14" s="211" t="str">
        <f>IF('Indicator Date hidden'!AE15="x","x",$AD$2-'Indicator Date hidden'!AE15)</f>
        <v>x</v>
      </c>
      <c r="AE14" s="211">
        <f>IF('Indicator Date hidden'!AF15="x","x",$AE$2-'Indicator Date hidden'!AF15)</f>
        <v>0</v>
      </c>
      <c r="AF14" s="211" t="str">
        <f>IF('Indicator Date hidden'!AG15="x","x",$AF$2-'Indicator Date hidden'!AG15)</f>
        <v>x</v>
      </c>
      <c r="AG14" s="211">
        <f>IF('Indicator Date hidden'!AH15="x","x",$AG$2-'Indicator Date hidden'!AH15)</f>
        <v>0</v>
      </c>
      <c r="AH14" s="211">
        <f>IF('Indicator Date hidden'!AI15="x","x",$AH$2-'Indicator Date hidden'!AI15)</f>
        <v>0</v>
      </c>
      <c r="AI14" s="211">
        <f>IF('Indicator Date hidden'!AJ15="x","x",$AI$2-'Indicator Date hidden'!AJ15)</f>
        <v>0</v>
      </c>
      <c r="AJ14" s="211" t="str">
        <f>IF('Indicator Date hidden'!AK15="x","x",$AJ$2-'Indicator Date hidden'!AK15)</f>
        <v>x</v>
      </c>
      <c r="AK14" s="211">
        <f>IF('Indicator Date hidden'!AL15="x","x",$AK$2-'Indicator Date hidden'!AL15)</f>
        <v>1</v>
      </c>
      <c r="AL14" s="211">
        <f>IF('Indicator Date hidden'!AM15="x","x",$AL$2-'Indicator Date hidden'!AM15)</f>
        <v>0</v>
      </c>
      <c r="AM14" s="211">
        <f>IF('Indicator Date hidden'!AN15="x","x",$AM$2-'Indicator Date hidden'!AN15)</f>
        <v>0</v>
      </c>
      <c r="AN14" s="211">
        <f>IF('Indicator Date hidden'!AO15="x","x",$AN$2-'Indicator Date hidden'!AO15)</f>
        <v>0</v>
      </c>
      <c r="AO14" s="211">
        <f>IF('Indicator Date hidden'!AP15="x","x",$AO$2-'Indicator Date hidden'!AP15)</f>
        <v>0</v>
      </c>
      <c r="AP14" s="211">
        <f>IF('Indicator Date hidden'!AQ15="x","x",$AP$2-'Indicator Date hidden'!AQ15)</f>
        <v>0</v>
      </c>
      <c r="AQ14" s="211">
        <f>IF('Indicator Date hidden'!AR15="x","x",$AQ$2-'Indicator Date hidden'!AR15)</f>
        <v>4</v>
      </c>
      <c r="AR14" s="211">
        <f>IF('Indicator Date hidden'!AS15="x","x",$AR$2-'Indicator Date hidden'!AS15)</f>
        <v>0</v>
      </c>
      <c r="AS14" s="211">
        <f>IF('Indicator Date hidden'!AT15="x","x",$AS$2-'Indicator Date hidden'!AT15)</f>
        <v>0</v>
      </c>
      <c r="AT14" s="211">
        <f>IF('Indicator Date hidden'!AU15="x","x",$AT$2-'Indicator Date hidden'!AU15)</f>
        <v>0</v>
      </c>
      <c r="AU14" s="211">
        <f>IF('Indicator Date hidden'!AV15="x","x",$AU$2-'Indicator Date hidden'!AV15)</f>
        <v>4</v>
      </c>
      <c r="AV14" s="211">
        <f>IF('Indicator Date hidden'!AW15="x","x",$AV$2-'Indicator Date hidden'!AW15)</f>
        <v>0</v>
      </c>
      <c r="AW14" s="211">
        <f>IF('Indicator Date hidden'!AX15="x","x",$AW$2-'Indicator Date hidden'!AX15)</f>
        <v>0</v>
      </c>
      <c r="AX14" s="211">
        <f>IF('Indicator Date hidden'!AY15="x","x",$AX$2-'Indicator Date hidden'!AY15)</f>
        <v>0</v>
      </c>
      <c r="AY14" s="211">
        <f>IF('Indicator Date hidden'!AZ15="x","x",$AY$2-'Indicator Date hidden'!AZ15)</f>
        <v>0</v>
      </c>
      <c r="AZ14" s="211">
        <f>IF('Indicator Date hidden'!BA15="x","x",$AZ$2-'Indicator Date hidden'!BA15)</f>
        <v>0</v>
      </c>
      <c r="BA14">
        <f t="shared" si="0"/>
        <v>11</v>
      </c>
      <c r="BB14" s="21">
        <f t="shared" si="1"/>
        <v>0.25</v>
      </c>
      <c r="BC14">
        <f t="shared" si="2"/>
        <v>4</v>
      </c>
      <c r="BD14" s="21">
        <f t="shared" si="3"/>
        <v>0.882274951990076</v>
      </c>
      <c r="BE14" s="281">
        <f t="shared" si="4"/>
        <v>0</v>
      </c>
    </row>
    <row r="15" spans="1:57" x14ac:dyDescent="0.25">
      <c r="A15" t="s">
        <v>8385</v>
      </c>
      <c r="B15" s="211">
        <f>IF('Indicator Date hidden'!C16="x","x",$B$2-'Indicator Date hidden'!C16)</f>
        <v>0</v>
      </c>
      <c r="C15" s="211">
        <f>IF('Indicator Date hidden'!D16="x","x",$C$2-'Indicator Date hidden'!D16)</f>
        <v>0</v>
      </c>
      <c r="D15" s="211">
        <f>IF('Indicator Date hidden'!E16="x","x",$D$2-'Indicator Date hidden'!E16)</f>
        <v>0</v>
      </c>
      <c r="E15" s="211">
        <f>IF('Indicator Date hidden'!F16="x","x",$E$2-'Indicator Date hidden'!F16)</f>
        <v>0</v>
      </c>
      <c r="F15" s="211">
        <f>IF('Indicator Date hidden'!G16="x","x",$F$2-'Indicator Date hidden'!G16)</f>
        <v>0</v>
      </c>
      <c r="G15" s="211">
        <f>IF('Indicator Date hidden'!H16="x","x",$G$2-'Indicator Date hidden'!H16)</f>
        <v>0</v>
      </c>
      <c r="H15" s="211">
        <f>IF('Indicator Date hidden'!I16="x","x",$H$2-'Indicator Date hidden'!I16)</f>
        <v>0</v>
      </c>
      <c r="I15" s="211">
        <f>IF('Indicator Date hidden'!J16="x","x",$I$2-'Indicator Date hidden'!J16)</f>
        <v>0</v>
      </c>
      <c r="J15" s="211">
        <f>IF('Indicator Date hidden'!K16="x","x",$J$2-'Indicator Date hidden'!K16)</f>
        <v>0</v>
      </c>
      <c r="K15" s="211">
        <f>IF('Indicator Date hidden'!L16="x","x",$K$2-'Indicator Date hidden'!L16)</f>
        <v>0</v>
      </c>
      <c r="L15" s="211">
        <f>IF('Indicator Date hidden'!M16="x","x",$L$2-'Indicator Date hidden'!M16)</f>
        <v>0</v>
      </c>
      <c r="M15" s="211">
        <f>IF('Indicator Date hidden'!N16="x","x",$M$2-'Indicator Date hidden'!N16)</f>
        <v>0</v>
      </c>
      <c r="N15" s="211">
        <f>IF('Indicator Date hidden'!O16="x","x",$N$2-'Indicator Date hidden'!O16)</f>
        <v>0</v>
      </c>
      <c r="O15" s="211">
        <f>IF('Indicator Date hidden'!P16="x","x",$O$2-'Indicator Date hidden'!P16)</f>
        <v>0</v>
      </c>
      <c r="P15" s="211">
        <f>IF('Indicator Date hidden'!Q16="x","x",$P$2-'Indicator Date hidden'!Q16)</f>
        <v>0</v>
      </c>
      <c r="Q15" s="211">
        <f>IF('Indicator Date hidden'!R16="x","x",$Q$2-'Indicator Date hidden'!R16)</f>
        <v>3</v>
      </c>
      <c r="R15" s="211">
        <f>IF('Indicator Date hidden'!S16="x","x",$R$2-'Indicator Date hidden'!S16)</f>
        <v>0</v>
      </c>
      <c r="S15" s="211">
        <f>IF('Indicator Date hidden'!T16="x","x",$S$2-'Indicator Date hidden'!T16)</f>
        <v>0</v>
      </c>
      <c r="T15" s="211">
        <f>IF('Indicator Date hidden'!U16="x","x",$T$2-'Indicator Date hidden'!U16)</f>
        <v>0</v>
      </c>
      <c r="U15" s="211">
        <f>IF('Indicator Date hidden'!V16="x","x",$U$2-'Indicator Date hidden'!V16)</f>
        <v>0</v>
      </c>
      <c r="V15" s="211">
        <f>IF('Indicator Date hidden'!W16="x","x",$V$2-'Indicator Date hidden'!W16)</f>
        <v>0</v>
      </c>
      <c r="W15" s="211">
        <f>IF('Indicator Date hidden'!X16="x","x",$W$2-'Indicator Date hidden'!X16)</f>
        <v>0</v>
      </c>
      <c r="X15" s="211">
        <f>IF('Indicator Date hidden'!Y16="x","x",$X$2-'Indicator Date hidden'!Y16)</f>
        <v>3</v>
      </c>
      <c r="Y15" s="211">
        <f>IF('Indicator Date hidden'!Z16="x","x",$Y$2-'Indicator Date hidden'!Z16)</f>
        <v>0</v>
      </c>
      <c r="Z15" s="211">
        <f>IF('Indicator Date hidden'!AA16="x","x",$Z$2-'Indicator Date hidden'!AA16)</f>
        <v>0</v>
      </c>
      <c r="AA15" s="211">
        <f>IF('Indicator Date hidden'!AB16="x","x",$AA$2-'Indicator Date hidden'!AB16)</f>
        <v>0</v>
      </c>
      <c r="AB15" s="211">
        <f>IF('Indicator Date hidden'!AC16="x","x",$AB$2-'Indicator Date hidden'!AC16)</f>
        <v>0</v>
      </c>
      <c r="AC15" s="211">
        <f>IF('Indicator Date hidden'!AD16="x","x",$AC$2-'Indicator Date hidden'!AD16)</f>
        <v>0</v>
      </c>
      <c r="AD15" s="211">
        <f>IF('Indicator Date hidden'!AE16="x","x",$AD$2-'Indicator Date hidden'!AE16)</f>
        <v>0</v>
      </c>
      <c r="AE15" s="211">
        <f>IF('Indicator Date hidden'!AF16="x","x",$AE$2-'Indicator Date hidden'!AF16)</f>
        <v>0</v>
      </c>
      <c r="AF15" s="211">
        <f>IF('Indicator Date hidden'!AG16="x","x",$AF$2-'Indicator Date hidden'!AG16)</f>
        <v>3</v>
      </c>
      <c r="AG15" s="211">
        <f>IF('Indicator Date hidden'!AH16="x","x",$AG$2-'Indicator Date hidden'!AH16)</f>
        <v>0</v>
      </c>
      <c r="AH15" s="211">
        <f>IF('Indicator Date hidden'!AI16="x","x",$AH$2-'Indicator Date hidden'!AI16)</f>
        <v>0</v>
      </c>
      <c r="AI15" s="211">
        <f>IF('Indicator Date hidden'!AJ16="x","x",$AI$2-'Indicator Date hidden'!AJ16)</f>
        <v>0</v>
      </c>
      <c r="AJ15" s="211">
        <f>IF('Indicator Date hidden'!AK16="x","x",$AJ$2-'Indicator Date hidden'!AK16)</f>
        <v>1</v>
      </c>
      <c r="AK15" s="211">
        <f>IF('Indicator Date hidden'!AL16="x","x",$AK$2-'Indicator Date hidden'!AL16)</f>
        <v>1</v>
      </c>
      <c r="AL15" s="211">
        <f>IF('Indicator Date hidden'!AM16="x","x",$AL$2-'Indicator Date hidden'!AM16)</f>
        <v>0</v>
      </c>
      <c r="AM15" s="211">
        <f>IF('Indicator Date hidden'!AN16="x","x",$AM$2-'Indicator Date hidden'!AN16)</f>
        <v>0</v>
      </c>
      <c r="AN15" s="211">
        <f>IF('Indicator Date hidden'!AO16="x","x",$AN$2-'Indicator Date hidden'!AO16)</f>
        <v>0</v>
      </c>
      <c r="AO15" s="211">
        <f>IF('Indicator Date hidden'!AP16="x","x",$AO$2-'Indicator Date hidden'!AP16)</f>
        <v>0</v>
      </c>
      <c r="AP15" s="211">
        <f>IF('Indicator Date hidden'!AQ16="x","x",$AP$2-'Indicator Date hidden'!AQ16)</f>
        <v>0</v>
      </c>
      <c r="AQ15" s="211">
        <f>IF('Indicator Date hidden'!AR16="x","x",$AQ$2-'Indicator Date hidden'!AR16)</f>
        <v>0</v>
      </c>
      <c r="AR15" s="211">
        <f>IF('Indicator Date hidden'!AS16="x","x",$AR$2-'Indicator Date hidden'!AS16)</f>
        <v>0</v>
      </c>
      <c r="AS15" s="211">
        <f>IF('Indicator Date hidden'!AT16="x","x",$AS$2-'Indicator Date hidden'!AT16)</f>
        <v>0</v>
      </c>
      <c r="AT15" s="211">
        <f>IF('Indicator Date hidden'!AU16="x","x",$AT$2-'Indicator Date hidden'!AU16)</f>
        <v>0</v>
      </c>
      <c r="AU15" s="211">
        <f>IF('Indicator Date hidden'!AV16="x","x",$AU$2-'Indicator Date hidden'!AV16)</f>
        <v>1</v>
      </c>
      <c r="AV15" s="211">
        <f>IF('Indicator Date hidden'!AW16="x","x",$AV$2-'Indicator Date hidden'!AW16)</f>
        <v>0</v>
      </c>
      <c r="AW15" s="211">
        <f>IF('Indicator Date hidden'!AX16="x","x",$AW$2-'Indicator Date hidden'!AX16)</f>
        <v>0</v>
      </c>
      <c r="AX15" s="211">
        <f>IF('Indicator Date hidden'!AY16="x","x",$AX$2-'Indicator Date hidden'!AY16)</f>
        <v>0</v>
      </c>
      <c r="AY15" s="211">
        <f>IF('Indicator Date hidden'!AZ16="x","x",$AY$2-'Indicator Date hidden'!AZ16)</f>
        <v>0</v>
      </c>
      <c r="AZ15" s="211">
        <f>IF('Indicator Date hidden'!BA16="x","x",$AZ$2-'Indicator Date hidden'!BA16)</f>
        <v>0</v>
      </c>
      <c r="BA15">
        <f t="shared" si="0"/>
        <v>12</v>
      </c>
      <c r="BB15" s="21">
        <f t="shared" si="1"/>
        <v>0.23529411764705882</v>
      </c>
      <c r="BC15">
        <f t="shared" si="2"/>
        <v>6</v>
      </c>
      <c r="BD15" s="21">
        <f t="shared" si="3"/>
        <v>0.72998080270534449</v>
      </c>
      <c r="BE15" s="281">
        <f t="shared" si="4"/>
        <v>0</v>
      </c>
    </row>
    <row r="16" spans="1:57" x14ac:dyDescent="0.25">
      <c r="A16" t="s">
        <v>8402</v>
      </c>
      <c r="B16" s="211">
        <f>IF('Indicator Date hidden'!C17="x","x",$B$2-'Indicator Date hidden'!C17)</f>
        <v>0</v>
      </c>
      <c r="C16" s="211">
        <f>IF('Indicator Date hidden'!D17="x","x",$C$2-'Indicator Date hidden'!D17)</f>
        <v>0</v>
      </c>
      <c r="D16" s="211">
        <f>IF('Indicator Date hidden'!E17="x","x",$D$2-'Indicator Date hidden'!E17)</f>
        <v>0</v>
      </c>
      <c r="E16" s="211">
        <f>IF('Indicator Date hidden'!F17="x","x",$E$2-'Indicator Date hidden'!F17)</f>
        <v>0</v>
      </c>
      <c r="F16" s="211">
        <f>IF('Indicator Date hidden'!G17="x","x",$F$2-'Indicator Date hidden'!G17)</f>
        <v>0</v>
      </c>
      <c r="G16" s="211">
        <f>IF('Indicator Date hidden'!H17="x","x",$G$2-'Indicator Date hidden'!H17)</f>
        <v>0</v>
      </c>
      <c r="H16" s="211">
        <f>IF('Indicator Date hidden'!I17="x","x",$H$2-'Indicator Date hidden'!I17)</f>
        <v>0</v>
      </c>
      <c r="I16" s="211">
        <f>IF('Indicator Date hidden'!J17="x","x",$I$2-'Indicator Date hidden'!J17)</f>
        <v>0</v>
      </c>
      <c r="J16" s="211">
        <f>IF('Indicator Date hidden'!K17="x","x",$J$2-'Indicator Date hidden'!K17)</f>
        <v>0</v>
      </c>
      <c r="K16" s="211">
        <f>IF('Indicator Date hidden'!L17="x","x",$K$2-'Indicator Date hidden'!L17)</f>
        <v>0</v>
      </c>
      <c r="L16" s="211">
        <f>IF('Indicator Date hidden'!M17="x","x",$L$2-'Indicator Date hidden'!M17)</f>
        <v>0</v>
      </c>
      <c r="M16" s="211">
        <f>IF('Indicator Date hidden'!N17="x","x",$M$2-'Indicator Date hidden'!N17)</f>
        <v>0</v>
      </c>
      <c r="N16" s="211">
        <f>IF('Indicator Date hidden'!O17="x","x",$N$2-'Indicator Date hidden'!O17)</f>
        <v>0</v>
      </c>
      <c r="O16" s="211">
        <f>IF('Indicator Date hidden'!P17="x","x",$O$2-'Indicator Date hidden'!P17)</f>
        <v>0</v>
      </c>
      <c r="P16" s="211">
        <f>IF('Indicator Date hidden'!Q17="x","x",$P$2-'Indicator Date hidden'!Q17)</f>
        <v>0</v>
      </c>
      <c r="Q16" s="211">
        <f>IF('Indicator Date hidden'!R17="x","x",$Q$2-'Indicator Date hidden'!R17)</f>
        <v>2</v>
      </c>
      <c r="R16" s="211">
        <f>IF('Indicator Date hidden'!S17="x","x",$R$2-'Indicator Date hidden'!S17)</f>
        <v>0</v>
      </c>
      <c r="S16" s="211">
        <f>IF('Indicator Date hidden'!T17="x","x",$S$2-'Indicator Date hidden'!T17)</f>
        <v>0</v>
      </c>
      <c r="T16" s="211">
        <f>IF('Indicator Date hidden'!U17="x","x",$T$2-'Indicator Date hidden'!U17)</f>
        <v>0</v>
      </c>
      <c r="U16" s="211" t="str">
        <f>IF('Indicator Date hidden'!V17="x","x",$U$2-'Indicator Date hidden'!V17)</f>
        <v>x</v>
      </c>
      <c r="V16" s="211">
        <f>IF('Indicator Date hidden'!W17="x","x",$V$2-'Indicator Date hidden'!W17)</f>
        <v>0</v>
      </c>
      <c r="W16" s="211">
        <f>IF('Indicator Date hidden'!X17="x","x",$W$2-'Indicator Date hidden'!X17)</f>
        <v>1</v>
      </c>
      <c r="X16" s="211">
        <f>IF('Indicator Date hidden'!Y17="x","x",$X$2-'Indicator Date hidden'!Y17)</f>
        <v>4</v>
      </c>
      <c r="Y16" s="211">
        <f>IF('Indicator Date hidden'!Z17="x","x",$Y$2-'Indicator Date hidden'!Z17)</f>
        <v>0</v>
      </c>
      <c r="Z16" s="211">
        <f>IF('Indicator Date hidden'!AA17="x","x",$Z$2-'Indicator Date hidden'!AA17)</f>
        <v>0</v>
      </c>
      <c r="AA16" s="211">
        <f>IF('Indicator Date hidden'!AB17="x","x",$AA$2-'Indicator Date hidden'!AB17)</f>
        <v>1</v>
      </c>
      <c r="AB16" s="211">
        <f>IF('Indicator Date hidden'!AC17="x","x",$AB$2-'Indicator Date hidden'!AC17)</f>
        <v>0</v>
      </c>
      <c r="AC16" s="211">
        <f>IF('Indicator Date hidden'!AD17="x","x",$AC$2-'Indicator Date hidden'!AD17)</f>
        <v>0</v>
      </c>
      <c r="AD16" s="211" t="str">
        <f>IF('Indicator Date hidden'!AE17="x","x",$AD$2-'Indicator Date hidden'!AE17)</f>
        <v>x</v>
      </c>
      <c r="AE16" s="211">
        <f>IF('Indicator Date hidden'!AF17="x","x",$AE$2-'Indicator Date hidden'!AF17)</f>
        <v>0</v>
      </c>
      <c r="AF16" s="211" t="str">
        <f>IF('Indicator Date hidden'!AG17="x","x",$AF$2-'Indicator Date hidden'!AG17)</f>
        <v>x</v>
      </c>
      <c r="AG16" s="211">
        <f>IF('Indicator Date hidden'!AH17="x","x",$AG$2-'Indicator Date hidden'!AH17)</f>
        <v>0</v>
      </c>
      <c r="AH16" s="211">
        <f>IF('Indicator Date hidden'!AI17="x","x",$AH$2-'Indicator Date hidden'!AI17)</f>
        <v>0</v>
      </c>
      <c r="AI16" s="211">
        <f>IF('Indicator Date hidden'!AJ17="x","x",$AI$2-'Indicator Date hidden'!AJ17)</f>
        <v>0</v>
      </c>
      <c r="AJ16" s="211" t="str">
        <f>IF('Indicator Date hidden'!AK17="x","x",$AJ$2-'Indicator Date hidden'!AK17)</f>
        <v>x</v>
      </c>
      <c r="AK16" s="211">
        <f>IF('Indicator Date hidden'!AL17="x","x",$AK$2-'Indicator Date hidden'!AL17)</f>
        <v>1</v>
      </c>
      <c r="AL16" s="211">
        <f>IF('Indicator Date hidden'!AM17="x","x",$AL$2-'Indicator Date hidden'!AM17)</f>
        <v>0</v>
      </c>
      <c r="AM16" s="211">
        <f>IF('Indicator Date hidden'!AN17="x","x",$AM$2-'Indicator Date hidden'!AN17)</f>
        <v>0</v>
      </c>
      <c r="AN16" s="211">
        <f>IF('Indicator Date hidden'!AO17="x","x",$AN$2-'Indicator Date hidden'!AO17)</f>
        <v>0</v>
      </c>
      <c r="AO16" s="211">
        <f>IF('Indicator Date hidden'!AP17="x","x",$AO$2-'Indicator Date hidden'!AP17)</f>
        <v>0</v>
      </c>
      <c r="AP16" s="211">
        <f>IF('Indicator Date hidden'!AQ17="x","x",$AP$2-'Indicator Date hidden'!AQ17)</f>
        <v>0</v>
      </c>
      <c r="AQ16" s="211">
        <f>IF('Indicator Date hidden'!AR17="x","x",$AQ$2-'Indicator Date hidden'!AR17)</f>
        <v>4</v>
      </c>
      <c r="AR16" s="211">
        <f>IF('Indicator Date hidden'!AS17="x","x",$AR$2-'Indicator Date hidden'!AS17)</f>
        <v>0</v>
      </c>
      <c r="AS16" s="211">
        <f>IF('Indicator Date hidden'!AT17="x","x",$AS$2-'Indicator Date hidden'!AT17)</f>
        <v>0</v>
      </c>
      <c r="AT16" s="211">
        <f>IF('Indicator Date hidden'!AU17="x","x",$AT$2-'Indicator Date hidden'!AU17)</f>
        <v>0</v>
      </c>
      <c r="AU16" s="211" t="str">
        <f>IF('Indicator Date hidden'!AV17="x","x",$AU$2-'Indicator Date hidden'!AV17)</f>
        <v>x</v>
      </c>
      <c r="AV16" s="211">
        <f>IF('Indicator Date hidden'!AW17="x","x",$AV$2-'Indicator Date hidden'!AW17)</f>
        <v>0</v>
      </c>
      <c r="AW16" s="211">
        <f>IF('Indicator Date hidden'!AX17="x","x",$AW$2-'Indicator Date hidden'!AX17)</f>
        <v>0</v>
      </c>
      <c r="AX16" s="211">
        <f>IF('Indicator Date hidden'!AY17="x","x",$AX$2-'Indicator Date hidden'!AY17)</f>
        <v>0</v>
      </c>
      <c r="AY16" s="211">
        <f>IF('Indicator Date hidden'!AZ17="x","x",$AY$2-'Indicator Date hidden'!AZ17)</f>
        <v>0</v>
      </c>
      <c r="AZ16" s="211">
        <f>IF('Indicator Date hidden'!BA17="x","x",$AZ$2-'Indicator Date hidden'!BA17)</f>
        <v>0</v>
      </c>
      <c r="BA16">
        <f t="shared" si="0"/>
        <v>13</v>
      </c>
      <c r="BB16" s="21">
        <f t="shared" si="1"/>
        <v>0.28260869565217389</v>
      </c>
      <c r="BC16">
        <f t="shared" si="2"/>
        <v>6</v>
      </c>
      <c r="BD16" s="21">
        <f t="shared" si="3"/>
        <v>0.87633236394549452</v>
      </c>
      <c r="BE16" s="281">
        <f t="shared" si="4"/>
        <v>0</v>
      </c>
    </row>
    <row r="17" spans="1:57" x14ac:dyDescent="0.25">
      <c r="A17" t="s">
        <v>8395</v>
      </c>
      <c r="B17" s="211">
        <f>IF('Indicator Date hidden'!C18="x","x",$B$2-'Indicator Date hidden'!C18)</f>
        <v>0</v>
      </c>
      <c r="C17" s="211">
        <f>IF('Indicator Date hidden'!D18="x","x",$C$2-'Indicator Date hidden'!D18)</f>
        <v>0</v>
      </c>
      <c r="D17" s="211">
        <f>IF('Indicator Date hidden'!E18="x","x",$D$2-'Indicator Date hidden'!E18)</f>
        <v>0</v>
      </c>
      <c r="E17" s="211">
        <f>IF('Indicator Date hidden'!F18="x","x",$E$2-'Indicator Date hidden'!F18)</f>
        <v>0</v>
      </c>
      <c r="F17" s="211">
        <f>IF('Indicator Date hidden'!G18="x","x",$F$2-'Indicator Date hidden'!G18)</f>
        <v>0</v>
      </c>
      <c r="G17" s="211">
        <f>IF('Indicator Date hidden'!H18="x","x",$G$2-'Indicator Date hidden'!H18)</f>
        <v>0</v>
      </c>
      <c r="H17" s="211">
        <f>IF('Indicator Date hidden'!I18="x","x",$H$2-'Indicator Date hidden'!I18)</f>
        <v>0</v>
      </c>
      <c r="I17" s="211">
        <f>IF('Indicator Date hidden'!J18="x","x",$I$2-'Indicator Date hidden'!J18)</f>
        <v>0</v>
      </c>
      <c r="J17" s="211">
        <f>IF('Indicator Date hidden'!K18="x","x",$J$2-'Indicator Date hidden'!K18)</f>
        <v>0</v>
      </c>
      <c r="K17" s="211">
        <f>IF('Indicator Date hidden'!L18="x","x",$K$2-'Indicator Date hidden'!L18)</f>
        <v>0</v>
      </c>
      <c r="L17" s="211">
        <f>IF('Indicator Date hidden'!M18="x","x",$L$2-'Indicator Date hidden'!M18)</f>
        <v>0</v>
      </c>
      <c r="M17" s="211">
        <f>IF('Indicator Date hidden'!N18="x","x",$M$2-'Indicator Date hidden'!N18)</f>
        <v>0</v>
      </c>
      <c r="N17" s="211">
        <f>IF('Indicator Date hidden'!O18="x","x",$N$2-'Indicator Date hidden'!O18)</f>
        <v>0</v>
      </c>
      <c r="O17" s="211">
        <f>IF('Indicator Date hidden'!P18="x","x",$O$2-'Indicator Date hidden'!P18)</f>
        <v>0</v>
      </c>
      <c r="P17" s="211">
        <f>IF('Indicator Date hidden'!Q18="x","x",$P$2-'Indicator Date hidden'!Q18)</f>
        <v>0</v>
      </c>
      <c r="Q17" s="211">
        <f>IF('Indicator Date hidden'!R18="x","x",$Q$2-'Indicator Date hidden'!R18)</f>
        <v>9</v>
      </c>
      <c r="R17" s="211">
        <f>IF('Indicator Date hidden'!S18="x","x",$R$2-'Indicator Date hidden'!S18)</f>
        <v>0</v>
      </c>
      <c r="S17" s="211">
        <f>IF('Indicator Date hidden'!T18="x","x",$S$2-'Indicator Date hidden'!T18)</f>
        <v>0</v>
      </c>
      <c r="T17" s="211">
        <f>IF('Indicator Date hidden'!U18="x","x",$T$2-'Indicator Date hidden'!U18)</f>
        <v>0</v>
      </c>
      <c r="U17" s="211">
        <f>IF('Indicator Date hidden'!V18="x","x",$U$2-'Indicator Date hidden'!V18)</f>
        <v>0</v>
      </c>
      <c r="V17" s="211">
        <f>IF('Indicator Date hidden'!W18="x","x",$V$2-'Indicator Date hidden'!W18)</f>
        <v>0</v>
      </c>
      <c r="W17" s="211">
        <f>IF('Indicator Date hidden'!X18="x","x",$W$2-'Indicator Date hidden'!X18)</f>
        <v>9</v>
      </c>
      <c r="X17" s="211">
        <f>IF('Indicator Date hidden'!Y18="x","x",$X$2-'Indicator Date hidden'!Y18)</f>
        <v>1</v>
      </c>
      <c r="Y17" s="211">
        <f>IF('Indicator Date hidden'!Z18="x","x",$Y$2-'Indicator Date hidden'!Z18)</f>
        <v>0</v>
      </c>
      <c r="Z17" s="211">
        <f>IF('Indicator Date hidden'!AA18="x","x",$Z$2-'Indicator Date hidden'!AA18)</f>
        <v>0</v>
      </c>
      <c r="AA17" s="211">
        <f>IF('Indicator Date hidden'!AB18="x","x",$AA$2-'Indicator Date hidden'!AB18)</f>
        <v>0</v>
      </c>
      <c r="AB17" s="211">
        <f>IF('Indicator Date hidden'!AC18="x","x",$AB$2-'Indicator Date hidden'!AC18)</f>
        <v>0</v>
      </c>
      <c r="AC17" s="211">
        <f>IF('Indicator Date hidden'!AD18="x","x",$AC$2-'Indicator Date hidden'!AD18)</f>
        <v>0</v>
      </c>
      <c r="AD17" s="211" t="str">
        <f>IF('Indicator Date hidden'!AE18="x","x",$AD$2-'Indicator Date hidden'!AE18)</f>
        <v>x</v>
      </c>
      <c r="AE17" s="211">
        <f>IF('Indicator Date hidden'!AF18="x","x",$AE$2-'Indicator Date hidden'!AF18)</f>
        <v>0</v>
      </c>
      <c r="AF17" s="211">
        <f>IF('Indicator Date hidden'!AG18="x","x",$AF$2-'Indicator Date hidden'!AG18)</f>
        <v>1</v>
      </c>
      <c r="AG17" s="211">
        <f>IF('Indicator Date hidden'!AH18="x","x",$AG$2-'Indicator Date hidden'!AH18)</f>
        <v>0</v>
      </c>
      <c r="AH17" s="211">
        <f>IF('Indicator Date hidden'!AI18="x","x",$AH$2-'Indicator Date hidden'!AI18)</f>
        <v>0</v>
      </c>
      <c r="AI17" s="211">
        <f>IF('Indicator Date hidden'!AJ18="x","x",$AI$2-'Indicator Date hidden'!AJ18)</f>
        <v>0</v>
      </c>
      <c r="AJ17" s="211" t="str">
        <f>IF('Indicator Date hidden'!AK18="x","x",$AJ$2-'Indicator Date hidden'!AK18)</f>
        <v>x</v>
      </c>
      <c r="AK17" s="211">
        <f>IF('Indicator Date hidden'!AL18="x","x",$AK$2-'Indicator Date hidden'!AL18)</f>
        <v>1</v>
      </c>
      <c r="AL17" s="211">
        <f>IF('Indicator Date hidden'!AM18="x","x",$AL$2-'Indicator Date hidden'!AM18)</f>
        <v>0</v>
      </c>
      <c r="AM17" s="211">
        <f>IF('Indicator Date hidden'!AN18="x","x",$AM$2-'Indicator Date hidden'!AN18)</f>
        <v>0</v>
      </c>
      <c r="AN17" s="211">
        <f>IF('Indicator Date hidden'!AO18="x","x",$AN$2-'Indicator Date hidden'!AO18)</f>
        <v>0</v>
      </c>
      <c r="AO17" s="211" t="str">
        <f>IF('Indicator Date hidden'!AP18="x","x",$AO$2-'Indicator Date hidden'!AP18)</f>
        <v>x</v>
      </c>
      <c r="AP17" s="211" t="str">
        <f>IF('Indicator Date hidden'!AQ18="x","x",$AP$2-'Indicator Date hidden'!AQ18)</f>
        <v>x</v>
      </c>
      <c r="AQ17" s="211">
        <f>IF('Indicator Date hidden'!AR18="x","x",$AQ$2-'Indicator Date hidden'!AR18)</f>
        <v>0</v>
      </c>
      <c r="AR17" s="211">
        <f>IF('Indicator Date hidden'!AS18="x","x",$AR$2-'Indicator Date hidden'!AS18)</f>
        <v>0</v>
      </c>
      <c r="AS17" s="211">
        <f>IF('Indicator Date hidden'!AT18="x","x",$AS$2-'Indicator Date hidden'!AT18)</f>
        <v>0</v>
      </c>
      <c r="AT17" s="211">
        <f>IF('Indicator Date hidden'!AU18="x","x",$AT$2-'Indicator Date hidden'!AU18)</f>
        <v>0</v>
      </c>
      <c r="AU17" s="211">
        <f>IF('Indicator Date hidden'!AV18="x","x",$AU$2-'Indicator Date hidden'!AV18)</f>
        <v>5</v>
      </c>
      <c r="AV17" s="211">
        <f>IF('Indicator Date hidden'!AW18="x","x",$AV$2-'Indicator Date hidden'!AW18)</f>
        <v>0</v>
      </c>
      <c r="AW17" s="211">
        <f>IF('Indicator Date hidden'!AX18="x","x",$AW$2-'Indicator Date hidden'!AX18)</f>
        <v>0</v>
      </c>
      <c r="AX17" s="211">
        <f>IF('Indicator Date hidden'!AY18="x","x",$AX$2-'Indicator Date hidden'!AY18)</f>
        <v>0</v>
      </c>
      <c r="AY17" s="211">
        <f>IF('Indicator Date hidden'!AZ18="x","x",$AY$2-'Indicator Date hidden'!AZ18)</f>
        <v>0</v>
      </c>
      <c r="AZ17" s="211">
        <f>IF('Indicator Date hidden'!BA18="x","x",$AZ$2-'Indicator Date hidden'!BA18)</f>
        <v>0</v>
      </c>
      <c r="BA17">
        <f t="shared" si="0"/>
        <v>26</v>
      </c>
      <c r="BB17" s="21">
        <f t="shared" si="1"/>
        <v>0.55319148936170215</v>
      </c>
      <c r="BC17">
        <f t="shared" si="2"/>
        <v>6</v>
      </c>
      <c r="BD17" s="21">
        <f t="shared" si="3"/>
        <v>1.9330112176568308</v>
      </c>
      <c r="BE17" s="281">
        <f t="shared" si="4"/>
        <v>0</v>
      </c>
    </row>
    <row r="18" spans="1:57" x14ac:dyDescent="0.25">
      <c r="A18" t="s">
        <v>8381</v>
      </c>
      <c r="B18" s="211">
        <f>IF('Indicator Date hidden'!C19="x","x",$B$2-'Indicator Date hidden'!C19)</f>
        <v>0</v>
      </c>
      <c r="C18" s="211">
        <f>IF('Indicator Date hidden'!D19="x","x",$C$2-'Indicator Date hidden'!D19)</f>
        <v>0</v>
      </c>
      <c r="D18" s="211">
        <f>IF('Indicator Date hidden'!E19="x","x",$D$2-'Indicator Date hidden'!E19)</f>
        <v>0</v>
      </c>
      <c r="E18" s="211">
        <f>IF('Indicator Date hidden'!F19="x","x",$E$2-'Indicator Date hidden'!F19)</f>
        <v>0</v>
      </c>
      <c r="F18" s="211">
        <f>IF('Indicator Date hidden'!G19="x","x",$F$2-'Indicator Date hidden'!G19)</f>
        <v>0</v>
      </c>
      <c r="G18" s="211">
        <f>IF('Indicator Date hidden'!H19="x","x",$G$2-'Indicator Date hidden'!H19)</f>
        <v>0</v>
      </c>
      <c r="H18" s="211">
        <f>IF('Indicator Date hidden'!I19="x","x",$H$2-'Indicator Date hidden'!I19)</f>
        <v>0</v>
      </c>
      <c r="I18" s="211">
        <f>IF('Indicator Date hidden'!J19="x","x",$I$2-'Indicator Date hidden'!J19)</f>
        <v>0</v>
      </c>
      <c r="J18" s="211">
        <f>IF('Indicator Date hidden'!K19="x","x",$J$2-'Indicator Date hidden'!K19)</f>
        <v>0</v>
      </c>
      <c r="K18" s="211">
        <f>IF('Indicator Date hidden'!L19="x","x",$K$2-'Indicator Date hidden'!L19)</f>
        <v>0</v>
      </c>
      <c r="L18" s="211">
        <f>IF('Indicator Date hidden'!M19="x","x",$L$2-'Indicator Date hidden'!M19)</f>
        <v>0</v>
      </c>
      <c r="M18" s="211">
        <f>IF('Indicator Date hidden'!N19="x","x",$M$2-'Indicator Date hidden'!N19)</f>
        <v>0</v>
      </c>
      <c r="N18" s="211">
        <f>IF('Indicator Date hidden'!O19="x","x",$N$2-'Indicator Date hidden'!O19)</f>
        <v>0</v>
      </c>
      <c r="O18" s="211">
        <f>IF('Indicator Date hidden'!P19="x","x",$O$2-'Indicator Date hidden'!P19)</f>
        <v>0</v>
      </c>
      <c r="P18" s="211">
        <f>IF('Indicator Date hidden'!Q19="x","x",$P$2-'Indicator Date hidden'!Q19)</f>
        <v>0</v>
      </c>
      <c r="Q18" s="211" t="str">
        <f>IF('Indicator Date hidden'!R19="x","x",$Q$2-'Indicator Date hidden'!R19)</f>
        <v>x</v>
      </c>
      <c r="R18" s="211">
        <f>IF('Indicator Date hidden'!S19="x","x",$R$2-'Indicator Date hidden'!S19)</f>
        <v>0</v>
      </c>
      <c r="S18" s="211">
        <f>IF('Indicator Date hidden'!T19="x","x",$S$2-'Indicator Date hidden'!T19)</f>
        <v>0</v>
      </c>
      <c r="T18" s="211">
        <f>IF('Indicator Date hidden'!U19="x","x",$T$2-'Indicator Date hidden'!U19)</f>
        <v>0</v>
      </c>
      <c r="U18" s="211" t="str">
        <f>IF('Indicator Date hidden'!V19="x","x",$U$2-'Indicator Date hidden'!V19)</f>
        <v>x</v>
      </c>
      <c r="V18" s="211">
        <f>IF('Indicator Date hidden'!W19="x","x",$V$2-'Indicator Date hidden'!W19)</f>
        <v>0</v>
      </c>
      <c r="W18" s="211" t="str">
        <f>IF('Indicator Date hidden'!X19="x","x",$W$2-'Indicator Date hidden'!X19)</f>
        <v>x</v>
      </c>
      <c r="X18" s="211">
        <f>IF('Indicator Date hidden'!Y19="x","x",$X$2-'Indicator Date hidden'!Y19)</f>
        <v>1</v>
      </c>
      <c r="Y18" s="211">
        <f>IF('Indicator Date hidden'!Z19="x","x",$Y$2-'Indicator Date hidden'!Z19)</f>
        <v>0</v>
      </c>
      <c r="Z18" s="211">
        <f>IF('Indicator Date hidden'!AA19="x","x",$Z$2-'Indicator Date hidden'!AA19)</f>
        <v>0</v>
      </c>
      <c r="AA18" s="211" t="str">
        <f>IF('Indicator Date hidden'!AB19="x","x",$AA$2-'Indicator Date hidden'!AB19)</f>
        <v>x</v>
      </c>
      <c r="AB18" s="211">
        <f>IF('Indicator Date hidden'!AC19="x","x",$AB$2-'Indicator Date hidden'!AC19)</f>
        <v>0</v>
      </c>
      <c r="AC18" s="211">
        <f>IF('Indicator Date hidden'!AD19="x","x",$AC$2-'Indicator Date hidden'!AD19)</f>
        <v>0</v>
      </c>
      <c r="AD18" s="211" t="str">
        <f>IF('Indicator Date hidden'!AE19="x","x",$AD$2-'Indicator Date hidden'!AE19)</f>
        <v>x</v>
      </c>
      <c r="AE18" s="211">
        <f>IF('Indicator Date hidden'!AF19="x","x",$AE$2-'Indicator Date hidden'!AF19)</f>
        <v>0</v>
      </c>
      <c r="AF18" s="211">
        <f>IF('Indicator Date hidden'!AG19="x","x",$AF$2-'Indicator Date hidden'!AG19)</f>
        <v>1</v>
      </c>
      <c r="AG18" s="211">
        <f>IF('Indicator Date hidden'!AH19="x","x",$AG$2-'Indicator Date hidden'!AH19)</f>
        <v>0</v>
      </c>
      <c r="AH18" s="211">
        <f>IF('Indicator Date hidden'!AI19="x","x",$AH$2-'Indicator Date hidden'!AI19)</f>
        <v>0</v>
      </c>
      <c r="AI18" s="211">
        <f>IF('Indicator Date hidden'!AJ19="x","x",$AI$2-'Indicator Date hidden'!AJ19)</f>
        <v>0</v>
      </c>
      <c r="AJ18" s="211" t="str">
        <f>IF('Indicator Date hidden'!AK19="x","x",$AJ$2-'Indicator Date hidden'!AK19)</f>
        <v>x</v>
      </c>
      <c r="AK18" s="211">
        <f>IF('Indicator Date hidden'!AL19="x","x",$AK$2-'Indicator Date hidden'!AL19)</f>
        <v>1</v>
      </c>
      <c r="AL18" s="211">
        <f>IF('Indicator Date hidden'!AM19="x","x",$AL$2-'Indicator Date hidden'!AM19)</f>
        <v>0</v>
      </c>
      <c r="AM18" s="211">
        <f>IF('Indicator Date hidden'!AN19="x","x",$AM$2-'Indicator Date hidden'!AN19)</f>
        <v>0</v>
      </c>
      <c r="AN18" s="211">
        <f>IF('Indicator Date hidden'!AO19="x","x",$AN$2-'Indicator Date hidden'!AO19)</f>
        <v>0</v>
      </c>
      <c r="AO18" s="211">
        <f>IF('Indicator Date hidden'!AP19="x","x",$AO$2-'Indicator Date hidden'!AP19)</f>
        <v>0</v>
      </c>
      <c r="AP18" s="211">
        <f>IF('Indicator Date hidden'!AQ19="x","x",$AP$2-'Indicator Date hidden'!AQ19)</f>
        <v>0</v>
      </c>
      <c r="AQ18" s="211" t="str">
        <f>IF('Indicator Date hidden'!AR19="x","x",$AQ$2-'Indicator Date hidden'!AR19)</f>
        <v>x</v>
      </c>
      <c r="AR18" s="211">
        <f>IF('Indicator Date hidden'!AS19="x","x",$AR$2-'Indicator Date hidden'!AS19)</f>
        <v>0</v>
      </c>
      <c r="AS18" s="211">
        <f>IF('Indicator Date hidden'!AT19="x","x",$AS$2-'Indicator Date hidden'!AT19)</f>
        <v>0</v>
      </c>
      <c r="AT18" s="211">
        <f>IF('Indicator Date hidden'!AU19="x","x",$AT$2-'Indicator Date hidden'!AU19)</f>
        <v>0</v>
      </c>
      <c r="AU18" s="211" t="str">
        <f>IF('Indicator Date hidden'!AV19="x","x",$AU$2-'Indicator Date hidden'!AV19)</f>
        <v>x</v>
      </c>
      <c r="AV18" s="211">
        <f>IF('Indicator Date hidden'!AW19="x","x",$AV$2-'Indicator Date hidden'!AW19)</f>
        <v>0</v>
      </c>
      <c r="AW18" s="211">
        <f>IF('Indicator Date hidden'!AX19="x","x",$AW$2-'Indicator Date hidden'!AX19)</f>
        <v>0</v>
      </c>
      <c r="AX18" s="211">
        <f>IF('Indicator Date hidden'!AY19="x","x",$AX$2-'Indicator Date hidden'!AY19)</f>
        <v>0</v>
      </c>
      <c r="AY18" s="211">
        <f>IF('Indicator Date hidden'!AZ19="x","x",$AY$2-'Indicator Date hidden'!AZ19)</f>
        <v>0</v>
      </c>
      <c r="AZ18" s="211">
        <f>IF('Indicator Date hidden'!BA19="x","x",$AZ$2-'Indicator Date hidden'!BA19)</f>
        <v>0</v>
      </c>
      <c r="BA18">
        <f t="shared" si="0"/>
        <v>3</v>
      </c>
      <c r="BB18" s="21">
        <f t="shared" si="1"/>
        <v>6.9767441860465115E-2</v>
      </c>
      <c r="BC18">
        <f t="shared" si="2"/>
        <v>3</v>
      </c>
      <c r="BD18" s="21">
        <f t="shared" si="3"/>
        <v>0.25475467790937961</v>
      </c>
      <c r="BE18" s="281">
        <f t="shared" si="4"/>
        <v>0</v>
      </c>
    </row>
    <row r="19" spans="1:57" x14ac:dyDescent="0.25">
      <c r="A19" t="s">
        <v>8397</v>
      </c>
      <c r="B19" s="211">
        <f>IF('Indicator Date hidden'!C20="x","x",$B$2-'Indicator Date hidden'!C20)</f>
        <v>0</v>
      </c>
      <c r="C19" s="211">
        <f>IF('Indicator Date hidden'!D20="x","x",$C$2-'Indicator Date hidden'!D20)</f>
        <v>0</v>
      </c>
      <c r="D19" s="211">
        <f>IF('Indicator Date hidden'!E20="x","x",$D$2-'Indicator Date hidden'!E20)</f>
        <v>0</v>
      </c>
      <c r="E19" s="211">
        <f>IF('Indicator Date hidden'!F20="x","x",$E$2-'Indicator Date hidden'!F20)</f>
        <v>0</v>
      </c>
      <c r="F19" s="211">
        <f>IF('Indicator Date hidden'!G20="x","x",$F$2-'Indicator Date hidden'!G20)</f>
        <v>0</v>
      </c>
      <c r="G19" s="211">
        <f>IF('Indicator Date hidden'!H20="x","x",$G$2-'Indicator Date hidden'!H20)</f>
        <v>0</v>
      </c>
      <c r="H19" s="211">
        <f>IF('Indicator Date hidden'!I20="x","x",$H$2-'Indicator Date hidden'!I20)</f>
        <v>0</v>
      </c>
      <c r="I19" s="211">
        <f>IF('Indicator Date hidden'!J20="x","x",$I$2-'Indicator Date hidden'!J20)</f>
        <v>0</v>
      </c>
      <c r="J19" s="211">
        <f>IF('Indicator Date hidden'!K20="x","x",$J$2-'Indicator Date hidden'!K20)</f>
        <v>0</v>
      </c>
      <c r="K19" s="211">
        <f>IF('Indicator Date hidden'!L20="x","x",$K$2-'Indicator Date hidden'!L20)</f>
        <v>0</v>
      </c>
      <c r="L19" s="211">
        <f>IF('Indicator Date hidden'!M20="x","x",$L$2-'Indicator Date hidden'!M20)</f>
        <v>0</v>
      </c>
      <c r="M19" s="211">
        <f>IF('Indicator Date hidden'!N20="x","x",$M$2-'Indicator Date hidden'!N20)</f>
        <v>0</v>
      </c>
      <c r="N19" s="211">
        <f>IF('Indicator Date hidden'!O20="x","x",$N$2-'Indicator Date hidden'!O20)</f>
        <v>0</v>
      </c>
      <c r="O19" s="211">
        <f>IF('Indicator Date hidden'!P20="x","x",$O$2-'Indicator Date hidden'!P20)</f>
        <v>0</v>
      </c>
      <c r="P19" s="211">
        <f>IF('Indicator Date hidden'!Q20="x","x",$P$2-'Indicator Date hidden'!Q20)</f>
        <v>0</v>
      </c>
      <c r="Q19" s="211">
        <f>IF('Indicator Date hidden'!R20="x","x",$Q$2-'Indicator Date hidden'!R20)</f>
        <v>3</v>
      </c>
      <c r="R19" s="211">
        <f>IF('Indicator Date hidden'!S20="x","x",$R$2-'Indicator Date hidden'!S20)</f>
        <v>0</v>
      </c>
      <c r="S19" s="211">
        <f>IF('Indicator Date hidden'!T20="x","x",$S$2-'Indicator Date hidden'!T20)</f>
        <v>0</v>
      </c>
      <c r="T19" s="211">
        <f>IF('Indicator Date hidden'!U20="x","x",$T$2-'Indicator Date hidden'!U20)</f>
        <v>0</v>
      </c>
      <c r="U19" s="211">
        <f>IF('Indicator Date hidden'!V20="x","x",$U$2-'Indicator Date hidden'!V20)</f>
        <v>0</v>
      </c>
      <c r="V19" s="211">
        <f>IF('Indicator Date hidden'!W20="x","x",$V$2-'Indicator Date hidden'!W20)</f>
        <v>0</v>
      </c>
      <c r="W19" s="211">
        <f>IF('Indicator Date hidden'!X20="x","x",$W$2-'Indicator Date hidden'!X20)</f>
        <v>3</v>
      </c>
      <c r="X19" s="211">
        <f>IF('Indicator Date hidden'!Y20="x","x",$X$2-'Indicator Date hidden'!Y20)</f>
        <v>4</v>
      </c>
      <c r="Y19" s="211">
        <f>IF('Indicator Date hidden'!Z20="x","x",$Y$2-'Indicator Date hidden'!Z20)</f>
        <v>0</v>
      </c>
      <c r="Z19" s="211">
        <f>IF('Indicator Date hidden'!AA20="x","x",$Z$2-'Indicator Date hidden'!AA20)</f>
        <v>0</v>
      </c>
      <c r="AA19" s="211">
        <f>IF('Indicator Date hidden'!AB20="x","x",$AA$2-'Indicator Date hidden'!AB20)</f>
        <v>0</v>
      </c>
      <c r="AB19" s="211">
        <f>IF('Indicator Date hidden'!AC20="x","x",$AB$2-'Indicator Date hidden'!AC20)</f>
        <v>0</v>
      </c>
      <c r="AC19" s="211">
        <f>IF('Indicator Date hidden'!AD20="x","x",$AC$2-'Indicator Date hidden'!AD20)</f>
        <v>0</v>
      </c>
      <c r="AD19" s="211">
        <f>IF('Indicator Date hidden'!AE20="x","x",$AD$2-'Indicator Date hidden'!AE20)</f>
        <v>0</v>
      </c>
      <c r="AE19" s="211">
        <f>IF('Indicator Date hidden'!AF20="x","x",$AE$2-'Indicator Date hidden'!AF20)</f>
        <v>0</v>
      </c>
      <c r="AF19" s="211" t="str">
        <f>IF('Indicator Date hidden'!AG20="x","x",$AF$2-'Indicator Date hidden'!AG20)</f>
        <v>x</v>
      </c>
      <c r="AG19" s="211">
        <f>IF('Indicator Date hidden'!AH20="x","x",$AG$2-'Indicator Date hidden'!AH20)</f>
        <v>0</v>
      </c>
      <c r="AH19" s="211">
        <f>IF('Indicator Date hidden'!AI20="x","x",$AH$2-'Indicator Date hidden'!AI20)</f>
        <v>0</v>
      </c>
      <c r="AI19" s="211">
        <f>IF('Indicator Date hidden'!AJ20="x","x",$AI$2-'Indicator Date hidden'!AJ20)</f>
        <v>0</v>
      </c>
      <c r="AJ19" s="211" t="str">
        <f>IF('Indicator Date hidden'!AK20="x","x",$AJ$2-'Indicator Date hidden'!AK20)</f>
        <v>x</v>
      </c>
      <c r="AK19" s="211">
        <f>IF('Indicator Date hidden'!AL20="x","x",$AK$2-'Indicator Date hidden'!AL20)</f>
        <v>1</v>
      </c>
      <c r="AL19" s="211">
        <f>IF('Indicator Date hidden'!AM20="x","x",$AL$2-'Indicator Date hidden'!AM20)</f>
        <v>0</v>
      </c>
      <c r="AM19" s="211">
        <f>IF('Indicator Date hidden'!AN20="x","x",$AM$2-'Indicator Date hidden'!AN20)</f>
        <v>0</v>
      </c>
      <c r="AN19" s="211">
        <f>IF('Indicator Date hidden'!AO20="x","x",$AN$2-'Indicator Date hidden'!AO20)</f>
        <v>0</v>
      </c>
      <c r="AO19" s="211" t="str">
        <f>IF('Indicator Date hidden'!AP20="x","x",$AO$2-'Indicator Date hidden'!AP20)</f>
        <v>x</v>
      </c>
      <c r="AP19" s="211">
        <f>IF('Indicator Date hidden'!AQ20="x","x",$AP$2-'Indicator Date hidden'!AQ20)</f>
        <v>2</v>
      </c>
      <c r="AQ19" s="211" t="str">
        <f>IF('Indicator Date hidden'!AR20="x","x",$AQ$2-'Indicator Date hidden'!AR20)</f>
        <v>x</v>
      </c>
      <c r="AR19" s="211">
        <f>IF('Indicator Date hidden'!AS20="x","x",$AR$2-'Indicator Date hidden'!AS20)</f>
        <v>0</v>
      </c>
      <c r="AS19" s="211" t="str">
        <f>IF('Indicator Date hidden'!AT20="x","x",$AS$2-'Indicator Date hidden'!AT20)</f>
        <v>x</v>
      </c>
      <c r="AT19" s="211">
        <f>IF('Indicator Date hidden'!AU20="x","x",$AT$2-'Indicator Date hidden'!AU20)</f>
        <v>0</v>
      </c>
      <c r="AU19" s="211" t="str">
        <f>IF('Indicator Date hidden'!AV20="x","x",$AU$2-'Indicator Date hidden'!AV20)</f>
        <v>x</v>
      </c>
      <c r="AV19" s="211">
        <f>IF('Indicator Date hidden'!AW20="x","x",$AV$2-'Indicator Date hidden'!AW20)</f>
        <v>0</v>
      </c>
      <c r="AW19" s="211">
        <f>IF('Indicator Date hidden'!AX20="x","x",$AW$2-'Indicator Date hidden'!AX20)</f>
        <v>0</v>
      </c>
      <c r="AX19" s="211">
        <f>IF('Indicator Date hidden'!AY20="x","x",$AX$2-'Indicator Date hidden'!AY20)</f>
        <v>0</v>
      </c>
      <c r="AY19" s="211">
        <f>IF('Indicator Date hidden'!AZ20="x","x",$AY$2-'Indicator Date hidden'!AZ20)</f>
        <v>0</v>
      </c>
      <c r="AZ19" s="211">
        <f>IF('Indicator Date hidden'!BA20="x","x",$AZ$2-'Indicator Date hidden'!BA20)</f>
        <v>0</v>
      </c>
      <c r="BA19">
        <f t="shared" si="0"/>
        <v>13</v>
      </c>
      <c r="BB19" s="21">
        <f t="shared" si="1"/>
        <v>0.28888888888888886</v>
      </c>
      <c r="BC19">
        <f t="shared" si="2"/>
        <v>5</v>
      </c>
      <c r="BD19" s="21">
        <f t="shared" si="3"/>
        <v>0.88499145563288339</v>
      </c>
      <c r="BE19" s="281">
        <f t="shared" si="4"/>
        <v>0</v>
      </c>
    </row>
    <row r="20" spans="1:57" x14ac:dyDescent="0.25">
      <c r="A20" t="s">
        <v>8383</v>
      </c>
      <c r="B20" s="211">
        <f>IF('Indicator Date hidden'!C21="x","x",$B$2-'Indicator Date hidden'!C21)</f>
        <v>0</v>
      </c>
      <c r="C20" s="211">
        <f>IF('Indicator Date hidden'!D21="x","x",$C$2-'Indicator Date hidden'!D21)</f>
        <v>0</v>
      </c>
      <c r="D20" s="211">
        <f>IF('Indicator Date hidden'!E21="x","x",$D$2-'Indicator Date hidden'!E21)</f>
        <v>0</v>
      </c>
      <c r="E20" s="211">
        <f>IF('Indicator Date hidden'!F21="x","x",$E$2-'Indicator Date hidden'!F21)</f>
        <v>0</v>
      </c>
      <c r="F20" s="211">
        <f>IF('Indicator Date hidden'!G21="x","x",$F$2-'Indicator Date hidden'!G21)</f>
        <v>0</v>
      </c>
      <c r="G20" s="211">
        <f>IF('Indicator Date hidden'!H21="x","x",$G$2-'Indicator Date hidden'!H21)</f>
        <v>0</v>
      </c>
      <c r="H20" s="211">
        <f>IF('Indicator Date hidden'!I21="x","x",$H$2-'Indicator Date hidden'!I21)</f>
        <v>0</v>
      </c>
      <c r="I20" s="211">
        <f>IF('Indicator Date hidden'!J21="x","x",$I$2-'Indicator Date hidden'!J21)</f>
        <v>0</v>
      </c>
      <c r="J20" s="211">
        <f>IF('Indicator Date hidden'!K21="x","x",$J$2-'Indicator Date hidden'!K21)</f>
        <v>0</v>
      </c>
      <c r="K20" s="211">
        <f>IF('Indicator Date hidden'!L21="x","x",$K$2-'Indicator Date hidden'!L21)</f>
        <v>0</v>
      </c>
      <c r="L20" s="211">
        <f>IF('Indicator Date hidden'!M21="x","x",$L$2-'Indicator Date hidden'!M21)</f>
        <v>0</v>
      </c>
      <c r="M20" s="211">
        <f>IF('Indicator Date hidden'!N21="x","x",$M$2-'Indicator Date hidden'!N21)</f>
        <v>0</v>
      </c>
      <c r="N20" s="211">
        <f>IF('Indicator Date hidden'!O21="x","x",$N$2-'Indicator Date hidden'!O21)</f>
        <v>0</v>
      </c>
      <c r="O20" s="211">
        <f>IF('Indicator Date hidden'!P21="x","x",$O$2-'Indicator Date hidden'!P21)</f>
        <v>0</v>
      </c>
      <c r="P20" s="211">
        <f>IF('Indicator Date hidden'!Q21="x","x",$P$2-'Indicator Date hidden'!Q21)</f>
        <v>0</v>
      </c>
      <c r="Q20" s="211">
        <f>IF('Indicator Date hidden'!R21="x","x",$Q$2-'Indicator Date hidden'!R21)</f>
        <v>2</v>
      </c>
      <c r="R20" s="211">
        <f>IF('Indicator Date hidden'!S21="x","x",$R$2-'Indicator Date hidden'!S21)</f>
        <v>0</v>
      </c>
      <c r="S20" s="211">
        <f>IF('Indicator Date hidden'!T21="x","x",$S$2-'Indicator Date hidden'!T21)</f>
        <v>0</v>
      </c>
      <c r="T20" s="211">
        <f>IF('Indicator Date hidden'!U21="x","x",$T$2-'Indicator Date hidden'!U21)</f>
        <v>0</v>
      </c>
      <c r="U20" s="211">
        <f>IF('Indicator Date hidden'!V21="x","x",$U$2-'Indicator Date hidden'!V21)</f>
        <v>0</v>
      </c>
      <c r="V20" s="211">
        <f>IF('Indicator Date hidden'!W21="x","x",$V$2-'Indicator Date hidden'!W21)</f>
        <v>0</v>
      </c>
      <c r="W20" s="211">
        <f>IF('Indicator Date hidden'!X21="x","x",$W$2-'Indicator Date hidden'!X21)</f>
        <v>0</v>
      </c>
      <c r="X20" s="211">
        <f>IF('Indicator Date hidden'!Y21="x","x",$X$2-'Indicator Date hidden'!Y21)</f>
        <v>4</v>
      </c>
      <c r="Y20" s="211">
        <f>IF('Indicator Date hidden'!Z21="x","x",$Y$2-'Indicator Date hidden'!Z21)</f>
        <v>0</v>
      </c>
      <c r="Z20" s="211">
        <f>IF('Indicator Date hidden'!AA21="x","x",$Z$2-'Indicator Date hidden'!AA21)</f>
        <v>0</v>
      </c>
      <c r="AA20" s="211">
        <f>IF('Indicator Date hidden'!AB21="x","x",$AA$2-'Indicator Date hidden'!AB21)</f>
        <v>0</v>
      </c>
      <c r="AB20" s="211">
        <f>IF('Indicator Date hidden'!AC21="x","x",$AB$2-'Indicator Date hidden'!AC21)</f>
        <v>0</v>
      </c>
      <c r="AC20" s="211">
        <f>IF('Indicator Date hidden'!AD21="x","x",$AC$2-'Indicator Date hidden'!AD21)</f>
        <v>0</v>
      </c>
      <c r="AD20" s="211">
        <f>IF('Indicator Date hidden'!AE21="x","x",$AD$2-'Indicator Date hidden'!AE21)</f>
        <v>0</v>
      </c>
      <c r="AE20" s="211">
        <f>IF('Indicator Date hidden'!AF21="x","x",$AE$2-'Indicator Date hidden'!AF21)</f>
        <v>0</v>
      </c>
      <c r="AF20" s="211">
        <f>IF('Indicator Date hidden'!AG21="x","x",$AF$2-'Indicator Date hidden'!AG21)</f>
        <v>2</v>
      </c>
      <c r="AG20" s="211">
        <f>IF('Indicator Date hidden'!AH21="x","x",$AG$2-'Indicator Date hidden'!AH21)</f>
        <v>0</v>
      </c>
      <c r="AH20" s="211">
        <f>IF('Indicator Date hidden'!AI21="x","x",$AH$2-'Indicator Date hidden'!AI21)</f>
        <v>0</v>
      </c>
      <c r="AI20" s="211">
        <f>IF('Indicator Date hidden'!AJ21="x","x",$AI$2-'Indicator Date hidden'!AJ21)</f>
        <v>0</v>
      </c>
      <c r="AJ20" s="211" t="str">
        <f>IF('Indicator Date hidden'!AK21="x","x",$AJ$2-'Indicator Date hidden'!AK21)</f>
        <v>x</v>
      </c>
      <c r="AK20" s="211">
        <f>IF('Indicator Date hidden'!AL21="x","x",$AK$2-'Indicator Date hidden'!AL21)</f>
        <v>1</v>
      </c>
      <c r="AL20" s="211">
        <f>IF('Indicator Date hidden'!AM21="x","x",$AL$2-'Indicator Date hidden'!AM21)</f>
        <v>0</v>
      </c>
      <c r="AM20" s="211">
        <f>IF('Indicator Date hidden'!AN21="x","x",$AM$2-'Indicator Date hidden'!AN21)</f>
        <v>0</v>
      </c>
      <c r="AN20" s="211">
        <f>IF('Indicator Date hidden'!AO21="x","x",$AN$2-'Indicator Date hidden'!AO21)</f>
        <v>0</v>
      </c>
      <c r="AO20" s="211">
        <f>IF('Indicator Date hidden'!AP21="x","x",$AO$2-'Indicator Date hidden'!AP21)</f>
        <v>0</v>
      </c>
      <c r="AP20" s="211">
        <f>IF('Indicator Date hidden'!AQ21="x","x",$AP$2-'Indicator Date hidden'!AQ21)</f>
        <v>0</v>
      </c>
      <c r="AQ20" s="211">
        <f>IF('Indicator Date hidden'!AR21="x","x",$AQ$2-'Indicator Date hidden'!AR21)</f>
        <v>0</v>
      </c>
      <c r="AR20" s="211">
        <f>IF('Indicator Date hidden'!AS21="x","x",$AR$2-'Indicator Date hidden'!AS21)</f>
        <v>0</v>
      </c>
      <c r="AS20" s="211">
        <f>IF('Indicator Date hidden'!AT21="x","x",$AS$2-'Indicator Date hidden'!AT21)</f>
        <v>0</v>
      </c>
      <c r="AT20" s="211">
        <f>IF('Indicator Date hidden'!AU21="x","x",$AT$2-'Indicator Date hidden'!AU21)</f>
        <v>0</v>
      </c>
      <c r="AU20" s="211">
        <f>IF('Indicator Date hidden'!AV21="x","x",$AU$2-'Indicator Date hidden'!AV21)</f>
        <v>8</v>
      </c>
      <c r="AV20" s="211">
        <f>IF('Indicator Date hidden'!AW21="x","x",$AV$2-'Indicator Date hidden'!AW21)</f>
        <v>0</v>
      </c>
      <c r="AW20" s="211">
        <f>IF('Indicator Date hidden'!AX21="x","x",$AW$2-'Indicator Date hidden'!AX21)</f>
        <v>0</v>
      </c>
      <c r="AX20" s="211">
        <f>IF('Indicator Date hidden'!AY21="x","x",$AX$2-'Indicator Date hidden'!AY21)</f>
        <v>0</v>
      </c>
      <c r="AY20" s="211">
        <f>IF('Indicator Date hidden'!AZ21="x","x",$AY$2-'Indicator Date hidden'!AZ21)</f>
        <v>0</v>
      </c>
      <c r="AZ20" s="211">
        <f>IF('Indicator Date hidden'!BA21="x","x",$AZ$2-'Indicator Date hidden'!BA21)</f>
        <v>0</v>
      </c>
      <c r="BA20">
        <f t="shared" si="0"/>
        <v>17</v>
      </c>
      <c r="BB20" s="21">
        <f t="shared" si="1"/>
        <v>0.34</v>
      </c>
      <c r="BC20">
        <f t="shared" si="2"/>
        <v>5</v>
      </c>
      <c r="BD20" s="21">
        <f t="shared" si="3"/>
        <v>1.290116273829611</v>
      </c>
      <c r="BE20" s="281">
        <f t="shared" si="4"/>
        <v>0</v>
      </c>
    </row>
    <row r="21" spans="1:57" x14ac:dyDescent="0.25">
      <c r="A21" t="s">
        <v>8406</v>
      </c>
      <c r="B21" s="211">
        <f>IF('Indicator Date hidden'!C22="x","x",$B$2-'Indicator Date hidden'!C22)</f>
        <v>0</v>
      </c>
      <c r="C21" s="211">
        <f>IF('Indicator Date hidden'!D22="x","x",$C$2-'Indicator Date hidden'!D22)</f>
        <v>0</v>
      </c>
      <c r="D21" s="211">
        <f>IF('Indicator Date hidden'!E22="x","x",$D$2-'Indicator Date hidden'!E22)</f>
        <v>0</v>
      </c>
      <c r="E21" s="211">
        <f>IF('Indicator Date hidden'!F22="x","x",$E$2-'Indicator Date hidden'!F22)</f>
        <v>0</v>
      </c>
      <c r="F21" s="211">
        <f>IF('Indicator Date hidden'!G22="x","x",$F$2-'Indicator Date hidden'!G22)</f>
        <v>0</v>
      </c>
      <c r="G21" s="211">
        <f>IF('Indicator Date hidden'!H22="x","x",$G$2-'Indicator Date hidden'!H22)</f>
        <v>0</v>
      </c>
      <c r="H21" s="211">
        <f>IF('Indicator Date hidden'!I22="x","x",$H$2-'Indicator Date hidden'!I22)</f>
        <v>0</v>
      </c>
      <c r="I21" s="211">
        <f>IF('Indicator Date hidden'!J22="x","x",$I$2-'Indicator Date hidden'!J22)</f>
        <v>0</v>
      </c>
      <c r="J21" s="211">
        <f>IF('Indicator Date hidden'!K22="x","x",$J$2-'Indicator Date hidden'!K22)</f>
        <v>0</v>
      </c>
      <c r="K21" s="211">
        <f>IF('Indicator Date hidden'!L22="x","x",$K$2-'Indicator Date hidden'!L22)</f>
        <v>0</v>
      </c>
      <c r="L21" s="211">
        <f>IF('Indicator Date hidden'!M22="x","x",$L$2-'Indicator Date hidden'!M22)</f>
        <v>0</v>
      </c>
      <c r="M21" s="211">
        <f>IF('Indicator Date hidden'!N22="x","x",$M$2-'Indicator Date hidden'!N22)</f>
        <v>0</v>
      </c>
      <c r="N21" s="211">
        <f>IF('Indicator Date hidden'!O22="x","x",$N$2-'Indicator Date hidden'!O22)</f>
        <v>0</v>
      </c>
      <c r="O21" s="211">
        <f>IF('Indicator Date hidden'!P22="x","x",$O$2-'Indicator Date hidden'!P22)</f>
        <v>0</v>
      </c>
      <c r="P21" s="211">
        <f>IF('Indicator Date hidden'!Q22="x","x",$P$2-'Indicator Date hidden'!Q22)</f>
        <v>0</v>
      </c>
      <c r="Q21" s="211">
        <f>IF('Indicator Date hidden'!R22="x","x",$Q$2-'Indicator Date hidden'!R22)</f>
        <v>4</v>
      </c>
      <c r="R21" s="211">
        <f>IF('Indicator Date hidden'!S22="x","x",$R$2-'Indicator Date hidden'!S22)</f>
        <v>0</v>
      </c>
      <c r="S21" s="211">
        <f>IF('Indicator Date hidden'!T22="x","x",$S$2-'Indicator Date hidden'!T22)</f>
        <v>0</v>
      </c>
      <c r="T21" s="211">
        <f>IF('Indicator Date hidden'!U22="x","x",$T$2-'Indicator Date hidden'!U22)</f>
        <v>0</v>
      </c>
      <c r="U21" s="211">
        <f>IF('Indicator Date hidden'!V22="x","x",$U$2-'Indicator Date hidden'!V22)</f>
        <v>0</v>
      </c>
      <c r="V21" s="211">
        <f>IF('Indicator Date hidden'!W22="x","x",$V$2-'Indicator Date hidden'!W22)</f>
        <v>0</v>
      </c>
      <c r="W21" s="211">
        <f>IF('Indicator Date hidden'!X22="x","x",$W$2-'Indicator Date hidden'!X22)</f>
        <v>4</v>
      </c>
      <c r="X21" s="211">
        <f>IF('Indicator Date hidden'!Y22="x","x",$X$2-'Indicator Date hidden'!Y22)</f>
        <v>2</v>
      </c>
      <c r="Y21" s="211">
        <f>IF('Indicator Date hidden'!Z22="x","x",$Y$2-'Indicator Date hidden'!Z22)</f>
        <v>0</v>
      </c>
      <c r="Z21" s="211">
        <f>IF('Indicator Date hidden'!AA22="x","x",$Z$2-'Indicator Date hidden'!AA22)</f>
        <v>0</v>
      </c>
      <c r="AA21" s="211">
        <f>IF('Indicator Date hidden'!AB22="x","x",$AA$2-'Indicator Date hidden'!AB22)</f>
        <v>1</v>
      </c>
      <c r="AB21" s="211">
        <f>IF('Indicator Date hidden'!AC22="x","x",$AB$2-'Indicator Date hidden'!AC22)</f>
        <v>0</v>
      </c>
      <c r="AC21" s="211">
        <f>IF('Indicator Date hidden'!AD22="x","x",$AC$2-'Indicator Date hidden'!AD22)</f>
        <v>0</v>
      </c>
      <c r="AD21" s="211">
        <f>IF('Indicator Date hidden'!AE22="x","x",$AD$2-'Indicator Date hidden'!AE22)</f>
        <v>0</v>
      </c>
      <c r="AE21" s="211">
        <f>IF('Indicator Date hidden'!AF22="x","x",$AE$2-'Indicator Date hidden'!AF22)</f>
        <v>0</v>
      </c>
      <c r="AF21" s="211">
        <f>IF('Indicator Date hidden'!AG22="x","x",$AF$2-'Indicator Date hidden'!AG22)</f>
        <v>1</v>
      </c>
      <c r="AG21" s="211">
        <f>IF('Indicator Date hidden'!AH22="x","x",$AG$2-'Indicator Date hidden'!AH22)</f>
        <v>0</v>
      </c>
      <c r="AH21" s="211">
        <f>IF('Indicator Date hidden'!AI22="x","x",$AH$2-'Indicator Date hidden'!AI22)</f>
        <v>0</v>
      </c>
      <c r="AI21" s="211">
        <f>IF('Indicator Date hidden'!AJ22="x","x",$AI$2-'Indicator Date hidden'!AJ22)</f>
        <v>0</v>
      </c>
      <c r="AJ21" s="211" t="str">
        <f>IF('Indicator Date hidden'!AK22="x","x",$AJ$2-'Indicator Date hidden'!AK22)</f>
        <v>x</v>
      </c>
      <c r="AK21" s="211" t="str">
        <f>IF('Indicator Date hidden'!AL22="x","x",$AK$2-'Indicator Date hidden'!AL22)</f>
        <v>x</v>
      </c>
      <c r="AL21" s="211">
        <f>IF('Indicator Date hidden'!AM22="x","x",$AL$2-'Indicator Date hidden'!AM22)</f>
        <v>0</v>
      </c>
      <c r="AM21" s="211">
        <f>IF('Indicator Date hidden'!AN22="x","x",$AM$2-'Indicator Date hidden'!AN22)</f>
        <v>0</v>
      </c>
      <c r="AN21" s="211">
        <f>IF('Indicator Date hidden'!AO22="x","x",$AN$2-'Indicator Date hidden'!AO22)</f>
        <v>0</v>
      </c>
      <c r="AO21" s="211">
        <f>IF('Indicator Date hidden'!AP22="x","x",$AO$2-'Indicator Date hidden'!AP22)</f>
        <v>0</v>
      </c>
      <c r="AP21" s="211">
        <f>IF('Indicator Date hidden'!AQ22="x","x",$AP$2-'Indicator Date hidden'!AQ22)</f>
        <v>0</v>
      </c>
      <c r="AQ21" s="211">
        <f>IF('Indicator Date hidden'!AR22="x","x",$AQ$2-'Indicator Date hidden'!AR22)</f>
        <v>0</v>
      </c>
      <c r="AR21" s="211">
        <f>IF('Indicator Date hidden'!AS22="x","x",$AR$2-'Indicator Date hidden'!AS22)</f>
        <v>0</v>
      </c>
      <c r="AS21" s="211">
        <f>IF('Indicator Date hidden'!AT22="x","x",$AS$2-'Indicator Date hidden'!AT22)</f>
        <v>0</v>
      </c>
      <c r="AT21" s="211">
        <f>IF('Indicator Date hidden'!AU22="x","x",$AT$2-'Indicator Date hidden'!AU22)</f>
        <v>0</v>
      </c>
      <c r="AU21" s="211" t="str">
        <f>IF('Indicator Date hidden'!AV22="x","x",$AU$2-'Indicator Date hidden'!AV22)</f>
        <v>x</v>
      </c>
      <c r="AV21" s="211">
        <f>IF('Indicator Date hidden'!AW22="x","x",$AV$2-'Indicator Date hidden'!AW22)</f>
        <v>0</v>
      </c>
      <c r="AW21" s="211">
        <f>IF('Indicator Date hidden'!AX22="x","x",$AW$2-'Indicator Date hidden'!AX22)</f>
        <v>0</v>
      </c>
      <c r="AX21" s="211">
        <f>IF('Indicator Date hidden'!AY22="x","x",$AX$2-'Indicator Date hidden'!AY22)</f>
        <v>0</v>
      </c>
      <c r="AY21" s="211">
        <f>IF('Indicator Date hidden'!AZ22="x","x",$AY$2-'Indicator Date hidden'!AZ22)</f>
        <v>0</v>
      </c>
      <c r="AZ21" s="211">
        <f>IF('Indicator Date hidden'!BA22="x","x",$AZ$2-'Indicator Date hidden'!BA22)</f>
        <v>0</v>
      </c>
      <c r="BA21">
        <f t="shared" si="0"/>
        <v>12</v>
      </c>
      <c r="BB21" s="21">
        <f t="shared" si="1"/>
        <v>0.25</v>
      </c>
      <c r="BC21">
        <f t="shared" si="2"/>
        <v>5</v>
      </c>
      <c r="BD21" s="21">
        <f t="shared" si="3"/>
        <v>0.8539125638299665</v>
      </c>
      <c r="BE21" s="281">
        <f t="shared" si="4"/>
        <v>0</v>
      </c>
    </row>
    <row r="22" spans="1:57" x14ac:dyDescent="0.25">
      <c r="A22" t="s">
        <v>8399</v>
      </c>
      <c r="B22" s="211">
        <f>IF('Indicator Date hidden'!C23="x","x",$B$2-'Indicator Date hidden'!C23)</f>
        <v>0</v>
      </c>
      <c r="C22" s="211">
        <f>IF('Indicator Date hidden'!D23="x","x",$C$2-'Indicator Date hidden'!D23)</f>
        <v>0</v>
      </c>
      <c r="D22" s="211">
        <f>IF('Indicator Date hidden'!E23="x","x",$D$2-'Indicator Date hidden'!E23)</f>
        <v>0</v>
      </c>
      <c r="E22" s="211">
        <f>IF('Indicator Date hidden'!F23="x","x",$E$2-'Indicator Date hidden'!F23)</f>
        <v>0</v>
      </c>
      <c r="F22" s="211">
        <f>IF('Indicator Date hidden'!G23="x","x",$F$2-'Indicator Date hidden'!G23)</f>
        <v>0</v>
      </c>
      <c r="G22" s="211">
        <f>IF('Indicator Date hidden'!H23="x","x",$G$2-'Indicator Date hidden'!H23)</f>
        <v>0</v>
      </c>
      <c r="H22" s="211">
        <f>IF('Indicator Date hidden'!I23="x","x",$H$2-'Indicator Date hidden'!I23)</f>
        <v>0</v>
      </c>
      <c r="I22" s="211">
        <f>IF('Indicator Date hidden'!J23="x","x",$I$2-'Indicator Date hidden'!J23)</f>
        <v>0</v>
      </c>
      <c r="J22" s="211">
        <f>IF('Indicator Date hidden'!K23="x","x",$J$2-'Indicator Date hidden'!K23)</f>
        <v>0</v>
      </c>
      <c r="K22" s="211">
        <f>IF('Indicator Date hidden'!L23="x","x",$K$2-'Indicator Date hidden'!L23)</f>
        <v>0</v>
      </c>
      <c r="L22" s="211">
        <f>IF('Indicator Date hidden'!M23="x","x",$L$2-'Indicator Date hidden'!M23)</f>
        <v>0</v>
      </c>
      <c r="M22" s="211">
        <f>IF('Indicator Date hidden'!N23="x","x",$M$2-'Indicator Date hidden'!N23)</f>
        <v>0</v>
      </c>
      <c r="N22" s="211">
        <f>IF('Indicator Date hidden'!O23="x","x",$N$2-'Indicator Date hidden'!O23)</f>
        <v>0</v>
      </c>
      <c r="O22" s="211">
        <f>IF('Indicator Date hidden'!P23="x","x",$O$2-'Indicator Date hidden'!P23)</f>
        <v>0</v>
      </c>
      <c r="P22" s="211">
        <f>IF('Indicator Date hidden'!Q23="x","x",$P$2-'Indicator Date hidden'!Q23)</f>
        <v>0</v>
      </c>
      <c r="Q22" s="211">
        <f>IF('Indicator Date hidden'!R23="x","x",$Q$2-'Indicator Date hidden'!R23)</f>
        <v>6</v>
      </c>
      <c r="R22" s="211">
        <f>IF('Indicator Date hidden'!S23="x","x",$R$2-'Indicator Date hidden'!S23)</f>
        <v>0</v>
      </c>
      <c r="S22" s="211">
        <f>IF('Indicator Date hidden'!T23="x","x",$S$2-'Indicator Date hidden'!T23)</f>
        <v>0</v>
      </c>
      <c r="T22" s="211">
        <f>IF('Indicator Date hidden'!U23="x","x",$T$2-'Indicator Date hidden'!U23)</f>
        <v>0</v>
      </c>
      <c r="U22" s="211">
        <f>IF('Indicator Date hidden'!V23="x","x",$U$2-'Indicator Date hidden'!V23)</f>
        <v>0</v>
      </c>
      <c r="V22" s="211">
        <f>IF('Indicator Date hidden'!W23="x","x",$V$2-'Indicator Date hidden'!W23)</f>
        <v>0</v>
      </c>
      <c r="W22" s="211">
        <f>IF('Indicator Date hidden'!X23="x","x",$W$2-'Indicator Date hidden'!X23)</f>
        <v>6</v>
      </c>
      <c r="X22" s="211">
        <f>IF('Indicator Date hidden'!Y23="x","x",$X$2-'Indicator Date hidden'!Y23)</f>
        <v>2</v>
      </c>
      <c r="Y22" s="211">
        <f>IF('Indicator Date hidden'!Z23="x","x",$Y$2-'Indicator Date hidden'!Z23)</f>
        <v>0</v>
      </c>
      <c r="Z22" s="211">
        <f>IF('Indicator Date hidden'!AA23="x","x",$Z$2-'Indicator Date hidden'!AA23)</f>
        <v>0</v>
      </c>
      <c r="AA22" s="211">
        <f>IF('Indicator Date hidden'!AB23="x","x",$AA$2-'Indicator Date hidden'!AB23)</f>
        <v>0</v>
      </c>
      <c r="AB22" s="211">
        <f>IF('Indicator Date hidden'!AC23="x","x",$AB$2-'Indicator Date hidden'!AC23)</f>
        <v>0</v>
      </c>
      <c r="AC22" s="211">
        <f>IF('Indicator Date hidden'!AD23="x","x",$AC$2-'Indicator Date hidden'!AD23)</f>
        <v>0</v>
      </c>
      <c r="AD22" s="211">
        <f>IF('Indicator Date hidden'!AE23="x","x",$AD$2-'Indicator Date hidden'!AE23)</f>
        <v>0</v>
      </c>
      <c r="AE22" s="211">
        <f>IF('Indicator Date hidden'!AF23="x","x",$AE$2-'Indicator Date hidden'!AF23)</f>
        <v>0</v>
      </c>
      <c r="AF22" s="211">
        <f>IF('Indicator Date hidden'!AG23="x","x",$AF$2-'Indicator Date hidden'!AG23)</f>
        <v>0</v>
      </c>
      <c r="AG22" s="211">
        <f>IF('Indicator Date hidden'!AH23="x","x",$AG$2-'Indicator Date hidden'!AH23)</f>
        <v>0</v>
      </c>
      <c r="AH22" s="211">
        <f>IF('Indicator Date hidden'!AI23="x","x",$AH$2-'Indicator Date hidden'!AI23)</f>
        <v>0</v>
      </c>
      <c r="AI22" s="211">
        <f>IF('Indicator Date hidden'!AJ23="x","x",$AI$2-'Indicator Date hidden'!AJ23)</f>
        <v>0</v>
      </c>
      <c r="AJ22" s="211" t="str">
        <f>IF('Indicator Date hidden'!AK23="x","x",$AJ$2-'Indicator Date hidden'!AK23)</f>
        <v>x</v>
      </c>
      <c r="AK22" s="211">
        <f>IF('Indicator Date hidden'!AL23="x","x",$AK$2-'Indicator Date hidden'!AL23)</f>
        <v>1</v>
      </c>
      <c r="AL22" s="211">
        <f>IF('Indicator Date hidden'!AM23="x","x",$AL$2-'Indicator Date hidden'!AM23)</f>
        <v>0</v>
      </c>
      <c r="AM22" s="211">
        <f>IF('Indicator Date hidden'!AN23="x","x",$AM$2-'Indicator Date hidden'!AN23)</f>
        <v>0</v>
      </c>
      <c r="AN22" s="211">
        <f>IF('Indicator Date hidden'!AO23="x","x",$AN$2-'Indicator Date hidden'!AO23)</f>
        <v>0</v>
      </c>
      <c r="AO22" s="211">
        <f>IF('Indicator Date hidden'!AP23="x","x",$AO$2-'Indicator Date hidden'!AP23)</f>
        <v>0</v>
      </c>
      <c r="AP22" s="211">
        <f>IF('Indicator Date hidden'!AQ23="x","x",$AP$2-'Indicator Date hidden'!AQ23)</f>
        <v>0</v>
      </c>
      <c r="AQ22" s="211">
        <f>IF('Indicator Date hidden'!AR23="x","x",$AQ$2-'Indicator Date hidden'!AR23)</f>
        <v>4</v>
      </c>
      <c r="AR22" s="211">
        <f>IF('Indicator Date hidden'!AS23="x","x",$AR$2-'Indicator Date hidden'!AS23)</f>
        <v>0</v>
      </c>
      <c r="AS22" s="211">
        <f>IF('Indicator Date hidden'!AT23="x","x",$AS$2-'Indicator Date hidden'!AT23)</f>
        <v>0</v>
      </c>
      <c r="AT22" s="211">
        <f>IF('Indicator Date hidden'!AU23="x","x",$AT$2-'Indicator Date hidden'!AU23)</f>
        <v>0</v>
      </c>
      <c r="AU22" s="211">
        <f>IF('Indicator Date hidden'!AV23="x","x",$AU$2-'Indicator Date hidden'!AV23)</f>
        <v>2</v>
      </c>
      <c r="AV22" s="211">
        <f>IF('Indicator Date hidden'!AW23="x","x",$AV$2-'Indicator Date hidden'!AW23)</f>
        <v>0</v>
      </c>
      <c r="AW22" s="211">
        <f>IF('Indicator Date hidden'!AX23="x","x",$AW$2-'Indicator Date hidden'!AX23)</f>
        <v>0</v>
      </c>
      <c r="AX22" s="211">
        <f>IF('Indicator Date hidden'!AY23="x","x",$AX$2-'Indicator Date hidden'!AY23)</f>
        <v>0</v>
      </c>
      <c r="AY22" s="211">
        <f>IF('Indicator Date hidden'!AZ23="x","x",$AY$2-'Indicator Date hidden'!AZ23)</f>
        <v>0</v>
      </c>
      <c r="AZ22" s="211">
        <f>IF('Indicator Date hidden'!BA23="x","x",$AZ$2-'Indicator Date hidden'!BA23)</f>
        <v>0</v>
      </c>
      <c r="BA22">
        <f t="shared" si="0"/>
        <v>21</v>
      </c>
      <c r="BB22" s="21">
        <f t="shared" si="1"/>
        <v>0.42</v>
      </c>
      <c r="BC22">
        <f t="shared" si="2"/>
        <v>6</v>
      </c>
      <c r="BD22" s="21">
        <f t="shared" si="3"/>
        <v>1.3280060240827223</v>
      </c>
      <c r="BE22" s="281">
        <f t="shared" si="4"/>
        <v>0</v>
      </c>
    </row>
    <row r="23" spans="1:57" x14ac:dyDescent="0.25">
      <c r="A23" t="s">
        <v>8393</v>
      </c>
      <c r="B23" s="211">
        <f>IF('Indicator Date hidden'!C24="x","x",$B$2-'Indicator Date hidden'!C24)</f>
        <v>0</v>
      </c>
      <c r="C23" s="211">
        <f>IF('Indicator Date hidden'!D24="x","x",$C$2-'Indicator Date hidden'!D24)</f>
        <v>0</v>
      </c>
      <c r="D23" s="211">
        <f>IF('Indicator Date hidden'!E24="x","x",$D$2-'Indicator Date hidden'!E24)</f>
        <v>0</v>
      </c>
      <c r="E23" s="211">
        <f>IF('Indicator Date hidden'!F24="x","x",$E$2-'Indicator Date hidden'!F24)</f>
        <v>0</v>
      </c>
      <c r="F23" s="211">
        <f>IF('Indicator Date hidden'!G24="x","x",$F$2-'Indicator Date hidden'!G24)</f>
        <v>0</v>
      </c>
      <c r="G23" s="211">
        <f>IF('Indicator Date hidden'!H24="x","x",$G$2-'Indicator Date hidden'!H24)</f>
        <v>0</v>
      </c>
      <c r="H23" s="211">
        <f>IF('Indicator Date hidden'!I24="x","x",$H$2-'Indicator Date hidden'!I24)</f>
        <v>0</v>
      </c>
      <c r="I23" s="211">
        <f>IF('Indicator Date hidden'!J24="x","x",$I$2-'Indicator Date hidden'!J24)</f>
        <v>0</v>
      </c>
      <c r="J23" s="211">
        <f>IF('Indicator Date hidden'!K24="x","x",$J$2-'Indicator Date hidden'!K24)</f>
        <v>0</v>
      </c>
      <c r="K23" s="211">
        <f>IF('Indicator Date hidden'!L24="x","x",$K$2-'Indicator Date hidden'!L24)</f>
        <v>0</v>
      </c>
      <c r="L23" s="211">
        <f>IF('Indicator Date hidden'!M24="x","x",$L$2-'Indicator Date hidden'!M24)</f>
        <v>0</v>
      </c>
      <c r="M23" s="211">
        <f>IF('Indicator Date hidden'!N24="x","x",$M$2-'Indicator Date hidden'!N24)</f>
        <v>0</v>
      </c>
      <c r="N23" s="211">
        <f>IF('Indicator Date hidden'!O24="x","x",$N$2-'Indicator Date hidden'!O24)</f>
        <v>0</v>
      </c>
      <c r="O23" s="211">
        <f>IF('Indicator Date hidden'!P24="x","x",$O$2-'Indicator Date hidden'!P24)</f>
        <v>0</v>
      </c>
      <c r="P23" s="211">
        <f>IF('Indicator Date hidden'!Q24="x","x",$P$2-'Indicator Date hidden'!Q24)</f>
        <v>0</v>
      </c>
      <c r="Q23" s="211">
        <f>IF('Indicator Date hidden'!R24="x","x",$Q$2-'Indicator Date hidden'!R24)</f>
        <v>2</v>
      </c>
      <c r="R23" s="211">
        <f>IF('Indicator Date hidden'!S24="x","x",$R$2-'Indicator Date hidden'!S24)</f>
        <v>0</v>
      </c>
      <c r="S23" s="211">
        <f>IF('Indicator Date hidden'!T24="x","x",$S$2-'Indicator Date hidden'!T24)</f>
        <v>0</v>
      </c>
      <c r="T23" s="211">
        <f>IF('Indicator Date hidden'!U24="x","x",$T$2-'Indicator Date hidden'!U24)</f>
        <v>0</v>
      </c>
      <c r="U23" s="211">
        <f>IF('Indicator Date hidden'!V24="x","x",$U$2-'Indicator Date hidden'!V24)</f>
        <v>0</v>
      </c>
      <c r="V23" s="211">
        <f>IF('Indicator Date hidden'!W24="x","x",$V$2-'Indicator Date hidden'!W24)</f>
        <v>0</v>
      </c>
      <c r="W23" s="211">
        <f>IF('Indicator Date hidden'!X24="x","x",$W$2-'Indicator Date hidden'!X24)</f>
        <v>2</v>
      </c>
      <c r="X23" s="211">
        <f>IF('Indicator Date hidden'!Y24="x","x",$X$2-'Indicator Date hidden'!Y24)</f>
        <v>1</v>
      </c>
      <c r="Y23" s="211">
        <f>IF('Indicator Date hidden'!Z24="x","x",$Y$2-'Indicator Date hidden'!Z24)</f>
        <v>0</v>
      </c>
      <c r="Z23" s="211">
        <f>IF('Indicator Date hidden'!AA24="x","x",$Z$2-'Indicator Date hidden'!AA24)</f>
        <v>0</v>
      </c>
      <c r="AA23" s="211" t="str">
        <f>IF('Indicator Date hidden'!AB24="x","x",$AA$2-'Indicator Date hidden'!AB24)</f>
        <v>x</v>
      </c>
      <c r="AB23" s="211">
        <f>IF('Indicator Date hidden'!AC24="x","x",$AB$2-'Indicator Date hidden'!AC24)</f>
        <v>0</v>
      </c>
      <c r="AC23" s="211">
        <f>IF('Indicator Date hidden'!AD24="x","x",$AC$2-'Indicator Date hidden'!AD24)</f>
        <v>0</v>
      </c>
      <c r="AD23" s="211" t="str">
        <f>IF('Indicator Date hidden'!AE24="x","x",$AD$2-'Indicator Date hidden'!AE24)</f>
        <v>x</v>
      </c>
      <c r="AE23" s="211">
        <f>IF('Indicator Date hidden'!AF24="x","x",$AE$2-'Indicator Date hidden'!AF24)</f>
        <v>0</v>
      </c>
      <c r="AF23" s="211">
        <f>IF('Indicator Date hidden'!AG24="x","x",$AF$2-'Indicator Date hidden'!AG24)</f>
        <v>6</v>
      </c>
      <c r="AG23" s="211">
        <f>IF('Indicator Date hidden'!AH24="x","x",$AG$2-'Indicator Date hidden'!AH24)</f>
        <v>0</v>
      </c>
      <c r="AH23" s="211">
        <f>IF('Indicator Date hidden'!AI24="x","x",$AH$2-'Indicator Date hidden'!AI24)</f>
        <v>0</v>
      </c>
      <c r="AI23" s="211">
        <f>IF('Indicator Date hidden'!AJ24="x","x",$AI$2-'Indicator Date hidden'!AJ24)</f>
        <v>0</v>
      </c>
      <c r="AJ23" s="211">
        <f>IF('Indicator Date hidden'!AK24="x","x",$AJ$2-'Indicator Date hidden'!AK24)</f>
        <v>1</v>
      </c>
      <c r="AK23" s="211">
        <f>IF('Indicator Date hidden'!AL24="x","x",$AK$2-'Indicator Date hidden'!AL24)</f>
        <v>1</v>
      </c>
      <c r="AL23" s="211">
        <f>IF('Indicator Date hidden'!AM24="x","x",$AL$2-'Indicator Date hidden'!AM24)</f>
        <v>0</v>
      </c>
      <c r="AM23" s="211">
        <f>IF('Indicator Date hidden'!AN24="x","x",$AM$2-'Indicator Date hidden'!AN24)</f>
        <v>0</v>
      </c>
      <c r="AN23" s="211">
        <f>IF('Indicator Date hidden'!AO24="x","x",$AN$2-'Indicator Date hidden'!AO24)</f>
        <v>0</v>
      </c>
      <c r="AO23" s="211" t="str">
        <f>IF('Indicator Date hidden'!AP24="x","x",$AO$2-'Indicator Date hidden'!AP24)</f>
        <v>x</v>
      </c>
      <c r="AP23" s="211">
        <f>IF('Indicator Date hidden'!AQ24="x","x",$AP$2-'Indicator Date hidden'!AQ24)</f>
        <v>2</v>
      </c>
      <c r="AQ23" s="211" t="str">
        <f>IF('Indicator Date hidden'!AR24="x","x",$AQ$2-'Indicator Date hidden'!AR24)</f>
        <v>x</v>
      </c>
      <c r="AR23" s="211">
        <f>IF('Indicator Date hidden'!AS24="x","x",$AR$2-'Indicator Date hidden'!AS24)</f>
        <v>0</v>
      </c>
      <c r="AS23" s="211">
        <f>IF('Indicator Date hidden'!AT24="x","x",$AS$2-'Indicator Date hidden'!AT24)</f>
        <v>0</v>
      </c>
      <c r="AT23" s="211">
        <f>IF('Indicator Date hidden'!AU24="x","x",$AT$2-'Indicator Date hidden'!AU24)</f>
        <v>0</v>
      </c>
      <c r="AU23" s="211">
        <f>IF('Indicator Date hidden'!AV24="x","x",$AU$2-'Indicator Date hidden'!AV24)</f>
        <v>1</v>
      </c>
      <c r="AV23" s="211">
        <f>IF('Indicator Date hidden'!AW24="x","x",$AV$2-'Indicator Date hidden'!AW24)</f>
        <v>0</v>
      </c>
      <c r="AW23" s="211">
        <f>IF('Indicator Date hidden'!AX24="x","x",$AW$2-'Indicator Date hidden'!AX24)</f>
        <v>0</v>
      </c>
      <c r="AX23" s="211">
        <f>IF('Indicator Date hidden'!AY24="x","x",$AX$2-'Indicator Date hidden'!AY24)</f>
        <v>0</v>
      </c>
      <c r="AY23" s="211">
        <f>IF('Indicator Date hidden'!AZ24="x","x",$AY$2-'Indicator Date hidden'!AZ24)</f>
        <v>0</v>
      </c>
      <c r="AZ23" s="211">
        <f>IF('Indicator Date hidden'!BA24="x","x",$AZ$2-'Indicator Date hidden'!BA24)</f>
        <v>0</v>
      </c>
      <c r="BA23">
        <f t="shared" si="0"/>
        <v>16</v>
      </c>
      <c r="BB23" s="21">
        <f t="shared" si="1"/>
        <v>0.34042553191489361</v>
      </c>
      <c r="BC23">
        <f t="shared" si="2"/>
        <v>8</v>
      </c>
      <c r="BD23" s="21">
        <f t="shared" si="3"/>
        <v>0.99523536710863825</v>
      </c>
      <c r="BE23" s="281">
        <f t="shared" si="4"/>
        <v>0</v>
      </c>
    </row>
    <row r="24" spans="1:57" x14ac:dyDescent="0.25">
      <c r="A24" t="s">
        <v>8408</v>
      </c>
      <c r="B24" s="211">
        <f>IF('Indicator Date hidden'!C25="x","x",$B$2-'Indicator Date hidden'!C25)</f>
        <v>0</v>
      </c>
      <c r="C24" s="211">
        <f>IF('Indicator Date hidden'!D25="x","x",$C$2-'Indicator Date hidden'!D25)</f>
        <v>0</v>
      </c>
      <c r="D24" s="211">
        <f>IF('Indicator Date hidden'!E25="x","x",$D$2-'Indicator Date hidden'!E25)</f>
        <v>0</v>
      </c>
      <c r="E24" s="211">
        <f>IF('Indicator Date hidden'!F25="x","x",$E$2-'Indicator Date hidden'!F25)</f>
        <v>0</v>
      </c>
      <c r="F24" s="211">
        <f>IF('Indicator Date hidden'!G25="x","x",$F$2-'Indicator Date hidden'!G25)</f>
        <v>0</v>
      </c>
      <c r="G24" s="211">
        <f>IF('Indicator Date hidden'!H25="x","x",$G$2-'Indicator Date hidden'!H25)</f>
        <v>0</v>
      </c>
      <c r="H24" s="211">
        <f>IF('Indicator Date hidden'!I25="x","x",$H$2-'Indicator Date hidden'!I25)</f>
        <v>0</v>
      </c>
      <c r="I24" s="211">
        <f>IF('Indicator Date hidden'!J25="x","x",$I$2-'Indicator Date hidden'!J25)</f>
        <v>0</v>
      </c>
      <c r="J24" s="211">
        <f>IF('Indicator Date hidden'!K25="x","x",$J$2-'Indicator Date hidden'!K25)</f>
        <v>0</v>
      </c>
      <c r="K24" s="211">
        <f>IF('Indicator Date hidden'!L25="x","x",$K$2-'Indicator Date hidden'!L25)</f>
        <v>0</v>
      </c>
      <c r="L24" s="211">
        <f>IF('Indicator Date hidden'!M25="x","x",$L$2-'Indicator Date hidden'!M25)</f>
        <v>0</v>
      </c>
      <c r="M24" s="211">
        <f>IF('Indicator Date hidden'!N25="x","x",$M$2-'Indicator Date hidden'!N25)</f>
        <v>0</v>
      </c>
      <c r="N24" s="211">
        <f>IF('Indicator Date hidden'!O25="x","x",$N$2-'Indicator Date hidden'!O25)</f>
        <v>0</v>
      </c>
      <c r="O24" s="211">
        <f>IF('Indicator Date hidden'!P25="x","x",$O$2-'Indicator Date hidden'!P25)</f>
        <v>0</v>
      </c>
      <c r="P24" s="211">
        <f>IF('Indicator Date hidden'!Q25="x","x",$P$2-'Indicator Date hidden'!Q25)</f>
        <v>0</v>
      </c>
      <c r="Q24" s="211" t="str">
        <f>IF('Indicator Date hidden'!R25="x","x",$Q$2-'Indicator Date hidden'!R25)</f>
        <v>x</v>
      </c>
      <c r="R24" s="211">
        <f>IF('Indicator Date hidden'!S25="x","x",$R$2-'Indicator Date hidden'!S25)</f>
        <v>0</v>
      </c>
      <c r="S24" s="211">
        <f>IF('Indicator Date hidden'!T25="x","x",$S$2-'Indicator Date hidden'!T25)</f>
        <v>0</v>
      </c>
      <c r="T24" s="211">
        <f>IF('Indicator Date hidden'!U25="x","x",$T$2-'Indicator Date hidden'!U25)</f>
        <v>0</v>
      </c>
      <c r="U24" s="211">
        <f>IF('Indicator Date hidden'!V25="x","x",$U$2-'Indicator Date hidden'!V25)</f>
        <v>0</v>
      </c>
      <c r="V24" s="211">
        <f>IF('Indicator Date hidden'!W25="x","x",$V$2-'Indicator Date hidden'!W25)</f>
        <v>0</v>
      </c>
      <c r="W24" s="211">
        <f>IF('Indicator Date hidden'!X25="x","x",$W$2-'Indicator Date hidden'!X25)</f>
        <v>7</v>
      </c>
      <c r="X24" s="211">
        <f>IF('Indicator Date hidden'!Y25="x","x",$X$2-'Indicator Date hidden'!Y25)</f>
        <v>4</v>
      </c>
      <c r="Y24" s="211">
        <f>IF('Indicator Date hidden'!Z25="x","x",$Y$2-'Indicator Date hidden'!Z25)</f>
        <v>0</v>
      </c>
      <c r="Z24" s="211">
        <f>IF('Indicator Date hidden'!AA25="x","x",$Z$2-'Indicator Date hidden'!AA25)</f>
        <v>0</v>
      </c>
      <c r="AA24" s="211">
        <f>IF('Indicator Date hidden'!AB25="x","x",$AA$2-'Indicator Date hidden'!AB25)</f>
        <v>0</v>
      </c>
      <c r="AB24" s="211">
        <f>IF('Indicator Date hidden'!AC25="x","x",$AB$2-'Indicator Date hidden'!AC25)</f>
        <v>0</v>
      </c>
      <c r="AC24" s="211">
        <f>IF('Indicator Date hidden'!AD25="x","x",$AC$2-'Indicator Date hidden'!AD25)</f>
        <v>0</v>
      </c>
      <c r="AD24" s="211">
        <f>IF('Indicator Date hidden'!AE25="x","x",$AD$2-'Indicator Date hidden'!AE25)</f>
        <v>0</v>
      </c>
      <c r="AE24" s="211">
        <f>IF('Indicator Date hidden'!AF25="x","x",$AE$2-'Indicator Date hidden'!AF25)</f>
        <v>0</v>
      </c>
      <c r="AF24" s="211">
        <f>IF('Indicator Date hidden'!AG25="x","x",$AF$2-'Indicator Date hidden'!AG25)</f>
        <v>4</v>
      </c>
      <c r="AG24" s="211">
        <f>IF('Indicator Date hidden'!AH25="x","x",$AG$2-'Indicator Date hidden'!AH25)</f>
        <v>0</v>
      </c>
      <c r="AH24" s="211">
        <f>IF('Indicator Date hidden'!AI25="x","x",$AH$2-'Indicator Date hidden'!AI25)</f>
        <v>0</v>
      </c>
      <c r="AI24" s="211">
        <f>IF('Indicator Date hidden'!AJ25="x","x",$AI$2-'Indicator Date hidden'!AJ25)</f>
        <v>0</v>
      </c>
      <c r="AJ24" s="211" t="str">
        <f>IF('Indicator Date hidden'!AK25="x","x",$AJ$2-'Indicator Date hidden'!AK25)</f>
        <v>x</v>
      </c>
      <c r="AK24" s="211">
        <f>IF('Indicator Date hidden'!AL25="x","x",$AK$2-'Indicator Date hidden'!AL25)</f>
        <v>1</v>
      </c>
      <c r="AL24" s="211">
        <f>IF('Indicator Date hidden'!AM25="x","x",$AL$2-'Indicator Date hidden'!AM25)</f>
        <v>0</v>
      </c>
      <c r="AM24" s="211">
        <f>IF('Indicator Date hidden'!AN25="x","x",$AM$2-'Indicator Date hidden'!AN25)</f>
        <v>0</v>
      </c>
      <c r="AN24" s="211">
        <f>IF('Indicator Date hidden'!AO25="x","x",$AN$2-'Indicator Date hidden'!AO25)</f>
        <v>0</v>
      </c>
      <c r="AO24" s="211">
        <f>IF('Indicator Date hidden'!AP25="x","x",$AO$2-'Indicator Date hidden'!AP25)</f>
        <v>0</v>
      </c>
      <c r="AP24" s="211">
        <f>IF('Indicator Date hidden'!AQ25="x","x",$AP$2-'Indicator Date hidden'!AQ25)</f>
        <v>0</v>
      </c>
      <c r="AQ24" s="211">
        <f>IF('Indicator Date hidden'!AR25="x","x",$AQ$2-'Indicator Date hidden'!AR25)</f>
        <v>0</v>
      </c>
      <c r="AR24" s="211">
        <f>IF('Indicator Date hidden'!AS25="x","x",$AR$2-'Indicator Date hidden'!AS25)</f>
        <v>0</v>
      </c>
      <c r="AS24" s="211">
        <f>IF('Indicator Date hidden'!AT25="x","x",$AS$2-'Indicator Date hidden'!AT25)</f>
        <v>0</v>
      </c>
      <c r="AT24" s="211">
        <f>IF('Indicator Date hidden'!AU25="x","x",$AT$2-'Indicator Date hidden'!AU25)</f>
        <v>0</v>
      </c>
      <c r="AU24" s="211">
        <f>IF('Indicator Date hidden'!AV25="x","x",$AU$2-'Indicator Date hidden'!AV25)</f>
        <v>1</v>
      </c>
      <c r="AV24" s="211">
        <f>IF('Indicator Date hidden'!AW25="x","x",$AV$2-'Indicator Date hidden'!AW25)</f>
        <v>0</v>
      </c>
      <c r="AW24" s="211">
        <f>IF('Indicator Date hidden'!AX25="x","x",$AW$2-'Indicator Date hidden'!AX25)</f>
        <v>0</v>
      </c>
      <c r="AX24" s="211">
        <f>IF('Indicator Date hidden'!AY25="x","x",$AX$2-'Indicator Date hidden'!AY25)</f>
        <v>0</v>
      </c>
      <c r="AY24" s="211">
        <f>IF('Indicator Date hidden'!AZ25="x","x",$AY$2-'Indicator Date hidden'!AZ25)</f>
        <v>0</v>
      </c>
      <c r="AZ24" s="211">
        <f>IF('Indicator Date hidden'!BA25="x","x",$AZ$2-'Indicator Date hidden'!BA25)</f>
        <v>0</v>
      </c>
      <c r="BA24">
        <f t="shared" si="0"/>
        <v>17</v>
      </c>
      <c r="BB24" s="21">
        <f t="shared" si="1"/>
        <v>0.34693877551020408</v>
      </c>
      <c r="BC24">
        <f t="shared" si="2"/>
        <v>5</v>
      </c>
      <c r="BD24" s="21">
        <f t="shared" si="3"/>
        <v>1.2543966825003519</v>
      </c>
      <c r="BE24" s="281">
        <f t="shared" si="4"/>
        <v>0</v>
      </c>
    </row>
    <row r="25" spans="1:57" x14ac:dyDescent="0.25">
      <c r="A25" t="s">
        <v>8400</v>
      </c>
      <c r="B25" s="211">
        <f>IF('Indicator Date hidden'!C26="x","x",$B$2-'Indicator Date hidden'!C26)</f>
        <v>0</v>
      </c>
      <c r="C25" s="211">
        <f>IF('Indicator Date hidden'!D26="x","x",$C$2-'Indicator Date hidden'!D26)</f>
        <v>0</v>
      </c>
      <c r="D25" s="211">
        <f>IF('Indicator Date hidden'!E26="x","x",$D$2-'Indicator Date hidden'!E26)</f>
        <v>0</v>
      </c>
      <c r="E25" s="211">
        <f>IF('Indicator Date hidden'!F26="x","x",$E$2-'Indicator Date hidden'!F26)</f>
        <v>0</v>
      </c>
      <c r="F25" s="211">
        <f>IF('Indicator Date hidden'!G26="x","x",$F$2-'Indicator Date hidden'!G26)</f>
        <v>0</v>
      </c>
      <c r="G25" s="211">
        <f>IF('Indicator Date hidden'!H26="x","x",$G$2-'Indicator Date hidden'!H26)</f>
        <v>0</v>
      </c>
      <c r="H25" s="211">
        <f>IF('Indicator Date hidden'!I26="x","x",$H$2-'Indicator Date hidden'!I26)</f>
        <v>0</v>
      </c>
      <c r="I25" s="211">
        <f>IF('Indicator Date hidden'!J26="x","x",$I$2-'Indicator Date hidden'!J26)</f>
        <v>0</v>
      </c>
      <c r="J25" s="211">
        <f>IF('Indicator Date hidden'!K26="x","x",$J$2-'Indicator Date hidden'!K26)</f>
        <v>0</v>
      </c>
      <c r="K25" s="211">
        <f>IF('Indicator Date hidden'!L26="x","x",$K$2-'Indicator Date hidden'!L26)</f>
        <v>0</v>
      </c>
      <c r="L25" s="211">
        <f>IF('Indicator Date hidden'!M26="x","x",$L$2-'Indicator Date hidden'!M26)</f>
        <v>0</v>
      </c>
      <c r="M25" s="211">
        <f>IF('Indicator Date hidden'!N26="x","x",$M$2-'Indicator Date hidden'!N26)</f>
        <v>0</v>
      </c>
      <c r="N25" s="211">
        <f>IF('Indicator Date hidden'!O26="x","x",$N$2-'Indicator Date hidden'!O26)</f>
        <v>0</v>
      </c>
      <c r="O25" s="211">
        <f>IF('Indicator Date hidden'!P26="x","x",$O$2-'Indicator Date hidden'!P26)</f>
        <v>0</v>
      </c>
      <c r="P25" s="211">
        <f>IF('Indicator Date hidden'!Q26="x","x",$P$2-'Indicator Date hidden'!Q26)</f>
        <v>0</v>
      </c>
      <c r="Q25" s="211">
        <f>IF('Indicator Date hidden'!R26="x","x",$Q$2-'Indicator Date hidden'!R26)</f>
        <v>1</v>
      </c>
      <c r="R25" s="211">
        <f>IF('Indicator Date hidden'!S26="x","x",$R$2-'Indicator Date hidden'!S26)</f>
        <v>0</v>
      </c>
      <c r="S25" s="211">
        <f>IF('Indicator Date hidden'!T26="x","x",$S$2-'Indicator Date hidden'!T26)</f>
        <v>0</v>
      </c>
      <c r="T25" s="211">
        <f>IF('Indicator Date hidden'!U26="x","x",$T$2-'Indicator Date hidden'!U26)</f>
        <v>0</v>
      </c>
      <c r="U25" s="211">
        <f>IF('Indicator Date hidden'!V26="x","x",$U$2-'Indicator Date hidden'!V26)</f>
        <v>0</v>
      </c>
      <c r="V25" s="211">
        <f>IF('Indicator Date hidden'!W26="x","x",$V$2-'Indicator Date hidden'!W26)</f>
        <v>0</v>
      </c>
      <c r="W25" s="211">
        <f>IF('Indicator Date hidden'!X26="x","x",$W$2-'Indicator Date hidden'!X26)</f>
        <v>7</v>
      </c>
      <c r="X25" s="211">
        <f>IF('Indicator Date hidden'!Y26="x","x",$X$2-'Indicator Date hidden'!Y26)</f>
        <v>1</v>
      </c>
      <c r="Y25" s="211">
        <f>IF('Indicator Date hidden'!Z26="x","x",$Y$2-'Indicator Date hidden'!Z26)</f>
        <v>0</v>
      </c>
      <c r="Z25" s="211">
        <f>IF('Indicator Date hidden'!AA26="x","x",$Z$2-'Indicator Date hidden'!AA26)</f>
        <v>0</v>
      </c>
      <c r="AA25" s="211">
        <f>IF('Indicator Date hidden'!AB26="x","x",$AA$2-'Indicator Date hidden'!AB26)</f>
        <v>1</v>
      </c>
      <c r="AB25" s="211">
        <f>IF('Indicator Date hidden'!AC26="x","x",$AB$2-'Indicator Date hidden'!AC26)</f>
        <v>0</v>
      </c>
      <c r="AC25" s="211">
        <f>IF('Indicator Date hidden'!AD26="x","x",$AC$2-'Indicator Date hidden'!AD26)</f>
        <v>0</v>
      </c>
      <c r="AD25" s="211">
        <f>IF('Indicator Date hidden'!AE26="x","x",$AD$2-'Indicator Date hidden'!AE26)</f>
        <v>0</v>
      </c>
      <c r="AE25" s="211">
        <f>IF('Indicator Date hidden'!AF26="x","x",$AE$2-'Indicator Date hidden'!AF26)</f>
        <v>0</v>
      </c>
      <c r="AF25" s="211">
        <f>IF('Indicator Date hidden'!AG26="x","x",$AF$2-'Indicator Date hidden'!AG26)</f>
        <v>0</v>
      </c>
      <c r="AG25" s="211">
        <f>IF('Indicator Date hidden'!AH26="x","x",$AG$2-'Indicator Date hidden'!AH26)</f>
        <v>0</v>
      </c>
      <c r="AH25" s="211">
        <f>IF('Indicator Date hidden'!AI26="x","x",$AH$2-'Indicator Date hidden'!AI26)</f>
        <v>0</v>
      </c>
      <c r="AI25" s="211">
        <f>IF('Indicator Date hidden'!AJ26="x","x",$AI$2-'Indicator Date hidden'!AJ26)</f>
        <v>0</v>
      </c>
      <c r="AJ25" s="211" t="str">
        <f>IF('Indicator Date hidden'!AK26="x","x",$AJ$2-'Indicator Date hidden'!AK26)</f>
        <v>x</v>
      </c>
      <c r="AK25" s="211">
        <f>IF('Indicator Date hidden'!AL26="x","x",$AK$2-'Indicator Date hidden'!AL26)</f>
        <v>1</v>
      </c>
      <c r="AL25" s="211">
        <f>IF('Indicator Date hidden'!AM26="x","x",$AL$2-'Indicator Date hidden'!AM26)</f>
        <v>0</v>
      </c>
      <c r="AM25" s="211">
        <f>IF('Indicator Date hidden'!AN26="x","x",$AM$2-'Indicator Date hidden'!AN26)</f>
        <v>0</v>
      </c>
      <c r="AN25" s="211">
        <f>IF('Indicator Date hidden'!AO26="x","x",$AN$2-'Indicator Date hidden'!AO26)</f>
        <v>0</v>
      </c>
      <c r="AO25" s="211">
        <f>IF('Indicator Date hidden'!AP26="x","x",$AO$2-'Indicator Date hidden'!AP26)</f>
        <v>0</v>
      </c>
      <c r="AP25" s="211">
        <f>IF('Indicator Date hidden'!AQ26="x","x",$AP$2-'Indicator Date hidden'!AQ26)</f>
        <v>0</v>
      </c>
      <c r="AQ25" s="211">
        <f>IF('Indicator Date hidden'!AR26="x","x",$AQ$2-'Indicator Date hidden'!AR26)</f>
        <v>4</v>
      </c>
      <c r="AR25" s="211">
        <f>IF('Indicator Date hidden'!AS26="x","x",$AR$2-'Indicator Date hidden'!AS26)</f>
        <v>0</v>
      </c>
      <c r="AS25" s="211">
        <f>IF('Indicator Date hidden'!AT26="x","x",$AS$2-'Indicator Date hidden'!AT26)</f>
        <v>0</v>
      </c>
      <c r="AT25" s="211">
        <f>IF('Indicator Date hidden'!AU26="x","x",$AT$2-'Indicator Date hidden'!AU26)</f>
        <v>0</v>
      </c>
      <c r="AU25" s="211">
        <f>IF('Indicator Date hidden'!AV26="x","x",$AU$2-'Indicator Date hidden'!AV26)</f>
        <v>1</v>
      </c>
      <c r="AV25" s="211">
        <f>IF('Indicator Date hidden'!AW26="x","x",$AV$2-'Indicator Date hidden'!AW26)</f>
        <v>0</v>
      </c>
      <c r="AW25" s="211">
        <f>IF('Indicator Date hidden'!AX26="x","x",$AW$2-'Indicator Date hidden'!AX26)</f>
        <v>0</v>
      </c>
      <c r="AX25" s="211">
        <f>IF('Indicator Date hidden'!AY26="x","x",$AX$2-'Indicator Date hidden'!AY26)</f>
        <v>0</v>
      </c>
      <c r="AY25" s="211">
        <f>IF('Indicator Date hidden'!AZ26="x","x",$AY$2-'Indicator Date hidden'!AZ26)</f>
        <v>0</v>
      </c>
      <c r="AZ25" s="211">
        <f>IF('Indicator Date hidden'!BA26="x","x",$AZ$2-'Indicator Date hidden'!BA26)</f>
        <v>0</v>
      </c>
      <c r="BA25">
        <f t="shared" si="0"/>
        <v>16</v>
      </c>
      <c r="BB25" s="21">
        <f t="shared" si="1"/>
        <v>0.32</v>
      </c>
      <c r="BC25">
        <f t="shared" si="2"/>
        <v>7</v>
      </c>
      <c r="BD25" s="21">
        <f t="shared" si="3"/>
        <v>1.1391224692718513</v>
      </c>
      <c r="BE25" s="281">
        <f t="shared" si="4"/>
        <v>0</v>
      </c>
    </row>
    <row r="26" spans="1:57" x14ac:dyDescent="0.25">
      <c r="A26" t="s">
        <v>8404</v>
      </c>
      <c r="B26" s="211">
        <f>IF('Indicator Date hidden'!C27="x","x",$B$2-'Indicator Date hidden'!C27)</f>
        <v>0</v>
      </c>
      <c r="C26" s="211">
        <f>IF('Indicator Date hidden'!D27="x","x",$C$2-'Indicator Date hidden'!D27)</f>
        <v>0</v>
      </c>
      <c r="D26" s="211">
        <f>IF('Indicator Date hidden'!E27="x","x",$D$2-'Indicator Date hidden'!E27)</f>
        <v>0</v>
      </c>
      <c r="E26" s="211">
        <f>IF('Indicator Date hidden'!F27="x","x",$E$2-'Indicator Date hidden'!F27)</f>
        <v>0</v>
      </c>
      <c r="F26" s="211">
        <f>IF('Indicator Date hidden'!G27="x","x",$F$2-'Indicator Date hidden'!G27)</f>
        <v>0</v>
      </c>
      <c r="G26" s="211">
        <f>IF('Indicator Date hidden'!H27="x","x",$G$2-'Indicator Date hidden'!H27)</f>
        <v>0</v>
      </c>
      <c r="H26" s="211">
        <f>IF('Indicator Date hidden'!I27="x","x",$H$2-'Indicator Date hidden'!I27)</f>
        <v>0</v>
      </c>
      <c r="I26" s="211">
        <f>IF('Indicator Date hidden'!J27="x","x",$I$2-'Indicator Date hidden'!J27)</f>
        <v>0</v>
      </c>
      <c r="J26" s="211">
        <f>IF('Indicator Date hidden'!K27="x","x",$J$2-'Indicator Date hidden'!K27)</f>
        <v>0</v>
      </c>
      <c r="K26" s="211">
        <f>IF('Indicator Date hidden'!L27="x","x",$K$2-'Indicator Date hidden'!L27)</f>
        <v>0</v>
      </c>
      <c r="L26" s="211">
        <f>IF('Indicator Date hidden'!M27="x","x",$L$2-'Indicator Date hidden'!M27)</f>
        <v>0</v>
      </c>
      <c r="M26" s="211">
        <f>IF('Indicator Date hidden'!N27="x","x",$M$2-'Indicator Date hidden'!N27)</f>
        <v>0</v>
      </c>
      <c r="N26" s="211">
        <f>IF('Indicator Date hidden'!O27="x","x",$N$2-'Indicator Date hidden'!O27)</f>
        <v>0</v>
      </c>
      <c r="O26" s="211">
        <f>IF('Indicator Date hidden'!P27="x","x",$O$2-'Indicator Date hidden'!P27)</f>
        <v>0</v>
      </c>
      <c r="P26" s="211">
        <f>IF('Indicator Date hidden'!Q27="x","x",$P$2-'Indicator Date hidden'!Q27)</f>
        <v>0</v>
      </c>
      <c r="Q26" s="211" t="str">
        <f>IF('Indicator Date hidden'!R27="x","x",$Q$2-'Indicator Date hidden'!R27)</f>
        <v>x</v>
      </c>
      <c r="R26" s="211">
        <f>IF('Indicator Date hidden'!S27="x","x",$R$2-'Indicator Date hidden'!S27)</f>
        <v>0</v>
      </c>
      <c r="S26" s="211">
        <f>IF('Indicator Date hidden'!T27="x","x",$S$2-'Indicator Date hidden'!T27)</f>
        <v>0</v>
      </c>
      <c r="T26" s="211">
        <f>IF('Indicator Date hidden'!U27="x","x",$T$2-'Indicator Date hidden'!U27)</f>
        <v>0</v>
      </c>
      <c r="U26" s="211" t="str">
        <f>IF('Indicator Date hidden'!V27="x","x",$U$2-'Indicator Date hidden'!V27)</f>
        <v>x</v>
      </c>
      <c r="V26" s="211">
        <f>IF('Indicator Date hidden'!W27="x","x",$V$2-'Indicator Date hidden'!W27)</f>
        <v>0</v>
      </c>
      <c r="W26" s="211">
        <f>IF('Indicator Date hidden'!X27="x","x",$W$2-'Indicator Date hidden'!X27)</f>
        <v>5</v>
      </c>
      <c r="X26" s="211">
        <f>IF('Indicator Date hidden'!Y27="x","x",$X$2-'Indicator Date hidden'!Y27)</f>
        <v>2</v>
      </c>
      <c r="Y26" s="211">
        <f>IF('Indicator Date hidden'!Z27="x","x",$Y$2-'Indicator Date hidden'!Z27)</f>
        <v>0</v>
      </c>
      <c r="Z26" s="211">
        <f>IF('Indicator Date hidden'!AA27="x","x",$Z$2-'Indicator Date hidden'!AA27)</f>
        <v>0</v>
      </c>
      <c r="AA26" s="211" t="str">
        <f>IF('Indicator Date hidden'!AB27="x","x",$AA$2-'Indicator Date hidden'!AB27)</f>
        <v>x</v>
      </c>
      <c r="AB26" s="211">
        <f>IF('Indicator Date hidden'!AC27="x","x",$AB$2-'Indicator Date hidden'!AC27)</f>
        <v>0</v>
      </c>
      <c r="AC26" s="211">
        <f>IF('Indicator Date hidden'!AD27="x","x",$AC$2-'Indicator Date hidden'!AD27)</f>
        <v>0</v>
      </c>
      <c r="AD26" s="211" t="str">
        <f>IF('Indicator Date hidden'!AE27="x","x",$AD$2-'Indicator Date hidden'!AE27)</f>
        <v>x</v>
      </c>
      <c r="AE26" s="211" t="str">
        <f>IF('Indicator Date hidden'!AF27="x","x",$AE$2-'Indicator Date hidden'!AF27)</f>
        <v>x</v>
      </c>
      <c r="AF26" s="211" t="str">
        <f>IF('Indicator Date hidden'!AG27="x","x",$AF$2-'Indicator Date hidden'!AG27)</f>
        <v>x</v>
      </c>
      <c r="AG26" s="211">
        <f>IF('Indicator Date hidden'!AH27="x","x",$AG$2-'Indicator Date hidden'!AH27)</f>
        <v>0</v>
      </c>
      <c r="AH26" s="211">
        <f>IF('Indicator Date hidden'!AI27="x","x",$AH$2-'Indicator Date hidden'!AI27)</f>
        <v>0</v>
      </c>
      <c r="AI26" s="211">
        <f>IF('Indicator Date hidden'!AJ27="x","x",$AI$2-'Indicator Date hidden'!AJ27)</f>
        <v>0</v>
      </c>
      <c r="AJ26" s="211" t="str">
        <f>IF('Indicator Date hidden'!AK27="x","x",$AJ$2-'Indicator Date hidden'!AK27)</f>
        <v>x</v>
      </c>
      <c r="AK26" s="211">
        <f>IF('Indicator Date hidden'!AL27="x","x",$AK$2-'Indicator Date hidden'!AL27)</f>
        <v>1</v>
      </c>
      <c r="AL26" s="211">
        <f>IF('Indicator Date hidden'!AM27="x","x",$AL$2-'Indicator Date hidden'!AM27)</f>
        <v>0</v>
      </c>
      <c r="AM26" s="211">
        <f>IF('Indicator Date hidden'!AN27="x","x",$AM$2-'Indicator Date hidden'!AN27)</f>
        <v>0</v>
      </c>
      <c r="AN26" s="211">
        <f>IF('Indicator Date hidden'!AO27="x","x",$AN$2-'Indicator Date hidden'!AO27)</f>
        <v>0</v>
      </c>
      <c r="AO26" s="211">
        <f>IF('Indicator Date hidden'!AP27="x","x",$AO$2-'Indicator Date hidden'!AP27)</f>
        <v>0</v>
      </c>
      <c r="AP26" s="211">
        <f>IF('Indicator Date hidden'!AQ27="x","x",$AP$2-'Indicator Date hidden'!AQ27)</f>
        <v>0</v>
      </c>
      <c r="AQ26" s="211">
        <f>IF('Indicator Date hidden'!AR27="x","x",$AQ$2-'Indicator Date hidden'!AR27)</f>
        <v>6</v>
      </c>
      <c r="AR26" s="211">
        <f>IF('Indicator Date hidden'!AS27="x","x",$AR$2-'Indicator Date hidden'!AS27)</f>
        <v>0</v>
      </c>
      <c r="AS26" s="211">
        <f>IF('Indicator Date hidden'!AT27="x","x",$AS$2-'Indicator Date hidden'!AT27)</f>
        <v>2</v>
      </c>
      <c r="AT26" s="211">
        <f>IF('Indicator Date hidden'!AU27="x","x",$AT$2-'Indicator Date hidden'!AU27)</f>
        <v>0</v>
      </c>
      <c r="AU26" s="211">
        <f>IF('Indicator Date hidden'!AV27="x","x",$AU$2-'Indicator Date hidden'!AV27)</f>
        <v>3</v>
      </c>
      <c r="AV26" s="211">
        <f>IF('Indicator Date hidden'!AW27="x","x",$AV$2-'Indicator Date hidden'!AW27)</f>
        <v>0</v>
      </c>
      <c r="AW26" s="211">
        <f>IF('Indicator Date hidden'!AX27="x","x",$AW$2-'Indicator Date hidden'!AX27)</f>
        <v>0</v>
      </c>
      <c r="AX26" s="211">
        <f>IF('Indicator Date hidden'!AY27="x","x",$AX$2-'Indicator Date hidden'!AY27)</f>
        <v>0</v>
      </c>
      <c r="AY26" s="211" t="str">
        <f>IF('Indicator Date hidden'!AZ27="x","x",$AY$2-'Indicator Date hidden'!AZ27)</f>
        <v>x</v>
      </c>
      <c r="AZ26" s="211" t="str">
        <f>IF('Indicator Date hidden'!BA27="x","x",$AZ$2-'Indicator Date hidden'!BA27)</f>
        <v>x</v>
      </c>
      <c r="BA26">
        <f t="shared" si="0"/>
        <v>19</v>
      </c>
      <c r="BB26" s="21">
        <f t="shared" si="1"/>
        <v>0.45238095238095238</v>
      </c>
      <c r="BC26">
        <f t="shared" si="2"/>
        <v>6</v>
      </c>
      <c r="BD26" s="21">
        <f t="shared" si="3"/>
        <v>1.2947215356497641</v>
      </c>
      <c r="BE26" s="281">
        <f t="shared" si="4"/>
        <v>0</v>
      </c>
    </row>
    <row r="27" spans="1:57" x14ac:dyDescent="0.25">
      <c r="A27" t="s">
        <v>8387</v>
      </c>
      <c r="B27" s="211">
        <f>IF('Indicator Date hidden'!C28="x","x",$B$2-'Indicator Date hidden'!C28)</f>
        <v>0</v>
      </c>
      <c r="C27" s="211">
        <f>IF('Indicator Date hidden'!D28="x","x",$C$2-'Indicator Date hidden'!D28)</f>
        <v>0</v>
      </c>
      <c r="D27" s="211">
        <f>IF('Indicator Date hidden'!E28="x","x",$D$2-'Indicator Date hidden'!E28)</f>
        <v>0</v>
      </c>
      <c r="E27" s="211">
        <f>IF('Indicator Date hidden'!F28="x","x",$E$2-'Indicator Date hidden'!F28)</f>
        <v>0</v>
      </c>
      <c r="F27" s="211">
        <f>IF('Indicator Date hidden'!G28="x","x",$F$2-'Indicator Date hidden'!G28)</f>
        <v>0</v>
      </c>
      <c r="G27" s="211">
        <f>IF('Indicator Date hidden'!H28="x","x",$G$2-'Indicator Date hidden'!H28)</f>
        <v>0</v>
      </c>
      <c r="H27" s="211">
        <f>IF('Indicator Date hidden'!I28="x","x",$H$2-'Indicator Date hidden'!I28)</f>
        <v>0</v>
      </c>
      <c r="I27" s="211">
        <f>IF('Indicator Date hidden'!J28="x","x",$I$2-'Indicator Date hidden'!J28)</f>
        <v>0</v>
      </c>
      <c r="J27" s="211">
        <f>IF('Indicator Date hidden'!K28="x","x",$J$2-'Indicator Date hidden'!K28)</f>
        <v>0</v>
      </c>
      <c r="K27" s="211">
        <f>IF('Indicator Date hidden'!L28="x","x",$K$2-'Indicator Date hidden'!L28)</f>
        <v>0</v>
      </c>
      <c r="L27" s="211">
        <f>IF('Indicator Date hidden'!M28="x","x",$L$2-'Indicator Date hidden'!M28)</f>
        <v>0</v>
      </c>
      <c r="M27" s="211">
        <f>IF('Indicator Date hidden'!N28="x","x",$M$2-'Indicator Date hidden'!N28)</f>
        <v>0</v>
      </c>
      <c r="N27" s="211">
        <f>IF('Indicator Date hidden'!O28="x","x",$N$2-'Indicator Date hidden'!O28)</f>
        <v>0</v>
      </c>
      <c r="O27" s="211">
        <f>IF('Indicator Date hidden'!P28="x","x",$O$2-'Indicator Date hidden'!P28)</f>
        <v>0</v>
      </c>
      <c r="P27" s="211">
        <f>IF('Indicator Date hidden'!Q28="x","x",$P$2-'Indicator Date hidden'!Q28)</f>
        <v>0</v>
      </c>
      <c r="Q27" s="211" t="str">
        <f>IF('Indicator Date hidden'!R28="x","x",$Q$2-'Indicator Date hidden'!R28)</f>
        <v>x</v>
      </c>
      <c r="R27" s="211">
        <f>IF('Indicator Date hidden'!S28="x","x",$R$2-'Indicator Date hidden'!S28)</f>
        <v>0</v>
      </c>
      <c r="S27" s="211">
        <f>IF('Indicator Date hidden'!T28="x","x",$S$2-'Indicator Date hidden'!T28)</f>
        <v>0</v>
      </c>
      <c r="T27" s="211">
        <f>IF('Indicator Date hidden'!U28="x","x",$T$2-'Indicator Date hidden'!U28)</f>
        <v>0</v>
      </c>
      <c r="U27" s="211" t="str">
        <f>IF('Indicator Date hidden'!V28="x","x",$U$2-'Indicator Date hidden'!V28)</f>
        <v>x</v>
      </c>
      <c r="V27" s="211">
        <f>IF('Indicator Date hidden'!W28="x","x",$V$2-'Indicator Date hidden'!W28)</f>
        <v>0</v>
      </c>
      <c r="W27" s="211">
        <f>IF('Indicator Date hidden'!X28="x","x",$W$2-'Indicator Date hidden'!X28)</f>
        <v>10</v>
      </c>
      <c r="X27" s="211">
        <f>IF('Indicator Date hidden'!Y28="x","x",$X$2-'Indicator Date hidden'!Y28)</f>
        <v>2</v>
      </c>
      <c r="Y27" s="211">
        <f>IF('Indicator Date hidden'!Z28="x","x",$Y$2-'Indicator Date hidden'!Z28)</f>
        <v>0</v>
      </c>
      <c r="Z27" s="211">
        <f>IF('Indicator Date hidden'!AA28="x","x",$Z$2-'Indicator Date hidden'!AA28)</f>
        <v>0</v>
      </c>
      <c r="AA27" s="211" t="str">
        <f>IF('Indicator Date hidden'!AB28="x","x",$AA$2-'Indicator Date hidden'!AB28)</f>
        <v>x</v>
      </c>
      <c r="AB27" s="211">
        <f>IF('Indicator Date hidden'!AC28="x","x",$AB$2-'Indicator Date hidden'!AC28)</f>
        <v>0</v>
      </c>
      <c r="AC27" s="211">
        <f>IF('Indicator Date hidden'!AD28="x","x",$AC$2-'Indicator Date hidden'!AD28)</f>
        <v>0</v>
      </c>
      <c r="AD27" s="211" t="str">
        <f>IF('Indicator Date hidden'!AE28="x","x",$AD$2-'Indicator Date hidden'!AE28)</f>
        <v>x</v>
      </c>
      <c r="AE27" s="211">
        <f>IF('Indicator Date hidden'!AF28="x","x",$AE$2-'Indicator Date hidden'!AF28)</f>
        <v>0</v>
      </c>
      <c r="AF27" s="211">
        <f>IF('Indicator Date hidden'!AG28="x","x",$AF$2-'Indicator Date hidden'!AG28)</f>
        <v>1</v>
      </c>
      <c r="AG27" s="211">
        <f>IF('Indicator Date hidden'!AH28="x","x",$AG$2-'Indicator Date hidden'!AH28)</f>
        <v>0</v>
      </c>
      <c r="AH27" s="211">
        <f>IF('Indicator Date hidden'!AI28="x","x",$AH$2-'Indicator Date hidden'!AI28)</f>
        <v>0</v>
      </c>
      <c r="AI27" s="211">
        <f>IF('Indicator Date hidden'!AJ28="x","x",$AI$2-'Indicator Date hidden'!AJ28)</f>
        <v>0</v>
      </c>
      <c r="AJ27" s="211" t="str">
        <f>IF('Indicator Date hidden'!AK28="x","x",$AJ$2-'Indicator Date hidden'!AK28)</f>
        <v>x</v>
      </c>
      <c r="AK27" s="211">
        <f>IF('Indicator Date hidden'!AL28="x","x",$AK$2-'Indicator Date hidden'!AL28)</f>
        <v>1</v>
      </c>
      <c r="AL27" s="211">
        <f>IF('Indicator Date hidden'!AM28="x","x",$AL$2-'Indicator Date hidden'!AM28)</f>
        <v>0</v>
      </c>
      <c r="AM27" s="211">
        <f>IF('Indicator Date hidden'!AN28="x","x",$AM$2-'Indicator Date hidden'!AN28)</f>
        <v>0</v>
      </c>
      <c r="AN27" s="211">
        <f>IF('Indicator Date hidden'!AO28="x","x",$AN$2-'Indicator Date hidden'!AO28)</f>
        <v>0</v>
      </c>
      <c r="AO27" s="211">
        <f>IF('Indicator Date hidden'!AP28="x","x",$AO$2-'Indicator Date hidden'!AP28)</f>
        <v>0</v>
      </c>
      <c r="AP27" s="211">
        <f>IF('Indicator Date hidden'!AQ28="x","x",$AP$2-'Indicator Date hidden'!AQ28)</f>
        <v>0</v>
      </c>
      <c r="AQ27" s="211">
        <f>IF('Indicator Date hidden'!AR28="x","x",$AQ$2-'Indicator Date hidden'!AR28)</f>
        <v>0</v>
      </c>
      <c r="AR27" s="211">
        <f>IF('Indicator Date hidden'!AS28="x","x",$AR$2-'Indicator Date hidden'!AS28)</f>
        <v>0</v>
      </c>
      <c r="AS27" s="211">
        <f>IF('Indicator Date hidden'!AT28="x","x",$AS$2-'Indicator Date hidden'!AT28)</f>
        <v>0</v>
      </c>
      <c r="AT27" s="211">
        <f>IF('Indicator Date hidden'!AU28="x","x",$AT$2-'Indicator Date hidden'!AU28)</f>
        <v>0</v>
      </c>
      <c r="AU27" s="211">
        <f>IF('Indicator Date hidden'!AV28="x","x",$AU$2-'Indicator Date hidden'!AV28)</f>
        <v>3</v>
      </c>
      <c r="AV27" s="211">
        <f>IF('Indicator Date hidden'!AW28="x","x",$AV$2-'Indicator Date hidden'!AW28)</f>
        <v>0</v>
      </c>
      <c r="AW27" s="211">
        <f>IF('Indicator Date hidden'!AX28="x","x",$AW$2-'Indicator Date hidden'!AX28)</f>
        <v>0</v>
      </c>
      <c r="AX27" s="211">
        <f>IF('Indicator Date hidden'!AY28="x","x",$AX$2-'Indicator Date hidden'!AY28)</f>
        <v>0</v>
      </c>
      <c r="AY27" s="211">
        <f>IF('Indicator Date hidden'!AZ28="x","x",$AY$2-'Indicator Date hidden'!AZ28)</f>
        <v>0</v>
      </c>
      <c r="AZ27" s="211">
        <f>IF('Indicator Date hidden'!BA28="x","x",$AZ$2-'Indicator Date hidden'!BA28)</f>
        <v>0</v>
      </c>
      <c r="BA27">
        <f t="shared" si="0"/>
        <v>17</v>
      </c>
      <c r="BB27" s="21">
        <f t="shared" si="1"/>
        <v>0.36956521739130432</v>
      </c>
      <c r="BC27">
        <f t="shared" si="2"/>
        <v>5</v>
      </c>
      <c r="BD27" s="21">
        <f t="shared" si="3"/>
        <v>1.5373423659336649</v>
      </c>
      <c r="BE27" s="281">
        <f t="shared" si="4"/>
        <v>0</v>
      </c>
    </row>
    <row r="28" spans="1:57" x14ac:dyDescent="0.25">
      <c r="A28" t="s">
        <v>8384</v>
      </c>
      <c r="B28" s="211">
        <f>IF('Indicator Date hidden'!C29="x","x",$B$2-'Indicator Date hidden'!C29)</f>
        <v>0</v>
      </c>
      <c r="C28" s="211">
        <f>IF('Indicator Date hidden'!D29="x","x",$C$2-'Indicator Date hidden'!D29)</f>
        <v>0</v>
      </c>
      <c r="D28" s="211">
        <f>IF('Indicator Date hidden'!E29="x","x",$D$2-'Indicator Date hidden'!E29)</f>
        <v>0</v>
      </c>
      <c r="E28" s="211">
        <f>IF('Indicator Date hidden'!F29="x","x",$E$2-'Indicator Date hidden'!F29)</f>
        <v>0</v>
      </c>
      <c r="F28" s="211">
        <f>IF('Indicator Date hidden'!G29="x","x",$F$2-'Indicator Date hidden'!G29)</f>
        <v>0</v>
      </c>
      <c r="G28" s="211">
        <f>IF('Indicator Date hidden'!H29="x","x",$G$2-'Indicator Date hidden'!H29)</f>
        <v>0</v>
      </c>
      <c r="H28" s="211">
        <f>IF('Indicator Date hidden'!I29="x","x",$H$2-'Indicator Date hidden'!I29)</f>
        <v>0</v>
      </c>
      <c r="I28" s="211">
        <f>IF('Indicator Date hidden'!J29="x","x",$I$2-'Indicator Date hidden'!J29)</f>
        <v>0</v>
      </c>
      <c r="J28" s="211">
        <f>IF('Indicator Date hidden'!K29="x","x",$J$2-'Indicator Date hidden'!K29)</f>
        <v>0</v>
      </c>
      <c r="K28" s="211">
        <f>IF('Indicator Date hidden'!L29="x","x",$K$2-'Indicator Date hidden'!L29)</f>
        <v>0</v>
      </c>
      <c r="L28" s="211">
        <f>IF('Indicator Date hidden'!M29="x","x",$L$2-'Indicator Date hidden'!M29)</f>
        <v>0</v>
      </c>
      <c r="M28" s="211">
        <f>IF('Indicator Date hidden'!N29="x","x",$M$2-'Indicator Date hidden'!N29)</f>
        <v>0</v>
      </c>
      <c r="N28" s="211">
        <f>IF('Indicator Date hidden'!O29="x","x",$N$2-'Indicator Date hidden'!O29)</f>
        <v>0</v>
      </c>
      <c r="O28" s="211">
        <f>IF('Indicator Date hidden'!P29="x","x",$O$2-'Indicator Date hidden'!P29)</f>
        <v>0</v>
      </c>
      <c r="P28" s="211">
        <f>IF('Indicator Date hidden'!Q29="x","x",$P$2-'Indicator Date hidden'!Q29)</f>
        <v>0</v>
      </c>
      <c r="Q28" s="211">
        <f>IF('Indicator Date hidden'!R29="x","x",$Q$2-'Indicator Date hidden'!R29)</f>
        <v>4</v>
      </c>
      <c r="R28" s="211">
        <f>IF('Indicator Date hidden'!S29="x","x",$R$2-'Indicator Date hidden'!S29)</f>
        <v>0</v>
      </c>
      <c r="S28" s="211">
        <f>IF('Indicator Date hidden'!T29="x","x",$S$2-'Indicator Date hidden'!T29)</f>
        <v>0</v>
      </c>
      <c r="T28" s="211">
        <f>IF('Indicator Date hidden'!U29="x","x",$T$2-'Indicator Date hidden'!U29)</f>
        <v>0</v>
      </c>
      <c r="U28" s="211">
        <f>IF('Indicator Date hidden'!V29="x","x",$U$2-'Indicator Date hidden'!V29)</f>
        <v>0</v>
      </c>
      <c r="V28" s="211">
        <f>IF('Indicator Date hidden'!W29="x","x",$V$2-'Indicator Date hidden'!W29)</f>
        <v>0</v>
      </c>
      <c r="W28" s="211">
        <f>IF('Indicator Date hidden'!X29="x","x",$W$2-'Indicator Date hidden'!X29)</f>
        <v>4</v>
      </c>
      <c r="X28" s="211">
        <f>IF('Indicator Date hidden'!Y29="x","x",$X$2-'Indicator Date hidden'!Y29)</f>
        <v>4</v>
      </c>
      <c r="Y28" s="211">
        <f>IF('Indicator Date hidden'!Z29="x","x",$Y$2-'Indicator Date hidden'!Z29)</f>
        <v>0</v>
      </c>
      <c r="Z28" s="211">
        <f>IF('Indicator Date hidden'!AA29="x","x",$Z$2-'Indicator Date hidden'!AA29)</f>
        <v>0</v>
      </c>
      <c r="AA28" s="211">
        <f>IF('Indicator Date hidden'!AB29="x","x",$AA$2-'Indicator Date hidden'!AB29)</f>
        <v>0</v>
      </c>
      <c r="AB28" s="211">
        <f>IF('Indicator Date hidden'!AC29="x","x",$AB$2-'Indicator Date hidden'!AC29)</f>
        <v>0</v>
      </c>
      <c r="AC28" s="211">
        <f>IF('Indicator Date hidden'!AD29="x","x",$AC$2-'Indicator Date hidden'!AD29)</f>
        <v>0</v>
      </c>
      <c r="AD28" s="211">
        <f>IF('Indicator Date hidden'!AE29="x","x",$AD$2-'Indicator Date hidden'!AE29)</f>
        <v>0</v>
      </c>
      <c r="AE28" s="211">
        <f>IF('Indicator Date hidden'!AF29="x","x",$AE$2-'Indicator Date hidden'!AF29)</f>
        <v>0</v>
      </c>
      <c r="AF28" s="211">
        <f>IF('Indicator Date hidden'!AG29="x","x",$AF$2-'Indicator Date hidden'!AG29)</f>
        <v>4</v>
      </c>
      <c r="AG28" s="211">
        <f>IF('Indicator Date hidden'!AH29="x","x",$AG$2-'Indicator Date hidden'!AH29)</f>
        <v>0</v>
      </c>
      <c r="AH28" s="211">
        <f>IF('Indicator Date hidden'!AI29="x","x",$AH$2-'Indicator Date hidden'!AI29)</f>
        <v>0</v>
      </c>
      <c r="AI28" s="211">
        <f>IF('Indicator Date hidden'!AJ29="x","x",$AI$2-'Indicator Date hidden'!AJ29)</f>
        <v>0</v>
      </c>
      <c r="AJ28" s="211" t="str">
        <f>IF('Indicator Date hidden'!AK29="x","x",$AJ$2-'Indicator Date hidden'!AK29)</f>
        <v>x</v>
      </c>
      <c r="AK28" s="211">
        <f>IF('Indicator Date hidden'!AL29="x","x",$AK$2-'Indicator Date hidden'!AL29)</f>
        <v>0</v>
      </c>
      <c r="AL28" s="211">
        <f>IF('Indicator Date hidden'!AM29="x","x",$AL$2-'Indicator Date hidden'!AM29)</f>
        <v>0</v>
      </c>
      <c r="AM28" s="211">
        <f>IF('Indicator Date hidden'!AN29="x","x",$AM$2-'Indicator Date hidden'!AN29)</f>
        <v>0</v>
      </c>
      <c r="AN28" s="211">
        <f>IF('Indicator Date hidden'!AO29="x","x",$AN$2-'Indicator Date hidden'!AO29)</f>
        <v>0</v>
      </c>
      <c r="AO28" s="211">
        <f>IF('Indicator Date hidden'!AP29="x","x",$AO$2-'Indicator Date hidden'!AP29)</f>
        <v>0</v>
      </c>
      <c r="AP28" s="211">
        <f>IF('Indicator Date hidden'!AQ29="x","x",$AP$2-'Indicator Date hidden'!AQ29)</f>
        <v>0</v>
      </c>
      <c r="AQ28" s="211">
        <f>IF('Indicator Date hidden'!AR29="x","x",$AQ$2-'Indicator Date hidden'!AR29)</f>
        <v>0</v>
      </c>
      <c r="AR28" s="211">
        <f>IF('Indicator Date hidden'!AS29="x","x",$AR$2-'Indicator Date hidden'!AS29)</f>
        <v>0</v>
      </c>
      <c r="AS28" s="211">
        <f>IF('Indicator Date hidden'!AT29="x","x",$AS$2-'Indicator Date hidden'!AT29)</f>
        <v>0</v>
      </c>
      <c r="AT28" s="211">
        <f>IF('Indicator Date hidden'!AU29="x","x",$AT$2-'Indicator Date hidden'!AU29)</f>
        <v>0</v>
      </c>
      <c r="AU28" s="211">
        <f>IF('Indicator Date hidden'!AV29="x","x",$AU$2-'Indicator Date hidden'!AV29)</f>
        <v>7</v>
      </c>
      <c r="AV28" s="211">
        <f>IF('Indicator Date hidden'!AW29="x","x",$AV$2-'Indicator Date hidden'!AW29)</f>
        <v>0</v>
      </c>
      <c r="AW28" s="211">
        <f>IF('Indicator Date hidden'!AX29="x","x",$AW$2-'Indicator Date hidden'!AX29)</f>
        <v>0</v>
      </c>
      <c r="AX28" s="211">
        <f>IF('Indicator Date hidden'!AY29="x","x",$AX$2-'Indicator Date hidden'!AY29)</f>
        <v>0</v>
      </c>
      <c r="AY28" s="211">
        <f>IF('Indicator Date hidden'!AZ29="x","x",$AY$2-'Indicator Date hidden'!AZ29)</f>
        <v>0</v>
      </c>
      <c r="AZ28" s="211">
        <f>IF('Indicator Date hidden'!BA29="x","x",$AZ$2-'Indicator Date hidden'!BA29)</f>
        <v>0</v>
      </c>
      <c r="BA28">
        <f t="shared" si="0"/>
        <v>23</v>
      </c>
      <c r="BB28" s="21">
        <f t="shared" si="1"/>
        <v>0.46</v>
      </c>
      <c r="BC28">
        <f t="shared" si="2"/>
        <v>5</v>
      </c>
      <c r="BD28" s="21">
        <f t="shared" si="3"/>
        <v>1.4312232530251876</v>
      </c>
      <c r="BE28" s="281">
        <f t="shared" si="4"/>
        <v>0</v>
      </c>
    </row>
    <row r="29" spans="1:57" x14ac:dyDescent="0.25">
      <c r="A29" t="s">
        <v>8379</v>
      </c>
      <c r="B29" s="211">
        <f>IF('Indicator Date hidden'!C30="x","x",$B$2-'Indicator Date hidden'!C30)</f>
        <v>0</v>
      </c>
      <c r="C29" s="211">
        <f>IF('Indicator Date hidden'!D30="x","x",$C$2-'Indicator Date hidden'!D30)</f>
        <v>0</v>
      </c>
      <c r="D29" s="211">
        <f>IF('Indicator Date hidden'!E30="x","x",$D$2-'Indicator Date hidden'!E30)</f>
        <v>0</v>
      </c>
      <c r="E29" s="211">
        <f>IF('Indicator Date hidden'!F30="x","x",$E$2-'Indicator Date hidden'!F30)</f>
        <v>0</v>
      </c>
      <c r="F29" s="211">
        <f>IF('Indicator Date hidden'!G30="x","x",$F$2-'Indicator Date hidden'!G30)</f>
        <v>0</v>
      </c>
      <c r="G29" s="211">
        <f>IF('Indicator Date hidden'!H30="x","x",$G$2-'Indicator Date hidden'!H30)</f>
        <v>0</v>
      </c>
      <c r="H29" s="211">
        <f>IF('Indicator Date hidden'!I30="x","x",$H$2-'Indicator Date hidden'!I30)</f>
        <v>0</v>
      </c>
      <c r="I29" s="211">
        <f>IF('Indicator Date hidden'!J30="x","x",$I$2-'Indicator Date hidden'!J30)</f>
        <v>0</v>
      </c>
      <c r="J29" s="211">
        <f>IF('Indicator Date hidden'!K30="x","x",$J$2-'Indicator Date hidden'!K30)</f>
        <v>0</v>
      </c>
      <c r="K29" s="211">
        <f>IF('Indicator Date hidden'!L30="x","x",$K$2-'Indicator Date hidden'!L30)</f>
        <v>0</v>
      </c>
      <c r="L29" s="211">
        <f>IF('Indicator Date hidden'!M30="x","x",$L$2-'Indicator Date hidden'!M30)</f>
        <v>0</v>
      </c>
      <c r="M29" s="211">
        <f>IF('Indicator Date hidden'!N30="x","x",$M$2-'Indicator Date hidden'!N30)</f>
        <v>0</v>
      </c>
      <c r="N29" s="211">
        <f>IF('Indicator Date hidden'!O30="x","x",$N$2-'Indicator Date hidden'!O30)</f>
        <v>0</v>
      </c>
      <c r="O29" s="211">
        <f>IF('Indicator Date hidden'!P30="x","x",$O$2-'Indicator Date hidden'!P30)</f>
        <v>0</v>
      </c>
      <c r="P29" s="211">
        <f>IF('Indicator Date hidden'!Q30="x","x",$P$2-'Indicator Date hidden'!Q30)</f>
        <v>0</v>
      </c>
      <c r="Q29" s="211">
        <f>IF('Indicator Date hidden'!R30="x","x",$Q$2-'Indicator Date hidden'!R30)</f>
        <v>4</v>
      </c>
      <c r="R29" s="211">
        <f>IF('Indicator Date hidden'!S30="x","x",$R$2-'Indicator Date hidden'!S30)</f>
        <v>0</v>
      </c>
      <c r="S29" s="211">
        <f>IF('Indicator Date hidden'!T30="x","x",$S$2-'Indicator Date hidden'!T30)</f>
        <v>0</v>
      </c>
      <c r="T29" s="211">
        <f>IF('Indicator Date hidden'!U30="x","x",$T$2-'Indicator Date hidden'!U30)</f>
        <v>0</v>
      </c>
      <c r="U29" s="211">
        <f>IF('Indicator Date hidden'!V30="x","x",$U$2-'Indicator Date hidden'!V30)</f>
        <v>0</v>
      </c>
      <c r="V29" s="211">
        <f>IF('Indicator Date hidden'!W30="x","x",$V$2-'Indicator Date hidden'!W30)</f>
        <v>0</v>
      </c>
      <c r="W29" s="211">
        <f>IF('Indicator Date hidden'!X30="x","x",$W$2-'Indicator Date hidden'!X30)</f>
        <v>4</v>
      </c>
      <c r="X29" s="211" t="str">
        <f>IF('Indicator Date hidden'!Y30="x","x",$X$2-'Indicator Date hidden'!Y30)</f>
        <v>x</v>
      </c>
      <c r="Y29" s="211">
        <f>IF('Indicator Date hidden'!Z30="x","x",$Y$2-'Indicator Date hidden'!Z30)</f>
        <v>0</v>
      </c>
      <c r="Z29" s="211">
        <f>IF('Indicator Date hidden'!AA30="x","x",$Z$2-'Indicator Date hidden'!AA30)</f>
        <v>0</v>
      </c>
      <c r="AA29" s="211">
        <f>IF('Indicator Date hidden'!AB30="x","x",$AA$2-'Indicator Date hidden'!AB30)</f>
        <v>0</v>
      </c>
      <c r="AB29" s="211">
        <f>IF('Indicator Date hidden'!AC30="x","x",$AB$2-'Indicator Date hidden'!AC30)</f>
        <v>0</v>
      </c>
      <c r="AC29" s="211">
        <f>IF('Indicator Date hidden'!AD30="x","x",$AC$2-'Indicator Date hidden'!AD30)</f>
        <v>0</v>
      </c>
      <c r="AD29" s="211">
        <f>IF('Indicator Date hidden'!AE30="x","x",$AD$2-'Indicator Date hidden'!AE30)</f>
        <v>0</v>
      </c>
      <c r="AE29" s="211">
        <f>IF('Indicator Date hidden'!AF30="x","x",$AE$2-'Indicator Date hidden'!AF30)</f>
        <v>0</v>
      </c>
      <c r="AF29" s="211">
        <f>IF('Indicator Date hidden'!AG30="x","x",$AF$2-'Indicator Date hidden'!AG30)</f>
        <v>7</v>
      </c>
      <c r="AG29" s="211">
        <f>IF('Indicator Date hidden'!AH30="x","x",$AG$2-'Indicator Date hidden'!AH30)</f>
        <v>0</v>
      </c>
      <c r="AH29" s="211">
        <f>IF('Indicator Date hidden'!AI30="x","x",$AH$2-'Indicator Date hidden'!AI30)</f>
        <v>0</v>
      </c>
      <c r="AI29" s="211">
        <f>IF('Indicator Date hidden'!AJ30="x","x",$AI$2-'Indicator Date hidden'!AJ30)</f>
        <v>0</v>
      </c>
      <c r="AJ29" s="211">
        <f>IF('Indicator Date hidden'!AK30="x","x",$AJ$2-'Indicator Date hidden'!AK30)</f>
        <v>1</v>
      </c>
      <c r="AK29" s="211">
        <f>IF('Indicator Date hidden'!AL30="x","x",$AK$2-'Indicator Date hidden'!AL30)</f>
        <v>0</v>
      </c>
      <c r="AL29" s="211">
        <f>IF('Indicator Date hidden'!AM30="x","x",$AL$2-'Indicator Date hidden'!AM30)</f>
        <v>0</v>
      </c>
      <c r="AM29" s="211">
        <f>IF('Indicator Date hidden'!AN30="x","x",$AM$2-'Indicator Date hidden'!AN30)</f>
        <v>0</v>
      </c>
      <c r="AN29" s="211">
        <f>IF('Indicator Date hidden'!AO30="x","x",$AN$2-'Indicator Date hidden'!AO30)</f>
        <v>0</v>
      </c>
      <c r="AO29" s="211">
        <f>IF('Indicator Date hidden'!AP30="x","x",$AO$2-'Indicator Date hidden'!AP30)</f>
        <v>0</v>
      </c>
      <c r="AP29" s="211">
        <f>IF('Indicator Date hidden'!AQ30="x","x",$AP$2-'Indicator Date hidden'!AQ30)</f>
        <v>0</v>
      </c>
      <c r="AQ29" s="211">
        <f>IF('Indicator Date hidden'!AR30="x","x",$AQ$2-'Indicator Date hidden'!AR30)</f>
        <v>0</v>
      </c>
      <c r="AR29" s="211">
        <f>IF('Indicator Date hidden'!AS30="x","x",$AR$2-'Indicator Date hidden'!AS30)</f>
        <v>0</v>
      </c>
      <c r="AS29" s="211">
        <f>IF('Indicator Date hidden'!AT30="x","x",$AS$2-'Indicator Date hidden'!AT30)</f>
        <v>0</v>
      </c>
      <c r="AT29" s="211">
        <f>IF('Indicator Date hidden'!AU30="x","x",$AT$2-'Indicator Date hidden'!AU30)</f>
        <v>0</v>
      </c>
      <c r="AU29" s="211">
        <f>IF('Indicator Date hidden'!AV30="x","x",$AU$2-'Indicator Date hidden'!AV30)</f>
        <v>6</v>
      </c>
      <c r="AV29" s="211">
        <f>IF('Indicator Date hidden'!AW30="x","x",$AV$2-'Indicator Date hidden'!AW30)</f>
        <v>0</v>
      </c>
      <c r="AW29" s="211">
        <f>IF('Indicator Date hidden'!AX30="x","x",$AW$2-'Indicator Date hidden'!AX30)</f>
        <v>0</v>
      </c>
      <c r="AX29" s="211">
        <f>IF('Indicator Date hidden'!AY30="x","x",$AX$2-'Indicator Date hidden'!AY30)</f>
        <v>0</v>
      </c>
      <c r="AY29" s="211">
        <f>IF('Indicator Date hidden'!AZ30="x","x",$AY$2-'Indicator Date hidden'!AZ30)</f>
        <v>0</v>
      </c>
      <c r="AZ29" s="211">
        <f>IF('Indicator Date hidden'!BA30="x","x",$AZ$2-'Indicator Date hidden'!BA30)</f>
        <v>0</v>
      </c>
      <c r="BA29">
        <f t="shared" si="0"/>
        <v>22</v>
      </c>
      <c r="BB29" s="21">
        <f t="shared" si="1"/>
        <v>0.44</v>
      </c>
      <c r="BC29">
        <f t="shared" si="2"/>
        <v>5</v>
      </c>
      <c r="BD29" s="21">
        <f t="shared" si="3"/>
        <v>1.4718695594379279</v>
      </c>
      <c r="BE29" s="281">
        <f t="shared" si="4"/>
        <v>0</v>
      </c>
    </row>
    <row r="30" spans="1:57" x14ac:dyDescent="0.25">
      <c r="A30" t="s">
        <v>8426</v>
      </c>
      <c r="B30" s="211">
        <f>IF('Indicator Date hidden'!C31="x","x",$B$2-'Indicator Date hidden'!C31)</f>
        <v>0</v>
      </c>
      <c r="C30" s="211">
        <f>IF('Indicator Date hidden'!D31="x","x",$C$2-'Indicator Date hidden'!D31)</f>
        <v>0</v>
      </c>
      <c r="D30" s="211">
        <f>IF('Indicator Date hidden'!E31="x","x",$D$2-'Indicator Date hidden'!E31)</f>
        <v>0</v>
      </c>
      <c r="E30" s="211">
        <f>IF('Indicator Date hidden'!F31="x","x",$E$2-'Indicator Date hidden'!F31)</f>
        <v>0</v>
      </c>
      <c r="F30" s="211">
        <f>IF('Indicator Date hidden'!G31="x","x",$F$2-'Indicator Date hidden'!G31)</f>
        <v>0</v>
      </c>
      <c r="G30" s="211">
        <f>IF('Indicator Date hidden'!H31="x","x",$G$2-'Indicator Date hidden'!H31)</f>
        <v>0</v>
      </c>
      <c r="H30" s="211">
        <f>IF('Indicator Date hidden'!I31="x","x",$H$2-'Indicator Date hidden'!I31)</f>
        <v>0</v>
      </c>
      <c r="I30" s="211">
        <f>IF('Indicator Date hidden'!J31="x","x",$I$2-'Indicator Date hidden'!J31)</f>
        <v>0</v>
      </c>
      <c r="J30" s="211">
        <f>IF('Indicator Date hidden'!K31="x","x",$J$2-'Indicator Date hidden'!K31)</f>
        <v>0</v>
      </c>
      <c r="K30" s="211">
        <f>IF('Indicator Date hidden'!L31="x","x",$K$2-'Indicator Date hidden'!L31)</f>
        <v>0</v>
      </c>
      <c r="L30" s="211">
        <f>IF('Indicator Date hidden'!M31="x","x",$L$2-'Indicator Date hidden'!M31)</f>
        <v>0</v>
      </c>
      <c r="M30" s="211">
        <f>IF('Indicator Date hidden'!N31="x","x",$M$2-'Indicator Date hidden'!N31)</f>
        <v>0</v>
      </c>
      <c r="N30" s="211">
        <f>IF('Indicator Date hidden'!O31="x","x",$N$2-'Indicator Date hidden'!O31)</f>
        <v>0</v>
      </c>
      <c r="O30" s="211">
        <f>IF('Indicator Date hidden'!P31="x","x",$O$2-'Indicator Date hidden'!P31)</f>
        <v>0</v>
      </c>
      <c r="P30" s="211">
        <f>IF('Indicator Date hidden'!Q31="x","x",$P$2-'Indicator Date hidden'!Q31)</f>
        <v>0</v>
      </c>
      <c r="Q30" s="211" t="str">
        <f>IF('Indicator Date hidden'!R31="x","x",$Q$2-'Indicator Date hidden'!R31)</f>
        <v>x</v>
      </c>
      <c r="R30" s="211">
        <f>IF('Indicator Date hidden'!S31="x","x",$R$2-'Indicator Date hidden'!S31)</f>
        <v>0</v>
      </c>
      <c r="S30" s="211">
        <f>IF('Indicator Date hidden'!T31="x","x",$S$2-'Indicator Date hidden'!T31)</f>
        <v>0</v>
      </c>
      <c r="T30" s="211">
        <f>IF('Indicator Date hidden'!U31="x","x",$T$2-'Indicator Date hidden'!U31)</f>
        <v>0</v>
      </c>
      <c r="U30" s="211">
        <f>IF('Indicator Date hidden'!V31="x","x",$U$2-'Indicator Date hidden'!V31)</f>
        <v>0</v>
      </c>
      <c r="V30" s="211">
        <f>IF('Indicator Date hidden'!W31="x","x",$V$2-'Indicator Date hidden'!W31)</f>
        <v>0</v>
      </c>
      <c r="W30" s="211" t="str">
        <f>IF('Indicator Date hidden'!X31="x","x",$W$2-'Indicator Date hidden'!X31)</f>
        <v>x</v>
      </c>
      <c r="X30" s="211">
        <f>IF('Indicator Date hidden'!Y31="x","x",$X$2-'Indicator Date hidden'!Y31)</f>
        <v>3</v>
      </c>
      <c r="Y30" s="211">
        <f>IF('Indicator Date hidden'!Z31="x","x",$Y$2-'Indicator Date hidden'!Z31)</f>
        <v>0</v>
      </c>
      <c r="Z30" s="211">
        <f>IF('Indicator Date hidden'!AA31="x","x",$Z$2-'Indicator Date hidden'!AA31)</f>
        <v>0</v>
      </c>
      <c r="AA30" s="211">
        <f>IF('Indicator Date hidden'!AB31="x","x",$AA$2-'Indicator Date hidden'!AB31)</f>
        <v>0</v>
      </c>
      <c r="AB30" s="211">
        <f>IF('Indicator Date hidden'!AC31="x","x",$AB$2-'Indicator Date hidden'!AC31)</f>
        <v>0</v>
      </c>
      <c r="AC30" s="211">
        <f>IF('Indicator Date hidden'!AD31="x","x",$AC$2-'Indicator Date hidden'!AD31)</f>
        <v>0</v>
      </c>
      <c r="AD30" s="211">
        <f>IF('Indicator Date hidden'!AE31="x","x",$AD$2-'Indicator Date hidden'!AE31)</f>
        <v>0</v>
      </c>
      <c r="AE30" s="211" t="str">
        <f>IF('Indicator Date hidden'!AF31="x","x",$AE$2-'Indicator Date hidden'!AF31)</f>
        <v>x</v>
      </c>
      <c r="AF30" s="211">
        <f>IF('Indicator Date hidden'!AG31="x","x",$AF$2-'Indicator Date hidden'!AG31)</f>
        <v>6</v>
      </c>
      <c r="AG30" s="211">
        <f>IF('Indicator Date hidden'!AH31="x","x",$AG$2-'Indicator Date hidden'!AH31)</f>
        <v>0</v>
      </c>
      <c r="AH30" s="211">
        <f>IF('Indicator Date hidden'!AI31="x","x",$AH$2-'Indicator Date hidden'!AI31)</f>
        <v>0</v>
      </c>
      <c r="AI30" s="211">
        <f>IF('Indicator Date hidden'!AJ31="x","x",$AI$2-'Indicator Date hidden'!AJ31)</f>
        <v>0</v>
      </c>
      <c r="AJ30" s="211" t="str">
        <f>IF('Indicator Date hidden'!AK31="x","x",$AJ$2-'Indicator Date hidden'!AK31)</f>
        <v>x</v>
      </c>
      <c r="AK30" s="211" t="str">
        <f>IF('Indicator Date hidden'!AL31="x","x",$AK$2-'Indicator Date hidden'!AL31)</f>
        <v>x</v>
      </c>
      <c r="AL30" s="211">
        <f>IF('Indicator Date hidden'!AM31="x","x",$AL$2-'Indicator Date hidden'!AM31)</f>
        <v>0</v>
      </c>
      <c r="AM30" s="211">
        <f>IF('Indicator Date hidden'!AN31="x","x",$AM$2-'Indicator Date hidden'!AN31)</f>
        <v>0</v>
      </c>
      <c r="AN30" s="211">
        <f>IF('Indicator Date hidden'!AO31="x","x",$AN$2-'Indicator Date hidden'!AO31)</f>
        <v>0</v>
      </c>
      <c r="AO30" s="211">
        <f>IF('Indicator Date hidden'!AP31="x","x",$AO$2-'Indicator Date hidden'!AP31)</f>
        <v>0</v>
      </c>
      <c r="AP30" s="211">
        <f>IF('Indicator Date hidden'!AQ31="x","x",$AP$2-'Indicator Date hidden'!AQ31)</f>
        <v>0</v>
      </c>
      <c r="AQ30" s="211">
        <f>IF('Indicator Date hidden'!AR31="x","x",$AQ$2-'Indicator Date hidden'!AR31)</f>
        <v>0</v>
      </c>
      <c r="AR30" s="211">
        <f>IF('Indicator Date hidden'!AS31="x","x",$AR$2-'Indicator Date hidden'!AS31)</f>
        <v>0</v>
      </c>
      <c r="AS30" s="211">
        <f>IF('Indicator Date hidden'!AT31="x","x",$AS$2-'Indicator Date hidden'!AT31)</f>
        <v>0</v>
      </c>
      <c r="AT30" s="211">
        <f>IF('Indicator Date hidden'!AU31="x","x",$AT$2-'Indicator Date hidden'!AU31)</f>
        <v>0</v>
      </c>
      <c r="AU30" s="211">
        <f>IF('Indicator Date hidden'!AV31="x","x",$AU$2-'Indicator Date hidden'!AV31)</f>
        <v>2</v>
      </c>
      <c r="AV30" s="211">
        <f>IF('Indicator Date hidden'!AW31="x","x",$AV$2-'Indicator Date hidden'!AW31)</f>
        <v>0</v>
      </c>
      <c r="AW30" s="211">
        <f>IF('Indicator Date hidden'!AX31="x","x",$AW$2-'Indicator Date hidden'!AX31)</f>
        <v>0</v>
      </c>
      <c r="AX30" s="211">
        <f>IF('Indicator Date hidden'!AY31="x","x",$AX$2-'Indicator Date hidden'!AY31)</f>
        <v>0</v>
      </c>
      <c r="AY30" s="211">
        <f>IF('Indicator Date hidden'!AZ31="x","x",$AY$2-'Indicator Date hidden'!AZ31)</f>
        <v>0</v>
      </c>
      <c r="AZ30" s="211">
        <f>IF('Indicator Date hidden'!BA31="x","x",$AZ$2-'Indicator Date hidden'!BA31)</f>
        <v>0</v>
      </c>
      <c r="BA30">
        <f t="shared" si="0"/>
        <v>11</v>
      </c>
      <c r="BB30" s="21">
        <f t="shared" si="1"/>
        <v>0.2391304347826087</v>
      </c>
      <c r="BC30">
        <f t="shared" si="2"/>
        <v>3</v>
      </c>
      <c r="BD30" s="21">
        <f t="shared" si="3"/>
        <v>1.004008977283086</v>
      </c>
      <c r="BE30" s="281">
        <f t="shared" si="4"/>
        <v>0</v>
      </c>
    </row>
    <row r="31" spans="1:57" x14ac:dyDescent="0.25">
      <c r="A31" t="s">
        <v>8506</v>
      </c>
      <c r="B31" s="211">
        <f>IF('Indicator Date hidden'!C32="x","x",$B$2-'Indicator Date hidden'!C32)</f>
        <v>0</v>
      </c>
      <c r="C31" s="211">
        <f>IF('Indicator Date hidden'!D32="x","x",$C$2-'Indicator Date hidden'!D32)</f>
        <v>0</v>
      </c>
      <c r="D31" s="211">
        <f>IF('Indicator Date hidden'!E32="x","x",$D$2-'Indicator Date hidden'!E32)</f>
        <v>0</v>
      </c>
      <c r="E31" s="211">
        <f>IF('Indicator Date hidden'!F32="x","x",$E$2-'Indicator Date hidden'!F32)</f>
        <v>0</v>
      </c>
      <c r="F31" s="211">
        <f>IF('Indicator Date hidden'!G32="x","x",$F$2-'Indicator Date hidden'!G32)</f>
        <v>0</v>
      </c>
      <c r="G31" s="211">
        <f>IF('Indicator Date hidden'!H32="x","x",$G$2-'Indicator Date hidden'!H32)</f>
        <v>0</v>
      </c>
      <c r="H31" s="211">
        <f>IF('Indicator Date hidden'!I32="x","x",$H$2-'Indicator Date hidden'!I32)</f>
        <v>0</v>
      </c>
      <c r="I31" s="211">
        <f>IF('Indicator Date hidden'!J32="x","x",$I$2-'Indicator Date hidden'!J32)</f>
        <v>0</v>
      </c>
      <c r="J31" s="211">
        <f>IF('Indicator Date hidden'!K32="x","x",$J$2-'Indicator Date hidden'!K32)</f>
        <v>0</v>
      </c>
      <c r="K31" s="211">
        <f>IF('Indicator Date hidden'!L32="x","x",$K$2-'Indicator Date hidden'!L32)</f>
        <v>0</v>
      </c>
      <c r="L31" s="211">
        <f>IF('Indicator Date hidden'!M32="x","x",$L$2-'Indicator Date hidden'!M32)</f>
        <v>0</v>
      </c>
      <c r="M31" s="211">
        <f>IF('Indicator Date hidden'!N32="x","x",$M$2-'Indicator Date hidden'!N32)</f>
        <v>0</v>
      </c>
      <c r="N31" s="211">
        <f>IF('Indicator Date hidden'!O32="x","x",$N$2-'Indicator Date hidden'!O32)</f>
        <v>0</v>
      </c>
      <c r="O31" s="211">
        <f>IF('Indicator Date hidden'!P32="x","x",$O$2-'Indicator Date hidden'!P32)</f>
        <v>0</v>
      </c>
      <c r="P31" s="211">
        <f>IF('Indicator Date hidden'!Q32="x","x",$P$2-'Indicator Date hidden'!Q32)</f>
        <v>0</v>
      </c>
      <c r="Q31" s="211">
        <f>IF('Indicator Date hidden'!R32="x","x",$Q$2-'Indicator Date hidden'!R32)</f>
        <v>4</v>
      </c>
      <c r="R31" s="211">
        <f>IF('Indicator Date hidden'!S32="x","x",$R$2-'Indicator Date hidden'!S32)</f>
        <v>0</v>
      </c>
      <c r="S31" s="211">
        <f>IF('Indicator Date hidden'!T32="x","x",$S$2-'Indicator Date hidden'!T32)</f>
        <v>0</v>
      </c>
      <c r="T31" s="211">
        <f>IF('Indicator Date hidden'!U32="x","x",$T$2-'Indicator Date hidden'!U32)</f>
        <v>0</v>
      </c>
      <c r="U31" s="211">
        <f>IF('Indicator Date hidden'!V32="x","x",$U$2-'Indicator Date hidden'!V32)</f>
        <v>0</v>
      </c>
      <c r="V31" s="211">
        <f>IF('Indicator Date hidden'!W32="x","x",$V$2-'Indicator Date hidden'!W32)</f>
        <v>0</v>
      </c>
      <c r="W31" s="211">
        <f>IF('Indicator Date hidden'!X32="x","x",$W$2-'Indicator Date hidden'!X32)</f>
        <v>0</v>
      </c>
      <c r="X31" s="211">
        <f>IF('Indicator Date hidden'!Y32="x","x",$X$2-'Indicator Date hidden'!Y32)</f>
        <v>2</v>
      </c>
      <c r="Y31" s="211">
        <f>IF('Indicator Date hidden'!Z32="x","x",$Y$2-'Indicator Date hidden'!Z32)</f>
        <v>0</v>
      </c>
      <c r="Z31" s="211">
        <f>IF('Indicator Date hidden'!AA32="x","x",$Z$2-'Indicator Date hidden'!AA32)</f>
        <v>0</v>
      </c>
      <c r="AA31" s="211">
        <f>IF('Indicator Date hidden'!AB32="x","x",$AA$2-'Indicator Date hidden'!AB32)</f>
        <v>0</v>
      </c>
      <c r="AB31" s="211">
        <f>IF('Indicator Date hidden'!AC32="x","x",$AB$2-'Indicator Date hidden'!AC32)</f>
        <v>0</v>
      </c>
      <c r="AC31" s="211">
        <f>IF('Indicator Date hidden'!AD32="x","x",$AC$2-'Indicator Date hidden'!AD32)</f>
        <v>0</v>
      </c>
      <c r="AD31" s="211">
        <f>IF('Indicator Date hidden'!AE32="x","x",$AD$2-'Indicator Date hidden'!AE32)</f>
        <v>0</v>
      </c>
      <c r="AE31" s="211">
        <f>IF('Indicator Date hidden'!AF32="x","x",$AE$2-'Indicator Date hidden'!AF32)</f>
        <v>0</v>
      </c>
      <c r="AF31" s="211">
        <f>IF('Indicator Date hidden'!AG32="x","x",$AF$2-'Indicator Date hidden'!AG32)</f>
        <v>1</v>
      </c>
      <c r="AG31" s="211">
        <f>IF('Indicator Date hidden'!AH32="x","x",$AG$2-'Indicator Date hidden'!AH32)</f>
        <v>0</v>
      </c>
      <c r="AH31" s="211">
        <f>IF('Indicator Date hidden'!AI32="x","x",$AH$2-'Indicator Date hidden'!AI32)</f>
        <v>0</v>
      </c>
      <c r="AI31" s="211">
        <f>IF('Indicator Date hidden'!AJ32="x","x",$AI$2-'Indicator Date hidden'!AJ32)</f>
        <v>0</v>
      </c>
      <c r="AJ31" s="211" t="str">
        <f>IF('Indicator Date hidden'!AK32="x","x",$AJ$2-'Indicator Date hidden'!AK32)</f>
        <v>x</v>
      </c>
      <c r="AK31" s="211">
        <f>IF('Indicator Date hidden'!AL32="x","x",$AK$2-'Indicator Date hidden'!AL32)</f>
        <v>1</v>
      </c>
      <c r="AL31" s="211">
        <f>IF('Indicator Date hidden'!AM32="x","x",$AL$2-'Indicator Date hidden'!AM32)</f>
        <v>0</v>
      </c>
      <c r="AM31" s="211">
        <f>IF('Indicator Date hidden'!AN32="x","x",$AM$2-'Indicator Date hidden'!AN32)</f>
        <v>0</v>
      </c>
      <c r="AN31" s="211">
        <f>IF('Indicator Date hidden'!AO32="x","x",$AN$2-'Indicator Date hidden'!AO32)</f>
        <v>0</v>
      </c>
      <c r="AO31" s="211">
        <f>IF('Indicator Date hidden'!AP32="x","x",$AO$2-'Indicator Date hidden'!AP32)</f>
        <v>0</v>
      </c>
      <c r="AP31" s="211">
        <f>IF('Indicator Date hidden'!AQ32="x","x",$AP$2-'Indicator Date hidden'!AQ32)</f>
        <v>0</v>
      </c>
      <c r="AQ31" s="211">
        <f>IF('Indicator Date hidden'!AR32="x","x",$AQ$2-'Indicator Date hidden'!AR32)</f>
        <v>8</v>
      </c>
      <c r="AR31" s="211">
        <f>IF('Indicator Date hidden'!AS32="x","x",$AR$2-'Indicator Date hidden'!AS32)</f>
        <v>0</v>
      </c>
      <c r="AS31" s="211">
        <f>IF('Indicator Date hidden'!AT32="x","x",$AS$2-'Indicator Date hidden'!AT32)</f>
        <v>0</v>
      </c>
      <c r="AT31" s="211">
        <f>IF('Indicator Date hidden'!AU32="x","x",$AT$2-'Indicator Date hidden'!AU32)</f>
        <v>0</v>
      </c>
      <c r="AU31" s="211">
        <f>IF('Indicator Date hidden'!AV32="x","x",$AU$2-'Indicator Date hidden'!AV32)</f>
        <v>5</v>
      </c>
      <c r="AV31" s="211">
        <f>IF('Indicator Date hidden'!AW32="x","x",$AV$2-'Indicator Date hidden'!AW32)</f>
        <v>0</v>
      </c>
      <c r="AW31" s="211">
        <f>IF('Indicator Date hidden'!AX32="x","x",$AW$2-'Indicator Date hidden'!AX32)</f>
        <v>0</v>
      </c>
      <c r="AX31" s="211">
        <f>IF('Indicator Date hidden'!AY32="x","x",$AX$2-'Indicator Date hidden'!AY32)</f>
        <v>0</v>
      </c>
      <c r="AY31" s="211">
        <f>IF('Indicator Date hidden'!AZ32="x","x",$AY$2-'Indicator Date hidden'!AZ32)</f>
        <v>0</v>
      </c>
      <c r="AZ31" s="211">
        <f>IF('Indicator Date hidden'!BA32="x","x",$AZ$2-'Indicator Date hidden'!BA32)</f>
        <v>0</v>
      </c>
      <c r="BA31">
        <f t="shared" si="0"/>
        <v>21</v>
      </c>
      <c r="BB31" s="21">
        <f t="shared" si="1"/>
        <v>0.42</v>
      </c>
      <c r="BC31">
        <f t="shared" si="2"/>
        <v>6</v>
      </c>
      <c r="BD31" s="21">
        <f t="shared" si="3"/>
        <v>1.4295453822806745</v>
      </c>
      <c r="BE31" s="281">
        <f t="shared" si="4"/>
        <v>0</v>
      </c>
    </row>
    <row r="32" spans="1:57" x14ac:dyDescent="0.25">
      <c r="A32" t="s">
        <v>8419</v>
      </c>
      <c r="B32" s="211">
        <f>IF('Indicator Date hidden'!C33="x","x",$B$2-'Indicator Date hidden'!C33)</f>
        <v>0</v>
      </c>
      <c r="C32" s="211">
        <f>IF('Indicator Date hidden'!D33="x","x",$C$2-'Indicator Date hidden'!D33)</f>
        <v>0</v>
      </c>
      <c r="D32" s="211">
        <f>IF('Indicator Date hidden'!E33="x","x",$D$2-'Indicator Date hidden'!E33)</f>
        <v>0</v>
      </c>
      <c r="E32" s="211">
        <f>IF('Indicator Date hidden'!F33="x","x",$E$2-'Indicator Date hidden'!F33)</f>
        <v>0</v>
      </c>
      <c r="F32" s="211">
        <f>IF('Indicator Date hidden'!G33="x","x",$F$2-'Indicator Date hidden'!G33)</f>
        <v>0</v>
      </c>
      <c r="G32" s="211">
        <f>IF('Indicator Date hidden'!H33="x","x",$G$2-'Indicator Date hidden'!H33)</f>
        <v>0</v>
      </c>
      <c r="H32" s="211">
        <f>IF('Indicator Date hidden'!I33="x","x",$H$2-'Indicator Date hidden'!I33)</f>
        <v>0</v>
      </c>
      <c r="I32" s="211">
        <f>IF('Indicator Date hidden'!J33="x","x",$I$2-'Indicator Date hidden'!J33)</f>
        <v>0</v>
      </c>
      <c r="J32" s="211">
        <f>IF('Indicator Date hidden'!K33="x","x",$J$2-'Indicator Date hidden'!K33)</f>
        <v>0</v>
      </c>
      <c r="K32" s="211">
        <f>IF('Indicator Date hidden'!L33="x","x",$K$2-'Indicator Date hidden'!L33)</f>
        <v>0</v>
      </c>
      <c r="L32" s="211">
        <f>IF('Indicator Date hidden'!M33="x","x",$L$2-'Indicator Date hidden'!M33)</f>
        <v>0</v>
      </c>
      <c r="M32" s="211">
        <f>IF('Indicator Date hidden'!N33="x","x",$M$2-'Indicator Date hidden'!N33)</f>
        <v>0</v>
      </c>
      <c r="N32" s="211">
        <f>IF('Indicator Date hidden'!O33="x","x",$N$2-'Indicator Date hidden'!O33)</f>
        <v>0</v>
      </c>
      <c r="O32" s="211">
        <f>IF('Indicator Date hidden'!P33="x","x",$O$2-'Indicator Date hidden'!P33)</f>
        <v>0</v>
      </c>
      <c r="P32" s="211">
        <f>IF('Indicator Date hidden'!Q33="x","x",$P$2-'Indicator Date hidden'!Q33)</f>
        <v>0</v>
      </c>
      <c r="Q32" s="211">
        <f>IF('Indicator Date hidden'!R33="x","x",$Q$2-'Indicator Date hidden'!R33)</f>
        <v>3</v>
      </c>
      <c r="R32" s="211">
        <f>IF('Indicator Date hidden'!S33="x","x",$R$2-'Indicator Date hidden'!S33)</f>
        <v>0</v>
      </c>
      <c r="S32" s="211">
        <f>IF('Indicator Date hidden'!T33="x","x",$S$2-'Indicator Date hidden'!T33)</f>
        <v>0</v>
      </c>
      <c r="T32" s="211">
        <f>IF('Indicator Date hidden'!U33="x","x",$T$2-'Indicator Date hidden'!U33)</f>
        <v>0</v>
      </c>
      <c r="U32" s="211">
        <f>IF('Indicator Date hidden'!V33="x","x",$U$2-'Indicator Date hidden'!V33)</f>
        <v>0</v>
      </c>
      <c r="V32" s="211">
        <f>IF('Indicator Date hidden'!W33="x","x",$V$2-'Indicator Date hidden'!W33)</f>
        <v>0</v>
      </c>
      <c r="W32" s="211">
        <f>IF('Indicator Date hidden'!X33="x","x",$W$2-'Indicator Date hidden'!X33)</f>
        <v>3</v>
      </c>
      <c r="X32" s="211">
        <f>IF('Indicator Date hidden'!Y33="x","x",$X$2-'Indicator Date hidden'!Y33)</f>
        <v>5</v>
      </c>
      <c r="Y32" s="211">
        <f>IF('Indicator Date hidden'!Z33="x","x",$Y$2-'Indicator Date hidden'!Z33)</f>
        <v>0</v>
      </c>
      <c r="Z32" s="211">
        <f>IF('Indicator Date hidden'!AA33="x","x",$Z$2-'Indicator Date hidden'!AA33)</f>
        <v>0</v>
      </c>
      <c r="AA32" s="211">
        <f>IF('Indicator Date hidden'!AB33="x","x",$AA$2-'Indicator Date hidden'!AB33)</f>
        <v>0</v>
      </c>
      <c r="AB32" s="211">
        <f>IF('Indicator Date hidden'!AC33="x","x",$AB$2-'Indicator Date hidden'!AC33)</f>
        <v>0</v>
      </c>
      <c r="AC32" s="211">
        <f>IF('Indicator Date hidden'!AD33="x","x",$AC$2-'Indicator Date hidden'!AD33)</f>
        <v>0</v>
      </c>
      <c r="AD32" s="211">
        <f>IF('Indicator Date hidden'!AE33="x","x",$AD$2-'Indicator Date hidden'!AE33)</f>
        <v>0</v>
      </c>
      <c r="AE32" s="211">
        <f>IF('Indicator Date hidden'!AF33="x","x",$AE$2-'Indicator Date hidden'!AF33)</f>
        <v>0</v>
      </c>
      <c r="AF32" s="211">
        <f>IF('Indicator Date hidden'!AG33="x","x",$AF$2-'Indicator Date hidden'!AG33)</f>
        <v>6</v>
      </c>
      <c r="AG32" s="211">
        <f>IF('Indicator Date hidden'!AH33="x","x",$AG$2-'Indicator Date hidden'!AH33)</f>
        <v>0</v>
      </c>
      <c r="AH32" s="211">
        <f>IF('Indicator Date hidden'!AI33="x","x",$AH$2-'Indicator Date hidden'!AI33)</f>
        <v>0</v>
      </c>
      <c r="AI32" s="211">
        <f>IF('Indicator Date hidden'!AJ33="x","x",$AI$2-'Indicator Date hidden'!AJ33)</f>
        <v>0</v>
      </c>
      <c r="AJ32" s="211">
        <f>IF('Indicator Date hidden'!AK33="x","x",$AJ$2-'Indicator Date hidden'!AK33)</f>
        <v>0</v>
      </c>
      <c r="AK32" s="211">
        <f>IF('Indicator Date hidden'!AL33="x","x",$AK$2-'Indicator Date hidden'!AL33)</f>
        <v>0</v>
      </c>
      <c r="AL32" s="211">
        <f>IF('Indicator Date hidden'!AM33="x","x",$AL$2-'Indicator Date hidden'!AM33)</f>
        <v>0</v>
      </c>
      <c r="AM32" s="211">
        <f>IF('Indicator Date hidden'!AN33="x","x",$AM$2-'Indicator Date hidden'!AN33)</f>
        <v>0</v>
      </c>
      <c r="AN32" s="211">
        <f>IF('Indicator Date hidden'!AO33="x","x",$AN$2-'Indicator Date hidden'!AO33)</f>
        <v>0</v>
      </c>
      <c r="AO32" s="211">
        <f>IF('Indicator Date hidden'!AP33="x","x",$AO$2-'Indicator Date hidden'!AP33)</f>
        <v>0</v>
      </c>
      <c r="AP32" s="211">
        <f>IF('Indicator Date hidden'!AQ33="x","x",$AP$2-'Indicator Date hidden'!AQ33)</f>
        <v>0</v>
      </c>
      <c r="AQ32" s="211">
        <f>IF('Indicator Date hidden'!AR33="x","x",$AQ$2-'Indicator Date hidden'!AR33)</f>
        <v>0</v>
      </c>
      <c r="AR32" s="211">
        <f>IF('Indicator Date hidden'!AS33="x","x",$AR$2-'Indicator Date hidden'!AS33)</f>
        <v>0</v>
      </c>
      <c r="AS32" s="211">
        <f>IF('Indicator Date hidden'!AT33="x","x",$AS$2-'Indicator Date hidden'!AT33)</f>
        <v>0</v>
      </c>
      <c r="AT32" s="211">
        <f>IF('Indicator Date hidden'!AU33="x","x",$AT$2-'Indicator Date hidden'!AU33)</f>
        <v>0</v>
      </c>
      <c r="AU32" s="211">
        <f>IF('Indicator Date hidden'!AV33="x","x",$AU$2-'Indicator Date hidden'!AV33)</f>
        <v>4</v>
      </c>
      <c r="AV32" s="211">
        <f>IF('Indicator Date hidden'!AW33="x","x",$AV$2-'Indicator Date hidden'!AW33)</f>
        <v>0</v>
      </c>
      <c r="AW32" s="211">
        <f>IF('Indicator Date hidden'!AX33="x","x",$AW$2-'Indicator Date hidden'!AX33)</f>
        <v>0</v>
      </c>
      <c r="AX32" s="211">
        <f>IF('Indicator Date hidden'!AY33="x","x",$AX$2-'Indicator Date hidden'!AY33)</f>
        <v>0</v>
      </c>
      <c r="AY32" s="211">
        <f>IF('Indicator Date hidden'!AZ33="x","x",$AY$2-'Indicator Date hidden'!AZ33)</f>
        <v>0</v>
      </c>
      <c r="AZ32" s="211">
        <f>IF('Indicator Date hidden'!BA33="x","x",$AZ$2-'Indicator Date hidden'!BA33)</f>
        <v>0</v>
      </c>
      <c r="BA32">
        <f t="shared" si="0"/>
        <v>21</v>
      </c>
      <c r="BB32" s="21">
        <f t="shared" si="1"/>
        <v>0.41176470588235292</v>
      </c>
      <c r="BC32">
        <f t="shared" si="2"/>
        <v>5</v>
      </c>
      <c r="BD32" s="21">
        <f t="shared" si="3"/>
        <v>1.3012282371009458</v>
      </c>
      <c r="BE32" s="281">
        <f t="shared" si="4"/>
        <v>0</v>
      </c>
    </row>
    <row r="33" spans="1:57" x14ac:dyDescent="0.25">
      <c r="A33" t="s">
        <v>8411</v>
      </c>
      <c r="B33" s="211">
        <f>IF('Indicator Date hidden'!C34="x","x",$B$2-'Indicator Date hidden'!C34)</f>
        <v>0</v>
      </c>
      <c r="C33" s="211">
        <f>IF('Indicator Date hidden'!D34="x","x",$C$2-'Indicator Date hidden'!D34)</f>
        <v>0</v>
      </c>
      <c r="D33" s="211">
        <f>IF('Indicator Date hidden'!E34="x","x",$D$2-'Indicator Date hidden'!E34)</f>
        <v>0</v>
      </c>
      <c r="E33" s="211">
        <f>IF('Indicator Date hidden'!F34="x","x",$E$2-'Indicator Date hidden'!F34)</f>
        <v>0</v>
      </c>
      <c r="F33" s="211">
        <f>IF('Indicator Date hidden'!G34="x","x",$F$2-'Indicator Date hidden'!G34)</f>
        <v>0</v>
      </c>
      <c r="G33" s="211">
        <f>IF('Indicator Date hidden'!H34="x","x",$G$2-'Indicator Date hidden'!H34)</f>
        <v>0</v>
      </c>
      <c r="H33" s="211">
        <f>IF('Indicator Date hidden'!I34="x","x",$H$2-'Indicator Date hidden'!I34)</f>
        <v>0</v>
      </c>
      <c r="I33" s="211">
        <f>IF('Indicator Date hidden'!J34="x","x",$I$2-'Indicator Date hidden'!J34)</f>
        <v>0</v>
      </c>
      <c r="J33" s="211">
        <f>IF('Indicator Date hidden'!K34="x","x",$J$2-'Indicator Date hidden'!K34)</f>
        <v>0</v>
      </c>
      <c r="K33" s="211">
        <f>IF('Indicator Date hidden'!L34="x","x",$K$2-'Indicator Date hidden'!L34)</f>
        <v>0</v>
      </c>
      <c r="L33" s="211">
        <f>IF('Indicator Date hidden'!M34="x","x",$L$2-'Indicator Date hidden'!M34)</f>
        <v>0</v>
      </c>
      <c r="M33" s="211">
        <f>IF('Indicator Date hidden'!N34="x","x",$M$2-'Indicator Date hidden'!N34)</f>
        <v>0</v>
      </c>
      <c r="N33" s="211">
        <f>IF('Indicator Date hidden'!O34="x","x",$N$2-'Indicator Date hidden'!O34)</f>
        <v>0</v>
      </c>
      <c r="O33" s="211">
        <f>IF('Indicator Date hidden'!P34="x","x",$O$2-'Indicator Date hidden'!P34)</f>
        <v>0</v>
      </c>
      <c r="P33" s="211">
        <f>IF('Indicator Date hidden'!Q34="x","x",$P$2-'Indicator Date hidden'!Q34)</f>
        <v>0</v>
      </c>
      <c r="Q33" s="211" t="str">
        <f>IF('Indicator Date hidden'!R34="x","x",$Q$2-'Indicator Date hidden'!R34)</f>
        <v>x</v>
      </c>
      <c r="R33" s="211">
        <f>IF('Indicator Date hidden'!S34="x","x",$R$2-'Indicator Date hidden'!S34)</f>
        <v>0</v>
      </c>
      <c r="S33" s="211">
        <f>IF('Indicator Date hidden'!T34="x","x",$S$2-'Indicator Date hidden'!T34)</f>
        <v>0</v>
      </c>
      <c r="T33" s="211">
        <f>IF('Indicator Date hidden'!U34="x","x",$T$2-'Indicator Date hidden'!U34)</f>
        <v>0</v>
      </c>
      <c r="U33" s="211" t="str">
        <f>IF('Indicator Date hidden'!V34="x","x",$U$2-'Indicator Date hidden'!V34)</f>
        <v>x</v>
      </c>
      <c r="V33" s="211">
        <f>IF('Indicator Date hidden'!W34="x","x",$V$2-'Indicator Date hidden'!W34)</f>
        <v>0</v>
      </c>
      <c r="W33" s="211" t="str">
        <f>IF('Indicator Date hidden'!X34="x","x",$W$2-'Indicator Date hidden'!X34)</f>
        <v>x</v>
      </c>
      <c r="X33" s="211">
        <f>IF('Indicator Date hidden'!Y34="x","x",$X$2-'Indicator Date hidden'!Y34)</f>
        <v>4</v>
      </c>
      <c r="Y33" s="211">
        <f>IF('Indicator Date hidden'!Z34="x","x",$Y$2-'Indicator Date hidden'!Z34)</f>
        <v>0</v>
      </c>
      <c r="Z33" s="211">
        <f>IF('Indicator Date hidden'!AA34="x","x",$Z$2-'Indicator Date hidden'!AA34)</f>
        <v>0</v>
      </c>
      <c r="AA33" s="211" t="str">
        <f>IF('Indicator Date hidden'!AB34="x","x",$AA$2-'Indicator Date hidden'!AB34)</f>
        <v>x</v>
      </c>
      <c r="AB33" s="211">
        <f>IF('Indicator Date hidden'!AC34="x","x",$AB$2-'Indicator Date hidden'!AC34)</f>
        <v>0</v>
      </c>
      <c r="AC33" s="211">
        <f>IF('Indicator Date hidden'!AD34="x","x",$AC$2-'Indicator Date hidden'!AD34)</f>
        <v>0</v>
      </c>
      <c r="AD33" s="211" t="str">
        <f>IF('Indicator Date hidden'!AE34="x","x",$AD$2-'Indicator Date hidden'!AE34)</f>
        <v>x</v>
      </c>
      <c r="AE33" s="211">
        <f>IF('Indicator Date hidden'!AF34="x","x",$AE$2-'Indicator Date hidden'!AF34)</f>
        <v>0</v>
      </c>
      <c r="AF33" s="211">
        <f>IF('Indicator Date hidden'!AG34="x","x",$AF$2-'Indicator Date hidden'!AG34)</f>
        <v>3</v>
      </c>
      <c r="AG33" s="211">
        <f>IF('Indicator Date hidden'!AH34="x","x",$AG$2-'Indicator Date hidden'!AH34)</f>
        <v>0</v>
      </c>
      <c r="AH33" s="211">
        <f>IF('Indicator Date hidden'!AI34="x","x",$AH$2-'Indicator Date hidden'!AI34)</f>
        <v>0</v>
      </c>
      <c r="AI33" s="211">
        <f>IF('Indicator Date hidden'!AJ34="x","x",$AI$2-'Indicator Date hidden'!AJ34)</f>
        <v>0</v>
      </c>
      <c r="AJ33" s="211" t="str">
        <f>IF('Indicator Date hidden'!AK34="x","x",$AJ$2-'Indicator Date hidden'!AK34)</f>
        <v>x</v>
      </c>
      <c r="AK33" s="211">
        <f>IF('Indicator Date hidden'!AL34="x","x",$AK$2-'Indicator Date hidden'!AL34)</f>
        <v>1</v>
      </c>
      <c r="AL33" s="211">
        <f>IF('Indicator Date hidden'!AM34="x","x",$AL$2-'Indicator Date hidden'!AM34)</f>
        <v>0</v>
      </c>
      <c r="AM33" s="211">
        <f>IF('Indicator Date hidden'!AN34="x","x",$AM$2-'Indicator Date hidden'!AN34)</f>
        <v>0</v>
      </c>
      <c r="AN33" s="211">
        <f>IF('Indicator Date hidden'!AO34="x","x",$AN$2-'Indicator Date hidden'!AO34)</f>
        <v>0</v>
      </c>
      <c r="AO33" s="211">
        <f>IF('Indicator Date hidden'!AP34="x","x",$AO$2-'Indicator Date hidden'!AP34)</f>
        <v>0</v>
      </c>
      <c r="AP33" s="211">
        <f>IF('Indicator Date hidden'!AQ34="x","x",$AP$2-'Indicator Date hidden'!AQ34)</f>
        <v>0</v>
      </c>
      <c r="AQ33" s="211">
        <f>IF('Indicator Date hidden'!AR34="x","x",$AQ$2-'Indicator Date hidden'!AR34)</f>
        <v>4</v>
      </c>
      <c r="AR33" s="211">
        <f>IF('Indicator Date hidden'!AS34="x","x",$AR$2-'Indicator Date hidden'!AS34)</f>
        <v>0</v>
      </c>
      <c r="AS33" s="211">
        <f>IF('Indicator Date hidden'!AT34="x","x",$AS$2-'Indicator Date hidden'!AT34)</f>
        <v>0</v>
      </c>
      <c r="AT33" s="211">
        <f>IF('Indicator Date hidden'!AU34="x","x",$AT$2-'Indicator Date hidden'!AU34)</f>
        <v>0</v>
      </c>
      <c r="AU33" s="211" t="str">
        <f>IF('Indicator Date hidden'!AV34="x","x",$AU$2-'Indicator Date hidden'!AV34)</f>
        <v>x</v>
      </c>
      <c r="AV33" s="211">
        <f>IF('Indicator Date hidden'!AW34="x","x",$AV$2-'Indicator Date hidden'!AW34)</f>
        <v>0</v>
      </c>
      <c r="AW33" s="211">
        <f>IF('Indicator Date hidden'!AX34="x","x",$AW$2-'Indicator Date hidden'!AX34)</f>
        <v>0</v>
      </c>
      <c r="AX33" s="211">
        <f>IF('Indicator Date hidden'!AY34="x","x",$AX$2-'Indicator Date hidden'!AY34)</f>
        <v>0</v>
      </c>
      <c r="AY33" s="211">
        <f>IF('Indicator Date hidden'!AZ34="x","x",$AY$2-'Indicator Date hidden'!AZ34)</f>
        <v>0</v>
      </c>
      <c r="AZ33" s="211">
        <f>IF('Indicator Date hidden'!BA34="x","x",$AZ$2-'Indicator Date hidden'!BA34)</f>
        <v>0</v>
      </c>
      <c r="BA33">
        <f t="shared" si="0"/>
        <v>12</v>
      </c>
      <c r="BB33" s="21">
        <f t="shared" si="1"/>
        <v>0.27272727272727271</v>
      </c>
      <c r="BC33">
        <f t="shared" si="2"/>
        <v>4</v>
      </c>
      <c r="BD33" s="21">
        <f t="shared" si="3"/>
        <v>0.9381712472977406</v>
      </c>
      <c r="BE33" s="281">
        <f t="shared" si="4"/>
        <v>0</v>
      </c>
    </row>
    <row r="34" spans="1:57" x14ac:dyDescent="0.25">
      <c r="A34" t="s">
        <v>8409</v>
      </c>
      <c r="B34" s="211">
        <f>IF('Indicator Date hidden'!C35="x","x",$B$2-'Indicator Date hidden'!C35)</f>
        <v>0</v>
      </c>
      <c r="C34" s="211">
        <f>IF('Indicator Date hidden'!D35="x","x",$C$2-'Indicator Date hidden'!D35)</f>
        <v>0</v>
      </c>
      <c r="D34" s="211">
        <f>IF('Indicator Date hidden'!E35="x","x",$D$2-'Indicator Date hidden'!E35)</f>
        <v>0</v>
      </c>
      <c r="E34" s="211">
        <f>IF('Indicator Date hidden'!F35="x","x",$E$2-'Indicator Date hidden'!F35)</f>
        <v>0</v>
      </c>
      <c r="F34" s="211">
        <f>IF('Indicator Date hidden'!G35="x","x",$F$2-'Indicator Date hidden'!G35)</f>
        <v>0</v>
      </c>
      <c r="G34" s="211">
        <f>IF('Indicator Date hidden'!H35="x","x",$G$2-'Indicator Date hidden'!H35)</f>
        <v>0</v>
      </c>
      <c r="H34" s="211">
        <f>IF('Indicator Date hidden'!I35="x","x",$H$2-'Indicator Date hidden'!I35)</f>
        <v>0</v>
      </c>
      <c r="I34" s="211">
        <f>IF('Indicator Date hidden'!J35="x","x",$I$2-'Indicator Date hidden'!J35)</f>
        <v>0</v>
      </c>
      <c r="J34" s="211">
        <f>IF('Indicator Date hidden'!K35="x","x",$J$2-'Indicator Date hidden'!K35)</f>
        <v>0</v>
      </c>
      <c r="K34" s="211">
        <f>IF('Indicator Date hidden'!L35="x","x",$K$2-'Indicator Date hidden'!L35)</f>
        <v>0</v>
      </c>
      <c r="L34" s="211">
        <f>IF('Indicator Date hidden'!M35="x","x",$L$2-'Indicator Date hidden'!M35)</f>
        <v>0</v>
      </c>
      <c r="M34" s="211">
        <f>IF('Indicator Date hidden'!N35="x","x",$M$2-'Indicator Date hidden'!N35)</f>
        <v>0</v>
      </c>
      <c r="N34" s="211">
        <f>IF('Indicator Date hidden'!O35="x","x",$N$2-'Indicator Date hidden'!O35)</f>
        <v>0</v>
      </c>
      <c r="O34" s="211">
        <f>IF('Indicator Date hidden'!P35="x","x",$O$2-'Indicator Date hidden'!P35)</f>
        <v>0</v>
      </c>
      <c r="P34" s="211">
        <f>IF('Indicator Date hidden'!Q35="x","x",$P$2-'Indicator Date hidden'!Q35)</f>
        <v>0</v>
      </c>
      <c r="Q34" s="211">
        <f>IF('Indicator Date hidden'!R35="x","x",$Q$2-'Indicator Date hidden'!R35)</f>
        <v>4</v>
      </c>
      <c r="R34" s="211">
        <f>IF('Indicator Date hidden'!S35="x","x",$R$2-'Indicator Date hidden'!S35)</f>
        <v>0</v>
      </c>
      <c r="S34" s="211">
        <f>IF('Indicator Date hidden'!T35="x","x",$S$2-'Indicator Date hidden'!T35)</f>
        <v>0</v>
      </c>
      <c r="T34" s="211">
        <f>IF('Indicator Date hidden'!U35="x","x",$T$2-'Indicator Date hidden'!U35)</f>
        <v>0</v>
      </c>
      <c r="U34" s="211">
        <f>IF('Indicator Date hidden'!V35="x","x",$U$2-'Indicator Date hidden'!V35)</f>
        <v>0</v>
      </c>
      <c r="V34" s="211">
        <f>IF('Indicator Date hidden'!W35="x","x",$V$2-'Indicator Date hidden'!W35)</f>
        <v>0</v>
      </c>
      <c r="W34" s="211">
        <f>IF('Indicator Date hidden'!X35="x","x",$W$2-'Indicator Date hidden'!X35)</f>
        <v>4</v>
      </c>
      <c r="X34" s="211">
        <f>IF('Indicator Date hidden'!Y35="x","x",$X$2-'Indicator Date hidden'!Y35)</f>
        <v>5</v>
      </c>
      <c r="Y34" s="211">
        <f>IF('Indicator Date hidden'!Z35="x","x",$Y$2-'Indicator Date hidden'!Z35)</f>
        <v>0</v>
      </c>
      <c r="Z34" s="211">
        <f>IF('Indicator Date hidden'!AA35="x","x",$Z$2-'Indicator Date hidden'!AA35)</f>
        <v>0</v>
      </c>
      <c r="AA34" s="211">
        <f>IF('Indicator Date hidden'!AB35="x","x",$AA$2-'Indicator Date hidden'!AB35)</f>
        <v>0</v>
      </c>
      <c r="AB34" s="211">
        <f>IF('Indicator Date hidden'!AC35="x","x",$AB$2-'Indicator Date hidden'!AC35)</f>
        <v>0</v>
      </c>
      <c r="AC34" s="211">
        <f>IF('Indicator Date hidden'!AD35="x","x",$AC$2-'Indicator Date hidden'!AD35)</f>
        <v>0</v>
      </c>
      <c r="AD34" s="211">
        <f>IF('Indicator Date hidden'!AE35="x","x",$AD$2-'Indicator Date hidden'!AE35)</f>
        <v>0</v>
      </c>
      <c r="AE34" s="211">
        <f>IF('Indicator Date hidden'!AF35="x","x",$AE$2-'Indicator Date hidden'!AF35)</f>
        <v>0</v>
      </c>
      <c r="AF34" s="211">
        <f>IF('Indicator Date hidden'!AG35="x","x",$AF$2-'Indicator Date hidden'!AG35)</f>
        <v>5</v>
      </c>
      <c r="AG34" s="211">
        <f>IF('Indicator Date hidden'!AH35="x","x",$AG$2-'Indicator Date hidden'!AH35)</f>
        <v>0</v>
      </c>
      <c r="AH34" s="211">
        <f>IF('Indicator Date hidden'!AI35="x","x",$AH$2-'Indicator Date hidden'!AI35)</f>
        <v>0</v>
      </c>
      <c r="AI34" s="211">
        <f>IF('Indicator Date hidden'!AJ35="x","x",$AI$2-'Indicator Date hidden'!AJ35)</f>
        <v>0</v>
      </c>
      <c r="AJ34" s="211">
        <f>IF('Indicator Date hidden'!AK35="x","x",$AJ$2-'Indicator Date hidden'!AK35)</f>
        <v>0</v>
      </c>
      <c r="AK34" s="211">
        <f>IF('Indicator Date hidden'!AL35="x","x",$AK$2-'Indicator Date hidden'!AL35)</f>
        <v>1</v>
      </c>
      <c r="AL34" s="211">
        <f>IF('Indicator Date hidden'!AM35="x","x",$AL$2-'Indicator Date hidden'!AM35)</f>
        <v>0</v>
      </c>
      <c r="AM34" s="211">
        <f>IF('Indicator Date hidden'!AN35="x","x",$AM$2-'Indicator Date hidden'!AN35)</f>
        <v>0</v>
      </c>
      <c r="AN34" s="211">
        <f>IF('Indicator Date hidden'!AO35="x","x",$AN$2-'Indicator Date hidden'!AO35)</f>
        <v>0</v>
      </c>
      <c r="AO34" s="211" t="str">
        <f>IF('Indicator Date hidden'!AP35="x","x",$AO$2-'Indicator Date hidden'!AP35)</f>
        <v>x</v>
      </c>
      <c r="AP34" s="211" t="str">
        <f>IF('Indicator Date hidden'!AQ35="x","x",$AP$2-'Indicator Date hidden'!AQ35)</f>
        <v>x</v>
      </c>
      <c r="AQ34" s="211" t="str">
        <f>IF('Indicator Date hidden'!AR35="x","x",$AQ$2-'Indicator Date hidden'!AR35)</f>
        <v>x</v>
      </c>
      <c r="AR34" s="211">
        <f>IF('Indicator Date hidden'!AS35="x","x",$AR$2-'Indicator Date hidden'!AS35)</f>
        <v>0</v>
      </c>
      <c r="AS34" s="211">
        <f>IF('Indicator Date hidden'!AT35="x","x",$AS$2-'Indicator Date hidden'!AT35)</f>
        <v>0</v>
      </c>
      <c r="AT34" s="211">
        <f>IF('Indicator Date hidden'!AU35="x","x",$AT$2-'Indicator Date hidden'!AU35)</f>
        <v>0</v>
      </c>
      <c r="AU34" s="211">
        <f>IF('Indicator Date hidden'!AV35="x","x",$AU$2-'Indicator Date hidden'!AV35)</f>
        <v>4</v>
      </c>
      <c r="AV34" s="211">
        <f>IF('Indicator Date hidden'!AW35="x","x",$AV$2-'Indicator Date hidden'!AW35)</f>
        <v>0</v>
      </c>
      <c r="AW34" s="211">
        <f>IF('Indicator Date hidden'!AX35="x","x",$AW$2-'Indicator Date hidden'!AX35)</f>
        <v>0</v>
      </c>
      <c r="AX34" s="211">
        <f>IF('Indicator Date hidden'!AY35="x","x",$AX$2-'Indicator Date hidden'!AY35)</f>
        <v>0</v>
      </c>
      <c r="AY34" s="211">
        <f>IF('Indicator Date hidden'!AZ35="x","x",$AY$2-'Indicator Date hidden'!AZ35)</f>
        <v>0</v>
      </c>
      <c r="AZ34" s="211">
        <f>IF('Indicator Date hidden'!BA35="x","x",$AZ$2-'Indicator Date hidden'!BA35)</f>
        <v>0</v>
      </c>
      <c r="BA34">
        <f t="shared" si="0"/>
        <v>23</v>
      </c>
      <c r="BB34" s="21">
        <f t="shared" si="1"/>
        <v>0.47916666666666669</v>
      </c>
      <c r="BC34">
        <f t="shared" si="2"/>
        <v>6</v>
      </c>
      <c r="BD34" s="21">
        <f t="shared" si="3"/>
        <v>1.3538461159066622</v>
      </c>
      <c r="BE34" s="281">
        <f t="shared" si="4"/>
        <v>0</v>
      </c>
    </row>
    <row r="35" spans="1:57" x14ac:dyDescent="0.25">
      <c r="A35" t="s">
        <v>8623</v>
      </c>
      <c r="B35" s="211">
        <f>IF('Indicator Date hidden'!C36="x","x",$B$2-'Indicator Date hidden'!C36)</f>
        <v>0</v>
      </c>
      <c r="C35" s="211">
        <f>IF('Indicator Date hidden'!D36="x","x",$C$2-'Indicator Date hidden'!D36)</f>
        <v>0</v>
      </c>
      <c r="D35" s="211">
        <f>IF('Indicator Date hidden'!E36="x","x",$D$2-'Indicator Date hidden'!E36)</f>
        <v>0</v>
      </c>
      <c r="E35" s="211">
        <f>IF('Indicator Date hidden'!F36="x","x",$E$2-'Indicator Date hidden'!F36)</f>
        <v>0</v>
      </c>
      <c r="F35" s="211">
        <f>IF('Indicator Date hidden'!G36="x","x",$F$2-'Indicator Date hidden'!G36)</f>
        <v>0</v>
      </c>
      <c r="G35" s="211">
        <f>IF('Indicator Date hidden'!H36="x","x",$G$2-'Indicator Date hidden'!H36)</f>
        <v>0</v>
      </c>
      <c r="H35" s="211">
        <f>IF('Indicator Date hidden'!I36="x","x",$H$2-'Indicator Date hidden'!I36)</f>
        <v>0</v>
      </c>
      <c r="I35" s="211">
        <f>IF('Indicator Date hidden'!J36="x","x",$I$2-'Indicator Date hidden'!J36)</f>
        <v>0</v>
      </c>
      <c r="J35" s="211">
        <f>IF('Indicator Date hidden'!K36="x","x",$J$2-'Indicator Date hidden'!K36)</f>
        <v>0</v>
      </c>
      <c r="K35" s="211">
        <f>IF('Indicator Date hidden'!L36="x","x",$K$2-'Indicator Date hidden'!L36)</f>
        <v>0</v>
      </c>
      <c r="L35" s="211">
        <f>IF('Indicator Date hidden'!M36="x","x",$L$2-'Indicator Date hidden'!M36)</f>
        <v>0</v>
      </c>
      <c r="M35" s="211">
        <f>IF('Indicator Date hidden'!N36="x","x",$M$2-'Indicator Date hidden'!N36)</f>
        <v>0</v>
      </c>
      <c r="N35" s="211">
        <f>IF('Indicator Date hidden'!O36="x","x",$N$2-'Indicator Date hidden'!O36)</f>
        <v>0</v>
      </c>
      <c r="O35" s="211">
        <f>IF('Indicator Date hidden'!P36="x","x",$O$2-'Indicator Date hidden'!P36)</f>
        <v>0</v>
      </c>
      <c r="P35" s="211">
        <f>IF('Indicator Date hidden'!Q36="x","x",$P$2-'Indicator Date hidden'!Q36)</f>
        <v>0</v>
      </c>
      <c r="Q35" s="211">
        <f>IF('Indicator Date hidden'!R36="x","x",$Q$2-'Indicator Date hidden'!R36)</f>
        <v>4</v>
      </c>
      <c r="R35" s="211">
        <f>IF('Indicator Date hidden'!S36="x","x",$R$2-'Indicator Date hidden'!S36)</f>
        <v>0</v>
      </c>
      <c r="S35" s="211">
        <f>IF('Indicator Date hidden'!T36="x","x",$S$2-'Indicator Date hidden'!T36)</f>
        <v>0</v>
      </c>
      <c r="T35" s="211">
        <f>IF('Indicator Date hidden'!U36="x","x",$T$2-'Indicator Date hidden'!U36)</f>
        <v>0</v>
      </c>
      <c r="U35" s="211">
        <f>IF('Indicator Date hidden'!V36="x","x",$U$2-'Indicator Date hidden'!V36)</f>
        <v>0</v>
      </c>
      <c r="V35" s="211">
        <f>IF('Indicator Date hidden'!W36="x","x",$V$2-'Indicator Date hidden'!W36)</f>
        <v>0</v>
      </c>
      <c r="W35" s="211">
        <f>IF('Indicator Date hidden'!X36="x","x",$W$2-'Indicator Date hidden'!X36)</f>
        <v>4</v>
      </c>
      <c r="X35" s="211" t="str">
        <f>IF('Indicator Date hidden'!Y36="x","x",$X$2-'Indicator Date hidden'!Y36)</f>
        <v>x</v>
      </c>
      <c r="Y35" s="211">
        <f>IF('Indicator Date hidden'!Z36="x","x",$Y$2-'Indicator Date hidden'!Z36)</f>
        <v>0</v>
      </c>
      <c r="Z35" s="211">
        <f>IF('Indicator Date hidden'!AA36="x","x",$Z$2-'Indicator Date hidden'!AA36)</f>
        <v>0</v>
      </c>
      <c r="AA35" s="211">
        <f>IF('Indicator Date hidden'!AB36="x","x",$AA$2-'Indicator Date hidden'!AB36)</f>
        <v>0</v>
      </c>
      <c r="AB35" s="211">
        <f>IF('Indicator Date hidden'!AC36="x","x",$AB$2-'Indicator Date hidden'!AC36)</f>
        <v>0</v>
      </c>
      <c r="AC35" s="211">
        <f>IF('Indicator Date hidden'!AD36="x","x",$AC$2-'Indicator Date hidden'!AD36)</f>
        <v>0</v>
      </c>
      <c r="AD35" s="211">
        <f>IF('Indicator Date hidden'!AE36="x","x",$AD$2-'Indicator Date hidden'!AE36)</f>
        <v>0</v>
      </c>
      <c r="AE35" s="211">
        <f>IF('Indicator Date hidden'!AF36="x","x",$AE$2-'Indicator Date hidden'!AF36)</f>
        <v>0</v>
      </c>
      <c r="AF35" s="211">
        <f>IF('Indicator Date hidden'!AG36="x","x",$AF$2-'Indicator Date hidden'!AG36)</f>
        <v>2</v>
      </c>
      <c r="AG35" s="211">
        <f>IF('Indicator Date hidden'!AH36="x","x",$AG$2-'Indicator Date hidden'!AH36)</f>
        <v>0</v>
      </c>
      <c r="AH35" s="211">
        <f>IF('Indicator Date hidden'!AI36="x","x",$AH$2-'Indicator Date hidden'!AI36)</f>
        <v>0</v>
      </c>
      <c r="AI35" s="211">
        <f>IF('Indicator Date hidden'!AJ36="x","x",$AI$2-'Indicator Date hidden'!AJ36)</f>
        <v>0</v>
      </c>
      <c r="AJ35" s="211">
        <f>IF('Indicator Date hidden'!AK36="x","x",$AJ$2-'Indicator Date hidden'!AK36)</f>
        <v>1</v>
      </c>
      <c r="AK35" s="211">
        <f>IF('Indicator Date hidden'!AL36="x","x",$AK$2-'Indicator Date hidden'!AL36)</f>
        <v>0</v>
      </c>
      <c r="AL35" s="211">
        <f>IF('Indicator Date hidden'!AM36="x","x",$AL$2-'Indicator Date hidden'!AM36)</f>
        <v>0</v>
      </c>
      <c r="AM35" s="211">
        <f>IF('Indicator Date hidden'!AN36="x","x",$AM$2-'Indicator Date hidden'!AN36)</f>
        <v>0</v>
      </c>
      <c r="AN35" s="211">
        <f>IF('Indicator Date hidden'!AO36="x","x",$AN$2-'Indicator Date hidden'!AO36)</f>
        <v>0</v>
      </c>
      <c r="AO35" s="211" t="str">
        <f>IF('Indicator Date hidden'!AP36="x","x",$AO$2-'Indicator Date hidden'!AP36)</f>
        <v>x</v>
      </c>
      <c r="AP35" s="211" t="str">
        <f>IF('Indicator Date hidden'!AQ36="x","x",$AP$2-'Indicator Date hidden'!AQ36)</f>
        <v>x</v>
      </c>
      <c r="AQ35" s="211" t="str">
        <f>IF('Indicator Date hidden'!AR36="x","x",$AQ$2-'Indicator Date hidden'!AR36)</f>
        <v>x</v>
      </c>
      <c r="AR35" s="211">
        <f>IF('Indicator Date hidden'!AS36="x","x",$AR$2-'Indicator Date hidden'!AS36)</f>
        <v>0</v>
      </c>
      <c r="AS35" s="211">
        <f>IF('Indicator Date hidden'!AT36="x","x",$AS$2-'Indicator Date hidden'!AT36)</f>
        <v>0</v>
      </c>
      <c r="AT35" s="211">
        <f>IF('Indicator Date hidden'!AU36="x","x",$AT$2-'Indicator Date hidden'!AU36)</f>
        <v>0</v>
      </c>
      <c r="AU35" s="211">
        <f>IF('Indicator Date hidden'!AV36="x","x",$AU$2-'Indicator Date hidden'!AV36)</f>
        <v>1</v>
      </c>
      <c r="AV35" s="211">
        <f>IF('Indicator Date hidden'!AW36="x","x",$AV$2-'Indicator Date hidden'!AW36)</f>
        <v>0</v>
      </c>
      <c r="AW35" s="211">
        <f>IF('Indicator Date hidden'!AX36="x","x",$AW$2-'Indicator Date hidden'!AX36)</f>
        <v>0</v>
      </c>
      <c r="AX35" s="211">
        <f>IF('Indicator Date hidden'!AY36="x","x",$AX$2-'Indicator Date hidden'!AY36)</f>
        <v>0</v>
      </c>
      <c r="AY35" s="211">
        <f>IF('Indicator Date hidden'!AZ36="x","x",$AY$2-'Indicator Date hidden'!AZ36)</f>
        <v>0</v>
      </c>
      <c r="AZ35" s="211">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81">
        <f t="shared" ref="BE35:BE66" si="9">MEDIAN(B35:AZ35)</f>
        <v>0</v>
      </c>
    </row>
    <row r="36" spans="1:57" x14ac:dyDescent="0.25">
      <c r="A36" t="s">
        <v>8414</v>
      </c>
      <c r="B36" s="211">
        <f>IF('Indicator Date hidden'!C37="x","x",$B$2-'Indicator Date hidden'!C37)</f>
        <v>0</v>
      </c>
      <c r="C36" s="211">
        <f>IF('Indicator Date hidden'!D37="x","x",$C$2-'Indicator Date hidden'!D37)</f>
        <v>0</v>
      </c>
      <c r="D36" s="211">
        <f>IF('Indicator Date hidden'!E37="x","x",$D$2-'Indicator Date hidden'!E37)</f>
        <v>0</v>
      </c>
      <c r="E36" s="211">
        <f>IF('Indicator Date hidden'!F37="x","x",$E$2-'Indicator Date hidden'!F37)</f>
        <v>0</v>
      </c>
      <c r="F36" s="211">
        <f>IF('Indicator Date hidden'!G37="x","x",$F$2-'Indicator Date hidden'!G37)</f>
        <v>0</v>
      </c>
      <c r="G36" s="211">
        <f>IF('Indicator Date hidden'!H37="x","x",$G$2-'Indicator Date hidden'!H37)</f>
        <v>0</v>
      </c>
      <c r="H36" s="211">
        <f>IF('Indicator Date hidden'!I37="x","x",$H$2-'Indicator Date hidden'!I37)</f>
        <v>0</v>
      </c>
      <c r="I36" s="211">
        <f>IF('Indicator Date hidden'!J37="x","x",$I$2-'Indicator Date hidden'!J37)</f>
        <v>0</v>
      </c>
      <c r="J36" s="211">
        <f>IF('Indicator Date hidden'!K37="x","x",$J$2-'Indicator Date hidden'!K37)</f>
        <v>0</v>
      </c>
      <c r="K36" s="211">
        <f>IF('Indicator Date hidden'!L37="x","x",$K$2-'Indicator Date hidden'!L37)</f>
        <v>0</v>
      </c>
      <c r="L36" s="211">
        <f>IF('Indicator Date hidden'!M37="x","x",$L$2-'Indicator Date hidden'!M37)</f>
        <v>0</v>
      </c>
      <c r="M36" s="211">
        <f>IF('Indicator Date hidden'!N37="x","x",$M$2-'Indicator Date hidden'!N37)</f>
        <v>0</v>
      </c>
      <c r="N36" s="211">
        <f>IF('Indicator Date hidden'!O37="x","x",$N$2-'Indicator Date hidden'!O37)</f>
        <v>0</v>
      </c>
      <c r="O36" s="211">
        <f>IF('Indicator Date hidden'!P37="x","x",$O$2-'Indicator Date hidden'!P37)</f>
        <v>0</v>
      </c>
      <c r="P36" s="211">
        <f>IF('Indicator Date hidden'!Q37="x","x",$P$2-'Indicator Date hidden'!Q37)</f>
        <v>0</v>
      </c>
      <c r="Q36" s="211" t="str">
        <f>IF('Indicator Date hidden'!R37="x","x",$Q$2-'Indicator Date hidden'!R37)</f>
        <v>x</v>
      </c>
      <c r="R36" s="211">
        <f>IF('Indicator Date hidden'!S37="x","x",$R$2-'Indicator Date hidden'!S37)</f>
        <v>0</v>
      </c>
      <c r="S36" s="211">
        <f>IF('Indicator Date hidden'!T37="x","x",$S$2-'Indicator Date hidden'!T37)</f>
        <v>0</v>
      </c>
      <c r="T36" s="211">
        <f>IF('Indicator Date hidden'!U37="x","x",$T$2-'Indicator Date hidden'!U37)</f>
        <v>0</v>
      </c>
      <c r="U36" s="211">
        <f>IF('Indicator Date hidden'!V37="x","x",$U$2-'Indicator Date hidden'!V37)</f>
        <v>0</v>
      </c>
      <c r="V36" s="211">
        <f>IF('Indicator Date hidden'!W37="x","x",$V$2-'Indicator Date hidden'!W37)</f>
        <v>0</v>
      </c>
      <c r="W36" s="211">
        <f>IF('Indicator Date hidden'!X37="x","x",$W$2-'Indicator Date hidden'!X37)</f>
        <v>0</v>
      </c>
      <c r="X36" s="211">
        <f>IF('Indicator Date hidden'!Y37="x","x",$X$2-'Indicator Date hidden'!Y37)</f>
        <v>4</v>
      </c>
      <c r="Y36" s="211">
        <f>IF('Indicator Date hidden'!Z37="x","x",$Y$2-'Indicator Date hidden'!Z37)</f>
        <v>0</v>
      </c>
      <c r="Z36" s="211">
        <f>IF('Indicator Date hidden'!AA37="x","x",$Z$2-'Indicator Date hidden'!AA37)</f>
        <v>0</v>
      </c>
      <c r="AA36" s="211">
        <f>IF('Indicator Date hidden'!AB37="x","x",$AA$2-'Indicator Date hidden'!AB37)</f>
        <v>0</v>
      </c>
      <c r="AB36" s="211">
        <f>IF('Indicator Date hidden'!AC37="x","x",$AB$2-'Indicator Date hidden'!AC37)</f>
        <v>0</v>
      </c>
      <c r="AC36" s="211">
        <f>IF('Indicator Date hidden'!AD37="x","x",$AC$2-'Indicator Date hidden'!AD37)</f>
        <v>0</v>
      </c>
      <c r="AD36" s="211" t="str">
        <f>IF('Indicator Date hidden'!AE37="x","x",$AD$2-'Indicator Date hidden'!AE37)</f>
        <v>x</v>
      </c>
      <c r="AE36" s="211">
        <f>IF('Indicator Date hidden'!AF37="x","x",$AE$2-'Indicator Date hidden'!AF37)</f>
        <v>0</v>
      </c>
      <c r="AF36" s="211">
        <f>IF('Indicator Date hidden'!AG37="x","x",$AF$2-'Indicator Date hidden'!AG37)</f>
        <v>0</v>
      </c>
      <c r="AG36" s="211">
        <f>IF('Indicator Date hidden'!AH37="x","x",$AG$2-'Indicator Date hidden'!AH37)</f>
        <v>0</v>
      </c>
      <c r="AH36" s="211">
        <f>IF('Indicator Date hidden'!AI37="x","x",$AH$2-'Indicator Date hidden'!AI37)</f>
        <v>0</v>
      </c>
      <c r="AI36" s="211">
        <f>IF('Indicator Date hidden'!AJ37="x","x",$AI$2-'Indicator Date hidden'!AJ37)</f>
        <v>0</v>
      </c>
      <c r="AJ36" s="211" t="str">
        <f>IF('Indicator Date hidden'!AK37="x","x",$AJ$2-'Indicator Date hidden'!AK37)</f>
        <v>x</v>
      </c>
      <c r="AK36" s="211">
        <f>IF('Indicator Date hidden'!AL37="x","x",$AK$2-'Indicator Date hidden'!AL37)</f>
        <v>1</v>
      </c>
      <c r="AL36" s="211">
        <f>IF('Indicator Date hidden'!AM37="x","x",$AL$2-'Indicator Date hidden'!AM37)</f>
        <v>0</v>
      </c>
      <c r="AM36" s="211">
        <f>IF('Indicator Date hidden'!AN37="x","x",$AM$2-'Indicator Date hidden'!AN37)</f>
        <v>0</v>
      </c>
      <c r="AN36" s="211">
        <f>IF('Indicator Date hidden'!AO37="x","x",$AN$2-'Indicator Date hidden'!AO37)</f>
        <v>0</v>
      </c>
      <c r="AO36" s="211">
        <f>IF('Indicator Date hidden'!AP37="x","x",$AO$2-'Indicator Date hidden'!AP37)</f>
        <v>0</v>
      </c>
      <c r="AP36" s="211">
        <f>IF('Indicator Date hidden'!AQ37="x","x",$AP$2-'Indicator Date hidden'!AQ37)</f>
        <v>0</v>
      </c>
      <c r="AQ36" s="211">
        <f>IF('Indicator Date hidden'!AR37="x","x",$AQ$2-'Indicator Date hidden'!AR37)</f>
        <v>4</v>
      </c>
      <c r="AR36" s="211">
        <f>IF('Indicator Date hidden'!AS37="x","x",$AR$2-'Indicator Date hidden'!AS37)</f>
        <v>0</v>
      </c>
      <c r="AS36" s="211">
        <f>IF('Indicator Date hidden'!AT37="x","x",$AS$2-'Indicator Date hidden'!AT37)</f>
        <v>0</v>
      </c>
      <c r="AT36" s="211">
        <f>IF('Indicator Date hidden'!AU37="x","x",$AT$2-'Indicator Date hidden'!AU37)</f>
        <v>0</v>
      </c>
      <c r="AU36" s="211">
        <f>IF('Indicator Date hidden'!AV37="x","x",$AU$2-'Indicator Date hidden'!AV37)</f>
        <v>3</v>
      </c>
      <c r="AV36" s="211">
        <f>IF('Indicator Date hidden'!AW37="x","x",$AV$2-'Indicator Date hidden'!AW37)</f>
        <v>0</v>
      </c>
      <c r="AW36" s="211">
        <f>IF('Indicator Date hidden'!AX37="x","x",$AW$2-'Indicator Date hidden'!AX37)</f>
        <v>0</v>
      </c>
      <c r="AX36" s="211">
        <f>IF('Indicator Date hidden'!AY37="x","x",$AX$2-'Indicator Date hidden'!AY37)</f>
        <v>0</v>
      </c>
      <c r="AY36" s="211">
        <f>IF('Indicator Date hidden'!AZ37="x","x",$AY$2-'Indicator Date hidden'!AZ37)</f>
        <v>0</v>
      </c>
      <c r="AZ36" s="211">
        <f>IF('Indicator Date hidden'!BA37="x","x",$AZ$2-'Indicator Date hidden'!BA37)</f>
        <v>0</v>
      </c>
      <c r="BA36">
        <f t="shared" si="5"/>
        <v>12</v>
      </c>
      <c r="BB36" s="21">
        <f t="shared" si="6"/>
        <v>0.25</v>
      </c>
      <c r="BC36">
        <f t="shared" si="7"/>
        <v>4</v>
      </c>
      <c r="BD36" s="21">
        <f t="shared" si="8"/>
        <v>0.90138781886599728</v>
      </c>
      <c r="BE36" s="281">
        <f t="shared" si="9"/>
        <v>0</v>
      </c>
    </row>
    <row r="37" spans="1:57" x14ac:dyDescent="0.25">
      <c r="A37" t="s">
        <v>8416</v>
      </c>
      <c r="B37" s="211">
        <f>IF('Indicator Date hidden'!C38="x","x",$B$2-'Indicator Date hidden'!C38)</f>
        <v>0</v>
      </c>
      <c r="C37" s="211">
        <f>IF('Indicator Date hidden'!D38="x","x",$C$2-'Indicator Date hidden'!D38)</f>
        <v>0</v>
      </c>
      <c r="D37" s="211">
        <f>IF('Indicator Date hidden'!E38="x","x",$D$2-'Indicator Date hidden'!E38)</f>
        <v>0</v>
      </c>
      <c r="E37" s="211">
        <f>IF('Indicator Date hidden'!F38="x","x",$E$2-'Indicator Date hidden'!F38)</f>
        <v>0</v>
      </c>
      <c r="F37" s="211">
        <f>IF('Indicator Date hidden'!G38="x","x",$F$2-'Indicator Date hidden'!G38)</f>
        <v>0</v>
      </c>
      <c r="G37" s="211">
        <f>IF('Indicator Date hidden'!H38="x","x",$G$2-'Indicator Date hidden'!H38)</f>
        <v>0</v>
      </c>
      <c r="H37" s="211">
        <f>IF('Indicator Date hidden'!I38="x","x",$H$2-'Indicator Date hidden'!I38)</f>
        <v>0</v>
      </c>
      <c r="I37" s="211">
        <f>IF('Indicator Date hidden'!J38="x","x",$I$2-'Indicator Date hidden'!J38)</f>
        <v>0</v>
      </c>
      <c r="J37" s="211">
        <f>IF('Indicator Date hidden'!K38="x","x",$J$2-'Indicator Date hidden'!K38)</f>
        <v>0</v>
      </c>
      <c r="K37" s="211">
        <f>IF('Indicator Date hidden'!L38="x","x",$K$2-'Indicator Date hidden'!L38)</f>
        <v>0</v>
      </c>
      <c r="L37" s="211">
        <f>IF('Indicator Date hidden'!M38="x","x",$L$2-'Indicator Date hidden'!M38)</f>
        <v>0</v>
      </c>
      <c r="M37" s="211">
        <f>IF('Indicator Date hidden'!N38="x","x",$M$2-'Indicator Date hidden'!N38)</f>
        <v>0</v>
      </c>
      <c r="N37" s="211">
        <f>IF('Indicator Date hidden'!O38="x","x",$N$2-'Indicator Date hidden'!O38)</f>
        <v>0</v>
      </c>
      <c r="O37" s="211">
        <f>IF('Indicator Date hidden'!P38="x","x",$O$2-'Indicator Date hidden'!P38)</f>
        <v>0</v>
      </c>
      <c r="P37" s="211">
        <f>IF('Indicator Date hidden'!Q38="x","x",$P$2-'Indicator Date hidden'!Q38)</f>
        <v>0</v>
      </c>
      <c r="Q37" s="211">
        <f>IF('Indicator Date hidden'!R38="x","x",$Q$2-'Indicator Date hidden'!R38)</f>
        <v>2</v>
      </c>
      <c r="R37" s="211">
        <f>IF('Indicator Date hidden'!S38="x","x",$R$2-'Indicator Date hidden'!S38)</f>
        <v>0</v>
      </c>
      <c r="S37" s="211">
        <f>IF('Indicator Date hidden'!T38="x","x",$S$2-'Indicator Date hidden'!T38)</f>
        <v>0</v>
      </c>
      <c r="T37" s="211">
        <f>IF('Indicator Date hidden'!U38="x","x",$T$2-'Indicator Date hidden'!U38)</f>
        <v>0</v>
      </c>
      <c r="U37" s="211">
        <f>IF('Indicator Date hidden'!V38="x","x",$U$2-'Indicator Date hidden'!V38)</f>
        <v>0</v>
      </c>
      <c r="V37" s="211">
        <f>IF('Indicator Date hidden'!W38="x","x",$V$2-'Indicator Date hidden'!W38)</f>
        <v>0</v>
      </c>
      <c r="W37" s="211">
        <f>IF('Indicator Date hidden'!X38="x","x",$W$2-'Indicator Date hidden'!X38)</f>
        <v>4</v>
      </c>
      <c r="X37" s="211">
        <f>IF('Indicator Date hidden'!Y38="x","x",$X$2-'Indicator Date hidden'!Y38)</f>
        <v>2</v>
      </c>
      <c r="Y37" s="211">
        <f>IF('Indicator Date hidden'!Z38="x","x",$Y$2-'Indicator Date hidden'!Z38)</f>
        <v>0</v>
      </c>
      <c r="Z37" s="211">
        <f>IF('Indicator Date hidden'!AA38="x","x",$Z$2-'Indicator Date hidden'!AA38)</f>
        <v>0</v>
      </c>
      <c r="AA37" s="211">
        <f>IF('Indicator Date hidden'!AB38="x","x",$AA$2-'Indicator Date hidden'!AB38)</f>
        <v>3</v>
      </c>
      <c r="AB37" s="211">
        <f>IF('Indicator Date hidden'!AC38="x","x",$AB$2-'Indicator Date hidden'!AC38)</f>
        <v>0</v>
      </c>
      <c r="AC37" s="211">
        <f>IF('Indicator Date hidden'!AD38="x","x",$AC$2-'Indicator Date hidden'!AD38)</f>
        <v>0</v>
      </c>
      <c r="AD37" s="211">
        <f>IF('Indicator Date hidden'!AE38="x","x",$AD$2-'Indicator Date hidden'!AE38)</f>
        <v>0</v>
      </c>
      <c r="AE37" s="211">
        <f>IF('Indicator Date hidden'!AF38="x","x",$AE$2-'Indicator Date hidden'!AF38)</f>
        <v>0</v>
      </c>
      <c r="AF37" s="211">
        <f>IF('Indicator Date hidden'!AG38="x","x",$AF$2-'Indicator Date hidden'!AG38)</f>
        <v>2</v>
      </c>
      <c r="AG37" s="211">
        <f>IF('Indicator Date hidden'!AH38="x","x",$AG$2-'Indicator Date hidden'!AH38)</f>
        <v>0</v>
      </c>
      <c r="AH37" s="211">
        <f>IF('Indicator Date hidden'!AI38="x","x",$AH$2-'Indicator Date hidden'!AI38)</f>
        <v>0</v>
      </c>
      <c r="AI37" s="211">
        <f>IF('Indicator Date hidden'!AJ38="x","x",$AI$2-'Indicator Date hidden'!AJ38)</f>
        <v>0</v>
      </c>
      <c r="AJ37" s="211" t="str">
        <f>IF('Indicator Date hidden'!AK38="x","x",$AJ$2-'Indicator Date hidden'!AK38)</f>
        <v>x</v>
      </c>
      <c r="AK37" s="211">
        <f>IF('Indicator Date hidden'!AL38="x","x",$AK$2-'Indicator Date hidden'!AL38)</f>
        <v>1</v>
      </c>
      <c r="AL37" s="211">
        <f>IF('Indicator Date hidden'!AM38="x","x",$AL$2-'Indicator Date hidden'!AM38)</f>
        <v>0</v>
      </c>
      <c r="AM37" s="211">
        <f>IF('Indicator Date hidden'!AN38="x","x",$AM$2-'Indicator Date hidden'!AN38)</f>
        <v>0</v>
      </c>
      <c r="AN37" s="211">
        <f>IF('Indicator Date hidden'!AO38="x","x",$AN$2-'Indicator Date hidden'!AO38)</f>
        <v>0</v>
      </c>
      <c r="AO37" s="211">
        <f>IF('Indicator Date hidden'!AP38="x","x",$AO$2-'Indicator Date hidden'!AP38)</f>
        <v>0</v>
      </c>
      <c r="AP37" s="211">
        <f>IF('Indicator Date hidden'!AQ38="x","x",$AP$2-'Indicator Date hidden'!AQ38)</f>
        <v>0</v>
      </c>
      <c r="AQ37" s="211">
        <f>IF('Indicator Date hidden'!AR38="x","x",$AQ$2-'Indicator Date hidden'!AR38)</f>
        <v>4</v>
      </c>
      <c r="AR37" s="211">
        <f>IF('Indicator Date hidden'!AS38="x","x",$AR$2-'Indicator Date hidden'!AS38)</f>
        <v>0</v>
      </c>
      <c r="AS37" s="211">
        <f>IF('Indicator Date hidden'!AT38="x","x",$AS$2-'Indicator Date hidden'!AT38)</f>
        <v>0</v>
      </c>
      <c r="AT37" s="211">
        <f>IF('Indicator Date hidden'!AU38="x","x",$AT$2-'Indicator Date hidden'!AU38)</f>
        <v>0</v>
      </c>
      <c r="AU37" s="211">
        <f>IF('Indicator Date hidden'!AV38="x","x",$AU$2-'Indicator Date hidden'!AV38)</f>
        <v>4</v>
      </c>
      <c r="AV37" s="211">
        <f>IF('Indicator Date hidden'!AW38="x","x",$AV$2-'Indicator Date hidden'!AW38)</f>
        <v>0</v>
      </c>
      <c r="AW37" s="211">
        <f>IF('Indicator Date hidden'!AX38="x","x",$AW$2-'Indicator Date hidden'!AX38)</f>
        <v>0</v>
      </c>
      <c r="AX37" s="211">
        <f>IF('Indicator Date hidden'!AY38="x","x",$AX$2-'Indicator Date hidden'!AY38)</f>
        <v>0</v>
      </c>
      <c r="AY37" s="211">
        <f>IF('Indicator Date hidden'!AZ38="x","x",$AY$2-'Indicator Date hidden'!AZ38)</f>
        <v>0</v>
      </c>
      <c r="AZ37" s="211">
        <f>IF('Indicator Date hidden'!BA38="x","x",$AZ$2-'Indicator Date hidden'!BA38)</f>
        <v>0</v>
      </c>
      <c r="BA37">
        <f t="shared" si="5"/>
        <v>22</v>
      </c>
      <c r="BB37" s="21">
        <f t="shared" si="6"/>
        <v>0.44</v>
      </c>
      <c r="BC37">
        <f t="shared" si="7"/>
        <v>8</v>
      </c>
      <c r="BD37" s="21">
        <f t="shared" si="8"/>
        <v>1.0983624174196784</v>
      </c>
      <c r="BE37" s="281">
        <f t="shared" si="9"/>
        <v>0</v>
      </c>
    </row>
    <row r="38" spans="1:57" x14ac:dyDescent="0.25">
      <c r="A38" t="s">
        <v>8422</v>
      </c>
      <c r="B38" s="211">
        <f>IF('Indicator Date hidden'!C39="x","x",$B$2-'Indicator Date hidden'!C39)</f>
        <v>0</v>
      </c>
      <c r="C38" s="211">
        <f>IF('Indicator Date hidden'!D39="x","x",$C$2-'Indicator Date hidden'!D39)</f>
        <v>0</v>
      </c>
      <c r="D38" s="211">
        <f>IF('Indicator Date hidden'!E39="x","x",$D$2-'Indicator Date hidden'!E39)</f>
        <v>0</v>
      </c>
      <c r="E38" s="211">
        <f>IF('Indicator Date hidden'!F39="x","x",$E$2-'Indicator Date hidden'!F39)</f>
        <v>0</v>
      </c>
      <c r="F38" s="211">
        <f>IF('Indicator Date hidden'!G39="x","x",$F$2-'Indicator Date hidden'!G39)</f>
        <v>0</v>
      </c>
      <c r="G38" s="211">
        <f>IF('Indicator Date hidden'!H39="x","x",$G$2-'Indicator Date hidden'!H39)</f>
        <v>0</v>
      </c>
      <c r="H38" s="211">
        <f>IF('Indicator Date hidden'!I39="x","x",$H$2-'Indicator Date hidden'!I39)</f>
        <v>0</v>
      </c>
      <c r="I38" s="211">
        <f>IF('Indicator Date hidden'!J39="x","x",$I$2-'Indicator Date hidden'!J39)</f>
        <v>0</v>
      </c>
      <c r="J38" s="211">
        <f>IF('Indicator Date hidden'!K39="x","x",$J$2-'Indicator Date hidden'!K39)</f>
        <v>0</v>
      </c>
      <c r="K38" s="211">
        <f>IF('Indicator Date hidden'!L39="x","x",$K$2-'Indicator Date hidden'!L39)</f>
        <v>0</v>
      </c>
      <c r="L38" s="211">
        <f>IF('Indicator Date hidden'!M39="x","x",$L$2-'Indicator Date hidden'!M39)</f>
        <v>0</v>
      </c>
      <c r="M38" s="211">
        <f>IF('Indicator Date hidden'!N39="x","x",$M$2-'Indicator Date hidden'!N39)</f>
        <v>0</v>
      </c>
      <c r="N38" s="211">
        <f>IF('Indicator Date hidden'!O39="x","x",$N$2-'Indicator Date hidden'!O39)</f>
        <v>0</v>
      </c>
      <c r="O38" s="211">
        <f>IF('Indicator Date hidden'!P39="x","x",$O$2-'Indicator Date hidden'!P39)</f>
        <v>0</v>
      </c>
      <c r="P38" s="211">
        <f>IF('Indicator Date hidden'!Q39="x","x",$P$2-'Indicator Date hidden'!Q39)</f>
        <v>0</v>
      </c>
      <c r="Q38" s="211">
        <f>IF('Indicator Date hidden'!R39="x","x",$Q$2-'Indicator Date hidden'!R39)</f>
        <v>4</v>
      </c>
      <c r="R38" s="211">
        <f>IF('Indicator Date hidden'!S39="x","x",$R$2-'Indicator Date hidden'!S39)</f>
        <v>0</v>
      </c>
      <c r="S38" s="211">
        <f>IF('Indicator Date hidden'!T39="x","x",$S$2-'Indicator Date hidden'!T39)</f>
        <v>0</v>
      </c>
      <c r="T38" s="211">
        <f>IF('Indicator Date hidden'!U39="x","x",$T$2-'Indicator Date hidden'!U39)</f>
        <v>0</v>
      </c>
      <c r="U38" s="211">
        <f>IF('Indicator Date hidden'!V39="x","x",$U$2-'Indicator Date hidden'!V39)</f>
        <v>0</v>
      </c>
      <c r="V38" s="211">
        <f>IF('Indicator Date hidden'!W39="x","x",$V$2-'Indicator Date hidden'!W39)</f>
        <v>0</v>
      </c>
      <c r="W38" s="211">
        <f>IF('Indicator Date hidden'!X39="x","x",$W$2-'Indicator Date hidden'!X39)</f>
        <v>4</v>
      </c>
      <c r="X38" s="211">
        <f>IF('Indicator Date hidden'!Y39="x","x",$X$2-'Indicator Date hidden'!Y39)</f>
        <v>4</v>
      </c>
      <c r="Y38" s="211">
        <f>IF('Indicator Date hidden'!Z39="x","x",$Y$2-'Indicator Date hidden'!Z39)</f>
        <v>0</v>
      </c>
      <c r="Z38" s="211">
        <f>IF('Indicator Date hidden'!AA39="x","x",$Z$2-'Indicator Date hidden'!AA39)</f>
        <v>0</v>
      </c>
      <c r="AA38" s="211">
        <f>IF('Indicator Date hidden'!AB39="x","x",$AA$2-'Indicator Date hidden'!AB39)</f>
        <v>0</v>
      </c>
      <c r="AB38" s="211">
        <f>IF('Indicator Date hidden'!AC39="x","x",$AB$2-'Indicator Date hidden'!AC39)</f>
        <v>0</v>
      </c>
      <c r="AC38" s="211">
        <f>IF('Indicator Date hidden'!AD39="x","x",$AC$2-'Indicator Date hidden'!AD39)</f>
        <v>0</v>
      </c>
      <c r="AD38" s="211">
        <f>IF('Indicator Date hidden'!AE39="x","x",$AD$2-'Indicator Date hidden'!AE39)</f>
        <v>0</v>
      </c>
      <c r="AE38" s="211">
        <f>IF('Indicator Date hidden'!AF39="x","x",$AE$2-'Indicator Date hidden'!AF39)</f>
        <v>0</v>
      </c>
      <c r="AF38" s="211">
        <f>IF('Indicator Date hidden'!AG39="x","x",$AF$2-'Indicator Date hidden'!AG39)</f>
        <v>0</v>
      </c>
      <c r="AG38" s="211">
        <f>IF('Indicator Date hidden'!AH39="x","x",$AG$2-'Indicator Date hidden'!AH39)</f>
        <v>0</v>
      </c>
      <c r="AH38" s="211">
        <f>IF('Indicator Date hidden'!AI39="x","x",$AH$2-'Indicator Date hidden'!AI39)</f>
        <v>0</v>
      </c>
      <c r="AI38" s="211">
        <f>IF('Indicator Date hidden'!AJ39="x","x",$AI$2-'Indicator Date hidden'!AJ39)</f>
        <v>0</v>
      </c>
      <c r="AJ38" s="211">
        <f>IF('Indicator Date hidden'!AK39="x","x",$AJ$2-'Indicator Date hidden'!AK39)</f>
        <v>1</v>
      </c>
      <c r="AK38" s="211">
        <f>IF('Indicator Date hidden'!AL39="x","x",$AK$2-'Indicator Date hidden'!AL39)</f>
        <v>1</v>
      </c>
      <c r="AL38" s="211">
        <f>IF('Indicator Date hidden'!AM39="x","x",$AL$2-'Indicator Date hidden'!AM39)</f>
        <v>0</v>
      </c>
      <c r="AM38" s="211">
        <f>IF('Indicator Date hidden'!AN39="x","x",$AM$2-'Indicator Date hidden'!AN39)</f>
        <v>0</v>
      </c>
      <c r="AN38" s="211">
        <f>IF('Indicator Date hidden'!AO39="x","x",$AN$2-'Indicator Date hidden'!AO39)</f>
        <v>0</v>
      </c>
      <c r="AO38" s="211">
        <f>IF('Indicator Date hidden'!AP39="x","x",$AO$2-'Indicator Date hidden'!AP39)</f>
        <v>0</v>
      </c>
      <c r="AP38" s="211">
        <f>IF('Indicator Date hidden'!AQ39="x","x",$AP$2-'Indicator Date hidden'!AQ39)</f>
        <v>0</v>
      </c>
      <c r="AQ38" s="211">
        <f>IF('Indicator Date hidden'!AR39="x","x",$AQ$2-'Indicator Date hidden'!AR39)</f>
        <v>0</v>
      </c>
      <c r="AR38" s="211">
        <f>IF('Indicator Date hidden'!AS39="x","x",$AR$2-'Indicator Date hidden'!AS39)</f>
        <v>0</v>
      </c>
      <c r="AS38" s="211">
        <f>IF('Indicator Date hidden'!AT39="x","x",$AS$2-'Indicator Date hidden'!AT39)</f>
        <v>0</v>
      </c>
      <c r="AT38" s="211">
        <f>IF('Indicator Date hidden'!AU39="x","x",$AT$2-'Indicator Date hidden'!AU39)</f>
        <v>0</v>
      </c>
      <c r="AU38" s="211">
        <f>IF('Indicator Date hidden'!AV39="x","x",$AU$2-'Indicator Date hidden'!AV39)</f>
        <v>3</v>
      </c>
      <c r="AV38" s="211">
        <f>IF('Indicator Date hidden'!AW39="x","x",$AV$2-'Indicator Date hidden'!AW39)</f>
        <v>0</v>
      </c>
      <c r="AW38" s="211">
        <f>IF('Indicator Date hidden'!AX39="x","x",$AW$2-'Indicator Date hidden'!AX39)</f>
        <v>0</v>
      </c>
      <c r="AX38" s="211">
        <f>IF('Indicator Date hidden'!AY39="x","x",$AX$2-'Indicator Date hidden'!AY39)</f>
        <v>0</v>
      </c>
      <c r="AY38" s="211">
        <f>IF('Indicator Date hidden'!AZ39="x","x",$AY$2-'Indicator Date hidden'!AZ39)</f>
        <v>0</v>
      </c>
      <c r="AZ38" s="211">
        <f>IF('Indicator Date hidden'!BA39="x","x",$AZ$2-'Indicator Date hidden'!BA39)</f>
        <v>0</v>
      </c>
      <c r="BA38">
        <f t="shared" si="5"/>
        <v>17</v>
      </c>
      <c r="BB38" s="21">
        <f t="shared" si="6"/>
        <v>0.33333333333333331</v>
      </c>
      <c r="BC38">
        <f t="shared" si="7"/>
        <v>6</v>
      </c>
      <c r="BD38" s="21">
        <f t="shared" si="8"/>
        <v>1.0226199851298272</v>
      </c>
      <c r="BE38" s="281">
        <f t="shared" si="9"/>
        <v>0</v>
      </c>
    </row>
    <row r="39" spans="1:57" x14ac:dyDescent="0.25">
      <c r="A39" t="s">
        <v>8424</v>
      </c>
      <c r="B39" s="211">
        <f>IF('Indicator Date hidden'!C40="x","x",$B$2-'Indicator Date hidden'!C40)</f>
        <v>0</v>
      </c>
      <c r="C39" s="211">
        <f>IF('Indicator Date hidden'!D40="x","x",$C$2-'Indicator Date hidden'!D40)</f>
        <v>0</v>
      </c>
      <c r="D39" s="211">
        <f>IF('Indicator Date hidden'!E40="x","x",$D$2-'Indicator Date hidden'!E40)</f>
        <v>0</v>
      </c>
      <c r="E39" s="211">
        <f>IF('Indicator Date hidden'!F40="x","x",$E$2-'Indicator Date hidden'!F40)</f>
        <v>0</v>
      </c>
      <c r="F39" s="211">
        <f>IF('Indicator Date hidden'!G40="x","x",$F$2-'Indicator Date hidden'!G40)</f>
        <v>0</v>
      </c>
      <c r="G39" s="211">
        <f>IF('Indicator Date hidden'!H40="x","x",$G$2-'Indicator Date hidden'!H40)</f>
        <v>0</v>
      </c>
      <c r="H39" s="211">
        <f>IF('Indicator Date hidden'!I40="x","x",$H$2-'Indicator Date hidden'!I40)</f>
        <v>0</v>
      </c>
      <c r="I39" s="211">
        <f>IF('Indicator Date hidden'!J40="x","x",$I$2-'Indicator Date hidden'!J40)</f>
        <v>0</v>
      </c>
      <c r="J39" s="211">
        <f>IF('Indicator Date hidden'!K40="x","x",$J$2-'Indicator Date hidden'!K40)</f>
        <v>0</v>
      </c>
      <c r="K39" s="211">
        <f>IF('Indicator Date hidden'!L40="x","x",$K$2-'Indicator Date hidden'!L40)</f>
        <v>0</v>
      </c>
      <c r="L39" s="211">
        <f>IF('Indicator Date hidden'!M40="x","x",$L$2-'Indicator Date hidden'!M40)</f>
        <v>0</v>
      </c>
      <c r="M39" s="211">
        <f>IF('Indicator Date hidden'!N40="x","x",$M$2-'Indicator Date hidden'!N40)</f>
        <v>0</v>
      </c>
      <c r="N39" s="211">
        <f>IF('Indicator Date hidden'!O40="x","x",$N$2-'Indicator Date hidden'!O40)</f>
        <v>0</v>
      </c>
      <c r="O39" s="211">
        <f>IF('Indicator Date hidden'!P40="x","x",$O$2-'Indicator Date hidden'!P40)</f>
        <v>0</v>
      </c>
      <c r="P39" s="211">
        <f>IF('Indicator Date hidden'!Q40="x","x",$P$2-'Indicator Date hidden'!Q40)</f>
        <v>0</v>
      </c>
      <c r="Q39" s="211">
        <f>IF('Indicator Date hidden'!R40="x","x",$Q$2-'Indicator Date hidden'!R40)</f>
        <v>2</v>
      </c>
      <c r="R39" s="211">
        <f>IF('Indicator Date hidden'!S40="x","x",$R$2-'Indicator Date hidden'!S40)</f>
        <v>0</v>
      </c>
      <c r="S39" s="211">
        <f>IF('Indicator Date hidden'!T40="x","x",$S$2-'Indicator Date hidden'!T40)</f>
        <v>0</v>
      </c>
      <c r="T39" s="211">
        <f>IF('Indicator Date hidden'!U40="x","x",$T$2-'Indicator Date hidden'!U40)</f>
        <v>0</v>
      </c>
      <c r="U39" s="211">
        <f>IF('Indicator Date hidden'!V40="x","x",$U$2-'Indicator Date hidden'!V40)</f>
        <v>0</v>
      </c>
      <c r="V39" s="211">
        <f>IF('Indicator Date hidden'!W40="x","x",$V$2-'Indicator Date hidden'!W40)</f>
        <v>0</v>
      </c>
      <c r="W39" s="211">
        <f>IF('Indicator Date hidden'!X40="x","x",$W$2-'Indicator Date hidden'!X40)</f>
        <v>2</v>
      </c>
      <c r="X39" s="211" t="str">
        <f>IF('Indicator Date hidden'!Y40="x","x",$X$2-'Indicator Date hidden'!Y40)</f>
        <v>x</v>
      </c>
      <c r="Y39" s="211">
        <f>IF('Indicator Date hidden'!Z40="x","x",$Y$2-'Indicator Date hidden'!Z40)</f>
        <v>0</v>
      </c>
      <c r="Z39" s="211">
        <f>IF('Indicator Date hidden'!AA40="x","x",$Z$2-'Indicator Date hidden'!AA40)</f>
        <v>0</v>
      </c>
      <c r="AA39" s="211" t="str">
        <f>IF('Indicator Date hidden'!AB40="x","x",$AA$2-'Indicator Date hidden'!AB40)</f>
        <v>x</v>
      </c>
      <c r="AB39" s="211">
        <f>IF('Indicator Date hidden'!AC40="x","x",$AB$2-'Indicator Date hidden'!AC40)</f>
        <v>0</v>
      </c>
      <c r="AC39" s="211">
        <f>IF('Indicator Date hidden'!AD40="x","x",$AC$2-'Indicator Date hidden'!AD40)</f>
        <v>0</v>
      </c>
      <c r="AD39" s="211">
        <f>IF('Indicator Date hidden'!AE40="x","x",$AD$2-'Indicator Date hidden'!AE40)</f>
        <v>0</v>
      </c>
      <c r="AE39" s="211" t="str">
        <f>IF('Indicator Date hidden'!AF40="x","x",$AE$2-'Indicator Date hidden'!AF40)</f>
        <v>x</v>
      </c>
      <c r="AF39" s="211">
        <f>IF('Indicator Date hidden'!AG40="x","x",$AF$2-'Indicator Date hidden'!AG40)</f>
        <v>9</v>
      </c>
      <c r="AG39" s="211">
        <f>IF('Indicator Date hidden'!AH40="x","x",$AG$2-'Indicator Date hidden'!AH40)</f>
        <v>0</v>
      </c>
      <c r="AH39" s="211">
        <f>IF('Indicator Date hidden'!AI40="x","x",$AH$2-'Indicator Date hidden'!AI40)</f>
        <v>0</v>
      </c>
      <c r="AI39" s="211">
        <f>IF('Indicator Date hidden'!AJ40="x","x",$AI$2-'Indicator Date hidden'!AJ40)</f>
        <v>0</v>
      </c>
      <c r="AJ39" s="211" t="str">
        <f>IF('Indicator Date hidden'!AK40="x","x",$AJ$2-'Indicator Date hidden'!AK40)</f>
        <v>x</v>
      </c>
      <c r="AK39" s="211">
        <f>IF('Indicator Date hidden'!AL40="x","x",$AK$2-'Indicator Date hidden'!AL40)</f>
        <v>1</v>
      </c>
      <c r="AL39" s="211">
        <f>IF('Indicator Date hidden'!AM40="x","x",$AL$2-'Indicator Date hidden'!AM40)</f>
        <v>0</v>
      </c>
      <c r="AM39" s="211">
        <f>IF('Indicator Date hidden'!AN40="x","x",$AM$2-'Indicator Date hidden'!AN40)</f>
        <v>0</v>
      </c>
      <c r="AN39" s="211">
        <f>IF('Indicator Date hidden'!AO40="x","x",$AN$2-'Indicator Date hidden'!AO40)</f>
        <v>0</v>
      </c>
      <c r="AO39" s="211" t="str">
        <f>IF('Indicator Date hidden'!AP40="x","x",$AO$2-'Indicator Date hidden'!AP40)</f>
        <v>x</v>
      </c>
      <c r="AP39" s="211" t="str">
        <f>IF('Indicator Date hidden'!AQ40="x","x",$AP$2-'Indicator Date hidden'!AQ40)</f>
        <v>x</v>
      </c>
      <c r="AQ39" s="211">
        <f>IF('Indicator Date hidden'!AR40="x","x",$AQ$2-'Indicator Date hidden'!AR40)</f>
        <v>6</v>
      </c>
      <c r="AR39" s="211">
        <f>IF('Indicator Date hidden'!AS40="x","x",$AR$2-'Indicator Date hidden'!AS40)</f>
        <v>0</v>
      </c>
      <c r="AS39" s="211">
        <f>IF('Indicator Date hidden'!AT40="x","x",$AS$2-'Indicator Date hidden'!AT40)</f>
        <v>0</v>
      </c>
      <c r="AT39" s="211">
        <f>IF('Indicator Date hidden'!AU40="x","x",$AT$2-'Indicator Date hidden'!AU40)</f>
        <v>0</v>
      </c>
      <c r="AU39" s="211">
        <f>IF('Indicator Date hidden'!AV40="x","x",$AU$2-'Indicator Date hidden'!AV40)</f>
        <v>1</v>
      </c>
      <c r="AV39" s="211">
        <f>IF('Indicator Date hidden'!AW40="x","x",$AV$2-'Indicator Date hidden'!AW40)</f>
        <v>0</v>
      </c>
      <c r="AW39" s="211">
        <f>IF('Indicator Date hidden'!AX40="x","x",$AW$2-'Indicator Date hidden'!AX40)</f>
        <v>0</v>
      </c>
      <c r="AX39" s="211">
        <f>IF('Indicator Date hidden'!AY40="x","x",$AX$2-'Indicator Date hidden'!AY40)</f>
        <v>0</v>
      </c>
      <c r="AY39" s="211">
        <f>IF('Indicator Date hidden'!AZ40="x","x",$AY$2-'Indicator Date hidden'!AZ40)</f>
        <v>0</v>
      </c>
      <c r="AZ39" s="211">
        <f>IF('Indicator Date hidden'!BA40="x","x",$AZ$2-'Indicator Date hidden'!BA40)</f>
        <v>0</v>
      </c>
      <c r="BA39">
        <f t="shared" si="5"/>
        <v>21</v>
      </c>
      <c r="BB39" s="21">
        <f t="shared" si="6"/>
        <v>0.46666666666666667</v>
      </c>
      <c r="BC39">
        <f t="shared" si="7"/>
        <v>6</v>
      </c>
      <c r="BD39" s="21">
        <f t="shared" si="8"/>
        <v>1.6138291249213605</v>
      </c>
      <c r="BE39" s="281">
        <f t="shared" si="9"/>
        <v>0</v>
      </c>
    </row>
    <row r="40" spans="1:57" x14ac:dyDescent="0.25">
      <c r="A40" t="s">
        <v>8421</v>
      </c>
      <c r="B40" s="211">
        <f>IF('Indicator Date hidden'!C41="x","x",$B$2-'Indicator Date hidden'!C41)</f>
        <v>0</v>
      </c>
      <c r="C40" s="211">
        <f>IF('Indicator Date hidden'!D41="x","x",$C$2-'Indicator Date hidden'!D41)</f>
        <v>0</v>
      </c>
      <c r="D40" s="211">
        <f>IF('Indicator Date hidden'!E41="x","x",$D$2-'Indicator Date hidden'!E41)</f>
        <v>0</v>
      </c>
      <c r="E40" s="211">
        <f>IF('Indicator Date hidden'!F41="x","x",$E$2-'Indicator Date hidden'!F41)</f>
        <v>0</v>
      </c>
      <c r="F40" s="211">
        <f>IF('Indicator Date hidden'!G41="x","x",$F$2-'Indicator Date hidden'!G41)</f>
        <v>0</v>
      </c>
      <c r="G40" s="211">
        <f>IF('Indicator Date hidden'!H41="x","x",$G$2-'Indicator Date hidden'!H41)</f>
        <v>0</v>
      </c>
      <c r="H40" s="211">
        <f>IF('Indicator Date hidden'!I41="x","x",$H$2-'Indicator Date hidden'!I41)</f>
        <v>0</v>
      </c>
      <c r="I40" s="211">
        <f>IF('Indicator Date hidden'!J41="x","x",$I$2-'Indicator Date hidden'!J41)</f>
        <v>0</v>
      </c>
      <c r="J40" s="211">
        <f>IF('Indicator Date hidden'!K41="x","x",$J$2-'Indicator Date hidden'!K41)</f>
        <v>0</v>
      </c>
      <c r="K40" s="211">
        <f>IF('Indicator Date hidden'!L41="x","x",$K$2-'Indicator Date hidden'!L41)</f>
        <v>0</v>
      </c>
      <c r="L40" s="211">
        <f>IF('Indicator Date hidden'!M41="x","x",$L$2-'Indicator Date hidden'!M41)</f>
        <v>0</v>
      </c>
      <c r="M40" s="211">
        <f>IF('Indicator Date hidden'!N41="x","x",$M$2-'Indicator Date hidden'!N41)</f>
        <v>0</v>
      </c>
      <c r="N40" s="211">
        <f>IF('Indicator Date hidden'!O41="x","x",$N$2-'Indicator Date hidden'!O41)</f>
        <v>0</v>
      </c>
      <c r="O40" s="211">
        <f>IF('Indicator Date hidden'!P41="x","x",$O$2-'Indicator Date hidden'!P41)</f>
        <v>0</v>
      </c>
      <c r="P40" s="211">
        <f>IF('Indicator Date hidden'!Q41="x","x",$P$2-'Indicator Date hidden'!Q41)</f>
        <v>0</v>
      </c>
      <c r="Q40" s="211">
        <f>IF('Indicator Date hidden'!R41="x","x",$Q$2-'Indicator Date hidden'!R41)</f>
        <v>2</v>
      </c>
      <c r="R40" s="211">
        <f>IF('Indicator Date hidden'!S41="x","x",$R$2-'Indicator Date hidden'!S41)</f>
        <v>0</v>
      </c>
      <c r="S40" s="211">
        <f>IF('Indicator Date hidden'!T41="x","x",$S$2-'Indicator Date hidden'!T41)</f>
        <v>0</v>
      </c>
      <c r="T40" s="211">
        <f>IF('Indicator Date hidden'!U41="x","x",$T$2-'Indicator Date hidden'!U41)</f>
        <v>0</v>
      </c>
      <c r="U40" s="211">
        <f>IF('Indicator Date hidden'!V41="x","x",$U$2-'Indicator Date hidden'!V41)</f>
        <v>0</v>
      </c>
      <c r="V40" s="211">
        <f>IF('Indicator Date hidden'!W41="x","x",$V$2-'Indicator Date hidden'!W41)</f>
        <v>0</v>
      </c>
      <c r="W40" s="211">
        <f>IF('Indicator Date hidden'!X41="x","x",$W$2-'Indicator Date hidden'!X41)</f>
        <v>3</v>
      </c>
      <c r="X40" s="211">
        <f>IF('Indicator Date hidden'!Y41="x","x",$X$2-'Indicator Date hidden'!Y41)</f>
        <v>4</v>
      </c>
      <c r="Y40" s="211">
        <f>IF('Indicator Date hidden'!Z41="x","x",$Y$2-'Indicator Date hidden'!Z41)</f>
        <v>0</v>
      </c>
      <c r="Z40" s="211">
        <f>IF('Indicator Date hidden'!AA41="x","x",$Z$2-'Indicator Date hidden'!AA41)</f>
        <v>0</v>
      </c>
      <c r="AA40" s="211">
        <f>IF('Indicator Date hidden'!AB41="x","x",$AA$2-'Indicator Date hidden'!AB41)</f>
        <v>0</v>
      </c>
      <c r="AB40" s="211">
        <f>IF('Indicator Date hidden'!AC41="x","x",$AB$2-'Indicator Date hidden'!AC41)</f>
        <v>0</v>
      </c>
      <c r="AC40" s="211">
        <f>IF('Indicator Date hidden'!AD41="x","x",$AC$2-'Indicator Date hidden'!AD41)</f>
        <v>0</v>
      </c>
      <c r="AD40" s="211">
        <f>IF('Indicator Date hidden'!AE41="x","x",$AD$2-'Indicator Date hidden'!AE41)</f>
        <v>0</v>
      </c>
      <c r="AE40" s="211">
        <f>IF('Indicator Date hidden'!AF41="x","x",$AE$2-'Indicator Date hidden'!AF41)</f>
        <v>0</v>
      </c>
      <c r="AF40" s="211">
        <f>IF('Indicator Date hidden'!AG41="x","x",$AF$2-'Indicator Date hidden'!AG41)</f>
        <v>2</v>
      </c>
      <c r="AG40" s="211">
        <f>IF('Indicator Date hidden'!AH41="x","x",$AG$2-'Indicator Date hidden'!AH41)</f>
        <v>0</v>
      </c>
      <c r="AH40" s="211">
        <f>IF('Indicator Date hidden'!AI41="x","x",$AH$2-'Indicator Date hidden'!AI41)</f>
        <v>0</v>
      </c>
      <c r="AI40" s="211">
        <f>IF('Indicator Date hidden'!AJ41="x","x",$AI$2-'Indicator Date hidden'!AJ41)</f>
        <v>0</v>
      </c>
      <c r="AJ40" s="211">
        <f>IF('Indicator Date hidden'!AK41="x","x",$AJ$2-'Indicator Date hidden'!AK41)</f>
        <v>1</v>
      </c>
      <c r="AK40" s="211">
        <f>IF('Indicator Date hidden'!AL41="x","x",$AK$2-'Indicator Date hidden'!AL41)</f>
        <v>0</v>
      </c>
      <c r="AL40" s="211">
        <f>IF('Indicator Date hidden'!AM41="x","x",$AL$2-'Indicator Date hidden'!AM41)</f>
        <v>0</v>
      </c>
      <c r="AM40" s="211">
        <f>IF('Indicator Date hidden'!AN41="x","x",$AM$2-'Indicator Date hidden'!AN41)</f>
        <v>0</v>
      </c>
      <c r="AN40" s="211">
        <f>IF('Indicator Date hidden'!AO41="x","x",$AN$2-'Indicator Date hidden'!AO41)</f>
        <v>0</v>
      </c>
      <c r="AO40" s="211">
        <f>IF('Indicator Date hidden'!AP41="x","x",$AO$2-'Indicator Date hidden'!AP41)</f>
        <v>0</v>
      </c>
      <c r="AP40" s="211">
        <f>IF('Indicator Date hidden'!AQ41="x","x",$AP$2-'Indicator Date hidden'!AQ41)</f>
        <v>0</v>
      </c>
      <c r="AQ40" s="211" t="str">
        <f>IF('Indicator Date hidden'!AR41="x","x",$AQ$2-'Indicator Date hidden'!AR41)</f>
        <v>x</v>
      </c>
      <c r="AR40" s="211">
        <f>IF('Indicator Date hidden'!AS41="x","x",$AR$2-'Indicator Date hidden'!AS41)</f>
        <v>0</v>
      </c>
      <c r="AS40" s="211">
        <f>IF('Indicator Date hidden'!AT41="x","x",$AS$2-'Indicator Date hidden'!AT41)</f>
        <v>0</v>
      </c>
      <c r="AT40" s="211">
        <f>IF('Indicator Date hidden'!AU41="x","x",$AT$2-'Indicator Date hidden'!AU41)</f>
        <v>0</v>
      </c>
      <c r="AU40" s="211">
        <f>IF('Indicator Date hidden'!AV41="x","x",$AU$2-'Indicator Date hidden'!AV41)</f>
        <v>3</v>
      </c>
      <c r="AV40" s="211">
        <f>IF('Indicator Date hidden'!AW41="x","x",$AV$2-'Indicator Date hidden'!AW41)</f>
        <v>0</v>
      </c>
      <c r="AW40" s="211">
        <f>IF('Indicator Date hidden'!AX41="x","x",$AW$2-'Indicator Date hidden'!AX41)</f>
        <v>0</v>
      </c>
      <c r="AX40" s="211">
        <f>IF('Indicator Date hidden'!AY41="x","x",$AX$2-'Indicator Date hidden'!AY41)</f>
        <v>0</v>
      </c>
      <c r="AY40" s="211">
        <f>IF('Indicator Date hidden'!AZ41="x","x",$AY$2-'Indicator Date hidden'!AZ41)</f>
        <v>0</v>
      </c>
      <c r="AZ40" s="211">
        <f>IF('Indicator Date hidden'!BA41="x","x",$AZ$2-'Indicator Date hidden'!BA41)</f>
        <v>0</v>
      </c>
      <c r="BA40">
        <f t="shared" si="5"/>
        <v>15</v>
      </c>
      <c r="BB40" s="21">
        <f t="shared" si="6"/>
        <v>0.3</v>
      </c>
      <c r="BC40">
        <f t="shared" si="7"/>
        <v>6</v>
      </c>
      <c r="BD40" s="21">
        <f t="shared" si="8"/>
        <v>0.87749643873921224</v>
      </c>
      <c r="BE40" s="281">
        <f t="shared" si="9"/>
        <v>0</v>
      </c>
    </row>
    <row r="41" spans="1:57" x14ac:dyDescent="0.25">
      <c r="A41" t="s">
        <v>8420</v>
      </c>
      <c r="B41" s="211">
        <f>IF('Indicator Date hidden'!C42="x","x",$B$2-'Indicator Date hidden'!C42)</f>
        <v>0</v>
      </c>
      <c r="C41" s="211">
        <f>IF('Indicator Date hidden'!D42="x","x",$C$2-'Indicator Date hidden'!D42)</f>
        <v>0</v>
      </c>
      <c r="D41" s="211">
        <f>IF('Indicator Date hidden'!E42="x","x",$D$2-'Indicator Date hidden'!E42)</f>
        <v>0</v>
      </c>
      <c r="E41" s="211">
        <f>IF('Indicator Date hidden'!F42="x","x",$E$2-'Indicator Date hidden'!F42)</f>
        <v>0</v>
      </c>
      <c r="F41" s="211">
        <f>IF('Indicator Date hidden'!G42="x","x",$F$2-'Indicator Date hidden'!G42)</f>
        <v>0</v>
      </c>
      <c r="G41" s="211">
        <f>IF('Indicator Date hidden'!H42="x","x",$G$2-'Indicator Date hidden'!H42)</f>
        <v>0</v>
      </c>
      <c r="H41" s="211">
        <f>IF('Indicator Date hidden'!I42="x","x",$H$2-'Indicator Date hidden'!I42)</f>
        <v>0</v>
      </c>
      <c r="I41" s="211">
        <f>IF('Indicator Date hidden'!J42="x","x",$I$2-'Indicator Date hidden'!J42)</f>
        <v>0</v>
      </c>
      <c r="J41" s="211">
        <f>IF('Indicator Date hidden'!K42="x","x",$J$2-'Indicator Date hidden'!K42)</f>
        <v>0</v>
      </c>
      <c r="K41" s="211">
        <f>IF('Indicator Date hidden'!L42="x","x",$K$2-'Indicator Date hidden'!L42)</f>
        <v>0</v>
      </c>
      <c r="L41" s="211">
        <f>IF('Indicator Date hidden'!M42="x","x",$L$2-'Indicator Date hidden'!M42)</f>
        <v>0</v>
      </c>
      <c r="M41" s="211">
        <f>IF('Indicator Date hidden'!N42="x","x",$M$2-'Indicator Date hidden'!N42)</f>
        <v>0</v>
      </c>
      <c r="N41" s="211">
        <f>IF('Indicator Date hidden'!O42="x","x",$N$2-'Indicator Date hidden'!O42)</f>
        <v>0</v>
      </c>
      <c r="O41" s="211">
        <f>IF('Indicator Date hidden'!P42="x","x",$O$2-'Indicator Date hidden'!P42)</f>
        <v>0</v>
      </c>
      <c r="P41" s="211">
        <f>IF('Indicator Date hidden'!Q42="x","x",$P$2-'Indicator Date hidden'!Q42)</f>
        <v>0</v>
      </c>
      <c r="Q41" s="211">
        <f>IF('Indicator Date hidden'!R42="x","x",$Q$2-'Indicator Date hidden'!R42)</f>
        <v>0</v>
      </c>
      <c r="R41" s="211">
        <f>IF('Indicator Date hidden'!S42="x","x",$R$2-'Indicator Date hidden'!S42)</f>
        <v>0</v>
      </c>
      <c r="S41" s="211">
        <f>IF('Indicator Date hidden'!T42="x","x",$S$2-'Indicator Date hidden'!T42)</f>
        <v>0</v>
      </c>
      <c r="T41" s="211">
        <f>IF('Indicator Date hidden'!U42="x","x",$T$2-'Indicator Date hidden'!U42)</f>
        <v>0</v>
      </c>
      <c r="U41" s="211">
        <f>IF('Indicator Date hidden'!V42="x","x",$U$2-'Indicator Date hidden'!V42)</f>
        <v>0</v>
      </c>
      <c r="V41" s="211">
        <f>IF('Indicator Date hidden'!W42="x","x",$V$2-'Indicator Date hidden'!W42)</f>
        <v>0</v>
      </c>
      <c r="W41" s="211">
        <f>IF('Indicator Date hidden'!X42="x","x",$W$2-'Indicator Date hidden'!X42)</f>
        <v>1</v>
      </c>
      <c r="X41" s="211" t="str">
        <f>IF('Indicator Date hidden'!Y42="x","x",$X$2-'Indicator Date hidden'!Y42)</f>
        <v>x</v>
      </c>
      <c r="Y41" s="211">
        <f>IF('Indicator Date hidden'!Z42="x","x",$Y$2-'Indicator Date hidden'!Z42)</f>
        <v>0</v>
      </c>
      <c r="Z41" s="211">
        <f>IF('Indicator Date hidden'!AA42="x","x",$Z$2-'Indicator Date hidden'!AA42)</f>
        <v>0</v>
      </c>
      <c r="AA41" s="211">
        <f>IF('Indicator Date hidden'!AB42="x","x",$AA$2-'Indicator Date hidden'!AB42)</f>
        <v>0</v>
      </c>
      <c r="AB41" s="211">
        <f>IF('Indicator Date hidden'!AC42="x","x",$AB$2-'Indicator Date hidden'!AC42)</f>
        <v>0</v>
      </c>
      <c r="AC41" s="211">
        <f>IF('Indicator Date hidden'!AD42="x","x",$AC$2-'Indicator Date hidden'!AD42)</f>
        <v>0</v>
      </c>
      <c r="AD41" s="211">
        <f>IF('Indicator Date hidden'!AE42="x","x",$AD$2-'Indicator Date hidden'!AE42)</f>
        <v>0</v>
      </c>
      <c r="AE41" s="211">
        <f>IF('Indicator Date hidden'!AF42="x","x",$AE$2-'Indicator Date hidden'!AF42)</f>
        <v>0</v>
      </c>
      <c r="AF41" s="211">
        <f>IF('Indicator Date hidden'!AG42="x","x",$AF$2-'Indicator Date hidden'!AG42)</f>
        <v>1</v>
      </c>
      <c r="AG41" s="211">
        <f>IF('Indicator Date hidden'!AH42="x","x",$AG$2-'Indicator Date hidden'!AH42)</f>
        <v>0</v>
      </c>
      <c r="AH41" s="211">
        <f>IF('Indicator Date hidden'!AI42="x","x",$AH$2-'Indicator Date hidden'!AI42)</f>
        <v>0</v>
      </c>
      <c r="AI41" s="211">
        <f>IF('Indicator Date hidden'!AJ42="x","x",$AI$2-'Indicator Date hidden'!AJ42)</f>
        <v>0</v>
      </c>
      <c r="AJ41" s="211">
        <f>IF('Indicator Date hidden'!AK42="x","x",$AJ$2-'Indicator Date hidden'!AK42)</f>
        <v>1</v>
      </c>
      <c r="AK41" s="211">
        <f>IF('Indicator Date hidden'!AL42="x","x",$AK$2-'Indicator Date hidden'!AL42)</f>
        <v>0</v>
      </c>
      <c r="AL41" s="211">
        <f>IF('Indicator Date hidden'!AM42="x","x",$AL$2-'Indicator Date hidden'!AM42)</f>
        <v>0</v>
      </c>
      <c r="AM41" s="211">
        <f>IF('Indicator Date hidden'!AN42="x","x",$AM$2-'Indicator Date hidden'!AN42)</f>
        <v>0</v>
      </c>
      <c r="AN41" s="211">
        <f>IF('Indicator Date hidden'!AO42="x","x",$AN$2-'Indicator Date hidden'!AO42)</f>
        <v>0</v>
      </c>
      <c r="AO41" s="211" t="str">
        <f>IF('Indicator Date hidden'!AP42="x","x",$AO$2-'Indicator Date hidden'!AP42)</f>
        <v>x</v>
      </c>
      <c r="AP41" s="211" t="str">
        <f>IF('Indicator Date hidden'!AQ42="x","x",$AP$2-'Indicator Date hidden'!AQ42)</f>
        <v>x</v>
      </c>
      <c r="AQ41" s="211">
        <f>IF('Indicator Date hidden'!AR42="x","x",$AQ$2-'Indicator Date hidden'!AR42)</f>
        <v>0</v>
      </c>
      <c r="AR41" s="211">
        <f>IF('Indicator Date hidden'!AS42="x","x",$AR$2-'Indicator Date hidden'!AS42)</f>
        <v>0</v>
      </c>
      <c r="AS41" s="211">
        <f>IF('Indicator Date hidden'!AT42="x","x",$AS$2-'Indicator Date hidden'!AT42)</f>
        <v>0</v>
      </c>
      <c r="AT41" s="211">
        <f>IF('Indicator Date hidden'!AU42="x","x",$AT$2-'Indicator Date hidden'!AU42)</f>
        <v>0</v>
      </c>
      <c r="AU41" s="211">
        <f>IF('Indicator Date hidden'!AV42="x","x",$AU$2-'Indicator Date hidden'!AV42)</f>
        <v>2</v>
      </c>
      <c r="AV41" s="211">
        <f>IF('Indicator Date hidden'!AW42="x","x",$AV$2-'Indicator Date hidden'!AW42)</f>
        <v>0</v>
      </c>
      <c r="AW41" s="211">
        <f>IF('Indicator Date hidden'!AX42="x","x",$AW$2-'Indicator Date hidden'!AX42)</f>
        <v>0</v>
      </c>
      <c r="AX41" s="211">
        <f>IF('Indicator Date hidden'!AY42="x","x",$AX$2-'Indicator Date hidden'!AY42)</f>
        <v>0</v>
      </c>
      <c r="AY41" s="211">
        <f>IF('Indicator Date hidden'!AZ42="x","x",$AY$2-'Indicator Date hidden'!AZ42)</f>
        <v>0</v>
      </c>
      <c r="AZ41" s="211">
        <f>IF('Indicator Date hidden'!BA42="x","x",$AZ$2-'Indicator Date hidden'!BA42)</f>
        <v>0</v>
      </c>
      <c r="BA41">
        <f t="shared" si="5"/>
        <v>5</v>
      </c>
      <c r="BB41" s="21">
        <f t="shared" si="6"/>
        <v>0.10416666666666667</v>
      </c>
      <c r="BC41">
        <f t="shared" si="7"/>
        <v>4</v>
      </c>
      <c r="BD41" s="21">
        <f t="shared" si="8"/>
        <v>0.3673998351780916</v>
      </c>
      <c r="BE41" s="281">
        <f t="shared" si="9"/>
        <v>0</v>
      </c>
    </row>
    <row r="42" spans="1:57" x14ac:dyDescent="0.25">
      <c r="A42" t="s">
        <v>8427</v>
      </c>
      <c r="B42" s="211">
        <f>IF('Indicator Date hidden'!C43="x","x",$B$2-'Indicator Date hidden'!C43)</f>
        <v>0</v>
      </c>
      <c r="C42" s="211">
        <f>IF('Indicator Date hidden'!D43="x","x",$C$2-'Indicator Date hidden'!D43)</f>
        <v>0</v>
      </c>
      <c r="D42" s="211">
        <f>IF('Indicator Date hidden'!E43="x","x",$D$2-'Indicator Date hidden'!E43)</f>
        <v>0</v>
      </c>
      <c r="E42" s="211">
        <f>IF('Indicator Date hidden'!F43="x","x",$E$2-'Indicator Date hidden'!F43)</f>
        <v>0</v>
      </c>
      <c r="F42" s="211">
        <f>IF('Indicator Date hidden'!G43="x","x",$F$2-'Indicator Date hidden'!G43)</f>
        <v>0</v>
      </c>
      <c r="G42" s="211">
        <f>IF('Indicator Date hidden'!H43="x","x",$G$2-'Indicator Date hidden'!H43)</f>
        <v>0</v>
      </c>
      <c r="H42" s="211">
        <f>IF('Indicator Date hidden'!I43="x","x",$H$2-'Indicator Date hidden'!I43)</f>
        <v>0</v>
      </c>
      <c r="I42" s="211">
        <f>IF('Indicator Date hidden'!J43="x","x",$I$2-'Indicator Date hidden'!J43)</f>
        <v>0</v>
      </c>
      <c r="J42" s="211">
        <f>IF('Indicator Date hidden'!K43="x","x",$J$2-'Indicator Date hidden'!K43)</f>
        <v>0</v>
      </c>
      <c r="K42" s="211">
        <f>IF('Indicator Date hidden'!L43="x","x",$K$2-'Indicator Date hidden'!L43)</f>
        <v>0</v>
      </c>
      <c r="L42" s="211">
        <f>IF('Indicator Date hidden'!M43="x","x",$L$2-'Indicator Date hidden'!M43)</f>
        <v>0</v>
      </c>
      <c r="M42" s="211">
        <f>IF('Indicator Date hidden'!N43="x","x",$M$2-'Indicator Date hidden'!N43)</f>
        <v>0</v>
      </c>
      <c r="N42" s="211">
        <f>IF('Indicator Date hidden'!O43="x","x",$N$2-'Indicator Date hidden'!O43)</f>
        <v>0</v>
      </c>
      <c r="O42" s="211">
        <f>IF('Indicator Date hidden'!P43="x","x",$O$2-'Indicator Date hidden'!P43)</f>
        <v>0</v>
      </c>
      <c r="P42" s="211">
        <f>IF('Indicator Date hidden'!Q43="x","x",$P$2-'Indicator Date hidden'!Q43)</f>
        <v>0</v>
      </c>
      <c r="Q42" s="211" t="str">
        <f>IF('Indicator Date hidden'!R43="x","x",$Q$2-'Indicator Date hidden'!R43)</f>
        <v>x</v>
      </c>
      <c r="R42" s="211">
        <f>IF('Indicator Date hidden'!S43="x","x",$R$2-'Indicator Date hidden'!S43)</f>
        <v>0</v>
      </c>
      <c r="S42" s="211">
        <f>IF('Indicator Date hidden'!T43="x","x",$S$2-'Indicator Date hidden'!T43)</f>
        <v>0</v>
      </c>
      <c r="T42" s="211">
        <f>IF('Indicator Date hidden'!U43="x","x",$T$2-'Indicator Date hidden'!U43)</f>
        <v>0</v>
      </c>
      <c r="U42" s="211">
        <f>IF('Indicator Date hidden'!V43="x","x",$U$2-'Indicator Date hidden'!V43)</f>
        <v>0</v>
      </c>
      <c r="V42" s="211">
        <f>IF('Indicator Date hidden'!W43="x","x",$V$2-'Indicator Date hidden'!W43)</f>
        <v>0</v>
      </c>
      <c r="W42" s="211">
        <f>IF('Indicator Date hidden'!X43="x","x",$W$2-'Indicator Date hidden'!X43)</f>
        <v>6</v>
      </c>
      <c r="X42" s="211">
        <f>IF('Indicator Date hidden'!Y43="x","x",$X$2-'Indicator Date hidden'!Y43)</f>
        <v>1</v>
      </c>
      <c r="Y42" s="211">
        <f>IF('Indicator Date hidden'!Z43="x","x",$Y$2-'Indicator Date hidden'!Z43)</f>
        <v>0</v>
      </c>
      <c r="Z42" s="211">
        <f>IF('Indicator Date hidden'!AA43="x","x",$Z$2-'Indicator Date hidden'!AA43)</f>
        <v>0</v>
      </c>
      <c r="AA42" s="211">
        <f>IF('Indicator Date hidden'!AB43="x","x",$AA$2-'Indicator Date hidden'!AB43)</f>
        <v>0</v>
      </c>
      <c r="AB42" s="211">
        <f>IF('Indicator Date hidden'!AC43="x","x",$AB$2-'Indicator Date hidden'!AC43)</f>
        <v>0</v>
      </c>
      <c r="AC42" s="211">
        <f>IF('Indicator Date hidden'!AD43="x","x",$AC$2-'Indicator Date hidden'!AD43)</f>
        <v>0</v>
      </c>
      <c r="AD42" s="211">
        <f>IF('Indicator Date hidden'!AE43="x","x",$AD$2-'Indicator Date hidden'!AE43)</f>
        <v>0</v>
      </c>
      <c r="AE42" s="211">
        <f>IF('Indicator Date hidden'!AF43="x","x",$AE$2-'Indicator Date hidden'!AF43)</f>
        <v>0</v>
      </c>
      <c r="AF42" s="211">
        <f>IF('Indicator Date hidden'!AG43="x","x",$AF$2-'Indicator Date hidden'!AG43)</f>
        <v>0</v>
      </c>
      <c r="AG42" s="211">
        <f>IF('Indicator Date hidden'!AH43="x","x",$AG$2-'Indicator Date hidden'!AH43)</f>
        <v>0</v>
      </c>
      <c r="AH42" s="211">
        <f>IF('Indicator Date hidden'!AI43="x","x",$AH$2-'Indicator Date hidden'!AI43)</f>
        <v>0</v>
      </c>
      <c r="AI42" s="211">
        <f>IF('Indicator Date hidden'!AJ43="x","x",$AI$2-'Indicator Date hidden'!AJ43)</f>
        <v>0</v>
      </c>
      <c r="AJ42" s="211" t="str">
        <f>IF('Indicator Date hidden'!AK43="x","x",$AJ$2-'Indicator Date hidden'!AK43)</f>
        <v>x</v>
      </c>
      <c r="AK42" s="211">
        <f>IF('Indicator Date hidden'!AL43="x","x",$AK$2-'Indicator Date hidden'!AL43)</f>
        <v>1</v>
      </c>
      <c r="AL42" s="211">
        <f>IF('Indicator Date hidden'!AM43="x","x",$AL$2-'Indicator Date hidden'!AM43)</f>
        <v>0</v>
      </c>
      <c r="AM42" s="211">
        <f>IF('Indicator Date hidden'!AN43="x","x",$AM$2-'Indicator Date hidden'!AN43)</f>
        <v>0</v>
      </c>
      <c r="AN42" s="211">
        <f>IF('Indicator Date hidden'!AO43="x","x",$AN$2-'Indicator Date hidden'!AO43)</f>
        <v>0</v>
      </c>
      <c r="AO42" s="211">
        <f>IF('Indicator Date hidden'!AP43="x","x",$AO$2-'Indicator Date hidden'!AP43)</f>
        <v>0</v>
      </c>
      <c r="AP42" s="211">
        <f>IF('Indicator Date hidden'!AQ43="x","x",$AP$2-'Indicator Date hidden'!AQ43)</f>
        <v>0</v>
      </c>
      <c r="AQ42" s="211">
        <f>IF('Indicator Date hidden'!AR43="x","x",$AQ$2-'Indicator Date hidden'!AR43)</f>
        <v>4</v>
      </c>
      <c r="AR42" s="211">
        <f>IF('Indicator Date hidden'!AS43="x","x",$AR$2-'Indicator Date hidden'!AS43)</f>
        <v>0</v>
      </c>
      <c r="AS42" s="211">
        <f>IF('Indicator Date hidden'!AT43="x","x",$AS$2-'Indicator Date hidden'!AT43)</f>
        <v>0</v>
      </c>
      <c r="AT42" s="211">
        <f>IF('Indicator Date hidden'!AU43="x","x",$AT$2-'Indicator Date hidden'!AU43)</f>
        <v>0</v>
      </c>
      <c r="AU42" s="211">
        <f>IF('Indicator Date hidden'!AV43="x","x",$AU$2-'Indicator Date hidden'!AV43)</f>
        <v>3</v>
      </c>
      <c r="AV42" s="211">
        <f>IF('Indicator Date hidden'!AW43="x","x",$AV$2-'Indicator Date hidden'!AW43)</f>
        <v>0</v>
      </c>
      <c r="AW42" s="211">
        <f>IF('Indicator Date hidden'!AX43="x","x",$AW$2-'Indicator Date hidden'!AX43)</f>
        <v>0</v>
      </c>
      <c r="AX42" s="211">
        <f>IF('Indicator Date hidden'!AY43="x","x",$AX$2-'Indicator Date hidden'!AY43)</f>
        <v>0</v>
      </c>
      <c r="AY42" s="211">
        <f>IF('Indicator Date hidden'!AZ43="x","x",$AY$2-'Indicator Date hidden'!AZ43)</f>
        <v>0</v>
      </c>
      <c r="AZ42" s="211">
        <f>IF('Indicator Date hidden'!BA43="x","x",$AZ$2-'Indicator Date hidden'!BA43)</f>
        <v>0</v>
      </c>
      <c r="BA42">
        <f t="shared" si="5"/>
        <v>15</v>
      </c>
      <c r="BB42" s="21">
        <f t="shared" si="6"/>
        <v>0.30612244897959184</v>
      </c>
      <c r="BC42">
        <f t="shared" si="7"/>
        <v>5</v>
      </c>
      <c r="BD42" s="21">
        <f t="shared" si="8"/>
        <v>1.0917890510281842</v>
      </c>
      <c r="BE42" s="281">
        <f t="shared" si="9"/>
        <v>0</v>
      </c>
    </row>
    <row r="43" spans="1:57" x14ac:dyDescent="0.25">
      <c r="A43" t="s">
        <v>8418</v>
      </c>
      <c r="B43" s="211">
        <f>IF('Indicator Date hidden'!C44="x","x",$B$2-'Indicator Date hidden'!C44)</f>
        <v>0</v>
      </c>
      <c r="C43" s="211">
        <f>IF('Indicator Date hidden'!D44="x","x",$C$2-'Indicator Date hidden'!D44)</f>
        <v>0</v>
      </c>
      <c r="D43" s="211">
        <f>IF('Indicator Date hidden'!E44="x","x",$D$2-'Indicator Date hidden'!E44)</f>
        <v>0</v>
      </c>
      <c r="E43" s="211">
        <f>IF('Indicator Date hidden'!F44="x","x",$E$2-'Indicator Date hidden'!F44)</f>
        <v>0</v>
      </c>
      <c r="F43" s="211">
        <f>IF('Indicator Date hidden'!G44="x","x",$F$2-'Indicator Date hidden'!G44)</f>
        <v>0</v>
      </c>
      <c r="G43" s="211">
        <f>IF('Indicator Date hidden'!H44="x","x",$G$2-'Indicator Date hidden'!H44)</f>
        <v>0</v>
      </c>
      <c r="H43" s="211">
        <f>IF('Indicator Date hidden'!I44="x","x",$H$2-'Indicator Date hidden'!I44)</f>
        <v>0</v>
      </c>
      <c r="I43" s="211">
        <f>IF('Indicator Date hidden'!J44="x","x",$I$2-'Indicator Date hidden'!J44)</f>
        <v>0</v>
      </c>
      <c r="J43" s="211">
        <f>IF('Indicator Date hidden'!K44="x","x",$J$2-'Indicator Date hidden'!K44)</f>
        <v>0</v>
      </c>
      <c r="K43" s="211">
        <f>IF('Indicator Date hidden'!L44="x","x",$K$2-'Indicator Date hidden'!L44)</f>
        <v>0</v>
      </c>
      <c r="L43" s="211">
        <f>IF('Indicator Date hidden'!M44="x","x",$L$2-'Indicator Date hidden'!M44)</f>
        <v>0</v>
      </c>
      <c r="M43" s="211">
        <f>IF('Indicator Date hidden'!N44="x","x",$M$2-'Indicator Date hidden'!N44)</f>
        <v>0</v>
      </c>
      <c r="N43" s="211">
        <f>IF('Indicator Date hidden'!O44="x","x",$N$2-'Indicator Date hidden'!O44)</f>
        <v>0</v>
      </c>
      <c r="O43" s="211">
        <f>IF('Indicator Date hidden'!P44="x","x",$O$2-'Indicator Date hidden'!P44)</f>
        <v>0</v>
      </c>
      <c r="P43" s="211">
        <f>IF('Indicator Date hidden'!Q44="x","x",$P$2-'Indicator Date hidden'!Q44)</f>
        <v>0</v>
      </c>
      <c r="Q43" s="211">
        <f>IF('Indicator Date hidden'!R44="x","x",$Q$2-'Indicator Date hidden'!R44)</f>
        <v>2</v>
      </c>
      <c r="R43" s="211">
        <f>IF('Indicator Date hidden'!S44="x","x",$R$2-'Indicator Date hidden'!S44)</f>
        <v>0</v>
      </c>
      <c r="S43" s="211">
        <f>IF('Indicator Date hidden'!T44="x","x",$S$2-'Indicator Date hidden'!T44)</f>
        <v>0</v>
      </c>
      <c r="T43" s="211">
        <f>IF('Indicator Date hidden'!U44="x","x",$T$2-'Indicator Date hidden'!U44)</f>
        <v>0</v>
      </c>
      <c r="U43" s="211">
        <f>IF('Indicator Date hidden'!V44="x","x",$U$2-'Indicator Date hidden'!V44)</f>
        <v>0</v>
      </c>
      <c r="V43" s="211">
        <f>IF('Indicator Date hidden'!W44="x","x",$V$2-'Indicator Date hidden'!W44)</f>
        <v>0</v>
      </c>
      <c r="W43" s="211">
        <f>IF('Indicator Date hidden'!X44="x","x",$W$2-'Indicator Date hidden'!X44)</f>
        <v>2</v>
      </c>
      <c r="X43" s="211">
        <f>IF('Indicator Date hidden'!Y44="x","x",$X$2-'Indicator Date hidden'!Y44)</f>
        <v>4</v>
      </c>
      <c r="Y43" s="211">
        <f>IF('Indicator Date hidden'!Z44="x","x",$Y$2-'Indicator Date hidden'!Z44)</f>
        <v>0</v>
      </c>
      <c r="Z43" s="211">
        <f>IF('Indicator Date hidden'!AA44="x","x",$Z$2-'Indicator Date hidden'!AA44)</f>
        <v>0</v>
      </c>
      <c r="AA43" s="211">
        <f>IF('Indicator Date hidden'!AB44="x","x",$AA$2-'Indicator Date hidden'!AB44)</f>
        <v>0</v>
      </c>
      <c r="AB43" s="211">
        <f>IF('Indicator Date hidden'!AC44="x","x",$AB$2-'Indicator Date hidden'!AC44)</f>
        <v>0</v>
      </c>
      <c r="AC43" s="211">
        <f>IF('Indicator Date hidden'!AD44="x","x",$AC$2-'Indicator Date hidden'!AD44)</f>
        <v>0</v>
      </c>
      <c r="AD43" s="211">
        <f>IF('Indicator Date hidden'!AE44="x","x",$AD$2-'Indicator Date hidden'!AE44)</f>
        <v>0</v>
      </c>
      <c r="AE43" s="211">
        <f>IF('Indicator Date hidden'!AF44="x","x",$AE$2-'Indicator Date hidden'!AF44)</f>
        <v>0</v>
      </c>
      <c r="AF43" s="211">
        <f>IF('Indicator Date hidden'!AG44="x","x",$AF$2-'Indicator Date hidden'!AG44)</f>
        <v>5</v>
      </c>
      <c r="AG43" s="211">
        <f>IF('Indicator Date hidden'!AH44="x","x",$AG$2-'Indicator Date hidden'!AH44)</f>
        <v>0</v>
      </c>
      <c r="AH43" s="211">
        <f>IF('Indicator Date hidden'!AI44="x","x",$AH$2-'Indicator Date hidden'!AI44)</f>
        <v>0</v>
      </c>
      <c r="AI43" s="211">
        <f>IF('Indicator Date hidden'!AJ44="x","x",$AI$2-'Indicator Date hidden'!AJ44)</f>
        <v>0</v>
      </c>
      <c r="AJ43" s="211">
        <f>IF('Indicator Date hidden'!AK44="x","x",$AJ$2-'Indicator Date hidden'!AK44)</f>
        <v>1</v>
      </c>
      <c r="AK43" s="211">
        <f>IF('Indicator Date hidden'!AL44="x","x",$AK$2-'Indicator Date hidden'!AL44)</f>
        <v>1</v>
      </c>
      <c r="AL43" s="211">
        <f>IF('Indicator Date hidden'!AM44="x","x",$AL$2-'Indicator Date hidden'!AM44)</f>
        <v>0</v>
      </c>
      <c r="AM43" s="211">
        <f>IF('Indicator Date hidden'!AN44="x","x",$AM$2-'Indicator Date hidden'!AN44)</f>
        <v>0</v>
      </c>
      <c r="AN43" s="211">
        <f>IF('Indicator Date hidden'!AO44="x","x",$AN$2-'Indicator Date hidden'!AO44)</f>
        <v>0</v>
      </c>
      <c r="AO43" s="211">
        <f>IF('Indicator Date hidden'!AP44="x","x",$AO$2-'Indicator Date hidden'!AP44)</f>
        <v>0</v>
      </c>
      <c r="AP43" s="211">
        <f>IF('Indicator Date hidden'!AQ44="x","x",$AP$2-'Indicator Date hidden'!AQ44)</f>
        <v>0</v>
      </c>
      <c r="AQ43" s="211">
        <f>IF('Indicator Date hidden'!AR44="x","x",$AQ$2-'Indicator Date hidden'!AR44)</f>
        <v>0</v>
      </c>
      <c r="AR43" s="211">
        <f>IF('Indicator Date hidden'!AS44="x","x",$AR$2-'Indicator Date hidden'!AS44)</f>
        <v>0</v>
      </c>
      <c r="AS43" s="211">
        <f>IF('Indicator Date hidden'!AT44="x","x",$AS$2-'Indicator Date hidden'!AT44)</f>
        <v>0</v>
      </c>
      <c r="AT43" s="211">
        <f>IF('Indicator Date hidden'!AU44="x","x",$AT$2-'Indicator Date hidden'!AU44)</f>
        <v>0</v>
      </c>
      <c r="AU43" s="211">
        <f>IF('Indicator Date hidden'!AV44="x","x",$AU$2-'Indicator Date hidden'!AV44)</f>
        <v>2</v>
      </c>
      <c r="AV43" s="211">
        <f>IF('Indicator Date hidden'!AW44="x","x",$AV$2-'Indicator Date hidden'!AW44)</f>
        <v>0</v>
      </c>
      <c r="AW43" s="211">
        <f>IF('Indicator Date hidden'!AX44="x","x",$AW$2-'Indicator Date hidden'!AX44)</f>
        <v>0</v>
      </c>
      <c r="AX43" s="211">
        <f>IF('Indicator Date hidden'!AY44="x","x",$AX$2-'Indicator Date hidden'!AY44)</f>
        <v>0</v>
      </c>
      <c r="AY43" s="211">
        <f>IF('Indicator Date hidden'!AZ44="x","x",$AY$2-'Indicator Date hidden'!AZ44)</f>
        <v>0</v>
      </c>
      <c r="AZ43" s="211">
        <f>IF('Indicator Date hidden'!BA44="x","x",$AZ$2-'Indicator Date hidden'!BA44)</f>
        <v>0</v>
      </c>
      <c r="BA43">
        <f t="shared" si="5"/>
        <v>17</v>
      </c>
      <c r="BB43" s="21">
        <f t="shared" si="6"/>
        <v>0.33333333333333331</v>
      </c>
      <c r="BC43">
        <f t="shared" si="7"/>
        <v>7</v>
      </c>
      <c r="BD43" s="21">
        <f t="shared" si="8"/>
        <v>0.98352440815564335</v>
      </c>
      <c r="BE43" s="281">
        <f t="shared" si="9"/>
        <v>0</v>
      </c>
    </row>
    <row r="44" spans="1:57" x14ac:dyDescent="0.25">
      <c r="A44" t="s">
        <v>8481</v>
      </c>
      <c r="B44" s="211">
        <f>IF('Indicator Date hidden'!C45="x","x",$B$2-'Indicator Date hidden'!C45)</f>
        <v>0</v>
      </c>
      <c r="C44" s="211">
        <f>IF('Indicator Date hidden'!D45="x","x",$C$2-'Indicator Date hidden'!D45)</f>
        <v>0</v>
      </c>
      <c r="D44" s="211">
        <f>IF('Indicator Date hidden'!E45="x","x",$D$2-'Indicator Date hidden'!E45)</f>
        <v>0</v>
      </c>
      <c r="E44" s="211">
        <f>IF('Indicator Date hidden'!F45="x","x",$E$2-'Indicator Date hidden'!F45)</f>
        <v>0</v>
      </c>
      <c r="F44" s="211">
        <f>IF('Indicator Date hidden'!G45="x","x",$F$2-'Indicator Date hidden'!G45)</f>
        <v>0</v>
      </c>
      <c r="G44" s="211">
        <f>IF('Indicator Date hidden'!H45="x","x",$G$2-'Indicator Date hidden'!H45)</f>
        <v>0</v>
      </c>
      <c r="H44" s="211">
        <f>IF('Indicator Date hidden'!I45="x","x",$H$2-'Indicator Date hidden'!I45)</f>
        <v>0</v>
      </c>
      <c r="I44" s="211">
        <f>IF('Indicator Date hidden'!J45="x","x",$I$2-'Indicator Date hidden'!J45)</f>
        <v>0</v>
      </c>
      <c r="J44" s="211">
        <f>IF('Indicator Date hidden'!K45="x","x",$J$2-'Indicator Date hidden'!K45)</f>
        <v>0</v>
      </c>
      <c r="K44" s="211">
        <f>IF('Indicator Date hidden'!L45="x","x",$K$2-'Indicator Date hidden'!L45)</f>
        <v>0</v>
      </c>
      <c r="L44" s="211">
        <f>IF('Indicator Date hidden'!M45="x","x",$L$2-'Indicator Date hidden'!M45)</f>
        <v>0</v>
      </c>
      <c r="M44" s="211">
        <f>IF('Indicator Date hidden'!N45="x","x",$M$2-'Indicator Date hidden'!N45)</f>
        <v>0</v>
      </c>
      <c r="N44" s="211">
        <f>IF('Indicator Date hidden'!O45="x","x",$N$2-'Indicator Date hidden'!O45)</f>
        <v>0</v>
      </c>
      <c r="O44" s="211">
        <f>IF('Indicator Date hidden'!P45="x","x",$O$2-'Indicator Date hidden'!P45)</f>
        <v>0</v>
      </c>
      <c r="P44" s="211">
        <f>IF('Indicator Date hidden'!Q45="x","x",$P$2-'Indicator Date hidden'!Q45)</f>
        <v>0</v>
      </c>
      <c r="Q44" s="211" t="str">
        <f>IF('Indicator Date hidden'!R45="x","x",$Q$2-'Indicator Date hidden'!R45)</f>
        <v>x</v>
      </c>
      <c r="R44" s="211">
        <f>IF('Indicator Date hidden'!S45="x","x",$R$2-'Indicator Date hidden'!S45)</f>
        <v>0</v>
      </c>
      <c r="S44" s="211">
        <f>IF('Indicator Date hidden'!T45="x","x",$S$2-'Indicator Date hidden'!T45)</f>
        <v>0</v>
      </c>
      <c r="T44" s="211">
        <f>IF('Indicator Date hidden'!U45="x","x",$T$2-'Indicator Date hidden'!U45)</f>
        <v>0</v>
      </c>
      <c r="U44" s="211" t="str">
        <f>IF('Indicator Date hidden'!V45="x","x",$U$2-'Indicator Date hidden'!V45)</f>
        <v>x</v>
      </c>
      <c r="V44" s="211">
        <f>IF('Indicator Date hidden'!W45="x","x",$V$2-'Indicator Date hidden'!W45)</f>
        <v>0</v>
      </c>
      <c r="W44" s="211" t="str">
        <f>IF('Indicator Date hidden'!X45="x","x",$W$2-'Indicator Date hidden'!X45)</f>
        <v>x</v>
      </c>
      <c r="X44" s="211">
        <f>IF('Indicator Date hidden'!Y45="x","x",$X$2-'Indicator Date hidden'!Y45)</f>
        <v>2</v>
      </c>
      <c r="Y44" s="211">
        <f>IF('Indicator Date hidden'!Z45="x","x",$Y$2-'Indicator Date hidden'!Z45)</f>
        <v>0</v>
      </c>
      <c r="Z44" s="211">
        <f>IF('Indicator Date hidden'!AA45="x","x",$Z$2-'Indicator Date hidden'!AA45)</f>
        <v>0</v>
      </c>
      <c r="AA44" s="211" t="str">
        <f>IF('Indicator Date hidden'!AB45="x","x",$AA$2-'Indicator Date hidden'!AB45)</f>
        <v>x</v>
      </c>
      <c r="AB44" s="211">
        <f>IF('Indicator Date hidden'!AC45="x","x",$AB$2-'Indicator Date hidden'!AC45)</f>
        <v>0</v>
      </c>
      <c r="AC44" s="211">
        <f>IF('Indicator Date hidden'!AD45="x","x",$AC$2-'Indicator Date hidden'!AD45)</f>
        <v>0</v>
      </c>
      <c r="AD44" s="211" t="str">
        <f>IF('Indicator Date hidden'!AE45="x","x",$AD$2-'Indicator Date hidden'!AE45)</f>
        <v>x</v>
      </c>
      <c r="AE44" s="211">
        <f>IF('Indicator Date hidden'!AF45="x","x",$AE$2-'Indicator Date hidden'!AF45)</f>
        <v>0</v>
      </c>
      <c r="AF44" s="211">
        <f>IF('Indicator Date hidden'!AG45="x","x",$AF$2-'Indicator Date hidden'!AG45)</f>
        <v>2</v>
      </c>
      <c r="AG44" s="211">
        <f>IF('Indicator Date hidden'!AH45="x","x",$AG$2-'Indicator Date hidden'!AH45)</f>
        <v>0</v>
      </c>
      <c r="AH44" s="211">
        <f>IF('Indicator Date hidden'!AI45="x","x",$AH$2-'Indicator Date hidden'!AI45)</f>
        <v>0</v>
      </c>
      <c r="AI44" s="211">
        <f>IF('Indicator Date hidden'!AJ45="x","x",$AI$2-'Indicator Date hidden'!AJ45)</f>
        <v>0</v>
      </c>
      <c r="AJ44" s="211" t="str">
        <f>IF('Indicator Date hidden'!AK45="x","x",$AJ$2-'Indicator Date hidden'!AK45)</f>
        <v>x</v>
      </c>
      <c r="AK44" s="211">
        <f>IF('Indicator Date hidden'!AL45="x","x",$AK$2-'Indicator Date hidden'!AL45)</f>
        <v>1</v>
      </c>
      <c r="AL44" s="211">
        <f>IF('Indicator Date hidden'!AM45="x","x",$AL$2-'Indicator Date hidden'!AM45)</f>
        <v>0</v>
      </c>
      <c r="AM44" s="211">
        <f>IF('Indicator Date hidden'!AN45="x","x",$AM$2-'Indicator Date hidden'!AN45)</f>
        <v>0</v>
      </c>
      <c r="AN44" s="211">
        <f>IF('Indicator Date hidden'!AO45="x","x",$AN$2-'Indicator Date hidden'!AO45)</f>
        <v>0</v>
      </c>
      <c r="AO44" s="211">
        <f>IF('Indicator Date hidden'!AP45="x","x",$AO$2-'Indicator Date hidden'!AP45)</f>
        <v>0</v>
      </c>
      <c r="AP44" s="211">
        <f>IF('Indicator Date hidden'!AQ45="x","x",$AP$2-'Indicator Date hidden'!AQ45)</f>
        <v>0</v>
      </c>
      <c r="AQ44" s="211">
        <f>IF('Indicator Date hidden'!AR45="x","x",$AQ$2-'Indicator Date hidden'!AR45)</f>
        <v>0</v>
      </c>
      <c r="AR44" s="211">
        <f>IF('Indicator Date hidden'!AS45="x","x",$AR$2-'Indicator Date hidden'!AS45)</f>
        <v>0</v>
      </c>
      <c r="AS44" s="211">
        <f>IF('Indicator Date hidden'!AT45="x","x",$AS$2-'Indicator Date hidden'!AT45)</f>
        <v>0</v>
      </c>
      <c r="AT44" s="211">
        <f>IF('Indicator Date hidden'!AU45="x","x",$AT$2-'Indicator Date hidden'!AU45)</f>
        <v>0</v>
      </c>
      <c r="AU44" s="211">
        <f>IF('Indicator Date hidden'!AV45="x","x",$AU$2-'Indicator Date hidden'!AV45)</f>
        <v>3</v>
      </c>
      <c r="AV44" s="211">
        <f>IF('Indicator Date hidden'!AW45="x","x",$AV$2-'Indicator Date hidden'!AW45)</f>
        <v>0</v>
      </c>
      <c r="AW44" s="211">
        <f>IF('Indicator Date hidden'!AX45="x","x",$AW$2-'Indicator Date hidden'!AX45)</f>
        <v>0</v>
      </c>
      <c r="AX44" s="211">
        <f>IF('Indicator Date hidden'!AY45="x","x",$AX$2-'Indicator Date hidden'!AY45)</f>
        <v>0</v>
      </c>
      <c r="AY44" s="211">
        <f>IF('Indicator Date hidden'!AZ45="x","x",$AY$2-'Indicator Date hidden'!AZ45)</f>
        <v>0</v>
      </c>
      <c r="AZ44" s="211">
        <f>IF('Indicator Date hidden'!BA45="x","x",$AZ$2-'Indicator Date hidden'!BA45)</f>
        <v>0</v>
      </c>
      <c r="BA44">
        <f t="shared" si="5"/>
        <v>8</v>
      </c>
      <c r="BB44" s="21">
        <f t="shared" si="6"/>
        <v>0.17777777777777778</v>
      </c>
      <c r="BC44">
        <f t="shared" si="7"/>
        <v>4</v>
      </c>
      <c r="BD44" s="21">
        <f t="shared" si="8"/>
        <v>0.60695556816656282</v>
      </c>
      <c r="BE44" s="281">
        <f t="shared" si="9"/>
        <v>0</v>
      </c>
    </row>
    <row r="45" spans="1:57" x14ac:dyDescent="0.25">
      <c r="A45" t="s">
        <v>8429</v>
      </c>
      <c r="B45" s="211">
        <f>IF('Indicator Date hidden'!C46="x","x",$B$2-'Indicator Date hidden'!C46)</f>
        <v>0</v>
      </c>
      <c r="C45" s="211">
        <f>IF('Indicator Date hidden'!D46="x","x",$C$2-'Indicator Date hidden'!D46)</f>
        <v>0</v>
      </c>
      <c r="D45" s="211">
        <f>IF('Indicator Date hidden'!E46="x","x",$D$2-'Indicator Date hidden'!E46)</f>
        <v>0</v>
      </c>
      <c r="E45" s="211">
        <f>IF('Indicator Date hidden'!F46="x","x",$E$2-'Indicator Date hidden'!F46)</f>
        <v>0</v>
      </c>
      <c r="F45" s="211">
        <f>IF('Indicator Date hidden'!G46="x","x",$F$2-'Indicator Date hidden'!G46)</f>
        <v>0</v>
      </c>
      <c r="G45" s="211">
        <f>IF('Indicator Date hidden'!H46="x","x",$G$2-'Indicator Date hidden'!H46)</f>
        <v>0</v>
      </c>
      <c r="H45" s="211">
        <f>IF('Indicator Date hidden'!I46="x","x",$H$2-'Indicator Date hidden'!I46)</f>
        <v>0</v>
      </c>
      <c r="I45" s="211">
        <f>IF('Indicator Date hidden'!J46="x","x",$I$2-'Indicator Date hidden'!J46)</f>
        <v>0</v>
      </c>
      <c r="J45" s="211">
        <f>IF('Indicator Date hidden'!K46="x","x",$J$2-'Indicator Date hidden'!K46)</f>
        <v>0</v>
      </c>
      <c r="K45" s="211">
        <f>IF('Indicator Date hidden'!L46="x","x",$K$2-'Indicator Date hidden'!L46)</f>
        <v>0</v>
      </c>
      <c r="L45" s="211">
        <f>IF('Indicator Date hidden'!M46="x","x",$L$2-'Indicator Date hidden'!M46)</f>
        <v>0</v>
      </c>
      <c r="M45" s="211">
        <f>IF('Indicator Date hidden'!N46="x","x",$M$2-'Indicator Date hidden'!N46)</f>
        <v>0</v>
      </c>
      <c r="N45" s="211">
        <f>IF('Indicator Date hidden'!O46="x","x",$N$2-'Indicator Date hidden'!O46)</f>
        <v>0</v>
      </c>
      <c r="O45" s="211">
        <f>IF('Indicator Date hidden'!P46="x","x",$O$2-'Indicator Date hidden'!P46)</f>
        <v>0</v>
      </c>
      <c r="P45" s="211">
        <f>IF('Indicator Date hidden'!Q46="x","x",$P$2-'Indicator Date hidden'!Q46)</f>
        <v>0</v>
      </c>
      <c r="Q45" s="211" t="str">
        <f>IF('Indicator Date hidden'!R46="x","x",$Q$2-'Indicator Date hidden'!R46)</f>
        <v>x</v>
      </c>
      <c r="R45" s="211">
        <f>IF('Indicator Date hidden'!S46="x","x",$R$2-'Indicator Date hidden'!S46)</f>
        <v>0</v>
      </c>
      <c r="S45" s="211">
        <f>IF('Indicator Date hidden'!T46="x","x",$S$2-'Indicator Date hidden'!T46)</f>
        <v>0</v>
      </c>
      <c r="T45" s="211">
        <f>IF('Indicator Date hidden'!U46="x","x",$T$2-'Indicator Date hidden'!U46)</f>
        <v>0</v>
      </c>
      <c r="U45" s="211" t="str">
        <f>IF('Indicator Date hidden'!V46="x","x",$U$2-'Indicator Date hidden'!V46)</f>
        <v>x</v>
      </c>
      <c r="V45" s="211">
        <f>IF('Indicator Date hidden'!W46="x","x",$V$2-'Indicator Date hidden'!W46)</f>
        <v>0</v>
      </c>
      <c r="W45" s="211" t="str">
        <f>IF('Indicator Date hidden'!X46="x","x",$W$2-'Indicator Date hidden'!X46)</f>
        <v>x</v>
      </c>
      <c r="X45" s="211">
        <f>IF('Indicator Date hidden'!Y46="x","x",$X$2-'Indicator Date hidden'!Y46)</f>
        <v>4</v>
      </c>
      <c r="Y45" s="211">
        <f>IF('Indicator Date hidden'!Z46="x","x",$Y$2-'Indicator Date hidden'!Z46)</f>
        <v>0</v>
      </c>
      <c r="Z45" s="211">
        <f>IF('Indicator Date hidden'!AA46="x","x",$Z$2-'Indicator Date hidden'!AA46)</f>
        <v>0</v>
      </c>
      <c r="AA45" s="211">
        <f>IF('Indicator Date hidden'!AB46="x","x",$AA$2-'Indicator Date hidden'!AB46)</f>
        <v>0</v>
      </c>
      <c r="AB45" s="211">
        <f>IF('Indicator Date hidden'!AC46="x","x",$AB$2-'Indicator Date hidden'!AC46)</f>
        <v>0</v>
      </c>
      <c r="AC45" s="211">
        <f>IF('Indicator Date hidden'!AD46="x","x",$AC$2-'Indicator Date hidden'!AD46)</f>
        <v>0</v>
      </c>
      <c r="AD45" s="211" t="str">
        <f>IF('Indicator Date hidden'!AE46="x","x",$AD$2-'Indicator Date hidden'!AE46)</f>
        <v>x</v>
      </c>
      <c r="AE45" s="211">
        <f>IF('Indicator Date hidden'!AF46="x","x",$AE$2-'Indicator Date hidden'!AF46)</f>
        <v>0</v>
      </c>
      <c r="AF45" s="211" t="str">
        <f>IF('Indicator Date hidden'!AG46="x","x",$AF$2-'Indicator Date hidden'!AG46)</f>
        <v>x</v>
      </c>
      <c r="AG45" s="211">
        <f>IF('Indicator Date hidden'!AH46="x","x",$AG$2-'Indicator Date hidden'!AH46)</f>
        <v>0</v>
      </c>
      <c r="AH45" s="211">
        <f>IF('Indicator Date hidden'!AI46="x","x",$AH$2-'Indicator Date hidden'!AI46)</f>
        <v>0</v>
      </c>
      <c r="AI45" s="211">
        <f>IF('Indicator Date hidden'!AJ46="x","x",$AI$2-'Indicator Date hidden'!AJ46)</f>
        <v>0</v>
      </c>
      <c r="AJ45" s="211" t="str">
        <f>IF('Indicator Date hidden'!AK46="x","x",$AJ$2-'Indicator Date hidden'!AK46)</f>
        <v>x</v>
      </c>
      <c r="AK45" s="211">
        <f>IF('Indicator Date hidden'!AL46="x","x",$AK$2-'Indicator Date hidden'!AL46)</f>
        <v>1</v>
      </c>
      <c r="AL45" s="211">
        <f>IF('Indicator Date hidden'!AM46="x","x",$AL$2-'Indicator Date hidden'!AM46)</f>
        <v>0</v>
      </c>
      <c r="AM45" s="211">
        <f>IF('Indicator Date hidden'!AN46="x","x",$AM$2-'Indicator Date hidden'!AN46)</f>
        <v>0</v>
      </c>
      <c r="AN45" s="211">
        <f>IF('Indicator Date hidden'!AO46="x","x",$AN$2-'Indicator Date hidden'!AO46)</f>
        <v>0</v>
      </c>
      <c r="AO45" s="211" t="str">
        <f>IF('Indicator Date hidden'!AP46="x","x",$AO$2-'Indicator Date hidden'!AP46)</f>
        <v>x</v>
      </c>
      <c r="AP45" s="211" t="str">
        <f>IF('Indicator Date hidden'!AQ46="x","x",$AP$2-'Indicator Date hidden'!AQ46)</f>
        <v>x</v>
      </c>
      <c r="AQ45" s="211">
        <f>IF('Indicator Date hidden'!AR46="x","x",$AQ$2-'Indicator Date hidden'!AR46)</f>
        <v>4</v>
      </c>
      <c r="AR45" s="211">
        <f>IF('Indicator Date hidden'!AS46="x","x",$AR$2-'Indicator Date hidden'!AS46)</f>
        <v>0</v>
      </c>
      <c r="AS45" s="211">
        <f>IF('Indicator Date hidden'!AT46="x","x",$AS$2-'Indicator Date hidden'!AT46)</f>
        <v>0</v>
      </c>
      <c r="AT45" s="211">
        <f>IF('Indicator Date hidden'!AU46="x","x",$AT$2-'Indicator Date hidden'!AU46)</f>
        <v>0</v>
      </c>
      <c r="AU45" s="211">
        <f>IF('Indicator Date hidden'!AV46="x","x",$AU$2-'Indicator Date hidden'!AV46)</f>
        <v>2</v>
      </c>
      <c r="AV45" s="211">
        <f>IF('Indicator Date hidden'!AW46="x","x",$AV$2-'Indicator Date hidden'!AW46)</f>
        <v>0</v>
      </c>
      <c r="AW45" s="211">
        <f>IF('Indicator Date hidden'!AX46="x","x",$AW$2-'Indicator Date hidden'!AX46)</f>
        <v>0</v>
      </c>
      <c r="AX45" s="211">
        <f>IF('Indicator Date hidden'!AY46="x","x",$AX$2-'Indicator Date hidden'!AY46)</f>
        <v>0</v>
      </c>
      <c r="AY45" s="211">
        <f>IF('Indicator Date hidden'!AZ46="x","x",$AY$2-'Indicator Date hidden'!AZ46)</f>
        <v>0</v>
      </c>
      <c r="AZ45" s="211">
        <f>IF('Indicator Date hidden'!BA46="x","x",$AZ$2-'Indicator Date hidden'!BA46)</f>
        <v>0</v>
      </c>
      <c r="BA45">
        <f t="shared" si="5"/>
        <v>11</v>
      </c>
      <c r="BB45" s="21">
        <f t="shared" si="6"/>
        <v>0.2558139534883721</v>
      </c>
      <c r="BC45">
        <f t="shared" si="7"/>
        <v>4</v>
      </c>
      <c r="BD45" s="21">
        <f t="shared" si="8"/>
        <v>0.89164137268282861</v>
      </c>
      <c r="BE45" s="281">
        <f t="shared" si="9"/>
        <v>0</v>
      </c>
    </row>
    <row r="46" spans="1:57" x14ac:dyDescent="0.25">
      <c r="A46" t="s">
        <v>8431</v>
      </c>
      <c r="B46" s="211">
        <f>IF('Indicator Date hidden'!C47="x","x",$B$2-'Indicator Date hidden'!C47)</f>
        <v>0</v>
      </c>
      <c r="C46" s="211">
        <f>IF('Indicator Date hidden'!D47="x","x",$C$2-'Indicator Date hidden'!D47)</f>
        <v>0</v>
      </c>
      <c r="D46" s="211">
        <f>IF('Indicator Date hidden'!E47="x","x",$D$2-'Indicator Date hidden'!E47)</f>
        <v>0</v>
      </c>
      <c r="E46" s="211">
        <f>IF('Indicator Date hidden'!F47="x","x",$E$2-'Indicator Date hidden'!F47)</f>
        <v>0</v>
      </c>
      <c r="F46" s="211">
        <f>IF('Indicator Date hidden'!G47="x","x",$F$2-'Indicator Date hidden'!G47)</f>
        <v>0</v>
      </c>
      <c r="G46" s="211">
        <f>IF('Indicator Date hidden'!H47="x","x",$G$2-'Indicator Date hidden'!H47)</f>
        <v>0</v>
      </c>
      <c r="H46" s="211">
        <f>IF('Indicator Date hidden'!I47="x","x",$H$2-'Indicator Date hidden'!I47)</f>
        <v>0</v>
      </c>
      <c r="I46" s="211">
        <f>IF('Indicator Date hidden'!J47="x","x",$I$2-'Indicator Date hidden'!J47)</f>
        <v>0</v>
      </c>
      <c r="J46" s="211">
        <f>IF('Indicator Date hidden'!K47="x","x",$J$2-'Indicator Date hidden'!K47)</f>
        <v>0</v>
      </c>
      <c r="K46" s="211">
        <f>IF('Indicator Date hidden'!L47="x","x",$K$2-'Indicator Date hidden'!L47)</f>
        <v>0</v>
      </c>
      <c r="L46" s="211">
        <f>IF('Indicator Date hidden'!M47="x","x",$L$2-'Indicator Date hidden'!M47)</f>
        <v>0</v>
      </c>
      <c r="M46" s="211">
        <f>IF('Indicator Date hidden'!N47="x","x",$M$2-'Indicator Date hidden'!N47)</f>
        <v>0</v>
      </c>
      <c r="N46" s="211">
        <f>IF('Indicator Date hidden'!O47="x","x",$N$2-'Indicator Date hidden'!O47)</f>
        <v>0</v>
      </c>
      <c r="O46" s="211">
        <f>IF('Indicator Date hidden'!P47="x","x",$O$2-'Indicator Date hidden'!P47)</f>
        <v>0</v>
      </c>
      <c r="P46" s="211">
        <f>IF('Indicator Date hidden'!Q47="x","x",$P$2-'Indicator Date hidden'!Q47)</f>
        <v>0</v>
      </c>
      <c r="Q46" s="211" t="str">
        <f>IF('Indicator Date hidden'!R47="x","x",$Q$2-'Indicator Date hidden'!R47)</f>
        <v>x</v>
      </c>
      <c r="R46" s="211">
        <f>IF('Indicator Date hidden'!S47="x","x",$R$2-'Indicator Date hidden'!S47)</f>
        <v>0</v>
      </c>
      <c r="S46" s="211">
        <f>IF('Indicator Date hidden'!T47="x","x",$S$2-'Indicator Date hidden'!T47)</f>
        <v>0</v>
      </c>
      <c r="T46" s="211">
        <f>IF('Indicator Date hidden'!U47="x","x",$T$2-'Indicator Date hidden'!U47)</f>
        <v>0</v>
      </c>
      <c r="U46" s="211" t="str">
        <f>IF('Indicator Date hidden'!V47="x","x",$U$2-'Indicator Date hidden'!V47)</f>
        <v>x</v>
      </c>
      <c r="V46" s="211">
        <f>IF('Indicator Date hidden'!W47="x","x",$V$2-'Indicator Date hidden'!W47)</f>
        <v>0</v>
      </c>
      <c r="W46" s="211" t="str">
        <f>IF('Indicator Date hidden'!X47="x","x",$W$2-'Indicator Date hidden'!X47)</f>
        <v>x</v>
      </c>
      <c r="X46" s="211">
        <f>IF('Indicator Date hidden'!Y47="x","x",$X$2-'Indicator Date hidden'!Y47)</f>
        <v>2</v>
      </c>
      <c r="Y46" s="211">
        <f>IF('Indicator Date hidden'!Z47="x","x",$Y$2-'Indicator Date hidden'!Z47)</f>
        <v>0</v>
      </c>
      <c r="Z46" s="211">
        <f>IF('Indicator Date hidden'!AA47="x","x",$Z$2-'Indicator Date hidden'!AA47)</f>
        <v>0</v>
      </c>
      <c r="AA46" s="211">
        <f>IF('Indicator Date hidden'!AB47="x","x",$AA$2-'Indicator Date hidden'!AB47)</f>
        <v>1</v>
      </c>
      <c r="AB46" s="211">
        <f>IF('Indicator Date hidden'!AC47="x","x",$AB$2-'Indicator Date hidden'!AC47)</f>
        <v>0</v>
      </c>
      <c r="AC46" s="211">
        <f>IF('Indicator Date hidden'!AD47="x","x",$AC$2-'Indicator Date hidden'!AD47)</f>
        <v>0</v>
      </c>
      <c r="AD46" s="211" t="str">
        <f>IF('Indicator Date hidden'!AE47="x","x",$AD$2-'Indicator Date hidden'!AE47)</f>
        <v>x</v>
      </c>
      <c r="AE46" s="211">
        <f>IF('Indicator Date hidden'!AF47="x","x",$AE$2-'Indicator Date hidden'!AF47)</f>
        <v>0</v>
      </c>
      <c r="AF46" s="211">
        <f>IF('Indicator Date hidden'!AG47="x","x",$AF$2-'Indicator Date hidden'!AG47)</f>
        <v>1</v>
      </c>
      <c r="AG46" s="211">
        <f>IF('Indicator Date hidden'!AH47="x","x",$AG$2-'Indicator Date hidden'!AH47)</f>
        <v>0</v>
      </c>
      <c r="AH46" s="211">
        <f>IF('Indicator Date hidden'!AI47="x","x",$AH$2-'Indicator Date hidden'!AI47)</f>
        <v>0</v>
      </c>
      <c r="AI46" s="211">
        <f>IF('Indicator Date hidden'!AJ47="x","x",$AI$2-'Indicator Date hidden'!AJ47)</f>
        <v>0</v>
      </c>
      <c r="AJ46" s="211">
        <f>IF('Indicator Date hidden'!AK47="x","x",$AJ$2-'Indicator Date hidden'!AK47)</f>
        <v>1</v>
      </c>
      <c r="AK46" s="211">
        <f>IF('Indicator Date hidden'!AL47="x","x",$AK$2-'Indicator Date hidden'!AL47)</f>
        <v>1</v>
      </c>
      <c r="AL46" s="211">
        <f>IF('Indicator Date hidden'!AM47="x","x",$AL$2-'Indicator Date hidden'!AM47)</f>
        <v>0</v>
      </c>
      <c r="AM46" s="211">
        <f>IF('Indicator Date hidden'!AN47="x","x",$AM$2-'Indicator Date hidden'!AN47)</f>
        <v>0</v>
      </c>
      <c r="AN46" s="211">
        <f>IF('Indicator Date hidden'!AO47="x","x",$AN$2-'Indicator Date hidden'!AO47)</f>
        <v>0</v>
      </c>
      <c r="AO46" s="211">
        <f>IF('Indicator Date hidden'!AP47="x","x",$AO$2-'Indicator Date hidden'!AP47)</f>
        <v>0</v>
      </c>
      <c r="AP46" s="211">
        <f>IF('Indicator Date hidden'!AQ47="x","x",$AP$2-'Indicator Date hidden'!AQ47)</f>
        <v>0</v>
      </c>
      <c r="AQ46" s="211" t="str">
        <f>IF('Indicator Date hidden'!AR47="x","x",$AQ$2-'Indicator Date hidden'!AR47)</f>
        <v>x</v>
      </c>
      <c r="AR46" s="211">
        <f>IF('Indicator Date hidden'!AS47="x","x",$AR$2-'Indicator Date hidden'!AS47)</f>
        <v>0</v>
      </c>
      <c r="AS46" s="211">
        <f>IF('Indicator Date hidden'!AT47="x","x",$AS$2-'Indicator Date hidden'!AT47)</f>
        <v>0</v>
      </c>
      <c r="AT46" s="211">
        <f>IF('Indicator Date hidden'!AU47="x","x",$AT$2-'Indicator Date hidden'!AU47)</f>
        <v>0</v>
      </c>
      <c r="AU46" s="211">
        <f>IF('Indicator Date hidden'!AV47="x","x",$AU$2-'Indicator Date hidden'!AV47)</f>
        <v>3</v>
      </c>
      <c r="AV46" s="211">
        <f>IF('Indicator Date hidden'!AW47="x","x",$AV$2-'Indicator Date hidden'!AW47)</f>
        <v>0</v>
      </c>
      <c r="AW46" s="211">
        <f>IF('Indicator Date hidden'!AX47="x","x",$AW$2-'Indicator Date hidden'!AX47)</f>
        <v>0</v>
      </c>
      <c r="AX46" s="211">
        <f>IF('Indicator Date hidden'!AY47="x","x",$AX$2-'Indicator Date hidden'!AY47)</f>
        <v>0</v>
      </c>
      <c r="AY46" s="211">
        <f>IF('Indicator Date hidden'!AZ47="x","x",$AY$2-'Indicator Date hidden'!AZ47)</f>
        <v>0</v>
      </c>
      <c r="AZ46" s="211">
        <f>IF('Indicator Date hidden'!BA47="x","x",$AZ$2-'Indicator Date hidden'!BA47)</f>
        <v>0</v>
      </c>
      <c r="BA46">
        <f t="shared" si="5"/>
        <v>9</v>
      </c>
      <c r="BB46" s="21">
        <f t="shared" si="6"/>
        <v>0.19565217391304349</v>
      </c>
      <c r="BC46">
        <f t="shared" si="7"/>
        <v>6</v>
      </c>
      <c r="BD46" s="21">
        <f t="shared" si="8"/>
        <v>0.57557401282059684</v>
      </c>
      <c r="BE46" s="281">
        <f t="shared" si="9"/>
        <v>0</v>
      </c>
    </row>
    <row r="47" spans="1:57" x14ac:dyDescent="0.25">
      <c r="A47" t="s">
        <v>8433</v>
      </c>
      <c r="B47" s="211">
        <f>IF('Indicator Date hidden'!C48="x","x",$B$2-'Indicator Date hidden'!C48)</f>
        <v>0</v>
      </c>
      <c r="C47" s="211">
        <f>IF('Indicator Date hidden'!D48="x","x",$C$2-'Indicator Date hidden'!D48)</f>
        <v>0</v>
      </c>
      <c r="D47" s="211">
        <f>IF('Indicator Date hidden'!E48="x","x",$D$2-'Indicator Date hidden'!E48)</f>
        <v>0</v>
      </c>
      <c r="E47" s="211">
        <f>IF('Indicator Date hidden'!F48="x","x",$E$2-'Indicator Date hidden'!F48)</f>
        <v>0</v>
      </c>
      <c r="F47" s="211">
        <f>IF('Indicator Date hidden'!G48="x","x",$F$2-'Indicator Date hidden'!G48)</f>
        <v>0</v>
      </c>
      <c r="G47" s="211">
        <f>IF('Indicator Date hidden'!H48="x","x",$G$2-'Indicator Date hidden'!H48)</f>
        <v>0</v>
      </c>
      <c r="H47" s="211">
        <f>IF('Indicator Date hidden'!I48="x","x",$H$2-'Indicator Date hidden'!I48)</f>
        <v>0</v>
      </c>
      <c r="I47" s="211">
        <f>IF('Indicator Date hidden'!J48="x","x",$I$2-'Indicator Date hidden'!J48)</f>
        <v>0</v>
      </c>
      <c r="J47" s="211">
        <f>IF('Indicator Date hidden'!K48="x","x",$J$2-'Indicator Date hidden'!K48)</f>
        <v>0</v>
      </c>
      <c r="K47" s="211">
        <f>IF('Indicator Date hidden'!L48="x","x",$K$2-'Indicator Date hidden'!L48)</f>
        <v>0</v>
      </c>
      <c r="L47" s="211">
        <f>IF('Indicator Date hidden'!M48="x","x",$L$2-'Indicator Date hidden'!M48)</f>
        <v>0</v>
      </c>
      <c r="M47" s="211">
        <f>IF('Indicator Date hidden'!N48="x","x",$M$2-'Indicator Date hidden'!N48)</f>
        <v>0</v>
      </c>
      <c r="N47" s="211">
        <f>IF('Indicator Date hidden'!O48="x","x",$N$2-'Indicator Date hidden'!O48)</f>
        <v>0</v>
      </c>
      <c r="O47" s="211">
        <f>IF('Indicator Date hidden'!P48="x","x",$O$2-'Indicator Date hidden'!P48)</f>
        <v>0</v>
      </c>
      <c r="P47" s="211">
        <f>IF('Indicator Date hidden'!Q48="x","x",$P$2-'Indicator Date hidden'!Q48)</f>
        <v>0</v>
      </c>
      <c r="Q47" s="211" t="str">
        <f>IF('Indicator Date hidden'!R48="x","x",$Q$2-'Indicator Date hidden'!R48)</f>
        <v>x</v>
      </c>
      <c r="R47" s="211">
        <f>IF('Indicator Date hidden'!S48="x","x",$R$2-'Indicator Date hidden'!S48)</f>
        <v>0</v>
      </c>
      <c r="S47" s="211">
        <f>IF('Indicator Date hidden'!T48="x","x",$S$2-'Indicator Date hidden'!T48)</f>
        <v>0</v>
      </c>
      <c r="T47" s="211">
        <f>IF('Indicator Date hidden'!U48="x","x",$T$2-'Indicator Date hidden'!U48)</f>
        <v>0</v>
      </c>
      <c r="U47" s="211" t="str">
        <f>IF('Indicator Date hidden'!V48="x","x",$U$2-'Indicator Date hidden'!V48)</f>
        <v>x</v>
      </c>
      <c r="V47" s="211">
        <f>IF('Indicator Date hidden'!W48="x","x",$V$2-'Indicator Date hidden'!W48)</f>
        <v>0</v>
      </c>
      <c r="W47" s="211" t="str">
        <f>IF('Indicator Date hidden'!X48="x","x",$W$2-'Indicator Date hidden'!X48)</f>
        <v>x</v>
      </c>
      <c r="X47" s="211">
        <f>IF('Indicator Date hidden'!Y48="x","x",$X$2-'Indicator Date hidden'!Y48)</f>
        <v>3</v>
      </c>
      <c r="Y47" s="211">
        <f>IF('Indicator Date hidden'!Z48="x","x",$Y$2-'Indicator Date hidden'!Z48)</f>
        <v>0</v>
      </c>
      <c r="Z47" s="211">
        <f>IF('Indicator Date hidden'!AA48="x","x",$Z$2-'Indicator Date hidden'!AA48)</f>
        <v>0</v>
      </c>
      <c r="AA47" s="211">
        <f>IF('Indicator Date hidden'!AB48="x","x",$AA$2-'Indicator Date hidden'!AB48)</f>
        <v>1</v>
      </c>
      <c r="AB47" s="211">
        <f>IF('Indicator Date hidden'!AC48="x","x",$AB$2-'Indicator Date hidden'!AC48)</f>
        <v>0</v>
      </c>
      <c r="AC47" s="211">
        <f>IF('Indicator Date hidden'!AD48="x","x",$AC$2-'Indicator Date hidden'!AD48)</f>
        <v>0</v>
      </c>
      <c r="AD47" s="211" t="str">
        <f>IF('Indicator Date hidden'!AE48="x","x",$AD$2-'Indicator Date hidden'!AE48)</f>
        <v>x</v>
      </c>
      <c r="AE47" s="211">
        <f>IF('Indicator Date hidden'!AF48="x","x",$AE$2-'Indicator Date hidden'!AF48)</f>
        <v>0</v>
      </c>
      <c r="AF47" s="211">
        <f>IF('Indicator Date hidden'!AG48="x","x",$AF$2-'Indicator Date hidden'!AG48)</f>
        <v>1</v>
      </c>
      <c r="AG47" s="211">
        <f>IF('Indicator Date hidden'!AH48="x","x",$AG$2-'Indicator Date hidden'!AH48)</f>
        <v>0</v>
      </c>
      <c r="AH47" s="211">
        <f>IF('Indicator Date hidden'!AI48="x","x",$AH$2-'Indicator Date hidden'!AI48)</f>
        <v>0</v>
      </c>
      <c r="AI47" s="211">
        <f>IF('Indicator Date hidden'!AJ48="x","x",$AI$2-'Indicator Date hidden'!AJ48)</f>
        <v>0</v>
      </c>
      <c r="AJ47" s="211" t="str">
        <f>IF('Indicator Date hidden'!AK48="x","x",$AJ$2-'Indicator Date hidden'!AK48)</f>
        <v>x</v>
      </c>
      <c r="AK47" s="211">
        <f>IF('Indicator Date hidden'!AL48="x","x",$AK$2-'Indicator Date hidden'!AL48)</f>
        <v>1</v>
      </c>
      <c r="AL47" s="211">
        <f>IF('Indicator Date hidden'!AM48="x","x",$AL$2-'Indicator Date hidden'!AM48)</f>
        <v>0</v>
      </c>
      <c r="AM47" s="211">
        <f>IF('Indicator Date hidden'!AN48="x","x",$AM$2-'Indicator Date hidden'!AN48)</f>
        <v>0</v>
      </c>
      <c r="AN47" s="211">
        <f>IF('Indicator Date hidden'!AO48="x","x",$AN$2-'Indicator Date hidden'!AO48)</f>
        <v>0</v>
      </c>
      <c r="AO47" s="211">
        <f>IF('Indicator Date hidden'!AP48="x","x",$AO$2-'Indicator Date hidden'!AP48)</f>
        <v>0</v>
      </c>
      <c r="AP47" s="211">
        <f>IF('Indicator Date hidden'!AQ48="x","x",$AP$2-'Indicator Date hidden'!AQ48)</f>
        <v>0</v>
      </c>
      <c r="AQ47" s="211">
        <f>IF('Indicator Date hidden'!AR48="x","x",$AQ$2-'Indicator Date hidden'!AR48)</f>
        <v>0</v>
      </c>
      <c r="AR47" s="211">
        <f>IF('Indicator Date hidden'!AS48="x","x",$AR$2-'Indicator Date hidden'!AS48)</f>
        <v>0</v>
      </c>
      <c r="AS47" s="211">
        <f>IF('Indicator Date hidden'!AT48="x","x",$AS$2-'Indicator Date hidden'!AT48)</f>
        <v>0</v>
      </c>
      <c r="AT47" s="211">
        <f>IF('Indicator Date hidden'!AU48="x","x",$AT$2-'Indicator Date hidden'!AU48)</f>
        <v>0</v>
      </c>
      <c r="AU47" s="211" t="str">
        <f>IF('Indicator Date hidden'!AV48="x","x",$AU$2-'Indicator Date hidden'!AV48)</f>
        <v>x</v>
      </c>
      <c r="AV47" s="211">
        <f>IF('Indicator Date hidden'!AW48="x","x",$AV$2-'Indicator Date hidden'!AW48)</f>
        <v>0</v>
      </c>
      <c r="AW47" s="211">
        <f>IF('Indicator Date hidden'!AX48="x","x",$AW$2-'Indicator Date hidden'!AX48)</f>
        <v>0</v>
      </c>
      <c r="AX47" s="211">
        <f>IF('Indicator Date hidden'!AY48="x","x",$AX$2-'Indicator Date hidden'!AY48)</f>
        <v>0</v>
      </c>
      <c r="AY47" s="211">
        <f>IF('Indicator Date hidden'!AZ48="x","x",$AY$2-'Indicator Date hidden'!AZ48)</f>
        <v>0</v>
      </c>
      <c r="AZ47" s="211">
        <f>IF('Indicator Date hidden'!BA48="x","x",$AZ$2-'Indicator Date hidden'!BA48)</f>
        <v>0</v>
      </c>
      <c r="BA47">
        <f t="shared" si="5"/>
        <v>6</v>
      </c>
      <c r="BB47" s="21">
        <f t="shared" si="6"/>
        <v>0.13333333333333333</v>
      </c>
      <c r="BC47">
        <f t="shared" si="7"/>
        <v>4</v>
      </c>
      <c r="BD47" s="21">
        <f t="shared" si="8"/>
        <v>0.49888765156985887</v>
      </c>
      <c r="BE47" s="281">
        <f t="shared" si="9"/>
        <v>0</v>
      </c>
    </row>
    <row r="48" spans="1:57" x14ac:dyDescent="0.25">
      <c r="A48" t="s">
        <v>8440</v>
      </c>
      <c r="B48" s="211">
        <f>IF('Indicator Date hidden'!C49="x","x",$B$2-'Indicator Date hidden'!C49)</f>
        <v>0</v>
      </c>
      <c r="C48" s="211">
        <f>IF('Indicator Date hidden'!D49="x","x",$C$2-'Indicator Date hidden'!D49)</f>
        <v>0</v>
      </c>
      <c r="D48" s="211">
        <f>IF('Indicator Date hidden'!E49="x","x",$D$2-'Indicator Date hidden'!E49)</f>
        <v>0</v>
      </c>
      <c r="E48" s="211">
        <f>IF('Indicator Date hidden'!F49="x","x",$E$2-'Indicator Date hidden'!F49)</f>
        <v>0</v>
      </c>
      <c r="F48" s="211">
        <f>IF('Indicator Date hidden'!G49="x","x",$F$2-'Indicator Date hidden'!G49)</f>
        <v>0</v>
      </c>
      <c r="G48" s="211">
        <f>IF('Indicator Date hidden'!H49="x","x",$G$2-'Indicator Date hidden'!H49)</f>
        <v>0</v>
      </c>
      <c r="H48" s="211">
        <f>IF('Indicator Date hidden'!I49="x","x",$H$2-'Indicator Date hidden'!I49)</f>
        <v>0</v>
      </c>
      <c r="I48" s="211">
        <f>IF('Indicator Date hidden'!J49="x","x",$I$2-'Indicator Date hidden'!J49)</f>
        <v>0</v>
      </c>
      <c r="J48" s="211">
        <f>IF('Indicator Date hidden'!K49="x","x",$J$2-'Indicator Date hidden'!K49)</f>
        <v>0</v>
      </c>
      <c r="K48" s="211">
        <f>IF('Indicator Date hidden'!L49="x","x",$K$2-'Indicator Date hidden'!L49)</f>
        <v>0</v>
      </c>
      <c r="L48" s="211">
        <f>IF('Indicator Date hidden'!M49="x","x",$L$2-'Indicator Date hidden'!M49)</f>
        <v>0</v>
      </c>
      <c r="M48" s="211">
        <f>IF('Indicator Date hidden'!N49="x","x",$M$2-'Indicator Date hidden'!N49)</f>
        <v>0</v>
      </c>
      <c r="N48" s="211">
        <f>IF('Indicator Date hidden'!O49="x","x",$N$2-'Indicator Date hidden'!O49)</f>
        <v>0</v>
      </c>
      <c r="O48" s="211">
        <f>IF('Indicator Date hidden'!P49="x","x",$O$2-'Indicator Date hidden'!P49)</f>
        <v>0</v>
      </c>
      <c r="P48" s="211">
        <f>IF('Indicator Date hidden'!Q49="x","x",$P$2-'Indicator Date hidden'!Q49)</f>
        <v>0</v>
      </c>
      <c r="Q48" s="211" t="str">
        <f>IF('Indicator Date hidden'!R49="x","x",$Q$2-'Indicator Date hidden'!R49)</f>
        <v>x</v>
      </c>
      <c r="R48" s="211">
        <f>IF('Indicator Date hidden'!S49="x","x",$R$2-'Indicator Date hidden'!S49)</f>
        <v>0</v>
      </c>
      <c r="S48" s="211">
        <f>IF('Indicator Date hidden'!T49="x","x",$S$2-'Indicator Date hidden'!T49)</f>
        <v>0</v>
      </c>
      <c r="T48" s="211">
        <f>IF('Indicator Date hidden'!U49="x","x",$T$2-'Indicator Date hidden'!U49)</f>
        <v>0</v>
      </c>
      <c r="U48" s="211" t="str">
        <f>IF('Indicator Date hidden'!V49="x","x",$U$2-'Indicator Date hidden'!V49)</f>
        <v>x</v>
      </c>
      <c r="V48" s="211">
        <f>IF('Indicator Date hidden'!W49="x","x",$V$2-'Indicator Date hidden'!W49)</f>
        <v>0</v>
      </c>
      <c r="W48" s="211" t="str">
        <f>IF('Indicator Date hidden'!X49="x","x",$W$2-'Indicator Date hidden'!X49)</f>
        <v>x</v>
      </c>
      <c r="X48" s="211">
        <f>IF('Indicator Date hidden'!Y49="x","x",$X$2-'Indicator Date hidden'!Y49)</f>
        <v>4</v>
      </c>
      <c r="Y48" s="211">
        <f>IF('Indicator Date hidden'!Z49="x","x",$Y$2-'Indicator Date hidden'!Z49)</f>
        <v>0</v>
      </c>
      <c r="Z48" s="211">
        <f>IF('Indicator Date hidden'!AA49="x","x",$Z$2-'Indicator Date hidden'!AA49)</f>
        <v>0</v>
      </c>
      <c r="AA48" s="211">
        <f>IF('Indicator Date hidden'!AB49="x","x",$AA$2-'Indicator Date hidden'!AB49)</f>
        <v>0</v>
      </c>
      <c r="AB48" s="211">
        <f>IF('Indicator Date hidden'!AC49="x","x",$AB$2-'Indicator Date hidden'!AC49)</f>
        <v>0</v>
      </c>
      <c r="AC48" s="211">
        <f>IF('Indicator Date hidden'!AD49="x","x",$AC$2-'Indicator Date hidden'!AD49)</f>
        <v>0</v>
      </c>
      <c r="AD48" s="211" t="str">
        <f>IF('Indicator Date hidden'!AE49="x","x",$AD$2-'Indicator Date hidden'!AE49)</f>
        <v>x</v>
      </c>
      <c r="AE48" s="211">
        <f>IF('Indicator Date hidden'!AF49="x","x",$AE$2-'Indicator Date hidden'!AF49)</f>
        <v>0</v>
      </c>
      <c r="AF48" s="211">
        <f>IF('Indicator Date hidden'!AG49="x","x",$AF$2-'Indicator Date hidden'!AG49)</f>
        <v>1</v>
      </c>
      <c r="AG48" s="211">
        <f>IF('Indicator Date hidden'!AH49="x","x",$AG$2-'Indicator Date hidden'!AH49)</f>
        <v>0</v>
      </c>
      <c r="AH48" s="211">
        <f>IF('Indicator Date hidden'!AI49="x","x",$AH$2-'Indicator Date hidden'!AI49)</f>
        <v>0</v>
      </c>
      <c r="AI48" s="211">
        <f>IF('Indicator Date hidden'!AJ49="x","x",$AI$2-'Indicator Date hidden'!AJ49)</f>
        <v>0</v>
      </c>
      <c r="AJ48" s="211" t="str">
        <f>IF('Indicator Date hidden'!AK49="x","x",$AJ$2-'Indicator Date hidden'!AK49)</f>
        <v>x</v>
      </c>
      <c r="AK48" s="211">
        <f>IF('Indicator Date hidden'!AL49="x","x",$AK$2-'Indicator Date hidden'!AL49)</f>
        <v>1</v>
      </c>
      <c r="AL48" s="211">
        <f>IF('Indicator Date hidden'!AM49="x","x",$AL$2-'Indicator Date hidden'!AM49)</f>
        <v>0</v>
      </c>
      <c r="AM48" s="211">
        <f>IF('Indicator Date hidden'!AN49="x","x",$AM$2-'Indicator Date hidden'!AN49)</f>
        <v>0</v>
      </c>
      <c r="AN48" s="211">
        <f>IF('Indicator Date hidden'!AO49="x","x",$AN$2-'Indicator Date hidden'!AO49)</f>
        <v>0</v>
      </c>
      <c r="AO48" s="211">
        <f>IF('Indicator Date hidden'!AP49="x","x",$AO$2-'Indicator Date hidden'!AP49)</f>
        <v>0</v>
      </c>
      <c r="AP48" s="211">
        <f>IF('Indicator Date hidden'!AQ49="x","x",$AP$2-'Indicator Date hidden'!AQ49)</f>
        <v>0</v>
      </c>
      <c r="AQ48" s="211">
        <f>IF('Indicator Date hidden'!AR49="x","x",$AQ$2-'Indicator Date hidden'!AR49)</f>
        <v>0</v>
      </c>
      <c r="AR48" s="211">
        <f>IF('Indicator Date hidden'!AS49="x","x",$AR$2-'Indicator Date hidden'!AS49)</f>
        <v>0</v>
      </c>
      <c r="AS48" s="211">
        <f>IF('Indicator Date hidden'!AT49="x","x",$AS$2-'Indicator Date hidden'!AT49)</f>
        <v>0</v>
      </c>
      <c r="AT48" s="211">
        <f>IF('Indicator Date hidden'!AU49="x","x",$AT$2-'Indicator Date hidden'!AU49)</f>
        <v>0</v>
      </c>
      <c r="AU48" s="211" t="str">
        <f>IF('Indicator Date hidden'!AV49="x","x",$AU$2-'Indicator Date hidden'!AV49)</f>
        <v>x</v>
      </c>
      <c r="AV48" s="211">
        <f>IF('Indicator Date hidden'!AW49="x","x",$AV$2-'Indicator Date hidden'!AW49)</f>
        <v>0</v>
      </c>
      <c r="AW48" s="211">
        <f>IF('Indicator Date hidden'!AX49="x","x",$AW$2-'Indicator Date hidden'!AX49)</f>
        <v>0</v>
      </c>
      <c r="AX48" s="211">
        <f>IF('Indicator Date hidden'!AY49="x","x",$AX$2-'Indicator Date hidden'!AY49)</f>
        <v>0</v>
      </c>
      <c r="AY48" s="211">
        <f>IF('Indicator Date hidden'!AZ49="x","x",$AY$2-'Indicator Date hidden'!AZ49)</f>
        <v>0</v>
      </c>
      <c r="AZ48" s="211">
        <f>IF('Indicator Date hidden'!BA49="x","x",$AZ$2-'Indicator Date hidden'!BA49)</f>
        <v>0</v>
      </c>
      <c r="BA48">
        <f t="shared" si="5"/>
        <v>6</v>
      </c>
      <c r="BB48" s="21">
        <f t="shared" si="6"/>
        <v>0.13333333333333333</v>
      </c>
      <c r="BC48">
        <f t="shared" si="7"/>
        <v>3</v>
      </c>
      <c r="BD48" s="21">
        <f t="shared" si="8"/>
        <v>0.6182412330330469</v>
      </c>
      <c r="BE48" s="281">
        <f t="shared" si="9"/>
        <v>0</v>
      </c>
    </row>
    <row r="49" spans="1:57" x14ac:dyDescent="0.25">
      <c r="A49" t="s">
        <v>8436</v>
      </c>
      <c r="B49" s="211">
        <f>IF('Indicator Date hidden'!C50="x","x",$B$2-'Indicator Date hidden'!C50)</f>
        <v>0</v>
      </c>
      <c r="C49" s="211">
        <f>IF('Indicator Date hidden'!D50="x","x",$C$2-'Indicator Date hidden'!D50)</f>
        <v>0</v>
      </c>
      <c r="D49" s="211">
        <f>IF('Indicator Date hidden'!E50="x","x",$D$2-'Indicator Date hidden'!E50)</f>
        <v>0</v>
      </c>
      <c r="E49" s="211">
        <f>IF('Indicator Date hidden'!F50="x","x",$E$2-'Indicator Date hidden'!F50)</f>
        <v>0</v>
      </c>
      <c r="F49" s="211">
        <f>IF('Indicator Date hidden'!G50="x","x",$F$2-'Indicator Date hidden'!G50)</f>
        <v>0</v>
      </c>
      <c r="G49" s="211">
        <f>IF('Indicator Date hidden'!H50="x","x",$G$2-'Indicator Date hidden'!H50)</f>
        <v>0</v>
      </c>
      <c r="H49" s="211">
        <f>IF('Indicator Date hidden'!I50="x","x",$H$2-'Indicator Date hidden'!I50)</f>
        <v>0</v>
      </c>
      <c r="I49" s="211">
        <f>IF('Indicator Date hidden'!J50="x","x",$I$2-'Indicator Date hidden'!J50)</f>
        <v>0</v>
      </c>
      <c r="J49" s="211">
        <f>IF('Indicator Date hidden'!K50="x","x",$J$2-'Indicator Date hidden'!K50)</f>
        <v>0</v>
      </c>
      <c r="K49" s="211">
        <f>IF('Indicator Date hidden'!L50="x","x",$K$2-'Indicator Date hidden'!L50)</f>
        <v>0</v>
      </c>
      <c r="L49" s="211">
        <f>IF('Indicator Date hidden'!M50="x","x",$L$2-'Indicator Date hidden'!M50)</f>
        <v>0</v>
      </c>
      <c r="M49" s="211">
        <f>IF('Indicator Date hidden'!N50="x","x",$M$2-'Indicator Date hidden'!N50)</f>
        <v>0</v>
      </c>
      <c r="N49" s="211">
        <f>IF('Indicator Date hidden'!O50="x","x",$N$2-'Indicator Date hidden'!O50)</f>
        <v>0</v>
      </c>
      <c r="O49" s="211">
        <f>IF('Indicator Date hidden'!P50="x","x",$O$2-'Indicator Date hidden'!P50)</f>
        <v>0</v>
      </c>
      <c r="P49" s="211">
        <f>IF('Indicator Date hidden'!Q50="x","x",$P$2-'Indicator Date hidden'!Q50)</f>
        <v>0</v>
      </c>
      <c r="Q49" s="211">
        <f>IF('Indicator Date hidden'!R50="x","x",$Q$2-'Indicator Date hidden'!R50)</f>
        <v>8</v>
      </c>
      <c r="R49" s="211">
        <f>IF('Indicator Date hidden'!S50="x","x",$R$2-'Indicator Date hidden'!S50)</f>
        <v>0</v>
      </c>
      <c r="S49" s="211">
        <f>IF('Indicator Date hidden'!T50="x","x",$S$2-'Indicator Date hidden'!T50)</f>
        <v>0</v>
      </c>
      <c r="T49" s="211">
        <f>IF('Indicator Date hidden'!U50="x","x",$T$2-'Indicator Date hidden'!U50)</f>
        <v>0</v>
      </c>
      <c r="U49" s="211" t="str">
        <f>IF('Indicator Date hidden'!V50="x","x",$U$2-'Indicator Date hidden'!V50)</f>
        <v>x</v>
      </c>
      <c r="V49" s="211">
        <f>IF('Indicator Date hidden'!W50="x","x",$V$2-'Indicator Date hidden'!W50)</f>
        <v>0</v>
      </c>
      <c r="W49" s="211">
        <f>IF('Indicator Date hidden'!X50="x","x",$W$2-'Indicator Date hidden'!X50)</f>
        <v>2</v>
      </c>
      <c r="X49" s="211">
        <f>IF('Indicator Date hidden'!Y50="x","x",$X$2-'Indicator Date hidden'!Y50)</f>
        <v>4</v>
      </c>
      <c r="Y49" s="211">
        <f>IF('Indicator Date hidden'!Z50="x","x",$Y$2-'Indicator Date hidden'!Z50)</f>
        <v>0</v>
      </c>
      <c r="Z49" s="211">
        <f>IF('Indicator Date hidden'!AA50="x","x",$Z$2-'Indicator Date hidden'!AA50)</f>
        <v>0</v>
      </c>
      <c r="AA49" s="211">
        <f>IF('Indicator Date hidden'!AB50="x","x",$AA$2-'Indicator Date hidden'!AB50)</f>
        <v>0</v>
      </c>
      <c r="AB49" s="211">
        <f>IF('Indicator Date hidden'!AC50="x","x",$AB$2-'Indicator Date hidden'!AC50)</f>
        <v>0</v>
      </c>
      <c r="AC49" s="211">
        <f>IF('Indicator Date hidden'!AD50="x","x",$AC$2-'Indicator Date hidden'!AD50)</f>
        <v>0</v>
      </c>
      <c r="AD49" s="211">
        <f>IF('Indicator Date hidden'!AE50="x","x",$AD$2-'Indicator Date hidden'!AE50)</f>
        <v>0</v>
      </c>
      <c r="AE49" s="211" t="str">
        <f>IF('Indicator Date hidden'!AF50="x","x",$AE$2-'Indicator Date hidden'!AF50)</f>
        <v>x</v>
      </c>
      <c r="AF49" s="211">
        <f>IF('Indicator Date hidden'!AG50="x","x",$AF$2-'Indicator Date hidden'!AG50)</f>
        <v>1</v>
      </c>
      <c r="AG49" s="211">
        <f>IF('Indicator Date hidden'!AH50="x","x",$AG$2-'Indicator Date hidden'!AH50)</f>
        <v>0</v>
      </c>
      <c r="AH49" s="211">
        <f>IF('Indicator Date hidden'!AI50="x","x",$AH$2-'Indicator Date hidden'!AI50)</f>
        <v>0</v>
      </c>
      <c r="AI49" s="211">
        <f>IF('Indicator Date hidden'!AJ50="x","x",$AI$2-'Indicator Date hidden'!AJ50)</f>
        <v>0</v>
      </c>
      <c r="AJ49" s="211" t="str">
        <f>IF('Indicator Date hidden'!AK50="x","x",$AJ$2-'Indicator Date hidden'!AK50)</f>
        <v>x</v>
      </c>
      <c r="AK49" s="211">
        <f>IF('Indicator Date hidden'!AL50="x","x",$AK$2-'Indicator Date hidden'!AL50)</f>
        <v>0</v>
      </c>
      <c r="AL49" s="211">
        <f>IF('Indicator Date hidden'!AM50="x","x",$AL$2-'Indicator Date hidden'!AM50)</f>
        <v>0</v>
      </c>
      <c r="AM49" s="211">
        <f>IF('Indicator Date hidden'!AN50="x","x",$AM$2-'Indicator Date hidden'!AN50)</f>
        <v>0</v>
      </c>
      <c r="AN49" s="211">
        <f>IF('Indicator Date hidden'!AO50="x","x",$AN$2-'Indicator Date hidden'!AO50)</f>
        <v>0</v>
      </c>
      <c r="AO49" s="211" t="str">
        <f>IF('Indicator Date hidden'!AP50="x","x",$AO$2-'Indicator Date hidden'!AP50)</f>
        <v>x</v>
      </c>
      <c r="AP49" s="211" t="str">
        <f>IF('Indicator Date hidden'!AQ50="x","x",$AP$2-'Indicator Date hidden'!AQ50)</f>
        <v>x</v>
      </c>
      <c r="AQ49" s="211">
        <f>IF('Indicator Date hidden'!AR50="x","x",$AQ$2-'Indicator Date hidden'!AR50)</f>
        <v>4</v>
      </c>
      <c r="AR49" s="211">
        <f>IF('Indicator Date hidden'!AS50="x","x",$AR$2-'Indicator Date hidden'!AS50)</f>
        <v>0</v>
      </c>
      <c r="AS49" s="211">
        <f>IF('Indicator Date hidden'!AT50="x","x",$AS$2-'Indicator Date hidden'!AT50)</f>
        <v>0</v>
      </c>
      <c r="AT49" s="211">
        <f>IF('Indicator Date hidden'!AU50="x","x",$AT$2-'Indicator Date hidden'!AU50)</f>
        <v>0</v>
      </c>
      <c r="AU49" s="211" t="str">
        <f>IF('Indicator Date hidden'!AV50="x","x",$AU$2-'Indicator Date hidden'!AV50)</f>
        <v>x</v>
      </c>
      <c r="AV49" s="211">
        <f>IF('Indicator Date hidden'!AW50="x","x",$AV$2-'Indicator Date hidden'!AW50)</f>
        <v>0</v>
      </c>
      <c r="AW49" s="211">
        <f>IF('Indicator Date hidden'!AX50="x","x",$AW$2-'Indicator Date hidden'!AX50)</f>
        <v>0</v>
      </c>
      <c r="AX49" s="211">
        <f>IF('Indicator Date hidden'!AY50="x","x",$AX$2-'Indicator Date hidden'!AY50)</f>
        <v>0</v>
      </c>
      <c r="AY49" s="211">
        <f>IF('Indicator Date hidden'!AZ50="x","x",$AY$2-'Indicator Date hidden'!AZ50)</f>
        <v>0</v>
      </c>
      <c r="AZ49" s="211">
        <f>IF('Indicator Date hidden'!BA50="x","x",$AZ$2-'Indicator Date hidden'!BA50)</f>
        <v>0</v>
      </c>
      <c r="BA49">
        <f t="shared" si="5"/>
        <v>19</v>
      </c>
      <c r="BB49" s="21">
        <f t="shared" si="6"/>
        <v>0.42222222222222222</v>
      </c>
      <c r="BC49">
        <f t="shared" si="7"/>
        <v>5</v>
      </c>
      <c r="BD49" s="21">
        <f t="shared" si="8"/>
        <v>1.4374188114485538</v>
      </c>
      <c r="BE49" s="281">
        <f t="shared" si="9"/>
        <v>0</v>
      </c>
    </row>
    <row r="50" spans="1:57" x14ac:dyDescent="0.25">
      <c r="A50" t="s">
        <v>8438</v>
      </c>
      <c r="B50" s="211">
        <f>IF('Indicator Date hidden'!C51="x","x",$B$2-'Indicator Date hidden'!C51)</f>
        <v>0</v>
      </c>
      <c r="C50" s="211">
        <f>IF('Indicator Date hidden'!D51="x","x",$C$2-'Indicator Date hidden'!D51)</f>
        <v>0</v>
      </c>
      <c r="D50" s="211">
        <f>IF('Indicator Date hidden'!E51="x","x",$D$2-'Indicator Date hidden'!E51)</f>
        <v>0</v>
      </c>
      <c r="E50" s="211">
        <f>IF('Indicator Date hidden'!F51="x","x",$E$2-'Indicator Date hidden'!F51)</f>
        <v>0</v>
      </c>
      <c r="F50" s="211">
        <f>IF('Indicator Date hidden'!G51="x","x",$F$2-'Indicator Date hidden'!G51)</f>
        <v>0</v>
      </c>
      <c r="G50" s="211">
        <f>IF('Indicator Date hidden'!H51="x","x",$G$2-'Indicator Date hidden'!H51)</f>
        <v>0</v>
      </c>
      <c r="H50" s="211">
        <f>IF('Indicator Date hidden'!I51="x","x",$H$2-'Indicator Date hidden'!I51)</f>
        <v>0</v>
      </c>
      <c r="I50" s="211">
        <f>IF('Indicator Date hidden'!J51="x","x",$I$2-'Indicator Date hidden'!J51)</f>
        <v>0</v>
      </c>
      <c r="J50" s="211">
        <f>IF('Indicator Date hidden'!K51="x","x",$J$2-'Indicator Date hidden'!K51)</f>
        <v>0</v>
      </c>
      <c r="K50" s="211">
        <f>IF('Indicator Date hidden'!L51="x","x",$K$2-'Indicator Date hidden'!L51)</f>
        <v>0</v>
      </c>
      <c r="L50" s="211">
        <f>IF('Indicator Date hidden'!M51="x","x",$L$2-'Indicator Date hidden'!M51)</f>
        <v>0</v>
      </c>
      <c r="M50" s="211">
        <f>IF('Indicator Date hidden'!N51="x","x",$M$2-'Indicator Date hidden'!N51)</f>
        <v>0</v>
      </c>
      <c r="N50" s="211">
        <f>IF('Indicator Date hidden'!O51="x","x",$N$2-'Indicator Date hidden'!O51)</f>
        <v>0</v>
      </c>
      <c r="O50" s="211">
        <f>IF('Indicator Date hidden'!P51="x","x",$O$2-'Indicator Date hidden'!P51)</f>
        <v>0</v>
      </c>
      <c r="P50" s="211">
        <f>IF('Indicator Date hidden'!Q51="x","x",$P$2-'Indicator Date hidden'!Q51)</f>
        <v>0</v>
      </c>
      <c r="Q50" s="211" t="str">
        <f>IF('Indicator Date hidden'!R51="x","x",$Q$2-'Indicator Date hidden'!R51)</f>
        <v>x</v>
      </c>
      <c r="R50" s="211">
        <f>IF('Indicator Date hidden'!S51="x","x",$R$2-'Indicator Date hidden'!S51)</f>
        <v>0</v>
      </c>
      <c r="S50" s="211">
        <f>IF('Indicator Date hidden'!T51="x","x",$S$2-'Indicator Date hidden'!T51)</f>
        <v>0</v>
      </c>
      <c r="T50" s="211">
        <f>IF('Indicator Date hidden'!U51="x","x",$T$2-'Indicator Date hidden'!U51)</f>
        <v>0</v>
      </c>
      <c r="U50" s="211">
        <f>IF('Indicator Date hidden'!V51="x","x",$U$2-'Indicator Date hidden'!V51)</f>
        <v>0</v>
      </c>
      <c r="V50" s="211">
        <f>IF('Indicator Date hidden'!W51="x","x",$V$2-'Indicator Date hidden'!W51)</f>
        <v>0</v>
      </c>
      <c r="W50" s="211" t="str">
        <f>IF('Indicator Date hidden'!X51="x","x",$W$2-'Indicator Date hidden'!X51)</f>
        <v>x</v>
      </c>
      <c r="X50" s="211">
        <f>IF('Indicator Date hidden'!Y51="x","x",$X$2-'Indicator Date hidden'!Y51)</f>
        <v>3</v>
      </c>
      <c r="Y50" s="211">
        <f>IF('Indicator Date hidden'!Z51="x","x",$Y$2-'Indicator Date hidden'!Z51)</f>
        <v>0</v>
      </c>
      <c r="Z50" s="211">
        <f>IF('Indicator Date hidden'!AA51="x","x",$Z$2-'Indicator Date hidden'!AA51)</f>
        <v>0</v>
      </c>
      <c r="AA50" s="211" t="str">
        <f>IF('Indicator Date hidden'!AB51="x","x",$AA$2-'Indicator Date hidden'!AB51)</f>
        <v>x</v>
      </c>
      <c r="AB50" s="211">
        <f>IF('Indicator Date hidden'!AC51="x","x",$AB$2-'Indicator Date hidden'!AC51)</f>
        <v>0</v>
      </c>
      <c r="AC50" s="211">
        <f>IF('Indicator Date hidden'!AD51="x","x",$AC$2-'Indicator Date hidden'!AD51)</f>
        <v>0</v>
      </c>
      <c r="AD50" s="211" t="str">
        <f>IF('Indicator Date hidden'!AE51="x","x",$AD$2-'Indicator Date hidden'!AE51)</f>
        <v>x</v>
      </c>
      <c r="AE50" s="211" t="str">
        <f>IF('Indicator Date hidden'!AF51="x","x",$AE$2-'Indicator Date hidden'!AF51)</f>
        <v>x</v>
      </c>
      <c r="AF50" s="211" t="str">
        <f>IF('Indicator Date hidden'!AG51="x","x",$AF$2-'Indicator Date hidden'!AG51)</f>
        <v>x</v>
      </c>
      <c r="AG50" s="211">
        <f>IF('Indicator Date hidden'!AH51="x","x",$AG$2-'Indicator Date hidden'!AH51)</f>
        <v>0</v>
      </c>
      <c r="AH50" s="211">
        <f>IF('Indicator Date hidden'!AI51="x","x",$AH$2-'Indicator Date hidden'!AI51)</f>
        <v>0</v>
      </c>
      <c r="AI50" s="211">
        <f>IF('Indicator Date hidden'!AJ51="x","x",$AI$2-'Indicator Date hidden'!AJ51)</f>
        <v>0</v>
      </c>
      <c r="AJ50" s="211" t="str">
        <f>IF('Indicator Date hidden'!AK51="x","x",$AJ$2-'Indicator Date hidden'!AK51)</f>
        <v>x</v>
      </c>
      <c r="AK50" s="211">
        <f>IF('Indicator Date hidden'!AL51="x","x",$AK$2-'Indicator Date hidden'!AL51)</f>
        <v>1</v>
      </c>
      <c r="AL50" s="211">
        <f>IF('Indicator Date hidden'!AM51="x","x",$AL$2-'Indicator Date hidden'!AM51)</f>
        <v>0</v>
      </c>
      <c r="AM50" s="211">
        <f>IF('Indicator Date hidden'!AN51="x","x",$AM$2-'Indicator Date hidden'!AN51)</f>
        <v>0</v>
      </c>
      <c r="AN50" s="211">
        <f>IF('Indicator Date hidden'!AO51="x","x",$AN$2-'Indicator Date hidden'!AO51)</f>
        <v>0</v>
      </c>
      <c r="AO50" s="211" t="str">
        <f>IF('Indicator Date hidden'!AP51="x","x",$AO$2-'Indicator Date hidden'!AP51)</f>
        <v>x</v>
      </c>
      <c r="AP50" s="211" t="str">
        <f>IF('Indicator Date hidden'!AQ51="x","x",$AP$2-'Indicator Date hidden'!AQ51)</f>
        <v>x</v>
      </c>
      <c r="AQ50" s="211" t="str">
        <f>IF('Indicator Date hidden'!AR51="x","x",$AQ$2-'Indicator Date hidden'!AR51)</f>
        <v>x</v>
      </c>
      <c r="AR50" s="211">
        <f>IF('Indicator Date hidden'!AS51="x","x",$AR$2-'Indicator Date hidden'!AS51)</f>
        <v>0</v>
      </c>
      <c r="AS50" s="211">
        <f>IF('Indicator Date hidden'!AT51="x","x",$AS$2-'Indicator Date hidden'!AT51)</f>
        <v>0</v>
      </c>
      <c r="AT50" s="211">
        <f>IF('Indicator Date hidden'!AU51="x","x",$AT$2-'Indicator Date hidden'!AU51)</f>
        <v>0</v>
      </c>
      <c r="AU50" s="211" t="str">
        <f>IF('Indicator Date hidden'!AV51="x","x",$AU$2-'Indicator Date hidden'!AV51)</f>
        <v>x</v>
      </c>
      <c r="AV50" s="211">
        <f>IF('Indicator Date hidden'!AW51="x","x",$AV$2-'Indicator Date hidden'!AW51)</f>
        <v>0</v>
      </c>
      <c r="AW50" s="211">
        <f>IF('Indicator Date hidden'!AX51="x","x",$AW$2-'Indicator Date hidden'!AX51)</f>
        <v>0</v>
      </c>
      <c r="AX50" s="211">
        <f>IF('Indicator Date hidden'!AY51="x","x",$AX$2-'Indicator Date hidden'!AY51)</f>
        <v>0</v>
      </c>
      <c r="AY50" s="211">
        <f>IF('Indicator Date hidden'!AZ51="x","x",$AY$2-'Indicator Date hidden'!AZ51)</f>
        <v>8</v>
      </c>
      <c r="AZ50" s="211">
        <f>IF('Indicator Date hidden'!BA51="x","x",$AZ$2-'Indicator Date hidden'!BA51)</f>
        <v>8</v>
      </c>
      <c r="BA50">
        <f t="shared" si="5"/>
        <v>20</v>
      </c>
      <c r="BB50" s="21">
        <f t="shared" si="6"/>
        <v>0.5</v>
      </c>
      <c r="BC50">
        <f t="shared" si="7"/>
        <v>4</v>
      </c>
      <c r="BD50" s="21">
        <f t="shared" si="8"/>
        <v>1.7888543819998317</v>
      </c>
      <c r="BE50" s="281">
        <f t="shared" si="9"/>
        <v>0</v>
      </c>
    </row>
    <row r="51" spans="1:57" x14ac:dyDescent="0.25">
      <c r="A51" t="s">
        <v>8441</v>
      </c>
      <c r="B51" s="211">
        <f>IF('Indicator Date hidden'!C52="x","x",$B$2-'Indicator Date hidden'!C52)</f>
        <v>0</v>
      </c>
      <c r="C51" s="211">
        <f>IF('Indicator Date hidden'!D52="x","x",$C$2-'Indicator Date hidden'!D52)</f>
        <v>0</v>
      </c>
      <c r="D51" s="211">
        <f>IF('Indicator Date hidden'!E52="x","x",$D$2-'Indicator Date hidden'!E52)</f>
        <v>0</v>
      </c>
      <c r="E51" s="211">
        <f>IF('Indicator Date hidden'!F52="x","x",$E$2-'Indicator Date hidden'!F52)</f>
        <v>0</v>
      </c>
      <c r="F51" s="211">
        <f>IF('Indicator Date hidden'!G52="x","x",$F$2-'Indicator Date hidden'!G52)</f>
        <v>0</v>
      </c>
      <c r="G51" s="211">
        <f>IF('Indicator Date hidden'!H52="x","x",$G$2-'Indicator Date hidden'!H52)</f>
        <v>0</v>
      </c>
      <c r="H51" s="211">
        <f>IF('Indicator Date hidden'!I52="x","x",$H$2-'Indicator Date hidden'!I52)</f>
        <v>0</v>
      </c>
      <c r="I51" s="211">
        <f>IF('Indicator Date hidden'!J52="x","x",$I$2-'Indicator Date hidden'!J52)</f>
        <v>0</v>
      </c>
      <c r="J51" s="211">
        <f>IF('Indicator Date hidden'!K52="x","x",$J$2-'Indicator Date hidden'!K52)</f>
        <v>0</v>
      </c>
      <c r="K51" s="211">
        <f>IF('Indicator Date hidden'!L52="x","x",$K$2-'Indicator Date hidden'!L52)</f>
        <v>0</v>
      </c>
      <c r="L51" s="211">
        <f>IF('Indicator Date hidden'!M52="x","x",$L$2-'Indicator Date hidden'!M52)</f>
        <v>0</v>
      </c>
      <c r="M51" s="211">
        <f>IF('Indicator Date hidden'!N52="x","x",$M$2-'Indicator Date hidden'!N52)</f>
        <v>0</v>
      </c>
      <c r="N51" s="211">
        <f>IF('Indicator Date hidden'!O52="x","x",$N$2-'Indicator Date hidden'!O52)</f>
        <v>0</v>
      </c>
      <c r="O51" s="211">
        <f>IF('Indicator Date hidden'!P52="x","x",$O$2-'Indicator Date hidden'!P52)</f>
        <v>0</v>
      </c>
      <c r="P51" s="211">
        <f>IF('Indicator Date hidden'!Q52="x","x",$P$2-'Indicator Date hidden'!Q52)</f>
        <v>0</v>
      </c>
      <c r="Q51" s="211">
        <f>IF('Indicator Date hidden'!R52="x","x",$Q$2-'Indicator Date hidden'!R52)</f>
        <v>1</v>
      </c>
      <c r="R51" s="211">
        <f>IF('Indicator Date hidden'!S52="x","x",$R$2-'Indicator Date hidden'!S52)</f>
        <v>0</v>
      </c>
      <c r="S51" s="211">
        <f>IF('Indicator Date hidden'!T52="x","x",$S$2-'Indicator Date hidden'!T52)</f>
        <v>0</v>
      </c>
      <c r="T51" s="211">
        <f>IF('Indicator Date hidden'!U52="x","x",$T$2-'Indicator Date hidden'!U52)</f>
        <v>0</v>
      </c>
      <c r="U51" s="211">
        <f>IF('Indicator Date hidden'!V52="x","x",$U$2-'Indicator Date hidden'!V52)</f>
        <v>0</v>
      </c>
      <c r="V51" s="211">
        <f>IF('Indicator Date hidden'!W52="x","x",$V$2-'Indicator Date hidden'!W52)</f>
        <v>0</v>
      </c>
      <c r="W51" s="211">
        <f>IF('Indicator Date hidden'!X52="x","x",$W$2-'Indicator Date hidden'!X52)</f>
        <v>1</v>
      </c>
      <c r="X51" s="211">
        <f>IF('Indicator Date hidden'!Y52="x","x",$X$2-'Indicator Date hidden'!Y52)</f>
        <v>2</v>
      </c>
      <c r="Y51" s="211">
        <f>IF('Indicator Date hidden'!Z52="x","x",$Y$2-'Indicator Date hidden'!Z52)</f>
        <v>0</v>
      </c>
      <c r="Z51" s="211">
        <f>IF('Indicator Date hidden'!AA52="x","x",$Z$2-'Indicator Date hidden'!AA52)</f>
        <v>0</v>
      </c>
      <c r="AA51" s="211">
        <f>IF('Indicator Date hidden'!AB52="x","x",$AA$2-'Indicator Date hidden'!AB52)</f>
        <v>0</v>
      </c>
      <c r="AB51" s="211">
        <f>IF('Indicator Date hidden'!AC52="x","x",$AB$2-'Indicator Date hidden'!AC52)</f>
        <v>0</v>
      </c>
      <c r="AC51" s="211">
        <f>IF('Indicator Date hidden'!AD52="x","x",$AC$2-'Indicator Date hidden'!AD52)</f>
        <v>0</v>
      </c>
      <c r="AD51" s="211">
        <f>IF('Indicator Date hidden'!AE52="x","x",$AD$2-'Indicator Date hidden'!AE52)</f>
        <v>0</v>
      </c>
      <c r="AE51" s="211">
        <f>IF('Indicator Date hidden'!AF52="x","x",$AE$2-'Indicator Date hidden'!AF52)</f>
        <v>0</v>
      </c>
      <c r="AF51" s="211">
        <f>IF('Indicator Date hidden'!AG52="x","x",$AF$2-'Indicator Date hidden'!AG52)</f>
        <v>0</v>
      </c>
      <c r="AG51" s="211">
        <f>IF('Indicator Date hidden'!AH52="x","x",$AG$2-'Indicator Date hidden'!AH52)</f>
        <v>0</v>
      </c>
      <c r="AH51" s="211">
        <f>IF('Indicator Date hidden'!AI52="x","x",$AH$2-'Indicator Date hidden'!AI52)</f>
        <v>0</v>
      </c>
      <c r="AI51" s="211">
        <f>IF('Indicator Date hidden'!AJ52="x","x",$AI$2-'Indicator Date hidden'!AJ52)</f>
        <v>0</v>
      </c>
      <c r="AJ51" s="211" t="str">
        <f>IF('Indicator Date hidden'!AK52="x","x",$AJ$2-'Indicator Date hidden'!AK52)</f>
        <v>x</v>
      </c>
      <c r="AK51" s="211">
        <f>IF('Indicator Date hidden'!AL52="x","x",$AK$2-'Indicator Date hidden'!AL52)</f>
        <v>1</v>
      </c>
      <c r="AL51" s="211">
        <f>IF('Indicator Date hidden'!AM52="x","x",$AL$2-'Indicator Date hidden'!AM52)</f>
        <v>0</v>
      </c>
      <c r="AM51" s="211">
        <f>IF('Indicator Date hidden'!AN52="x","x",$AM$2-'Indicator Date hidden'!AN52)</f>
        <v>0</v>
      </c>
      <c r="AN51" s="211">
        <f>IF('Indicator Date hidden'!AO52="x","x",$AN$2-'Indicator Date hidden'!AO52)</f>
        <v>0</v>
      </c>
      <c r="AO51" s="211">
        <f>IF('Indicator Date hidden'!AP52="x","x",$AO$2-'Indicator Date hidden'!AP52)</f>
        <v>0</v>
      </c>
      <c r="AP51" s="211">
        <f>IF('Indicator Date hidden'!AQ52="x","x",$AP$2-'Indicator Date hidden'!AQ52)</f>
        <v>0</v>
      </c>
      <c r="AQ51" s="211">
        <f>IF('Indicator Date hidden'!AR52="x","x",$AQ$2-'Indicator Date hidden'!AR52)</f>
        <v>0</v>
      </c>
      <c r="AR51" s="211">
        <f>IF('Indicator Date hidden'!AS52="x","x",$AR$2-'Indicator Date hidden'!AS52)</f>
        <v>0</v>
      </c>
      <c r="AS51" s="211">
        <f>IF('Indicator Date hidden'!AT52="x","x",$AS$2-'Indicator Date hidden'!AT52)</f>
        <v>0</v>
      </c>
      <c r="AT51" s="211">
        <f>IF('Indicator Date hidden'!AU52="x","x",$AT$2-'Indicator Date hidden'!AU52)</f>
        <v>0</v>
      </c>
      <c r="AU51" s="211">
        <f>IF('Indicator Date hidden'!AV52="x","x",$AU$2-'Indicator Date hidden'!AV52)</f>
        <v>1</v>
      </c>
      <c r="AV51" s="211">
        <f>IF('Indicator Date hidden'!AW52="x","x",$AV$2-'Indicator Date hidden'!AW52)</f>
        <v>0</v>
      </c>
      <c r="AW51" s="211">
        <f>IF('Indicator Date hidden'!AX52="x","x",$AW$2-'Indicator Date hidden'!AX52)</f>
        <v>0</v>
      </c>
      <c r="AX51" s="211">
        <f>IF('Indicator Date hidden'!AY52="x","x",$AX$2-'Indicator Date hidden'!AY52)</f>
        <v>0</v>
      </c>
      <c r="AY51" s="211">
        <f>IF('Indicator Date hidden'!AZ52="x","x",$AY$2-'Indicator Date hidden'!AZ52)</f>
        <v>0</v>
      </c>
      <c r="AZ51" s="211">
        <f>IF('Indicator Date hidden'!BA52="x","x",$AZ$2-'Indicator Date hidden'!BA52)</f>
        <v>0</v>
      </c>
      <c r="BA51">
        <f t="shared" si="5"/>
        <v>6</v>
      </c>
      <c r="BB51" s="21">
        <f t="shared" si="6"/>
        <v>0.12</v>
      </c>
      <c r="BC51">
        <f t="shared" si="7"/>
        <v>5</v>
      </c>
      <c r="BD51" s="21">
        <f t="shared" si="8"/>
        <v>0.38157568056677826</v>
      </c>
      <c r="BE51" s="281">
        <f t="shared" si="9"/>
        <v>0</v>
      </c>
    </row>
    <row r="52" spans="1:57" x14ac:dyDescent="0.25">
      <c r="A52" t="s">
        <v>8443</v>
      </c>
      <c r="B52" s="211">
        <f>IF('Indicator Date hidden'!C53="x","x",$B$2-'Indicator Date hidden'!C53)</f>
        <v>0</v>
      </c>
      <c r="C52" s="211">
        <f>IF('Indicator Date hidden'!D53="x","x",$C$2-'Indicator Date hidden'!D53)</f>
        <v>0</v>
      </c>
      <c r="D52" s="211">
        <f>IF('Indicator Date hidden'!E53="x","x",$D$2-'Indicator Date hidden'!E53)</f>
        <v>0</v>
      </c>
      <c r="E52" s="211">
        <f>IF('Indicator Date hidden'!F53="x","x",$E$2-'Indicator Date hidden'!F53)</f>
        <v>0</v>
      </c>
      <c r="F52" s="211">
        <f>IF('Indicator Date hidden'!G53="x","x",$F$2-'Indicator Date hidden'!G53)</f>
        <v>0</v>
      </c>
      <c r="G52" s="211">
        <f>IF('Indicator Date hidden'!H53="x","x",$G$2-'Indicator Date hidden'!H53)</f>
        <v>0</v>
      </c>
      <c r="H52" s="211">
        <f>IF('Indicator Date hidden'!I53="x","x",$H$2-'Indicator Date hidden'!I53)</f>
        <v>0</v>
      </c>
      <c r="I52" s="211">
        <f>IF('Indicator Date hidden'!J53="x","x",$I$2-'Indicator Date hidden'!J53)</f>
        <v>0</v>
      </c>
      <c r="J52" s="211">
        <f>IF('Indicator Date hidden'!K53="x","x",$J$2-'Indicator Date hidden'!K53)</f>
        <v>0</v>
      </c>
      <c r="K52" s="211">
        <f>IF('Indicator Date hidden'!L53="x","x",$K$2-'Indicator Date hidden'!L53)</f>
        <v>0</v>
      </c>
      <c r="L52" s="211">
        <f>IF('Indicator Date hidden'!M53="x","x",$L$2-'Indicator Date hidden'!M53)</f>
        <v>0</v>
      </c>
      <c r="M52" s="211">
        <f>IF('Indicator Date hidden'!N53="x","x",$M$2-'Indicator Date hidden'!N53)</f>
        <v>0</v>
      </c>
      <c r="N52" s="211">
        <f>IF('Indicator Date hidden'!O53="x","x",$N$2-'Indicator Date hidden'!O53)</f>
        <v>0</v>
      </c>
      <c r="O52" s="211">
        <f>IF('Indicator Date hidden'!P53="x","x",$O$2-'Indicator Date hidden'!P53)</f>
        <v>0</v>
      </c>
      <c r="P52" s="211">
        <f>IF('Indicator Date hidden'!Q53="x","x",$P$2-'Indicator Date hidden'!Q53)</f>
        <v>0</v>
      </c>
      <c r="Q52" s="211">
        <f>IF('Indicator Date hidden'!R53="x","x",$Q$2-'Indicator Date hidden'!R53)</f>
        <v>0</v>
      </c>
      <c r="R52" s="211">
        <f>IF('Indicator Date hidden'!S53="x","x",$R$2-'Indicator Date hidden'!S53)</f>
        <v>0</v>
      </c>
      <c r="S52" s="211">
        <f>IF('Indicator Date hidden'!T53="x","x",$S$2-'Indicator Date hidden'!T53)</f>
        <v>0</v>
      </c>
      <c r="T52" s="211">
        <f>IF('Indicator Date hidden'!U53="x","x",$T$2-'Indicator Date hidden'!U53)</f>
        <v>0</v>
      </c>
      <c r="U52" s="211">
        <f>IF('Indicator Date hidden'!V53="x","x",$U$2-'Indicator Date hidden'!V53)</f>
        <v>0</v>
      </c>
      <c r="V52" s="211">
        <f>IF('Indicator Date hidden'!W53="x","x",$V$2-'Indicator Date hidden'!W53)</f>
        <v>0</v>
      </c>
      <c r="W52" s="211">
        <f>IF('Indicator Date hidden'!X53="x","x",$W$2-'Indicator Date hidden'!X53)</f>
        <v>2</v>
      </c>
      <c r="X52" s="211">
        <f>IF('Indicator Date hidden'!Y53="x","x",$X$2-'Indicator Date hidden'!Y53)</f>
        <v>3</v>
      </c>
      <c r="Y52" s="211">
        <f>IF('Indicator Date hidden'!Z53="x","x",$Y$2-'Indicator Date hidden'!Z53)</f>
        <v>0</v>
      </c>
      <c r="Z52" s="211">
        <f>IF('Indicator Date hidden'!AA53="x","x",$Z$2-'Indicator Date hidden'!AA53)</f>
        <v>0</v>
      </c>
      <c r="AA52" s="211">
        <f>IF('Indicator Date hidden'!AB53="x","x",$AA$2-'Indicator Date hidden'!AB53)</f>
        <v>0</v>
      </c>
      <c r="AB52" s="211">
        <f>IF('Indicator Date hidden'!AC53="x","x",$AB$2-'Indicator Date hidden'!AC53)</f>
        <v>0</v>
      </c>
      <c r="AC52" s="211">
        <f>IF('Indicator Date hidden'!AD53="x","x",$AC$2-'Indicator Date hidden'!AD53)</f>
        <v>0</v>
      </c>
      <c r="AD52" s="211">
        <f>IF('Indicator Date hidden'!AE53="x","x",$AD$2-'Indicator Date hidden'!AE53)</f>
        <v>0</v>
      </c>
      <c r="AE52" s="211">
        <f>IF('Indicator Date hidden'!AF53="x","x",$AE$2-'Indicator Date hidden'!AF53)</f>
        <v>0</v>
      </c>
      <c r="AF52" s="211">
        <f>IF('Indicator Date hidden'!AG53="x","x",$AF$2-'Indicator Date hidden'!AG53)</f>
        <v>0</v>
      </c>
      <c r="AG52" s="211">
        <f>IF('Indicator Date hidden'!AH53="x","x",$AG$2-'Indicator Date hidden'!AH53)</f>
        <v>0</v>
      </c>
      <c r="AH52" s="211">
        <f>IF('Indicator Date hidden'!AI53="x","x",$AH$2-'Indicator Date hidden'!AI53)</f>
        <v>0</v>
      </c>
      <c r="AI52" s="211">
        <f>IF('Indicator Date hidden'!AJ53="x","x",$AI$2-'Indicator Date hidden'!AJ53)</f>
        <v>0</v>
      </c>
      <c r="AJ52" s="211" t="str">
        <f>IF('Indicator Date hidden'!AK53="x","x",$AJ$2-'Indicator Date hidden'!AK53)</f>
        <v>x</v>
      </c>
      <c r="AK52" s="211">
        <f>IF('Indicator Date hidden'!AL53="x","x",$AK$2-'Indicator Date hidden'!AL53)</f>
        <v>1</v>
      </c>
      <c r="AL52" s="211">
        <f>IF('Indicator Date hidden'!AM53="x","x",$AL$2-'Indicator Date hidden'!AM53)</f>
        <v>0</v>
      </c>
      <c r="AM52" s="211">
        <f>IF('Indicator Date hidden'!AN53="x","x",$AM$2-'Indicator Date hidden'!AN53)</f>
        <v>0</v>
      </c>
      <c r="AN52" s="211">
        <f>IF('Indicator Date hidden'!AO53="x","x",$AN$2-'Indicator Date hidden'!AO53)</f>
        <v>0</v>
      </c>
      <c r="AO52" s="211">
        <f>IF('Indicator Date hidden'!AP53="x","x",$AO$2-'Indicator Date hidden'!AP53)</f>
        <v>0</v>
      </c>
      <c r="AP52" s="211">
        <f>IF('Indicator Date hidden'!AQ53="x","x",$AP$2-'Indicator Date hidden'!AQ53)</f>
        <v>0</v>
      </c>
      <c r="AQ52" s="211">
        <f>IF('Indicator Date hidden'!AR53="x","x",$AQ$2-'Indicator Date hidden'!AR53)</f>
        <v>0</v>
      </c>
      <c r="AR52" s="211">
        <f>IF('Indicator Date hidden'!AS53="x","x",$AR$2-'Indicator Date hidden'!AS53)</f>
        <v>0</v>
      </c>
      <c r="AS52" s="211">
        <f>IF('Indicator Date hidden'!AT53="x","x",$AS$2-'Indicator Date hidden'!AT53)</f>
        <v>0</v>
      </c>
      <c r="AT52" s="211">
        <f>IF('Indicator Date hidden'!AU53="x","x",$AT$2-'Indicator Date hidden'!AU53)</f>
        <v>0</v>
      </c>
      <c r="AU52" s="211">
        <f>IF('Indicator Date hidden'!AV53="x","x",$AU$2-'Indicator Date hidden'!AV53)</f>
        <v>1</v>
      </c>
      <c r="AV52" s="211">
        <f>IF('Indicator Date hidden'!AW53="x","x",$AV$2-'Indicator Date hidden'!AW53)</f>
        <v>0</v>
      </c>
      <c r="AW52" s="211">
        <f>IF('Indicator Date hidden'!AX53="x","x",$AW$2-'Indicator Date hidden'!AX53)</f>
        <v>0</v>
      </c>
      <c r="AX52" s="211">
        <f>IF('Indicator Date hidden'!AY53="x","x",$AX$2-'Indicator Date hidden'!AY53)</f>
        <v>0</v>
      </c>
      <c r="AY52" s="211">
        <f>IF('Indicator Date hidden'!AZ53="x","x",$AY$2-'Indicator Date hidden'!AZ53)</f>
        <v>0</v>
      </c>
      <c r="AZ52" s="211">
        <f>IF('Indicator Date hidden'!BA53="x","x",$AZ$2-'Indicator Date hidden'!BA53)</f>
        <v>0</v>
      </c>
      <c r="BA52">
        <f t="shared" si="5"/>
        <v>7</v>
      </c>
      <c r="BB52" s="21">
        <f t="shared" si="6"/>
        <v>0.14000000000000001</v>
      </c>
      <c r="BC52">
        <f t="shared" si="7"/>
        <v>4</v>
      </c>
      <c r="BD52" s="21">
        <f t="shared" si="8"/>
        <v>0.52952809179494909</v>
      </c>
      <c r="BE52" s="281">
        <f t="shared" si="9"/>
        <v>0</v>
      </c>
    </row>
    <row r="53" spans="1:57" x14ac:dyDescent="0.25">
      <c r="A53" t="s">
        <v>8444</v>
      </c>
      <c r="B53" s="211">
        <f>IF('Indicator Date hidden'!C54="x","x",$B$2-'Indicator Date hidden'!C54)</f>
        <v>0</v>
      </c>
      <c r="C53" s="211">
        <f>IF('Indicator Date hidden'!D54="x","x",$C$2-'Indicator Date hidden'!D54)</f>
        <v>0</v>
      </c>
      <c r="D53" s="211">
        <f>IF('Indicator Date hidden'!E54="x","x",$D$2-'Indicator Date hidden'!E54)</f>
        <v>0</v>
      </c>
      <c r="E53" s="211">
        <f>IF('Indicator Date hidden'!F54="x","x",$E$2-'Indicator Date hidden'!F54)</f>
        <v>0</v>
      </c>
      <c r="F53" s="211">
        <f>IF('Indicator Date hidden'!G54="x","x",$F$2-'Indicator Date hidden'!G54)</f>
        <v>0</v>
      </c>
      <c r="G53" s="211">
        <f>IF('Indicator Date hidden'!H54="x","x",$G$2-'Indicator Date hidden'!H54)</f>
        <v>0</v>
      </c>
      <c r="H53" s="211">
        <f>IF('Indicator Date hidden'!I54="x","x",$H$2-'Indicator Date hidden'!I54)</f>
        <v>0</v>
      </c>
      <c r="I53" s="211">
        <f>IF('Indicator Date hidden'!J54="x","x",$I$2-'Indicator Date hidden'!J54)</f>
        <v>0</v>
      </c>
      <c r="J53" s="211">
        <f>IF('Indicator Date hidden'!K54="x","x",$J$2-'Indicator Date hidden'!K54)</f>
        <v>0</v>
      </c>
      <c r="K53" s="211">
        <f>IF('Indicator Date hidden'!L54="x","x",$K$2-'Indicator Date hidden'!L54)</f>
        <v>0</v>
      </c>
      <c r="L53" s="211">
        <f>IF('Indicator Date hidden'!M54="x","x",$L$2-'Indicator Date hidden'!M54)</f>
        <v>0</v>
      </c>
      <c r="M53" s="211">
        <f>IF('Indicator Date hidden'!N54="x","x",$M$2-'Indicator Date hidden'!N54)</f>
        <v>0</v>
      </c>
      <c r="N53" s="211">
        <f>IF('Indicator Date hidden'!O54="x","x",$N$2-'Indicator Date hidden'!O54)</f>
        <v>0</v>
      </c>
      <c r="O53" s="211">
        <f>IF('Indicator Date hidden'!P54="x","x",$O$2-'Indicator Date hidden'!P54)</f>
        <v>0</v>
      </c>
      <c r="P53" s="211">
        <f>IF('Indicator Date hidden'!Q54="x","x",$P$2-'Indicator Date hidden'!Q54)</f>
        <v>0</v>
      </c>
      <c r="Q53" s="211">
        <f>IF('Indicator Date hidden'!R54="x","x",$Q$2-'Indicator Date hidden'!R54)</f>
        <v>0</v>
      </c>
      <c r="R53" s="211">
        <f>IF('Indicator Date hidden'!S54="x","x",$R$2-'Indicator Date hidden'!S54)</f>
        <v>0</v>
      </c>
      <c r="S53" s="211">
        <f>IF('Indicator Date hidden'!T54="x","x",$S$2-'Indicator Date hidden'!T54)</f>
        <v>0</v>
      </c>
      <c r="T53" s="211">
        <f>IF('Indicator Date hidden'!U54="x","x",$T$2-'Indicator Date hidden'!U54)</f>
        <v>0</v>
      </c>
      <c r="U53" s="211">
        <f>IF('Indicator Date hidden'!V54="x","x",$U$2-'Indicator Date hidden'!V54)</f>
        <v>0</v>
      </c>
      <c r="V53" s="211">
        <f>IF('Indicator Date hidden'!W54="x","x",$V$2-'Indicator Date hidden'!W54)</f>
        <v>0</v>
      </c>
      <c r="W53" s="211">
        <f>IF('Indicator Date hidden'!X54="x","x",$W$2-'Indicator Date hidden'!X54)</f>
        <v>0</v>
      </c>
      <c r="X53" s="211">
        <f>IF('Indicator Date hidden'!Y54="x","x",$X$2-'Indicator Date hidden'!Y54)</f>
        <v>4</v>
      </c>
      <c r="Y53" s="211">
        <f>IF('Indicator Date hidden'!Z54="x","x",$Y$2-'Indicator Date hidden'!Z54)</f>
        <v>0</v>
      </c>
      <c r="Z53" s="211">
        <f>IF('Indicator Date hidden'!AA54="x","x",$Z$2-'Indicator Date hidden'!AA54)</f>
        <v>0</v>
      </c>
      <c r="AA53" s="211">
        <f>IF('Indicator Date hidden'!AB54="x","x",$AA$2-'Indicator Date hidden'!AB54)</f>
        <v>0</v>
      </c>
      <c r="AB53" s="211">
        <f>IF('Indicator Date hidden'!AC54="x","x",$AB$2-'Indicator Date hidden'!AC54)</f>
        <v>0</v>
      </c>
      <c r="AC53" s="211">
        <f>IF('Indicator Date hidden'!AD54="x","x",$AC$2-'Indicator Date hidden'!AD54)</f>
        <v>0</v>
      </c>
      <c r="AD53" s="211" t="str">
        <f>IF('Indicator Date hidden'!AE54="x","x",$AD$2-'Indicator Date hidden'!AE54)</f>
        <v>x</v>
      </c>
      <c r="AE53" s="211">
        <f>IF('Indicator Date hidden'!AF54="x","x",$AE$2-'Indicator Date hidden'!AF54)</f>
        <v>0</v>
      </c>
      <c r="AF53" s="211">
        <f>IF('Indicator Date hidden'!AG54="x","x",$AF$2-'Indicator Date hidden'!AG54)</f>
        <v>5</v>
      </c>
      <c r="AG53" s="211">
        <f>IF('Indicator Date hidden'!AH54="x","x",$AG$2-'Indicator Date hidden'!AH54)</f>
        <v>0</v>
      </c>
      <c r="AH53" s="211">
        <f>IF('Indicator Date hidden'!AI54="x","x",$AH$2-'Indicator Date hidden'!AI54)</f>
        <v>0</v>
      </c>
      <c r="AI53" s="211">
        <f>IF('Indicator Date hidden'!AJ54="x","x",$AI$2-'Indicator Date hidden'!AJ54)</f>
        <v>0</v>
      </c>
      <c r="AJ53" s="211">
        <f>IF('Indicator Date hidden'!AK54="x","x",$AJ$2-'Indicator Date hidden'!AK54)</f>
        <v>1</v>
      </c>
      <c r="AK53" s="211">
        <f>IF('Indicator Date hidden'!AL54="x","x",$AK$2-'Indicator Date hidden'!AL54)</f>
        <v>0</v>
      </c>
      <c r="AL53" s="211">
        <f>IF('Indicator Date hidden'!AM54="x","x",$AL$2-'Indicator Date hidden'!AM54)</f>
        <v>0</v>
      </c>
      <c r="AM53" s="211">
        <f>IF('Indicator Date hidden'!AN54="x","x",$AM$2-'Indicator Date hidden'!AN54)</f>
        <v>0</v>
      </c>
      <c r="AN53" s="211">
        <f>IF('Indicator Date hidden'!AO54="x","x",$AN$2-'Indicator Date hidden'!AO54)</f>
        <v>0</v>
      </c>
      <c r="AO53" s="211">
        <f>IF('Indicator Date hidden'!AP54="x","x",$AO$2-'Indicator Date hidden'!AP54)</f>
        <v>0</v>
      </c>
      <c r="AP53" s="211">
        <f>IF('Indicator Date hidden'!AQ54="x","x",$AP$2-'Indicator Date hidden'!AQ54)</f>
        <v>0</v>
      </c>
      <c r="AQ53" s="211">
        <f>IF('Indicator Date hidden'!AR54="x","x",$AQ$2-'Indicator Date hidden'!AR54)</f>
        <v>0</v>
      </c>
      <c r="AR53" s="211">
        <f>IF('Indicator Date hidden'!AS54="x","x",$AR$2-'Indicator Date hidden'!AS54)</f>
        <v>0</v>
      </c>
      <c r="AS53" s="211">
        <f>IF('Indicator Date hidden'!AT54="x","x",$AS$2-'Indicator Date hidden'!AT54)</f>
        <v>0</v>
      </c>
      <c r="AT53" s="211">
        <f>IF('Indicator Date hidden'!AU54="x","x",$AT$2-'Indicator Date hidden'!AU54)</f>
        <v>0</v>
      </c>
      <c r="AU53" s="211">
        <f>IF('Indicator Date hidden'!AV54="x","x",$AU$2-'Indicator Date hidden'!AV54)</f>
        <v>1</v>
      </c>
      <c r="AV53" s="211">
        <f>IF('Indicator Date hidden'!AW54="x","x",$AV$2-'Indicator Date hidden'!AW54)</f>
        <v>0</v>
      </c>
      <c r="AW53" s="211">
        <f>IF('Indicator Date hidden'!AX54="x","x",$AW$2-'Indicator Date hidden'!AX54)</f>
        <v>0</v>
      </c>
      <c r="AX53" s="211">
        <f>IF('Indicator Date hidden'!AY54="x","x",$AX$2-'Indicator Date hidden'!AY54)</f>
        <v>0</v>
      </c>
      <c r="AY53" s="211">
        <f>IF('Indicator Date hidden'!AZ54="x","x",$AY$2-'Indicator Date hidden'!AZ54)</f>
        <v>0</v>
      </c>
      <c r="AZ53" s="211">
        <f>IF('Indicator Date hidden'!BA54="x","x",$AZ$2-'Indicator Date hidden'!BA54)</f>
        <v>0</v>
      </c>
      <c r="BA53">
        <f t="shared" si="5"/>
        <v>11</v>
      </c>
      <c r="BB53" s="21">
        <f t="shared" si="6"/>
        <v>0.22</v>
      </c>
      <c r="BC53">
        <f t="shared" si="7"/>
        <v>4</v>
      </c>
      <c r="BD53" s="21">
        <f t="shared" si="8"/>
        <v>0.90088845036441667</v>
      </c>
      <c r="BE53" s="281">
        <f t="shared" si="9"/>
        <v>0</v>
      </c>
    </row>
    <row r="54" spans="1:57" x14ac:dyDescent="0.25">
      <c r="A54" t="s">
        <v>8605</v>
      </c>
      <c r="B54" s="211">
        <f>IF('Indicator Date hidden'!C55="x","x",$B$2-'Indicator Date hidden'!C55)</f>
        <v>0</v>
      </c>
      <c r="C54" s="211">
        <f>IF('Indicator Date hidden'!D55="x","x",$C$2-'Indicator Date hidden'!D55)</f>
        <v>0</v>
      </c>
      <c r="D54" s="211">
        <f>IF('Indicator Date hidden'!E55="x","x",$D$2-'Indicator Date hidden'!E55)</f>
        <v>0</v>
      </c>
      <c r="E54" s="211">
        <f>IF('Indicator Date hidden'!F55="x","x",$E$2-'Indicator Date hidden'!F55)</f>
        <v>0</v>
      </c>
      <c r="F54" s="211">
        <f>IF('Indicator Date hidden'!G55="x","x",$F$2-'Indicator Date hidden'!G55)</f>
        <v>0</v>
      </c>
      <c r="G54" s="211">
        <f>IF('Indicator Date hidden'!H55="x","x",$G$2-'Indicator Date hidden'!H55)</f>
        <v>0</v>
      </c>
      <c r="H54" s="211">
        <f>IF('Indicator Date hidden'!I55="x","x",$H$2-'Indicator Date hidden'!I55)</f>
        <v>0</v>
      </c>
      <c r="I54" s="211">
        <f>IF('Indicator Date hidden'!J55="x","x",$I$2-'Indicator Date hidden'!J55)</f>
        <v>0</v>
      </c>
      <c r="J54" s="211">
        <f>IF('Indicator Date hidden'!K55="x","x",$J$2-'Indicator Date hidden'!K55)</f>
        <v>0</v>
      </c>
      <c r="K54" s="211">
        <f>IF('Indicator Date hidden'!L55="x","x",$K$2-'Indicator Date hidden'!L55)</f>
        <v>0</v>
      </c>
      <c r="L54" s="211">
        <f>IF('Indicator Date hidden'!M55="x","x",$L$2-'Indicator Date hidden'!M55)</f>
        <v>0</v>
      </c>
      <c r="M54" s="211">
        <f>IF('Indicator Date hidden'!N55="x","x",$M$2-'Indicator Date hidden'!N55)</f>
        <v>0</v>
      </c>
      <c r="N54" s="211">
        <f>IF('Indicator Date hidden'!O55="x","x",$N$2-'Indicator Date hidden'!O55)</f>
        <v>0</v>
      </c>
      <c r="O54" s="211">
        <f>IF('Indicator Date hidden'!P55="x","x",$O$2-'Indicator Date hidden'!P55)</f>
        <v>0</v>
      </c>
      <c r="P54" s="211">
        <f>IF('Indicator Date hidden'!Q55="x","x",$P$2-'Indicator Date hidden'!Q55)</f>
        <v>0</v>
      </c>
      <c r="Q54" s="211" t="str">
        <f>IF('Indicator Date hidden'!R55="x","x",$Q$2-'Indicator Date hidden'!R55)</f>
        <v>x</v>
      </c>
      <c r="R54" s="211">
        <f>IF('Indicator Date hidden'!S55="x","x",$R$2-'Indicator Date hidden'!S55)</f>
        <v>0</v>
      </c>
      <c r="S54" s="211">
        <f>IF('Indicator Date hidden'!T55="x","x",$S$2-'Indicator Date hidden'!T55)</f>
        <v>0</v>
      </c>
      <c r="T54" s="211">
        <f>IF('Indicator Date hidden'!U55="x","x",$T$2-'Indicator Date hidden'!U55)</f>
        <v>0</v>
      </c>
      <c r="U54" s="211">
        <f>IF('Indicator Date hidden'!V55="x","x",$U$2-'Indicator Date hidden'!V55)</f>
        <v>0</v>
      </c>
      <c r="V54" s="211">
        <f>IF('Indicator Date hidden'!W55="x","x",$V$2-'Indicator Date hidden'!W55)</f>
        <v>0</v>
      </c>
      <c r="W54" s="211">
        <f>IF('Indicator Date hidden'!X55="x","x",$W$2-'Indicator Date hidden'!X55)</f>
        <v>6</v>
      </c>
      <c r="X54" s="211">
        <f>IF('Indicator Date hidden'!Y55="x","x",$X$2-'Indicator Date hidden'!Y55)</f>
        <v>4</v>
      </c>
      <c r="Y54" s="211">
        <f>IF('Indicator Date hidden'!Z55="x","x",$Y$2-'Indicator Date hidden'!Z55)</f>
        <v>0</v>
      </c>
      <c r="Z54" s="211">
        <f>IF('Indicator Date hidden'!AA55="x","x",$Z$2-'Indicator Date hidden'!AA55)</f>
        <v>0</v>
      </c>
      <c r="AA54" s="211">
        <f>IF('Indicator Date hidden'!AB55="x","x",$AA$2-'Indicator Date hidden'!AB55)</f>
        <v>0</v>
      </c>
      <c r="AB54" s="211">
        <f>IF('Indicator Date hidden'!AC55="x","x",$AB$2-'Indicator Date hidden'!AC55)</f>
        <v>0</v>
      </c>
      <c r="AC54" s="211">
        <f>IF('Indicator Date hidden'!AD55="x","x",$AC$2-'Indicator Date hidden'!AD55)</f>
        <v>0</v>
      </c>
      <c r="AD54" s="211">
        <f>IF('Indicator Date hidden'!AE55="x","x",$AD$2-'Indicator Date hidden'!AE55)</f>
        <v>0</v>
      </c>
      <c r="AE54" s="211">
        <f>IF('Indicator Date hidden'!AF55="x","x",$AE$2-'Indicator Date hidden'!AF55)</f>
        <v>0</v>
      </c>
      <c r="AF54" s="211">
        <f>IF('Indicator Date hidden'!AG55="x","x",$AF$2-'Indicator Date hidden'!AG55)</f>
        <v>0</v>
      </c>
      <c r="AG54" s="211">
        <f>IF('Indicator Date hidden'!AH55="x","x",$AG$2-'Indicator Date hidden'!AH55)</f>
        <v>0</v>
      </c>
      <c r="AH54" s="211">
        <f>IF('Indicator Date hidden'!AI55="x","x",$AH$2-'Indicator Date hidden'!AI55)</f>
        <v>0</v>
      </c>
      <c r="AI54" s="211">
        <f>IF('Indicator Date hidden'!AJ55="x","x",$AI$2-'Indicator Date hidden'!AJ55)</f>
        <v>0</v>
      </c>
      <c r="AJ54" s="211">
        <f>IF('Indicator Date hidden'!AK55="x","x",$AJ$2-'Indicator Date hidden'!AK55)</f>
        <v>1</v>
      </c>
      <c r="AK54" s="211">
        <f>IF('Indicator Date hidden'!AL55="x","x",$AK$2-'Indicator Date hidden'!AL55)</f>
        <v>1</v>
      </c>
      <c r="AL54" s="211">
        <f>IF('Indicator Date hidden'!AM55="x","x",$AL$2-'Indicator Date hidden'!AM55)</f>
        <v>0</v>
      </c>
      <c r="AM54" s="211">
        <f>IF('Indicator Date hidden'!AN55="x","x",$AM$2-'Indicator Date hidden'!AN55)</f>
        <v>0</v>
      </c>
      <c r="AN54" s="211">
        <f>IF('Indicator Date hidden'!AO55="x","x",$AN$2-'Indicator Date hidden'!AO55)</f>
        <v>0</v>
      </c>
      <c r="AO54" s="211">
        <f>IF('Indicator Date hidden'!AP55="x","x",$AO$2-'Indicator Date hidden'!AP55)</f>
        <v>0</v>
      </c>
      <c r="AP54" s="211">
        <f>IF('Indicator Date hidden'!AQ55="x","x",$AP$2-'Indicator Date hidden'!AQ55)</f>
        <v>0</v>
      </c>
      <c r="AQ54" s="211">
        <f>IF('Indicator Date hidden'!AR55="x","x",$AQ$2-'Indicator Date hidden'!AR55)</f>
        <v>6</v>
      </c>
      <c r="AR54" s="211">
        <f>IF('Indicator Date hidden'!AS55="x","x",$AR$2-'Indicator Date hidden'!AS55)</f>
        <v>0</v>
      </c>
      <c r="AS54" s="211">
        <f>IF('Indicator Date hidden'!AT55="x","x",$AS$2-'Indicator Date hidden'!AT55)</f>
        <v>0</v>
      </c>
      <c r="AT54" s="211">
        <f>IF('Indicator Date hidden'!AU55="x","x",$AT$2-'Indicator Date hidden'!AU55)</f>
        <v>0</v>
      </c>
      <c r="AU54" s="211">
        <f>IF('Indicator Date hidden'!AV55="x","x",$AU$2-'Indicator Date hidden'!AV55)</f>
        <v>1</v>
      </c>
      <c r="AV54" s="211">
        <f>IF('Indicator Date hidden'!AW55="x","x",$AV$2-'Indicator Date hidden'!AW55)</f>
        <v>0</v>
      </c>
      <c r="AW54" s="211">
        <f>IF('Indicator Date hidden'!AX55="x","x",$AW$2-'Indicator Date hidden'!AX55)</f>
        <v>0</v>
      </c>
      <c r="AX54" s="211">
        <f>IF('Indicator Date hidden'!AY55="x","x",$AX$2-'Indicator Date hidden'!AY55)</f>
        <v>0</v>
      </c>
      <c r="AY54" s="211">
        <f>IF('Indicator Date hidden'!AZ55="x","x",$AY$2-'Indicator Date hidden'!AZ55)</f>
        <v>0</v>
      </c>
      <c r="AZ54" s="211">
        <f>IF('Indicator Date hidden'!BA55="x","x",$AZ$2-'Indicator Date hidden'!BA55)</f>
        <v>0</v>
      </c>
      <c r="BA54">
        <f t="shared" si="5"/>
        <v>19</v>
      </c>
      <c r="BB54" s="21">
        <f t="shared" si="6"/>
        <v>0.38</v>
      </c>
      <c r="BC54">
        <f t="shared" si="7"/>
        <v>6</v>
      </c>
      <c r="BD54" s="21">
        <f t="shared" si="8"/>
        <v>1.2944496900227525</v>
      </c>
      <c r="BE54" s="281">
        <f t="shared" si="9"/>
        <v>0</v>
      </c>
    </row>
    <row r="55" spans="1:57" x14ac:dyDescent="0.25">
      <c r="A55" t="s">
        <v>8472</v>
      </c>
      <c r="B55" s="211">
        <f>IF('Indicator Date hidden'!C56="x","x",$B$2-'Indicator Date hidden'!C56)</f>
        <v>0</v>
      </c>
      <c r="C55" s="211">
        <f>IF('Indicator Date hidden'!D56="x","x",$C$2-'Indicator Date hidden'!D56)</f>
        <v>0</v>
      </c>
      <c r="D55" s="211">
        <f>IF('Indicator Date hidden'!E56="x","x",$D$2-'Indicator Date hidden'!E56)</f>
        <v>0</v>
      </c>
      <c r="E55" s="211">
        <f>IF('Indicator Date hidden'!F56="x","x",$E$2-'Indicator Date hidden'!F56)</f>
        <v>0</v>
      </c>
      <c r="F55" s="211">
        <f>IF('Indicator Date hidden'!G56="x","x",$F$2-'Indicator Date hidden'!G56)</f>
        <v>0</v>
      </c>
      <c r="G55" s="211">
        <f>IF('Indicator Date hidden'!H56="x","x",$G$2-'Indicator Date hidden'!H56)</f>
        <v>0</v>
      </c>
      <c r="H55" s="211">
        <f>IF('Indicator Date hidden'!I56="x","x",$H$2-'Indicator Date hidden'!I56)</f>
        <v>0</v>
      </c>
      <c r="I55" s="211">
        <f>IF('Indicator Date hidden'!J56="x","x",$I$2-'Indicator Date hidden'!J56)</f>
        <v>0</v>
      </c>
      <c r="J55" s="211">
        <f>IF('Indicator Date hidden'!K56="x","x",$J$2-'Indicator Date hidden'!K56)</f>
        <v>0</v>
      </c>
      <c r="K55" s="211">
        <f>IF('Indicator Date hidden'!L56="x","x",$K$2-'Indicator Date hidden'!L56)</f>
        <v>0</v>
      </c>
      <c r="L55" s="211">
        <f>IF('Indicator Date hidden'!M56="x","x",$L$2-'Indicator Date hidden'!M56)</f>
        <v>0</v>
      </c>
      <c r="M55" s="211">
        <f>IF('Indicator Date hidden'!N56="x","x",$M$2-'Indicator Date hidden'!N56)</f>
        <v>0</v>
      </c>
      <c r="N55" s="211">
        <f>IF('Indicator Date hidden'!O56="x","x",$N$2-'Indicator Date hidden'!O56)</f>
        <v>0</v>
      </c>
      <c r="O55" s="211">
        <f>IF('Indicator Date hidden'!P56="x","x",$O$2-'Indicator Date hidden'!P56)</f>
        <v>0</v>
      </c>
      <c r="P55" s="211">
        <f>IF('Indicator Date hidden'!Q56="x","x",$P$2-'Indicator Date hidden'!Q56)</f>
        <v>0</v>
      </c>
      <c r="Q55" s="211" t="str">
        <f>IF('Indicator Date hidden'!R56="x","x",$Q$2-'Indicator Date hidden'!R56)</f>
        <v>x</v>
      </c>
      <c r="R55" s="211">
        <f>IF('Indicator Date hidden'!S56="x","x",$R$2-'Indicator Date hidden'!S56)</f>
        <v>0</v>
      </c>
      <c r="S55" s="211">
        <f>IF('Indicator Date hidden'!T56="x","x",$S$2-'Indicator Date hidden'!T56)</f>
        <v>0</v>
      </c>
      <c r="T55" s="211">
        <f>IF('Indicator Date hidden'!U56="x","x",$T$2-'Indicator Date hidden'!U56)</f>
        <v>0</v>
      </c>
      <c r="U55" s="211">
        <f>IF('Indicator Date hidden'!V56="x","x",$U$2-'Indicator Date hidden'!V56)</f>
        <v>0</v>
      </c>
      <c r="V55" s="211">
        <f>IF('Indicator Date hidden'!W56="x","x",$V$2-'Indicator Date hidden'!W56)</f>
        <v>0</v>
      </c>
      <c r="W55" s="211">
        <f>IF('Indicator Date hidden'!X56="x","x",$W$2-'Indicator Date hidden'!X56)</f>
        <v>4</v>
      </c>
      <c r="X55" s="211" t="str">
        <f>IF('Indicator Date hidden'!Y56="x","x",$X$2-'Indicator Date hidden'!Y56)</f>
        <v>x</v>
      </c>
      <c r="Y55" s="211">
        <f>IF('Indicator Date hidden'!Z56="x","x",$Y$2-'Indicator Date hidden'!Z56)</f>
        <v>0</v>
      </c>
      <c r="Z55" s="211">
        <f>IF('Indicator Date hidden'!AA56="x","x",$Z$2-'Indicator Date hidden'!AA56)</f>
        <v>0</v>
      </c>
      <c r="AA55" s="211">
        <f>IF('Indicator Date hidden'!AB56="x","x",$AA$2-'Indicator Date hidden'!AB56)</f>
        <v>0</v>
      </c>
      <c r="AB55" s="211">
        <f>IF('Indicator Date hidden'!AC56="x","x",$AB$2-'Indicator Date hidden'!AC56)</f>
        <v>0</v>
      </c>
      <c r="AC55" s="211">
        <f>IF('Indicator Date hidden'!AD56="x","x",$AC$2-'Indicator Date hidden'!AD56)</f>
        <v>0</v>
      </c>
      <c r="AD55" s="211">
        <f>IF('Indicator Date hidden'!AE56="x","x",$AD$2-'Indicator Date hidden'!AE56)</f>
        <v>0</v>
      </c>
      <c r="AE55" s="211" t="str">
        <f>IF('Indicator Date hidden'!AF56="x","x",$AE$2-'Indicator Date hidden'!AF56)</f>
        <v>x</v>
      </c>
      <c r="AF55" s="211" t="str">
        <f>IF('Indicator Date hidden'!AG56="x","x",$AF$2-'Indicator Date hidden'!AG56)</f>
        <v>x</v>
      </c>
      <c r="AG55" s="211">
        <f>IF('Indicator Date hidden'!AH56="x","x",$AG$2-'Indicator Date hidden'!AH56)</f>
        <v>0</v>
      </c>
      <c r="AH55" s="211">
        <f>IF('Indicator Date hidden'!AI56="x","x",$AH$2-'Indicator Date hidden'!AI56)</f>
        <v>0</v>
      </c>
      <c r="AI55" s="211">
        <f>IF('Indicator Date hidden'!AJ56="x","x",$AI$2-'Indicator Date hidden'!AJ56)</f>
        <v>0</v>
      </c>
      <c r="AJ55" s="211" t="str">
        <f>IF('Indicator Date hidden'!AK56="x","x",$AJ$2-'Indicator Date hidden'!AK56)</f>
        <v>x</v>
      </c>
      <c r="AK55" s="211">
        <f>IF('Indicator Date hidden'!AL56="x","x",$AK$2-'Indicator Date hidden'!AL56)</f>
        <v>1</v>
      </c>
      <c r="AL55" s="211">
        <f>IF('Indicator Date hidden'!AM56="x","x",$AL$2-'Indicator Date hidden'!AM56)</f>
        <v>0</v>
      </c>
      <c r="AM55" s="211">
        <f>IF('Indicator Date hidden'!AN56="x","x",$AM$2-'Indicator Date hidden'!AN56)</f>
        <v>0</v>
      </c>
      <c r="AN55" s="211">
        <f>IF('Indicator Date hidden'!AO56="x","x",$AN$2-'Indicator Date hidden'!AO56)</f>
        <v>0</v>
      </c>
      <c r="AO55" s="211" t="str">
        <f>IF('Indicator Date hidden'!AP56="x","x",$AO$2-'Indicator Date hidden'!AP56)</f>
        <v>x</v>
      </c>
      <c r="AP55" s="211" t="str">
        <f>IF('Indicator Date hidden'!AQ56="x","x",$AP$2-'Indicator Date hidden'!AQ56)</f>
        <v>x</v>
      </c>
      <c r="AQ55" s="211" t="str">
        <f>IF('Indicator Date hidden'!AR56="x","x",$AQ$2-'Indicator Date hidden'!AR56)</f>
        <v>x</v>
      </c>
      <c r="AR55" s="211">
        <f>IF('Indicator Date hidden'!AS56="x","x",$AR$2-'Indicator Date hidden'!AS56)</f>
        <v>0</v>
      </c>
      <c r="AS55" s="211">
        <f>IF('Indicator Date hidden'!AT56="x","x",$AS$2-'Indicator Date hidden'!AT56)</f>
        <v>2</v>
      </c>
      <c r="AT55" s="211">
        <f>IF('Indicator Date hidden'!AU56="x","x",$AT$2-'Indicator Date hidden'!AU56)</f>
        <v>0</v>
      </c>
      <c r="AU55" s="211">
        <f>IF('Indicator Date hidden'!AV56="x","x",$AU$2-'Indicator Date hidden'!AV56)</f>
        <v>1</v>
      </c>
      <c r="AV55" s="211">
        <f>IF('Indicator Date hidden'!AW56="x","x",$AV$2-'Indicator Date hidden'!AW56)</f>
        <v>0</v>
      </c>
      <c r="AW55" s="211">
        <f>IF('Indicator Date hidden'!AX56="x","x",$AW$2-'Indicator Date hidden'!AX56)</f>
        <v>0</v>
      </c>
      <c r="AX55" s="211">
        <f>IF('Indicator Date hidden'!AY56="x","x",$AX$2-'Indicator Date hidden'!AY56)</f>
        <v>0</v>
      </c>
      <c r="AY55" s="211">
        <f>IF('Indicator Date hidden'!AZ56="x","x",$AY$2-'Indicator Date hidden'!AZ56)</f>
        <v>0</v>
      </c>
      <c r="AZ55" s="211">
        <f>IF('Indicator Date hidden'!BA56="x","x",$AZ$2-'Indicator Date hidden'!BA56)</f>
        <v>0</v>
      </c>
      <c r="BA55">
        <f t="shared" si="5"/>
        <v>8</v>
      </c>
      <c r="BB55" s="21">
        <f t="shared" si="6"/>
        <v>0.18604651162790697</v>
      </c>
      <c r="BC55">
        <f t="shared" si="7"/>
        <v>4</v>
      </c>
      <c r="BD55" s="21">
        <f t="shared" si="8"/>
        <v>0.69066243743802314</v>
      </c>
      <c r="BE55" s="281">
        <f t="shared" si="9"/>
        <v>0</v>
      </c>
    </row>
    <row r="56" spans="1:57" x14ac:dyDescent="0.25">
      <c r="A56" t="s">
        <v>8445</v>
      </c>
      <c r="B56" s="211">
        <f>IF('Indicator Date hidden'!C57="x","x",$B$2-'Indicator Date hidden'!C57)</f>
        <v>0</v>
      </c>
      <c r="C56" s="211">
        <f>IF('Indicator Date hidden'!D57="x","x",$C$2-'Indicator Date hidden'!D57)</f>
        <v>0</v>
      </c>
      <c r="D56" s="211">
        <f>IF('Indicator Date hidden'!E57="x","x",$D$2-'Indicator Date hidden'!E57)</f>
        <v>0</v>
      </c>
      <c r="E56" s="211">
        <f>IF('Indicator Date hidden'!F57="x","x",$E$2-'Indicator Date hidden'!F57)</f>
        <v>0</v>
      </c>
      <c r="F56" s="211">
        <f>IF('Indicator Date hidden'!G57="x","x",$F$2-'Indicator Date hidden'!G57)</f>
        <v>0</v>
      </c>
      <c r="G56" s="211">
        <f>IF('Indicator Date hidden'!H57="x","x",$G$2-'Indicator Date hidden'!H57)</f>
        <v>0</v>
      </c>
      <c r="H56" s="211">
        <f>IF('Indicator Date hidden'!I57="x","x",$H$2-'Indicator Date hidden'!I57)</f>
        <v>0</v>
      </c>
      <c r="I56" s="211">
        <f>IF('Indicator Date hidden'!J57="x","x",$I$2-'Indicator Date hidden'!J57)</f>
        <v>0</v>
      </c>
      <c r="J56" s="211">
        <f>IF('Indicator Date hidden'!K57="x","x",$J$2-'Indicator Date hidden'!K57)</f>
        <v>0</v>
      </c>
      <c r="K56" s="211">
        <f>IF('Indicator Date hidden'!L57="x","x",$K$2-'Indicator Date hidden'!L57)</f>
        <v>0</v>
      </c>
      <c r="L56" s="211">
        <f>IF('Indicator Date hidden'!M57="x","x",$L$2-'Indicator Date hidden'!M57)</f>
        <v>0</v>
      </c>
      <c r="M56" s="211">
        <f>IF('Indicator Date hidden'!N57="x","x",$M$2-'Indicator Date hidden'!N57)</f>
        <v>0</v>
      </c>
      <c r="N56" s="211">
        <f>IF('Indicator Date hidden'!O57="x","x",$N$2-'Indicator Date hidden'!O57)</f>
        <v>0</v>
      </c>
      <c r="O56" s="211">
        <f>IF('Indicator Date hidden'!P57="x","x",$O$2-'Indicator Date hidden'!P57)</f>
        <v>0</v>
      </c>
      <c r="P56" s="211">
        <f>IF('Indicator Date hidden'!Q57="x","x",$P$2-'Indicator Date hidden'!Q57)</f>
        <v>0</v>
      </c>
      <c r="Q56" s="211" t="str">
        <f>IF('Indicator Date hidden'!R57="x","x",$Q$2-'Indicator Date hidden'!R57)</f>
        <v>x</v>
      </c>
      <c r="R56" s="211">
        <f>IF('Indicator Date hidden'!S57="x","x",$R$2-'Indicator Date hidden'!S57)</f>
        <v>0</v>
      </c>
      <c r="S56" s="211">
        <f>IF('Indicator Date hidden'!T57="x","x",$S$2-'Indicator Date hidden'!T57)</f>
        <v>0</v>
      </c>
      <c r="T56" s="211">
        <f>IF('Indicator Date hidden'!U57="x","x",$T$2-'Indicator Date hidden'!U57)</f>
        <v>0</v>
      </c>
      <c r="U56" s="211" t="str">
        <f>IF('Indicator Date hidden'!V57="x","x",$U$2-'Indicator Date hidden'!V57)</f>
        <v>x</v>
      </c>
      <c r="V56" s="211">
        <f>IF('Indicator Date hidden'!W57="x","x",$V$2-'Indicator Date hidden'!W57)</f>
        <v>0</v>
      </c>
      <c r="W56" s="211">
        <f>IF('Indicator Date hidden'!X57="x","x",$W$2-'Indicator Date hidden'!X57)</f>
        <v>4</v>
      </c>
      <c r="X56" s="211" t="str">
        <f>IF('Indicator Date hidden'!Y57="x","x",$X$2-'Indicator Date hidden'!Y57)</f>
        <v>x</v>
      </c>
      <c r="Y56" s="211">
        <f>IF('Indicator Date hidden'!Z57="x","x",$Y$2-'Indicator Date hidden'!Z57)</f>
        <v>0</v>
      </c>
      <c r="Z56" s="211">
        <f>IF('Indicator Date hidden'!AA57="x","x",$Z$2-'Indicator Date hidden'!AA57)</f>
        <v>0</v>
      </c>
      <c r="AA56" s="211">
        <f>IF('Indicator Date hidden'!AB57="x","x",$AA$2-'Indicator Date hidden'!AB57)</f>
        <v>0</v>
      </c>
      <c r="AB56" s="211">
        <f>IF('Indicator Date hidden'!AC57="x","x",$AB$2-'Indicator Date hidden'!AC57)</f>
        <v>0</v>
      </c>
      <c r="AC56" s="211">
        <f>IF('Indicator Date hidden'!AD57="x","x",$AC$2-'Indicator Date hidden'!AD57)</f>
        <v>0</v>
      </c>
      <c r="AD56" s="211">
        <f>IF('Indicator Date hidden'!AE57="x","x",$AD$2-'Indicator Date hidden'!AE57)</f>
        <v>0</v>
      </c>
      <c r="AE56" s="211" t="str">
        <f>IF('Indicator Date hidden'!AF57="x","x",$AE$2-'Indicator Date hidden'!AF57)</f>
        <v>x</v>
      </c>
      <c r="AF56" s="211" t="str">
        <f>IF('Indicator Date hidden'!AG57="x","x",$AF$2-'Indicator Date hidden'!AG57)</f>
        <v>x</v>
      </c>
      <c r="AG56" s="211">
        <f>IF('Indicator Date hidden'!AH57="x","x",$AG$2-'Indicator Date hidden'!AH57)</f>
        <v>0</v>
      </c>
      <c r="AH56" s="211">
        <f>IF('Indicator Date hidden'!AI57="x","x",$AH$2-'Indicator Date hidden'!AI57)</f>
        <v>0</v>
      </c>
      <c r="AI56" s="211">
        <f>IF('Indicator Date hidden'!AJ57="x","x",$AI$2-'Indicator Date hidden'!AJ57)</f>
        <v>0</v>
      </c>
      <c r="AJ56" s="211" t="str">
        <f>IF('Indicator Date hidden'!AK57="x","x",$AJ$2-'Indicator Date hidden'!AK57)</f>
        <v>x</v>
      </c>
      <c r="AK56" s="211">
        <f>IF('Indicator Date hidden'!AL57="x","x",$AK$2-'Indicator Date hidden'!AL57)</f>
        <v>1</v>
      </c>
      <c r="AL56" s="211">
        <f>IF('Indicator Date hidden'!AM57="x","x",$AL$2-'Indicator Date hidden'!AM57)</f>
        <v>0</v>
      </c>
      <c r="AM56" s="211">
        <f>IF('Indicator Date hidden'!AN57="x","x",$AM$2-'Indicator Date hidden'!AN57)</f>
        <v>0</v>
      </c>
      <c r="AN56" s="211">
        <f>IF('Indicator Date hidden'!AO57="x","x",$AN$2-'Indicator Date hidden'!AO57)</f>
        <v>0</v>
      </c>
      <c r="AO56" s="211" t="str">
        <f>IF('Indicator Date hidden'!AP57="x","x",$AO$2-'Indicator Date hidden'!AP57)</f>
        <v>x</v>
      </c>
      <c r="AP56" s="211" t="str">
        <f>IF('Indicator Date hidden'!AQ57="x","x",$AP$2-'Indicator Date hidden'!AQ57)</f>
        <v>x</v>
      </c>
      <c r="AQ56" s="211" t="str">
        <f>IF('Indicator Date hidden'!AR57="x","x",$AQ$2-'Indicator Date hidden'!AR57)</f>
        <v>x</v>
      </c>
      <c r="AR56" s="211">
        <f>IF('Indicator Date hidden'!AS57="x","x",$AR$2-'Indicator Date hidden'!AS57)</f>
        <v>0</v>
      </c>
      <c r="AS56" s="211">
        <f>IF('Indicator Date hidden'!AT57="x","x",$AS$2-'Indicator Date hidden'!AT57)</f>
        <v>0</v>
      </c>
      <c r="AT56" s="211">
        <f>IF('Indicator Date hidden'!AU57="x","x",$AT$2-'Indicator Date hidden'!AU57)</f>
        <v>0</v>
      </c>
      <c r="AU56" s="211">
        <f>IF('Indicator Date hidden'!AV57="x","x",$AU$2-'Indicator Date hidden'!AV57)</f>
        <v>1</v>
      </c>
      <c r="AV56" s="211">
        <f>IF('Indicator Date hidden'!AW57="x","x",$AV$2-'Indicator Date hidden'!AW57)</f>
        <v>0</v>
      </c>
      <c r="AW56" s="211">
        <f>IF('Indicator Date hidden'!AX57="x","x",$AW$2-'Indicator Date hidden'!AX57)</f>
        <v>0</v>
      </c>
      <c r="AX56" s="211">
        <f>IF('Indicator Date hidden'!AY57="x","x",$AX$2-'Indicator Date hidden'!AY57)</f>
        <v>0</v>
      </c>
      <c r="AY56" s="211">
        <f>IF('Indicator Date hidden'!AZ57="x","x",$AY$2-'Indicator Date hidden'!AZ57)</f>
        <v>0</v>
      </c>
      <c r="AZ56" s="211">
        <f>IF('Indicator Date hidden'!BA57="x","x",$AZ$2-'Indicator Date hidden'!BA57)</f>
        <v>0</v>
      </c>
      <c r="BA56">
        <f t="shared" si="5"/>
        <v>6</v>
      </c>
      <c r="BB56" s="21">
        <f t="shared" si="6"/>
        <v>0.14285714285714285</v>
      </c>
      <c r="BC56">
        <f t="shared" si="7"/>
        <v>3</v>
      </c>
      <c r="BD56" s="21">
        <f t="shared" si="8"/>
        <v>0.63887656499993994</v>
      </c>
      <c r="BE56" s="281">
        <f t="shared" si="9"/>
        <v>0</v>
      </c>
    </row>
    <row r="57" spans="1:57" x14ac:dyDescent="0.25">
      <c r="A57" t="s">
        <v>8448</v>
      </c>
      <c r="B57" s="211">
        <f>IF('Indicator Date hidden'!C58="x","x",$B$2-'Indicator Date hidden'!C58)</f>
        <v>0</v>
      </c>
      <c r="C57" s="211">
        <f>IF('Indicator Date hidden'!D58="x","x",$C$2-'Indicator Date hidden'!D58)</f>
        <v>0</v>
      </c>
      <c r="D57" s="211">
        <f>IF('Indicator Date hidden'!E58="x","x",$D$2-'Indicator Date hidden'!E58)</f>
        <v>0</v>
      </c>
      <c r="E57" s="211">
        <f>IF('Indicator Date hidden'!F58="x","x",$E$2-'Indicator Date hidden'!F58)</f>
        <v>0</v>
      </c>
      <c r="F57" s="211">
        <f>IF('Indicator Date hidden'!G58="x","x",$F$2-'Indicator Date hidden'!G58)</f>
        <v>0</v>
      </c>
      <c r="G57" s="211">
        <f>IF('Indicator Date hidden'!H58="x","x",$G$2-'Indicator Date hidden'!H58)</f>
        <v>0</v>
      </c>
      <c r="H57" s="211">
        <f>IF('Indicator Date hidden'!I58="x","x",$H$2-'Indicator Date hidden'!I58)</f>
        <v>0</v>
      </c>
      <c r="I57" s="211">
        <f>IF('Indicator Date hidden'!J58="x","x",$I$2-'Indicator Date hidden'!J58)</f>
        <v>0</v>
      </c>
      <c r="J57" s="211">
        <f>IF('Indicator Date hidden'!K58="x","x",$J$2-'Indicator Date hidden'!K58)</f>
        <v>0</v>
      </c>
      <c r="K57" s="211">
        <f>IF('Indicator Date hidden'!L58="x","x",$K$2-'Indicator Date hidden'!L58)</f>
        <v>0</v>
      </c>
      <c r="L57" s="211">
        <f>IF('Indicator Date hidden'!M58="x","x",$L$2-'Indicator Date hidden'!M58)</f>
        <v>0</v>
      </c>
      <c r="M57" s="211">
        <f>IF('Indicator Date hidden'!N58="x","x",$M$2-'Indicator Date hidden'!N58)</f>
        <v>0</v>
      </c>
      <c r="N57" s="211">
        <f>IF('Indicator Date hidden'!O58="x","x",$N$2-'Indicator Date hidden'!O58)</f>
        <v>0</v>
      </c>
      <c r="O57" s="211">
        <f>IF('Indicator Date hidden'!P58="x","x",$O$2-'Indicator Date hidden'!P58)</f>
        <v>0</v>
      </c>
      <c r="P57" s="211">
        <f>IF('Indicator Date hidden'!Q58="x","x",$P$2-'Indicator Date hidden'!Q58)</f>
        <v>0</v>
      </c>
      <c r="Q57" s="211" t="str">
        <f>IF('Indicator Date hidden'!R58="x","x",$Q$2-'Indicator Date hidden'!R58)</f>
        <v>x</v>
      </c>
      <c r="R57" s="211">
        <f>IF('Indicator Date hidden'!S58="x","x",$R$2-'Indicator Date hidden'!S58)</f>
        <v>0</v>
      </c>
      <c r="S57" s="211">
        <f>IF('Indicator Date hidden'!T58="x","x",$S$2-'Indicator Date hidden'!T58)</f>
        <v>0</v>
      </c>
      <c r="T57" s="211">
        <f>IF('Indicator Date hidden'!U58="x","x",$T$2-'Indicator Date hidden'!U58)</f>
        <v>0</v>
      </c>
      <c r="U57" s="211" t="str">
        <f>IF('Indicator Date hidden'!V58="x","x",$U$2-'Indicator Date hidden'!V58)</f>
        <v>x</v>
      </c>
      <c r="V57" s="211">
        <f>IF('Indicator Date hidden'!W58="x","x",$V$2-'Indicator Date hidden'!W58)</f>
        <v>0</v>
      </c>
      <c r="W57" s="211" t="str">
        <f>IF('Indicator Date hidden'!X58="x","x",$W$2-'Indicator Date hidden'!X58)</f>
        <v>x</v>
      </c>
      <c r="X57" s="211">
        <f>IF('Indicator Date hidden'!Y58="x","x",$X$2-'Indicator Date hidden'!Y58)</f>
        <v>2</v>
      </c>
      <c r="Y57" s="211">
        <f>IF('Indicator Date hidden'!Z58="x","x",$Y$2-'Indicator Date hidden'!Z58)</f>
        <v>0</v>
      </c>
      <c r="Z57" s="211">
        <f>IF('Indicator Date hidden'!AA58="x","x",$Z$2-'Indicator Date hidden'!AA58)</f>
        <v>0</v>
      </c>
      <c r="AA57" s="211">
        <f>IF('Indicator Date hidden'!AB58="x","x",$AA$2-'Indicator Date hidden'!AB58)</f>
        <v>1</v>
      </c>
      <c r="AB57" s="211">
        <f>IF('Indicator Date hidden'!AC58="x","x",$AB$2-'Indicator Date hidden'!AC58)</f>
        <v>0</v>
      </c>
      <c r="AC57" s="211">
        <f>IF('Indicator Date hidden'!AD58="x","x",$AC$2-'Indicator Date hidden'!AD58)</f>
        <v>0</v>
      </c>
      <c r="AD57" s="211" t="str">
        <f>IF('Indicator Date hidden'!AE58="x","x",$AD$2-'Indicator Date hidden'!AE58)</f>
        <v>x</v>
      </c>
      <c r="AE57" s="211">
        <f>IF('Indicator Date hidden'!AF58="x","x",$AE$2-'Indicator Date hidden'!AF58)</f>
        <v>0</v>
      </c>
      <c r="AF57" s="211">
        <f>IF('Indicator Date hidden'!AG58="x","x",$AF$2-'Indicator Date hidden'!AG58)</f>
        <v>1</v>
      </c>
      <c r="AG57" s="211">
        <f>IF('Indicator Date hidden'!AH58="x","x",$AG$2-'Indicator Date hidden'!AH58)</f>
        <v>0</v>
      </c>
      <c r="AH57" s="211">
        <f>IF('Indicator Date hidden'!AI58="x","x",$AH$2-'Indicator Date hidden'!AI58)</f>
        <v>0</v>
      </c>
      <c r="AI57" s="211">
        <f>IF('Indicator Date hidden'!AJ58="x","x",$AI$2-'Indicator Date hidden'!AJ58)</f>
        <v>0</v>
      </c>
      <c r="AJ57" s="211" t="str">
        <f>IF('Indicator Date hidden'!AK58="x","x",$AJ$2-'Indicator Date hidden'!AK58)</f>
        <v>x</v>
      </c>
      <c r="AK57" s="211">
        <f>IF('Indicator Date hidden'!AL58="x","x",$AK$2-'Indicator Date hidden'!AL58)</f>
        <v>1</v>
      </c>
      <c r="AL57" s="211">
        <f>IF('Indicator Date hidden'!AM58="x","x",$AL$2-'Indicator Date hidden'!AM58)</f>
        <v>0</v>
      </c>
      <c r="AM57" s="211">
        <f>IF('Indicator Date hidden'!AN58="x","x",$AM$2-'Indicator Date hidden'!AN58)</f>
        <v>0</v>
      </c>
      <c r="AN57" s="211">
        <f>IF('Indicator Date hidden'!AO58="x","x",$AN$2-'Indicator Date hidden'!AO58)</f>
        <v>0</v>
      </c>
      <c r="AO57" s="211">
        <f>IF('Indicator Date hidden'!AP58="x","x",$AO$2-'Indicator Date hidden'!AP58)</f>
        <v>0</v>
      </c>
      <c r="AP57" s="211">
        <f>IF('Indicator Date hidden'!AQ58="x","x",$AP$2-'Indicator Date hidden'!AQ58)</f>
        <v>0</v>
      </c>
      <c r="AQ57" s="211" t="str">
        <f>IF('Indicator Date hidden'!AR58="x","x",$AQ$2-'Indicator Date hidden'!AR58)</f>
        <v>x</v>
      </c>
      <c r="AR57" s="211">
        <f>IF('Indicator Date hidden'!AS58="x","x",$AR$2-'Indicator Date hidden'!AS58)</f>
        <v>0</v>
      </c>
      <c r="AS57" s="211">
        <f>IF('Indicator Date hidden'!AT58="x","x",$AS$2-'Indicator Date hidden'!AT58)</f>
        <v>0</v>
      </c>
      <c r="AT57" s="211">
        <f>IF('Indicator Date hidden'!AU58="x","x",$AT$2-'Indicator Date hidden'!AU58)</f>
        <v>0</v>
      </c>
      <c r="AU57" s="211">
        <f>IF('Indicator Date hidden'!AV58="x","x",$AU$2-'Indicator Date hidden'!AV58)</f>
        <v>3</v>
      </c>
      <c r="AV57" s="211">
        <f>IF('Indicator Date hidden'!AW58="x","x",$AV$2-'Indicator Date hidden'!AW58)</f>
        <v>0</v>
      </c>
      <c r="AW57" s="211">
        <f>IF('Indicator Date hidden'!AX58="x","x",$AW$2-'Indicator Date hidden'!AX58)</f>
        <v>0</v>
      </c>
      <c r="AX57" s="211">
        <f>IF('Indicator Date hidden'!AY58="x","x",$AX$2-'Indicator Date hidden'!AY58)</f>
        <v>0</v>
      </c>
      <c r="AY57" s="211">
        <f>IF('Indicator Date hidden'!AZ58="x","x",$AY$2-'Indicator Date hidden'!AZ58)</f>
        <v>0</v>
      </c>
      <c r="AZ57" s="211">
        <f>IF('Indicator Date hidden'!BA58="x","x",$AZ$2-'Indicator Date hidden'!BA58)</f>
        <v>0</v>
      </c>
      <c r="BA57">
        <f t="shared" si="5"/>
        <v>8</v>
      </c>
      <c r="BB57" s="21">
        <f t="shared" si="6"/>
        <v>0.17777777777777778</v>
      </c>
      <c r="BC57">
        <f t="shared" si="7"/>
        <v>5</v>
      </c>
      <c r="BD57" s="21">
        <f t="shared" si="8"/>
        <v>0.56916659888291987</v>
      </c>
      <c r="BE57" s="281">
        <f t="shared" si="9"/>
        <v>0</v>
      </c>
    </row>
    <row r="58" spans="1:57" x14ac:dyDescent="0.25">
      <c r="A58" t="s">
        <v>8449</v>
      </c>
      <c r="B58" s="211">
        <f>IF('Indicator Date hidden'!C59="x","x",$B$2-'Indicator Date hidden'!C59)</f>
        <v>0</v>
      </c>
      <c r="C58" s="211">
        <f>IF('Indicator Date hidden'!D59="x","x",$C$2-'Indicator Date hidden'!D59)</f>
        <v>0</v>
      </c>
      <c r="D58" s="211">
        <f>IF('Indicator Date hidden'!E59="x","x",$D$2-'Indicator Date hidden'!E59)</f>
        <v>0</v>
      </c>
      <c r="E58" s="211">
        <f>IF('Indicator Date hidden'!F59="x","x",$E$2-'Indicator Date hidden'!F59)</f>
        <v>0</v>
      </c>
      <c r="F58" s="211">
        <f>IF('Indicator Date hidden'!G59="x","x",$F$2-'Indicator Date hidden'!G59)</f>
        <v>0</v>
      </c>
      <c r="G58" s="211">
        <f>IF('Indicator Date hidden'!H59="x","x",$G$2-'Indicator Date hidden'!H59)</f>
        <v>0</v>
      </c>
      <c r="H58" s="211">
        <f>IF('Indicator Date hidden'!I59="x","x",$H$2-'Indicator Date hidden'!I59)</f>
        <v>0</v>
      </c>
      <c r="I58" s="211">
        <f>IF('Indicator Date hidden'!J59="x","x",$I$2-'Indicator Date hidden'!J59)</f>
        <v>0</v>
      </c>
      <c r="J58" s="211">
        <f>IF('Indicator Date hidden'!K59="x","x",$J$2-'Indicator Date hidden'!K59)</f>
        <v>0</v>
      </c>
      <c r="K58" s="211">
        <f>IF('Indicator Date hidden'!L59="x","x",$K$2-'Indicator Date hidden'!L59)</f>
        <v>0</v>
      </c>
      <c r="L58" s="211">
        <f>IF('Indicator Date hidden'!M59="x","x",$L$2-'Indicator Date hidden'!M59)</f>
        <v>0</v>
      </c>
      <c r="M58" s="211">
        <f>IF('Indicator Date hidden'!N59="x","x",$M$2-'Indicator Date hidden'!N59)</f>
        <v>0</v>
      </c>
      <c r="N58" s="211">
        <f>IF('Indicator Date hidden'!O59="x","x",$N$2-'Indicator Date hidden'!O59)</f>
        <v>0</v>
      </c>
      <c r="O58" s="211">
        <f>IF('Indicator Date hidden'!P59="x","x",$O$2-'Indicator Date hidden'!P59)</f>
        <v>0</v>
      </c>
      <c r="P58" s="211">
        <f>IF('Indicator Date hidden'!Q59="x","x",$P$2-'Indicator Date hidden'!Q59)</f>
        <v>0</v>
      </c>
      <c r="Q58" s="211">
        <f>IF('Indicator Date hidden'!R59="x","x",$Q$2-'Indicator Date hidden'!R59)</f>
        <v>3</v>
      </c>
      <c r="R58" s="211">
        <f>IF('Indicator Date hidden'!S59="x","x",$R$2-'Indicator Date hidden'!S59)</f>
        <v>0</v>
      </c>
      <c r="S58" s="211">
        <f>IF('Indicator Date hidden'!T59="x","x",$S$2-'Indicator Date hidden'!T59)</f>
        <v>0</v>
      </c>
      <c r="T58" s="211">
        <f>IF('Indicator Date hidden'!U59="x","x",$T$2-'Indicator Date hidden'!U59)</f>
        <v>0</v>
      </c>
      <c r="U58" s="211">
        <f>IF('Indicator Date hidden'!V59="x","x",$U$2-'Indicator Date hidden'!V59)</f>
        <v>0</v>
      </c>
      <c r="V58" s="211">
        <f>IF('Indicator Date hidden'!W59="x","x",$V$2-'Indicator Date hidden'!W59)</f>
        <v>0</v>
      </c>
      <c r="W58" s="211">
        <f>IF('Indicator Date hidden'!X59="x","x",$W$2-'Indicator Date hidden'!X59)</f>
        <v>0</v>
      </c>
      <c r="X58" s="211">
        <f>IF('Indicator Date hidden'!Y59="x","x",$X$2-'Indicator Date hidden'!Y59)</f>
        <v>4</v>
      </c>
      <c r="Y58" s="211">
        <f>IF('Indicator Date hidden'!Z59="x","x",$Y$2-'Indicator Date hidden'!Z59)</f>
        <v>0</v>
      </c>
      <c r="Z58" s="211">
        <f>IF('Indicator Date hidden'!AA59="x","x",$Z$2-'Indicator Date hidden'!AA59)</f>
        <v>0</v>
      </c>
      <c r="AA58" s="211">
        <f>IF('Indicator Date hidden'!AB59="x","x",$AA$2-'Indicator Date hidden'!AB59)</f>
        <v>0</v>
      </c>
      <c r="AB58" s="211">
        <f>IF('Indicator Date hidden'!AC59="x","x",$AB$2-'Indicator Date hidden'!AC59)</f>
        <v>0</v>
      </c>
      <c r="AC58" s="211">
        <f>IF('Indicator Date hidden'!AD59="x","x",$AC$2-'Indicator Date hidden'!AD59)</f>
        <v>0</v>
      </c>
      <c r="AD58" s="211">
        <f>IF('Indicator Date hidden'!AE59="x","x",$AD$2-'Indicator Date hidden'!AE59)</f>
        <v>0</v>
      </c>
      <c r="AE58" s="211">
        <f>IF('Indicator Date hidden'!AF59="x","x",$AE$2-'Indicator Date hidden'!AF59)</f>
        <v>0</v>
      </c>
      <c r="AF58" s="211">
        <f>IF('Indicator Date hidden'!AG59="x","x",$AF$2-'Indicator Date hidden'!AG59)</f>
        <v>3</v>
      </c>
      <c r="AG58" s="211">
        <f>IF('Indicator Date hidden'!AH59="x","x",$AG$2-'Indicator Date hidden'!AH59)</f>
        <v>0</v>
      </c>
      <c r="AH58" s="211">
        <f>IF('Indicator Date hidden'!AI59="x","x",$AH$2-'Indicator Date hidden'!AI59)</f>
        <v>0</v>
      </c>
      <c r="AI58" s="211">
        <f>IF('Indicator Date hidden'!AJ59="x","x",$AI$2-'Indicator Date hidden'!AJ59)</f>
        <v>0</v>
      </c>
      <c r="AJ58" s="211">
        <f>IF('Indicator Date hidden'!AK59="x","x",$AJ$2-'Indicator Date hidden'!AK59)</f>
        <v>1</v>
      </c>
      <c r="AK58" s="211">
        <f>IF('Indicator Date hidden'!AL59="x","x",$AK$2-'Indicator Date hidden'!AL59)</f>
        <v>0</v>
      </c>
      <c r="AL58" s="211">
        <f>IF('Indicator Date hidden'!AM59="x","x",$AL$2-'Indicator Date hidden'!AM59)</f>
        <v>0</v>
      </c>
      <c r="AM58" s="211">
        <f>IF('Indicator Date hidden'!AN59="x","x",$AM$2-'Indicator Date hidden'!AN59)</f>
        <v>0</v>
      </c>
      <c r="AN58" s="211">
        <f>IF('Indicator Date hidden'!AO59="x","x",$AN$2-'Indicator Date hidden'!AO59)</f>
        <v>0</v>
      </c>
      <c r="AO58" s="211">
        <f>IF('Indicator Date hidden'!AP59="x","x",$AO$2-'Indicator Date hidden'!AP59)</f>
        <v>0</v>
      </c>
      <c r="AP58" s="211">
        <f>IF('Indicator Date hidden'!AQ59="x","x",$AP$2-'Indicator Date hidden'!AQ59)</f>
        <v>0</v>
      </c>
      <c r="AQ58" s="211">
        <f>IF('Indicator Date hidden'!AR59="x","x",$AQ$2-'Indicator Date hidden'!AR59)</f>
        <v>0</v>
      </c>
      <c r="AR58" s="211">
        <f>IF('Indicator Date hidden'!AS59="x","x",$AR$2-'Indicator Date hidden'!AS59)</f>
        <v>0</v>
      </c>
      <c r="AS58" s="211">
        <f>IF('Indicator Date hidden'!AT59="x","x",$AS$2-'Indicator Date hidden'!AT59)</f>
        <v>0</v>
      </c>
      <c r="AT58" s="211">
        <f>IF('Indicator Date hidden'!AU59="x","x",$AT$2-'Indicator Date hidden'!AU59)</f>
        <v>0</v>
      </c>
      <c r="AU58" s="211">
        <f>IF('Indicator Date hidden'!AV59="x","x",$AU$2-'Indicator Date hidden'!AV59)</f>
        <v>7</v>
      </c>
      <c r="AV58" s="211">
        <f>IF('Indicator Date hidden'!AW59="x","x",$AV$2-'Indicator Date hidden'!AW59)</f>
        <v>0</v>
      </c>
      <c r="AW58" s="211">
        <f>IF('Indicator Date hidden'!AX59="x","x",$AW$2-'Indicator Date hidden'!AX59)</f>
        <v>0</v>
      </c>
      <c r="AX58" s="211">
        <f>IF('Indicator Date hidden'!AY59="x","x",$AX$2-'Indicator Date hidden'!AY59)</f>
        <v>0</v>
      </c>
      <c r="AY58" s="211">
        <f>IF('Indicator Date hidden'!AZ59="x","x",$AY$2-'Indicator Date hidden'!AZ59)</f>
        <v>0</v>
      </c>
      <c r="AZ58" s="211">
        <f>IF('Indicator Date hidden'!BA59="x","x",$AZ$2-'Indicator Date hidden'!BA59)</f>
        <v>0</v>
      </c>
      <c r="BA58">
        <f t="shared" si="5"/>
        <v>18</v>
      </c>
      <c r="BB58" s="21">
        <f t="shared" si="6"/>
        <v>0.35294117647058826</v>
      </c>
      <c r="BC58">
        <f t="shared" si="7"/>
        <v>5</v>
      </c>
      <c r="BD58" s="21">
        <f t="shared" si="8"/>
        <v>1.2338927625531195</v>
      </c>
      <c r="BE58" s="281">
        <f t="shared" si="9"/>
        <v>0</v>
      </c>
    </row>
    <row r="59" spans="1:57" x14ac:dyDescent="0.25">
      <c r="A59" t="s">
        <v>8453</v>
      </c>
      <c r="B59" s="211">
        <f>IF('Indicator Date hidden'!C60="x","x",$B$2-'Indicator Date hidden'!C60)</f>
        <v>0</v>
      </c>
      <c r="C59" s="211">
        <f>IF('Indicator Date hidden'!D60="x","x",$C$2-'Indicator Date hidden'!D60)</f>
        <v>0</v>
      </c>
      <c r="D59" s="211">
        <f>IF('Indicator Date hidden'!E60="x","x",$D$2-'Indicator Date hidden'!E60)</f>
        <v>0</v>
      </c>
      <c r="E59" s="211">
        <f>IF('Indicator Date hidden'!F60="x","x",$E$2-'Indicator Date hidden'!F60)</f>
        <v>0</v>
      </c>
      <c r="F59" s="211">
        <f>IF('Indicator Date hidden'!G60="x","x",$F$2-'Indicator Date hidden'!G60)</f>
        <v>0</v>
      </c>
      <c r="G59" s="211">
        <f>IF('Indicator Date hidden'!H60="x","x",$G$2-'Indicator Date hidden'!H60)</f>
        <v>0</v>
      </c>
      <c r="H59" s="211">
        <f>IF('Indicator Date hidden'!I60="x","x",$H$2-'Indicator Date hidden'!I60)</f>
        <v>0</v>
      </c>
      <c r="I59" s="211">
        <f>IF('Indicator Date hidden'!J60="x","x",$I$2-'Indicator Date hidden'!J60)</f>
        <v>0</v>
      </c>
      <c r="J59" s="211">
        <f>IF('Indicator Date hidden'!K60="x","x",$J$2-'Indicator Date hidden'!K60)</f>
        <v>0</v>
      </c>
      <c r="K59" s="211">
        <f>IF('Indicator Date hidden'!L60="x","x",$K$2-'Indicator Date hidden'!L60)</f>
        <v>0</v>
      </c>
      <c r="L59" s="211">
        <f>IF('Indicator Date hidden'!M60="x","x",$L$2-'Indicator Date hidden'!M60)</f>
        <v>0</v>
      </c>
      <c r="M59" s="211">
        <f>IF('Indicator Date hidden'!N60="x","x",$M$2-'Indicator Date hidden'!N60)</f>
        <v>0</v>
      </c>
      <c r="N59" s="211">
        <f>IF('Indicator Date hidden'!O60="x","x",$N$2-'Indicator Date hidden'!O60)</f>
        <v>0</v>
      </c>
      <c r="O59" s="211">
        <f>IF('Indicator Date hidden'!P60="x","x",$O$2-'Indicator Date hidden'!P60)</f>
        <v>0</v>
      </c>
      <c r="P59" s="211">
        <f>IF('Indicator Date hidden'!Q60="x","x",$P$2-'Indicator Date hidden'!Q60)</f>
        <v>0</v>
      </c>
      <c r="Q59" s="211" t="str">
        <f>IF('Indicator Date hidden'!R60="x","x",$Q$2-'Indicator Date hidden'!R60)</f>
        <v>x</v>
      </c>
      <c r="R59" s="211">
        <f>IF('Indicator Date hidden'!S60="x","x",$R$2-'Indicator Date hidden'!S60)</f>
        <v>0</v>
      </c>
      <c r="S59" s="211">
        <f>IF('Indicator Date hidden'!T60="x","x",$S$2-'Indicator Date hidden'!T60)</f>
        <v>0</v>
      </c>
      <c r="T59" s="211">
        <f>IF('Indicator Date hidden'!U60="x","x",$T$2-'Indicator Date hidden'!U60)</f>
        <v>0</v>
      </c>
      <c r="U59" s="211">
        <f>IF('Indicator Date hidden'!V60="x","x",$U$2-'Indicator Date hidden'!V60)</f>
        <v>0</v>
      </c>
      <c r="V59" s="211">
        <f>IF('Indicator Date hidden'!W60="x","x",$V$2-'Indicator Date hidden'!W60)</f>
        <v>0</v>
      </c>
      <c r="W59" s="211">
        <f>IF('Indicator Date hidden'!X60="x","x",$W$2-'Indicator Date hidden'!X60)</f>
        <v>10</v>
      </c>
      <c r="X59" s="211">
        <f>IF('Indicator Date hidden'!Y60="x","x",$X$2-'Indicator Date hidden'!Y60)</f>
        <v>4</v>
      </c>
      <c r="Y59" s="211">
        <f>IF('Indicator Date hidden'!Z60="x","x",$Y$2-'Indicator Date hidden'!Z60)</f>
        <v>0</v>
      </c>
      <c r="Z59" s="211">
        <f>IF('Indicator Date hidden'!AA60="x","x",$Z$2-'Indicator Date hidden'!AA60)</f>
        <v>0</v>
      </c>
      <c r="AA59" s="211">
        <f>IF('Indicator Date hidden'!AB60="x","x",$AA$2-'Indicator Date hidden'!AB60)</f>
        <v>0</v>
      </c>
      <c r="AB59" s="211">
        <f>IF('Indicator Date hidden'!AC60="x","x",$AB$2-'Indicator Date hidden'!AC60)</f>
        <v>0</v>
      </c>
      <c r="AC59" s="211">
        <f>IF('Indicator Date hidden'!AD60="x","x",$AC$2-'Indicator Date hidden'!AD60)</f>
        <v>0</v>
      </c>
      <c r="AD59" s="211" t="str">
        <f>IF('Indicator Date hidden'!AE60="x","x",$AD$2-'Indicator Date hidden'!AE60)</f>
        <v>x</v>
      </c>
      <c r="AE59" s="211">
        <f>IF('Indicator Date hidden'!AF60="x","x",$AE$2-'Indicator Date hidden'!AF60)</f>
        <v>0</v>
      </c>
      <c r="AF59" s="211">
        <f>IF('Indicator Date hidden'!AG60="x","x",$AF$2-'Indicator Date hidden'!AG60)</f>
        <v>5</v>
      </c>
      <c r="AG59" s="211">
        <f>IF('Indicator Date hidden'!AH60="x","x",$AG$2-'Indicator Date hidden'!AH60)</f>
        <v>0</v>
      </c>
      <c r="AH59" s="211">
        <f>IF('Indicator Date hidden'!AI60="x","x",$AH$2-'Indicator Date hidden'!AI60)</f>
        <v>0</v>
      </c>
      <c r="AI59" s="211">
        <f>IF('Indicator Date hidden'!AJ60="x","x",$AI$2-'Indicator Date hidden'!AJ60)</f>
        <v>0</v>
      </c>
      <c r="AJ59" s="211" t="str">
        <f>IF('Indicator Date hidden'!AK60="x","x",$AJ$2-'Indicator Date hidden'!AK60)</f>
        <v>x</v>
      </c>
      <c r="AK59" s="211">
        <f>IF('Indicator Date hidden'!AL60="x","x",$AK$2-'Indicator Date hidden'!AL60)</f>
        <v>1</v>
      </c>
      <c r="AL59" s="211">
        <f>IF('Indicator Date hidden'!AM60="x","x",$AL$2-'Indicator Date hidden'!AM60)</f>
        <v>0</v>
      </c>
      <c r="AM59" s="211">
        <f>IF('Indicator Date hidden'!AN60="x","x",$AM$2-'Indicator Date hidden'!AN60)</f>
        <v>0</v>
      </c>
      <c r="AN59" s="211">
        <f>IF('Indicator Date hidden'!AO60="x","x",$AN$2-'Indicator Date hidden'!AO60)</f>
        <v>0</v>
      </c>
      <c r="AO59" s="211">
        <f>IF('Indicator Date hidden'!AP60="x","x",$AO$2-'Indicator Date hidden'!AP60)</f>
        <v>0</v>
      </c>
      <c r="AP59" s="211">
        <f>IF('Indicator Date hidden'!AQ60="x","x",$AP$2-'Indicator Date hidden'!AQ60)</f>
        <v>0</v>
      </c>
      <c r="AQ59" s="211">
        <f>IF('Indicator Date hidden'!AR60="x","x",$AQ$2-'Indicator Date hidden'!AR60)</f>
        <v>0</v>
      </c>
      <c r="AR59" s="211">
        <f>IF('Indicator Date hidden'!AS60="x","x",$AR$2-'Indicator Date hidden'!AS60)</f>
        <v>0</v>
      </c>
      <c r="AS59" s="211" t="str">
        <f>IF('Indicator Date hidden'!AT60="x","x",$AS$2-'Indicator Date hidden'!AT60)</f>
        <v>x</v>
      </c>
      <c r="AT59" s="211">
        <f>IF('Indicator Date hidden'!AU60="x","x",$AT$2-'Indicator Date hidden'!AU60)</f>
        <v>0</v>
      </c>
      <c r="AU59" s="211" t="str">
        <f>IF('Indicator Date hidden'!AV60="x","x",$AU$2-'Indicator Date hidden'!AV60)</f>
        <v>x</v>
      </c>
      <c r="AV59" s="211">
        <f>IF('Indicator Date hidden'!AW60="x","x",$AV$2-'Indicator Date hidden'!AW60)</f>
        <v>0</v>
      </c>
      <c r="AW59" s="211">
        <f>IF('Indicator Date hidden'!AX60="x","x",$AW$2-'Indicator Date hidden'!AX60)</f>
        <v>0</v>
      </c>
      <c r="AX59" s="211">
        <f>IF('Indicator Date hidden'!AY60="x","x",$AX$2-'Indicator Date hidden'!AY60)</f>
        <v>0</v>
      </c>
      <c r="AY59" s="211">
        <f>IF('Indicator Date hidden'!AZ60="x","x",$AY$2-'Indicator Date hidden'!AZ60)</f>
        <v>0</v>
      </c>
      <c r="AZ59" s="211">
        <f>IF('Indicator Date hidden'!BA60="x","x",$AZ$2-'Indicator Date hidden'!BA60)</f>
        <v>0</v>
      </c>
      <c r="BA59">
        <f t="shared" si="5"/>
        <v>20</v>
      </c>
      <c r="BB59" s="21">
        <f t="shared" si="6"/>
        <v>0.43478260869565216</v>
      </c>
      <c r="BC59">
        <f t="shared" si="7"/>
        <v>4</v>
      </c>
      <c r="BD59" s="21">
        <f t="shared" si="8"/>
        <v>1.702327995691469</v>
      </c>
      <c r="BE59" s="281">
        <f t="shared" si="9"/>
        <v>0</v>
      </c>
    </row>
    <row r="60" spans="1:57" x14ac:dyDescent="0.25">
      <c r="A60" t="s">
        <v>8451</v>
      </c>
      <c r="B60" s="211">
        <f>IF('Indicator Date hidden'!C61="x","x",$B$2-'Indicator Date hidden'!C61)</f>
        <v>0</v>
      </c>
      <c r="C60" s="211">
        <f>IF('Indicator Date hidden'!D61="x","x",$C$2-'Indicator Date hidden'!D61)</f>
        <v>0</v>
      </c>
      <c r="D60" s="211">
        <f>IF('Indicator Date hidden'!E61="x","x",$D$2-'Indicator Date hidden'!E61)</f>
        <v>0</v>
      </c>
      <c r="E60" s="211">
        <f>IF('Indicator Date hidden'!F61="x","x",$E$2-'Indicator Date hidden'!F61)</f>
        <v>0</v>
      </c>
      <c r="F60" s="211">
        <f>IF('Indicator Date hidden'!G61="x","x",$F$2-'Indicator Date hidden'!G61)</f>
        <v>0</v>
      </c>
      <c r="G60" s="211">
        <f>IF('Indicator Date hidden'!H61="x","x",$G$2-'Indicator Date hidden'!H61)</f>
        <v>0</v>
      </c>
      <c r="H60" s="211">
        <f>IF('Indicator Date hidden'!I61="x","x",$H$2-'Indicator Date hidden'!I61)</f>
        <v>0</v>
      </c>
      <c r="I60" s="211">
        <f>IF('Indicator Date hidden'!J61="x","x",$I$2-'Indicator Date hidden'!J61)</f>
        <v>0</v>
      </c>
      <c r="J60" s="211">
        <f>IF('Indicator Date hidden'!K61="x","x",$J$2-'Indicator Date hidden'!K61)</f>
        <v>0</v>
      </c>
      <c r="K60" s="211">
        <f>IF('Indicator Date hidden'!L61="x","x",$K$2-'Indicator Date hidden'!L61)</f>
        <v>0</v>
      </c>
      <c r="L60" s="211">
        <f>IF('Indicator Date hidden'!M61="x","x",$L$2-'Indicator Date hidden'!M61)</f>
        <v>0</v>
      </c>
      <c r="M60" s="211">
        <f>IF('Indicator Date hidden'!N61="x","x",$M$2-'Indicator Date hidden'!N61)</f>
        <v>0</v>
      </c>
      <c r="N60" s="211">
        <f>IF('Indicator Date hidden'!O61="x","x",$N$2-'Indicator Date hidden'!O61)</f>
        <v>0</v>
      </c>
      <c r="O60" s="211">
        <f>IF('Indicator Date hidden'!P61="x","x",$O$2-'Indicator Date hidden'!P61)</f>
        <v>0</v>
      </c>
      <c r="P60" s="211">
        <f>IF('Indicator Date hidden'!Q61="x","x",$P$2-'Indicator Date hidden'!Q61)</f>
        <v>0</v>
      </c>
      <c r="Q60" s="211" t="str">
        <f>IF('Indicator Date hidden'!R61="x","x",$Q$2-'Indicator Date hidden'!R61)</f>
        <v>x</v>
      </c>
      <c r="R60" s="211">
        <f>IF('Indicator Date hidden'!S61="x","x",$R$2-'Indicator Date hidden'!S61)</f>
        <v>0</v>
      </c>
      <c r="S60" s="211">
        <f>IF('Indicator Date hidden'!T61="x","x",$S$2-'Indicator Date hidden'!T61)</f>
        <v>0</v>
      </c>
      <c r="T60" s="211">
        <f>IF('Indicator Date hidden'!U61="x","x",$T$2-'Indicator Date hidden'!U61)</f>
        <v>0</v>
      </c>
      <c r="U60" s="211" t="str">
        <f>IF('Indicator Date hidden'!V61="x","x",$U$2-'Indicator Date hidden'!V61)</f>
        <v>x</v>
      </c>
      <c r="V60" s="211">
        <f>IF('Indicator Date hidden'!W61="x","x",$V$2-'Indicator Date hidden'!W61)</f>
        <v>0</v>
      </c>
      <c r="W60" s="211" t="str">
        <f>IF('Indicator Date hidden'!X61="x","x",$W$2-'Indicator Date hidden'!X61)</f>
        <v>x</v>
      </c>
      <c r="X60" s="211">
        <f>IF('Indicator Date hidden'!Y61="x","x",$X$2-'Indicator Date hidden'!Y61)</f>
        <v>4</v>
      </c>
      <c r="Y60" s="211">
        <f>IF('Indicator Date hidden'!Z61="x","x",$Y$2-'Indicator Date hidden'!Z61)</f>
        <v>0</v>
      </c>
      <c r="Z60" s="211">
        <f>IF('Indicator Date hidden'!AA61="x","x",$Z$2-'Indicator Date hidden'!AA61)</f>
        <v>0</v>
      </c>
      <c r="AA60" s="211" t="str">
        <f>IF('Indicator Date hidden'!AB61="x","x",$AA$2-'Indicator Date hidden'!AB61)</f>
        <v>x</v>
      </c>
      <c r="AB60" s="211">
        <f>IF('Indicator Date hidden'!AC61="x","x",$AB$2-'Indicator Date hidden'!AC61)</f>
        <v>0</v>
      </c>
      <c r="AC60" s="211">
        <f>IF('Indicator Date hidden'!AD61="x","x",$AC$2-'Indicator Date hidden'!AD61)</f>
        <v>0</v>
      </c>
      <c r="AD60" s="211" t="str">
        <f>IF('Indicator Date hidden'!AE61="x","x",$AD$2-'Indicator Date hidden'!AE61)</f>
        <v>x</v>
      </c>
      <c r="AE60" s="211">
        <f>IF('Indicator Date hidden'!AF61="x","x",$AE$2-'Indicator Date hidden'!AF61)</f>
        <v>0</v>
      </c>
      <c r="AF60" s="211">
        <f>IF('Indicator Date hidden'!AG61="x","x",$AF$2-'Indicator Date hidden'!AG61)</f>
        <v>1</v>
      </c>
      <c r="AG60" s="211">
        <f>IF('Indicator Date hidden'!AH61="x","x",$AG$2-'Indicator Date hidden'!AH61)</f>
        <v>0</v>
      </c>
      <c r="AH60" s="211">
        <f>IF('Indicator Date hidden'!AI61="x","x",$AH$2-'Indicator Date hidden'!AI61)</f>
        <v>0</v>
      </c>
      <c r="AI60" s="211">
        <f>IF('Indicator Date hidden'!AJ61="x","x",$AI$2-'Indicator Date hidden'!AJ61)</f>
        <v>0</v>
      </c>
      <c r="AJ60" s="211" t="str">
        <f>IF('Indicator Date hidden'!AK61="x","x",$AJ$2-'Indicator Date hidden'!AK61)</f>
        <v>x</v>
      </c>
      <c r="AK60" s="211">
        <f>IF('Indicator Date hidden'!AL61="x","x",$AK$2-'Indicator Date hidden'!AL61)</f>
        <v>1</v>
      </c>
      <c r="AL60" s="211">
        <f>IF('Indicator Date hidden'!AM61="x","x",$AL$2-'Indicator Date hidden'!AM61)</f>
        <v>0</v>
      </c>
      <c r="AM60" s="211">
        <f>IF('Indicator Date hidden'!AN61="x","x",$AM$2-'Indicator Date hidden'!AN61)</f>
        <v>0</v>
      </c>
      <c r="AN60" s="211">
        <f>IF('Indicator Date hidden'!AO61="x","x",$AN$2-'Indicator Date hidden'!AO61)</f>
        <v>0</v>
      </c>
      <c r="AO60" s="211">
        <f>IF('Indicator Date hidden'!AP61="x","x",$AO$2-'Indicator Date hidden'!AP61)</f>
        <v>0</v>
      </c>
      <c r="AP60" s="211">
        <f>IF('Indicator Date hidden'!AQ61="x","x",$AP$2-'Indicator Date hidden'!AQ61)</f>
        <v>0</v>
      </c>
      <c r="AQ60" s="211">
        <f>IF('Indicator Date hidden'!AR61="x","x",$AQ$2-'Indicator Date hidden'!AR61)</f>
        <v>0</v>
      </c>
      <c r="AR60" s="211">
        <f>IF('Indicator Date hidden'!AS61="x","x",$AR$2-'Indicator Date hidden'!AS61)</f>
        <v>0</v>
      </c>
      <c r="AS60" s="211">
        <f>IF('Indicator Date hidden'!AT61="x","x",$AS$2-'Indicator Date hidden'!AT61)</f>
        <v>0</v>
      </c>
      <c r="AT60" s="211">
        <f>IF('Indicator Date hidden'!AU61="x","x",$AT$2-'Indicator Date hidden'!AU61)</f>
        <v>0</v>
      </c>
      <c r="AU60" s="211" t="str">
        <f>IF('Indicator Date hidden'!AV61="x","x",$AU$2-'Indicator Date hidden'!AV61)</f>
        <v>x</v>
      </c>
      <c r="AV60" s="211">
        <f>IF('Indicator Date hidden'!AW61="x","x",$AV$2-'Indicator Date hidden'!AW61)</f>
        <v>0</v>
      </c>
      <c r="AW60" s="211">
        <f>IF('Indicator Date hidden'!AX61="x","x",$AW$2-'Indicator Date hidden'!AX61)</f>
        <v>0</v>
      </c>
      <c r="AX60" s="211">
        <f>IF('Indicator Date hidden'!AY61="x","x",$AX$2-'Indicator Date hidden'!AY61)</f>
        <v>0</v>
      </c>
      <c r="AY60" s="211">
        <f>IF('Indicator Date hidden'!AZ61="x","x",$AY$2-'Indicator Date hidden'!AZ61)</f>
        <v>0</v>
      </c>
      <c r="AZ60" s="211">
        <f>IF('Indicator Date hidden'!BA61="x","x",$AZ$2-'Indicator Date hidden'!BA61)</f>
        <v>0</v>
      </c>
      <c r="BA60">
        <f t="shared" si="5"/>
        <v>6</v>
      </c>
      <c r="BB60" s="21">
        <f t="shared" si="6"/>
        <v>0.13636363636363635</v>
      </c>
      <c r="BC60">
        <f t="shared" si="7"/>
        <v>3</v>
      </c>
      <c r="BD60" s="21">
        <f t="shared" si="8"/>
        <v>0.62489668567579637</v>
      </c>
      <c r="BE60" s="281">
        <f t="shared" si="9"/>
        <v>0</v>
      </c>
    </row>
    <row r="61" spans="1:57" x14ac:dyDescent="0.25">
      <c r="A61" t="s">
        <v>8455</v>
      </c>
      <c r="B61" s="211">
        <f>IF('Indicator Date hidden'!C62="x","x",$B$2-'Indicator Date hidden'!C62)</f>
        <v>0</v>
      </c>
      <c r="C61" s="211">
        <f>IF('Indicator Date hidden'!D62="x","x",$C$2-'Indicator Date hidden'!D62)</f>
        <v>0</v>
      </c>
      <c r="D61" s="211">
        <f>IF('Indicator Date hidden'!E62="x","x",$D$2-'Indicator Date hidden'!E62)</f>
        <v>0</v>
      </c>
      <c r="E61" s="211">
        <f>IF('Indicator Date hidden'!F62="x","x",$E$2-'Indicator Date hidden'!F62)</f>
        <v>0</v>
      </c>
      <c r="F61" s="211">
        <f>IF('Indicator Date hidden'!G62="x","x",$F$2-'Indicator Date hidden'!G62)</f>
        <v>0</v>
      </c>
      <c r="G61" s="211">
        <f>IF('Indicator Date hidden'!H62="x","x",$G$2-'Indicator Date hidden'!H62)</f>
        <v>0</v>
      </c>
      <c r="H61" s="211">
        <f>IF('Indicator Date hidden'!I62="x","x",$H$2-'Indicator Date hidden'!I62)</f>
        <v>0</v>
      </c>
      <c r="I61" s="211">
        <f>IF('Indicator Date hidden'!J62="x","x",$I$2-'Indicator Date hidden'!J62)</f>
        <v>0</v>
      </c>
      <c r="J61" s="211">
        <f>IF('Indicator Date hidden'!K62="x","x",$J$2-'Indicator Date hidden'!K62)</f>
        <v>0</v>
      </c>
      <c r="K61" s="211">
        <f>IF('Indicator Date hidden'!L62="x","x",$K$2-'Indicator Date hidden'!L62)</f>
        <v>0</v>
      </c>
      <c r="L61" s="211">
        <f>IF('Indicator Date hidden'!M62="x","x",$L$2-'Indicator Date hidden'!M62)</f>
        <v>0</v>
      </c>
      <c r="M61" s="211">
        <f>IF('Indicator Date hidden'!N62="x","x",$M$2-'Indicator Date hidden'!N62)</f>
        <v>0</v>
      </c>
      <c r="N61" s="211">
        <f>IF('Indicator Date hidden'!O62="x","x",$N$2-'Indicator Date hidden'!O62)</f>
        <v>0</v>
      </c>
      <c r="O61" s="211">
        <f>IF('Indicator Date hidden'!P62="x","x",$O$2-'Indicator Date hidden'!P62)</f>
        <v>0</v>
      </c>
      <c r="P61" s="211">
        <f>IF('Indicator Date hidden'!Q62="x","x",$P$2-'Indicator Date hidden'!Q62)</f>
        <v>0</v>
      </c>
      <c r="Q61" s="211" t="str">
        <f>IF('Indicator Date hidden'!R62="x","x",$Q$2-'Indicator Date hidden'!R62)</f>
        <v>x</v>
      </c>
      <c r="R61" s="211">
        <f>IF('Indicator Date hidden'!S62="x","x",$R$2-'Indicator Date hidden'!S62)</f>
        <v>0</v>
      </c>
      <c r="S61" s="211">
        <f>IF('Indicator Date hidden'!T62="x","x",$S$2-'Indicator Date hidden'!T62)</f>
        <v>0</v>
      </c>
      <c r="T61" s="211">
        <f>IF('Indicator Date hidden'!U62="x","x",$T$2-'Indicator Date hidden'!U62)</f>
        <v>0</v>
      </c>
      <c r="U61" s="211" t="str">
        <f>IF('Indicator Date hidden'!V62="x","x",$U$2-'Indicator Date hidden'!V62)</f>
        <v>x</v>
      </c>
      <c r="V61" s="211">
        <f>IF('Indicator Date hidden'!W62="x","x",$V$2-'Indicator Date hidden'!W62)</f>
        <v>0</v>
      </c>
      <c r="W61" s="211" t="str">
        <f>IF('Indicator Date hidden'!X62="x","x",$W$2-'Indicator Date hidden'!X62)</f>
        <v>x</v>
      </c>
      <c r="X61" s="211">
        <f>IF('Indicator Date hidden'!Y62="x","x",$X$2-'Indicator Date hidden'!Y62)</f>
        <v>1</v>
      </c>
      <c r="Y61" s="211">
        <f>IF('Indicator Date hidden'!Z62="x","x",$Y$2-'Indicator Date hidden'!Z62)</f>
        <v>0</v>
      </c>
      <c r="Z61" s="211">
        <f>IF('Indicator Date hidden'!AA62="x","x",$Z$2-'Indicator Date hidden'!AA62)</f>
        <v>0</v>
      </c>
      <c r="AA61" s="211" t="str">
        <f>IF('Indicator Date hidden'!AB62="x","x",$AA$2-'Indicator Date hidden'!AB62)</f>
        <v>x</v>
      </c>
      <c r="AB61" s="211">
        <f>IF('Indicator Date hidden'!AC62="x","x",$AB$2-'Indicator Date hidden'!AC62)</f>
        <v>0</v>
      </c>
      <c r="AC61" s="211">
        <f>IF('Indicator Date hidden'!AD62="x","x",$AC$2-'Indicator Date hidden'!AD62)</f>
        <v>0</v>
      </c>
      <c r="AD61" s="211" t="str">
        <f>IF('Indicator Date hidden'!AE62="x","x",$AD$2-'Indicator Date hidden'!AE62)</f>
        <v>x</v>
      </c>
      <c r="AE61" s="211">
        <f>IF('Indicator Date hidden'!AF62="x","x",$AE$2-'Indicator Date hidden'!AF62)</f>
        <v>0</v>
      </c>
      <c r="AF61" s="211">
        <f>IF('Indicator Date hidden'!AG62="x","x",$AF$2-'Indicator Date hidden'!AG62)</f>
        <v>1</v>
      </c>
      <c r="AG61" s="211">
        <f>IF('Indicator Date hidden'!AH62="x","x",$AG$2-'Indicator Date hidden'!AH62)</f>
        <v>0</v>
      </c>
      <c r="AH61" s="211">
        <f>IF('Indicator Date hidden'!AI62="x","x",$AH$2-'Indicator Date hidden'!AI62)</f>
        <v>0</v>
      </c>
      <c r="AI61" s="211">
        <f>IF('Indicator Date hidden'!AJ62="x","x",$AI$2-'Indicator Date hidden'!AJ62)</f>
        <v>0</v>
      </c>
      <c r="AJ61" s="211" t="str">
        <f>IF('Indicator Date hidden'!AK62="x","x",$AJ$2-'Indicator Date hidden'!AK62)</f>
        <v>x</v>
      </c>
      <c r="AK61" s="211">
        <f>IF('Indicator Date hidden'!AL62="x","x",$AK$2-'Indicator Date hidden'!AL62)</f>
        <v>1</v>
      </c>
      <c r="AL61" s="211">
        <f>IF('Indicator Date hidden'!AM62="x","x",$AL$2-'Indicator Date hidden'!AM62)</f>
        <v>0</v>
      </c>
      <c r="AM61" s="211">
        <f>IF('Indicator Date hidden'!AN62="x","x",$AM$2-'Indicator Date hidden'!AN62)</f>
        <v>0</v>
      </c>
      <c r="AN61" s="211">
        <f>IF('Indicator Date hidden'!AO62="x","x",$AN$2-'Indicator Date hidden'!AO62)</f>
        <v>0</v>
      </c>
      <c r="AO61" s="211">
        <f>IF('Indicator Date hidden'!AP62="x","x",$AO$2-'Indicator Date hidden'!AP62)</f>
        <v>0</v>
      </c>
      <c r="AP61" s="211">
        <f>IF('Indicator Date hidden'!AQ62="x","x",$AP$2-'Indicator Date hidden'!AQ62)</f>
        <v>0</v>
      </c>
      <c r="AQ61" s="211">
        <f>IF('Indicator Date hidden'!AR62="x","x",$AQ$2-'Indicator Date hidden'!AR62)</f>
        <v>0</v>
      </c>
      <c r="AR61" s="211">
        <f>IF('Indicator Date hidden'!AS62="x","x",$AR$2-'Indicator Date hidden'!AS62)</f>
        <v>0</v>
      </c>
      <c r="AS61" s="211">
        <f>IF('Indicator Date hidden'!AT62="x","x",$AS$2-'Indicator Date hidden'!AT62)</f>
        <v>0</v>
      </c>
      <c r="AT61" s="211">
        <f>IF('Indicator Date hidden'!AU62="x","x",$AT$2-'Indicator Date hidden'!AU62)</f>
        <v>0</v>
      </c>
      <c r="AU61" s="211" t="str">
        <f>IF('Indicator Date hidden'!AV62="x","x",$AU$2-'Indicator Date hidden'!AV62)</f>
        <v>x</v>
      </c>
      <c r="AV61" s="211">
        <f>IF('Indicator Date hidden'!AW62="x","x",$AV$2-'Indicator Date hidden'!AW62)</f>
        <v>0</v>
      </c>
      <c r="AW61" s="211">
        <f>IF('Indicator Date hidden'!AX62="x","x",$AW$2-'Indicator Date hidden'!AX62)</f>
        <v>0</v>
      </c>
      <c r="AX61" s="211">
        <f>IF('Indicator Date hidden'!AY62="x","x",$AX$2-'Indicator Date hidden'!AY62)</f>
        <v>0</v>
      </c>
      <c r="AY61" s="211">
        <f>IF('Indicator Date hidden'!AZ62="x","x",$AY$2-'Indicator Date hidden'!AZ62)</f>
        <v>0</v>
      </c>
      <c r="AZ61" s="211">
        <f>IF('Indicator Date hidden'!BA62="x","x",$AZ$2-'Indicator Date hidden'!BA62)</f>
        <v>0</v>
      </c>
      <c r="BA61">
        <f t="shared" si="5"/>
        <v>3</v>
      </c>
      <c r="BB61" s="21">
        <f t="shared" si="6"/>
        <v>6.8181818181818177E-2</v>
      </c>
      <c r="BC61">
        <f t="shared" si="7"/>
        <v>3</v>
      </c>
      <c r="BD61" s="21">
        <f t="shared" si="8"/>
        <v>0.25205764787294127</v>
      </c>
      <c r="BE61" s="281">
        <f t="shared" si="9"/>
        <v>0</v>
      </c>
    </row>
    <row r="62" spans="1:57" x14ac:dyDescent="0.25">
      <c r="A62" t="s">
        <v>8459</v>
      </c>
      <c r="B62" s="211">
        <f>IF('Indicator Date hidden'!C63="x","x",$B$2-'Indicator Date hidden'!C63)</f>
        <v>0</v>
      </c>
      <c r="C62" s="211">
        <f>IF('Indicator Date hidden'!D63="x","x",$C$2-'Indicator Date hidden'!D63)</f>
        <v>0</v>
      </c>
      <c r="D62" s="211">
        <f>IF('Indicator Date hidden'!E63="x","x",$D$2-'Indicator Date hidden'!E63)</f>
        <v>0</v>
      </c>
      <c r="E62" s="211">
        <f>IF('Indicator Date hidden'!F63="x","x",$E$2-'Indicator Date hidden'!F63)</f>
        <v>0</v>
      </c>
      <c r="F62" s="211">
        <f>IF('Indicator Date hidden'!G63="x","x",$F$2-'Indicator Date hidden'!G63)</f>
        <v>0</v>
      </c>
      <c r="G62" s="211">
        <f>IF('Indicator Date hidden'!H63="x","x",$G$2-'Indicator Date hidden'!H63)</f>
        <v>0</v>
      </c>
      <c r="H62" s="211">
        <f>IF('Indicator Date hidden'!I63="x","x",$H$2-'Indicator Date hidden'!I63)</f>
        <v>0</v>
      </c>
      <c r="I62" s="211">
        <f>IF('Indicator Date hidden'!J63="x","x",$I$2-'Indicator Date hidden'!J63)</f>
        <v>0</v>
      </c>
      <c r="J62" s="211">
        <f>IF('Indicator Date hidden'!K63="x","x",$J$2-'Indicator Date hidden'!K63)</f>
        <v>0</v>
      </c>
      <c r="K62" s="211">
        <f>IF('Indicator Date hidden'!L63="x","x",$K$2-'Indicator Date hidden'!L63)</f>
        <v>0</v>
      </c>
      <c r="L62" s="211">
        <f>IF('Indicator Date hidden'!M63="x","x",$L$2-'Indicator Date hidden'!M63)</f>
        <v>0</v>
      </c>
      <c r="M62" s="211">
        <f>IF('Indicator Date hidden'!N63="x","x",$M$2-'Indicator Date hidden'!N63)</f>
        <v>0</v>
      </c>
      <c r="N62" s="211">
        <f>IF('Indicator Date hidden'!O63="x","x",$N$2-'Indicator Date hidden'!O63)</f>
        <v>0</v>
      </c>
      <c r="O62" s="211">
        <f>IF('Indicator Date hidden'!P63="x","x",$O$2-'Indicator Date hidden'!P63)</f>
        <v>0</v>
      </c>
      <c r="P62" s="211">
        <f>IF('Indicator Date hidden'!Q63="x","x",$P$2-'Indicator Date hidden'!Q63)</f>
        <v>0</v>
      </c>
      <c r="Q62" s="211">
        <f>IF('Indicator Date hidden'!R63="x","x",$Q$2-'Indicator Date hidden'!R63)</f>
        <v>2</v>
      </c>
      <c r="R62" s="211">
        <f>IF('Indicator Date hidden'!S63="x","x",$R$2-'Indicator Date hidden'!S63)</f>
        <v>0</v>
      </c>
      <c r="S62" s="211">
        <f>IF('Indicator Date hidden'!T63="x","x",$S$2-'Indicator Date hidden'!T63)</f>
        <v>0</v>
      </c>
      <c r="T62" s="211">
        <f>IF('Indicator Date hidden'!U63="x","x",$T$2-'Indicator Date hidden'!U63)</f>
        <v>0</v>
      </c>
      <c r="U62" s="211">
        <f>IF('Indicator Date hidden'!V63="x","x",$U$2-'Indicator Date hidden'!V63)</f>
        <v>0</v>
      </c>
      <c r="V62" s="211">
        <f>IF('Indicator Date hidden'!W63="x","x",$V$2-'Indicator Date hidden'!W63)</f>
        <v>0</v>
      </c>
      <c r="W62" s="211">
        <f>IF('Indicator Date hidden'!X63="x","x",$W$2-'Indicator Date hidden'!X63)</f>
        <v>2</v>
      </c>
      <c r="X62" s="211" t="str">
        <f>IF('Indicator Date hidden'!Y63="x","x",$X$2-'Indicator Date hidden'!Y63)</f>
        <v>x</v>
      </c>
      <c r="Y62" s="211">
        <f>IF('Indicator Date hidden'!Z63="x","x",$Y$2-'Indicator Date hidden'!Z63)</f>
        <v>0</v>
      </c>
      <c r="Z62" s="211">
        <f>IF('Indicator Date hidden'!AA63="x","x",$Z$2-'Indicator Date hidden'!AA63)</f>
        <v>0</v>
      </c>
      <c r="AA62" s="211">
        <f>IF('Indicator Date hidden'!AB63="x","x",$AA$2-'Indicator Date hidden'!AB63)</f>
        <v>0</v>
      </c>
      <c r="AB62" s="211">
        <f>IF('Indicator Date hidden'!AC63="x","x",$AB$2-'Indicator Date hidden'!AC63)</f>
        <v>0</v>
      </c>
      <c r="AC62" s="211">
        <f>IF('Indicator Date hidden'!AD63="x","x",$AC$2-'Indicator Date hidden'!AD63)</f>
        <v>0</v>
      </c>
      <c r="AD62" s="211">
        <f>IF('Indicator Date hidden'!AE63="x","x",$AD$2-'Indicator Date hidden'!AE63)</f>
        <v>0</v>
      </c>
      <c r="AE62" s="211">
        <f>IF('Indicator Date hidden'!AF63="x","x",$AE$2-'Indicator Date hidden'!AF63)</f>
        <v>0</v>
      </c>
      <c r="AF62" s="211">
        <f>IF('Indicator Date hidden'!AG63="x","x",$AF$2-'Indicator Date hidden'!AG63)</f>
        <v>8</v>
      </c>
      <c r="AG62" s="211">
        <f>IF('Indicator Date hidden'!AH63="x","x",$AG$2-'Indicator Date hidden'!AH63)</f>
        <v>0</v>
      </c>
      <c r="AH62" s="211">
        <f>IF('Indicator Date hidden'!AI63="x","x",$AH$2-'Indicator Date hidden'!AI63)</f>
        <v>0</v>
      </c>
      <c r="AI62" s="211">
        <f>IF('Indicator Date hidden'!AJ63="x","x",$AI$2-'Indicator Date hidden'!AJ63)</f>
        <v>0</v>
      </c>
      <c r="AJ62" s="211" t="str">
        <f>IF('Indicator Date hidden'!AK63="x","x",$AJ$2-'Indicator Date hidden'!AK63)</f>
        <v>x</v>
      </c>
      <c r="AK62" s="211">
        <f>IF('Indicator Date hidden'!AL63="x","x",$AK$2-'Indicator Date hidden'!AL63)</f>
        <v>1</v>
      </c>
      <c r="AL62" s="211">
        <f>IF('Indicator Date hidden'!AM63="x","x",$AL$2-'Indicator Date hidden'!AM63)</f>
        <v>0</v>
      </c>
      <c r="AM62" s="211">
        <f>IF('Indicator Date hidden'!AN63="x","x",$AM$2-'Indicator Date hidden'!AN63)</f>
        <v>0</v>
      </c>
      <c r="AN62" s="211">
        <f>IF('Indicator Date hidden'!AO63="x","x",$AN$2-'Indicator Date hidden'!AO63)</f>
        <v>0</v>
      </c>
      <c r="AO62" s="211">
        <f>IF('Indicator Date hidden'!AP63="x","x",$AO$2-'Indicator Date hidden'!AP63)</f>
        <v>0</v>
      </c>
      <c r="AP62" s="211">
        <f>IF('Indicator Date hidden'!AQ63="x","x",$AP$2-'Indicator Date hidden'!AQ63)</f>
        <v>0</v>
      </c>
      <c r="AQ62" s="211">
        <f>IF('Indicator Date hidden'!AR63="x","x",$AQ$2-'Indicator Date hidden'!AR63)</f>
        <v>0</v>
      </c>
      <c r="AR62" s="211">
        <f>IF('Indicator Date hidden'!AS63="x","x",$AR$2-'Indicator Date hidden'!AS63)</f>
        <v>0</v>
      </c>
      <c r="AS62" s="211">
        <f>IF('Indicator Date hidden'!AT63="x","x",$AS$2-'Indicator Date hidden'!AT63)</f>
        <v>0</v>
      </c>
      <c r="AT62" s="211">
        <f>IF('Indicator Date hidden'!AU63="x","x",$AT$2-'Indicator Date hidden'!AU63)</f>
        <v>0</v>
      </c>
      <c r="AU62" s="211">
        <f>IF('Indicator Date hidden'!AV63="x","x",$AU$2-'Indicator Date hidden'!AV63)</f>
        <v>2</v>
      </c>
      <c r="AV62" s="211">
        <f>IF('Indicator Date hidden'!AW63="x","x",$AV$2-'Indicator Date hidden'!AW63)</f>
        <v>0</v>
      </c>
      <c r="AW62" s="211">
        <f>IF('Indicator Date hidden'!AX63="x","x",$AW$2-'Indicator Date hidden'!AX63)</f>
        <v>0</v>
      </c>
      <c r="AX62" s="211">
        <f>IF('Indicator Date hidden'!AY63="x","x",$AX$2-'Indicator Date hidden'!AY63)</f>
        <v>0</v>
      </c>
      <c r="AY62" s="211">
        <f>IF('Indicator Date hidden'!AZ63="x","x",$AY$2-'Indicator Date hidden'!AZ63)</f>
        <v>0</v>
      </c>
      <c r="AZ62" s="211">
        <f>IF('Indicator Date hidden'!BA63="x","x",$AZ$2-'Indicator Date hidden'!BA63)</f>
        <v>0</v>
      </c>
      <c r="BA62">
        <f t="shared" si="5"/>
        <v>15</v>
      </c>
      <c r="BB62" s="21">
        <f t="shared" si="6"/>
        <v>0.30612244897959184</v>
      </c>
      <c r="BC62">
        <f t="shared" si="7"/>
        <v>5</v>
      </c>
      <c r="BD62" s="21">
        <f t="shared" si="8"/>
        <v>1.2156140907620758</v>
      </c>
      <c r="BE62" s="281">
        <f t="shared" si="9"/>
        <v>0</v>
      </c>
    </row>
    <row r="63" spans="1:57" x14ac:dyDescent="0.25">
      <c r="A63" t="s">
        <v>8468</v>
      </c>
      <c r="B63" s="211">
        <f>IF('Indicator Date hidden'!C64="x","x",$B$2-'Indicator Date hidden'!C64)</f>
        <v>0</v>
      </c>
      <c r="C63" s="211">
        <f>IF('Indicator Date hidden'!D64="x","x",$C$2-'Indicator Date hidden'!D64)</f>
        <v>0</v>
      </c>
      <c r="D63" s="211">
        <f>IF('Indicator Date hidden'!E64="x","x",$D$2-'Indicator Date hidden'!E64)</f>
        <v>0</v>
      </c>
      <c r="E63" s="211">
        <f>IF('Indicator Date hidden'!F64="x","x",$E$2-'Indicator Date hidden'!F64)</f>
        <v>0</v>
      </c>
      <c r="F63" s="211">
        <f>IF('Indicator Date hidden'!G64="x","x",$F$2-'Indicator Date hidden'!G64)</f>
        <v>0</v>
      </c>
      <c r="G63" s="211">
        <f>IF('Indicator Date hidden'!H64="x","x",$G$2-'Indicator Date hidden'!H64)</f>
        <v>0</v>
      </c>
      <c r="H63" s="211">
        <f>IF('Indicator Date hidden'!I64="x","x",$H$2-'Indicator Date hidden'!I64)</f>
        <v>0</v>
      </c>
      <c r="I63" s="211">
        <f>IF('Indicator Date hidden'!J64="x","x",$I$2-'Indicator Date hidden'!J64)</f>
        <v>0</v>
      </c>
      <c r="J63" s="211">
        <f>IF('Indicator Date hidden'!K64="x","x",$J$2-'Indicator Date hidden'!K64)</f>
        <v>0</v>
      </c>
      <c r="K63" s="211">
        <f>IF('Indicator Date hidden'!L64="x","x",$K$2-'Indicator Date hidden'!L64)</f>
        <v>0</v>
      </c>
      <c r="L63" s="211">
        <f>IF('Indicator Date hidden'!M64="x","x",$L$2-'Indicator Date hidden'!M64)</f>
        <v>0</v>
      </c>
      <c r="M63" s="211">
        <f>IF('Indicator Date hidden'!N64="x","x",$M$2-'Indicator Date hidden'!N64)</f>
        <v>0</v>
      </c>
      <c r="N63" s="211">
        <f>IF('Indicator Date hidden'!O64="x","x",$N$2-'Indicator Date hidden'!O64)</f>
        <v>0</v>
      </c>
      <c r="O63" s="211">
        <f>IF('Indicator Date hidden'!P64="x","x",$O$2-'Indicator Date hidden'!P64)</f>
        <v>0</v>
      </c>
      <c r="P63" s="211">
        <f>IF('Indicator Date hidden'!Q64="x","x",$P$2-'Indicator Date hidden'!Q64)</f>
        <v>0</v>
      </c>
      <c r="Q63" s="211">
        <f>IF('Indicator Date hidden'!R64="x","x",$Q$2-'Indicator Date hidden'!R64)</f>
        <v>1</v>
      </c>
      <c r="R63" s="211">
        <f>IF('Indicator Date hidden'!S64="x","x",$R$2-'Indicator Date hidden'!S64)</f>
        <v>0</v>
      </c>
      <c r="S63" s="211">
        <f>IF('Indicator Date hidden'!T64="x","x",$S$2-'Indicator Date hidden'!T64)</f>
        <v>0</v>
      </c>
      <c r="T63" s="211">
        <f>IF('Indicator Date hidden'!U64="x","x",$T$2-'Indicator Date hidden'!U64)</f>
        <v>0</v>
      </c>
      <c r="U63" s="211">
        <f>IF('Indicator Date hidden'!V64="x","x",$U$2-'Indicator Date hidden'!V64)</f>
        <v>0</v>
      </c>
      <c r="V63" s="211">
        <f>IF('Indicator Date hidden'!W64="x","x",$V$2-'Indicator Date hidden'!W64)</f>
        <v>0</v>
      </c>
      <c r="W63" s="211">
        <f>IF('Indicator Date hidden'!X64="x","x",$W$2-'Indicator Date hidden'!X64)</f>
        <v>1</v>
      </c>
      <c r="X63" s="211">
        <f>IF('Indicator Date hidden'!Y64="x","x",$X$2-'Indicator Date hidden'!Y64)</f>
        <v>4</v>
      </c>
      <c r="Y63" s="211">
        <f>IF('Indicator Date hidden'!Z64="x","x",$Y$2-'Indicator Date hidden'!Z64)</f>
        <v>0</v>
      </c>
      <c r="Z63" s="211">
        <f>IF('Indicator Date hidden'!AA64="x","x",$Z$2-'Indicator Date hidden'!AA64)</f>
        <v>0</v>
      </c>
      <c r="AA63" s="211">
        <f>IF('Indicator Date hidden'!AB64="x","x",$AA$2-'Indicator Date hidden'!AB64)</f>
        <v>0</v>
      </c>
      <c r="AB63" s="211">
        <f>IF('Indicator Date hidden'!AC64="x","x",$AB$2-'Indicator Date hidden'!AC64)</f>
        <v>0</v>
      </c>
      <c r="AC63" s="211">
        <f>IF('Indicator Date hidden'!AD64="x","x",$AC$2-'Indicator Date hidden'!AD64)</f>
        <v>0</v>
      </c>
      <c r="AD63" s="211">
        <f>IF('Indicator Date hidden'!AE64="x","x",$AD$2-'Indicator Date hidden'!AE64)</f>
        <v>0</v>
      </c>
      <c r="AE63" s="211">
        <f>IF('Indicator Date hidden'!AF64="x","x",$AE$2-'Indicator Date hidden'!AF64)</f>
        <v>0</v>
      </c>
      <c r="AF63" s="211">
        <f>IF('Indicator Date hidden'!AG64="x","x",$AF$2-'Indicator Date hidden'!AG64)</f>
        <v>10</v>
      </c>
      <c r="AG63" s="211">
        <f>IF('Indicator Date hidden'!AH64="x","x",$AG$2-'Indicator Date hidden'!AH64)</f>
        <v>0</v>
      </c>
      <c r="AH63" s="211">
        <f>IF('Indicator Date hidden'!AI64="x","x",$AH$2-'Indicator Date hidden'!AI64)</f>
        <v>0</v>
      </c>
      <c r="AI63" s="211">
        <f>IF('Indicator Date hidden'!AJ64="x","x",$AI$2-'Indicator Date hidden'!AJ64)</f>
        <v>0</v>
      </c>
      <c r="AJ63" s="211" t="str">
        <f>IF('Indicator Date hidden'!AK64="x","x",$AJ$2-'Indicator Date hidden'!AK64)</f>
        <v>x</v>
      </c>
      <c r="AK63" s="211">
        <f>IF('Indicator Date hidden'!AL64="x","x",$AK$2-'Indicator Date hidden'!AL64)</f>
        <v>1</v>
      </c>
      <c r="AL63" s="211">
        <f>IF('Indicator Date hidden'!AM64="x","x",$AL$2-'Indicator Date hidden'!AM64)</f>
        <v>0</v>
      </c>
      <c r="AM63" s="211">
        <f>IF('Indicator Date hidden'!AN64="x","x",$AM$2-'Indicator Date hidden'!AN64)</f>
        <v>0</v>
      </c>
      <c r="AN63" s="211">
        <f>IF('Indicator Date hidden'!AO64="x","x",$AN$2-'Indicator Date hidden'!AO64)</f>
        <v>0</v>
      </c>
      <c r="AO63" s="211">
        <f>IF('Indicator Date hidden'!AP64="x","x",$AO$2-'Indicator Date hidden'!AP64)</f>
        <v>0</v>
      </c>
      <c r="AP63" s="211">
        <f>IF('Indicator Date hidden'!AQ64="x","x",$AP$2-'Indicator Date hidden'!AQ64)</f>
        <v>0</v>
      </c>
      <c r="AQ63" s="211">
        <f>IF('Indicator Date hidden'!AR64="x","x",$AQ$2-'Indicator Date hidden'!AR64)</f>
        <v>0</v>
      </c>
      <c r="AR63" s="211">
        <f>IF('Indicator Date hidden'!AS64="x","x",$AR$2-'Indicator Date hidden'!AS64)</f>
        <v>0</v>
      </c>
      <c r="AS63" s="211">
        <f>IF('Indicator Date hidden'!AT64="x","x",$AS$2-'Indicator Date hidden'!AT64)</f>
        <v>0</v>
      </c>
      <c r="AT63" s="211">
        <f>IF('Indicator Date hidden'!AU64="x","x",$AT$2-'Indicator Date hidden'!AU64)</f>
        <v>0</v>
      </c>
      <c r="AU63" s="211">
        <f>IF('Indicator Date hidden'!AV64="x","x",$AU$2-'Indicator Date hidden'!AV64)</f>
        <v>1</v>
      </c>
      <c r="AV63" s="211">
        <f>IF('Indicator Date hidden'!AW64="x","x",$AV$2-'Indicator Date hidden'!AW64)</f>
        <v>0</v>
      </c>
      <c r="AW63" s="211">
        <f>IF('Indicator Date hidden'!AX64="x","x",$AW$2-'Indicator Date hidden'!AX64)</f>
        <v>0</v>
      </c>
      <c r="AX63" s="211">
        <f>IF('Indicator Date hidden'!AY64="x","x",$AX$2-'Indicator Date hidden'!AY64)</f>
        <v>0</v>
      </c>
      <c r="AY63" s="211">
        <f>IF('Indicator Date hidden'!AZ64="x","x",$AY$2-'Indicator Date hidden'!AZ64)</f>
        <v>0</v>
      </c>
      <c r="AZ63" s="211">
        <f>IF('Indicator Date hidden'!BA64="x","x",$AZ$2-'Indicator Date hidden'!BA64)</f>
        <v>0</v>
      </c>
      <c r="BA63">
        <f t="shared" si="5"/>
        <v>18</v>
      </c>
      <c r="BB63" s="21">
        <f t="shared" si="6"/>
        <v>0.36</v>
      </c>
      <c r="BC63">
        <f t="shared" si="7"/>
        <v>6</v>
      </c>
      <c r="BD63" s="21">
        <f t="shared" si="8"/>
        <v>1.5067846561469891</v>
      </c>
      <c r="BE63" s="281">
        <f t="shared" si="9"/>
        <v>0</v>
      </c>
    </row>
    <row r="64" spans="1:57" x14ac:dyDescent="0.25">
      <c r="A64" t="s">
        <v>8463</v>
      </c>
      <c r="B64" s="211">
        <f>IF('Indicator Date hidden'!C65="x","x",$B$2-'Indicator Date hidden'!C65)</f>
        <v>0</v>
      </c>
      <c r="C64" s="211">
        <f>IF('Indicator Date hidden'!D65="x","x",$C$2-'Indicator Date hidden'!D65)</f>
        <v>0</v>
      </c>
      <c r="D64" s="211">
        <f>IF('Indicator Date hidden'!E65="x","x",$D$2-'Indicator Date hidden'!E65)</f>
        <v>0</v>
      </c>
      <c r="E64" s="211">
        <f>IF('Indicator Date hidden'!F65="x","x",$E$2-'Indicator Date hidden'!F65)</f>
        <v>0</v>
      </c>
      <c r="F64" s="211">
        <f>IF('Indicator Date hidden'!G65="x","x",$F$2-'Indicator Date hidden'!G65)</f>
        <v>0</v>
      </c>
      <c r="G64" s="211">
        <f>IF('Indicator Date hidden'!H65="x","x",$G$2-'Indicator Date hidden'!H65)</f>
        <v>0</v>
      </c>
      <c r="H64" s="211">
        <f>IF('Indicator Date hidden'!I65="x","x",$H$2-'Indicator Date hidden'!I65)</f>
        <v>0</v>
      </c>
      <c r="I64" s="211">
        <f>IF('Indicator Date hidden'!J65="x","x",$I$2-'Indicator Date hidden'!J65)</f>
        <v>0</v>
      </c>
      <c r="J64" s="211">
        <f>IF('Indicator Date hidden'!K65="x","x",$J$2-'Indicator Date hidden'!K65)</f>
        <v>0</v>
      </c>
      <c r="K64" s="211">
        <f>IF('Indicator Date hidden'!L65="x","x",$K$2-'Indicator Date hidden'!L65)</f>
        <v>0</v>
      </c>
      <c r="L64" s="211">
        <f>IF('Indicator Date hidden'!M65="x","x",$L$2-'Indicator Date hidden'!M65)</f>
        <v>0</v>
      </c>
      <c r="M64" s="211">
        <f>IF('Indicator Date hidden'!N65="x","x",$M$2-'Indicator Date hidden'!N65)</f>
        <v>0</v>
      </c>
      <c r="N64" s="211">
        <f>IF('Indicator Date hidden'!O65="x","x",$N$2-'Indicator Date hidden'!O65)</f>
        <v>0</v>
      </c>
      <c r="O64" s="211">
        <f>IF('Indicator Date hidden'!P65="x","x",$O$2-'Indicator Date hidden'!P65)</f>
        <v>0</v>
      </c>
      <c r="P64" s="211">
        <f>IF('Indicator Date hidden'!Q65="x","x",$P$2-'Indicator Date hidden'!Q65)</f>
        <v>0</v>
      </c>
      <c r="Q64" s="211">
        <f>IF('Indicator Date hidden'!R65="x","x",$Q$2-'Indicator Date hidden'!R65)</f>
        <v>9</v>
      </c>
      <c r="R64" s="211">
        <f>IF('Indicator Date hidden'!S65="x","x",$R$2-'Indicator Date hidden'!S65)</f>
        <v>0</v>
      </c>
      <c r="S64" s="211">
        <f>IF('Indicator Date hidden'!T65="x","x",$S$2-'Indicator Date hidden'!T65)</f>
        <v>0</v>
      </c>
      <c r="T64" s="211">
        <f>IF('Indicator Date hidden'!U65="x","x",$T$2-'Indicator Date hidden'!U65)</f>
        <v>0</v>
      </c>
      <c r="U64" s="211">
        <f>IF('Indicator Date hidden'!V65="x","x",$U$2-'Indicator Date hidden'!V65)</f>
        <v>0</v>
      </c>
      <c r="V64" s="211">
        <f>IF('Indicator Date hidden'!W65="x","x",$V$2-'Indicator Date hidden'!W65)</f>
        <v>0</v>
      </c>
      <c r="W64" s="211">
        <f>IF('Indicator Date hidden'!X65="x","x",$W$2-'Indicator Date hidden'!X65)</f>
        <v>5</v>
      </c>
      <c r="X64" s="211">
        <f>IF('Indicator Date hidden'!Y65="x","x",$X$2-'Indicator Date hidden'!Y65)</f>
        <v>1</v>
      </c>
      <c r="Y64" s="211">
        <f>IF('Indicator Date hidden'!Z65="x","x",$Y$2-'Indicator Date hidden'!Z65)</f>
        <v>0</v>
      </c>
      <c r="Z64" s="211">
        <f>IF('Indicator Date hidden'!AA65="x","x",$Z$2-'Indicator Date hidden'!AA65)</f>
        <v>0</v>
      </c>
      <c r="AA64" s="211">
        <f>IF('Indicator Date hidden'!AB65="x","x",$AA$2-'Indicator Date hidden'!AB65)</f>
        <v>0</v>
      </c>
      <c r="AB64" s="211">
        <f>IF('Indicator Date hidden'!AC65="x","x",$AB$2-'Indicator Date hidden'!AC65)</f>
        <v>0</v>
      </c>
      <c r="AC64" s="211">
        <f>IF('Indicator Date hidden'!AD65="x","x",$AC$2-'Indicator Date hidden'!AD65)</f>
        <v>0</v>
      </c>
      <c r="AD64" s="211">
        <f>IF('Indicator Date hidden'!AE65="x","x",$AD$2-'Indicator Date hidden'!AE65)</f>
        <v>0</v>
      </c>
      <c r="AE64" s="211">
        <f>IF('Indicator Date hidden'!AF65="x","x",$AE$2-'Indicator Date hidden'!AF65)</f>
        <v>0</v>
      </c>
      <c r="AF64" s="211">
        <f>IF('Indicator Date hidden'!AG65="x","x",$AF$2-'Indicator Date hidden'!AG65)</f>
        <v>0</v>
      </c>
      <c r="AG64" s="211">
        <f>IF('Indicator Date hidden'!AH65="x","x",$AG$2-'Indicator Date hidden'!AH65)</f>
        <v>0</v>
      </c>
      <c r="AH64" s="211">
        <f>IF('Indicator Date hidden'!AI65="x","x",$AH$2-'Indicator Date hidden'!AI65)</f>
        <v>0</v>
      </c>
      <c r="AI64" s="211">
        <f>IF('Indicator Date hidden'!AJ65="x","x",$AI$2-'Indicator Date hidden'!AJ65)</f>
        <v>0</v>
      </c>
      <c r="AJ64" s="211">
        <f>IF('Indicator Date hidden'!AK65="x","x",$AJ$2-'Indicator Date hidden'!AK65)</f>
        <v>1</v>
      </c>
      <c r="AK64" s="211">
        <f>IF('Indicator Date hidden'!AL65="x","x",$AK$2-'Indicator Date hidden'!AL65)</f>
        <v>1</v>
      </c>
      <c r="AL64" s="211">
        <f>IF('Indicator Date hidden'!AM65="x","x",$AL$2-'Indicator Date hidden'!AM65)</f>
        <v>0</v>
      </c>
      <c r="AM64" s="211">
        <f>IF('Indicator Date hidden'!AN65="x","x",$AM$2-'Indicator Date hidden'!AN65)</f>
        <v>0</v>
      </c>
      <c r="AN64" s="211">
        <f>IF('Indicator Date hidden'!AO65="x","x",$AN$2-'Indicator Date hidden'!AO65)</f>
        <v>0</v>
      </c>
      <c r="AO64" s="211" t="str">
        <f>IF('Indicator Date hidden'!AP65="x","x",$AO$2-'Indicator Date hidden'!AP65)</f>
        <v>x</v>
      </c>
      <c r="AP64" s="211" t="str">
        <f>IF('Indicator Date hidden'!AQ65="x","x",$AP$2-'Indicator Date hidden'!AQ65)</f>
        <v>x</v>
      </c>
      <c r="AQ64" s="211">
        <f>IF('Indicator Date hidden'!AR65="x","x",$AQ$2-'Indicator Date hidden'!AR65)</f>
        <v>0</v>
      </c>
      <c r="AR64" s="211">
        <f>IF('Indicator Date hidden'!AS65="x","x",$AR$2-'Indicator Date hidden'!AS65)</f>
        <v>0</v>
      </c>
      <c r="AS64" s="211">
        <f>IF('Indicator Date hidden'!AT65="x","x",$AS$2-'Indicator Date hidden'!AT65)</f>
        <v>0</v>
      </c>
      <c r="AT64" s="211">
        <f>IF('Indicator Date hidden'!AU65="x","x",$AT$2-'Indicator Date hidden'!AU65)</f>
        <v>0</v>
      </c>
      <c r="AU64" s="211">
        <f>IF('Indicator Date hidden'!AV65="x","x",$AU$2-'Indicator Date hidden'!AV65)</f>
        <v>1</v>
      </c>
      <c r="AV64" s="211">
        <f>IF('Indicator Date hidden'!AW65="x","x",$AV$2-'Indicator Date hidden'!AW65)</f>
        <v>0</v>
      </c>
      <c r="AW64" s="211">
        <f>IF('Indicator Date hidden'!AX65="x","x",$AW$2-'Indicator Date hidden'!AX65)</f>
        <v>0</v>
      </c>
      <c r="AX64" s="211">
        <f>IF('Indicator Date hidden'!AY65="x","x",$AX$2-'Indicator Date hidden'!AY65)</f>
        <v>0</v>
      </c>
      <c r="AY64" s="211">
        <f>IF('Indicator Date hidden'!AZ65="x","x",$AY$2-'Indicator Date hidden'!AZ65)</f>
        <v>0</v>
      </c>
      <c r="AZ64" s="211">
        <f>IF('Indicator Date hidden'!BA65="x","x",$AZ$2-'Indicator Date hidden'!BA65)</f>
        <v>0</v>
      </c>
      <c r="BA64">
        <f t="shared" si="5"/>
        <v>18</v>
      </c>
      <c r="BB64" s="21">
        <f t="shared" si="6"/>
        <v>0.36734693877551022</v>
      </c>
      <c r="BC64">
        <f t="shared" si="7"/>
        <v>6</v>
      </c>
      <c r="BD64" s="21">
        <f t="shared" si="8"/>
        <v>1.4525681346346322</v>
      </c>
      <c r="BE64" s="281">
        <f t="shared" si="9"/>
        <v>0</v>
      </c>
    </row>
    <row r="65" spans="1:57" x14ac:dyDescent="0.25">
      <c r="A65" t="s">
        <v>8435</v>
      </c>
      <c r="B65" s="211">
        <f>IF('Indicator Date hidden'!C66="x","x",$B$2-'Indicator Date hidden'!C66)</f>
        <v>0</v>
      </c>
      <c r="C65" s="211">
        <f>IF('Indicator Date hidden'!D66="x","x",$C$2-'Indicator Date hidden'!D66)</f>
        <v>0</v>
      </c>
      <c r="D65" s="211">
        <f>IF('Indicator Date hidden'!E66="x","x",$D$2-'Indicator Date hidden'!E66)</f>
        <v>0</v>
      </c>
      <c r="E65" s="211">
        <f>IF('Indicator Date hidden'!F66="x","x",$E$2-'Indicator Date hidden'!F66)</f>
        <v>0</v>
      </c>
      <c r="F65" s="211">
        <f>IF('Indicator Date hidden'!G66="x","x",$F$2-'Indicator Date hidden'!G66)</f>
        <v>0</v>
      </c>
      <c r="G65" s="211">
        <f>IF('Indicator Date hidden'!H66="x","x",$G$2-'Indicator Date hidden'!H66)</f>
        <v>0</v>
      </c>
      <c r="H65" s="211">
        <f>IF('Indicator Date hidden'!I66="x","x",$H$2-'Indicator Date hidden'!I66)</f>
        <v>0</v>
      </c>
      <c r="I65" s="211">
        <f>IF('Indicator Date hidden'!J66="x","x",$I$2-'Indicator Date hidden'!J66)</f>
        <v>0</v>
      </c>
      <c r="J65" s="211">
        <f>IF('Indicator Date hidden'!K66="x","x",$J$2-'Indicator Date hidden'!K66)</f>
        <v>0</v>
      </c>
      <c r="K65" s="211">
        <f>IF('Indicator Date hidden'!L66="x","x",$K$2-'Indicator Date hidden'!L66)</f>
        <v>0</v>
      </c>
      <c r="L65" s="211">
        <f>IF('Indicator Date hidden'!M66="x","x",$L$2-'Indicator Date hidden'!M66)</f>
        <v>0</v>
      </c>
      <c r="M65" s="211">
        <f>IF('Indicator Date hidden'!N66="x","x",$M$2-'Indicator Date hidden'!N66)</f>
        <v>0</v>
      </c>
      <c r="N65" s="211">
        <f>IF('Indicator Date hidden'!O66="x","x",$N$2-'Indicator Date hidden'!O66)</f>
        <v>0</v>
      </c>
      <c r="O65" s="211">
        <f>IF('Indicator Date hidden'!P66="x","x",$O$2-'Indicator Date hidden'!P66)</f>
        <v>0</v>
      </c>
      <c r="P65" s="211">
        <f>IF('Indicator Date hidden'!Q66="x","x",$P$2-'Indicator Date hidden'!Q66)</f>
        <v>0</v>
      </c>
      <c r="Q65" s="211" t="str">
        <f>IF('Indicator Date hidden'!R66="x","x",$Q$2-'Indicator Date hidden'!R66)</f>
        <v>x</v>
      </c>
      <c r="R65" s="211">
        <f>IF('Indicator Date hidden'!S66="x","x",$R$2-'Indicator Date hidden'!S66)</f>
        <v>0</v>
      </c>
      <c r="S65" s="211">
        <f>IF('Indicator Date hidden'!T66="x","x",$S$2-'Indicator Date hidden'!T66)</f>
        <v>0</v>
      </c>
      <c r="T65" s="211">
        <f>IF('Indicator Date hidden'!U66="x","x",$T$2-'Indicator Date hidden'!U66)</f>
        <v>0</v>
      </c>
      <c r="U65" s="211" t="str">
        <f>IF('Indicator Date hidden'!V66="x","x",$U$2-'Indicator Date hidden'!V66)</f>
        <v>x</v>
      </c>
      <c r="V65" s="211">
        <f>IF('Indicator Date hidden'!W66="x","x",$V$2-'Indicator Date hidden'!W66)</f>
        <v>0</v>
      </c>
      <c r="W65" s="211">
        <f>IF('Indicator Date hidden'!X66="x","x",$W$2-'Indicator Date hidden'!X66)</f>
        <v>9</v>
      </c>
      <c r="X65" s="211">
        <f>IF('Indicator Date hidden'!Y66="x","x",$X$2-'Indicator Date hidden'!Y66)</f>
        <v>2</v>
      </c>
      <c r="Y65" s="211">
        <f>IF('Indicator Date hidden'!Z66="x","x",$Y$2-'Indicator Date hidden'!Z66)</f>
        <v>0</v>
      </c>
      <c r="Z65" s="211">
        <f>IF('Indicator Date hidden'!AA66="x","x",$Z$2-'Indicator Date hidden'!AA66)</f>
        <v>0</v>
      </c>
      <c r="AA65" s="211" t="str">
        <f>IF('Indicator Date hidden'!AB66="x","x",$AA$2-'Indicator Date hidden'!AB66)</f>
        <v>x</v>
      </c>
      <c r="AB65" s="211">
        <f>IF('Indicator Date hidden'!AC66="x","x",$AB$2-'Indicator Date hidden'!AC66)</f>
        <v>0</v>
      </c>
      <c r="AC65" s="211">
        <f>IF('Indicator Date hidden'!AD66="x","x",$AC$2-'Indicator Date hidden'!AD66)</f>
        <v>0</v>
      </c>
      <c r="AD65" s="211" t="str">
        <f>IF('Indicator Date hidden'!AE66="x","x",$AD$2-'Indicator Date hidden'!AE66)</f>
        <v>x</v>
      </c>
      <c r="AE65" s="211">
        <f>IF('Indicator Date hidden'!AF66="x","x",$AE$2-'Indicator Date hidden'!AF66)</f>
        <v>0</v>
      </c>
      <c r="AF65" s="211">
        <f>IF('Indicator Date hidden'!AG66="x","x",$AF$2-'Indicator Date hidden'!AG66)</f>
        <v>2</v>
      </c>
      <c r="AG65" s="211">
        <f>IF('Indicator Date hidden'!AH66="x","x",$AG$2-'Indicator Date hidden'!AH66)</f>
        <v>0</v>
      </c>
      <c r="AH65" s="211">
        <f>IF('Indicator Date hidden'!AI66="x","x",$AH$2-'Indicator Date hidden'!AI66)</f>
        <v>0</v>
      </c>
      <c r="AI65" s="211">
        <f>IF('Indicator Date hidden'!AJ66="x","x",$AI$2-'Indicator Date hidden'!AJ66)</f>
        <v>0</v>
      </c>
      <c r="AJ65" s="211" t="str">
        <f>IF('Indicator Date hidden'!AK66="x","x",$AJ$2-'Indicator Date hidden'!AK66)</f>
        <v>x</v>
      </c>
      <c r="AK65" s="211">
        <f>IF('Indicator Date hidden'!AL66="x","x",$AK$2-'Indicator Date hidden'!AL66)</f>
        <v>1</v>
      </c>
      <c r="AL65" s="211">
        <f>IF('Indicator Date hidden'!AM66="x","x",$AL$2-'Indicator Date hidden'!AM66)</f>
        <v>0</v>
      </c>
      <c r="AM65" s="211">
        <f>IF('Indicator Date hidden'!AN66="x","x",$AM$2-'Indicator Date hidden'!AN66)</f>
        <v>0</v>
      </c>
      <c r="AN65" s="211">
        <f>IF('Indicator Date hidden'!AO66="x","x",$AN$2-'Indicator Date hidden'!AO66)</f>
        <v>0</v>
      </c>
      <c r="AO65" s="211">
        <f>IF('Indicator Date hidden'!AP66="x","x",$AO$2-'Indicator Date hidden'!AP66)</f>
        <v>0</v>
      </c>
      <c r="AP65" s="211">
        <f>IF('Indicator Date hidden'!AQ66="x","x",$AP$2-'Indicator Date hidden'!AQ66)</f>
        <v>0</v>
      </c>
      <c r="AQ65" s="211">
        <f>IF('Indicator Date hidden'!AR66="x","x",$AQ$2-'Indicator Date hidden'!AR66)</f>
        <v>0</v>
      </c>
      <c r="AR65" s="211">
        <f>IF('Indicator Date hidden'!AS66="x","x",$AR$2-'Indicator Date hidden'!AS66)</f>
        <v>0</v>
      </c>
      <c r="AS65" s="211">
        <f>IF('Indicator Date hidden'!AT66="x","x",$AS$2-'Indicator Date hidden'!AT66)</f>
        <v>0</v>
      </c>
      <c r="AT65" s="211">
        <f>IF('Indicator Date hidden'!AU66="x","x",$AT$2-'Indicator Date hidden'!AU66)</f>
        <v>0</v>
      </c>
      <c r="AU65" s="211" t="str">
        <f>IF('Indicator Date hidden'!AV66="x","x",$AU$2-'Indicator Date hidden'!AV66)</f>
        <v>x</v>
      </c>
      <c r="AV65" s="211">
        <f>IF('Indicator Date hidden'!AW66="x","x",$AV$2-'Indicator Date hidden'!AW66)</f>
        <v>0</v>
      </c>
      <c r="AW65" s="211">
        <f>IF('Indicator Date hidden'!AX66="x","x",$AW$2-'Indicator Date hidden'!AX66)</f>
        <v>0</v>
      </c>
      <c r="AX65" s="211">
        <f>IF('Indicator Date hidden'!AY66="x","x",$AX$2-'Indicator Date hidden'!AY66)</f>
        <v>0</v>
      </c>
      <c r="AY65" s="211">
        <f>IF('Indicator Date hidden'!AZ66="x","x",$AY$2-'Indicator Date hidden'!AZ66)</f>
        <v>0</v>
      </c>
      <c r="AZ65" s="211">
        <f>IF('Indicator Date hidden'!BA66="x","x",$AZ$2-'Indicator Date hidden'!BA66)</f>
        <v>0</v>
      </c>
      <c r="BA65">
        <f t="shared" si="5"/>
        <v>14</v>
      </c>
      <c r="BB65" s="21">
        <f t="shared" si="6"/>
        <v>0.31111111111111112</v>
      </c>
      <c r="BC65">
        <f t="shared" si="7"/>
        <v>4</v>
      </c>
      <c r="BD65" s="21">
        <f t="shared" si="8"/>
        <v>1.3795687284594451</v>
      </c>
      <c r="BE65" s="281">
        <f t="shared" si="9"/>
        <v>0</v>
      </c>
    </row>
    <row r="66" spans="1:57" x14ac:dyDescent="0.25">
      <c r="A66" t="s">
        <v>8465</v>
      </c>
      <c r="B66" s="211">
        <f>IF('Indicator Date hidden'!C67="x","x",$B$2-'Indicator Date hidden'!C67)</f>
        <v>0</v>
      </c>
      <c r="C66" s="211">
        <f>IF('Indicator Date hidden'!D67="x","x",$C$2-'Indicator Date hidden'!D67)</f>
        <v>0</v>
      </c>
      <c r="D66" s="211">
        <f>IF('Indicator Date hidden'!E67="x","x",$D$2-'Indicator Date hidden'!E67)</f>
        <v>0</v>
      </c>
      <c r="E66" s="211">
        <f>IF('Indicator Date hidden'!F67="x","x",$E$2-'Indicator Date hidden'!F67)</f>
        <v>0</v>
      </c>
      <c r="F66" s="211">
        <f>IF('Indicator Date hidden'!G67="x","x",$F$2-'Indicator Date hidden'!G67)</f>
        <v>0</v>
      </c>
      <c r="G66" s="211">
        <f>IF('Indicator Date hidden'!H67="x","x",$G$2-'Indicator Date hidden'!H67)</f>
        <v>0</v>
      </c>
      <c r="H66" s="211">
        <f>IF('Indicator Date hidden'!I67="x","x",$H$2-'Indicator Date hidden'!I67)</f>
        <v>0</v>
      </c>
      <c r="I66" s="211">
        <f>IF('Indicator Date hidden'!J67="x","x",$I$2-'Indicator Date hidden'!J67)</f>
        <v>0</v>
      </c>
      <c r="J66" s="211">
        <f>IF('Indicator Date hidden'!K67="x","x",$J$2-'Indicator Date hidden'!K67)</f>
        <v>0</v>
      </c>
      <c r="K66" s="211">
        <f>IF('Indicator Date hidden'!L67="x","x",$K$2-'Indicator Date hidden'!L67)</f>
        <v>0</v>
      </c>
      <c r="L66" s="211">
        <f>IF('Indicator Date hidden'!M67="x","x",$L$2-'Indicator Date hidden'!M67)</f>
        <v>0</v>
      </c>
      <c r="M66" s="211">
        <f>IF('Indicator Date hidden'!N67="x","x",$M$2-'Indicator Date hidden'!N67)</f>
        <v>0</v>
      </c>
      <c r="N66" s="211">
        <f>IF('Indicator Date hidden'!O67="x","x",$N$2-'Indicator Date hidden'!O67)</f>
        <v>0</v>
      </c>
      <c r="O66" s="211">
        <f>IF('Indicator Date hidden'!P67="x","x",$O$2-'Indicator Date hidden'!P67)</f>
        <v>0</v>
      </c>
      <c r="P66" s="211">
        <f>IF('Indicator Date hidden'!Q67="x","x",$P$2-'Indicator Date hidden'!Q67)</f>
        <v>0</v>
      </c>
      <c r="Q66" s="211">
        <f>IF('Indicator Date hidden'!R67="x","x",$Q$2-'Indicator Date hidden'!R67)</f>
        <v>3</v>
      </c>
      <c r="R66" s="211">
        <f>IF('Indicator Date hidden'!S67="x","x",$R$2-'Indicator Date hidden'!S67)</f>
        <v>0</v>
      </c>
      <c r="S66" s="211">
        <f>IF('Indicator Date hidden'!T67="x","x",$S$2-'Indicator Date hidden'!T67)</f>
        <v>0</v>
      </c>
      <c r="T66" s="211">
        <f>IF('Indicator Date hidden'!U67="x","x",$T$2-'Indicator Date hidden'!U67)</f>
        <v>0</v>
      </c>
      <c r="U66" s="211">
        <f>IF('Indicator Date hidden'!V67="x","x",$U$2-'Indicator Date hidden'!V67)</f>
        <v>0</v>
      </c>
      <c r="V66" s="211">
        <f>IF('Indicator Date hidden'!W67="x","x",$V$2-'Indicator Date hidden'!W67)</f>
        <v>0</v>
      </c>
      <c r="W66" s="211">
        <f>IF('Indicator Date hidden'!X67="x","x",$W$2-'Indicator Date hidden'!X67)</f>
        <v>0</v>
      </c>
      <c r="X66" s="211">
        <f>IF('Indicator Date hidden'!Y67="x","x",$X$2-'Indicator Date hidden'!Y67)</f>
        <v>4</v>
      </c>
      <c r="Y66" s="211">
        <f>IF('Indicator Date hidden'!Z67="x","x",$Y$2-'Indicator Date hidden'!Z67)</f>
        <v>0</v>
      </c>
      <c r="Z66" s="211">
        <f>IF('Indicator Date hidden'!AA67="x","x",$Z$2-'Indicator Date hidden'!AA67)</f>
        <v>0</v>
      </c>
      <c r="AA66" s="211">
        <f>IF('Indicator Date hidden'!AB67="x","x",$AA$2-'Indicator Date hidden'!AB67)</f>
        <v>0</v>
      </c>
      <c r="AB66" s="211">
        <f>IF('Indicator Date hidden'!AC67="x","x",$AB$2-'Indicator Date hidden'!AC67)</f>
        <v>0</v>
      </c>
      <c r="AC66" s="211">
        <f>IF('Indicator Date hidden'!AD67="x","x",$AC$2-'Indicator Date hidden'!AD67)</f>
        <v>0</v>
      </c>
      <c r="AD66" s="211">
        <f>IF('Indicator Date hidden'!AE67="x","x",$AD$2-'Indicator Date hidden'!AE67)</f>
        <v>0</v>
      </c>
      <c r="AE66" s="211">
        <f>IF('Indicator Date hidden'!AF67="x","x",$AE$2-'Indicator Date hidden'!AF67)</f>
        <v>0</v>
      </c>
      <c r="AF66" s="211">
        <f>IF('Indicator Date hidden'!AG67="x","x",$AF$2-'Indicator Date hidden'!AG67)</f>
        <v>8</v>
      </c>
      <c r="AG66" s="211">
        <f>IF('Indicator Date hidden'!AH67="x","x",$AG$2-'Indicator Date hidden'!AH67)</f>
        <v>0</v>
      </c>
      <c r="AH66" s="211">
        <f>IF('Indicator Date hidden'!AI67="x","x",$AH$2-'Indicator Date hidden'!AI67)</f>
        <v>0</v>
      </c>
      <c r="AI66" s="211">
        <f>IF('Indicator Date hidden'!AJ67="x","x",$AI$2-'Indicator Date hidden'!AJ67)</f>
        <v>0</v>
      </c>
      <c r="AJ66" s="211" t="str">
        <f>IF('Indicator Date hidden'!AK67="x","x",$AJ$2-'Indicator Date hidden'!AK67)</f>
        <v>x</v>
      </c>
      <c r="AK66" s="211">
        <f>IF('Indicator Date hidden'!AL67="x","x",$AK$2-'Indicator Date hidden'!AL67)</f>
        <v>1</v>
      </c>
      <c r="AL66" s="211">
        <f>IF('Indicator Date hidden'!AM67="x","x",$AL$2-'Indicator Date hidden'!AM67)</f>
        <v>0</v>
      </c>
      <c r="AM66" s="211">
        <f>IF('Indicator Date hidden'!AN67="x","x",$AM$2-'Indicator Date hidden'!AN67)</f>
        <v>0</v>
      </c>
      <c r="AN66" s="211">
        <f>IF('Indicator Date hidden'!AO67="x","x",$AN$2-'Indicator Date hidden'!AO67)</f>
        <v>0</v>
      </c>
      <c r="AO66" s="211">
        <f>IF('Indicator Date hidden'!AP67="x","x",$AO$2-'Indicator Date hidden'!AP67)</f>
        <v>0</v>
      </c>
      <c r="AP66" s="211">
        <f>IF('Indicator Date hidden'!AQ67="x","x",$AP$2-'Indicator Date hidden'!AQ67)</f>
        <v>0</v>
      </c>
      <c r="AQ66" s="211">
        <f>IF('Indicator Date hidden'!AR67="x","x",$AQ$2-'Indicator Date hidden'!AR67)</f>
        <v>0</v>
      </c>
      <c r="AR66" s="211">
        <f>IF('Indicator Date hidden'!AS67="x","x",$AR$2-'Indicator Date hidden'!AS67)</f>
        <v>0</v>
      </c>
      <c r="AS66" s="211">
        <f>IF('Indicator Date hidden'!AT67="x","x",$AS$2-'Indicator Date hidden'!AT67)</f>
        <v>0</v>
      </c>
      <c r="AT66" s="211">
        <f>IF('Indicator Date hidden'!AU67="x","x",$AT$2-'Indicator Date hidden'!AU67)</f>
        <v>0</v>
      </c>
      <c r="AU66" s="211">
        <f>IF('Indicator Date hidden'!AV67="x","x",$AU$2-'Indicator Date hidden'!AV67)</f>
        <v>4</v>
      </c>
      <c r="AV66" s="211">
        <f>IF('Indicator Date hidden'!AW67="x","x",$AV$2-'Indicator Date hidden'!AW67)</f>
        <v>0</v>
      </c>
      <c r="AW66" s="211">
        <f>IF('Indicator Date hidden'!AX67="x","x",$AW$2-'Indicator Date hidden'!AX67)</f>
        <v>0</v>
      </c>
      <c r="AX66" s="211">
        <f>IF('Indicator Date hidden'!AY67="x","x",$AX$2-'Indicator Date hidden'!AY67)</f>
        <v>0</v>
      </c>
      <c r="AY66" s="211">
        <f>IF('Indicator Date hidden'!AZ67="x","x",$AY$2-'Indicator Date hidden'!AZ67)</f>
        <v>0</v>
      </c>
      <c r="AZ66" s="211">
        <f>IF('Indicator Date hidden'!BA67="x","x",$AZ$2-'Indicator Date hidden'!BA67)</f>
        <v>0</v>
      </c>
      <c r="BA66">
        <f t="shared" si="5"/>
        <v>20</v>
      </c>
      <c r="BB66" s="21">
        <f t="shared" si="6"/>
        <v>0.4</v>
      </c>
      <c r="BC66">
        <f t="shared" si="7"/>
        <v>5</v>
      </c>
      <c r="BD66" s="21">
        <f t="shared" si="8"/>
        <v>1.4</v>
      </c>
      <c r="BE66" s="281">
        <f t="shared" si="9"/>
        <v>0</v>
      </c>
    </row>
    <row r="67" spans="1:57" x14ac:dyDescent="0.25">
      <c r="A67" t="s">
        <v>8473</v>
      </c>
      <c r="B67" s="211">
        <f>IF('Indicator Date hidden'!C68="x","x",$B$2-'Indicator Date hidden'!C68)</f>
        <v>0</v>
      </c>
      <c r="C67" s="211">
        <f>IF('Indicator Date hidden'!D68="x","x",$C$2-'Indicator Date hidden'!D68)</f>
        <v>0</v>
      </c>
      <c r="D67" s="211">
        <f>IF('Indicator Date hidden'!E68="x","x",$D$2-'Indicator Date hidden'!E68)</f>
        <v>0</v>
      </c>
      <c r="E67" s="211">
        <f>IF('Indicator Date hidden'!F68="x","x",$E$2-'Indicator Date hidden'!F68)</f>
        <v>0</v>
      </c>
      <c r="F67" s="211">
        <f>IF('Indicator Date hidden'!G68="x","x",$F$2-'Indicator Date hidden'!G68)</f>
        <v>0</v>
      </c>
      <c r="G67" s="211">
        <f>IF('Indicator Date hidden'!H68="x","x",$G$2-'Indicator Date hidden'!H68)</f>
        <v>0</v>
      </c>
      <c r="H67" s="211">
        <f>IF('Indicator Date hidden'!I68="x","x",$H$2-'Indicator Date hidden'!I68)</f>
        <v>0</v>
      </c>
      <c r="I67" s="211">
        <f>IF('Indicator Date hidden'!J68="x","x",$I$2-'Indicator Date hidden'!J68)</f>
        <v>0</v>
      </c>
      <c r="J67" s="211">
        <f>IF('Indicator Date hidden'!K68="x","x",$J$2-'Indicator Date hidden'!K68)</f>
        <v>0</v>
      </c>
      <c r="K67" s="211">
        <f>IF('Indicator Date hidden'!L68="x","x",$K$2-'Indicator Date hidden'!L68)</f>
        <v>0</v>
      </c>
      <c r="L67" s="211">
        <f>IF('Indicator Date hidden'!M68="x","x",$L$2-'Indicator Date hidden'!M68)</f>
        <v>0</v>
      </c>
      <c r="M67" s="211">
        <f>IF('Indicator Date hidden'!N68="x","x",$M$2-'Indicator Date hidden'!N68)</f>
        <v>0</v>
      </c>
      <c r="N67" s="211">
        <f>IF('Indicator Date hidden'!O68="x","x",$N$2-'Indicator Date hidden'!O68)</f>
        <v>0</v>
      </c>
      <c r="O67" s="211">
        <f>IF('Indicator Date hidden'!P68="x","x",$O$2-'Indicator Date hidden'!P68)</f>
        <v>0</v>
      </c>
      <c r="P67" s="211">
        <f>IF('Indicator Date hidden'!Q68="x","x",$P$2-'Indicator Date hidden'!Q68)</f>
        <v>0</v>
      </c>
      <c r="Q67" s="211" t="str">
        <f>IF('Indicator Date hidden'!R68="x","x",$Q$2-'Indicator Date hidden'!R68)</f>
        <v>x</v>
      </c>
      <c r="R67" s="211">
        <f>IF('Indicator Date hidden'!S68="x","x",$R$2-'Indicator Date hidden'!S68)</f>
        <v>0</v>
      </c>
      <c r="S67" s="211">
        <f>IF('Indicator Date hidden'!T68="x","x",$S$2-'Indicator Date hidden'!T68)</f>
        <v>0</v>
      </c>
      <c r="T67" s="211">
        <f>IF('Indicator Date hidden'!U68="x","x",$T$2-'Indicator Date hidden'!U68)</f>
        <v>0</v>
      </c>
      <c r="U67" s="211" t="str">
        <f>IF('Indicator Date hidden'!V68="x","x",$U$2-'Indicator Date hidden'!V68)</f>
        <v>x</v>
      </c>
      <c r="V67" s="211">
        <f>IF('Indicator Date hidden'!W68="x","x",$V$2-'Indicator Date hidden'!W68)</f>
        <v>0</v>
      </c>
      <c r="W67" s="211" t="str">
        <f>IF('Indicator Date hidden'!X68="x","x",$W$2-'Indicator Date hidden'!X68)</f>
        <v>x</v>
      </c>
      <c r="X67" s="211">
        <f>IF('Indicator Date hidden'!Y68="x","x",$X$2-'Indicator Date hidden'!Y68)</f>
        <v>4</v>
      </c>
      <c r="Y67" s="211">
        <f>IF('Indicator Date hidden'!Z68="x","x",$Y$2-'Indicator Date hidden'!Z68)</f>
        <v>0</v>
      </c>
      <c r="Z67" s="211">
        <f>IF('Indicator Date hidden'!AA68="x","x",$Z$2-'Indicator Date hidden'!AA68)</f>
        <v>0</v>
      </c>
      <c r="AA67" s="211" t="str">
        <f>IF('Indicator Date hidden'!AB68="x","x",$AA$2-'Indicator Date hidden'!AB68)</f>
        <v>x</v>
      </c>
      <c r="AB67" s="211">
        <f>IF('Indicator Date hidden'!AC68="x","x",$AB$2-'Indicator Date hidden'!AC68)</f>
        <v>0</v>
      </c>
      <c r="AC67" s="211">
        <f>IF('Indicator Date hidden'!AD68="x","x",$AC$2-'Indicator Date hidden'!AD68)</f>
        <v>0</v>
      </c>
      <c r="AD67" s="211" t="str">
        <f>IF('Indicator Date hidden'!AE68="x","x",$AD$2-'Indicator Date hidden'!AE68)</f>
        <v>x</v>
      </c>
      <c r="AE67" s="211">
        <f>IF('Indicator Date hidden'!AF68="x","x",$AE$2-'Indicator Date hidden'!AF68)</f>
        <v>0</v>
      </c>
      <c r="AF67" s="211">
        <f>IF('Indicator Date hidden'!AG68="x","x",$AF$2-'Indicator Date hidden'!AG68)</f>
        <v>1</v>
      </c>
      <c r="AG67" s="211">
        <f>IF('Indicator Date hidden'!AH68="x","x",$AG$2-'Indicator Date hidden'!AH68)</f>
        <v>0</v>
      </c>
      <c r="AH67" s="211">
        <f>IF('Indicator Date hidden'!AI68="x","x",$AH$2-'Indicator Date hidden'!AI68)</f>
        <v>0</v>
      </c>
      <c r="AI67" s="211">
        <f>IF('Indicator Date hidden'!AJ68="x","x",$AI$2-'Indicator Date hidden'!AJ68)</f>
        <v>0</v>
      </c>
      <c r="AJ67" s="211" t="str">
        <f>IF('Indicator Date hidden'!AK68="x","x",$AJ$2-'Indicator Date hidden'!AK68)</f>
        <v>x</v>
      </c>
      <c r="AK67" s="211">
        <f>IF('Indicator Date hidden'!AL68="x","x",$AK$2-'Indicator Date hidden'!AL68)</f>
        <v>1</v>
      </c>
      <c r="AL67" s="211">
        <f>IF('Indicator Date hidden'!AM68="x","x",$AL$2-'Indicator Date hidden'!AM68)</f>
        <v>0</v>
      </c>
      <c r="AM67" s="211">
        <f>IF('Indicator Date hidden'!AN68="x","x",$AM$2-'Indicator Date hidden'!AN68)</f>
        <v>0</v>
      </c>
      <c r="AN67" s="211">
        <f>IF('Indicator Date hidden'!AO68="x","x",$AN$2-'Indicator Date hidden'!AO68)</f>
        <v>0</v>
      </c>
      <c r="AO67" s="211">
        <f>IF('Indicator Date hidden'!AP68="x","x",$AO$2-'Indicator Date hidden'!AP68)</f>
        <v>0</v>
      </c>
      <c r="AP67" s="211">
        <f>IF('Indicator Date hidden'!AQ68="x","x",$AP$2-'Indicator Date hidden'!AQ68)</f>
        <v>0</v>
      </c>
      <c r="AQ67" s="211">
        <f>IF('Indicator Date hidden'!AR68="x","x",$AQ$2-'Indicator Date hidden'!AR68)</f>
        <v>0</v>
      </c>
      <c r="AR67" s="211">
        <f>IF('Indicator Date hidden'!AS68="x","x",$AR$2-'Indicator Date hidden'!AS68)</f>
        <v>0</v>
      </c>
      <c r="AS67" s="211">
        <f>IF('Indicator Date hidden'!AT68="x","x",$AS$2-'Indicator Date hidden'!AT68)</f>
        <v>0</v>
      </c>
      <c r="AT67" s="211">
        <f>IF('Indicator Date hidden'!AU68="x","x",$AT$2-'Indicator Date hidden'!AU68)</f>
        <v>0</v>
      </c>
      <c r="AU67" s="211">
        <f>IF('Indicator Date hidden'!AV68="x","x",$AU$2-'Indicator Date hidden'!AV68)</f>
        <v>1</v>
      </c>
      <c r="AV67" s="211">
        <f>IF('Indicator Date hidden'!AW68="x","x",$AV$2-'Indicator Date hidden'!AW68)</f>
        <v>0</v>
      </c>
      <c r="AW67" s="211">
        <f>IF('Indicator Date hidden'!AX68="x","x",$AW$2-'Indicator Date hidden'!AX68)</f>
        <v>0</v>
      </c>
      <c r="AX67" s="211">
        <f>IF('Indicator Date hidden'!AY68="x","x",$AX$2-'Indicator Date hidden'!AY68)</f>
        <v>0</v>
      </c>
      <c r="AY67" s="211">
        <f>IF('Indicator Date hidden'!AZ68="x","x",$AY$2-'Indicator Date hidden'!AZ68)</f>
        <v>0</v>
      </c>
      <c r="AZ67" s="211">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81">
        <f t="shared" ref="BE67:BE98" si="14">MEDIAN(B67:AZ67)</f>
        <v>0</v>
      </c>
    </row>
    <row r="68" spans="1:57" x14ac:dyDescent="0.25">
      <c r="A68" t="s">
        <v>8475</v>
      </c>
      <c r="B68" s="211">
        <f>IF('Indicator Date hidden'!C69="x","x",$B$2-'Indicator Date hidden'!C69)</f>
        <v>0</v>
      </c>
      <c r="C68" s="211">
        <f>IF('Indicator Date hidden'!D69="x","x",$C$2-'Indicator Date hidden'!D69)</f>
        <v>0</v>
      </c>
      <c r="D68" s="211">
        <f>IF('Indicator Date hidden'!E69="x","x",$D$2-'Indicator Date hidden'!E69)</f>
        <v>0</v>
      </c>
      <c r="E68" s="211">
        <f>IF('Indicator Date hidden'!F69="x","x",$E$2-'Indicator Date hidden'!F69)</f>
        <v>0</v>
      </c>
      <c r="F68" s="211">
        <f>IF('Indicator Date hidden'!G69="x","x",$F$2-'Indicator Date hidden'!G69)</f>
        <v>0</v>
      </c>
      <c r="G68" s="211">
        <f>IF('Indicator Date hidden'!H69="x","x",$G$2-'Indicator Date hidden'!H69)</f>
        <v>0</v>
      </c>
      <c r="H68" s="211">
        <f>IF('Indicator Date hidden'!I69="x","x",$H$2-'Indicator Date hidden'!I69)</f>
        <v>0</v>
      </c>
      <c r="I68" s="211">
        <f>IF('Indicator Date hidden'!J69="x","x",$I$2-'Indicator Date hidden'!J69)</f>
        <v>0</v>
      </c>
      <c r="J68" s="211">
        <f>IF('Indicator Date hidden'!K69="x","x",$J$2-'Indicator Date hidden'!K69)</f>
        <v>0</v>
      </c>
      <c r="K68" s="211">
        <f>IF('Indicator Date hidden'!L69="x","x",$K$2-'Indicator Date hidden'!L69)</f>
        <v>0</v>
      </c>
      <c r="L68" s="211">
        <f>IF('Indicator Date hidden'!M69="x","x",$L$2-'Indicator Date hidden'!M69)</f>
        <v>0</v>
      </c>
      <c r="M68" s="211">
        <f>IF('Indicator Date hidden'!N69="x","x",$M$2-'Indicator Date hidden'!N69)</f>
        <v>0</v>
      </c>
      <c r="N68" s="211">
        <f>IF('Indicator Date hidden'!O69="x","x",$N$2-'Indicator Date hidden'!O69)</f>
        <v>0</v>
      </c>
      <c r="O68" s="211">
        <f>IF('Indicator Date hidden'!P69="x","x",$O$2-'Indicator Date hidden'!P69)</f>
        <v>0</v>
      </c>
      <c r="P68" s="211">
        <f>IF('Indicator Date hidden'!Q69="x","x",$P$2-'Indicator Date hidden'!Q69)</f>
        <v>0</v>
      </c>
      <c r="Q68" s="211" t="str">
        <f>IF('Indicator Date hidden'!R69="x","x",$Q$2-'Indicator Date hidden'!R69)</f>
        <v>x</v>
      </c>
      <c r="R68" s="211">
        <f>IF('Indicator Date hidden'!S69="x","x",$R$2-'Indicator Date hidden'!S69)</f>
        <v>0</v>
      </c>
      <c r="S68" s="211">
        <f>IF('Indicator Date hidden'!T69="x","x",$S$2-'Indicator Date hidden'!T69)</f>
        <v>0</v>
      </c>
      <c r="T68" s="211">
        <f>IF('Indicator Date hidden'!U69="x","x",$T$2-'Indicator Date hidden'!U69)</f>
        <v>0</v>
      </c>
      <c r="U68" s="211">
        <f>IF('Indicator Date hidden'!V69="x","x",$U$2-'Indicator Date hidden'!V69)</f>
        <v>0</v>
      </c>
      <c r="V68" s="211">
        <f>IF('Indicator Date hidden'!W69="x","x",$V$2-'Indicator Date hidden'!W69)</f>
        <v>0</v>
      </c>
      <c r="W68" s="211" t="str">
        <f>IF('Indicator Date hidden'!X69="x","x",$W$2-'Indicator Date hidden'!X69)</f>
        <v>x</v>
      </c>
      <c r="X68" s="211" t="str">
        <f>IF('Indicator Date hidden'!Y69="x","x",$X$2-'Indicator Date hidden'!Y69)</f>
        <v>x</v>
      </c>
      <c r="Y68" s="211">
        <f>IF('Indicator Date hidden'!Z69="x","x",$Y$2-'Indicator Date hidden'!Z69)</f>
        <v>0</v>
      </c>
      <c r="Z68" s="211">
        <f>IF('Indicator Date hidden'!AA69="x","x",$Z$2-'Indicator Date hidden'!AA69)</f>
        <v>0</v>
      </c>
      <c r="AA68" s="211" t="str">
        <f>IF('Indicator Date hidden'!AB69="x","x",$AA$2-'Indicator Date hidden'!AB69)</f>
        <v>x</v>
      </c>
      <c r="AB68" s="211">
        <f>IF('Indicator Date hidden'!AC69="x","x",$AB$2-'Indicator Date hidden'!AC69)</f>
        <v>0</v>
      </c>
      <c r="AC68" s="211">
        <f>IF('Indicator Date hidden'!AD69="x","x",$AC$2-'Indicator Date hidden'!AD69)</f>
        <v>0</v>
      </c>
      <c r="AD68" s="211" t="str">
        <f>IF('Indicator Date hidden'!AE69="x","x",$AD$2-'Indicator Date hidden'!AE69)</f>
        <v>x</v>
      </c>
      <c r="AE68" s="211" t="str">
        <f>IF('Indicator Date hidden'!AF69="x","x",$AE$2-'Indicator Date hidden'!AF69)</f>
        <v>x</v>
      </c>
      <c r="AF68" s="211" t="str">
        <f>IF('Indicator Date hidden'!AG69="x","x",$AF$2-'Indicator Date hidden'!AG69)</f>
        <v>x</v>
      </c>
      <c r="AG68" s="211">
        <f>IF('Indicator Date hidden'!AH69="x","x",$AG$2-'Indicator Date hidden'!AH69)</f>
        <v>0</v>
      </c>
      <c r="AH68" s="211">
        <f>IF('Indicator Date hidden'!AI69="x","x",$AH$2-'Indicator Date hidden'!AI69)</f>
        <v>0</v>
      </c>
      <c r="AI68" s="211">
        <f>IF('Indicator Date hidden'!AJ69="x","x",$AI$2-'Indicator Date hidden'!AJ69)</f>
        <v>0</v>
      </c>
      <c r="AJ68" s="211" t="str">
        <f>IF('Indicator Date hidden'!AK69="x","x",$AJ$2-'Indicator Date hidden'!AK69)</f>
        <v>x</v>
      </c>
      <c r="AK68" s="211">
        <f>IF('Indicator Date hidden'!AL69="x","x",$AK$2-'Indicator Date hidden'!AL69)</f>
        <v>1</v>
      </c>
      <c r="AL68" s="211">
        <f>IF('Indicator Date hidden'!AM69="x","x",$AL$2-'Indicator Date hidden'!AM69)</f>
        <v>0</v>
      </c>
      <c r="AM68" s="211">
        <f>IF('Indicator Date hidden'!AN69="x","x",$AM$2-'Indicator Date hidden'!AN69)</f>
        <v>0</v>
      </c>
      <c r="AN68" s="211">
        <f>IF('Indicator Date hidden'!AO69="x","x",$AN$2-'Indicator Date hidden'!AO69)</f>
        <v>0</v>
      </c>
      <c r="AO68" s="211">
        <f>IF('Indicator Date hidden'!AP69="x","x",$AO$2-'Indicator Date hidden'!AP69)</f>
        <v>0</v>
      </c>
      <c r="AP68" s="211" t="str">
        <f>IF('Indicator Date hidden'!AQ69="x","x",$AP$2-'Indicator Date hidden'!AQ69)</f>
        <v>x</v>
      </c>
      <c r="AQ68" s="211">
        <f>IF('Indicator Date hidden'!AR69="x","x",$AQ$2-'Indicator Date hidden'!AR69)</f>
        <v>4</v>
      </c>
      <c r="AR68" s="211">
        <f>IF('Indicator Date hidden'!AS69="x","x",$AR$2-'Indicator Date hidden'!AS69)</f>
        <v>0</v>
      </c>
      <c r="AS68" s="211" t="str">
        <f>IF('Indicator Date hidden'!AT69="x","x",$AS$2-'Indicator Date hidden'!AT69)</f>
        <v>x</v>
      </c>
      <c r="AT68" s="211">
        <f>IF('Indicator Date hidden'!AU69="x","x",$AT$2-'Indicator Date hidden'!AU69)</f>
        <v>0</v>
      </c>
      <c r="AU68" s="211" t="str">
        <f>IF('Indicator Date hidden'!AV69="x","x",$AU$2-'Indicator Date hidden'!AV69)</f>
        <v>x</v>
      </c>
      <c r="AV68" s="211">
        <f>IF('Indicator Date hidden'!AW69="x","x",$AV$2-'Indicator Date hidden'!AW69)</f>
        <v>0</v>
      </c>
      <c r="AW68" s="211">
        <f>IF('Indicator Date hidden'!AX69="x","x",$AW$2-'Indicator Date hidden'!AX69)</f>
        <v>0</v>
      </c>
      <c r="AX68" s="211">
        <f>IF('Indicator Date hidden'!AY69="x","x",$AX$2-'Indicator Date hidden'!AY69)</f>
        <v>0</v>
      </c>
      <c r="AY68" s="211">
        <f>IF('Indicator Date hidden'!AZ69="x","x",$AY$2-'Indicator Date hidden'!AZ69)</f>
        <v>0</v>
      </c>
      <c r="AZ68" s="211">
        <f>IF('Indicator Date hidden'!BA69="x","x",$AZ$2-'Indicator Date hidden'!BA69)</f>
        <v>0</v>
      </c>
      <c r="BA68">
        <f t="shared" si="10"/>
        <v>5</v>
      </c>
      <c r="BB68" s="21">
        <f t="shared" si="11"/>
        <v>0.125</v>
      </c>
      <c r="BC68">
        <f t="shared" si="12"/>
        <v>2</v>
      </c>
      <c r="BD68" s="21">
        <f t="shared" si="13"/>
        <v>0.63982419460348638</v>
      </c>
      <c r="BE68" s="281">
        <f t="shared" si="14"/>
        <v>0</v>
      </c>
    </row>
    <row r="69" spans="1:57" x14ac:dyDescent="0.25">
      <c r="A69" t="s">
        <v>8476</v>
      </c>
      <c r="B69" s="211">
        <f>IF('Indicator Date hidden'!C70="x","x",$B$2-'Indicator Date hidden'!C70)</f>
        <v>0</v>
      </c>
      <c r="C69" s="211">
        <f>IF('Indicator Date hidden'!D70="x","x",$C$2-'Indicator Date hidden'!D70)</f>
        <v>0</v>
      </c>
      <c r="D69" s="211">
        <f>IF('Indicator Date hidden'!E70="x","x",$D$2-'Indicator Date hidden'!E70)</f>
        <v>0</v>
      </c>
      <c r="E69" s="211">
        <f>IF('Indicator Date hidden'!F70="x","x",$E$2-'Indicator Date hidden'!F70)</f>
        <v>0</v>
      </c>
      <c r="F69" s="211">
        <f>IF('Indicator Date hidden'!G70="x","x",$F$2-'Indicator Date hidden'!G70)</f>
        <v>0</v>
      </c>
      <c r="G69" s="211">
        <f>IF('Indicator Date hidden'!H70="x","x",$G$2-'Indicator Date hidden'!H70)</f>
        <v>0</v>
      </c>
      <c r="H69" s="211">
        <f>IF('Indicator Date hidden'!I70="x","x",$H$2-'Indicator Date hidden'!I70)</f>
        <v>0</v>
      </c>
      <c r="I69" s="211">
        <f>IF('Indicator Date hidden'!J70="x","x",$I$2-'Indicator Date hidden'!J70)</f>
        <v>0</v>
      </c>
      <c r="J69" s="211">
        <f>IF('Indicator Date hidden'!K70="x","x",$J$2-'Indicator Date hidden'!K70)</f>
        <v>0</v>
      </c>
      <c r="K69" s="211">
        <f>IF('Indicator Date hidden'!L70="x","x",$K$2-'Indicator Date hidden'!L70)</f>
        <v>0</v>
      </c>
      <c r="L69" s="211">
        <f>IF('Indicator Date hidden'!M70="x","x",$L$2-'Indicator Date hidden'!M70)</f>
        <v>0</v>
      </c>
      <c r="M69" s="211">
        <f>IF('Indicator Date hidden'!N70="x","x",$M$2-'Indicator Date hidden'!N70)</f>
        <v>0</v>
      </c>
      <c r="N69" s="211">
        <f>IF('Indicator Date hidden'!O70="x","x",$N$2-'Indicator Date hidden'!O70)</f>
        <v>0</v>
      </c>
      <c r="O69" s="211">
        <f>IF('Indicator Date hidden'!P70="x","x",$O$2-'Indicator Date hidden'!P70)</f>
        <v>0</v>
      </c>
      <c r="P69" s="211">
        <f>IF('Indicator Date hidden'!Q70="x","x",$P$2-'Indicator Date hidden'!Q70)</f>
        <v>0</v>
      </c>
      <c r="Q69" s="211" t="str">
        <f>IF('Indicator Date hidden'!R70="x","x",$Q$2-'Indicator Date hidden'!R70)</f>
        <v>x</v>
      </c>
      <c r="R69" s="211">
        <f>IF('Indicator Date hidden'!S70="x","x",$R$2-'Indicator Date hidden'!S70)</f>
        <v>0</v>
      </c>
      <c r="S69" s="211">
        <f>IF('Indicator Date hidden'!T70="x","x",$S$2-'Indicator Date hidden'!T70)</f>
        <v>0</v>
      </c>
      <c r="T69" s="211">
        <f>IF('Indicator Date hidden'!U70="x","x",$T$2-'Indicator Date hidden'!U70)</f>
        <v>0</v>
      </c>
      <c r="U69" s="211">
        <f>IF('Indicator Date hidden'!V70="x","x",$U$2-'Indicator Date hidden'!V70)</f>
        <v>0</v>
      </c>
      <c r="V69" s="211">
        <f>IF('Indicator Date hidden'!W70="x","x",$V$2-'Indicator Date hidden'!W70)</f>
        <v>0</v>
      </c>
      <c r="W69" s="211">
        <f>IF('Indicator Date hidden'!X70="x","x",$W$2-'Indicator Date hidden'!X70)</f>
        <v>5</v>
      </c>
      <c r="X69" s="211">
        <f>IF('Indicator Date hidden'!Y70="x","x",$X$2-'Indicator Date hidden'!Y70)</f>
        <v>5</v>
      </c>
      <c r="Y69" s="211">
        <f>IF('Indicator Date hidden'!Z70="x","x",$Y$2-'Indicator Date hidden'!Z70)</f>
        <v>0</v>
      </c>
      <c r="Z69" s="211">
        <f>IF('Indicator Date hidden'!AA70="x","x",$Z$2-'Indicator Date hidden'!AA70)</f>
        <v>0</v>
      </c>
      <c r="AA69" s="211">
        <f>IF('Indicator Date hidden'!AB70="x","x",$AA$2-'Indicator Date hidden'!AB70)</f>
        <v>0</v>
      </c>
      <c r="AB69" s="211">
        <f>IF('Indicator Date hidden'!AC70="x","x",$AB$2-'Indicator Date hidden'!AC70)</f>
        <v>0</v>
      </c>
      <c r="AC69" s="211">
        <f>IF('Indicator Date hidden'!AD70="x","x",$AC$2-'Indicator Date hidden'!AD70)</f>
        <v>0</v>
      </c>
      <c r="AD69" s="211">
        <f>IF('Indicator Date hidden'!AE70="x","x",$AD$2-'Indicator Date hidden'!AE70)</f>
        <v>0</v>
      </c>
      <c r="AE69" s="211">
        <f>IF('Indicator Date hidden'!AF70="x","x",$AE$2-'Indicator Date hidden'!AF70)</f>
        <v>0</v>
      </c>
      <c r="AF69" s="211">
        <f>IF('Indicator Date hidden'!AG70="x","x",$AF$2-'Indicator Date hidden'!AG70)</f>
        <v>2</v>
      </c>
      <c r="AG69" s="211">
        <f>IF('Indicator Date hidden'!AH70="x","x",$AG$2-'Indicator Date hidden'!AH70)</f>
        <v>0</v>
      </c>
      <c r="AH69" s="211">
        <f>IF('Indicator Date hidden'!AI70="x","x",$AH$2-'Indicator Date hidden'!AI70)</f>
        <v>0</v>
      </c>
      <c r="AI69" s="211">
        <f>IF('Indicator Date hidden'!AJ70="x","x",$AI$2-'Indicator Date hidden'!AJ70)</f>
        <v>0</v>
      </c>
      <c r="AJ69" s="211">
        <f>IF('Indicator Date hidden'!AK70="x","x",$AJ$2-'Indicator Date hidden'!AK70)</f>
        <v>1</v>
      </c>
      <c r="AK69" s="211">
        <f>IF('Indicator Date hidden'!AL70="x","x",$AK$2-'Indicator Date hidden'!AL70)</f>
        <v>1</v>
      </c>
      <c r="AL69" s="211">
        <f>IF('Indicator Date hidden'!AM70="x","x",$AL$2-'Indicator Date hidden'!AM70)</f>
        <v>0</v>
      </c>
      <c r="AM69" s="211">
        <f>IF('Indicator Date hidden'!AN70="x","x",$AM$2-'Indicator Date hidden'!AN70)</f>
        <v>0</v>
      </c>
      <c r="AN69" s="211">
        <f>IF('Indicator Date hidden'!AO70="x","x",$AN$2-'Indicator Date hidden'!AO70)</f>
        <v>0</v>
      </c>
      <c r="AO69" s="211">
        <f>IF('Indicator Date hidden'!AP70="x","x",$AO$2-'Indicator Date hidden'!AP70)</f>
        <v>0</v>
      </c>
      <c r="AP69" s="211">
        <f>IF('Indicator Date hidden'!AQ70="x","x",$AP$2-'Indicator Date hidden'!AQ70)</f>
        <v>0</v>
      </c>
      <c r="AQ69" s="211">
        <f>IF('Indicator Date hidden'!AR70="x","x",$AQ$2-'Indicator Date hidden'!AR70)</f>
        <v>0</v>
      </c>
      <c r="AR69" s="211">
        <f>IF('Indicator Date hidden'!AS70="x","x",$AR$2-'Indicator Date hidden'!AS70)</f>
        <v>0</v>
      </c>
      <c r="AS69" s="211">
        <f>IF('Indicator Date hidden'!AT70="x","x",$AS$2-'Indicator Date hidden'!AT70)</f>
        <v>0</v>
      </c>
      <c r="AT69" s="211">
        <f>IF('Indicator Date hidden'!AU70="x","x",$AT$2-'Indicator Date hidden'!AU70)</f>
        <v>0</v>
      </c>
      <c r="AU69" s="211">
        <f>IF('Indicator Date hidden'!AV70="x","x",$AU$2-'Indicator Date hidden'!AV70)</f>
        <v>1</v>
      </c>
      <c r="AV69" s="211">
        <f>IF('Indicator Date hidden'!AW70="x","x",$AV$2-'Indicator Date hidden'!AW70)</f>
        <v>0</v>
      </c>
      <c r="AW69" s="211">
        <f>IF('Indicator Date hidden'!AX70="x","x",$AW$2-'Indicator Date hidden'!AX70)</f>
        <v>0</v>
      </c>
      <c r="AX69" s="211">
        <f>IF('Indicator Date hidden'!AY70="x","x",$AX$2-'Indicator Date hidden'!AY70)</f>
        <v>0</v>
      </c>
      <c r="AY69" s="211">
        <f>IF('Indicator Date hidden'!AZ70="x","x",$AY$2-'Indicator Date hidden'!AZ70)</f>
        <v>0</v>
      </c>
      <c r="AZ69" s="211">
        <f>IF('Indicator Date hidden'!BA70="x","x",$AZ$2-'Indicator Date hidden'!BA70)</f>
        <v>0</v>
      </c>
      <c r="BA69">
        <f t="shared" si="10"/>
        <v>15</v>
      </c>
      <c r="BB69" s="21">
        <f t="shared" si="11"/>
        <v>0.3</v>
      </c>
      <c r="BC69">
        <f t="shared" si="12"/>
        <v>6</v>
      </c>
      <c r="BD69" s="21">
        <f t="shared" si="13"/>
        <v>1.0246950765959599</v>
      </c>
      <c r="BE69" s="281">
        <f t="shared" si="14"/>
        <v>0</v>
      </c>
    </row>
    <row r="70" spans="1:57" x14ac:dyDescent="0.25">
      <c r="A70" t="s">
        <v>8467</v>
      </c>
      <c r="B70" s="211">
        <f>IF('Indicator Date hidden'!C71="x","x",$B$2-'Indicator Date hidden'!C71)</f>
        <v>0</v>
      </c>
      <c r="C70" s="211">
        <f>IF('Indicator Date hidden'!D71="x","x",$C$2-'Indicator Date hidden'!D71)</f>
        <v>0</v>
      </c>
      <c r="D70" s="211">
        <f>IF('Indicator Date hidden'!E71="x","x",$D$2-'Indicator Date hidden'!E71)</f>
        <v>0</v>
      </c>
      <c r="E70" s="211">
        <f>IF('Indicator Date hidden'!F71="x","x",$E$2-'Indicator Date hidden'!F71)</f>
        <v>0</v>
      </c>
      <c r="F70" s="211">
        <f>IF('Indicator Date hidden'!G71="x","x",$F$2-'Indicator Date hidden'!G71)</f>
        <v>0</v>
      </c>
      <c r="G70" s="211">
        <f>IF('Indicator Date hidden'!H71="x","x",$G$2-'Indicator Date hidden'!H71)</f>
        <v>0</v>
      </c>
      <c r="H70" s="211">
        <f>IF('Indicator Date hidden'!I71="x","x",$H$2-'Indicator Date hidden'!I71)</f>
        <v>0</v>
      </c>
      <c r="I70" s="211">
        <f>IF('Indicator Date hidden'!J71="x","x",$I$2-'Indicator Date hidden'!J71)</f>
        <v>0</v>
      </c>
      <c r="J70" s="211">
        <f>IF('Indicator Date hidden'!K71="x","x",$J$2-'Indicator Date hidden'!K71)</f>
        <v>0</v>
      </c>
      <c r="K70" s="211">
        <f>IF('Indicator Date hidden'!L71="x","x",$K$2-'Indicator Date hidden'!L71)</f>
        <v>0</v>
      </c>
      <c r="L70" s="211">
        <f>IF('Indicator Date hidden'!M71="x","x",$L$2-'Indicator Date hidden'!M71)</f>
        <v>0</v>
      </c>
      <c r="M70" s="211">
        <f>IF('Indicator Date hidden'!N71="x","x",$M$2-'Indicator Date hidden'!N71)</f>
        <v>0</v>
      </c>
      <c r="N70" s="211">
        <f>IF('Indicator Date hidden'!O71="x","x",$N$2-'Indicator Date hidden'!O71)</f>
        <v>0</v>
      </c>
      <c r="O70" s="211">
        <f>IF('Indicator Date hidden'!P71="x","x",$O$2-'Indicator Date hidden'!P71)</f>
        <v>0</v>
      </c>
      <c r="P70" s="211">
        <f>IF('Indicator Date hidden'!Q71="x","x",$P$2-'Indicator Date hidden'!Q71)</f>
        <v>0</v>
      </c>
      <c r="Q70" s="211">
        <f>IF('Indicator Date hidden'!R71="x","x",$Q$2-'Indicator Date hidden'!R71)</f>
        <v>2</v>
      </c>
      <c r="R70" s="211">
        <f>IF('Indicator Date hidden'!S71="x","x",$R$2-'Indicator Date hidden'!S71)</f>
        <v>0</v>
      </c>
      <c r="S70" s="211">
        <f>IF('Indicator Date hidden'!T71="x","x",$S$2-'Indicator Date hidden'!T71)</f>
        <v>0</v>
      </c>
      <c r="T70" s="211">
        <f>IF('Indicator Date hidden'!U71="x","x",$T$2-'Indicator Date hidden'!U71)</f>
        <v>0</v>
      </c>
      <c r="U70" s="211">
        <f>IF('Indicator Date hidden'!V71="x","x",$U$2-'Indicator Date hidden'!V71)</f>
        <v>0</v>
      </c>
      <c r="V70" s="211">
        <f>IF('Indicator Date hidden'!W71="x","x",$V$2-'Indicator Date hidden'!W71)</f>
        <v>0</v>
      </c>
      <c r="W70" s="211">
        <f>IF('Indicator Date hidden'!X71="x","x",$W$2-'Indicator Date hidden'!X71)</f>
        <v>2</v>
      </c>
      <c r="X70" s="211">
        <f>IF('Indicator Date hidden'!Y71="x","x",$X$2-'Indicator Date hidden'!Y71)</f>
        <v>4</v>
      </c>
      <c r="Y70" s="211">
        <f>IF('Indicator Date hidden'!Z71="x","x",$Y$2-'Indicator Date hidden'!Z71)</f>
        <v>0</v>
      </c>
      <c r="Z70" s="211">
        <f>IF('Indicator Date hidden'!AA71="x","x",$Z$2-'Indicator Date hidden'!AA71)</f>
        <v>0</v>
      </c>
      <c r="AA70" s="211">
        <f>IF('Indicator Date hidden'!AB71="x","x",$AA$2-'Indicator Date hidden'!AB71)</f>
        <v>0</v>
      </c>
      <c r="AB70" s="211">
        <f>IF('Indicator Date hidden'!AC71="x","x",$AB$2-'Indicator Date hidden'!AC71)</f>
        <v>0</v>
      </c>
      <c r="AC70" s="211">
        <f>IF('Indicator Date hidden'!AD71="x","x",$AC$2-'Indicator Date hidden'!AD71)</f>
        <v>0</v>
      </c>
      <c r="AD70" s="211">
        <f>IF('Indicator Date hidden'!AE71="x","x",$AD$2-'Indicator Date hidden'!AE71)</f>
        <v>0</v>
      </c>
      <c r="AE70" s="211" t="str">
        <f>IF('Indicator Date hidden'!AF71="x","x",$AE$2-'Indicator Date hidden'!AF71)</f>
        <v>x</v>
      </c>
      <c r="AF70" s="211">
        <f>IF('Indicator Date hidden'!AG71="x","x",$AF$2-'Indicator Date hidden'!AG71)</f>
        <v>1</v>
      </c>
      <c r="AG70" s="211">
        <f>IF('Indicator Date hidden'!AH71="x","x",$AG$2-'Indicator Date hidden'!AH71)</f>
        <v>0</v>
      </c>
      <c r="AH70" s="211">
        <f>IF('Indicator Date hidden'!AI71="x","x",$AH$2-'Indicator Date hidden'!AI71)</f>
        <v>0</v>
      </c>
      <c r="AI70" s="211">
        <f>IF('Indicator Date hidden'!AJ71="x","x",$AI$2-'Indicator Date hidden'!AJ71)</f>
        <v>0</v>
      </c>
      <c r="AJ70" s="211" t="str">
        <f>IF('Indicator Date hidden'!AK71="x","x",$AJ$2-'Indicator Date hidden'!AK71)</f>
        <v>x</v>
      </c>
      <c r="AK70" s="211">
        <f>IF('Indicator Date hidden'!AL71="x","x",$AK$2-'Indicator Date hidden'!AL71)</f>
        <v>1</v>
      </c>
      <c r="AL70" s="211">
        <f>IF('Indicator Date hidden'!AM71="x","x",$AL$2-'Indicator Date hidden'!AM71)</f>
        <v>0</v>
      </c>
      <c r="AM70" s="211">
        <f>IF('Indicator Date hidden'!AN71="x","x",$AM$2-'Indicator Date hidden'!AN71)</f>
        <v>0</v>
      </c>
      <c r="AN70" s="211">
        <f>IF('Indicator Date hidden'!AO71="x","x",$AN$2-'Indicator Date hidden'!AO71)</f>
        <v>0</v>
      </c>
      <c r="AO70" s="211">
        <f>IF('Indicator Date hidden'!AP71="x","x",$AO$2-'Indicator Date hidden'!AP71)</f>
        <v>1</v>
      </c>
      <c r="AP70" s="211">
        <f>IF('Indicator Date hidden'!AQ71="x","x",$AP$2-'Indicator Date hidden'!AQ71)</f>
        <v>1</v>
      </c>
      <c r="AQ70" s="211">
        <f>IF('Indicator Date hidden'!AR71="x","x",$AQ$2-'Indicator Date hidden'!AR71)</f>
        <v>0</v>
      </c>
      <c r="AR70" s="211">
        <f>IF('Indicator Date hidden'!AS71="x","x",$AR$2-'Indicator Date hidden'!AS71)</f>
        <v>0</v>
      </c>
      <c r="AS70" s="211">
        <f>IF('Indicator Date hidden'!AT71="x","x",$AS$2-'Indicator Date hidden'!AT71)</f>
        <v>0</v>
      </c>
      <c r="AT70" s="211">
        <f>IF('Indicator Date hidden'!AU71="x","x",$AT$2-'Indicator Date hidden'!AU71)</f>
        <v>0</v>
      </c>
      <c r="AU70" s="211">
        <f>IF('Indicator Date hidden'!AV71="x","x",$AU$2-'Indicator Date hidden'!AV71)</f>
        <v>4</v>
      </c>
      <c r="AV70" s="211">
        <f>IF('Indicator Date hidden'!AW71="x","x",$AV$2-'Indicator Date hidden'!AW71)</f>
        <v>0</v>
      </c>
      <c r="AW70" s="211">
        <f>IF('Indicator Date hidden'!AX71="x","x",$AW$2-'Indicator Date hidden'!AX71)</f>
        <v>0</v>
      </c>
      <c r="AX70" s="211">
        <f>IF('Indicator Date hidden'!AY71="x","x",$AX$2-'Indicator Date hidden'!AY71)</f>
        <v>0</v>
      </c>
      <c r="AY70" s="211">
        <f>IF('Indicator Date hidden'!AZ71="x","x",$AY$2-'Indicator Date hidden'!AZ71)</f>
        <v>0</v>
      </c>
      <c r="AZ70" s="211">
        <f>IF('Indicator Date hidden'!BA71="x","x",$AZ$2-'Indicator Date hidden'!BA71)</f>
        <v>0</v>
      </c>
      <c r="BA70">
        <f t="shared" si="10"/>
        <v>16</v>
      </c>
      <c r="BB70" s="21">
        <f t="shared" si="11"/>
        <v>0.32653061224489793</v>
      </c>
      <c r="BC70">
        <f t="shared" si="12"/>
        <v>8</v>
      </c>
      <c r="BD70" s="21">
        <f t="shared" si="13"/>
        <v>0.88957121296748443</v>
      </c>
      <c r="BE70" s="281">
        <f t="shared" si="14"/>
        <v>0</v>
      </c>
    </row>
    <row r="71" spans="1:57" x14ac:dyDescent="0.25">
      <c r="A71" t="s">
        <v>8470</v>
      </c>
      <c r="B71" s="211">
        <f>IF('Indicator Date hidden'!C72="x","x",$B$2-'Indicator Date hidden'!C72)</f>
        <v>0</v>
      </c>
      <c r="C71" s="211">
        <f>IF('Indicator Date hidden'!D72="x","x",$C$2-'Indicator Date hidden'!D72)</f>
        <v>0</v>
      </c>
      <c r="D71" s="211">
        <f>IF('Indicator Date hidden'!E72="x","x",$D$2-'Indicator Date hidden'!E72)</f>
        <v>0</v>
      </c>
      <c r="E71" s="211">
        <f>IF('Indicator Date hidden'!F72="x","x",$E$2-'Indicator Date hidden'!F72)</f>
        <v>0</v>
      </c>
      <c r="F71" s="211">
        <f>IF('Indicator Date hidden'!G72="x","x",$F$2-'Indicator Date hidden'!G72)</f>
        <v>0</v>
      </c>
      <c r="G71" s="211">
        <f>IF('Indicator Date hidden'!H72="x","x",$G$2-'Indicator Date hidden'!H72)</f>
        <v>0</v>
      </c>
      <c r="H71" s="211">
        <f>IF('Indicator Date hidden'!I72="x","x",$H$2-'Indicator Date hidden'!I72)</f>
        <v>0</v>
      </c>
      <c r="I71" s="211">
        <f>IF('Indicator Date hidden'!J72="x","x",$I$2-'Indicator Date hidden'!J72)</f>
        <v>0</v>
      </c>
      <c r="J71" s="211">
        <f>IF('Indicator Date hidden'!K72="x","x",$J$2-'Indicator Date hidden'!K72)</f>
        <v>0</v>
      </c>
      <c r="K71" s="211">
        <f>IF('Indicator Date hidden'!L72="x","x",$K$2-'Indicator Date hidden'!L72)</f>
        <v>0</v>
      </c>
      <c r="L71" s="211">
        <f>IF('Indicator Date hidden'!M72="x","x",$L$2-'Indicator Date hidden'!M72)</f>
        <v>0</v>
      </c>
      <c r="M71" s="211">
        <f>IF('Indicator Date hidden'!N72="x","x",$M$2-'Indicator Date hidden'!N72)</f>
        <v>0</v>
      </c>
      <c r="N71" s="211">
        <f>IF('Indicator Date hidden'!O72="x","x",$N$2-'Indicator Date hidden'!O72)</f>
        <v>0</v>
      </c>
      <c r="O71" s="211">
        <f>IF('Indicator Date hidden'!P72="x","x",$O$2-'Indicator Date hidden'!P72)</f>
        <v>0</v>
      </c>
      <c r="P71" s="211">
        <f>IF('Indicator Date hidden'!Q72="x","x",$P$2-'Indicator Date hidden'!Q72)</f>
        <v>0</v>
      </c>
      <c r="Q71" s="211">
        <f>IF('Indicator Date hidden'!R72="x","x",$Q$2-'Indicator Date hidden'!R72)</f>
        <v>8</v>
      </c>
      <c r="R71" s="211">
        <f>IF('Indicator Date hidden'!S72="x","x",$R$2-'Indicator Date hidden'!S72)</f>
        <v>0</v>
      </c>
      <c r="S71" s="211">
        <f>IF('Indicator Date hidden'!T72="x","x",$S$2-'Indicator Date hidden'!T72)</f>
        <v>0</v>
      </c>
      <c r="T71" s="211">
        <f>IF('Indicator Date hidden'!U72="x","x",$T$2-'Indicator Date hidden'!U72)</f>
        <v>0</v>
      </c>
      <c r="U71" s="211">
        <f>IF('Indicator Date hidden'!V72="x","x",$U$2-'Indicator Date hidden'!V72)</f>
        <v>0</v>
      </c>
      <c r="V71" s="211">
        <f>IF('Indicator Date hidden'!W72="x","x",$V$2-'Indicator Date hidden'!W72)</f>
        <v>0</v>
      </c>
      <c r="W71" s="211">
        <f>IF('Indicator Date hidden'!X72="x","x",$W$2-'Indicator Date hidden'!X72)</f>
        <v>0</v>
      </c>
      <c r="X71" s="211">
        <f>IF('Indicator Date hidden'!Y72="x","x",$X$2-'Indicator Date hidden'!Y72)</f>
        <v>4</v>
      </c>
      <c r="Y71" s="211">
        <f>IF('Indicator Date hidden'!Z72="x","x",$Y$2-'Indicator Date hidden'!Z72)</f>
        <v>0</v>
      </c>
      <c r="Z71" s="211">
        <f>IF('Indicator Date hidden'!AA72="x","x",$Z$2-'Indicator Date hidden'!AA72)</f>
        <v>0</v>
      </c>
      <c r="AA71" s="211">
        <f>IF('Indicator Date hidden'!AB72="x","x",$AA$2-'Indicator Date hidden'!AB72)</f>
        <v>0</v>
      </c>
      <c r="AB71" s="211">
        <f>IF('Indicator Date hidden'!AC72="x","x",$AB$2-'Indicator Date hidden'!AC72)</f>
        <v>0</v>
      </c>
      <c r="AC71" s="211">
        <f>IF('Indicator Date hidden'!AD72="x","x",$AC$2-'Indicator Date hidden'!AD72)</f>
        <v>0</v>
      </c>
      <c r="AD71" s="211">
        <f>IF('Indicator Date hidden'!AE72="x","x",$AD$2-'Indicator Date hidden'!AE72)</f>
        <v>0</v>
      </c>
      <c r="AE71" s="211" t="str">
        <f>IF('Indicator Date hidden'!AF72="x","x",$AE$2-'Indicator Date hidden'!AF72)</f>
        <v>x</v>
      </c>
      <c r="AF71" s="211">
        <f>IF('Indicator Date hidden'!AG72="x","x",$AF$2-'Indicator Date hidden'!AG72)</f>
        <v>3</v>
      </c>
      <c r="AG71" s="211">
        <f>IF('Indicator Date hidden'!AH72="x","x",$AG$2-'Indicator Date hidden'!AH72)</f>
        <v>0</v>
      </c>
      <c r="AH71" s="211">
        <f>IF('Indicator Date hidden'!AI72="x","x",$AH$2-'Indicator Date hidden'!AI72)</f>
        <v>0</v>
      </c>
      <c r="AI71" s="211">
        <f>IF('Indicator Date hidden'!AJ72="x","x",$AI$2-'Indicator Date hidden'!AJ72)</f>
        <v>0</v>
      </c>
      <c r="AJ71" s="211" t="str">
        <f>IF('Indicator Date hidden'!AK72="x","x",$AJ$2-'Indicator Date hidden'!AK72)</f>
        <v>x</v>
      </c>
      <c r="AK71" s="211">
        <f>IF('Indicator Date hidden'!AL72="x","x",$AK$2-'Indicator Date hidden'!AL72)</f>
        <v>1</v>
      </c>
      <c r="AL71" s="211">
        <f>IF('Indicator Date hidden'!AM72="x","x",$AL$2-'Indicator Date hidden'!AM72)</f>
        <v>0</v>
      </c>
      <c r="AM71" s="211">
        <f>IF('Indicator Date hidden'!AN72="x","x",$AM$2-'Indicator Date hidden'!AN72)</f>
        <v>0</v>
      </c>
      <c r="AN71" s="211">
        <f>IF('Indicator Date hidden'!AO72="x","x",$AN$2-'Indicator Date hidden'!AO72)</f>
        <v>0</v>
      </c>
      <c r="AO71" s="211" t="str">
        <f>IF('Indicator Date hidden'!AP72="x","x",$AO$2-'Indicator Date hidden'!AP72)</f>
        <v>x</v>
      </c>
      <c r="AP71" s="211" t="str">
        <f>IF('Indicator Date hidden'!AQ72="x","x",$AP$2-'Indicator Date hidden'!AQ72)</f>
        <v>x</v>
      </c>
      <c r="AQ71" s="211">
        <f>IF('Indicator Date hidden'!AR72="x","x",$AQ$2-'Indicator Date hidden'!AR72)</f>
        <v>0</v>
      </c>
      <c r="AR71" s="211">
        <f>IF('Indicator Date hidden'!AS72="x","x",$AR$2-'Indicator Date hidden'!AS72)</f>
        <v>0</v>
      </c>
      <c r="AS71" s="211">
        <f>IF('Indicator Date hidden'!AT72="x","x",$AS$2-'Indicator Date hidden'!AT72)</f>
        <v>0</v>
      </c>
      <c r="AT71" s="211">
        <f>IF('Indicator Date hidden'!AU72="x","x",$AT$2-'Indicator Date hidden'!AU72)</f>
        <v>0</v>
      </c>
      <c r="AU71" s="211">
        <f>IF('Indicator Date hidden'!AV72="x","x",$AU$2-'Indicator Date hidden'!AV72)</f>
        <v>1</v>
      </c>
      <c r="AV71" s="211">
        <f>IF('Indicator Date hidden'!AW72="x","x",$AV$2-'Indicator Date hidden'!AW72)</f>
        <v>0</v>
      </c>
      <c r="AW71" s="211">
        <f>IF('Indicator Date hidden'!AX72="x","x",$AW$2-'Indicator Date hidden'!AX72)</f>
        <v>0</v>
      </c>
      <c r="AX71" s="211">
        <f>IF('Indicator Date hidden'!AY72="x","x",$AX$2-'Indicator Date hidden'!AY72)</f>
        <v>0</v>
      </c>
      <c r="AY71" s="211">
        <f>IF('Indicator Date hidden'!AZ72="x","x",$AY$2-'Indicator Date hidden'!AZ72)</f>
        <v>0</v>
      </c>
      <c r="AZ71" s="211">
        <f>IF('Indicator Date hidden'!BA72="x","x",$AZ$2-'Indicator Date hidden'!BA72)</f>
        <v>0</v>
      </c>
      <c r="BA71">
        <f t="shared" si="10"/>
        <v>17</v>
      </c>
      <c r="BB71" s="21">
        <f t="shared" si="11"/>
        <v>0.36170212765957449</v>
      </c>
      <c r="BC71">
        <f t="shared" si="12"/>
        <v>5</v>
      </c>
      <c r="BD71" s="21">
        <f t="shared" si="13"/>
        <v>1.3436300769231442</v>
      </c>
      <c r="BE71" s="281">
        <f t="shared" si="14"/>
        <v>0</v>
      </c>
    </row>
    <row r="72" spans="1:57" x14ac:dyDescent="0.25">
      <c r="A72" t="s">
        <v>8478</v>
      </c>
      <c r="B72" s="211">
        <f>IF('Indicator Date hidden'!C73="x","x",$B$2-'Indicator Date hidden'!C73)</f>
        <v>0</v>
      </c>
      <c r="C72" s="211">
        <f>IF('Indicator Date hidden'!D73="x","x",$C$2-'Indicator Date hidden'!D73)</f>
        <v>0</v>
      </c>
      <c r="D72" s="211">
        <f>IF('Indicator Date hidden'!E73="x","x",$D$2-'Indicator Date hidden'!E73)</f>
        <v>0</v>
      </c>
      <c r="E72" s="211">
        <f>IF('Indicator Date hidden'!F73="x","x",$E$2-'Indicator Date hidden'!F73)</f>
        <v>0</v>
      </c>
      <c r="F72" s="211">
        <f>IF('Indicator Date hidden'!G73="x","x",$F$2-'Indicator Date hidden'!G73)</f>
        <v>0</v>
      </c>
      <c r="G72" s="211">
        <f>IF('Indicator Date hidden'!H73="x","x",$G$2-'Indicator Date hidden'!H73)</f>
        <v>0</v>
      </c>
      <c r="H72" s="211">
        <f>IF('Indicator Date hidden'!I73="x","x",$H$2-'Indicator Date hidden'!I73)</f>
        <v>0</v>
      </c>
      <c r="I72" s="211">
        <f>IF('Indicator Date hidden'!J73="x","x",$I$2-'Indicator Date hidden'!J73)</f>
        <v>0</v>
      </c>
      <c r="J72" s="211">
        <f>IF('Indicator Date hidden'!K73="x","x",$J$2-'Indicator Date hidden'!K73)</f>
        <v>0</v>
      </c>
      <c r="K72" s="211">
        <f>IF('Indicator Date hidden'!L73="x","x",$K$2-'Indicator Date hidden'!L73)</f>
        <v>0</v>
      </c>
      <c r="L72" s="211">
        <f>IF('Indicator Date hidden'!M73="x","x",$L$2-'Indicator Date hidden'!M73)</f>
        <v>0</v>
      </c>
      <c r="M72" s="211">
        <f>IF('Indicator Date hidden'!N73="x","x",$M$2-'Indicator Date hidden'!N73)</f>
        <v>0</v>
      </c>
      <c r="N72" s="211">
        <f>IF('Indicator Date hidden'!O73="x","x",$N$2-'Indicator Date hidden'!O73)</f>
        <v>0</v>
      </c>
      <c r="O72" s="211">
        <f>IF('Indicator Date hidden'!P73="x","x",$O$2-'Indicator Date hidden'!P73)</f>
        <v>0</v>
      </c>
      <c r="P72" s="211">
        <f>IF('Indicator Date hidden'!Q73="x","x",$P$2-'Indicator Date hidden'!Q73)</f>
        <v>0</v>
      </c>
      <c r="Q72" s="211">
        <f>IF('Indicator Date hidden'!R73="x","x",$Q$2-'Indicator Date hidden'!R73)</f>
        <v>5</v>
      </c>
      <c r="R72" s="211">
        <f>IF('Indicator Date hidden'!S73="x","x",$R$2-'Indicator Date hidden'!S73)</f>
        <v>0</v>
      </c>
      <c r="S72" s="211">
        <f>IF('Indicator Date hidden'!T73="x","x",$S$2-'Indicator Date hidden'!T73)</f>
        <v>0</v>
      </c>
      <c r="T72" s="211">
        <f>IF('Indicator Date hidden'!U73="x","x",$T$2-'Indicator Date hidden'!U73)</f>
        <v>0</v>
      </c>
      <c r="U72" s="211">
        <f>IF('Indicator Date hidden'!V73="x","x",$U$2-'Indicator Date hidden'!V73)</f>
        <v>0</v>
      </c>
      <c r="V72" s="211">
        <f>IF('Indicator Date hidden'!W73="x","x",$V$2-'Indicator Date hidden'!W73)</f>
        <v>0</v>
      </c>
      <c r="W72" s="211">
        <f>IF('Indicator Date hidden'!X73="x","x",$W$2-'Indicator Date hidden'!X73)</f>
        <v>0</v>
      </c>
      <c r="X72" s="211">
        <f>IF('Indicator Date hidden'!Y73="x","x",$X$2-'Indicator Date hidden'!Y73)</f>
        <v>4</v>
      </c>
      <c r="Y72" s="211">
        <f>IF('Indicator Date hidden'!Z73="x","x",$Y$2-'Indicator Date hidden'!Z73)</f>
        <v>0</v>
      </c>
      <c r="Z72" s="211">
        <f>IF('Indicator Date hidden'!AA73="x","x",$Z$2-'Indicator Date hidden'!AA73)</f>
        <v>0</v>
      </c>
      <c r="AA72" s="211">
        <f>IF('Indicator Date hidden'!AB73="x","x",$AA$2-'Indicator Date hidden'!AB73)</f>
        <v>0</v>
      </c>
      <c r="AB72" s="211">
        <f>IF('Indicator Date hidden'!AC73="x","x",$AB$2-'Indicator Date hidden'!AC73)</f>
        <v>0</v>
      </c>
      <c r="AC72" s="211">
        <f>IF('Indicator Date hidden'!AD73="x","x",$AC$2-'Indicator Date hidden'!AD73)</f>
        <v>0</v>
      </c>
      <c r="AD72" s="211">
        <f>IF('Indicator Date hidden'!AE73="x","x",$AD$2-'Indicator Date hidden'!AE73)</f>
        <v>0</v>
      </c>
      <c r="AE72" s="211">
        <f>IF('Indicator Date hidden'!AF73="x","x",$AE$2-'Indicator Date hidden'!AF73)</f>
        <v>0</v>
      </c>
      <c r="AF72" s="211" t="str">
        <f>IF('Indicator Date hidden'!AG73="x","x",$AF$2-'Indicator Date hidden'!AG73)</f>
        <v>x</v>
      </c>
      <c r="AG72" s="211">
        <f>IF('Indicator Date hidden'!AH73="x","x",$AG$2-'Indicator Date hidden'!AH73)</f>
        <v>0</v>
      </c>
      <c r="AH72" s="211">
        <f>IF('Indicator Date hidden'!AI73="x","x",$AH$2-'Indicator Date hidden'!AI73)</f>
        <v>0</v>
      </c>
      <c r="AI72" s="211">
        <f>IF('Indicator Date hidden'!AJ73="x","x",$AI$2-'Indicator Date hidden'!AJ73)</f>
        <v>0</v>
      </c>
      <c r="AJ72" s="211" t="str">
        <f>IF('Indicator Date hidden'!AK73="x","x",$AJ$2-'Indicator Date hidden'!AK73)</f>
        <v>x</v>
      </c>
      <c r="AK72" s="211">
        <f>IF('Indicator Date hidden'!AL73="x","x",$AK$2-'Indicator Date hidden'!AL73)</f>
        <v>1</v>
      </c>
      <c r="AL72" s="211">
        <f>IF('Indicator Date hidden'!AM73="x","x",$AL$2-'Indicator Date hidden'!AM73)</f>
        <v>0</v>
      </c>
      <c r="AM72" s="211">
        <f>IF('Indicator Date hidden'!AN73="x","x",$AM$2-'Indicator Date hidden'!AN73)</f>
        <v>0</v>
      </c>
      <c r="AN72" s="211">
        <f>IF('Indicator Date hidden'!AO73="x","x",$AN$2-'Indicator Date hidden'!AO73)</f>
        <v>0</v>
      </c>
      <c r="AO72" s="211" t="str">
        <f>IF('Indicator Date hidden'!AP73="x","x",$AO$2-'Indicator Date hidden'!AP73)</f>
        <v>x</v>
      </c>
      <c r="AP72" s="211" t="str">
        <f>IF('Indicator Date hidden'!AQ73="x","x",$AP$2-'Indicator Date hidden'!AQ73)</f>
        <v>x</v>
      </c>
      <c r="AQ72" s="211" t="str">
        <f>IF('Indicator Date hidden'!AR73="x","x",$AQ$2-'Indicator Date hidden'!AR73)</f>
        <v>x</v>
      </c>
      <c r="AR72" s="211">
        <f>IF('Indicator Date hidden'!AS73="x","x",$AR$2-'Indicator Date hidden'!AS73)</f>
        <v>0</v>
      </c>
      <c r="AS72" s="211">
        <f>IF('Indicator Date hidden'!AT73="x","x",$AS$2-'Indicator Date hidden'!AT73)</f>
        <v>0</v>
      </c>
      <c r="AT72" s="211">
        <f>IF('Indicator Date hidden'!AU73="x","x",$AT$2-'Indicator Date hidden'!AU73)</f>
        <v>0</v>
      </c>
      <c r="AU72" s="211">
        <f>IF('Indicator Date hidden'!AV73="x","x",$AU$2-'Indicator Date hidden'!AV73)</f>
        <v>5</v>
      </c>
      <c r="AV72" s="211">
        <f>IF('Indicator Date hidden'!AW73="x","x",$AV$2-'Indicator Date hidden'!AW73)</f>
        <v>0</v>
      </c>
      <c r="AW72" s="211">
        <f>IF('Indicator Date hidden'!AX73="x","x",$AW$2-'Indicator Date hidden'!AX73)</f>
        <v>0</v>
      </c>
      <c r="AX72" s="211">
        <f>IF('Indicator Date hidden'!AY73="x","x",$AX$2-'Indicator Date hidden'!AY73)</f>
        <v>0</v>
      </c>
      <c r="AY72" s="211">
        <f>IF('Indicator Date hidden'!AZ73="x","x",$AY$2-'Indicator Date hidden'!AZ73)</f>
        <v>0</v>
      </c>
      <c r="AZ72" s="211">
        <f>IF('Indicator Date hidden'!BA73="x","x",$AZ$2-'Indicator Date hidden'!BA73)</f>
        <v>0</v>
      </c>
      <c r="BA72">
        <f t="shared" si="10"/>
        <v>15</v>
      </c>
      <c r="BB72" s="21">
        <f t="shared" si="11"/>
        <v>0.32608695652173914</v>
      </c>
      <c r="BC72">
        <f t="shared" si="12"/>
        <v>4</v>
      </c>
      <c r="BD72" s="21">
        <f t="shared" si="13"/>
        <v>1.1619763491211101</v>
      </c>
      <c r="BE72" s="281">
        <f t="shared" si="14"/>
        <v>0</v>
      </c>
    </row>
    <row r="73" spans="1:57" x14ac:dyDescent="0.25">
      <c r="A73" t="s">
        <v>8482</v>
      </c>
      <c r="B73" s="211">
        <f>IF('Indicator Date hidden'!C74="x","x",$B$2-'Indicator Date hidden'!C74)</f>
        <v>0</v>
      </c>
      <c r="C73" s="211">
        <f>IF('Indicator Date hidden'!D74="x","x",$C$2-'Indicator Date hidden'!D74)</f>
        <v>0</v>
      </c>
      <c r="D73" s="211">
        <f>IF('Indicator Date hidden'!E74="x","x",$D$2-'Indicator Date hidden'!E74)</f>
        <v>0</v>
      </c>
      <c r="E73" s="211">
        <f>IF('Indicator Date hidden'!F74="x","x",$E$2-'Indicator Date hidden'!F74)</f>
        <v>0</v>
      </c>
      <c r="F73" s="211">
        <f>IF('Indicator Date hidden'!G74="x","x",$F$2-'Indicator Date hidden'!G74)</f>
        <v>0</v>
      </c>
      <c r="G73" s="211">
        <f>IF('Indicator Date hidden'!H74="x","x",$G$2-'Indicator Date hidden'!H74)</f>
        <v>0</v>
      </c>
      <c r="H73" s="211">
        <f>IF('Indicator Date hidden'!I74="x","x",$H$2-'Indicator Date hidden'!I74)</f>
        <v>0</v>
      </c>
      <c r="I73" s="211">
        <f>IF('Indicator Date hidden'!J74="x","x",$I$2-'Indicator Date hidden'!J74)</f>
        <v>0</v>
      </c>
      <c r="J73" s="211">
        <f>IF('Indicator Date hidden'!K74="x","x",$J$2-'Indicator Date hidden'!K74)</f>
        <v>0</v>
      </c>
      <c r="K73" s="211">
        <f>IF('Indicator Date hidden'!L74="x","x",$K$2-'Indicator Date hidden'!L74)</f>
        <v>0</v>
      </c>
      <c r="L73" s="211">
        <f>IF('Indicator Date hidden'!M74="x","x",$L$2-'Indicator Date hidden'!M74)</f>
        <v>0</v>
      </c>
      <c r="M73" s="211">
        <f>IF('Indicator Date hidden'!N74="x","x",$M$2-'Indicator Date hidden'!N74)</f>
        <v>0</v>
      </c>
      <c r="N73" s="211">
        <f>IF('Indicator Date hidden'!O74="x","x",$N$2-'Indicator Date hidden'!O74)</f>
        <v>0</v>
      </c>
      <c r="O73" s="211">
        <f>IF('Indicator Date hidden'!P74="x","x",$O$2-'Indicator Date hidden'!P74)</f>
        <v>0</v>
      </c>
      <c r="P73" s="211">
        <f>IF('Indicator Date hidden'!Q74="x","x",$P$2-'Indicator Date hidden'!Q74)</f>
        <v>0</v>
      </c>
      <c r="Q73" s="211">
        <f>IF('Indicator Date hidden'!R74="x","x",$Q$2-'Indicator Date hidden'!R74)</f>
        <v>2</v>
      </c>
      <c r="R73" s="211">
        <f>IF('Indicator Date hidden'!S74="x","x",$R$2-'Indicator Date hidden'!S74)</f>
        <v>0</v>
      </c>
      <c r="S73" s="211">
        <f>IF('Indicator Date hidden'!T74="x","x",$S$2-'Indicator Date hidden'!T74)</f>
        <v>0</v>
      </c>
      <c r="T73" s="211">
        <f>IF('Indicator Date hidden'!U74="x","x",$T$2-'Indicator Date hidden'!U74)</f>
        <v>0</v>
      </c>
      <c r="U73" s="211">
        <f>IF('Indicator Date hidden'!V74="x","x",$U$2-'Indicator Date hidden'!V74)</f>
        <v>0</v>
      </c>
      <c r="V73" s="211">
        <f>IF('Indicator Date hidden'!W74="x","x",$V$2-'Indicator Date hidden'!W74)</f>
        <v>0</v>
      </c>
      <c r="W73" s="211">
        <f>IF('Indicator Date hidden'!X74="x","x",$W$2-'Indicator Date hidden'!X74)</f>
        <v>2</v>
      </c>
      <c r="X73" s="211">
        <f>IF('Indicator Date hidden'!Y74="x","x",$X$2-'Indicator Date hidden'!Y74)</f>
        <v>0</v>
      </c>
      <c r="Y73" s="211">
        <f>IF('Indicator Date hidden'!Z74="x","x",$Y$2-'Indicator Date hidden'!Z74)</f>
        <v>0</v>
      </c>
      <c r="Z73" s="211">
        <f>IF('Indicator Date hidden'!AA74="x","x",$Z$2-'Indicator Date hidden'!AA74)</f>
        <v>0</v>
      </c>
      <c r="AA73" s="211">
        <f>IF('Indicator Date hidden'!AB74="x","x",$AA$2-'Indicator Date hidden'!AB74)</f>
        <v>0</v>
      </c>
      <c r="AB73" s="211">
        <f>IF('Indicator Date hidden'!AC74="x","x",$AB$2-'Indicator Date hidden'!AC74)</f>
        <v>0</v>
      </c>
      <c r="AC73" s="211">
        <f>IF('Indicator Date hidden'!AD74="x","x",$AC$2-'Indicator Date hidden'!AD74)</f>
        <v>0</v>
      </c>
      <c r="AD73" s="211">
        <f>IF('Indicator Date hidden'!AE74="x","x",$AD$2-'Indicator Date hidden'!AE74)</f>
        <v>0</v>
      </c>
      <c r="AE73" s="211">
        <f>IF('Indicator Date hidden'!AF74="x","x",$AE$2-'Indicator Date hidden'!AF74)</f>
        <v>0</v>
      </c>
      <c r="AF73" s="211">
        <f>IF('Indicator Date hidden'!AG74="x","x",$AF$2-'Indicator Date hidden'!AG74)</f>
        <v>1</v>
      </c>
      <c r="AG73" s="211">
        <f>IF('Indicator Date hidden'!AH74="x","x",$AG$2-'Indicator Date hidden'!AH74)</f>
        <v>0</v>
      </c>
      <c r="AH73" s="211">
        <f>IF('Indicator Date hidden'!AI74="x","x",$AH$2-'Indicator Date hidden'!AI74)</f>
        <v>0</v>
      </c>
      <c r="AI73" s="211">
        <f>IF('Indicator Date hidden'!AJ74="x","x",$AI$2-'Indicator Date hidden'!AJ74)</f>
        <v>0</v>
      </c>
      <c r="AJ73" s="211">
        <f>IF('Indicator Date hidden'!AK74="x","x",$AJ$2-'Indicator Date hidden'!AK74)</f>
        <v>0</v>
      </c>
      <c r="AK73" s="211">
        <f>IF('Indicator Date hidden'!AL74="x","x",$AK$2-'Indicator Date hidden'!AL74)</f>
        <v>1</v>
      </c>
      <c r="AL73" s="211">
        <f>IF('Indicator Date hidden'!AM74="x","x",$AL$2-'Indicator Date hidden'!AM74)</f>
        <v>0</v>
      </c>
      <c r="AM73" s="211">
        <f>IF('Indicator Date hidden'!AN74="x","x",$AM$2-'Indicator Date hidden'!AN74)</f>
        <v>0</v>
      </c>
      <c r="AN73" s="211">
        <f>IF('Indicator Date hidden'!AO74="x","x",$AN$2-'Indicator Date hidden'!AO74)</f>
        <v>0</v>
      </c>
      <c r="AO73" s="211">
        <f>IF('Indicator Date hidden'!AP74="x","x",$AO$2-'Indicator Date hidden'!AP74)</f>
        <v>0</v>
      </c>
      <c r="AP73" s="211">
        <f>IF('Indicator Date hidden'!AQ74="x","x",$AP$2-'Indicator Date hidden'!AQ74)</f>
        <v>0</v>
      </c>
      <c r="AQ73" s="211">
        <f>IF('Indicator Date hidden'!AR74="x","x",$AQ$2-'Indicator Date hidden'!AR74)</f>
        <v>4</v>
      </c>
      <c r="AR73" s="211">
        <f>IF('Indicator Date hidden'!AS74="x","x",$AR$2-'Indicator Date hidden'!AS74)</f>
        <v>0</v>
      </c>
      <c r="AS73" s="211">
        <f>IF('Indicator Date hidden'!AT74="x","x",$AS$2-'Indicator Date hidden'!AT74)</f>
        <v>0</v>
      </c>
      <c r="AT73" s="211">
        <f>IF('Indicator Date hidden'!AU74="x","x",$AT$2-'Indicator Date hidden'!AU74)</f>
        <v>0</v>
      </c>
      <c r="AU73" s="211">
        <f>IF('Indicator Date hidden'!AV74="x","x",$AU$2-'Indicator Date hidden'!AV74)</f>
        <v>8</v>
      </c>
      <c r="AV73" s="211">
        <f>IF('Indicator Date hidden'!AW74="x","x",$AV$2-'Indicator Date hidden'!AW74)</f>
        <v>0</v>
      </c>
      <c r="AW73" s="211">
        <f>IF('Indicator Date hidden'!AX74="x","x",$AW$2-'Indicator Date hidden'!AX74)</f>
        <v>0</v>
      </c>
      <c r="AX73" s="211">
        <f>IF('Indicator Date hidden'!AY74="x","x",$AX$2-'Indicator Date hidden'!AY74)</f>
        <v>0</v>
      </c>
      <c r="AY73" s="211">
        <f>IF('Indicator Date hidden'!AZ74="x","x",$AY$2-'Indicator Date hidden'!AZ74)</f>
        <v>0</v>
      </c>
      <c r="AZ73" s="211">
        <f>IF('Indicator Date hidden'!BA74="x","x",$AZ$2-'Indicator Date hidden'!BA74)</f>
        <v>0</v>
      </c>
      <c r="BA73">
        <f t="shared" si="10"/>
        <v>18</v>
      </c>
      <c r="BB73" s="21">
        <f t="shared" si="11"/>
        <v>0.35294117647058826</v>
      </c>
      <c r="BC73">
        <f t="shared" si="12"/>
        <v>6</v>
      </c>
      <c r="BD73" s="21">
        <f t="shared" si="13"/>
        <v>1.2806788857104259</v>
      </c>
      <c r="BE73" s="281">
        <f t="shared" si="14"/>
        <v>0</v>
      </c>
    </row>
    <row r="74" spans="1:57" x14ac:dyDescent="0.25">
      <c r="A74" t="s">
        <v>8479</v>
      </c>
      <c r="B74" s="211">
        <f>IF('Indicator Date hidden'!C75="x","x",$B$2-'Indicator Date hidden'!C75)</f>
        <v>0</v>
      </c>
      <c r="C74" s="211">
        <f>IF('Indicator Date hidden'!D75="x","x",$C$2-'Indicator Date hidden'!D75)</f>
        <v>0</v>
      </c>
      <c r="D74" s="211">
        <f>IF('Indicator Date hidden'!E75="x","x",$D$2-'Indicator Date hidden'!E75)</f>
        <v>0</v>
      </c>
      <c r="E74" s="211">
        <f>IF('Indicator Date hidden'!F75="x","x",$E$2-'Indicator Date hidden'!F75)</f>
        <v>0</v>
      </c>
      <c r="F74" s="211">
        <f>IF('Indicator Date hidden'!G75="x","x",$F$2-'Indicator Date hidden'!G75)</f>
        <v>0</v>
      </c>
      <c r="G74" s="211">
        <f>IF('Indicator Date hidden'!H75="x","x",$G$2-'Indicator Date hidden'!H75)</f>
        <v>0</v>
      </c>
      <c r="H74" s="211">
        <f>IF('Indicator Date hidden'!I75="x","x",$H$2-'Indicator Date hidden'!I75)</f>
        <v>0</v>
      </c>
      <c r="I74" s="211">
        <f>IF('Indicator Date hidden'!J75="x","x",$I$2-'Indicator Date hidden'!J75)</f>
        <v>0</v>
      </c>
      <c r="J74" s="211">
        <f>IF('Indicator Date hidden'!K75="x","x",$J$2-'Indicator Date hidden'!K75)</f>
        <v>0</v>
      </c>
      <c r="K74" s="211">
        <f>IF('Indicator Date hidden'!L75="x","x",$K$2-'Indicator Date hidden'!L75)</f>
        <v>0</v>
      </c>
      <c r="L74" s="211">
        <f>IF('Indicator Date hidden'!M75="x","x",$L$2-'Indicator Date hidden'!M75)</f>
        <v>0</v>
      </c>
      <c r="M74" s="211">
        <f>IF('Indicator Date hidden'!N75="x","x",$M$2-'Indicator Date hidden'!N75)</f>
        <v>0</v>
      </c>
      <c r="N74" s="211">
        <f>IF('Indicator Date hidden'!O75="x","x",$N$2-'Indicator Date hidden'!O75)</f>
        <v>0</v>
      </c>
      <c r="O74" s="211">
        <f>IF('Indicator Date hidden'!P75="x","x",$O$2-'Indicator Date hidden'!P75)</f>
        <v>0</v>
      </c>
      <c r="P74" s="211">
        <f>IF('Indicator Date hidden'!Q75="x","x",$P$2-'Indicator Date hidden'!Q75)</f>
        <v>0</v>
      </c>
      <c r="Q74" s="211">
        <f>IF('Indicator Date hidden'!R75="x","x",$Q$2-'Indicator Date hidden'!R75)</f>
        <v>2</v>
      </c>
      <c r="R74" s="211">
        <f>IF('Indicator Date hidden'!S75="x","x",$R$2-'Indicator Date hidden'!S75)</f>
        <v>0</v>
      </c>
      <c r="S74" s="211">
        <f>IF('Indicator Date hidden'!T75="x","x",$S$2-'Indicator Date hidden'!T75)</f>
        <v>0</v>
      </c>
      <c r="T74" s="211">
        <f>IF('Indicator Date hidden'!U75="x","x",$T$2-'Indicator Date hidden'!U75)</f>
        <v>0</v>
      </c>
      <c r="U74" s="211">
        <f>IF('Indicator Date hidden'!V75="x","x",$U$2-'Indicator Date hidden'!V75)</f>
        <v>0</v>
      </c>
      <c r="V74" s="211">
        <f>IF('Indicator Date hidden'!W75="x","x",$V$2-'Indicator Date hidden'!W75)</f>
        <v>0</v>
      </c>
      <c r="W74" s="211">
        <f>IF('Indicator Date hidden'!X75="x","x",$W$2-'Indicator Date hidden'!X75)</f>
        <v>2</v>
      </c>
      <c r="X74" s="211" t="str">
        <f>IF('Indicator Date hidden'!Y75="x","x",$X$2-'Indicator Date hidden'!Y75)</f>
        <v>x</v>
      </c>
      <c r="Y74" s="211">
        <f>IF('Indicator Date hidden'!Z75="x","x",$Y$2-'Indicator Date hidden'!Z75)</f>
        <v>0</v>
      </c>
      <c r="Z74" s="211">
        <f>IF('Indicator Date hidden'!AA75="x","x",$Z$2-'Indicator Date hidden'!AA75)</f>
        <v>0</v>
      </c>
      <c r="AA74" s="211">
        <f>IF('Indicator Date hidden'!AB75="x","x",$AA$2-'Indicator Date hidden'!AB75)</f>
        <v>0</v>
      </c>
      <c r="AB74" s="211">
        <f>IF('Indicator Date hidden'!AC75="x","x",$AB$2-'Indicator Date hidden'!AC75)</f>
        <v>0</v>
      </c>
      <c r="AC74" s="211">
        <f>IF('Indicator Date hidden'!AD75="x","x",$AC$2-'Indicator Date hidden'!AD75)</f>
        <v>0</v>
      </c>
      <c r="AD74" s="211">
        <f>IF('Indicator Date hidden'!AE75="x","x",$AD$2-'Indicator Date hidden'!AE75)</f>
        <v>0</v>
      </c>
      <c r="AE74" s="211">
        <f>IF('Indicator Date hidden'!AF75="x","x",$AE$2-'Indicator Date hidden'!AF75)</f>
        <v>0</v>
      </c>
      <c r="AF74" s="211">
        <f>IF('Indicator Date hidden'!AG75="x","x",$AF$2-'Indicator Date hidden'!AG75)</f>
        <v>0</v>
      </c>
      <c r="AG74" s="211">
        <f>IF('Indicator Date hidden'!AH75="x","x",$AG$2-'Indicator Date hidden'!AH75)</f>
        <v>0</v>
      </c>
      <c r="AH74" s="211">
        <f>IF('Indicator Date hidden'!AI75="x","x",$AH$2-'Indicator Date hidden'!AI75)</f>
        <v>0</v>
      </c>
      <c r="AI74" s="211">
        <f>IF('Indicator Date hidden'!AJ75="x","x",$AI$2-'Indicator Date hidden'!AJ75)</f>
        <v>0</v>
      </c>
      <c r="AJ74" s="211">
        <f>IF('Indicator Date hidden'!AK75="x","x",$AJ$2-'Indicator Date hidden'!AK75)</f>
        <v>1</v>
      </c>
      <c r="AK74" s="211">
        <f>IF('Indicator Date hidden'!AL75="x","x",$AK$2-'Indicator Date hidden'!AL75)</f>
        <v>1</v>
      </c>
      <c r="AL74" s="211">
        <f>IF('Indicator Date hidden'!AM75="x","x",$AL$2-'Indicator Date hidden'!AM75)</f>
        <v>0</v>
      </c>
      <c r="AM74" s="211">
        <f>IF('Indicator Date hidden'!AN75="x","x",$AM$2-'Indicator Date hidden'!AN75)</f>
        <v>0</v>
      </c>
      <c r="AN74" s="211">
        <f>IF('Indicator Date hidden'!AO75="x","x",$AN$2-'Indicator Date hidden'!AO75)</f>
        <v>0</v>
      </c>
      <c r="AO74" s="211">
        <f>IF('Indicator Date hidden'!AP75="x","x",$AO$2-'Indicator Date hidden'!AP75)</f>
        <v>0</v>
      </c>
      <c r="AP74" s="211">
        <f>IF('Indicator Date hidden'!AQ75="x","x",$AP$2-'Indicator Date hidden'!AQ75)</f>
        <v>0</v>
      </c>
      <c r="AQ74" s="211">
        <f>IF('Indicator Date hidden'!AR75="x","x",$AQ$2-'Indicator Date hidden'!AR75)</f>
        <v>4</v>
      </c>
      <c r="AR74" s="211">
        <f>IF('Indicator Date hidden'!AS75="x","x",$AR$2-'Indicator Date hidden'!AS75)</f>
        <v>0</v>
      </c>
      <c r="AS74" s="211">
        <f>IF('Indicator Date hidden'!AT75="x","x",$AS$2-'Indicator Date hidden'!AT75)</f>
        <v>0</v>
      </c>
      <c r="AT74" s="211">
        <f>IF('Indicator Date hidden'!AU75="x","x",$AT$2-'Indicator Date hidden'!AU75)</f>
        <v>0</v>
      </c>
      <c r="AU74" s="211">
        <f>IF('Indicator Date hidden'!AV75="x","x",$AU$2-'Indicator Date hidden'!AV75)</f>
        <v>0</v>
      </c>
      <c r="AV74" s="211">
        <f>IF('Indicator Date hidden'!AW75="x","x",$AV$2-'Indicator Date hidden'!AW75)</f>
        <v>0</v>
      </c>
      <c r="AW74" s="211">
        <f>IF('Indicator Date hidden'!AX75="x","x",$AW$2-'Indicator Date hidden'!AX75)</f>
        <v>0</v>
      </c>
      <c r="AX74" s="211">
        <f>IF('Indicator Date hidden'!AY75="x","x",$AX$2-'Indicator Date hidden'!AY75)</f>
        <v>0</v>
      </c>
      <c r="AY74" s="211">
        <f>IF('Indicator Date hidden'!AZ75="x","x",$AY$2-'Indicator Date hidden'!AZ75)</f>
        <v>0</v>
      </c>
      <c r="AZ74" s="211">
        <f>IF('Indicator Date hidden'!BA75="x","x",$AZ$2-'Indicator Date hidden'!BA75)</f>
        <v>0</v>
      </c>
      <c r="BA74">
        <f t="shared" si="10"/>
        <v>10</v>
      </c>
      <c r="BB74" s="21">
        <f t="shared" si="11"/>
        <v>0.2</v>
      </c>
      <c r="BC74">
        <f t="shared" si="12"/>
        <v>5</v>
      </c>
      <c r="BD74" s="21">
        <f t="shared" si="13"/>
        <v>0.69282032302755092</v>
      </c>
      <c r="BE74" s="281">
        <f t="shared" si="14"/>
        <v>0</v>
      </c>
    </row>
    <row r="75" spans="1:57" x14ac:dyDescent="0.25">
      <c r="A75" t="s">
        <v>8483</v>
      </c>
      <c r="B75" s="211">
        <f>IF('Indicator Date hidden'!C76="x","x",$B$2-'Indicator Date hidden'!C76)</f>
        <v>0</v>
      </c>
      <c r="C75" s="211">
        <f>IF('Indicator Date hidden'!D76="x","x",$C$2-'Indicator Date hidden'!D76)</f>
        <v>0</v>
      </c>
      <c r="D75" s="211">
        <f>IF('Indicator Date hidden'!E76="x","x",$D$2-'Indicator Date hidden'!E76)</f>
        <v>0</v>
      </c>
      <c r="E75" s="211">
        <f>IF('Indicator Date hidden'!F76="x","x",$E$2-'Indicator Date hidden'!F76)</f>
        <v>0</v>
      </c>
      <c r="F75" s="211">
        <f>IF('Indicator Date hidden'!G76="x","x",$F$2-'Indicator Date hidden'!G76)</f>
        <v>0</v>
      </c>
      <c r="G75" s="211">
        <f>IF('Indicator Date hidden'!H76="x","x",$G$2-'Indicator Date hidden'!H76)</f>
        <v>0</v>
      </c>
      <c r="H75" s="211">
        <f>IF('Indicator Date hidden'!I76="x","x",$H$2-'Indicator Date hidden'!I76)</f>
        <v>0</v>
      </c>
      <c r="I75" s="211">
        <f>IF('Indicator Date hidden'!J76="x","x",$I$2-'Indicator Date hidden'!J76)</f>
        <v>0</v>
      </c>
      <c r="J75" s="211">
        <f>IF('Indicator Date hidden'!K76="x","x",$J$2-'Indicator Date hidden'!K76)</f>
        <v>0</v>
      </c>
      <c r="K75" s="211">
        <f>IF('Indicator Date hidden'!L76="x","x",$K$2-'Indicator Date hidden'!L76)</f>
        <v>0</v>
      </c>
      <c r="L75" s="211">
        <f>IF('Indicator Date hidden'!M76="x","x",$L$2-'Indicator Date hidden'!M76)</f>
        <v>0</v>
      </c>
      <c r="M75" s="211">
        <f>IF('Indicator Date hidden'!N76="x","x",$M$2-'Indicator Date hidden'!N76)</f>
        <v>0</v>
      </c>
      <c r="N75" s="211">
        <f>IF('Indicator Date hidden'!O76="x","x",$N$2-'Indicator Date hidden'!O76)</f>
        <v>0</v>
      </c>
      <c r="O75" s="211">
        <f>IF('Indicator Date hidden'!P76="x","x",$O$2-'Indicator Date hidden'!P76)</f>
        <v>0</v>
      </c>
      <c r="P75" s="211">
        <f>IF('Indicator Date hidden'!Q76="x","x",$P$2-'Indicator Date hidden'!Q76)</f>
        <v>0</v>
      </c>
      <c r="Q75" s="211" t="str">
        <f>IF('Indicator Date hidden'!R76="x","x",$Q$2-'Indicator Date hidden'!R76)</f>
        <v>x</v>
      </c>
      <c r="R75" s="211">
        <f>IF('Indicator Date hidden'!S76="x","x",$R$2-'Indicator Date hidden'!S76)</f>
        <v>0</v>
      </c>
      <c r="S75" s="211">
        <f>IF('Indicator Date hidden'!T76="x","x",$S$2-'Indicator Date hidden'!T76)</f>
        <v>0</v>
      </c>
      <c r="T75" s="211">
        <f>IF('Indicator Date hidden'!U76="x","x",$T$2-'Indicator Date hidden'!U76)</f>
        <v>0</v>
      </c>
      <c r="U75" s="211" t="str">
        <f>IF('Indicator Date hidden'!V76="x","x",$U$2-'Indicator Date hidden'!V76)</f>
        <v>x</v>
      </c>
      <c r="V75" s="211">
        <f>IF('Indicator Date hidden'!W76="x","x",$V$2-'Indicator Date hidden'!W76)</f>
        <v>0</v>
      </c>
      <c r="W75" s="211" t="str">
        <f>IF('Indicator Date hidden'!X76="x","x",$W$2-'Indicator Date hidden'!X76)</f>
        <v>x</v>
      </c>
      <c r="X75" s="211">
        <f>IF('Indicator Date hidden'!Y76="x","x",$X$2-'Indicator Date hidden'!Y76)</f>
        <v>2</v>
      </c>
      <c r="Y75" s="211">
        <f>IF('Indicator Date hidden'!Z76="x","x",$Y$2-'Indicator Date hidden'!Z76)</f>
        <v>0</v>
      </c>
      <c r="Z75" s="211">
        <f>IF('Indicator Date hidden'!AA76="x","x",$Z$2-'Indicator Date hidden'!AA76)</f>
        <v>0</v>
      </c>
      <c r="AA75" s="211" t="str">
        <f>IF('Indicator Date hidden'!AB76="x","x",$AA$2-'Indicator Date hidden'!AB76)</f>
        <v>x</v>
      </c>
      <c r="AB75" s="211">
        <f>IF('Indicator Date hidden'!AC76="x","x",$AB$2-'Indicator Date hidden'!AC76)</f>
        <v>0</v>
      </c>
      <c r="AC75" s="211">
        <f>IF('Indicator Date hidden'!AD76="x","x",$AC$2-'Indicator Date hidden'!AD76)</f>
        <v>0</v>
      </c>
      <c r="AD75" s="211" t="str">
        <f>IF('Indicator Date hidden'!AE76="x","x",$AD$2-'Indicator Date hidden'!AE76)</f>
        <v>x</v>
      </c>
      <c r="AE75" s="211">
        <f>IF('Indicator Date hidden'!AF76="x","x",$AE$2-'Indicator Date hidden'!AF76)</f>
        <v>0</v>
      </c>
      <c r="AF75" s="211">
        <f>IF('Indicator Date hidden'!AG76="x","x",$AF$2-'Indicator Date hidden'!AG76)</f>
        <v>1</v>
      </c>
      <c r="AG75" s="211">
        <f>IF('Indicator Date hidden'!AH76="x","x",$AG$2-'Indicator Date hidden'!AH76)</f>
        <v>0</v>
      </c>
      <c r="AH75" s="211">
        <f>IF('Indicator Date hidden'!AI76="x","x",$AH$2-'Indicator Date hidden'!AI76)</f>
        <v>0</v>
      </c>
      <c r="AI75" s="211">
        <f>IF('Indicator Date hidden'!AJ76="x","x",$AI$2-'Indicator Date hidden'!AJ76)</f>
        <v>0</v>
      </c>
      <c r="AJ75" s="211" t="str">
        <f>IF('Indicator Date hidden'!AK76="x","x",$AJ$2-'Indicator Date hidden'!AK76)</f>
        <v>x</v>
      </c>
      <c r="AK75" s="211">
        <f>IF('Indicator Date hidden'!AL76="x","x",$AK$2-'Indicator Date hidden'!AL76)</f>
        <v>1</v>
      </c>
      <c r="AL75" s="211">
        <f>IF('Indicator Date hidden'!AM76="x","x",$AL$2-'Indicator Date hidden'!AM76)</f>
        <v>0</v>
      </c>
      <c r="AM75" s="211">
        <f>IF('Indicator Date hidden'!AN76="x","x",$AM$2-'Indicator Date hidden'!AN76)</f>
        <v>0</v>
      </c>
      <c r="AN75" s="211">
        <f>IF('Indicator Date hidden'!AO76="x","x",$AN$2-'Indicator Date hidden'!AO76)</f>
        <v>0</v>
      </c>
      <c r="AO75" s="211">
        <f>IF('Indicator Date hidden'!AP76="x","x",$AO$2-'Indicator Date hidden'!AP76)</f>
        <v>0</v>
      </c>
      <c r="AP75" s="211">
        <f>IF('Indicator Date hidden'!AQ76="x","x",$AP$2-'Indicator Date hidden'!AQ76)</f>
        <v>0</v>
      </c>
      <c r="AQ75" s="211">
        <f>IF('Indicator Date hidden'!AR76="x","x",$AQ$2-'Indicator Date hidden'!AR76)</f>
        <v>0</v>
      </c>
      <c r="AR75" s="211">
        <f>IF('Indicator Date hidden'!AS76="x","x",$AR$2-'Indicator Date hidden'!AS76)</f>
        <v>0</v>
      </c>
      <c r="AS75" s="211">
        <f>IF('Indicator Date hidden'!AT76="x","x",$AS$2-'Indicator Date hidden'!AT76)</f>
        <v>0</v>
      </c>
      <c r="AT75" s="211">
        <f>IF('Indicator Date hidden'!AU76="x","x",$AT$2-'Indicator Date hidden'!AU76)</f>
        <v>0</v>
      </c>
      <c r="AU75" s="211">
        <f>IF('Indicator Date hidden'!AV76="x","x",$AU$2-'Indicator Date hidden'!AV76)</f>
        <v>1</v>
      </c>
      <c r="AV75" s="211">
        <f>IF('Indicator Date hidden'!AW76="x","x",$AV$2-'Indicator Date hidden'!AW76)</f>
        <v>0</v>
      </c>
      <c r="AW75" s="211">
        <f>IF('Indicator Date hidden'!AX76="x","x",$AW$2-'Indicator Date hidden'!AX76)</f>
        <v>0</v>
      </c>
      <c r="AX75" s="211">
        <f>IF('Indicator Date hidden'!AY76="x","x",$AX$2-'Indicator Date hidden'!AY76)</f>
        <v>0</v>
      </c>
      <c r="AY75" s="211">
        <f>IF('Indicator Date hidden'!AZ76="x","x",$AY$2-'Indicator Date hidden'!AZ76)</f>
        <v>0</v>
      </c>
      <c r="AZ75" s="211">
        <f>IF('Indicator Date hidden'!BA76="x","x",$AZ$2-'Indicator Date hidden'!BA76)</f>
        <v>0</v>
      </c>
      <c r="BA75">
        <f t="shared" si="10"/>
        <v>5</v>
      </c>
      <c r="BB75" s="21">
        <f t="shared" si="11"/>
        <v>0.1111111111111111</v>
      </c>
      <c r="BC75">
        <f t="shared" si="12"/>
        <v>4</v>
      </c>
      <c r="BD75" s="21">
        <f t="shared" si="13"/>
        <v>0.37843080813169783</v>
      </c>
      <c r="BE75" s="281">
        <f t="shared" si="14"/>
        <v>0</v>
      </c>
    </row>
    <row r="76" spans="1:57" x14ac:dyDescent="0.25">
      <c r="A76" t="s">
        <v>8491</v>
      </c>
      <c r="B76" s="211">
        <f>IF('Indicator Date hidden'!C77="x","x",$B$2-'Indicator Date hidden'!C77)</f>
        <v>0</v>
      </c>
      <c r="C76" s="211">
        <f>IF('Indicator Date hidden'!D77="x","x",$C$2-'Indicator Date hidden'!D77)</f>
        <v>0</v>
      </c>
      <c r="D76" s="211">
        <f>IF('Indicator Date hidden'!E77="x","x",$D$2-'Indicator Date hidden'!E77)</f>
        <v>0</v>
      </c>
      <c r="E76" s="211">
        <f>IF('Indicator Date hidden'!F77="x","x",$E$2-'Indicator Date hidden'!F77)</f>
        <v>0</v>
      </c>
      <c r="F76" s="211">
        <f>IF('Indicator Date hidden'!G77="x","x",$F$2-'Indicator Date hidden'!G77)</f>
        <v>0</v>
      </c>
      <c r="G76" s="211">
        <f>IF('Indicator Date hidden'!H77="x","x",$G$2-'Indicator Date hidden'!H77)</f>
        <v>0</v>
      </c>
      <c r="H76" s="211">
        <f>IF('Indicator Date hidden'!I77="x","x",$H$2-'Indicator Date hidden'!I77)</f>
        <v>0</v>
      </c>
      <c r="I76" s="211">
        <f>IF('Indicator Date hidden'!J77="x","x",$I$2-'Indicator Date hidden'!J77)</f>
        <v>0</v>
      </c>
      <c r="J76" s="211">
        <f>IF('Indicator Date hidden'!K77="x","x",$J$2-'Indicator Date hidden'!K77)</f>
        <v>0</v>
      </c>
      <c r="K76" s="211">
        <f>IF('Indicator Date hidden'!L77="x","x",$K$2-'Indicator Date hidden'!L77)</f>
        <v>0</v>
      </c>
      <c r="L76" s="211">
        <f>IF('Indicator Date hidden'!M77="x","x",$L$2-'Indicator Date hidden'!M77)</f>
        <v>0</v>
      </c>
      <c r="M76" s="211">
        <f>IF('Indicator Date hidden'!N77="x","x",$M$2-'Indicator Date hidden'!N77)</f>
        <v>0</v>
      </c>
      <c r="N76" s="211">
        <f>IF('Indicator Date hidden'!O77="x","x",$N$2-'Indicator Date hidden'!O77)</f>
        <v>0</v>
      </c>
      <c r="O76" s="211">
        <f>IF('Indicator Date hidden'!P77="x","x",$O$2-'Indicator Date hidden'!P77)</f>
        <v>0</v>
      </c>
      <c r="P76" s="211">
        <f>IF('Indicator Date hidden'!Q77="x","x",$P$2-'Indicator Date hidden'!Q77)</f>
        <v>0</v>
      </c>
      <c r="Q76" s="211" t="str">
        <f>IF('Indicator Date hidden'!R77="x","x",$Q$2-'Indicator Date hidden'!R77)</f>
        <v>x</v>
      </c>
      <c r="R76" s="211">
        <f>IF('Indicator Date hidden'!S77="x","x",$R$2-'Indicator Date hidden'!S77)</f>
        <v>0</v>
      </c>
      <c r="S76" s="211">
        <f>IF('Indicator Date hidden'!T77="x","x",$S$2-'Indicator Date hidden'!T77)</f>
        <v>0</v>
      </c>
      <c r="T76" s="211">
        <f>IF('Indicator Date hidden'!U77="x","x",$T$2-'Indicator Date hidden'!U77)</f>
        <v>0</v>
      </c>
      <c r="U76" s="211" t="str">
        <f>IF('Indicator Date hidden'!V77="x","x",$U$2-'Indicator Date hidden'!V77)</f>
        <v>x</v>
      </c>
      <c r="V76" s="211">
        <f>IF('Indicator Date hidden'!W77="x","x",$V$2-'Indicator Date hidden'!W77)</f>
        <v>0</v>
      </c>
      <c r="W76" s="211" t="str">
        <f>IF('Indicator Date hidden'!X77="x","x",$W$2-'Indicator Date hidden'!X77)</f>
        <v>x</v>
      </c>
      <c r="X76" s="211">
        <f>IF('Indicator Date hidden'!Y77="x","x",$X$2-'Indicator Date hidden'!Y77)</f>
        <v>2</v>
      </c>
      <c r="Y76" s="211">
        <f>IF('Indicator Date hidden'!Z77="x","x",$Y$2-'Indicator Date hidden'!Z77)</f>
        <v>0</v>
      </c>
      <c r="Z76" s="211">
        <f>IF('Indicator Date hidden'!AA77="x","x",$Z$2-'Indicator Date hidden'!AA77)</f>
        <v>0</v>
      </c>
      <c r="AA76" s="211" t="str">
        <f>IF('Indicator Date hidden'!AB77="x","x",$AA$2-'Indicator Date hidden'!AB77)</f>
        <v>x</v>
      </c>
      <c r="AB76" s="211">
        <f>IF('Indicator Date hidden'!AC77="x","x",$AB$2-'Indicator Date hidden'!AC77)</f>
        <v>0</v>
      </c>
      <c r="AC76" s="211">
        <f>IF('Indicator Date hidden'!AD77="x","x",$AC$2-'Indicator Date hidden'!AD77)</f>
        <v>0</v>
      </c>
      <c r="AD76" s="211" t="str">
        <f>IF('Indicator Date hidden'!AE77="x","x",$AD$2-'Indicator Date hidden'!AE77)</f>
        <v>x</v>
      </c>
      <c r="AE76" s="211">
        <f>IF('Indicator Date hidden'!AF77="x","x",$AE$2-'Indicator Date hidden'!AF77)</f>
        <v>0</v>
      </c>
      <c r="AF76" s="211">
        <f>IF('Indicator Date hidden'!AG77="x","x",$AF$2-'Indicator Date hidden'!AG77)</f>
        <v>1</v>
      </c>
      <c r="AG76" s="211">
        <f>IF('Indicator Date hidden'!AH77="x","x",$AG$2-'Indicator Date hidden'!AH77)</f>
        <v>0</v>
      </c>
      <c r="AH76" s="211">
        <f>IF('Indicator Date hidden'!AI77="x","x",$AH$2-'Indicator Date hidden'!AI77)</f>
        <v>0</v>
      </c>
      <c r="AI76" s="211">
        <f>IF('Indicator Date hidden'!AJ77="x","x",$AI$2-'Indicator Date hidden'!AJ77)</f>
        <v>0</v>
      </c>
      <c r="AJ76" s="211" t="str">
        <f>IF('Indicator Date hidden'!AK77="x","x",$AJ$2-'Indicator Date hidden'!AK77)</f>
        <v>x</v>
      </c>
      <c r="AK76" s="211">
        <f>IF('Indicator Date hidden'!AL77="x","x",$AK$2-'Indicator Date hidden'!AL77)</f>
        <v>1</v>
      </c>
      <c r="AL76" s="211">
        <f>IF('Indicator Date hidden'!AM77="x","x",$AL$2-'Indicator Date hidden'!AM77)</f>
        <v>0</v>
      </c>
      <c r="AM76" s="211">
        <f>IF('Indicator Date hidden'!AN77="x","x",$AM$2-'Indicator Date hidden'!AN77)</f>
        <v>0</v>
      </c>
      <c r="AN76" s="211">
        <f>IF('Indicator Date hidden'!AO77="x","x",$AN$2-'Indicator Date hidden'!AO77)</f>
        <v>0</v>
      </c>
      <c r="AO76" s="211">
        <f>IF('Indicator Date hidden'!AP77="x","x",$AO$2-'Indicator Date hidden'!AP77)</f>
        <v>0</v>
      </c>
      <c r="AP76" s="211">
        <f>IF('Indicator Date hidden'!AQ77="x","x",$AP$2-'Indicator Date hidden'!AQ77)</f>
        <v>0</v>
      </c>
      <c r="AQ76" s="211" t="str">
        <f>IF('Indicator Date hidden'!AR77="x","x",$AQ$2-'Indicator Date hidden'!AR77)</f>
        <v>x</v>
      </c>
      <c r="AR76" s="211">
        <f>IF('Indicator Date hidden'!AS77="x","x",$AR$2-'Indicator Date hidden'!AS77)</f>
        <v>0</v>
      </c>
      <c r="AS76" s="211">
        <f>IF('Indicator Date hidden'!AT77="x","x",$AS$2-'Indicator Date hidden'!AT77)</f>
        <v>0</v>
      </c>
      <c r="AT76" s="211">
        <f>IF('Indicator Date hidden'!AU77="x","x",$AT$2-'Indicator Date hidden'!AU77)</f>
        <v>0</v>
      </c>
      <c r="AU76" s="211" t="str">
        <f>IF('Indicator Date hidden'!AV77="x","x",$AU$2-'Indicator Date hidden'!AV77)</f>
        <v>x</v>
      </c>
      <c r="AV76" s="211">
        <f>IF('Indicator Date hidden'!AW77="x","x",$AV$2-'Indicator Date hidden'!AW77)</f>
        <v>0</v>
      </c>
      <c r="AW76" s="211">
        <f>IF('Indicator Date hidden'!AX77="x","x",$AW$2-'Indicator Date hidden'!AX77)</f>
        <v>0</v>
      </c>
      <c r="AX76" s="211">
        <f>IF('Indicator Date hidden'!AY77="x","x",$AX$2-'Indicator Date hidden'!AY77)</f>
        <v>0</v>
      </c>
      <c r="AY76" s="211">
        <f>IF('Indicator Date hidden'!AZ77="x","x",$AY$2-'Indicator Date hidden'!AZ77)</f>
        <v>0</v>
      </c>
      <c r="AZ76" s="211">
        <f>IF('Indicator Date hidden'!BA77="x","x",$AZ$2-'Indicator Date hidden'!BA77)</f>
        <v>0</v>
      </c>
      <c r="BA76">
        <f t="shared" si="10"/>
        <v>4</v>
      </c>
      <c r="BB76" s="21">
        <f t="shared" si="11"/>
        <v>9.3023255813953487E-2</v>
      </c>
      <c r="BC76">
        <f t="shared" si="12"/>
        <v>3</v>
      </c>
      <c r="BD76" s="21">
        <f t="shared" si="13"/>
        <v>0.36177556246753595</v>
      </c>
      <c r="BE76" s="281">
        <f t="shared" si="14"/>
        <v>0</v>
      </c>
    </row>
    <row r="77" spans="1:57" x14ac:dyDescent="0.25">
      <c r="A77" t="s">
        <v>8485</v>
      </c>
      <c r="B77" s="211">
        <f>IF('Indicator Date hidden'!C78="x","x",$B$2-'Indicator Date hidden'!C78)</f>
        <v>0</v>
      </c>
      <c r="C77" s="211">
        <f>IF('Indicator Date hidden'!D78="x","x",$C$2-'Indicator Date hidden'!D78)</f>
        <v>0</v>
      </c>
      <c r="D77" s="211">
        <f>IF('Indicator Date hidden'!E78="x","x",$D$2-'Indicator Date hidden'!E78)</f>
        <v>0</v>
      </c>
      <c r="E77" s="211">
        <f>IF('Indicator Date hidden'!F78="x","x",$E$2-'Indicator Date hidden'!F78)</f>
        <v>0</v>
      </c>
      <c r="F77" s="211">
        <f>IF('Indicator Date hidden'!G78="x","x",$F$2-'Indicator Date hidden'!G78)</f>
        <v>0</v>
      </c>
      <c r="G77" s="211">
        <f>IF('Indicator Date hidden'!H78="x","x",$G$2-'Indicator Date hidden'!H78)</f>
        <v>0</v>
      </c>
      <c r="H77" s="211">
        <f>IF('Indicator Date hidden'!I78="x","x",$H$2-'Indicator Date hidden'!I78)</f>
        <v>0</v>
      </c>
      <c r="I77" s="211">
        <f>IF('Indicator Date hidden'!J78="x","x",$I$2-'Indicator Date hidden'!J78)</f>
        <v>0</v>
      </c>
      <c r="J77" s="211">
        <f>IF('Indicator Date hidden'!K78="x","x",$J$2-'Indicator Date hidden'!K78)</f>
        <v>0</v>
      </c>
      <c r="K77" s="211">
        <f>IF('Indicator Date hidden'!L78="x","x",$K$2-'Indicator Date hidden'!L78)</f>
        <v>0</v>
      </c>
      <c r="L77" s="211">
        <f>IF('Indicator Date hidden'!M78="x","x",$L$2-'Indicator Date hidden'!M78)</f>
        <v>0</v>
      </c>
      <c r="M77" s="211">
        <f>IF('Indicator Date hidden'!N78="x","x",$M$2-'Indicator Date hidden'!N78)</f>
        <v>0</v>
      </c>
      <c r="N77" s="211">
        <f>IF('Indicator Date hidden'!O78="x","x",$N$2-'Indicator Date hidden'!O78)</f>
        <v>0</v>
      </c>
      <c r="O77" s="211">
        <f>IF('Indicator Date hidden'!P78="x","x",$O$2-'Indicator Date hidden'!P78)</f>
        <v>0</v>
      </c>
      <c r="P77" s="211">
        <f>IF('Indicator Date hidden'!Q78="x","x",$P$2-'Indicator Date hidden'!Q78)</f>
        <v>0</v>
      </c>
      <c r="Q77" s="211">
        <f>IF('Indicator Date hidden'!R78="x","x",$Q$2-'Indicator Date hidden'!R78)</f>
        <v>8</v>
      </c>
      <c r="R77" s="211">
        <f>IF('Indicator Date hidden'!S78="x","x",$R$2-'Indicator Date hidden'!S78)</f>
        <v>0</v>
      </c>
      <c r="S77" s="211">
        <f>IF('Indicator Date hidden'!T78="x","x",$S$2-'Indicator Date hidden'!T78)</f>
        <v>0</v>
      </c>
      <c r="T77" s="211">
        <f>IF('Indicator Date hidden'!U78="x","x",$T$2-'Indicator Date hidden'!U78)</f>
        <v>0</v>
      </c>
      <c r="U77" s="211">
        <f>IF('Indicator Date hidden'!V78="x","x",$U$2-'Indicator Date hidden'!V78)</f>
        <v>0</v>
      </c>
      <c r="V77" s="211">
        <f>IF('Indicator Date hidden'!W78="x","x",$V$2-'Indicator Date hidden'!W78)</f>
        <v>0</v>
      </c>
      <c r="W77" s="211">
        <f>IF('Indicator Date hidden'!X78="x","x",$W$2-'Indicator Date hidden'!X78)</f>
        <v>8</v>
      </c>
      <c r="X77" s="211">
        <f>IF('Indicator Date hidden'!Y78="x","x",$X$2-'Indicator Date hidden'!Y78)</f>
        <v>2</v>
      </c>
      <c r="Y77" s="211">
        <f>IF('Indicator Date hidden'!Z78="x","x",$Y$2-'Indicator Date hidden'!Z78)</f>
        <v>0</v>
      </c>
      <c r="Z77" s="211">
        <f>IF('Indicator Date hidden'!AA78="x","x",$Z$2-'Indicator Date hidden'!AA78)</f>
        <v>0</v>
      </c>
      <c r="AA77" s="211">
        <f>IF('Indicator Date hidden'!AB78="x","x",$AA$2-'Indicator Date hidden'!AB78)</f>
        <v>1</v>
      </c>
      <c r="AB77" s="211">
        <f>IF('Indicator Date hidden'!AC78="x","x",$AB$2-'Indicator Date hidden'!AC78)</f>
        <v>0</v>
      </c>
      <c r="AC77" s="211">
        <f>IF('Indicator Date hidden'!AD78="x","x",$AC$2-'Indicator Date hidden'!AD78)</f>
        <v>0</v>
      </c>
      <c r="AD77" s="211">
        <f>IF('Indicator Date hidden'!AE78="x","x",$AD$2-'Indicator Date hidden'!AE78)</f>
        <v>0</v>
      </c>
      <c r="AE77" s="211">
        <f>IF('Indicator Date hidden'!AF78="x","x",$AE$2-'Indicator Date hidden'!AF78)</f>
        <v>0</v>
      </c>
      <c r="AF77" s="211">
        <f>IF('Indicator Date hidden'!AG78="x","x",$AF$2-'Indicator Date hidden'!AG78)</f>
        <v>2</v>
      </c>
      <c r="AG77" s="211">
        <f>IF('Indicator Date hidden'!AH78="x","x",$AG$2-'Indicator Date hidden'!AH78)</f>
        <v>0</v>
      </c>
      <c r="AH77" s="211">
        <f>IF('Indicator Date hidden'!AI78="x","x",$AH$2-'Indicator Date hidden'!AI78)</f>
        <v>0</v>
      </c>
      <c r="AI77" s="211">
        <f>IF('Indicator Date hidden'!AJ78="x","x",$AI$2-'Indicator Date hidden'!AJ78)</f>
        <v>0</v>
      </c>
      <c r="AJ77" s="211">
        <f>IF('Indicator Date hidden'!AK78="x","x",$AJ$2-'Indicator Date hidden'!AK78)</f>
        <v>1</v>
      </c>
      <c r="AK77" s="211">
        <f>IF('Indicator Date hidden'!AL78="x","x",$AK$2-'Indicator Date hidden'!AL78)</f>
        <v>1</v>
      </c>
      <c r="AL77" s="211">
        <f>IF('Indicator Date hidden'!AM78="x","x",$AL$2-'Indicator Date hidden'!AM78)</f>
        <v>0</v>
      </c>
      <c r="AM77" s="211">
        <f>IF('Indicator Date hidden'!AN78="x","x",$AM$2-'Indicator Date hidden'!AN78)</f>
        <v>0</v>
      </c>
      <c r="AN77" s="211">
        <f>IF('Indicator Date hidden'!AO78="x","x",$AN$2-'Indicator Date hidden'!AO78)</f>
        <v>0</v>
      </c>
      <c r="AO77" s="211">
        <f>IF('Indicator Date hidden'!AP78="x","x",$AO$2-'Indicator Date hidden'!AP78)</f>
        <v>0</v>
      </c>
      <c r="AP77" s="211">
        <f>IF('Indicator Date hidden'!AQ78="x","x",$AP$2-'Indicator Date hidden'!AQ78)</f>
        <v>0</v>
      </c>
      <c r="AQ77" s="211">
        <f>IF('Indicator Date hidden'!AR78="x","x",$AQ$2-'Indicator Date hidden'!AR78)</f>
        <v>0</v>
      </c>
      <c r="AR77" s="211">
        <f>IF('Indicator Date hidden'!AS78="x","x",$AR$2-'Indicator Date hidden'!AS78)</f>
        <v>0</v>
      </c>
      <c r="AS77" s="211">
        <f>IF('Indicator Date hidden'!AT78="x","x",$AS$2-'Indicator Date hidden'!AT78)</f>
        <v>0</v>
      </c>
      <c r="AT77" s="211">
        <f>IF('Indicator Date hidden'!AU78="x","x",$AT$2-'Indicator Date hidden'!AU78)</f>
        <v>0</v>
      </c>
      <c r="AU77" s="211">
        <f>IF('Indicator Date hidden'!AV78="x","x",$AU$2-'Indicator Date hidden'!AV78)</f>
        <v>3</v>
      </c>
      <c r="AV77" s="211">
        <f>IF('Indicator Date hidden'!AW78="x","x",$AV$2-'Indicator Date hidden'!AW78)</f>
        <v>0</v>
      </c>
      <c r="AW77" s="211">
        <f>IF('Indicator Date hidden'!AX78="x","x",$AW$2-'Indicator Date hidden'!AX78)</f>
        <v>0</v>
      </c>
      <c r="AX77" s="211">
        <f>IF('Indicator Date hidden'!AY78="x","x",$AX$2-'Indicator Date hidden'!AY78)</f>
        <v>0</v>
      </c>
      <c r="AY77" s="211">
        <f>IF('Indicator Date hidden'!AZ78="x","x",$AY$2-'Indicator Date hidden'!AZ78)</f>
        <v>0</v>
      </c>
      <c r="AZ77" s="211">
        <f>IF('Indicator Date hidden'!BA78="x","x",$AZ$2-'Indicator Date hidden'!BA78)</f>
        <v>0</v>
      </c>
      <c r="BA77">
        <f t="shared" si="10"/>
        <v>26</v>
      </c>
      <c r="BB77" s="21">
        <f t="shared" si="11"/>
        <v>0.50980392156862742</v>
      </c>
      <c r="BC77">
        <f t="shared" si="12"/>
        <v>8</v>
      </c>
      <c r="BD77" s="21">
        <f t="shared" si="13"/>
        <v>1.6254417079264867</v>
      </c>
      <c r="BE77" s="281">
        <f t="shared" si="14"/>
        <v>0</v>
      </c>
    </row>
    <row r="78" spans="1:57" x14ac:dyDescent="0.25">
      <c r="A78" t="s">
        <v>8484</v>
      </c>
      <c r="B78" s="211">
        <f>IF('Indicator Date hidden'!C79="x","x",$B$2-'Indicator Date hidden'!C79)</f>
        <v>0</v>
      </c>
      <c r="C78" s="211">
        <f>IF('Indicator Date hidden'!D79="x","x",$C$2-'Indicator Date hidden'!D79)</f>
        <v>0</v>
      </c>
      <c r="D78" s="211">
        <f>IF('Indicator Date hidden'!E79="x","x",$D$2-'Indicator Date hidden'!E79)</f>
        <v>0</v>
      </c>
      <c r="E78" s="211">
        <f>IF('Indicator Date hidden'!F79="x","x",$E$2-'Indicator Date hidden'!F79)</f>
        <v>0</v>
      </c>
      <c r="F78" s="211">
        <f>IF('Indicator Date hidden'!G79="x","x",$F$2-'Indicator Date hidden'!G79)</f>
        <v>0</v>
      </c>
      <c r="G78" s="211">
        <f>IF('Indicator Date hidden'!H79="x","x",$G$2-'Indicator Date hidden'!H79)</f>
        <v>0</v>
      </c>
      <c r="H78" s="211">
        <f>IF('Indicator Date hidden'!I79="x","x",$H$2-'Indicator Date hidden'!I79)</f>
        <v>0</v>
      </c>
      <c r="I78" s="211">
        <f>IF('Indicator Date hidden'!J79="x","x",$I$2-'Indicator Date hidden'!J79)</f>
        <v>0</v>
      </c>
      <c r="J78" s="211">
        <f>IF('Indicator Date hidden'!K79="x","x",$J$2-'Indicator Date hidden'!K79)</f>
        <v>0</v>
      </c>
      <c r="K78" s="211">
        <f>IF('Indicator Date hidden'!L79="x","x",$K$2-'Indicator Date hidden'!L79)</f>
        <v>0</v>
      </c>
      <c r="L78" s="211">
        <f>IF('Indicator Date hidden'!M79="x","x",$L$2-'Indicator Date hidden'!M79)</f>
        <v>0</v>
      </c>
      <c r="M78" s="211">
        <f>IF('Indicator Date hidden'!N79="x","x",$M$2-'Indicator Date hidden'!N79)</f>
        <v>0</v>
      </c>
      <c r="N78" s="211">
        <f>IF('Indicator Date hidden'!O79="x","x",$N$2-'Indicator Date hidden'!O79)</f>
        <v>0</v>
      </c>
      <c r="O78" s="211">
        <f>IF('Indicator Date hidden'!P79="x","x",$O$2-'Indicator Date hidden'!P79)</f>
        <v>0</v>
      </c>
      <c r="P78" s="211">
        <f>IF('Indicator Date hidden'!Q79="x","x",$P$2-'Indicator Date hidden'!Q79)</f>
        <v>0</v>
      </c>
      <c r="Q78" s="211">
        <f>IF('Indicator Date hidden'!R79="x","x",$Q$2-'Indicator Date hidden'!R79)</f>
        <v>2</v>
      </c>
      <c r="R78" s="211">
        <f>IF('Indicator Date hidden'!S79="x","x",$R$2-'Indicator Date hidden'!S79)</f>
        <v>0</v>
      </c>
      <c r="S78" s="211">
        <f>IF('Indicator Date hidden'!T79="x","x",$S$2-'Indicator Date hidden'!T79)</f>
        <v>0</v>
      </c>
      <c r="T78" s="211">
        <f>IF('Indicator Date hidden'!U79="x","x",$T$2-'Indicator Date hidden'!U79)</f>
        <v>0</v>
      </c>
      <c r="U78" s="211">
        <f>IF('Indicator Date hidden'!V79="x","x",$U$2-'Indicator Date hidden'!V79)</f>
        <v>0</v>
      </c>
      <c r="V78" s="211">
        <f>IF('Indicator Date hidden'!W79="x","x",$V$2-'Indicator Date hidden'!W79)</f>
        <v>0</v>
      </c>
      <c r="W78" s="211">
        <f>IF('Indicator Date hidden'!X79="x","x",$W$2-'Indicator Date hidden'!X79)</f>
        <v>1</v>
      </c>
      <c r="X78" s="211">
        <f>IF('Indicator Date hidden'!Y79="x","x",$X$2-'Indicator Date hidden'!Y79)</f>
        <v>2</v>
      </c>
      <c r="Y78" s="211">
        <f>IF('Indicator Date hidden'!Z79="x","x",$Y$2-'Indicator Date hidden'!Z79)</f>
        <v>0</v>
      </c>
      <c r="Z78" s="211">
        <f>IF('Indicator Date hidden'!AA79="x","x",$Z$2-'Indicator Date hidden'!AA79)</f>
        <v>0</v>
      </c>
      <c r="AA78" s="211">
        <f>IF('Indicator Date hidden'!AB79="x","x",$AA$2-'Indicator Date hidden'!AB79)</f>
        <v>0</v>
      </c>
      <c r="AB78" s="211">
        <f>IF('Indicator Date hidden'!AC79="x","x",$AB$2-'Indicator Date hidden'!AC79)</f>
        <v>0</v>
      </c>
      <c r="AC78" s="211">
        <f>IF('Indicator Date hidden'!AD79="x","x",$AC$2-'Indicator Date hidden'!AD79)</f>
        <v>0</v>
      </c>
      <c r="AD78" s="211">
        <f>IF('Indicator Date hidden'!AE79="x","x",$AD$2-'Indicator Date hidden'!AE79)</f>
        <v>0</v>
      </c>
      <c r="AE78" s="211">
        <f>IF('Indicator Date hidden'!AF79="x","x",$AE$2-'Indicator Date hidden'!AF79)</f>
        <v>0</v>
      </c>
      <c r="AF78" s="211">
        <f>IF('Indicator Date hidden'!AG79="x","x",$AF$2-'Indicator Date hidden'!AG79)</f>
        <v>2</v>
      </c>
      <c r="AG78" s="211">
        <f>IF('Indicator Date hidden'!AH79="x","x",$AG$2-'Indicator Date hidden'!AH79)</f>
        <v>0</v>
      </c>
      <c r="AH78" s="211">
        <f>IF('Indicator Date hidden'!AI79="x","x",$AH$2-'Indicator Date hidden'!AI79)</f>
        <v>0</v>
      </c>
      <c r="AI78" s="211">
        <f>IF('Indicator Date hidden'!AJ79="x","x",$AI$2-'Indicator Date hidden'!AJ79)</f>
        <v>0</v>
      </c>
      <c r="AJ78" s="211">
        <f>IF('Indicator Date hidden'!AK79="x","x",$AJ$2-'Indicator Date hidden'!AK79)</f>
        <v>1</v>
      </c>
      <c r="AK78" s="211">
        <f>IF('Indicator Date hidden'!AL79="x","x",$AK$2-'Indicator Date hidden'!AL79)</f>
        <v>1</v>
      </c>
      <c r="AL78" s="211">
        <f>IF('Indicator Date hidden'!AM79="x","x",$AL$2-'Indicator Date hidden'!AM79)</f>
        <v>0</v>
      </c>
      <c r="AM78" s="211">
        <f>IF('Indicator Date hidden'!AN79="x","x",$AM$2-'Indicator Date hidden'!AN79)</f>
        <v>0</v>
      </c>
      <c r="AN78" s="211">
        <f>IF('Indicator Date hidden'!AO79="x","x",$AN$2-'Indicator Date hidden'!AO79)</f>
        <v>0</v>
      </c>
      <c r="AO78" s="211">
        <f>IF('Indicator Date hidden'!AP79="x","x",$AO$2-'Indicator Date hidden'!AP79)</f>
        <v>0</v>
      </c>
      <c r="AP78" s="211">
        <f>IF('Indicator Date hidden'!AQ79="x","x",$AP$2-'Indicator Date hidden'!AQ79)</f>
        <v>0</v>
      </c>
      <c r="AQ78" s="211">
        <f>IF('Indicator Date hidden'!AR79="x","x",$AQ$2-'Indicator Date hidden'!AR79)</f>
        <v>0</v>
      </c>
      <c r="AR78" s="211">
        <f>IF('Indicator Date hidden'!AS79="x","x",$AR$2-'Indicator Date hidden'!AS79)</f>
        <v>0</v>
      </c>
      <c r="AS78" s="211">
        <f>IF('Indicator Date hidden'!AT79="x","x",$AS$2-'Indicator Date hidden'!AT79)</f>
        <v>0</v>
      </c>
      <c r="AT78" s="211">
        <f>IF('Indicator Date hidden'!AU79="x","x",$AT$2-'Indicator Date hidden'!AU79)</f>
        <v>0</v>
      </c>
      <c r="AU78" s="211">
        <f>IF('Indicator Date hidden'!AV79="x","x",$AU$2-'Indicator Date hidden'!AV79)</f>
        <v>3</v>
      </c>
      <c r="AV78" s="211">
        <f>IF('Indicator Date hidden'!AW79="x","x",$AV$2-'Indicator Date hidden'!AW79)</f>
        <v>0</v>
      </c>
      <c r="AW78" s="211">
        <f>IF('Indicator Date hidden'!AX79="x","x",$AW$2-'Indicator Date hidden'!AX79)</f>
        <v>0</v>
      </c>
      <c r="AX78" s="211">
        <f>IF('Indicator Date hidden'!AY79="x","x",$AX$2-'Indicator Date hidden'!AY79)</f>
        <v>0</v>
      </c>
      <c r="AY78" s="211">
        <f>IF('Indicator Date hidden'!AZ79="x","x",$AY$2-'Indicator Date hidden'!AZ79)</f>
        <v>0</v>
      </c>
      <c r="AZ78" s="211">
        <f>IF('Indicator Date hidden'!BA79="x","x",$AZ$2-'Indicator Date hidden'!BA79)</f>
        <v>0</v>
      </c>
      <c r="BA78">
        <f t="shared" si="10"/>
        <v>12</v>
      </c>
      <c r="BB78" s="21">
        <f t="shared" si="11"/>
        <v>0.23529411764705882</v>
      </c>
      <c r="BC78">
        <f t="shared" si="12"/>
        <v>7</v>
      </c>
      <c r="BD78" s="21">
        <f t="shared" si="13"/>
        <v>0.64437947941784246</v>
      </c>
      <c r="BE78" s="281">
        <f t="shared" si="14"/>
        <v>0</v>
      </c>
    </row>
    <row r="79" spans="1:57" x14ac:dyDescent="0.25">
      <c r="A79" t="s">
        <v>8488</v>
      </c>
      <c r="B79" s="211">
        <f>IF('Indicator Date hidden'!C80="x","x",$B$2-'Indicator Date hidden'!C80)</f>
        <v>0</v>
      </c>
      <c r="C79" s="211">
        <f>IF('Indicator Date hidden'!D80="x","x",$C$2-'Indicator Date hidden'!D80)</f>
        <v>0</v>
      </c>
      <c r="D79" s="211">
        <f>IF('Indicator Date hidden'!E80="x","x",$D$2-'Indicator Date hidden'!E80)</f>
        <v>0</v>
      </c>
      <c r="E79" s="211">
        <f>IF('Indicator Date hidden'!F80="x","x",$E$2-'Indicator Date hidden'!F80)</f>
        <v>0</v>
      </c>
      <c r="F79" s="211">
        <f>IF('Indicator Date hidden'!G80="x","x",$F$2-'Indicator Date hidden'!G80)</f>
        <v>0</v>
      </c>
      <c r="G79" s="211">
        <f>IF('Indicator Date hidden'!H80="x","x",$G$2-'Indicator Date hidden'!H80)</f>
        <v>0</v>
      </c>
      <c r="H79" s="211">
        <f>IF('Indicator Date hidden'!I80="x","x",$H$2-'Indicator Date hidden'!I80)</f>
        <v>0</v>
      </c>
      <c r="I79" s="211">
        <f>IF('Indicator Date hidden'!J80="x","x",$I$2-'Indicator Date hidden'!J80)</f>
        <v>0</v>
      </c>
      <c r="J79" s="211">
        <f>IF('Indicator Date hidden'!K80="x","x",$J$2-'Indicator Date hidden'!K80)</f>
        <v>0</v>
      </c>
      <c r="K79" s="211">
        <f>IF('Indicator Date hidden'!L80="x","x",$K$2-'Indicator Date hidden'!L80)</f>
        <v>0</v>
      </c>
      <c r="L79" s="211">
        <f>IF('Indicator Date hidden'!M80="x","x",$L$2-'Indicator Date hidden'!M80)</f>
        <v>0</v>
      </c>
      <c r="M79" s="211">
        <f>IF('Indicator Date hidden'!N80="x","x",$M$2-'Indicator Date hidden'!N80)</f>
        <v>0</v>
      </c>
      <c r="N79" s="211">
        <f>IF('Indicator Date hidden'!O80="x","x",$N$2-'Indicator Date hidden'!O80)</f>
        <v>0</v>
      </c>
      <c r="O79" s="211">
        <f>IF('Indicator Date hidden'!P80="x","x",$O$2-'Indicator Date hidden'!P80)</f>
        <v>0</v>
      </c>
      <c r="P79" s="211">
        <f>IF('Indicator Date hidden'!Q80="x","x",$P$2-'Indicator Date hidden'!Q80)</f>
        <v>0</v>
      </c>
      <c r="Q79" s="211" t="str">
        <f>IF('Indicator Date hidden'!R80="x","x",$Q$2-'Indicator Date hidden'!R80)</f>
        <v>x</v>
      </c>
      <c r="R79" s="211">
        <f>IF('Indicator Date hidden'!S80="x","x",$R$2-'Indicator Date hidden'!S80)</f>
        <v>0</v>
      </c>
      <c r="S79" s="211">
        <f>IF('Indicator Date hidden'!T80="x","x",$S$2-'Indicator Date hidden'!T80)</f>
        <v>0</v>
      </c>
      <c r="T79" s="211">
        <f>IF('Indicator Date hidden'!U80="x","x",$T$2-'Indicator Date hidden'!U80)</f>
        <v>0</v>
      </c>
      <c r="U79" s="211">
        <f>IF('Indicator Date hidden'!V80="x","x",$U$2-'Indicator Date hidden'!V80)</f>
        <v>0</v>
      </c>
      <c r="V79" s="211">
        <f>IF('Indicator Date hidden'!W80="x","x",$V$2-'Indicator Date hidden'!W80)</f>
        <v>0</v>
      </c>
      <c r="W79" s="211">
        <f>IF('Indicator Date hidden'!X80="x","x",$W$2-'Indicator Date hidden'!X80)</f>
        <v>10</v>
      </c>
      <c r="X79" s="211">
        <f>IF('Indicator Date hidden'!Y80="x","x",$X$2-'Indicator Date hidden'!Y80)</f>
        <v>4</v>
      </c>
      <c r="Y79" s="211">
        <f>IF('Indicator Date hidden'!Z80="x","x",$Y$2-'Indicator Date hidden'!Z80)</f>
        <v>0</v>
      </c>
      <c r="Z79" s="211">
        <f>IF('Indicator Date hidden'!AA80="x","x",$Z$2-'Indicator Date hidden'!AA80)</f>
        <v>0</v>
      </c>
      <c r="AA79" s="211">
        <f>IF('Indicator Date hidden'!AB80="x","x",$AA$2-'Indicator Date hidden'!AB80)</f>
        <v>0</v>
      </c>
      <c r="AB79" s="211">
        <f>IF('Indicator Date hidden'!AC80="x","x",$AB$2-'Indicator Date hidden'!AC80)</f>
        <v>0</v>
      </c>
      <c r="AC79" s="211">
        <f>IF('Indicator Date hidden'!AD80="x","x",$AC$2-'Indicator Date hidden'!AD80)</f>
        <v>0</v>
      </c>
      <c r="AD79" s="211">
        <f>IF('Indicator Date hidden'!AE80="x","x",$AD$2-'Indicator Date hidden'!AE80)</f>
        <v>0</v>
      </c>
      <c r="AE79" s="211">
        <f>IF('Indicator Date hidden'!AF80="x","x",$AE$2-'Indicator Date hidden'!AF80)</f>
        <v>0</v>
      </c>
      <c r="AF79" s="211">
        <f>IF('Indicator Date hidden'!AG80="x","x",$AF$2-'Indicator Date hidden'!AG80)</f>
        <v>0</v>
      </c>
      <c r="AG79" s="211">
        <f>IF('Indicator Date hidden'!AH80="x","x",$AG$2-'Indicator Date hidden'!AH80)</f>
        <v>0</v>
      </c>
      <c r="AH79" s="211">
        <f>IF('Indicator Date hidden'!AI80="x","x",$AH$2-'Indicator Date hidden'!AI80)</f>
        <v>0</v>
      </c>
      <c r="AI79" s="211">
        <f>IF('Indicator Date hidden'!AJ80="x","x",$AI$2-'Indicator Date hidden'!AJ80)</f>
        <v>0</v>
      </c>
      <c r="AJ79" s="211" t="str">
        <f>IF('Indicator Date hidden'!AK80="x","x",$AJ$2-'Indicator Date hidden'!AK80)</f>
        <v>x</v>
      </c>
      <c r="AK79" s="211">
        <f>IF('Indicator Date hidden'!AL80="x","x",$AK$2-'Indicator Date hidden'!AL80)</f>
        <v>1</v>
      </c>
      <c r="AL79" s="211">
        <f>IF('Indicator Date hidden'!AM80="x","x",$AL$2-'Indicator Date hidden'!AM80)</f>
        <v>0</v>
      </c>
      <c r="AM79" s="211">
        <f>IF('Indicator Date hidden'!AN80="x","x",$AM$2-'Indicator Date hidden'!AN80)</f>
        <v>0</v>
      </c>
      <c r="AN79" s="211">
        <f>IF('Indicator Date hidden'!AO80="x","x",$AN$2-'Indicator Date hidden'!AO80)</f>
        <v>0</v>
      </c>
      <c r="AO79" s="211">
        <f>IF('Indicator Date hidden'!AP80="x","x",$AO$2-'Indicator Date hidden'!AP80)</f>
        <v>0</v>
      </c>
      <c r="AP79" s="211">
        <f>IF('Indicator Date hidden'!AQ80="x","x",$AP$2-'Indicator Date hidden'!AQ80)</f>
        <v>0</v>
      </c>
      <c r="AQ79" s="211">
        <f>IF('Indicator Date hidden'!AR80="x","x",$AQ$2-'Indicator Date hidden'!AR80)</f>
        <v>4</v>
      </c>
      <c r="AR79" s="211">
        <f>IF('Indicator Date hidden'!AS80="x","x",$AR$2-'Indicator Date hidden'!AS80)</f>
        <v>0</v>
      </c>
      <c r="AS79" s="211">
        <f>IF('Indicator Date hidden'!AT80="x","x",$AS$2-'Indicator Date hidden'!AT80)</f>
        <v>0</v>
      </c>
      <c r="AT79" s="211">
        <f>IF('Indicator Date hidden'!AU80="x","x",$AT$2-'Indicator Date hidden'!AU80)</f>
        <v>0</v>
      </c>
      <c r="AU79" s="211">
        <f>IF('Indicator Date hidden'!AV80="x","x",$AU$2-'Indicator Date hidden'!AV80)</f>
        <v>2</v>
      </c>
      <c r="AV79" s="211">
        <f>IF('Indicator Date hidden'!AW80="x","x",$AV$2-'Indicator Date hidden'!AW80)</f>
        <v>0</v>
      </c>
      <c r="AW79" s="211">
        <f>IF('Indicator Date hidden'!AX80="x","x",$AW$2-'Indicator Date hidden'!AX80)</f>
        <v>0</v>
      </c>
      <c r="AX79" s="211">
        <f>IF('Indicator Date hidden'!AY80="x","x",$AX$2-'Indicator Date hidden'!AY80)</f>
        <v>0</v>
      </c>
      <c r="AY79" s="211">
        <f>IF('Indicator Date hidden'!AZ80="x","x",$AY$2-'Indicator Date hidden'!AZ80)</f>
        <v>0</v>
      </c>
      <c r="AZ79" s="211">
        <f>IF('Indicator Date hidden'!BA80="x","x",$AZ$2-'Indicator Date hidden'!BA80)</f>
        <v>0</v>
      </c>
      <c r="BA79">
        <f t="shared" si="10"/>
        <v>21</v>
      </c>
      <c r="BB79" s="21">
        <f t="shared" si="11"/>
        <v>0.42857142857142855</v>
      </c>
      <c r="BC79">
        <f t="shared" si="12"/>
        <v>5</v>
      </c>
      <c r="BD79" s="21">
        <f t="shared" si="13"/>
        <v>1.6162440712835371</v>
      </c>
      <c r="BE79" s="281">
        <f t="shared" si="14"/>
        <v>0</v>
      </c>
    </row>
    <row r="80" spans="1:57" x14ac:dyDescent="0.25">
      <c r="A80" t="s">
        <v>8489</v>
      </c>
      <c r="B80" s="211">
        <f>IF('Indicator Date hidden'!C81="x","x",$B$2-'Indicator Date hidden'!C81)</f>
        <v>0</v>
      </c>
      <c r="C80" s="211">
        <f>IF('Indicator Date hidden'!D81="x","x",$C$2-'Indicator Date hidden'!D81)</f>
        <v>0</v>
      </c>
      <c r="D80" s="211">
        <f>IF('Indicator Date hidden'!E81="x","x",$D$2-'Indicator Date hidden'!E81)</f>
        <v>0</v>
      </c>
      <c r="E80" s="211">
        <f>IF('Indicator Date hidden'!F81="x","x",$E$2-'Indicator Date hidden'!F81)</f>
        <v>0</v>
      </c>
      <c r="F80" s="211">
        <f>IF('Indicator Date hidden'!G81="x","x",$F$2-'Indicator Date hidden'!G81)</f>
        <v>0</v>
      </c>
      <c r="G80" s="211">
        <f>IF('Indicator Date hidden'!H81="x","x",$G$2-'Indicator Date hidden'!H81)</f>
        <v>0</v>
      </c>
      <c r="H80" s="211">
        <f>IF('Indicator Date hidden'!I81="x","x",$H$2-'Indicator Date hidden'!I81)</f>
        <v>0</v>
      </c>
      <c r="I80" s="211">
        <f>IF('Indicator Date hidden'!J81="x","x",$I$2-'Indicator Date hidden'!J81)</f>
        <v>0</v>
      </c>
      <c r="J80" s="211">
        <f>IF('Indicator Date hidden'!K81="x","x",$J$2-'Indicator Date hidden'!K81)</f>
        <v>0</v>
      </c>
      <c r="K80" s="211">
        <f>IF('Indicator Date hidden'!L81="x","x",$K$2-'Indicator Date hidden'!L81)</f>
        <v>0</v>
      </c>
      <c r="L80" s="211">
        <f>IF('Indicator Date hidden'!M81="x","x",$L$2-'Indicator Date hidden'!M81)</f>
        <v>0</v>
      </c>
      <c r="M80" s="211">
        <f>IF('Indicator Date hidden'!N81="x","x",$M$2-'Indicator Date hidden'!N81)</f>
        <v>0</v>
      </c>
      <c r="N80" s="211">
        <f>IF('Indicator Date hidden'!O81="x","x",$N$2-'Indicator Date hidden'!O81)</f>
        <v>0</v>
      </c>
      <c r="O80" s="211">
        <f>IF('Indicator Date hidden'!P81="x","x",$O$2-'Indicator Date hidden'!P81)</f>
        <v>0</v>
      </c>
      <c r="P80" s="211">
        <f>IF('Indicator Date hidden'!Q81="x","x",$P$2-'Indicator Date hidden'!Q81)</f>
        <v>0</v>
      </c>
      <c r="Q80" s="211">
        <f>IF('Indicator Date hidden'!R81="x","x",$Q$2-'Indicator Date hidden'!R81)</f>
        <v>3</v>
      </c>
      <c r="R80" s="211">
        <f>IF('Indicator Date hidden'!S81="x","x",$R$2-'Indicator Date hidden'!S81)</f>
        <v>0</v>
      </c>
      <c r="S80" s="211">
        <f>IF('Indicator Date hidden'!T81="x","x",$S$2-'Indicator Date hidden'!T81)</f>
        <v>0</v>
      </c>
      <c r="T80" s="211">
        <f>IF('Indicator Date hidden'!U81="x","x",$T$2-'Indicator Date hidden'!U81)</f>
        <v>0</v>
      </c>
      <c r="U80" s="211">
        <f>IF('Indicator Date hidden'!V81="x","x",$U$2-'Indicator Date hidden'!V81)</f>
        <v>0</v>
      </c>
      <c r="V80" s="211">
        <f>IF('Indicator Date hidden'!W81="x","x",$V$2-'Indicator Date hidden'!W81)</f>
        <v>0</v>
      </c>
      <c r="W80" s="211">
        <f>IF('Indicator Date hidden'!X81="x","x",$W$2-'Indicator Date hidden'!X81)</f>
        <v>3</v>
      </c>
      <c r="X80" s="211">
        <f>IF('Indicator Date hidden'!Y81="x","x",$X$2-'Indicator Date hidden'!Y81)</f>
        <v>4</v>
      </c>
      <c r="Y80" s="211">
        <f>IF('Indicator Date hidden'!Z81="x","x",$Y$2-'Indicator Date hidden'!Z81)</f>
        <v>0</v>
      </c>
      <c r="Z80" s="211">
        <f>IF('Indicator Date hidden'!AA81="x","x",$Z$2-'Indicator Date hidden'!AA81)</f>
        <v>0</v>
      </c>
      <c r="AA80" s="211" t="str">
        <f>IF('Indicator Date hidden'!AB81="x","x",$AA$2-'Indicator Date hidden'!AB81)</f>
        <v>x</v>
      </c>
      <c r="AB80" s="211">
        <f>IF('Indicator Date hidden'!AC81="x","x",$AB$2-'Indicator Date hidden'!AC81)</f>
        <v>0</v>
      </c>
      <c r="AC80" s="211">
        <f>IF('Indicator Date hidden'!AD81="x","x",$AC$2-'Indicator Date hidden'!AD81)</f>
        <v>0</v>
      </c>
      <c r="AD80" s="211" t="str">
        <f>IF('Indicator Date hidden'!AE81="x","x",$AD$2-'Indicator Date hidden'!AE81)</f>
        <v>x</v>
      </c>
      <c r="AE80" s="211">
        <f>IF('Indicator Date hidden'!AF81="x","x",$AE$2-'Indicator Date hidden'!AF81)</f>
        <v>0</v>
      </c>
      <c r="AF80" s="211">
        <f>IF('Indicator Date hidden'!AG81="x","x",$AF$2-'Indicator Date hidden'!AG81)</f>
        <v>1</v>
      </c>
      <c r="AG80" s="211">
        <f>IF('Indicator Date hidden'!AH81="x","x",$AG$2-'Indicator Date hidden'!AH81)</f>
        <v>0</v>
      </c>
      <c r="AH80" s="211">
        <f>IF('Indicator Date hidden'!AI81="x","x",$AH$2-'Indicator Date hidden'!AI81)</f>
        <v>0</v>
      </c>
      <c r="AI80" s="211">
        <f>IF('Indicator Date hidden'!AJ81="x","x",$AI$2-'Indicator Date hidden'!AJ81)</f>
        <v>0</v>
      </c>
      <c r="AJ80" s="211">
        <f>IF('Indicator Date hidden'!AK81="x","x",$AJ$2-'Indicator Date hidden'!AK81)</f>
        <v>0</v>
      </c>
      <c r="AK80" s="211">
        <f>IF('Indicator Date hidden'!AL81="x","x",$AK$2-'Indicator Date hidden'!AL81)</f>
        <v>0</v>
      </c>
      <c r="AL80" s="211">
        <f>IF('Indicator Date hidden'!AM81="x","x",$AL$2-'Indicator Date hidden'!AM81)</f>
        <v>0</v>
      </c>
      <c r="AM80" s="211">
        <f>IF('Indicator Date hidden'!AN81="x","x",$AM$2-'Indicator Date hidden'!AN81)</f>
        <v>0</v>
      </c>
      <c r="AN80" s="211">
        <f>IF('Indicator Date hidden'!AO81="x","x",$AN$2-'Indicator Date hidden'!AO81)</f>
        <v>0</v>
      </c>
      <c r="AO80" s="211">
        <f>IF('Indicator Date hidden'!AP81="x","x",$AO$2-'Indicator Date hidden'!AP81)</f>
        <v>0</v>
      </c>
      <c r="AP80" s="211">
        <f>IF('Indicator Date hidden'!AQ81="x","x",$AP$2-'Indicator Date hidden'!AQ81)</f>
        <v>0</v>
      </c>
      <c r="AQ80" s="211">
        <f>IF('Indicator Date hidden'!AR81="x","x",$AQ$2-'Indicator Date hidden'!AR81)</f>
        <v>0</v>
      </c>
      <c r="AR80" s="211">
        <f>IF('Indicator Date hidden'!AS81="x","x",$AR$2-'Indicator Date hidden'!AS81)</f>
        <v>0</v>
      </c>
      <c r="AS80" s="211">
        <f>IF('Indicator Date hidden'!AT81="x","x",$AS$2-'Indicator Date hidden'!AT81)</f>
        <v>0</v>
      </c>
      <c r="AT80" s="211">
        <f>IF('Indicator Date hidden'!AU81="x","x",$AT$2-'Indicator Date hidden'!AU81)</f>
        <v>0</v>
      </c>
      <c r="AU80" s="211">
        <f>IF('Indicator Date hidden'!AV81="x","x",$AU$2-'Indicator Date hidden'!AV81)</f>
        <v>1</v>
      </c>
      <c r="AV80" s="211">
        <f>IF('Indicator Date hidden'!AW81="x","x",$AV$2-'Indicator Date hidden'!AW81)</f>
        <v>0</v>
      </c>
      <c r="AW80" s="211">
        <f>IF('Indicator Date hidden'!AX81="x","x",$AW$2-'Indicator Date hidden'!AX81)</f>
        <v>0</v>
      </c>
      <c r="AX80" s="211">
        <f>IF('Indicator Date hidden'!AY81="x","x",$AX$2-'Indicator Date hidden'!AY81)</f>
        <v>0</v>
      </c>
      <c r="AY80" s="211">
        <f>IF('Indicator Date hidden'!AZ81="x","x",$AY$2-'Indicator Date hidden'!AZ81)</f>
        <v>0</v>
      </c>
      <c r="AZ80" s="211">
        <f>IF('Indicator Date hidden'!BA81="x","x",$AZ$2-'Indicator Date hidden'!BA81)</f>
        <v>0</v>
      </c>
      <c r="BA80">
        <f t="shared" si="10"/>
        <v>12</v>
      </c>
      <c r="BB80" s="21">
        <f t="shared" si="11"/>
        <v>0.24489795918367346</v>
      </c>
      <c r="BC80">
        <f t="shared" si="12"/>
        <v>5</v>
      </c>
      <c r="BD80" s="21">
        <f t="shared" si="13"/>
        <v>0.82141272642849417</v>
      </c>
      <c r="BE80" s="281">
        <f t="shared" si="14"/>
        <v>0</v>
      </c>
    </row>
    <row r="81" spans="1:57" x14ac:dyDescent="0.25">
      <c r="A81" t="s">
        <v>8487</v>
      </c>
      <c r="B81" s="211">
        <f>IF('Indicator Date hidden'!C82="x","x",$B$2-'Indicator Date hidden'!C82)</f>
        <v>0</v>
      </c>
      <c r="C81" s="211">
        <f>IF('Indicator Date hidden'!D82="x","x",$C$2-'Indicator Date hidden'!D82)</f>
        <v>0</v>
      </c>
      <c r="D81" s="211">
        <f>IF('Indicator Date hidden'!E82="x","x",$D$2-'Indicator Date hidden'!E82)</f>
        <v>0</v>
      </c>
      <c r="E81" s="211">
        <f>IF('Indicator Date hidden'!F82="x","x",$E$2-'Indicator Date hidden'!F82)</f>
        <v>0</v>
      </c>
      <c r="F81" s="211">
        <f>IF('Indicator Date hidden'!G82="x","x",$F$2-'Indicator Date hidden'!G82)</f>
        <v>0</v>
      </c>
      <c r="G81" s="211">
        <f>IF('Indicator Date hidden'!H82="x","x",$G$2-'Indicator Date hidden'!H82)</f>
        <v>0</v>
      </c>
      <c r="H81" s="211">
        <f>IF('Indicator Date hidden'!I82="x","x",$H$2-'Indicator Date hidden'!I82)</f>
        <v>0</v>
      </c>
      <c r="I81" s="211">
        <f>IF('Indicator Date hidden'!J82="x","x",$I$2-'Indicator Date hidden'!J82)</f>
        <v>0</v>
      </c>
      <c r="J81" s="211">
        <f>IF('Indicator Date hidden'!K82="x","x",$J$2-'Indicator Date hidden'!K82)</f>
        <v>0</v>
      </c>
      <c r="K81" s="211">
        <f>IF('Indicator Date hidden'!L82="x","x",$K$2-'Indicator Date hidden'!L82)</f>
        <v>0</v>
      </c>
      <c r="L81" s="211">
        <f>IF('Indicator Date hidden'!M82="x","x",$L$2-'Indicator Date hidden'!M82)</f>
        <v>0</v>
      </c>
      <c r="M81" s="211">
        <f>IF('Indicator Date hidden'!N82="x","x",$M$2-'Indicator Date hidden'!N82)</f>
        <v>0</v>
      </c>
      <c r="N81" s="211">
        <f>IF('Indicator Date hidden'!O82="x","x",$N$2-'Indicator Date hidden'!O82)</f>
        <v>0</v>
      </c>
      <c r="O81" s="211">
        <f>IF('Indicator Date hidden'!P82="x","x",$O$2-'Indicator Date hidden'!P82)</f>
        <v>0</v>
      </c>
      <c r="P81" s="211">
        <f>IF('Indicator Date hidden'!Q82="x","x",$P$2-'Indicator Date hidden'!Q82)</f>
        <v>0</v>
      </c>
      <c r="Q81" s="211" t="str">
        <f>IF('Indicator Date hidden'!R82="x","x",$Q$2-'Indicator Date hidden'!R82)</f>
        <v>x</v>
      </c>
      <c r="R81" s="211">
        <f>IF('Indicator Date hidden'!S82="x","x",$R$2-'Indicator Date hidden'!S82)</f>
        <v>0</v>
      </c>
      <c r="S81" s="211">
        <f>IF('Indicator Date hidden'!T82="x","x",$S$2-'Indicator Date hidden'!T82)</f>
        <v>0</v>
      </c>
      <c r="T81" s="211">
        <f>IF('Indicator Date hidden'!U82="x","x",$T$2-'Indicator Date hidden'!U82)</f>
        <v>0</v>
      </c>
      <c r="U81" s="211" t="str">
        <f>IF('Indicator Date hidden'!V82="x","x",$U$2-'Indicator Date hidden'!V82)</f>
        <v>x</v>
      </c>
      <c r="V81" s="211">
        <f>IF('Indicator Date hidden'!W82="x","x",$V$2-'Indicator Date hidden'!W82)</f>
        <v>0</v>
      </c>
      <c r="W81" s="211" t="str">
        <f>IF('Indicator Date hidden'!X82="x","x",$W$2-'Indicator Date hidden'!X82)</f>
        <v>x</v>
      </c>
      <c r="X81" s="211">
        <f>IF('Indicator Date hidden'!Y82="x","x",$X$2-'Indicator Date hidden'!Y82)</f>
        <v>1</v>
      </c>
      <c r="Y81" s="211">
        <f>IF('Indicator Date hidden'!Z82="x","x",$Y$2-'Indicator Date hidden'!Z82)</f>
        <v>0</v>
      </c>
      <c r="Z81" s="211">
        <f>IF('Indicator Date hidden'!AA82="x","x",$Z$2-'Indicator Date hidden'!AA82)</f>
        <v>0</v>
      </c>
      <c r="AA81" s="211">
        <f>IF('Indicator Date hidden'!AB82="x","x",$AA$2-'Indicator Date hidden'!AB82)</f>
        <v>0</v>
      </c>
      <c r="AB81" s="211">
        <f>IF('Indicator Date hidden'!AC82="x","x",$AB$2-'Indicator Date hidden'!AC82)</f>
        <v>0</v>
      </c>
      <c r="AC81" s="211">
        <f>IF('Indicator Date hidden'!AD82="x","x",$AC$2-'Indicator Date hidden'!AD82)</f>
        <v>0</v>
      </c>
      <c r="AD81" s="211" t="str">
        <f>IF('Indicator Date hidden'!AE82="x","x",$AD$2-'Indicator Date hidden'!AE82)</f>
        <v>x</v>
      </c>
      <c r="AE81" s="211">
        <f>IF('Indicator Date hidden'!AF82="x","x",$AE$2-'Indicator Date hidden'!AF82)</f>
        <v>0</v>
      </c>
      <c r="AF81" s="211">
        <f>IF('Indicator Date hidden'!AG82="x","x",$AF$2-'Indicator Date hidden'!AG82)</f>
        <v>1</v>
      </c>
      <c r="AG81" s="211">
        <f>IF('Indicator Date hidden'!AH82="x","x",$AG$2-'Indicator Date hidden'!AH82)</f>
        <v>0</v>
      </c>
      <c r="AH81" s="211">
        <f>IF('Indicator Date hidden'!AI82="x","x",$AH$2-'Indicator Date hidden'!AI82)</f>
        <v>0</v>
      </c>
      <c r="AI81" s="211">
        <f>IF('Indicator Date hidden'!AJ82="x","x",$AI$2-'Indicator Date hidden'!AJ82)</f>
        <v>0</v>
      </c>
      <c r="AJ81" s="211" t="str">
        <f>IF('Indicator Date hidden'!AK82="x","x",$AJ$2-'Indicator Date hidden'!AK82)</f>
        <v>x</v>
      </c>
      <c r="AK81" s="211">
        <f>IF('Indicator Date hidden'!AL82="x","x",$AK$2-'Indicator Date hidden'!AL82)</f>
        <v>1</v>
      </c>
      <c r="AL81" s="211">
        <f>IF('Indicator Date hidden'!AM82="x","x",$AL$2-'Indicator Date hidden'!AM82)</f>
        <v>0</v>
      </c>
      <c r="AM81" s="211">
        <f>IF('Indicator Date hidden'!AN82="x","x",$AM$2-'Indicator Date hidden'!AN82)</f>
        <v>0</v>
      </c>
      <c r="AN81" s="211">
        <f>IF('Indicator Date hidden'!AO82="x","x",$AN$2-'Indicator Date hidden'!AO82)</f>
        <v>0</v>
      </c>
      <c r="AO81" s="211">
        <f>IF('Indicator Date hidden'!AP82="x","x",$AO$2-'Indicator Date hidden'!AP82)</f>
        <v>0</v>
      </c>
      <c r="AP81" s="211">
        <f>IF('Indicator Date hidden'!AQ82="x","x",$AP$2-'Indicator Date hidden'!AQ82)</f>
        <v>0</v>
      </c>
      <c r="AQ81" s="211" t="str">
        <f>IF('Indicator Date hidden'!AR82="x","x",$AQ$2-'Indicator Date hidden'!AR82)</f>
        <v>x</v>
      </c>
      <c r="AR81" s="211">
        <f>IF('Indicator Date hidden'!AS82="x","x",$AR$2-'Indicator Date hidden'!AS82)</f>
        <v>0</v>
      </c>
      <c r="AS81" s="211">
        <f>IF('Indicator Date hidden'!AT82="x","x",$AS$2-'Indicator Date hidden'!AT82)</f>
        <v>0</v>
      </c>
      <c r="AT81" s="211">
        <f>IF('Indicator Date hidden'!AU82="x","x",$AT$2-'Indicator Date hidden'!AU82)</f>
        <v>0</v>
      </c>
      <c r="AU81" s="211" t="str">
        <f>IF('Indicator Date hidden'!AV82="x","x",$AU$2-'Indicator Date hidden'!AV82)</f>
        <v>x</v>
      </c>
      <c r="AV81" s="211">
        <f>IF('Indicator Date hidden'!AW82="x","x",$AV$2-'Indicator Date hidden'!AW82)</f>
        <v>0</v>
      </c>
      <c r="AW81" s="211">
        <f>IF('Indicator Date hidden'!AX82="x","x",$AW$2-'Indicator Date hidden'!AX82)</f>
        <v>0</v>
      </c>
      <c r="AX81" s="211">
        <f>IF('Indicator Date hidden'!AY82="x","x",$AX$2-'Indicator Date hidden'!AY82)</f>
        <v>0</v>
      </c>
      <c r="AY81" s="211">
        <f>IF('Indicator Date hidden'!AZ82="x","x",$AY$2-'Indicator Date hidden'!AZ82)</f>
        <v>0</v>
      </c>
      <c r="AZ81" s="211">
        <f>IF('Indicator Date hidden'!BA82="x","x",$AZ$2-'Indicator Date hidden'!BA82)</f>
        <v>0</v>
      </c>
      <c r="BA81">
        <f t="shared" si="10"/>
        <v>3</v>
      </c>
      <c r="BB81" s="21">
        <f t="shared" si="11"/>
        <v>6.8181818181818177E-2</v>
      </c>
      <c r="BC81">
        <f t="shared" si="12"/>
        <v>3</v>
      </c>
      <c r="BD81" s="21">
        <f t="shared" si="13"/>
        <v>0.25205764787294127</v>
      </c>
      <c r="BE81" s="281">
        <f t="shared" si="14"/>
        <v>0</v>
      </c>
    </row>
    <row r="82" spans="1:57" x14ac:dyDescent="0.25">
      <c r="A82" t="s">
        <v>8493</v>
      </c>
      <c r="B82" s="211">
        <f>IF('Indicator Date hidden'!C83="x","x",$B$2-'Indicator Date hidden'!C83)</f>
        <v>0</v>
      </c>
      <c r="C82" s="211">
        <f>IF('Indicator Date hidden'!D83="x","x",$C$2-'Indicator Date hidden'!D83)</f>
        <v>0</v>
      </c>
      <c r="D82" s="211">
        <f>IF('Indicator Date hidden'!E83="x","x",$D$2-'Indicator Date hidden'!E83)</f>
        <v>0</v>
      </c>
      <c r="E82" s="211">
        <f>IF('Indicator Date hidden'!F83="x","x",$E$2-'Indicator Date hidden'!F83)</f>
        <v>0</v>
      </c>
      <c r="F82" s="211">
        <f>IF('Indicator Date hidden'!G83="x","x",$F$2-'Indicator Date hidden'!G83)</f>
        <v>0</v>
      </c>
      <c r="G82" s="211">
        <f>IF('Indicator Date hidden'!H83="x","x",$G$2-'Indicator Date hidden'!H83)</f>
        <v>0</v>
      </c>
      <c r="H82" s="211">
        <f>IF('Indicator Date hidden'!I83="x","x",$H$2-'Indicator Date hidden'!I83)</f>
        <v>0</v>
      </c>
      <c r="I82" s="211">
        <f>IF('Indicator Date hidden'!J83="x","x",$I$2-'Indicator Date hidden'!J83)</f>
        <v>0</v>
      </c>
      <c r="J82" s="211">
        <f>IF('Indicator Date hidden'!K83="x","x",$J$2-'Indicator Date hidden'!K83)</f>
        <v>0</v>
      </c>
      <c r="K82" s="211">
        <f>IF('Indicator Date hidden'!L83="x","x",$K$2-'Indicator Date hidden'!L83)</f>
        <v>0</v>
      </c>
      <c r="L82" s="211">
        <f>IF('Indicator Date hidden'!M83="x","x",$L$2-'Indicator Date hidden'!M83)</f>
        <v>0</v>
      </c>
      <c r="M82" s="211">
        <f>IF('Indicator Date hidden'!N83="x","x",$M$2-'Indicator Date hidden'!N83)</f>
        <v>0</v>
      </c>
      <c r="N82" s="211">
        <f>IF('Indicator Date hidden'!O83="x","x",$N$2-'Indicator Date hidden'!O83)</f>
        <v>0</v>
      </c>
      <c r="O82" s="211">
        <f>IF('Indicator Date hidden'!P83="x","x",$O$2-'Indicator Date hidden'!P83)</f>
        <v>0</v>
      </c>
      <c r="P82" s="211">
        <f>IF('Indicator Date hidden'!Q83="x","x",$P$2-'Indicator Date hidden'!Q83)</f>
        <v>0</v>
      </c>
      <c r="Q82" s="211" t="str">
        <f>IF('Indicator Date hidden'!R83="x","x",$Q$2-'Indicator Date hidden'!R83)</f>
        <v>x</v>
      </c>
      <c r="R82" s="211">
        <f>IF('Indicator Date hidden'!S83="x","x",$R$2-'Indicator Date hidden'!S83)</f>
        <v>0</v>
      </c>
      <c r="S82" s="211">
        <f>IF('Indicator Date hidden'!T83="x","x",$S$2-'Indicator Date hidden'!T83)</f>
        <v>0</v>
      </c>
      <c r="T82" s="211">
        <f>IF('Indicator Date hidden'!U83="x","x",$T$2-'Indicator Date hidden'!U83)</f>
        <v>0</v>
      </c>
      <c r="U82" s="211" t="str">
        <f>IF('Indicator Date hidden'!V83="x","x",$U$2-'Indicator Date hidden'!V83)</f>
        <v>x</v>
      </c>
      <c r="V82" s="211">
        <f>IF('Indicator Date hidden'!W83="x","x",$V$2-'Indicator Date hidden'!W83)</f>
        <v>0</v>
      </c>
      <c r="W82" s="211" t="str">
        <f>IF('Indicator Date hidden'!X83="x","x",$W$2-'Indicator Date hidden'!X83)</f>
        <v>x</v>
      </c>
      <c r="X82" s="211">
        <f>IF('Indicator Date hidden'!Y83="x","x",$X$2-'Indicator Date hidden'!Y83)</f>
        <v>2</v>
      </c>
      <c r="Y82" s="211">
        <f>IF('Indicator Date hidden'!Z83="x","x",$Y$2-'Indicator Date hidden'!Z83)</f>
        <v>0</v>
      </c>
      <c r="Z82" s="211">
        <f>IF('Indicator Date hidden'!AA83="x","x",$Z$2-'Indicator Date hidden'!AA83)</f>
        <v>0</v>
      </c>
      <c r="AA82" s="211" t="str">
        <f>IF('Indicator Date hidden'!AB83="x","x",$AA$2-'Indicator Date hidden'!AB83)</f>
        <v>x</v>
      </c>
      <c r="AB82" s="211">
        <f>IF('Indicator Date hidden'!AC83="x","x",$AB$2-'Indicator Date hidden'!AC83)</f>
        <v>0</v>
      </c>
      <c r="AC82" s="211">
        <f>IF('Indicator Date hidden'!AD83="x","x",$AC$2-'Indicator Date hidden'!AD83)</f>
        <v>0</v>
      </c>
      <c r="AD82" s="211" t="str">
        <f>IF('Indicator Date hidden'!AE83="x","x",$AD$2-'Indicator Date hidden'!AE83)</f>
        <v>x</v>
      </c>
      <c r="AE82" s="211">
        <f>IF('Indicator Date hidden'!AF83="x","x",$AE$2-'Indicator Date hidden'!AF83)</f>
        <v>0</v>
      </c>
      <c r="AF82" s="211">
        <f>IF('Indicator Date hidden'!AG83="x","x",$AF$2-'Indicator Date hidden'!AG83)</f>
        <v>3</v>
      </c>
      <c r="AG82" s="211">
        <f>IF('Indicator Date hidden'!AH83="x","x",$AG$2-'Indicator Date hidden'!AH83)</f>
        <v>0</v>
      </c>
      <c r="AH82" s="211">
        <f>IF('Indicator Date hidden'!AI83="x","x",$AH$2-'Indicator Date hidden'!AI83)</f>
        <v>0</v>
      </c>
      <c r="AI82" s="211">
        <f>IF('Indicator Date hidden'!AJ83="x","x",$AI$2-'Indicator Date hidden'!AJ83)</f>
        <v>0</v>
      </c>
      <c r="AJ82" s="211" t="str">
        <f>IF('Indicator Date hidden'!AK83="x","x",$AJ$2-'Indicator Date hidden'!AK83)</f>
        <v>x</v>
      </c>
      <c r="AK82" s="211">
        <f>IF('Indicator Date hidden'!AL83="x","x",$AK$2-'Indicator Date hidden'!AL83)</f>
        <v>1</v>
      </c>
      <c r="AL82" s="211">
        <f>IF('Indicator Date hidden'!AM83="x","x",$AL$2-'Indicator Date hidden'!AM83)</f>
        <v>0</v>
      </c>
      <c r="AM82" s="211">
        <f>IF('Indicator Date hidden'!AN83="x","x",$AM$2-'Indicator Date hidden'!AN83)</f>
        <v>0</v>
      </c>
      <c r="AN82" s="211">
        <f>IF('Indicator Date hidden'!AO83="x","x",$AN$2-'Indicator Date hidden'!AO83)</f>
        <v>0</v>
      </c>
      <c r="AO82" s="211">
        <f>IF('Indicator Date hidden'!AP83="x","x",$AO$2-'Indicator Date hidden'!AP83)</f>
        <v>0</v>
      </c>
      <c r="AP82" s="211">
        <f>IF('Indicator Date hidden'!AQ83="x","x",$AP$2-'Indicator Date hidden'!AQ83)</f>
        <v>0</v>
      </c>
      <c r="AQ82" s="211" t="str">
        <f>IF('Indicator Date hidden'!AR83="x","x",$AQ$2-'Indicator Date hidden'!AR83)</f>
        <v>x</v>
      </c>
      <c r="AR82" s="211">
        <f>IF('Indicator Date hidden'!AS83="x","x",$AR$2-'Indicator Date hidden'!AS83)</f>
        <v>0</v>
      </c>
      <c r="AS82" s="211">
        <f>IF('Indicator Date hidden'!AT83="x","x",$AS$2-'Indicator Date hidden'!AT83)</f>
        <v>0</v>
      </c>
      <c r="AT82" s="211">
        <f>IF('Indicator Date hidden'!AU83="x","x",$AT$2-'Indicator Date hidden'!AU83)</f>
        <v>0</v>
      </c>
      <c r="AU82" s="211" t="str">
        <f>IF('Indicator Date hidden'!AV83="x","x",$AU$2-'Indicator Date hidden'!AV83)</f>
        <v>x</v>
      </c>
      <c r="AV82" s="211">
        <f>IF('Indicator Date hidden'!AW83="x","x",$AV$2-'Indicator Date hidden'!AW83)</f>
        <v>0</v>
      </c>
      <c r="AW82" s="211">
        <f>IF('Indicator Date hidden'!AX83="x","x",$AW$2-'Indicator Date hidden'!AX83)</f>
        <v>0</v>
      </c>
      <c r="AX82" s="211">
        <f>IF('Indicator Date hidden'!AY83="x","x",$AX$2-'Indicator Date hidden'!AY83)</f>
        <v>0</v>
      </c>
      <c r="AY82" s="211">
        <f>IF('Indicator Date hidden'!AZ83="x","x",$AY$2-'Indicator Date hidden'!AZ83)</f>
        <v>0</v>
      </c>
      <c r="AZ82" s="211">
        <f>IF('Indicator Date hidden'!BA83="x","x",$AZ$2-'Indicator Date hidden'!BA83)</f>
        <v>0</v>
      </c>
      <c r="BA82">
        <f t="shared" si="10"/>
        <v>6</v>
      </c>
      <c r="BB82" s="21">
        <f t="shared" si="11"/>
        <v>0.13953488372093023</v>
      </c>
      <c r="BC82">
        <f t="shared" si="12"/>
        <v>3</v>
      </c>
      <c r="BD82" s="21">
        <f t="shared" si="13"/>
        <v>0.55327336062187538</v>
      </c>
      <c r="BE82" s="281">
        <f t="shared" si="14"/>
        <v>0</v>
      </c>
    </row>
    <row r="83" spans="1:57" x14ac:dyDescent="0.25">
      <c r="A83" t="s">
        <v>8494</v>
      </c>
      <c r="B83" s="211">
        <f>IF('Indicator Date hidden'!C84="x","x",$B$2-'Indicator Date hidden'!C84)</f>
        <v>0</v>
      </c>
      <c r="C83" s="211">
        <f>IF('Indicator Date hidden'!D84="x","x",$C$2-'Indicator Date hidden'!D84)</f>
        <v>0</v>
      </c>
      <c r="D83" s="211">
        <f>IF('Indicator Date hidden'!E84="x","x",$D$2-'Indicator Date hidden'!E84)</f>
        <v>0</v>
      </c>
      <c r="E83" s="211">
        <f>IF('Indicator Date hidden'!F84="x","x",$E$2-'Indicator Date hidden'!F84)</f>
        <v>0</v>
      </c>
      <c r="F83" s="211">
        <f>IF('Indicator Date hidden'!G84="x","x",$F$2-'Indicator Date hidden'!G84)</f>
        <v>0</v>
      </c>
      <c r="G83" s="211">
        <f>IF('Indicator Date hidden'!H84="x","x",$G$2-'Indicator Date hidden'!H84)</f>
        <v>0</v>
      </c>
      <c r="H83" s="211">
        <f>IF('Indicator Date hidden'!I84="x","x",$H$2-'Indicator Date hidden'!I84)</f>
        <v>0</v>
      </c>
      <c r="I83" s="211">
        <f>IF('Indicator Date hidden'!J84="x","x",$I$2-'Indicator Date hidden'!J84)</f>
        <v>0</v>
      </c>
      <c r="J83" s="211">
        <f>IF('Indicator Date hidden'!K84="x","x",$J$2-'Indicator Date hidden'!K84)</f>
        <v>0</v>
      </c>
      <c r="K83" s="211">
        <f>IF('Indicator Date hidden'!L84="x","x",$K$2-'Indicator Date hidden'!L84)</f>
        <v>0</v>
      </c>
      <c r="L83" s="211">
        <f>IF('Indicator Date hidden'!M84="x","x",$L$2-'Indicator Date hidden'!M84)</f>
        <v>0</v>
      </c>
      <c r="M83" s="211">
        <f>IF('Indicator Date hidden'!N84="x","x",$M$2-'Indicator Date hidden'!N84)</f>
        <v>0</v>
      </c>
      <c r="N83" s="211">
        <f>IF('Indicator Date hidden'!O84="x","x",$N$2-'Indicator Date hidden'!O84)</f>
        <v>0</v>
      </c>
      <c r="O83" s="211">
        <f>IF('Indicator Date hidden'!P84="x","x",$O$2-'Indicator Date hidden'!P84)</f>
        <v>0</v>
      </c>
      <c r="P83" s="211">
        <f>IF('Indicator Date hidden'!Q84="x","x",$P$2-'Indicator Date hidden'!Q84)</f>
        <v>0</v>
      </c>
      <c r="Q83" s="211" t="str">
        <f>IF('Indicator Date hidden'!R84="x","x",$Q$2-'Indicator Date hidden'!R84)</f>
        <v>x</v>
      </c>
      <c r="R83" s="211">
        <f>IF('Indicator Date hidden'!S84="x","x",$R$2-'Indicator Date hidden'!S84)</f>
        <v>0</v>
      </c>
      <c r="S83" s="211">
        <f>IF('Indicator Date hidden'!T84="x","x",$S$2-'Indicator Date hidden'!T84)</f>
        <v>0</v>
      </c>
      <c r="T83" s="211">
        <f>IF('Indicator Date hidden'!U84="x","x",$T$2-'Indicator Date hidden'!U84)</f>
        <v>0</v>
      </c>
      <c r="U83" s="211" t="str">
        <f>IF('Indicator Date hidden'!V84="x","x",$U$2-'Indicator Date hidden'!V84)</f>
        <v>x</v>
      </c>
      <c r="V83" s="211">
        <f>IF('Indicator Date hidden'!W84="x","x",$V$2-'Indicator Date hidden'!W84)</f>
        <v>0</v>
      </c>
      <c r="W83" s="211" t="str">
        <f>IF('Indicator Date hidden'!X84="x","x",$W$2-'Indicator Date hidden'!X84)</f>
        <v>x</v>
      </c>
      <c r="X83" s="211">
        <f>IF('Indicator Date hidden'!Y84="x","x",$X$2-'Indicator Date hidden'!Y84)</f>
        <v>2</v>
      </c>
      <c r="Y83" s="211">
        <f>IF('Indicator Date hidden'!Z84="x","x",$Y$2-'Indicator Date hidden'!Z84)</f>
        <v>0</v>
      </c>
      <c r="Z83" s="211">
        <f>IF('Indicator Date hidden'!AA84="x","x",$Z$2-'Indicator Date hidden'!AA84)</f>
        <v>0</v>
      </c>
      <c r="AA83" s="211">
        <f>IF('Indicator Date hidden'!AB84="x","x",$AA$2-'Indicator Date hidden'!AB84)</f>
        <v>1</v>
      </c>
      <c r="AB83" s="211">
        <f>IF('Indicator Date hidden'!AC84="x","x",$AB$2-'Indicator Date hidden'!AC84)</f>
        <v>0</v>
      </c>
      <c r="AC83" s="211">
        <f>IF('Indicator Date hidden'!AD84="x","x",$AC$2-'Indicator Date hidden'!AD84)</f>
        <v>0</v>
      </c>
      <c r="AD83" s="211" t="str">
        <f>IF('Indicator Date hidden'!AE84="x","x",$AD$2-'Indicator Date hidden'!AE84)</f>
        <v>x</v>
      </c>
      <c r="AE83" s="211">
        <f>IF('Indicator Date hidden'!AF84="x","x",$AE$2-'Indicator Date hidden'!AF84)</f>
        <v>0</v>
      </c>
      <c r="AF83" s="211">
        <f>IF('Indicator Date hidden'!AG84="x","x",$AF$2-'Indicator Date hidden'!AG84)</f>
        <v>1</v>
      </c>
      <c r="AG83" s="211">
        <f>IF('Indicator Date hidden'!AH84="x","x",$AG$2-'Indicator Date hidden'!AH84)</f>
        <v>0</v>
      </c>
      <c r="AH83" s="211">
        <f>IF('Indicator Date hidden'!AI84="x","x",$AH$2-'Indicator Date hidden'!AI84)</f>
        <v>0</v>
      </c>
      <c r="AI83" s="211">
        <f>IF('Indicator Date hidden'!AJ84="x","x",$AI$2-'Indicator Date hidden'!AJ84)</f>
        <v>0</v>
      </c>
      <c r="AJ83" s="211" t="str">
        <f>IF('Indicator Date hidden'!AK84="x","x",$AJ$2-'Indicator Date hidden'!AK84)</f>
        <v>x</v>
      </c>
      <c r="AK83" s="211">
        <f>IF('Indicator Date hidden'!AL84="x","x",$AK$2-'Indicator Date hidden'!AL84)</f>
        <v>1</v>
      </c>
      <c r="AL83" s="211">
        <f>IF('Indicator Date hidden'!AM84="x","x",$AL$2-'Indicator Date hidden'!AM84)</f>
        <v>0</v>
      </c>
      <c r="AM83" s="211">
        <f>IF('Indicator Date hidden'!AN84="x","x",$AM$2-'Indicator Date hidden'!AN84)</f>
        <v>0</v>
      </c>
      <c r="AN83" s="211">
        <f>IF('Indicator Date hidden'!AO84="x","x",$AN$2-'Indicator Date hidden'!AO84)</f>
        <v>0</v>
      </c>
      <c r="AO83" s="211">
        <f>IF('Indicator Date hidden'!AP84="x","x",$AO$2-'Indicator Date hidden'!AP84)</f>
        <v>0</v>
      </c>
      <c r="AP83" s="211">
        <f>IF('Indicator Date hidden'!AQ84="x","x",$AP$2-'Indicator Date hidden'!AQ84)</f>
        <v>0</v>
      </c>
      <c r="AQ83" s="211">
        <f>IF('Indicator Date hidden'!AR84="x","x",$AQ$2-'Indicator Date hidden'!AR84)</f>
        <v>0</v>
      </c>
      <c r="AR83" s="211">
        <f>IF('Indicator Date hidden'!AS84="x","x",$AR$2-'Indicator Date hidden'!AS84)</f>
        <v>0</v>
      </c>
      <c r="AS83" s="211">
        <f>IF('Indicator Date hidden'!AT84="x","x",$AS$2-'Indicator Date hidden'!AT84)</f>
        <v>0</v>
      </c>
      <c r="AT83" s="211">
        <f>IF('Indicator Date hidden'!AU84="x","x",$AT$2-'Indicator Date hidden'!AU84)</f>
        <v>0</v>
      </c>
      <c r="AU83" s="211">
        <f>IF('Indicator Date hidden'!AV84="x","x",$AU$2-'Indicator Date hidden'!AV84)</f>
        <v>1</v>
      </c>
      <c r="AV83" s="211">
        <f>IF('Indicator Date hidden'!AW84="x","x",$AV$2-'Indicator Date hidden'!AW84)</f>
        <v>0</v>
      </c>
      <c r="AW83" s="211">
        <f>IF('Indicator Date hidden'!AX84="x","x",$AW$2-'Indicator Date hidden'!AX84)</f>
        <v>0</v>
      </c>
      <c r="AX83" s="211">
        <f>IF('Indicator Date hidden'!AY84="x","x",$AX$2-'Indicator Date hidden'!AY84)</f>
        <v>0</v>
      </c>
      <c r="AY83" s="211">
        <f>IF('Indicator Date hidden'!AZ84="x","x",$AY$2-'Indicator Date hidden'!AZ84)</f>
        <v>0</v>
      </c>
      <c r="AZ83" s="211">
        <f>IF('Indicator Date hidden'!BA84="x","x",$AZ$2-'Indicator Date hidden'!BA84)</f>
        <v>0</v>
      </c>
      <c r="BA83">
        <f t="shared" si="10"/>
        <v>6</v>
      </c>
      <c r="BB83" s="21">
        <f t="shared" si="11"/>
        <v>0.13043478260869565</v>
      </c>
      <c r="BC83">
        <f t="shared" si="12"/>
        <v>5</v>
      </c>
      <c r="BD83" s="21">
        <f t="shared" si="13"/>
        <v>0.39610580778888255</v>
      </c>
      <c r="BE83" s="281">
        <f t="shared" si="14"/>
        <v>0</v>
      </c>
    </row>
    <row r="84" spans="1:57" x14ac:dyDescent="0.25">
      <c r="A84" t="s">
        <v>8496</v>
      </c>
      <c r="B84" s="211">
        <f>IF('Indicator Date hidden'!C85="x","x",$B$2-'Indicator Date hidden'!C85)</f>
        <v>0</v>
      </c>
      <c r="C84" s="211">
        <f>IF('Indicator Date hidden'!D85="x","x",$C$2-'Indicator Date hidden'!D85)</f>
        <v>0</v>
      </c>
      <c r="D84" s="211">
        <f>IF('Indicator Date hidden'!E85="x","x",$D$2-'Indicator Date hidden'!E85)</f>
        <v>0</v>
      </c>
      <c r="E84" s="211">
        <f>IF('Indicator Date hidden'!F85="x","x",$E$2-'Indicator Date hidden'!F85)</f>
        <v>0</v>
      </c>
      <c r="F84" s="211">
        <f>IF('Indicator Date hidden'!G85="x","x",$F$2-'Indicator Date hidden'!G85)</f>
        <v>0</v>
      </c>
      <c r="G84" s="211">
        <f>IF('Indicator Date hidden'!H85="x","x",$G$2-'Indicator Date hidden'!H85)</f>
        <v>0</v>
      </c>
      <c r="H84" s="211">
        <f>IF('Indicator Date hidden'!I85="x","x",$H$2-'Indicator Date hidden'!I85)</f>
        <v>0</v>
      </c>
      <c r="I84" s="211">
        <f>IF('Indicator Date hidden'!J85="x","x",$I$2-'Indicator Date hidden'!J85)</f>
        <v>0</v>
      </c>
      <c r="J84" s="211">
        <f>IF('Indicator Date hidden'!K85="x","x",$J$2-'Indicator Date hidden'!K85)</f>
        <v>0</v>
      </c>
      <c r="K84" s="211">
        <f>IF('Indicator Date hidden'!L85="x","x",$K$2-'Indicator Date hidden'!L85)</f>
        <v>0</v>
      </c>
      <c r="L84" s="211">
        <f>IF('Indicator Date hidden'!M85="x","x",$L$2-'Indicator Date hidden'!M85)</f>
        <v>0</v>
      </c>
      <c r="M84" s="211">
        <f>IF('Indicator Date hidden'!N85="x","x",$M$2-'Indicator Date hidden'!N85)</f>
        <v>0</v>
      </c>
      <c r="N84" s="211">
        <f>IF('Indicator Date hidden'!O85="x","x",$N$2-'Indicator Date hidden'!O85)</f>
        <v>0</v>
      </c>
      <c r="O84" s="211">
        <f>IF('Indicator Date hidden'!P85="x","x",$O$2-'Indicator Date hidden'!P85)</f>
        <v>0</v>
      </c>
      <c r="P84" s="211">
        <f>IF('Indicator Date hidden'!Q85="x","x",$P$2-'Indicator Date hidden'!Q85)</f>
        <v>0</v>
      </c>
      <c r="Q84" s="211">
        <f>IF('Indicator Date hidden'!R85="x","x",$Q$2-'Indicator Date hidden'!R85)</f>
        <v>4</v>
      </c>
      <c r="R84" s="211">
        <f>IF('Indicator Date hidden'!S85="x","x",$R$2-'Indicator Date hidden'!S85)</f>
        <v>0</v>
      </c>
      <c r="S84" s="211">
        <f>IF('Indicator Date hidden'!T85="x","x",$S$2-'Indicator Date hidden'!T85)</f>
        <v>0</v>
      </c>
      <c r="T84" s="211">
        <f>IF('Indicator Date hidden'!U85="x","x",$T$2-'Indicator Date hidden'!U85)</f>
        <v>0</v>
      </c>
      <c r="U84" s="211">
        <f>IF('Indicator Date hidden'!V85="x","x",$U$2-'Indicator Date hidden'!V85)</f>
        <v>0</v>
      </c>
      <c r="V84" s="211">
        <f>IF('Indicator Date hidden'!W85="x","x",$V$2-'Indicator Date hidden'!W85)</f>
        <v>0</v>
      </c>
      <c r="W84" s="211">
        <f>IF('Indicator Date hidden'!X85="x","x",$W$2-'Indicator Date hidden'!X85)</f>
        <v>2</v>
      </c>
      <c r="X84" s="211">
        <f>IF('Indicator Date hidden'!Y85="x","x",$X$2-'Indicator Date hidden'!Y85)</f>
        <v>6</v>
      </c>
      <c r="Y84" s="211">
        <f>IF('Indicator Date hidden'!Z85="x","x",$Y$2-'Indicator Date hidden'!Z85)</f>
        <v>0</v>
      </c>
      <c r="Z84" s="211">
        <f>IF('Indicator Date hidden'!AA85="x","x",$Z$2-'Indicator Date hidden'!AA85)</f>
        <v>0</v>
      </c>
      <c r="AA84" s="211">
        <f>IF('Indicator Date hidden'!AB85="x","x",$AA$2-'Indicator Date hidden'!AB85)</f>
        <v>0</v>
      </c>
      <c r="AB84" s="211">
        <f>IF('Indicator Date hidden'!AC85="x","x",$AB$2-'Indicator Date hidden'!AC85)</f>
        <v>0</v>
      </c>
      <c r="AC84" s="211">
        <f>IF('Indicator Date hidden'!AD85="x","x",$AC$2-'Indicator Date hidden'!AD85)</f>
        <v>0</v>
      </c>
      <c r="AD84" s="211" t="str">
        <f>IF('Indicator Date hidden'!AE85="x","x",$AD$2-'Indicator Date hidden'!AE85)</f>
        <v>x</v>
      </c>
      <c r="AE84" s="211">
        <f>IF('Indicator Date hidden'!AF85="x","x",$AE$2-'Indicator Date hidden'!AF85)</f>
        <v>0</v>
      </c>
      <c r="AF84" s="211">
        <f>IF('Indicator Date hidden'!AG85="x","x",$AF$2-'Indicator Date hidden'!AG85)</f>
        <v>9</v>
      </c>
      <c r="AG84" s="211">
        <f>IF('Indicator Date hidden'!AH85="x","x",$AG$2-'Indicator Date hidden'!AH85)</f>
        <v>0</v>
      </c>
      <c r="AH84" s="211">
        <f>IF('Indicator Date hidden'!AI85="x","x",$AH$2-'Indicator Date hidden'!AI85)</f>
        <v>0</v>
      </c>
      <c r="AI84" s="211">
        <f>IF('Indicator Date hidden'!AJ85="x","x",$AI$2-'Indicator Date hidden'!AJ85)</f>
        <v>0</v>
      </c>
      <c r="AJ84" s="211" t="str">
        <f>IF('Indicator Date hidden'!AK85="x","x",$AJ$2-'Indicator Date hidden'!AK85)</f>
        <v>x</v>
      </c>
      <c r="AK84" s="211">
        <f>IF('Indicator Date hidden'!AL85="x","x",$AK$2-'Indicator Date hidden'!AL85)</f>
        <v>1</v>
      </c>
      <c r="AL84" s="211">
        <f>IF('Indicator Date hidden'!AM85="x","x",$AL$2-'Indicator Date hidden'!AM85)</f>
        <v>0</v>
      </c>
      <c r="AM84" s="211">
        <f>IF('Indicator Date hidden'!AN85="x","x",$AM$2-'Indicator Date hidden'!AN85)</f>
        <v>0</v>
      </c>
      <c r="AN84" s="211">
        <f>IF('Indicator Date hidden'!AO85="x","x",$AN$2-'Indicator Date hidden'!AO85)</f>
        <v>0</v>
      </c>
      <c r="AO84" s="211">
        <f>IF('Indicator Date hidden'!AP85="x","x",$AO$2-'Indicator Date hidden'!AP85)</f>
        <v>0</v>
      </c>
      <c r="AP84" s="211">
        <f>IF('Indicator Date hidden'!AQ85="x","x",$AP$2-'Indicator Date hidden'!AQ85)</f>
        <v>0</v>
      </c>
      <c r="AQ84" s="211">
        <f>IF('Indicator Date hidden'!AR85="x","x",$AQ$2-'Indicator Date hidden'!AR85)</f>
        <v>4</v>
      </c>
      <c r="AR84" s="211">
        <f>IF('Indicator Date hidden'!AS85="x","x",$AR$2-'Indicator Date hidden'!AS85)</f>
        <v>0</v>
      </c>
      <c r="AS84" s="211">
        <f>IF('Indicator Date hidden'!AT85="x","x",$AS$2-'Indicator Date hidden'!AT85)</f>
        <v>0</v>
      </c>
      <c r="AT84" s="211">
        <f>IF('Indicator Date hidden'!AU85="x","x",$AT$2-'Indicator Date hidden'!AU85)</f>
        <v>0</v>
      </c>
      <c r="AU84" s="211">
        <f>IF('Indicator Date hidden'!AV85="x","x",$AU$2-'Indicator Date hidden'!AV85)</f>
        <v>1</v>
      </c>
      <c r="AV84" s="211">
        <f>IF('Indicator Date hidden'!AW85="x","x",$AV$2-'Indicator Date hidden'!AW85)</f>
        <v>0</v>
      </c>
      <c r="AW84" s="211">
        <f>IF('Indicator Date hidden'!AX85="x","x",$AW$2-'Indicator Date hidden'!AX85)</f>
        <v>0</v>
      </c>
      <c r="AX84" s="211">
        <f>IF('Indicator Date hidden'!AY85="x","x",$AX$2-'Indicator Date hidden'!AY85)</f>
        <v>0</v>
      </c>
      <c r="AY84" s="211">
        <f>IF('Indicator Date hidden'!AZ85="x","x",$AY$2-'Indicator Date hidden'!AZ85)</f>
        <v>0</v>
      </c>
      <c r="AZ84" s="211">
        <f>IF('Indicator Date hidden'!BA85="x","x",$AZ$2-'Indicator Date hidden'!BA85)</f>
        <v>0</v>
      </c>
      <c r="BA84">
        <f t="shared" si="10"/>
        <v>27</v>
      </c>
      <c r="BB84" s="21">
        <f t="shared" si="11"/>
        <v>0.55102040816326525</v>
      </c>
      <c r="BC84">
        <f t="shared" si="12"/>
        <v>7</v>
      </c>
      <c r="BD84" s="21">
        <f t="shared" si="13"/>
        <v>1.6910475498666611</v>
      </c>
      <c r="BE84" s="281">
        <f t="shared" si="14"/>
        <v>0</v>
      </c>
    </row>
    <row r="85" spans="1:57" x14ac:dyDescent="0.25">
      <c r="A85" t="s">
        <v>8499</v>
      </c>
      <c r="B85" s="211">
        <f>IF('Indicator Date hidden'!C86="x","x",$B$2-'Indicator Date hidden'!C86)</f>
        <v>0</v>
      </c>
      <c r="C85" s="211">
        <f>IF('Indicator Date hidden'!D86="x","x",$C$2-'Indicator Date hidden'!D86)</f>
        <v>0</v>
      </c>
      <c r="D85" s="211">
        <f>IF('Indicator Date hidden'!E86="x","x",$D$2-'Indicator Date hidden'!E86)</f>
        <v>0</v>
      </c>
      <c r="E85" s="211">
        <f>IF('Indicator Date hidden'!F86="x","x",$E$2-'Indicator Date hidden'!F86)</f>
        <v>0</v>
      </c>
      <c r="F85" s="211">
        <f>IF('Indicator Date hidden'!G86="x","x",$F$2-'Indicator Date hidden'!G86)</f>
        <v>0</v>
      </c>
      <c r="G85" s="211">
        <f>IF('Indicator Date hidden'!H86="x","x",$G$2-'Indicator Date hidden'!H86)</f>
        <v>0</v>
      </c>
      <c r="H85" s="211">
        <f>IF('Indicator Date hidden'!I86="x","x",$H$2-'Indicator Date hidden'!I86)</f>
        <v>0</v>
      </c>
      <c r="I85" s="211">
        <f>IF('Indicator Date hidden'!J86="x","x",$I$2-'Indicator Date hidden'!J86)</f>
        <v>0</v>
      </c>
      <c r="J85" s="211">
        <f>IF('Indicator Date hidden'!K86="x","x",$J$2-'Indicator Date hidden'!K86)</f>
        <v>0</v>
      </c>
      <c r="K85" s="211">
        <f>IF('Indicator Date hidden'!L86="x","x",$K$2-'Indicator Date hidden'!L86)</f>
        <v>0</v>
      </c>
      <c r="L85" s="211">
        <f>IF('Indicator Date hidden'!M86="x","x",$L$2-'Indicator Date hidden'!M86)</f>
        <v>0</v>
      </c>
      <c r="M85" s="211">
        <f>IF('Indicator Date hidden'!N86="x","x",$M$2-'Indicator Date hidden'!N86)</f>
        <v>0</v>
      </c>
      <c r="N85" s="211">
        <f>IF('Indicator Date hidden'!O86="x","x",$N$2-'Indicator Date hidden'!O86)</f>
        <v>0</v>
      </c>
      <c r="O85" s="211">
        <f>IF('Indicator Date hidden'!P86="x","x",$O$2-'Indicator Date hidden'!P86)</f>
        <v>0</v>
      </c>
      <c r="P85" s="211">
        <f>IF('Indicator Date hidden'!Q86="x","x",$P$2-'Indicator Date hidden'!Q86)</f>
        <v>0</v>
      </c>
      <c r="Q85" s="211" t="str">
        <f>IF('Indicator Date hidden'!R86="x","x",$Q$2-'Indicator Date hidden'!R86)</f>
        <v>x</v>
      </c>
      <c r="R85" s="211">
        <f>IF('Indicator Date hidden'!S86="x","x",$R$2-'Indicator Date hidden'!S86)</f>
        <v>0</v>
      </c>
      <c r="S85" s="211">
        <f>IF('Indicator Date hidden'!T86="x","x",$S$2-'Indicator Date hidden'!T86)</f>
        <v>0</v>
      </c>
      <c r="T85" s="211">
        <f>IF('Indicator Date hidden'!U86="x","x",$T$2-'Indicator Date hidden'!U86)</f>
        <v>0</v>
      </c>
      <c r="U85" s="211" t="str">
        <f>IF('Indicator Date hidden'!V86="x","x",$U$2-'Indicator Date hidden'!V86)</f>
        <v>x</v>
      </c>
      <c r="V85" s="211">
        <f>IF('Indicator Date hidden'!W86="x","x",$V$2-'Indicator Date hidden'!W86)</f>
        <v>0</v>
      </c>
      <c r="W85" s="211">
        <f>IF('Indicator Date hidden'!X86="x","x",$W$2-'Indicator Date hidden'!X86)</f>
        <v>4</v>
      </c>
      <c r="X85" s="211">
        <f>IF('Indicator Date hidden'!Y86="x","x",$X$2-'Indicator Date hidden'!Y86)</f>
        <v>4</v>
      </c>
      <c r="Y85" s="211">
        <f>IF('Indicator Date hidden'!Z86="x","x",$Y$2-'Indicator Date hidden'!Z86)</f>
        <v>0</v>
      </c>
      <c r="Z85" s="211">
        <f>IF('Indicator Date hidden'!AA86="x","x",$Z$2-'Indicator Date hidden'!AA86)</f>
        <v>0</v>
      </c>
      <c r="AA85" s="211">
        <f>IF('Indicator Date hidden'!AB86="x","x",$AA$2-'Indicator Date hidden'!AB86)</f>
        <v>3</v>
      </c>
      <c r="AB85" s="211">
        <f>IF('Indicator Date hidden'!AC86="x","x",$AB$2-'Indicator Date hidden'!AC86)</f>
        <v>0</v>
      </c>
      <c r="AC85" s="211">
        <f>IF('Indicator Date hidden'!AD86="x","x",$AC$2-'Indicator Date hidden'!AD86)</f>
        <v>0</v>
      </c>
      <c r="AD85" s="211" t="str">
        <f>IF('Indicator Date hidden'!AE86="x","x",$AD$2-'Indicator Date hidden'!AE86)</f>
        <v>x</v>
      </c>
      <c r="AE85" s="211">
        <f>IF('Indicator Date hidden'!AF86="x","x",$AE$2-'Indicator Date hidden'!AF86)</f>
        <v>0</v>
      </c>
      <c r="AF85" s="211">
        <f>IF('Indicator Date hidden'!AG86="x","x",$AF$2-'Indicator Date hidden'!AG86)</f>
        <v>5</v>
      </c>
      <c r="AG85" s="211">
        <f>IF('Indicator Date hidden'!AH86="x","x",$AG$2-'Indicator Date hidden'!AH86)</f>
        <v>0</v>
      </c>
      <c r="AH85" s="211">
        <f>IF('Indicator Date hidden'!AI86="x","x",$AH$2-'Indicator Date hidden'!AI86)</f>
        <v>0</v>
      </c>
      <c r="AI85" s="211">
        <f>IF('Indicator Date hidden'!AJ86="x","x",$AI$2-'Indicator Date hidden'!AJ86)</f>
        <v>0</v>
      </c>
      <c r="AJ85" s="211" t="str">
        <f>IF('Indicator Date hidden'!AK86="x","x",$AJ$2-'Indicator Date hidden'!AK86)</f>
        <v>x</v>
      </c>
      <c r="AK85" s="211">
        <f>IF('Indicator Date hidden'!AL86="x","x",$AK$2-'Indicator Date hidden'!AL86)</f>
        <v>1</v>
      </c>
      <c r="AL85" s="211">
        <f>IF('Indicator Date hidden'!AM86="x","x",$AL$2-'Indicator Date hidden'!AM86)</f>
        <v>0</v>
      </c>
      <c r="AM85" s="211">
        <f>IF('Indicator Date hidden'!AN86="x","x",$AM$2-'Indicator Date hidden'!AN86)</f>
        <v>0</v>
      </c>
      <c r="AN85" s="211">
        <f>IF('Indicator Date hidden'!AO86="x","x",$AN$2-'Indicator Date hidden'!AO86)</f>
        <v>0</v>
      </c>
      <c r="AO85" s="211">
        <f>IF('Indicator Date hidden'!AP86="x","x",$AO$2-'Indicator Date hidden'!AP86)</f>
        <v>0</v>
      </c>
      <c r="AP85" s="211">
        <f>IF('Indicator Date hidden'!AQ86="x","x",$AP$2-'Indicator Date hidden'!AQ86)</f>
        <v>0</v>
      </c>
      <c r="AQ85" s="211">
        <f>IF('Indicator Date hidden'!AR86="x","x",$AQ$2-'Indicator Date hidden'!AR86)</f>
        <v>4</v>
      </c>
      <c r="AR85" s="211">
        <f>IF('Indicator Date hidden'!AS86="x","x",$AR$2-'Indicator Date hidden'!AS86)</f>
        <v>0</v>
      </c>
      <c r="AS85" s="211">
        <f>IF('Indicator Date hidden'!AT86="x","x",$AS$2-'Indicator Date hidden'!AT86)</f>
        <v>0</v>
      </c>
      <c r="AT85" s="211">
        <f>IF('Indicator Date hidden'!AU86="x","x",$AT$2-'Indicator Date hidden'!AU86)</f>
        <v>0</v>
      </c>
      <c r="AU85" s="211" t="str">
        <f>IF('Indicator Date hidden'!AV86="x","x",$AU$2-'Indicator Date hidden'!AV86)</f>
        <v>x</v>
      </c>
      <c r="AV85" s="211">
        <f>IF('Indicator Date hidden'!AW86="x","x",$AV$2-'Indicator Date hidden'!AW86)</f>
        <v>0</v>
      </c>
      <c r="AW85" s="211">
        <f>IF('Indicator Date hidden'!AX86="x","x",$AW$2-'Indicator Date hidden'!AX86)</f>
        <v>0</v>
      </c>
      <c r="AX85" s="211">
        <f>IF('Indicator Date hidden'!AY86="x","x",$AX$2-'Indicator Date hidden'!AY86)</f>
        <v>0</v>
      </c>
      <c r="AY85" s="211">
        <f>IF('Indicator Date hidden'!AZ86="x","x",$AY$2-'Indicator Date hidden'!AZ86)</f>
        <v>0</v>
      </c>
      <c r="AZ85" s="211">
        <f>IF('Indicator Date hidden'!BA86="x","x",$AZ$2-'Indicator Date hidden'!BA86)</f>
        <v>0</v>
      </c>
      <c r="BA85">
        <f t="shared" si="10"/>
        <v>21</v>
      </c>
      <c r="BB85" s="21">
        <f t="shared" si="11"/>
        <v>0.45652173913043476</v>
      </c>
      <c r="BC85">
        <f t="shared" si="12"/>
        <v>6</v>
      </c>
      <c r="BD85" s="21">
        <f t="shared" si="13"/>
        <v>1.2633034978928379</v>
      </c>
      <c r="BE85" s="281">
        <f t="shared" si="14"/>
        <v>0</v>
      </c>
    </row>
    <row r="86" spans="1:57" x14ac:dyDescent="0.25">
      <c r="A86" t="s">
        <v>8497</v>
      </c>
      <c r="B86" s="211">
        <f>IF('Indicator Date hidden'!C87="x","x",$B$2-'Indicator Date hidden'!C87)</f>
        <v>0</v>
      </c>
      <c r="C86" s="211">
        <f>IF('Indicator Date hidden'!D87="x","x",$C$2-'Indicator Date hidden'!D87)</f>
        <v>0</v>
      </c>
      <c r="D86" s="211">
        <f>IF('Indicator Date hidden'!E87="x","x",$D$2-'Indicator Date hidden'!E87)</f>
        <v>0</v>
      </c>
      <c r="E86" s="211">
        <f>IF('Indicator Date hidden'!F87="x","x",$E$2-'Indicator Date hidden'!F87)</f>
        <v>0</v>
      </c>
      <c r="F86" s="211">
        <f>IF('Indicator Date hidden'!G87="x","x",$F$2-'Indicator Date hidden'!G87)</f>
        <v>0</v>
      </c>
      <c r="G86" s="211">
        <f>IF('Indicator Date hidden'!H87="x","x",$G$2-'Indicator Date hidden'!H87)</f>
        <v>0</v>
      </c>
      <c r="H86" s="211">
        <f>IF('Indicator Date hidden'!I87="x","x",$H$2-'Indicator Date hidden'!I87)</f>
        <v>0</v>
      </c>
      <c r="I86" s="211">
        <f>IF('Indicator Date hidden'!J87="x","x",$I$2-'Indicator Date hidden'!J87)</f>
        <v>0</v>
      </c>
      <c r="J86" s="211">
        <f>IF('Indicator Date hidden'!K87="x","x",$J$2-'Indicator Date hidden'!K87)</f>
        <v>0</v>
      </c>
      <c r="K86" s="211">
        <f>IF('Indicator Date hidden'!L87="x","x",$K$2-'Indicator Date hidden'!L87)</f>
        <v>0</v>
      </c>
      <c r="L86" s="211">
        <f>IF('Indicator Date hidden'!M87="x","x",$L$2-'Indicator Date hidden'!M87)</f>
        <v>0</v>
      </c>
      <c r="M86" s="211">
        <f>IF('Indicator Date hidden'!N87="x","x",$M$2-'Indicator Date hidden'!N87)</f>
        <v>0</v>
      </c>
      <c r="N86" s="211">
        <f>IF('Indicator Date hidden'!O87="x","x",$N$2-'Indicator Date hidden'!O87)</f>
        <v>0</v>
      </c>
      <c r="O86" s="211">
        <f>IF('Indicator Date hidden'!P87="x","x",$O$2-'Indicator Date hidden'!P87)</f>
        <v>0</v>
      </c>
      <c r="P86" s="211">
        <f>IF('Indicator Date hidden'!Q87="x","x",$P$2-'Indicator Date hidden'!Q87)</f>
        <v>0</v>
      </c>
      <c r="Q86" s="211">
        <f>IF('Indicator Date hidden'!R87="x","x",$Q$2-'Indicator Date hidden'!R87)</f>
        <v>2</v>
      </c>
      <c r="R86" s="211">
        <f>IF('Indicator Date hidden'!S87="x","x",$R$2-'Indicator Date hidden'!S87)</f>
        <v>0</v>
      </c>
      <c r="S86" s="211">
        <f>IF('Indicator Date hidden'!T87="x","x",$S$2-'Indicator Date hidden'!T87)</f>
        <v>0</v>
      </c>
      <c r="T86" s="211">
        <f>IF('Indicator Date hidden'!U87="x","x",$T$2-'Indicator Date hidden'!U87)</f>
        <v>0</v>
      </c>
      <c r="U86" s="211">
        <f>IF('Indicator Date hidden'!V87="x","x",$U$2-'Indicator Date hidden'!V87)</f>
        <v>0</v>
      </c>
      <c r="V86" s="211">
        <f>IF('Indicator Date hidden'!W87="x","x",$V$2-'Indicator Date hidden'!W87)</f>
        <v>0</v>
      </c>
      <c r="W86" s="211">
        <f>IF('Indicator Date hidden'!X87="x","x",$W$2-'Indicator Date hidden'!X87)</f>
        <v>2</v>
      </c>
      <c r="X86" s="211">
        <f>IF('Indicator Date hidden'!Y87="x","x",$X$2-'Indicator Date hidden'!Y87)</f>
        <v>4</v>
      </c>
      <c r="Y86" s="211">
        <f>IF('Indicator Date hidden'!Z87="x","x",$Y$2-'Indicator Date hidden'!Z87)</f>
        <v>0</v>
      </c>
      <c r="Z86" s="211">
        <f>IF('Indicator Date hidden'!AA87="x","x",$Z$2-'Indicator Date hidden'!AA87)</f>
        <v>0</v>
      </c>
      <c r="AA86" s="211" t="str">
        <f>IF('Indicator Date hidden'!AB87="x","x",$AA$2-'Indicator Date hidden'!AB87)</f>
        <v>x</v>
      </c>
      <c r="AB86" s="211">
        <f>IF('Indicator Date hidden'!AC87="x","x",$AB$2-'Indicator Date hidden'!AC87)</f>
        <v>0</v>
      </c>
      <c r="AC86" s="211">
        <f>IF('Indicator Date hidden'!AD87="x","x",$AC$2-'Indicator Date hidden'!AD87)</f>
        <v>0</v>
      </c>
      <c r="AD86" s="211" t="str">
        <f>IF('Indicator Date hidden'!AE87="x","x",$AD$2-'Indicator Date hidden'!AE87)</f>
        <v>x</v>
      </c>
      <c r="AE86" s="211">
        <f>IF('Indicator Date hidden'!AF87="x","x",$AE$2-'Indicator Date hidden'!AF87)</f>
        <v>0</v>
      </c>
      <c r="AF86" s="211">
        <f>IF('Indicator Date hidden'!AG87="x","x",$AF$2-'Indicator Date hidden'!AG87)</f>
        <v>3</v>
      </c>
      <c r="AG86" s="211">
        <f>IF('Indicator Date hidden'!AH87="x","x",$AG$2-'Indicator Date hidden'!AH87)</f>
        <v>0</v>
      </c>
      <c r="AH86" s="211">
        <f>IF('Indicator Date hidden'!AI87="x","x",$AH$2-'Indicator Date hidden'!AI87)</f>
        <v>0</v>
      </c>
      <c r="AI86" s="211">
        <f>IF('Indicator Date hidden'!AJ87="x","x",$AI$2-'Indicator Date hidden'!AJ87)</f>
        <v>0</v>
      </c>
      <c r="AJ86" s="211" t="str">
        <f>IF('Indicator Date hidden'!AK87="x","x",$AJ$2-'Indicator Date hidden'!AK87)</f>
        <v>x</v>
      </c>
      <c r="AK86" s="211">
        <f>IF('Indicator Date hidden'!AL87="x","x",$AK$2-'Indicator Date hidden'!AL87)</f>
        <v>0</v>
      </c>
      <c r="AL86" s="211">
        <f>IF('Indicator Date hidden'!AM87="x","x",$AL$2-'Indicator Date hidden'!AM87)</f>
        <v>0</v>
      </c>
      <c r="AM86" s="211">
        <f>IF('Indicator Date hidden'!AN87="x","x",$AM$2-'Indicator Date hidden'!AN87)</f>
        <v>0</v>
      </c>
      <c r="AN86" s="211">
        <f>IF('Indicator Date hidden'!AO87="x","x",$AN$2-'Indicator Date hidden'!AO87)</f>
        <v>0</v>
      </c>
      <c r="AO86" s="211">
        <f>IF('Indicator Date hidden'!AP87="x","x",$AO$2-'Indicator Date hidden'!AP87)</f>
        <v>0</v>
      </c>
      <c r="AP86" s="211">
        <f>IF('Indicator Date hidden'!AQ87="x","x",$AP$2-'Indicator Date hidden'!AQ87)</f>
        <v>0</v>
      </c>
      <c r="AQ86" s="211">
        <f>IF('Indicator Date hidden'!AR87="x","x",$AQ$2-'Indicator Date hidden'!AR87)</f>
        <v>4</v>
      </c>
      <c r="AR86" s="211">
        <f>IF('Indicator Date hidden'!AS87="x","x",$AR$2-'Indicator Date hidden'!AS87)</f>
        <v>0</v>
      </c>
      <c r="AS86" s="211">
        <f>IF('Indicator Date hidden'!AT87="x","x",$AS$2-'Indicator Date hidden'!AT87)</f>
        <v>0</v>
      </c>
      <c r="AT86" s="211">
        <f>IF('Indicator Date hidden'!AU87="x","x",$AT$2-'Indicator Date hidden'!AU87)</f>
        <v>0</v>
      </c>
      <c r="AU86" s="211">
        <f>IF('Indicator Date hidden'!AV87="x","x",$AU$2-'Indicator Date hidden'!AV87)</f>
        <v>2</v>
      </c>
      <c r="AV86" s="211">
        <f>IF('Indicator Date hidden'!AW87="x","x",$AV$2-'Indicator Date hidden'!AW87)</f>
        <v>0</v>
      </c>
      <c r="AW86" s="211">
        <f>IF('Indicator Date hidden'!AX87="x","x",$AW$2-'Indicator Date hidden'!AX87)</f>
        <v>0</v>
      </c>
      <c r="AX86" s="211">
        <f>IF('Indicator Date hidden'!AY87="x","x",$AX$2-'Indicator Date hidden'!AY87)</f>
        <v>0</v>
      </c>
      <c r="AY86" s="211">
        <f>IF('Indicator Date hidden'!AZ87="x","x",$AY$2-'Indicator Date hidden'!AZ87)</f>
        <v>0</v>
      </c>
      <c r="AZ86" s="211">
        <f>IF('Indicator Date hidden'!BA87="x","x",$AZ$2-'Indicator Date hidden'!BA87)</f>
        <v>0</v>
      </c>
      <c r="BA86">
        <f t="shared" si="10"/>
        <v>17</v>
      </c>
      <c r="BB86" s="21">
        <f t="shared" si="11"/>
        <v>0.35416666666666669</v>
      </c>
      <c r="BC86">
        <f t="shared" si="12"/>
        <v>6</v>
      </c>
      <c r="BD86" s="21">
        <f t="shared" si="13"/>
        <v>0.98930917254864714</v>
      </c>
      <c r="BE86" s="281">
        <f t="shared" si="14"/>
        <v>0</v>
      </c>
    </row>
    <row r="87" spans="1:57" x14ac:dyDescent="0.25">
      <c r="A87" t="s">
        <v>8501</v>
      </c>
      <c r="B87" s="211">
        <f>IF('Indicator Date hidden'!C88="x","x",$B$2-'Indicator Date hidden'!C88)</f>
        <v>0</v>
      </c>
      <c r="C87" s="211">
        <f>IF('Indicator Date hidden'!D88="x","x",$C$2-'Indicator Date hidden'!D88)</f>
        <v>0</v>
      </c>
      <c r="D87" s="211">
        <f>IF('Indicator Date hidden'!E88="x","x",$D$2-'Indicator Date hidden'!E88)</f>
        <v>0</v>
      </c>
      <c r="E87" s="211">
        <f>IF('Indicator Date hidden'!F88="x","x",$E$2-'Indicator Date hidden'!F88)</f>
        <v>0</v>
      </c>
      <c r="F87" s="211">
        <f>IF('Indicator Date hidden'!G88="x","x",$F$2-'Indicator Date hidden'!G88)</f>
        <v>0</v>
      </c>
      <c r="G87" s="211">
        <f>IF('Indicator Date hidden'!H88="x","x",$G$2-'Indicator Date hidden'!H88)</f>
        <v>0</v>
      </c>
      <c r="H87" s="211">
        <f>IF('Indicator Date hidden'!I88="x","x",$H$2-'Indicator Date hidden'!I88)</f>
        <v>0</v>
      </c>
      <c r="I87" s="211">
        <f>IF('Indicator Date hidden'!J88="x","x",$I$2-'Indicator Date hidden'!J88)</f>
        <v>0</v>
      </c>
      <c r="J87" s="211">
        <f>IF('Indicator Date hidden'!K88="x","x",$J$2-'Indicator Date hidden'!K88)</f>
        <v>0</v>
      </c>
      <c r="K87" s="211">
        <f>IF('Indicator Date hidden'!L88="x","x",$K$2-'Indicator Date hidden'!L88)</f>
        <v>0</v>
      </c>
      <c r="L87" s="211">
        <f>IF('Indicator Date hidden'!M88="x","x",$L$2-'Indicator Date hidden'!M88)</f>
        <v>0</v>
      </c>
      <c r="M87" s="211">
        <f>IF('Indicator Date hidden'!N88="x","x",$M$2-'Indicator Date hidden'!N88)</f>
        <v>0</v>
      </c>
      <c r="N87" s="211">
        <f>IF('Indicator Date hidden'!O88="x","x",$N$2-'Indicator Date hidden'!O88)</f>
        <v>0</v>
      </c>
      <c r="O87" s="211">
        <f>IF('Indicator Date hidden'!P88="x","x",$O$2-'Indicator Date hidden'!P88)</f>
        <v>0</v>
      </c>
      <c r="P87" s="211">
        <f>IF('Indicator Date hidden'!Q88="x","x",$P$2-'Indicator Date hidden'!Q88)</f>
        <v>0</v>
      </c>
      <c r="Q87" s="211">
        <f>IF('Indicator Date hidden'!R88="x","x",$Q$2-'Indicator Date hidden'!R88)</f>
        <v>3</v>
      </c>
      <c r="R87" s="211">
        <f>IF('Indicator Date hidden'!S88="x","x",$R$2-'Indicator Date hidden'!S88)</f>
        <v>0</v>
      </c>
      <c r="S87" s="211">
        <f>IF('Indicator Date hidden'!T88="x","x",$S$2-'Indicator Date hidden'!T88)</f>
        <v>0</v>
      </c>
      <c r="T87" s="211">
        <f>IF('Indicator Date hidden'!U88="x","x",$T$2-'Indicator Date hidden'!U88)</f>
        <v>0</v>
      </c>
      <c r="U87" s="211">
        <f>IF('Indicator Date hidden'!V88="x","x",$U$2-'Indicator Date hidden'!V88)</f>
        <v>0</v>
      </c>
      <c r="V87" s="211">
        <f>IF('Indicator Date hidden'!W88="x","x",$V$2-'Indicator Date hidden'!W88)</f>
        <v>0</v>
      </c>
      <c r="W87" s="211">
        <f>IF('Indicator Date hidden'!X88="x","x",$W$2-'Indicator Date hidden'!X88)</f>
        <v>4</v>
      </c>
      <c r="X87" s="211">
        <f>IF('Indicator Date hidden'!Y88="x","x",$X$2-'Indicator Date hidden'!Y88)</f>
        <v>1</v>
      </c>
      <c r="Y87" s="211">
        <f>IF('Indicator Date hidden'!Z88="x","x",$Y$2-'Indicator Date hidden'!Z88)</f>
        <v>0</v>
      </c>
      <c r="Z87" s="211">
        <f>IF('Indicator Date hidden'!AA88="x","x",$Z$2-'Indicator Date hidden'!AA88)</f>
        <v>0</v>
      </c>
      <c r="AA87" s="211">
        <f>IF('Indicator Date hidden'!AB88="x","x",$AA$2-'Indicator Date hidden'!AB88)</f>
        <v>0</v>
      </c>
      <c r="AB87" s="211">
        <f>IF('Indicator Date hidden'!AC88="x","x",$AB$2-'Indicator Date hidden'!AC88)</f>
        <v>0</v>
      </c>
      <c r="AC87" s="211">
        <f>IF('Indicator Date hidden'!AD88="x","x",$AC$2-'Indicator Date hidden'!AD88)</f>
        <v>0</v>
      </c>
      <c r="AD87" s="211" t="str">
        <f>IF('Indicator Date hidden'!AE88="x","x",$AD$2-'Indicator Date hidden'!AE88)</f>
        <v>x</v>
      </c>
      <c r="AE87" s="211">
        <f>IF('Indicator Date hidden'!AF88="x","x",$AE$2-'Indicator Date hidden'!AF88)</f>
        <v>0</v>
      </c>
      <c r="AF87" s="211">
        <f>IF('Indicator Date hidden'!AG88="x","x",$AF$2-'Indicator Date hidden'!AG88)</f>
        <v>0</v>
      </c>
      <c r="AG87" s="211">
        <f>IF('Indicator Date hidden'!AH88="x","x",$AG$2-'Indicator Date hidden'!AH88)</f>
        <v>0</v>
      </c>
      <c r="AH87" s="211">
        <f>IF('Indicator Date hidden'!AI88="x","x",$AH$2-'Indicator Date hidden'!AI88)</f>
        <v>0</v>
      </c>
      <c r="AI87" s="211">
        <f>IF('Indicator Date hidden'!AJ88="x","x",$AI$2-'Indicator Date hidden'!AJ88)</f>
        <v>0</v>
      </c>
      <c r="AJ87" s="211" t="str">
        <f>IF('Indicator Date hidden'!AK88="x","x",$AJ$2-'Indicator Date hidden'!AK88)</f>
        <v>x</v>
      </c>
      <c r="AK87" s="211">
        <f>IF('Indicator Date hidden'!AL88="x","x",$AK$2-'Indicator Date hidden'!AL88)</f>
        <v>1</v>
      </c>
      <c r="AL87" s="211">
        <f>IF('Indicator Date hidden'!AM88="x","x",$AL$2-'Indicator Date hidden'!AM88)</f>
        <v>0</v>
      </c>
      <c r="AM87" s="211">
        <f>IF('Indicator Date hidden'!AN88="x","x",$AM$2-'Indicator Date hidden'!AN88)</f>
        <v>0</v>
      </c>
      <c r="AN87" s="211">
        <f>IF('Indicator Date hidden'!AO88="x","x",$AN$2-'Indicator Date hidden'!AO88)</f>
        <v>0</v>
      </c>
      <c r="AO87" s="211" t="str">
        <f>IF('Indicator Date hidden'!AP88="x","x",$AO$2-'Indicator Date hidden'!AP88)</f>
        <v>x</v>
      </c>
      <c r="AP87" s="211" t="str">
        <f>IF('Indicator Date hidden'!AQ88="x","x",$AP$2-'Indicator Date hidden'!AQ88)</f>
        <v>x</v>
      </c>
      <c r="AQ87" s="211">
        <f>IF('Indicator Date hidden'!AR88="x","x",$AQ$2-'Indicator Date hidden'!AR88)</f>
        <v>4</v>
      </c>
      <c r="AR87" s="211">
        <f>IF('Indicator Date hidden'!AS88="x","x",$AR$2-'Indicator Date hidden'!AS88)</f>
        <v>0</v>
      </c>
      <c r="AS87" s="211">
        <f>IF('Indicator Date hidden'!AT88="x","x",$AS$2-'Indicator Date hidden'!AT88)</f>
        <v>0</v>
      </c>
      <c r="AT87" s="211">
        <f>IF('Indicator Date hidden'!AU88="x","x",$AT$2-'Indicator Date hidden'!AU88)</f>
        <v>0</v>
      </c>
      <c r="AU87" s="211">
        <f>IF('Indicator Date hidden'!AV88="x","x",$AU$2-'Indicator Date hidden'!AV88)</f>
        <v>5</v>
      </c>
      <c r="AV87" s="211">
        <f>IF('Indicator Date hidden'!AW88="x","x",$AV$2-'Indicator Date hidden'!AW88)</f>
        <v>0</v>
      </c>
      <c r="AW87" s="211">
        <f>IF('Indicator Date hidden'!AX88="x","x",$AW$2-'Indicator Date hidden'!AX88)</f>
        <v>0</v>
      </c>
      <c r="AX87" s="211">
        <f>IF('Indicator Date hidden'!AY88="x","x",$AX$2-'Indicator Date hidden'!AY88)</f>
        <v>0</v>
      </c>
      <c r="AY87" s="211">
        <f>IF('Indicator Date hidden'!AZ88="x","x",$AY$2-'Indicator Date hidden'!AZ88)</f>
        <v>0</v>
      </c>
      <c r="AZ87" s="211">
        <f>IF('Indicator Date hidden'!BA88="x","x",$AZ$2-'Indicator Date hidden'!BA88)</f>
        <v>0</v>
      </c>
      <c r="BA87">
        <f t="shared" si="10"/>
        <v>18</v>
      </c>
      <c r="BB87" s="21">
        <f t="shared" si="11"/>
        <v>0.38297872340425532</v>
      </c>
      <c r="BC87">
        <f t="shared" si="12"/>
        <v>6</v>
      </c>
      <c r="BD87" s="21">
        <f t="shared" si="13"/>
        <v>1.1402349793169586</v>
      </c>
      <c r="BE87" s="281">
        <f t="shared" si="14"/>
        <v>0</v>
      </c>
    </row>
    <row r="88" spans="1:57" x14ac:dyDescent="0.25">
      <c r="A88" t="s">
        <v>8502</v>
      </c>
      <c r="B88" s="211">
        <f>IF('Indicator Date hidden'!C89="x","x",$B$2-'Indicator Date hidden'!C89)</f>
        <v>0</v>
      </c>
      <c r="C88" s="211">
        <f>IF('Indicator Date hidden'!D89="x","x",$C$2-'Indicator Date hidden'!D89)</f>
        <v>0</v>
      </c>
      <c r="D88" s="211">
        <f>IF('Indicator Date hidden'!E89="x","x",$D$2-'Indicator Date hidden'!E89)</f>
        <v>0</v>
      </c>
      <c r="E88" s="211">
        <f>IF('Indicator Date hidden'!F89="x","x",$E$2-'Indicator Date hidden'!F89)</f>
        <v>0</v>
      </c>
      <c r="F88" s="211">
        <f>IF('Indicator Date hidden'!G89="x","x",$F$2-'Indicator Date hidden'!G89)</f>
        <v>0</v>
      </c>
      <c r="G88" s="211">
        <f>IF('Indicator Date hidden'!H89="x","x",$G$2-'Indicator Date hidden'!H89)</f>
        <v>0</v>
      </c>
      <c r="H88" s="211">
        <f>IF('Indicator Date hidden'!I89="x","x",$H$2-'Indicator Date hidden'!I89)</f>
        <v>0</v>
      </c>
      <c r="I88" s="211">
        <f>IF('Indicator Date hidden'!J89="x","x",$I$2-'Indicator Date hidden'!J89)</f>
        <v>0</v>
      </c>
      <c r="J88" s="211">
        <f>IF('Indicator Date hidden'!K89="x","x",$J$2-'Indicator Date hidden'!K89)</f>
        <v>0</v>
      </c>
      <c r="K88" s="211">
        <f>IF('Indicator Date hidden'!L89="x","x",$K$2-'Indicator Date hidden'!L89)</f>
        <v>0</v>
      </c>
      <c r="L88" s="211">
        <f>IF('Indicator Date hidden'!M89="x","x",$L$2-'Indicator Date hidden'!M89)</f>
        <v>0</v>
      </c>
      <c r="M88" s="211">
        <f>IF('Indicator Date hidden'!N89="x","x",$M$2-'Indicator Date hidden'!N89)</f>
        <v>0</v>
      </c>
      <c r="N88" s="211">
        <f>IF('Indicator Date hidden'!O89="x","x",$N$2-'Indicator Date hidden'!O89)</f>
        <v>0</v>
      </c>
      <c r="O88" s="211">
        <f>IF('Indicator Date hidden'!P89="x","x",$O$2-'Indicator Date hidden'!P89)</f>
        <v>0</v>
      </c>
      <c r="P88" s="211">
        <f>IF('Indicator Date hidden'!Q89="x","x",$P$2-'Indicator Date hidden'!Q89)</f>
        <v>0</v>
      </c>
      <c r="Q88" s="211">
        <f>IF('Indicator Date hidden'!R89="x","x",$Q$2-'Indicator Date hidden'!R89)</f>
        <v>5</v>
      </c>
      <c r="R88" s="211">
        <f>IF('Indicator Date hidden'!S89="x","x",$R$2-'Indicator Date hidden'!S89)</f>
        <v>0</v>
      </c>
      <c r="S88" s="211">
        <f>IF('Indicator Date hidden'!T89="x","x",$S$2-'Indicator Date hidden'!T89)</f>
        <v>0</v>
      </c>
      <c r="T88" s="211">
        <f>IF('Indicator Date hidden'!U89="x","x",$T$2-'Indicator Date hidden'!U89)</f>
        <v>0</v>
      </c>
      <c r="U88" s="211">
        <f>IF('Indicator Date hidden'!V89="x","x",$U$2-'Indicator Date hidden'!V89)</f>
        <v>0</v>
      </c>
      <c r="V88" s="211">
        <f>IF('Indicator Date hidden'!W89="x","x",$V$2-'Indicator Date hidden'!W89)</f>
        <v>0</v>
      </c>
      <c r="W88" s="211">
        <f>IF('Indicator Date hidden'!X89="x","x",$W$2-'Indicator Date hidden'!X89)</f>
        <v>0</v>
      </c>
      <c r="X88" s="211">
        <f>IF('Indicator Date hidden'!Y89="x","x",$X$2-'Indicator Date hidden'!Y89)</f>
        <v>1</v>
      </c>
      <c r="Y88" s="211">
        <f>IF('Indicator Date hidden'!Z89="x","x",$Y$2-'Indicator Date hidden'!Z89)</f>
        <v>0</v>
      </c>
      <c r="Z88" s="211">
        <f>IF('Indicator Date hidden'!AA89="x","x",$Z$2-'Indicator Date hidden'!AA89)</f>
        <v>0</v>
      </c>
      <c r="AA88" s="211">
        <f>IF('Indicator Date hidden'!AB89="x","x",$AA$2-'Indicator Date hidden'!AB89)</f>
        <v>0</v>
      </c>
      <c r="AB88" s="211">
        <f>IF('Indicator Date hidden'!AC89="x","x",$AB$2-'Indicator Date hidden'!AC89)</f>
        <v>0</v>
      </c>
      <c r="AC88" s="211">
        <f>IF('Indicator Date hidden'!AD89="x","x",$AC$2-'Indicator Date hidden'!AD89)</f>
        <v>0</v>
      </c>
      <c r="AD88" s="211">
        <f>IF('Indicator Date hidden'!AE89="x","x",$AD$2-'Indicator Date hidden'!AE89)</f>
        <v>0</v>
      </c>
      <c r="AE88" s="211">
        <f>IF('Indicator Date hidden'!AF89="x","x",$AE$2-'Indicator Date hidden'!AF89)</f>
        <v>0</v>
      </c>
      <c r="AF88" s="211">
        <f>IF('Indicator Date hidden'!AG89="x","x",$AF$2-'Indicator Date hidden'!AG89)</f>
        <v>8</v>
      </c>
      <c r="AG88" s="211">
        <f>IF('Indicator Date hidden'!AH89="x","x",$AG$2-'Indicator Date hidden'!AH89)</f>
        <v>0</v>
      </c>
      <c r="AH88" s="211">
        <f>IF('Indicator Date hidden'!AI89="x","x",$AH$2-'Indicator Date hidden'!AI89)</f>
        <v>0</v>
      </c>
      <c r="AI88" s="211">
        <f>IF('Indicator Date hidden'!AJ89="x","x",$AI$2-'Indicator Date hidden'!AJ89)</f>
        <v>0</v>
      </c>
      <c r="AJ88" s="211">
        <f>IF('Indicator Date hidden'!AK89="x","x",$AJ$2-'Indicator Date hidden'!AK89)</f>
        <v>1</v>
      </c>
      <c r="AK88" s="211">
        <f>IF('Indicator Date hidden'!AL89="x","x",$AK$2-'Indicator Date hidden'!AL89)</f>
        <v>0</v>
      </c>
      <c r="AL88" s="211">
        <f>IF('Indicator Date hidden'!AM89="x","x",$AL$2-'Indicator Date hidden'!AM89)</f>
        <v>0</v>
      </c>
      <c r="AM88" s="211">
        <f>IF('Indicator Date hidden'!AN89="x","x",$AM$2-'Indicator Date hidden'!AN89)</f>
        <v>0</v>
      </c>
      <c r="AN88" s="211">
        <f>IF('Indicator Date hidden'!AO89="x","x",$AN$2-'Indicator Date hidden'!AO89)</f>
        <v>0</v>
      </c>
      <c r="AO88" s="211">
        <f>IF('Indicator Date hidden'!AP89="x","x",$AO$2-'Indicator Date hidden'!AP89)</f>
        <v>1</v>
      </c>
      <c r="AP88" s="211">
        <f>IF('Indicator Date hidden'!AQ89="x","x",$AP$2-'Indicator Date hidden'!AQ89)</f>
        <v>0</v>
      </c>
      <c r="AQ88" s="211">
        <f>IF('Indicator Date hidden'!AR89="x","x",$AQ$2-'Indicator Date hidden'!AR89)</f>
        <v>0</v>
      </c>
      <c r="AR88" s="211">
        <f>IF('Indicator Date hidden'!AS89="x","x",$AR$2-'Indicator Date hidden'!AS89)</f>
        <v>0</v>
      </c>
      <c r="AS88" s="211">
        <f>IF('Indicator Date hidden'!AT89="x","x",$AS$2-'Indicator Date hidden'!AT89)</f>
        <v>0</v>
      </c>
      <c r="AT88" s="211">
        <f>IF('Indicator Date hidden'!AU89="x","x",$AT$2-'Indicator Date hidden'!AU89)</f>
        <v>0</v>
      </c>
      <c r="AU88" s="211">
        <f>IF('Indicator Date hidden'!AV89="x","x",$AU$2-'Indicator Date hidden'!AV89)</f>
        <v>7</v>
      </c>
      <c r="AV88" s="211">
        <f>IF('Indicator Date hidden'!AW89="x","x",$AV$2-'Indicator Date hidden'!AW89)</f>
        <v>0</v>
      </c>
      <c r="AW88" s="211">
        <f>IF('Indicator Date hidden'!AX89="x","x",$AW$2-'Indicator Date hidden'!AX89)</f>
        <v>0</v>
      </c>
      <c r="AX88" s="211">
        <f>IF('Indicator Date hidden'!AY89="x","x",$AX$2-'Indicator Date hidden'!AY89)</f>
        <v>0</v>
      </c>
      <c r="AY88" s="211">
        <f>IF('Indicator Date hidden'!AZ89="x","x",$AY$2-'Indicator Date hidden'!AZ89)</f>
        <v>0</v>
      </c>
      <c r="AZ88" s="211">
        <f>IF('Indicator Date hidden'!BA89="x","x",$AZ$2-'Indicator Date hidden'!BA89)</f>
        <v>0</v>
      </c>
      <c r="BA88">
        <f t="shared" si="10"/>
        <v>23</v>
      </c>
      <c r="BB88" s="21">
        <f t="shared" si="11"/>
        <v>0.45098039215686275</v>
      </c>
      <c r="BC88">
        <f t="shared" si="12"/>
        <v>6</v>
      </c>
      <c r="BD88" s="21">
        <f t="shared" si="13"/>
        <v>1.6004132492087735</v>
      </c>
      <c r="BE88" s="281">
        <f t="shared" si="14"/>
        <v>0</v>
      </c>
    </row>
    <row r="89" spans="1:57" x14ac:dyDescent="0.25">
      <c r="A89" t="s">
        <v>8508</v>
      </c>
      <c r="B89" s="211">
        <f>IF('Indicator Date hidden'!C90="x","x",$B$2-'Indicator Date hidden'!C90)</f>
        <v>0</v>
      </c>
      <c r="C89" s="211">
        <f>IF('Indicator Date hidden'!D90="x","x",$C$2-'Indicator Date hidden'!D90)</f>
        <v>0</v>
      </c>
      <c r="D89" s="211">
        <f>IF('Indicator Date hidden'!E90="x","x",$D$2-'Indicator Date hidden'!E90)</f>
        <v>0</v>
      </c>
      <c r="E89" s="211">
        <f>IF('Indicator Date hidden'!F90="x","x",$E$2-'Indicator Date hidden'!F90)</f>
        <v>0</v>
      </c>
      <c r="F89" s="211">
        <f>IF('Indicator Date hidden'!G90="x","x",$F$2-'Indicator Date hidden'!G90)</f>
        <v>0</v>
      </c>
      <c r="G89" s="211">
        <f>IF('Indicator Date hidden'!H90="x","x",$G$2-'Indicator Date hidden'!H90)</f>
        <v>0</v>
      </c>
      <c r="H89" s="211">
        <f>IF('Indicator Date hidden'!I90="x","x",$H$2-'Indicator Date hidden'!I90)</f>
        <v>0</v>
      </c>
      <c r="I89" s="211">
        <f>IF('Indicator Date hidden'!J90="x","x",$I$2-'Indicator Date hidden'!J90)</f>
        <v>0</v>
      </c>
      <c r="J89" s="211">
        <f>IF('Indicator Date hidden'!K90="x","x",$J$2-'Indicator Date hidden'!K90)</f>
        <v>0</v>
      </c>
      <c r="K89" s="211">
        <f>IF('Indicator Date hidden'!L90="x","x",$K$2-'Indicator Date hidden'!L90)</f>
        <v>0</v>
      </c>
      <c r="L89" s="211">
        <f>IF('Indicator Date hidden'!M90="x","x",$L$2-'Indicator Date hidden'!M90)</f>
        <v>0</v>
      </c>
      <c r="M89" s="211">
        <f>IF('Indicator Date hidden'!N90="x","x",$M$2-'Indicator Date hidden'!N90)</f>
        <v>0</v>
      </c>
      <c r="N89" s="211">
        <f>IF('Indicator Date hidden'!O90="x","x",$N$2-'Indicator Date hidden'!O90)</f>
        <v>0</v>
      </c>
      <c r="O89" s="211">
        <f>IF('Indicator Date hidden'!P90="x","x",$O$2-'Indicator Date hidden'!P90)</f>
        <v>0</v>
      </c>
      <c r="P89" s="211">
        <f>IF('Indicator Date hidden'!Q90="x","x",$P$2-'Indicator Date hidden'!Q90)</f>
        <v>0</v>
      </c>
      <c r="Q89" s="211" t="str">
        <f>IF('Indicator Date hidden'!R90="x","x",$Q$2-'Indicator Date hidden'!R90)</f>
        <v>x</v>
      </c>
      <c r="R89" s="211">
        <f>IF('Indicator Date hidden'!S90="x","x",$R$2-'Indicator Date hidden'!S90)</f>
        <v>0</v>
      </c>
      <c r="S89" s="211">
        <f>IF('Indicator Date hidden'!T90="x","x",$S$2-'Indicator Date hidden'!T90)</f>
        <v>0</v>
      </c>
      <c r="T89" s="211">
        <f>IF('Indicator Date hidden'!U90="x","x",$T$2-'Indicator Date hidden'!U90)</f>
        <v>0</v>
      </c>
      <c r="U89" s="211">
        <f>IF('Indicator Date hidden'!V90="x","x",$U$2-'Indicator Date hidden'!V90)</f>
        <v>0</v>
      </c>
      <c r="V89" s="211">
        <f>IF('Indicator Date hidden'!W90="x","x",$V$2-'Indicator Date hidden'!W90)</f>
        <v>0</v>
      </c>
      <c r="W89" s="211">
        <f>IF('Indicator Date hidden'!X90="x","x",$W$2-'Indicator Date hidden'!X90)</f>
        <v>5</v>
      </c>
      <c r="X89" s="211">
        <f>IF('Indicator Date hidden'!Y90="x","x",$X$2-'Indicator Date hidden'!Y90)</f>
        <v>4</v>
      </c>
      <c r="Y89" s="211">
        <f>IF('Indicator Date hidden'!Z90="x","x",$Y$2-'Indicator Date hidden'!Z90)</f>
        <v>0</v>
      </c>
      <c r="Z89" s="211">
        <f>IF('Indicator Date hidden'!AA90="x","x",$Z$2-'Indicator Date hidden'!AA90)</f>
        <v>0</v>
      </c>
      <c r="AA89" s="211" t="str">
        <f>IF('Indicator Date hidden'!AB90="x","x",$AA$2-'Indicator Date hidden'!AB90)</f>
        <v>x</v>
      </c>
      <c r="AB89" s="211">
        <f>IF('Indicator Date hidden'!AC90="x","x",$AB$2-'Indicator Date hidden'!AC90)</f>
        <v>0</v>
      </c>
      <c r="AC89" s="211">
        <f>IF('Indicator Date hidden'!AD90="x","x",$AC$2-'Indicator Date hidden'!AD90)</f>
        <v>0</v>
      </c>
      <c r="AD89" s="211" t="str">
        <f>IF('Indicator Date hidden'!AE90="x","x",$AD$2-'Indicator Date hidden'!AE90)</f>
        <v>x</v>
      </c>
      <c r="AE89" s="211" t="str">
        <f>IF('Indicator Date hidden'!AF90="x","x",$AE$2-'Indicator Date hidden'!AF90)</f>
        <v>x</v>
      </c>
      <c r="AF89" s="211">
        <f>IF('Indicator Date hidden'!AG90="x","x",$AF$2-'Indicator Date hidden'!AG90)</f>
        <v>7</v>
      </c>
      <c r="AG89" s="211">
        <f>IF('Indicator Date hidden'!AH90="x","x",$AG$2-'Indicator Date hidden'!AH90)</f>
        <v>0</v>
      </c>
      <c r="AH89" s="211">
        <f>IF('Indicator Date hidden'!AI90="x","x",$AH$2-'Indicator Date hidden'!AI90)</f>
        <v>0</v>
      </c>
      <c r="AI89" s="211">
        <f>IF('Indicator Date hidden'!AJ90="x","x",$AI$2-'Indicator Date hidden'!AJ90)</f>
        <v>0</v>
      </c>
      <c r="AJ89" s="211" t="str">
        <f>IF('Indicator Date hidden'!AK90="x","x",$AJ$2-'Indicator Date hidden'!AK90)</f>
        <v>x</v>
      </c>
      <c r="AK89" s="211" t="str">
        <f>IF('Indicator Date hidden'!AL90="x","x",$AK$2-'Indicator Date hidden'!AL90)</f>
        <v>x</v>
      </c>
      <c r="AL89" s="211">
        <f>IF('Indicator Date hidden'!AM90="x","x",$AL$2-'Indicator Date hidden'!AM90)</f>
        <v>0</v>
      </c>
      <c r="AM89" s="211">
        <f>IF('Indicator Date hidden'!AN90="x","x",$AM$2-'Indicator Date hidden'!AN90)</f>
        <v>0</v>
      </c>
      <c r="AN89" s="211">
        <f>IF('Indicator Date hidden'!AO90="x","x",$AN$2-'Indicator Date hidden'!AO90)</f>
        <v>0</v>
      </c>
      <c r="AO89" s="211" t="str">
        <f>IF('Indicator Date hidden'!AP90="x","x",$AO$2-'Indicator Date hidden'!AP90)</f>
        <v>x</v>
      </c>
      <c r="AP89" s="211" t="str">
        <f>IF('Indicator Date hidden'!AQ90="x","x",$AP$2-'Indicator Date hidden'!AQ90)</f>
        <v>x</v>
      </c>
      <c r="AQ89" s="211" t="str">
        <f>IF('Indicator Date hidden'!AR90="x","x",$AQ$2-'Indicator Date hidden'!AR90)</f>
        <v>x</v>
      </c>
      <c r="AR89" s="211">
        <f>IF('Indicator Date hidden'!AS90="x","x",$AR$2-'Indicator Date hidden'!AS90)</f>
        <v>0</v>
      </c>
      <c r="AS89" s="211" t="str">
        <f>IF('Indicator Date hidden'!AT90="x","x",$AS$2-'Indicator Date hidden'!AT90)</f>
        <v>x</v>
      </c>
      <c r="AT89" s="211">
        <f>IF('Indicator Date hidden'!AU90="x","x",$AT$2-'Indicator Date hidden'!AU90)</f>
        <v>0</v>
      </c>
      <c r="AU89" s="211" t="str">
        <f>IF('Indicator Date hidden'!AV90="x","x",$AU$2-'Indicator Date hidden'!AV90)</f>
        <v>x</v>
      </c>
      <c r="AV89" s="211">
        <f>IF('Indicator Date hidden'!AW90="x","x",$AV$2-'Indicator Date hidden'!AW90)</f>
        <v>0</v>
      </c>
      <c r="AW89" s="211">
        <f>IF('Indicator Date hidden'!AX90="x","x",$AW$2-'Indicator Date hidden'!AX90)</f>
        <v>0</v>
      </c>
      <c r="AX89" s="211">
        <f>IF('Indicator Date hidden'!AY90="x","x",$AX$2-'Indicator Date hidden'!AY90)</f>
        <v>0</v>
      </c>
      <c r="AY89" s="211">
        <f>IF('Indicator Date hidden'!AZ90="x","x",$AY$2-'Indicator Date hidden'!AZ90)</f>
        <v>0</v>
      </c>
      <c r="AZ89" s="211">
        <f>IF('Indicator Date hidden'!BA90="x","x",$AZ$2-'Indicator Date hidden'!BA90)</f>
        <v>0</v>
      </c>
      <c r="BA89">
        <f t="shared" si="10"/>
        <v>16</v>
      </c>
      <c r="BB89" s="21">
        <f t="shared" si="11"/>
        <v>0.4</v>
      </c>
      <c r="BC89">
        <f t="shared" si="12"/>
        <v>3</v>
      </c>
      <c r="BD89" s="21">
        <f t="shared" si="13"/>
        <v>1.4456832294800961</v>
      </c>
      <c r="BE89" s="281">
        <f t="shared" si="14"/>
        <v>0</v>
      </c>
    </row>
    <row r="90" spans="1:57" x14ac:dyDescent="0.25">
      <c r="A90" t="s">
        <v>8581</v>
      </c>
      <c r="B90" s="211">
        <f>IF('Indicator Date hidden'!C91="x","x",$B$2-'Indicator Date hidden'!C91)</f>
        <v>0</v>
      </c>
      <c r="C90" s="211">
        <f>IF('Indicator Date hidden'!D91="x","x",$C$2-'Indicator Date hidden'!D91)</f>
        <v>0</v>
      </c>
      <c r="D90" s="211">
        <f>IF('Indicator Date hidden'!E91="x","x",$D$2-'Indicator Date hidden'!E91)</f>
        <v>0</v>
      </c>
      <c r="E90" s="211">
        <f>IF('Indicator Date hidden'!F91="x","x",$E$2-'Indicator Date hidden'!F91)</f>
        <v>0</v>
      </c>
      <c r="F90" s="211">
        <f>IF('Indicator Date hidden'!G91="x","x",$F$2-'Indicator Date hidden'!G91)</f>
        <v>0</v>
      </c>
      <c r="G90" s="211">
        <f>IF('Indicator Date hidden'!H91="x","x",$G$2-'Indicator Date hidden'!H91)</f>
        <v>0</v>
      </c>
      <c r="H90" s="211">
        <f>IF('Indicator Date hidden'!I91="x","x",$H$2-'Indicator Date hidden'!I91)</f>
        <v>0</v>
      </c>
      <c r="I90" s="211">
        <f>IF('Indicator Date hidden'!J91="x","x",$I$2-'Indicator Date hidden'!J91)</f>
        <v>0</v>
      </c>
      <c r="J90" s="211">
        <f>IF('Indicator Date hidden'!K91="x","x",$J$2-'Indicator Date hidden'!K91)</f>
        <v>0</v>
      </c>
      <c r="K90" s="211">
        <f>IF('Indicator Date hidden'!L91="x","x",$K$2-'Indicator Date hidden'!L91)</f>
        <v>0</v>
      </c>
      <c r="L90" s="211">
        <f>IF('Indicator Date hidden'!M91="x","x",$L$2-'Indicator Date hidden'!M91)</f>
        <v>0</v>
      </c>
      <c r="M90" s="211">
        <f>IF('Indicator Date hidden'!N91="x","x",$M$2-'Indicator Date hidden'!N91)</f>
        <v>0</v>
      </c>
      <c r="N90" s="211">
        <f>IF('Indicator Date hidden'!O91="x","x",$N$2-'Indicator Date hidden'!O91)</f>
        <v>0</v>
      </c>
      <c r="O90" s="211">
        <f>IF('Indicator Date hidden'!P91="x","x",$O$2-'Indicator Date hidden'!P91)</f>
        <v>0</v>
      </c>
      <c r="P90" s="211" t="str">
        <f>IF('Indicator Date hidden'!Q91="x","x",$P$2-'Indicator Date hidden'!Q91)</f>
        <v>x</v>
      </c>
      <c r="Q90" s="211" t="str">
        <f>IF('Indicator Date hidden'!R91="x","x",$Q$2-'Indicator Date hidden'!R91)</f>
        <v>x</v>
      </c>
      <c r="R90" s="211">
        <f>IF('Indicator Date hidden'!S91="x","x",$R$2-'Indicator Date hidden'!S91)</f>
        <v>0</v>
      </c>
      <c r="S90" s="211">
        <f>IF('Indicator Date hidden'!T91="x","x",$S$2-'Indicator Date hidden'!T91)</f>
        <v>0</v>
      </c>
      <c r="T90" s="211">
        <f>IF('Indicator Date hidden'!U91="x","x",$T$2-'Indicator Date hidden'!U91)</f>
        <v>0</v>
      </c>
      <c r="U90" s="211" t="str">
        <f>IF('Indicator Date hidden'!V91="x","x",$U$2-'Indicator Date hidden'!V91)</f>
        <v>x</v>
      </c>
      <c r="V90" s="211">
        <f>IF('Indicator Date hidden'!W91="x","x",$V$2-'Indicator Date hidden'!W91)</f>
        <v>0</v>
      </c>
      <c r="W90" s="211">
        <f>IF('Indicator Date hidden'!X91="x","x",$W$2-'Indicator Date hidden'!X91)</f>
        <v>2</v>
      </c>
      <c r="X90" s="211" t="str">
        <f>IF('Indicator Date hidden'!Y91="x","x",$X$2-'Indicator Date hidden'!Y91)</f>
        <v>x</v>
      </c>
      <c r="Y90" s="211">
        <f>IF('Indicator Date hidden'!Z91="x","x",$Y$2-'Indicator Date hidden'!Z91)</f>
        <v>0</v>
      </c>
      <c r="Z90" s="211">
        <f>IF('Indicator Date hidden'!AA91="x","x",$Z$2-'Indicator Date hidden'!AA91)</f>
        <v>0</v>
      </c>
      <c r="AA90" s="211" t="str">
        <f>IF('Indicator Date hidden'!AB91="x","x",$AA$2-'Indicator Date hidden'!AB91)</f>
        <v>x</v>
      </c>
      <c r="AB90" s="211" t="str">
        <f>IF('Indicator Date hidden'!AC91="x","x",$AB$2-'Indicator Date hidden'!AC91)</f>
        <v>x</v>
      </c>
      <c r="AC90" s="211">
        <f>IF('Indicator Date hidden'!AD91="x","x",$AC$2-'Indicator Date hidden'!AD91)</f>
        <v>0</v>
      </c>
      <c r="AD90" s="211">
        <f>IF('Indicator Date hidden'!AE91="x","x",$AD$2-'Indicator Date hidden'!AE91)</f>
        <v>0</v>
      </c>
      <c r="AE90" s="211" t="str">
        <f>IF('Indicator Date hidden'!AF91="x","x",$AE$2-'Indicator Date hidden'!AF91)</f>
        <v>x</v>
      </c>
      <c r="AF90" s="211" t="str">
        <f>IF('Indicator Date hidden'!AG91="x","x",$AF$2-'Indicator Date hidden'!AG91)</f>
        <v>x</v>
      </c>
      <c r="AG90" s="211">
        <f>IF('Indicator Date hidden'!AH91="x","x",$AG$2-'Indicator Date hidden'!AH91)</f>
        <v>0</v>
      </c>
      <c r="AH90" s="211">
        <f>IF('Indicator Date hidden'!AI91="x","x",$AH$2-'Indicator Date hidden'!AI91)</f>
        <v>0</v>
      </c>
      <c r="AI90" s="211">
        <f>IF('Indicator Date hidden'!AJ91="x","x",$AI$2-'Indicator Date hidden'!AJ91)</f>
        <v>0</v>
      </c>
      <c r="AJ90" s="211" t="str">
        <f>IF('Indicator Date hidden'!AK91="x","x",$AJ$2-'Indicator Date hidden'!AK91)</f>
        <v>x</v>
      </c>
      <c r="AK90" s="211" t="str">
        <f>IF('Indicator Date hidden'!AL91="x","x",$AK$2-'Indicator Date hidden'!AL91)</f>
        <v>x</v>
      </c>
      <c r="AL90" s="211">
        <f>IF('Indicator Date hidden'!AM91="x","x",$AL$2-'Indicator Date hidden'!AM91)</f>
        <v>0</v>
      </c>
      <c r="AM90" s="211">
        <f>IF('Indicator Date hidden'!AN91="x","x",$AM$2-'Indicator Date hidden'!AN91)</f>
        <v>0</v>
      </c>
      <c r="AN90" s="211">
        <f>IF('Indicator Date hidden'!AO91="x","x",$AN$2-'Indicator Date hidden'!AO91)</f>
        <v>0</v>
      </c>
      <c r="AO90" s="211" t="str">
        <f>IF('Indicator Date hidden'!AP91="x","x",$AO$2-'Indicator Date hidden'!AP91)</f>
        <v>x</v>
      </c>
      <c r="AP90" s="211" t="str">
        <f>IF('Indicator Date hidden'!AQ91="x","x",$AP$2-'Indicator Date hidden'!AQ91)</f>
        <v>x</v>
      </c>
      <c r="AQ90" s="211" t="str">
        <f>IF('Indicator Date hidden'!AR91="x","x",$AQ$2-'Indicator Date hidden'!AR91)</f>
        <v>x</v>
      </c>
      <c r="AR90" s="211">
        <f>IF('Indicator Date hidden'!AS91="x","x",$AR$2-'Indicator Date hidden'!AS91)</f>
        <v>0</v>
      </c>
      <c r="AS90" s="211">
        <f>IF('Indicator Date hidden'!AT91="x","x",$AS$2-'Indicator Date hidden'!AT91)</f>
        <v>0</v>
      </c>
      <c r="AT90" s="211">
        <f>IF('Indicator Date hidden'!AU91="x","x",$AT$2-'Indicator Date hidden'!AU91)</f>
        <v>0</v>
      </c>
      <c r="AU90" s="211">
        <f>IF('Indicator Date hidden'!AV91="x","x",$AU$2-'Indicator Date hidden'!AV91)</f>
        <v>6</v>
      </c>
      <c r="AV90" s="211">
        <f>IF('Indicator Date hidden'!AW91="x","x",$AV$2-'Indicator Date hidden'!AW91)</f>
        <v>0</v>
      </c>
      <c r="AW90" s="211">
        <f>IF('Indicator Date hidden'!AX91="x","x",$AW$2-'Indicator Date hidden'!AX91)</f>
        <v>0</v>
      </c>
      <c r="AX90" s="211">
        <f>IF('Indicator Date hidden'!AY91="x","x",$AX$2-'Indicator Date hidden'!AY91)</f>
        <v>0</v>
      </c>
      <c r="AY90" s="211">
        <f>IF('Indicator Date hidden'!AZ91="x","x",$AY$2-'Indicator Date hidden'!AZ91)</f>
        <v>0</v>
      </c>
      <c r="AZ90" s="211">
        <f>IF('Indicator Date hidden'!BA91="x","x",$AZ$2-'Indicator Date hidden'!BA91)</f>
        <v>0</v>
      </c>
      <c r="BA90">
        <f t="shared" si="10"/>
        <v>8</v>
      </c>
      <c r="BB90" s="21">
        <f t="shared" si="11"/>
        <v>0.21052631578947367</v>
      </c>
      <c r="BC90">
        <f t="shared" si="12"/>
        <v>2</v>
      </c>
      <c r="BD90" s="21">
        <f t="shared" si="13"/>
        <v>1.0041465278073112</v>
      </c>
      <c r="BE90" s="281">
        <f t="shared" si="14"/>
        <v>0</v>
      </c>
    </row>
    <row r="91" spans="1:57" x14ac:dyDescent="0.25">
      <c r="A91" t="s">
        <v>8512</v>
      </c>
      <c r="B91" s="211">
        <f>IF('Indicator Date hidden'!C92="x","x",$B$2-'Indicator Date hidden'!C92)</f>
        <v>0</v>
      </c>
      <c r="C91" s="211">
        <f>IF('Indicator Date hidden'!D92="x","x",$C$2-'Indicator Date hidden'!D92)</f>
        <v>0</v>
      </c>
      <c r="D91" s="211">
        <f>IF('Indicator Date hidden'!E92="x","x",$D$2-'Indicator Date hidden'!E92)</f>
        <v>0</v>
      </c>
      <c r="E91" s="211">
        <f>IF('Indicator Date hidden'!F92="x","x",$E$2-'Indicator Date hidden'!F92)</f>
        <v>0</v>
      </c>
      <c r="F91" s="211">
        <f>IF('Indicator Date hidden'!G92="x","x",$F$2-'Indicator Date hidden'!G92)</f>
        <v>0</v>
      </c>
      <c r="G91" s="211">
        <f>IF('Indicator Date hidden'!H92="x","x",$G$2-'Indicator Date hidden'!H92)</f>
        <v>0</v>
      </c>
      <c r="H91" s="211">
        <f>IF('Indicator Date hidden'!I92="x","x",$H$2-'Indicator Date hidden'!I92)</f>
        <v>0</v>
      </c>
      <c r="I91" s="211">
        <f>IF('Indicator Date hidden'!J92="x","x",$I$2-'Indicator Date hidden'!J92)</f>
        <v>0</v>
      </c>
      <c r="J91" s="211">
        <f>IF('Indicator Date hidden'!K92="x","x",$J$2-'Indicator Date hidden'!K92)</f>
        <v>0</v>
      </c>
      <c r="K91" s="211">
        <f>IF('Indicator Date hidden'!L92="x","x",$K$2-'Indicator Date hidden'!L92)</f>
        <v>0</v>
      </c>
      <c r="L91" s="211">
        <f>IF('Indicator Date hidden'!M92="x","x",$L$2-'Indicator Date hidden'!M92)</f>
        <v>0</v>
      </c>
      <c r="M91" s="211">
        <f>IF('Indicator Date hidden'!N92="x","x",$M$2-'Indicator Date hidden'!N92)</f>
        <v>0</v>
      </c>
      <c r="N91" s="211">
        <f>IF('Indicator Date hidden'!O92="x","x",$N$2-'Indicator Date hidden'!O92)</f>
        <v>0</v>
      </c>
      <c r="O91" s="211">
        <f>IF('Indicator Date hidden'!P92="x","x",$O$2-'Indicator Date hidden'!P92)</f>
        <v>0</v>
      </c>
      <c r="P91" s="211">
        <f>IF('Indicator Date hidden'!Q92="x","x",$P$2-'Indicator Date hidden'!Q92)</f>
        <v>0</v>
      </c>
      <c r="Q91" s="211" t="str">
        <f>IF('Indicator Date hidden'!R92="x","x",$Q$2-'Indicator Date hidden'!R92)</f>
        <v>x</v>
      </c>
      <c r="R91" s="211">
        <f>IF('Indicator Date hidden'!S92="x","x",$R$2-'Indicator Date hidden'!S92)</f>
        <v>0</v>
      </c>
      <c r="S91" s="211">
        <f>IF('Indicator Date hidden'!T92="x","x",$S$2-'Indicator Date hidden'!T92)</f>
        <v>0</v>
      </c>
      <c r="T91" s="211">
        <f>IF('Indicator Date hidden'!U92="x","x",$T$2-'Indicator Date hidden'!U92)</f>
        <v>0</v>
      </c>
      <c r="U91" s="211" t="str">
        <f>IF('Indicator Date hidden'!V92="x","x",$U$2-'Indicator Date hidden'!V92)</f>
        <v>x</v>
      </c>
      <c r="V91" s="211">
        <f>IF('Indicator Date hidden'!W92="x","x",$V$2-'Indicator Date hidden'!W92)</f>
        <v>0</v>
      </c>
      <c r="W91" s="211">
        <f>IF('Indicator Date hidden'!X92="x","x",$W$2-'Indicator Date hidden'!X92)</f>
        <v>4</v>
      </c>
      <c r="X91" s="211">
        <f>IF('Indicator Date hidden'!Y92="x","x",$X$2-'Indicator Date hidden'!Y92)</f>
        <v>2</v>
      </c>
      <c r="Y91" s="211">
        <f>IF('Indicator Date hidden'!Z92="x","x",$Y$2-'Indicator Date hidden'!Z92)</f>
        <v>0</v>
      </c>
      <c r="Z91" s="211">
        <f>IF('Indicator Date hidden'!AA92="x","x",$Z$2-'Indicator Date hidden'!AA92)</f>
        <v>0</v>
      </c>
      <c r="AA91" s="211" t="str">
        <f>IF('Indicator Date hidden'!AB92="x","x",$AA$2-'Indicator Date hidden'!AB92)</f>
        <v>x</v>
      </c>
      <c r="AB91" s="211">
        <f>IF('Indicator Date hidden'!AC92="x","x",$AB$2-'Indicator Date hidden'!AC92)</f>
        <v>0</v>
      </c>
      <c r="AC91" s="211">
        <f>IF('Indicator Date hidden'!AD92="x","x",$AC$2-'Indicator Date hidden'!AD92)</f>
        <v>0</v>
      </c>
      <c r="AD91" s="211">
        <f>IF('Indicator Date hidden'!AE92="x","x",$AD$2-'Indicator Date hidden'!AE92)</f>
        <v>0</v>
      </c>
      <c r="AE91" s="211">
        <f>IF('Indicator Date hidden'!AF92="x","x",$AE$2-'Indicator Date hidden'!AF92)</f>
        <v>0</v>
      </c>
      <c r="AF91" s="211" t="str">
        <f>IF('Indicator Date hidden'!AG92="x","x",$AF$2-'Indicator Date hidden'!AG92)</f>
        <v>x</v>
      </c>
      <c r="AG91" s="211">
        <f>IF('Indicator Date hidden'!AH92="x","x",$AG$2-'Indicator Date hidden'!AH92)</f>
        <v>0</v>
      </c>
      <c r="AH91" s="211">
        <f>IF('Indicator Date hidden'!AI92="x","x",$AH$2-'Indicator Date hidden'!AI92)</f>
        <v>0</v>
      </c>
      <c r="AI91" s="211">
        <f>IF('Indicator Date hidden'!AJ92="x","x",$AI$2-'Indicator Date hidden'!AJ92)</f>
        <v>0</v>
      </c>
      <c r="AJ91" s="211" t="str">
        <f>IF('Indicator Date hidden'!AK92="x","x",$AJ$2-'Indicator Date hidden'!AK92)</f>
        <v>x</v>
      </c>
      <c r="AK91" s="211">
        <f>IF('Indicator Date hidden'!AL92="x","x",$AK$2-'Indicator Date hidden'!AL92)</f>
        <v>1</v>
      </c>
      <c r="AL91" s="211">
        <f>IF('Indicator Date hidden'!AM92="x","x",$AL$2-'Indicator Date hidden'!AM92)</f>
        <v>0</v>
      </c>
      <c r="AM91" s="211">
        <f>IF('Indicator Date hidden'!AN92="x","x",$AM$2-'Indicator Date hidden'!AN92)</f>
        <v>0</v>
      </c>
      <c r="AN91" s="211">
        <f>IF('Indicator Date hidden'!AO92="x","x",$AN$2-'Indicator Date hidden'!AO92)</f>
        <v>0</v>
      </c>
      <c r="AO91" s="211">
        <f>IF('Indicator Date hidden'!AP92="x","x",$AO$2-'Indicator Date hidden'!AP92)</f>
        <v>0</v>
      </c>
      <c r="AP91" s="211">
        <f>IF('Indicator Date hidden'!AQ92="x","x",$AP$2-'Indicator Date hidden'!AQ92)</f>
        <v>0</v>
      </c>
      <c r="AQ91" s="211">
        <f>IF('Indicator Date hidden'!AR92="x","x",$AQ$2-'Indicator Date hidden'!AR92)</f>
        <v>4</v>
      </c>
      <c r="AR91" s="211">
        <f>IF('Indicator Date hidden'!AS92="x","x",$AR$2-'Indicator Date hidden'!AS92)</f>
        <v>0</v>
      </c>
      <c r="AS91" s="211">
        <f>IF('Indicator Date hidden'!AT92="x","x",$AS$2-'Indicator Date hidden'!AT92)</f>
        <v>0</v>
      </c>
      <c r="AT91" s="211">
        <f>IF('Indicator Date hidden'!AU92="x","x",$AT$2-'Indicator Date hidden'!AU92)</f>
        <v>0</v>
      </c>
      <c r="AU91" s="211" t="str">
        <f>IF('Indicator Date hidden'!AV92="x","x",$AU$2-'Indicator Date hidden'!AV92)</f>
        <v>x</v>
      </c>
      <c r="AV91" s="211">
        <f>IF('Indicator Date hidden'!AW92="x","x",$AV$2-'Indicator Date hidden'!AW92)</f>
        <v>0</v>
      </c>
      <c r="AW91" s="211">
        <f>IF('Indicator Date hidden'!AX92="x","x",$AW$2-'Indicator Date hidden'!AX92)</f>
        <v>0</v>
      </c>
      <c r="AX91" s="211">
        <f>IF('Indicator Date hidden'!AY92="x","x",$AX$2-'Indicator Date hidden'!AY92)</f>
        <v>0</v>
      </c>
      <c r="AY91" s="211">
        <f>IF('Indicator Date hidden'!AZ92="x","x",$AY$2-'Indicator Date hidden'!AZ92)</f>
        <v>0</v>
      </c>
      <c r="AZ91" s="211">
        <f>IF('Indicator Date hidden'!BA92="x","x",$AZ$2-'Indicator Date hidden'!BA92)</f>
        <v>3</v>
      </c>
      <c r="BA91">
        <f t="shared" si="10"/>
        <v>14</v>
      </c>
      <c r="BB91" s="21">
        <f t="shared" si="11"/>
        <v>0.31111111111111112</v>
      </c>
      <c r="BC91">
        <f t="shared" si="12"/>
        <v>5</v>
      </c>
      <c r="BD91" s="21">
        <f t="shared" si="13"/>
        <v>0.9619938143072605</v>
      </c>
      <c r="BE91" s="281">
        <f t="shared" si="14"/>
        <v>0</v>
      </c>
    </row>
    <row r="92" spans="1:57" x14ac:dyDescent="0.25">
      <c r="A92" t="s">
        <v>8514</v>
      </c>
      <c r="B92" s="211">
        <f>IF('Indicator Date hidden'!C93="x","x",$B$2-'Indicator Date hidden'!C93)</f>
        <v>0</v>
      </c>
      <c r="C92" s="211">
        <f>IF('Indicator Date hidden'!D93="x","x",$C$2-'Indicator Date hidden'!D93)</f>
        <v>0</v>
      </c>
      <c r="D92" s="211">
        <f>IF('Indicator Date hidden'!E93="x","x",$D$2-'Indicator Date hidden'!E93)</f>
        <v>0</v>
      </c>
      <c r="E92" s="211">
        <f>IF('Indicator Date hidden'!F93="x","x",$E$2-'Indicator Date hidden'!F93)</f>
        <v>0</v>
      </c>
      <c r="F92" s="211">
        <f>IF('Indicator Date hidden'!G93="x","x",$F$2-'Indicator Date hidden'!G93)</f>
        <v>0</v>
      </c>
      <c r="G92" s="211">
        <f>IF('Indicator Date hidden'!H93="x","x",$G$2-'Indicator Date hidden'!H93)</f>
        <v>0</v>
      </c>
      <c r="H92" s="211">
        <f>IF('Indicator Date hidden'!I93="x","x",$H$2-'Indicator Date hidden'!I93)</f>
        <v>0</v>
      </c>
      <c r="I92" s="211">
        <f>IF('Indicator Date hidden'!J93="x","x",$I$2-'Indicator Date hidden'!J93)</f>
        <v>0</v>
      </c>
      <c r="J92" s="211">
        <f>IF('Indicator Date hidden'!K93="x","x",$J$2-'Indicator Date hidden'!K93)</f>
        <v>0</v>
      </c>
      <c r="K92" s="211">
        <f>IF('Indicator Date hidden'!L93="x","x",$K$2-'Indicator Date hidden'!L93)</f>
        <v>0</v>
      </c>
      <c r="L92" s="211">
        <f>IF('Indicator Date hidden'!M93="x","x",$L$2-'Indicator Date hidden'!M93)</f>
        <v>0</v>
      </c>
      <c r="M92" s="211">
        <f>IF('Indicator Date hidden'!N93="x","x",$M$2-'Indicator Date hidden'!N93)</f>
        <v>0</v>
      </c>
      <c r="N92" s="211">
        <f>IF('Indicator Date hidden'!O93="x","x",$N$2-'Indicator Date hidden'!O93)</f>
        <v>0</v>
      </c>
      <c r="O92" s="211">
        <f>IF('Indicator Date hidden'!P93="x","x",$O$2-'Indicator Date hidden'!P93)</f>
        <v>0</v>
      </c>
      <c r="P92" s="211">
        <f>IF('Indicator Date hidden'!Q93="x","x",$P$2-'Indicator Date hidden'!Q93)</f>
        <v>0</v>
      </c>
      <c r="Q92" s="211" t="str">
        <f>IF('Indicator Date hidden'!R93="x","x",$Q$2-'Indicator Date hidden'!R93)</f>
        <v>x</v>
      </c>
      <c r="R92" s="211">
        <f>IF('Indicator Date hidden'!S93="x","x",$R$2-'Indicator Date hidden'!S93)</f>
        <v>0</v>
      </c>
      <c r="S92" s="211">
        <f>IF('Indicator Date hidden'!T93="x","x",$S$2-'Indicator Date hidden'!T93)</f>
        <v>0</v>
      </c>
      <c r="T92" s="211">
        <f>IF('Indicator Date hidden'!U93="x","x",$T$2-'Indicator Date hidden'!U93)</f>
        <v>0</v>
      </c>
      <c r="U92" s="211" t="str">
        <f>IF('Indicator Date hidden'!V93="x","x",$U$2-'Indicator Date hidden'!V93)</f>
        <v>x</v>
      </c>
      <c r="V92" s="211">
        <f>IF('Indicator Date hidden'!W93="x","x",$V$2-'Indicator Date hidden'!W93)</f>
        <v>0</v>
      </c>
      <c r="W92" s="211">
        <f>IF('Indicator Date hidden'!X93="x","x",$W$2-'Indicator Date hidden'!X93)</f>
        <v>0</v>
      </c>
      <c r="X92" s="211">
        <f>IF('Indicator Date hidden'!Y93="x","x",$X$2-'Indicator Date hidden'!Y93)</f>
        <v>2</v>
      </c>
      <c r="Y92" s="211">
        <f>IF('Indicator Date hidden'!Z93="x","x",$Y$2-'Indicator Date hidden'!Z93)</f>
        <v>0</v>
      </c>
      <c r="Z92" s="211">
        <f>IF('Indicator Date hidden'!AA93="x","x",$Z$2-'Indicator Date hidden'!AA93)</f>
        <v>0</v>
      </c>
      <c r="AA92" s="211" t="str">
        <f>IF('Indicator Date hidden'!AB93="x","x",$AA$2-'Indicator Date hidden'!AB93)</f>
        <v>x</v>
      </c>
      <c r="AB92" s="211">
        <f>IF('Indicator Date hidden'!AC93="x","x",$AB$2-'Indicator Date hidden'!AC93)</f>
        <v>0</v>
      </c>
      <c r="AC92" s="211">
        <f>IF('Indicator Date hidden'!AD93="x","x",$AC$2-'Indicator Date hidden'!AD93)</f>
        <v>0</v>
      </c>
      <c r="AD92" s="211" t="str">
        <f>IF('Indicator Date hidden'!AE93="x","x",$AD$2-'Indicator Date hidden'!AE93)</f>
        <v>x</v>
      </c>
      <c r="AE92" s="211">
        <f>IF('Indicator Date hidden'!AF93="x","x",$AE$2-'Indicator Date hidden'!AF93)</f>
        <v>0</v>
      </c>
      <c r="AF92" s="211" t="str">
        <f>IF('Indicator Date hidden'!AG93="x","x",$AF$2-'Indicator Date hidden'!AG93)</f>
        <v>x</v>
      </c>
      <c r="AG92" s="211">
        <f>IF('Indicator Date hidden'!AH93="x","x",$AG$2-'Indicator Date hidden'!AH93)</f>
        <v>0</v>
      </c>
      <c r="AH92" s="211">
        <f>IF('Indicator Date hidden'!AI93="x","x",$AH$2-'Indicator Date hidden'!AI93)</f>
        <v>0</v>
      </c>
      <c r="AI92" s="211">
        <f>IF('Indicator Date hidden'!AJ93="x","x",$AI$2-'Indicator Date hidden'!AJ93)</f>
        <v>0</v>
      </c>
      <c r="AJ92" s="211" t="str">
        <f>IF('Indicator Date hidden'!AK93="x","x",$AJ$2-'Indicator Date hidden'!AK93)</f>
        <v>x</v>
      </c>
      <c r="AK92" s="211">
        <f>IF('Indicator Date hidden'!AL93="x","x",$AK$2-'Indicator Date hidden'!AL93)</f>
        <v>1</v>
      </c>
      <c r="AL92" s="211">
        <f>IF('Indicator Date hidden'!AM93="x","x",$AL$2-'Indicator Date hidden'!AM93)</f>
        <v>0</v>
      </c>
      <c r="AM92" s="211">
        <f>IF('Indicator Date hidden'!AN93="x","x",$AM$2-'Indicator Date hidden'!AN93)</f>
        <v>0</v>
      </c>
      <c r="AN92" s="211">
        <f>IF('Indicator Date hidden'!AO93="x","x",$AN$2-'Indicator Date hidden'!AO93)</f>
        <v>0</v>
      </c>
      <c r="AO92" s="211">
        <f>IF('Indicator Date hidden'!AP93="x","x",$AO$2-'Indicator Date hidden'!AP93)</f>
        <v>0</v>
      </c>
      <c r="AP92" s="211">
        <f>IF('Indicator Date hidden'!AQ93="x","x",$AP$2-'Indicator Date hidden'!AQ93)</f>
        <v>0</v>
      </c>
      <c r="AQ92" s="211" t="str">
        <f>IF('Indicator Date hidden'!AR93="x","x",$AQ$2-'Indicator Date hidden'!AR93)</f>
        <v>x</v>
      </c>
      <c r="AR92" s="211">
        <f>IF('Indicator Date hidden'!AS93="x","x",$AR$2-'Indicator Date hidden'!AS93)</f>
        <v>0</v>
      </c>
      <c r="AS92" s="211">
        <f>IF('Indicator Date hidden'!AT93="x","x",$AS$2-'Indicator Date hidden'!AT93)</f>
        <v>0</v>
      </c>
      <c r="AT92" s="211">
        <f>IF('Indicator Date hidden'!AU93="x","x",$AT$2-'Indicator Date hidden'!AU93)</f>
        <v>0</v>
      </c>
      <c r="AU92" s="211">
        <f>IF('Indicator Date hidden'!AV93="x","x",$AU$2-'Indicator Date hidden'!AV93)</f>
        <v>1</v>
      </c>
      <c r="AV92" s="211">
        <f>IF('Indicator Date hidden'!AW93="x","x",$AV$2-'Indicator Date hidden'!AW93)</f>
        <v>0</v>
      </c>
      <c r="AW92" s="211">
        <f>IF('Indicator Date hidden'!AX93="x","x",$AW$2-'Indicator Date hidden'!AX93)</f>
        <v>0</v>
      </c>
      <c r="AX92" s="211">
        <f>IF('Indicator Date hidden'!AY93="x","x",$AX$2-'Indicator Date hidden'!AY93)</f>
        <v>0</v>
      </c>
      <c r="AY92" s="211">
        <f>IF('Indicator Date hidden'!AZ93="x","x",$AY$2-'Indicator Date hidden'!AZ93)</f>
        <v>0</v>
      </c>
      <c r="AZ92" s="211">
        <f>IF('Indicator Date hidden'!BA93="x","x",$AZ$2-'Indicator Date hidden'!BA93)</f>
        <v>0</v>
      </c>
      <c r="BA92">
        <f t="shared" si="10"/>
        <v>4</v>
      </c>
      <c r="BB92" s="21">
        <f t="shared" si="11"/>
        <v>9.0909090909090912E-2</v>
      </c>
      <c r="BC92">
        <f t="shared" si="12"/>
        <v>3</v>
      </c>
      <c r="BD92" s="21">
        <f t="shared" si="13"/>
        <v>0.35790944881871867</v>
      </c>
      <c r="BE92" s="281">
        <f t="shared" si="14"/>
        <v>0</v>
      </c>
    </row>
    <row r="93" spans="1:57" x14ac:dyDescent="0.25">
      <c r="A93" t="s">
        <v>8504</v>
      </c>
      <c r="B93" s="211">
        <f>IF('Indicator Date hidden'!C94="x","x",$B$2-'Indicator Date hidden'!C94)</f>
        <v>0</v>
      </c>
      <c r="C93" s="211">
        <f>IF('Indicator Date hidden'!D94="x","x",$C$2-'Indicator Date hidden'!D94)</f>
        <v>0</v>
      </c>
      <c r="D93" s="211">
        <f>IF('Indicator Date hidden'!E94="x","x",$D$2-'Indicator Date hidden'!E94)</f>
        <v>0</v>
      </c>
      <c r="E93" s="211">
        <f>IF('Indicator Date hidden'!F94="x","x",$E$2-'Indicator Date hidden'!F94)</f>
        <v>0</v>
      </c>
      <c r="F93" s="211">
        <f>IF('Indicator Date hidden'!G94="x","x",$F$2-'Indicator Date hidden'!G94)</f>
        <v>0</v>
      </c>
      <c r="G93" s="211">
        <f>IF('Indicator Date hidden'!H94="x","x",$G$2-'Indicator Date hidden'!H94)</f>
        <v>0</v>
      </c>
      <c r="H93" s="211">
        <f>IF('Indicator Date hidden'!I94="x","x",$H$2-'Indicator Date hidden'!I94)</f>
        <v>0</v>
      </c>
      <c r="I93" s="211">
        <f>IF('Indicator Date hidden'!J94="x","x",$I$2-'Indicator Date hidden'!J94)</f>
        <v>0</v>
      </c>
      <c r="J93" s="211">
        <f>IF('Indicator Date hidden'!K94="x","x",$J$2-'Indicator Date hidden'!K94)</f>
        <v>0</v>
      </c>
      <c r="K93" s="211">
        <f>IF('Indicator Date hidden'!L94="x","x",$K$2-'Indicator Date hidden'!L94)</f>
        <v>0</v>
      </c>
      <c r="L93" s="211">
        <f>IF('Indicator Date hidden'!M94="x","x",$L$2-'Indicator Date hidden'!M94)</f>
        <v>0</v>
      </c>
      <c r="M93" s="211">
        <f>IF('Indicator Date hidden'!N94="x","x",$M$2-'Indicator Date hidden'!N94)</f>
        <v>0</v>
      </c>
      <c r="N93" s="211">
        <f>IF('Indicator Date hidden'!O94="x","x",$N$2-'Indicator Date hidden'!O94)</f>
        <v>0</v>
      </c>
      <c r="O93" s="211">
        <f>IF('Indicator Date hidden'!P94="x","x",$O$2-'Indicator Date hidden'!P94)</f>
        <v>0</v>
      </c>
      <c r="P93" s="211">
        <f>IF('Indicator Date hidden'!Q94="x","x",$P$2-'Indicator Date hidden'!Q94)</f>
        <v>0</v>
      </c>
      <c r="Q93" s="211">
        <f>IF('Indicator Date hidden'!R94="x","x",$Q$2-'Indicator Date hidden'!R94)</f>
        <v>2</v>
      </c>
      <c r="R93" s="211">
        <f>IF('Indicator Date hidden'!S94="x","x",$R$2-'Indicator Date hidden'!S94)</f>
        <v>0</v>
      </c>
      <c r="S93" s="211">
        <f>IF('Indicator Date hidden'!T94="x","x",$S$2-'Indicator Date hidden'!T94)</f>
        <v>0</v>
      </c>
      <c r="T93" s="211">
        <f>IF('Indicator Date hidden'!U94="x","x",$T$2-'Indicator Date hidden'!U94)</f>
        <v>0</v>
      </c>
      <c r="U93" s="211">
        <f>IF('Indicator Date hidden'!V94="x","x",$U$2-'Indicator Date hidden'!V94)</f>
        <v>0</v>
      </c>
      <c r="V93" s="211">
        <f>IF('Indicator Date hidden'!W94="x","x",$V$2-'Indicator Date hidden'!W94)</f>
        <v>0</v>
      </c>
      <c r="W93" s="211">
        <f>IF('Indicator Date hidden'!X94="x","x",$W$2-'Indicator Date hidden'!X94)</f>
        <v>0</v>
      </c>
      <c r="X93" s="211">
        <f>IF('Indicator Date hidden'!Y94="x","x",$X$2-'Indicator Date hidden'!Y94)</f>
        <v>1</v>
      </c>
      <c r="Y93" s="211">
        <f>IF('Indicator Date hidden'!Z94="x","x",$Y$2-'Indicator Date hidden'!Z94)</f>
        <v>0</v>
      </c>
      <c r="Z93" s="211">
        <f>IF('Indicator Date hidden'!AA94="x","x",$Z$2-'Indicator Date hidden'!AA94)</f>
        <v>0</v>
      </c>
      <c r="AA93" s="211">
        <f>IF('Indicator Date hidden'!AB94="x","x",$AA$2-'Indicator Date hidden'!AB94)</f>
        <v>0</v>
      </c>
      <c r="AB93" s="211">
        <f>IF('Indicator Date hidden'!AC94="x","x",$AB$2-'Indicator Date hidden'!AC94)</f>
        <v>0</v>
      </c>
      <c r="AC93" s="211">
        <f>IF('Indicator Date hidden'!AD94="x","x",$AC$2-'Indicator Date hidden'!AD94)</f>
        <v>0</v>
      </c>
      <c r="AD93" s="211">
        <f>IF('Indicator Date hidden'!AE94="x","x",$AD$2-'Indicator Date hidden'!AE94)</f>
        <v>0</v>
      </c>
      <c r="AE93" s="211">
        <f>IF('Indicator Date hidden'!AF94="x","x",$AE$2-'Indicator Date hidden'!AF94)</f>
        <v>0</v>
      </c>
      <c r="AF93" s="211">
        <f>IF('Indicator Date hidden'!AG94="x","x",$AF$2-'Indicator Date hidden'!AG94)</f>
        <v>1</v>
      </c>
      <c r="AG93" s="211">
        <f>IF('Indicator Date hidden'!AH94="x","x",$AG$2-'Indicator Date hidden'!AH94)</f>
        <v>0</v>
      </c>
      <c r="AH93" s="211">
        <f>IF('Indicator Date hidden'!AI94="x","x",$AH$2-'Indicator Date hidden'!AI94)</f>
        <v>0</v>
      </c>
      <c r="AI93" s="211">
        <f>IF('Indicator Date hidden'!AJ94="x","x",$AI$2-'Indicator Date hidden'!AJ94)</f>
        <v>0</v>
      </c>
      <c r="AJ93" s="211" t="str">
        <f>IF('Indicator Date hidden'!AK94="x","x",$AJ$2-'Indicator Date hidden'!AK94)</f>
        <v>x</v>
      </c>
      <c r="AK93" s="211">
        <f>IF('Indicator Date hidden'!AL94="x","x",$AK$2-'Indicator Date hidden'!AL94)</f>
        <v>1</v>
      </c>
      <c r="AL93" s="211">
        <f>IF('Indicator Date hidden'!AM94="x","x",$AL$2-'Indicator Date hidden'!AM94)</f>
        <v>0</v>
      </c>
      <c r="AM93" s="211">
        <f>IF('Indicator Date hidden'!AN94="x","x",$AM$2-'Indicator Date hidden'!AN94)</f>
        <v>0</v>
      </c>
      <c r="AN93" s="211">
        <f>IF('Indicator Date hidden'!AO94="x","x",$AN$2-'Indicator Date hidden'!AO94)</f>
        <v>0</v>
      </c>
      <c r="AO93" s="211" t="str">
        <f>IF('Indicator Date hidden'!AP94="x","x",$AO$2-'Indicator Date hidden'!AP94)</f>
        <v>x</v>
      </c>
      <c r="AP93" s="211" t="str">
        <f>IF('Indicator Date hidden'!AQ94="x","x",$AP$2-'Indicator Date hidden'!AQ94)</f>
        <v>x</v>
      </c>
      <c r="AQ93" s="211">
        <f>IF('Indicator Date hidden'!AR94="x","x",$AQ$2-'Indicator Date hidden'!AR94)</f>
        <v>0</v>
      </c>
      <c r="AR93" s="211">
        <f>IF('Indicator Date hidden'!AS94="x","x",$AR$2-'Indicator Date hidden'!AS94)</f>
        <v>0</v>
      </c>
      <c r="AS93" s="211">
        <f>IF('Indicator Date hidden'!AT94="x","x",$AS$2-'Indicator Date hidden'!AT94)</f>
        <v>0</v>
      </c>
      <c r="AT93" s="211">
        <f>IF('Indicator Date hidden'!AU94="x","x",$AT$2-'Indicator Date hidden'!AU94)</f>
        <v>0</v>
      </c>
      <c r="AU93" s="211">
        <f>IF('Indicator Date hidden'!AV94="x","x",$AU$2-'Indicator Date hidden'!AV94)</f>
        <v>5</v>
      </c>
      <c r="AV93" s="211">
        <f>IF('Indicator Date hidden'!AW94="x","x",$AV$2-'Indicator Date hidden'!AW94)</f>
        <v>0</v>
      </c>
      <c r="AW93" s="211">
        <f>IF('Indicator Date hidden'!AX94="x","x",$AW$2-'Indicator Date hidden'!AX94)</f>
        <v>0</v>
      </c>
      <c r="AX93" s="211">
        <f>IF('Indicator Date hidden'!AY94="x","x",$AX$2-'Indicator Date hidden'!AY94)</f>
        <v>0</v>
      </c>
      <c r="AY93" s="211">
        <f>IF('Indicator Date hidden'!AZ94="x","x",$AY$2-'Indicator Date hidden'!AZ94)</f>
        <v>0</v>
      </c>
      <c r="AZ93" s="211">
        <f>IF('Indicator Date hidden'!BA94="x","x",$AZ$2-'Indicator Date hidden'!BA94)</f>
        <v>0</v>
      </c>
      <c r="BA93">
        <f t="shared" si="10"/>
        <v>10</v>
      </c>
      <c r="BB93" s="21">
        <f t="shared" si="11"/>
        <v>0.20833333333333334</v>
      </c>
      <c r="BC93">
        <f t="shared" si="12"/>
        <v>5</v>
      </c>
      <c r="BD93" s="21">
        <f t="shared" si="13"/>
        <v>0.78947063839568399</v>
      </c>
      <c r="BE93" s="281">
        <f t="shared" si="14"/>
        <v>0</v>
      </c>
    </row>
    <row r="94" spans="1:57" x14ac:dyDescent="0.25">
      <c r="A94" t="s">
        <v>8516</v>
      </c>
      <c r="B94" s="211">
        <f>IF('Indicator Date hidden'!C95="x","x",$B$2-'Indicator Date hidden'!C95)</f>
        <v>0</v>
      </c>
      <c r="C94" s="211">
        <f>IF('Indicator Date hidden'!D95="x","x",$C$2-'Indicator Date hidden'!D95)</f>
        <v>0</v>
      </c>
      <c r="D94" s="211">
        <f>IF('Indicator Date hidden'!E95="x","x",$D$2-'Indicator Date hidden'!E95)</f>
        <v>0</v>
      </c>
      <c r="E94" s="211">
        <f>IF('Indicator Date hidden'!F95="x","x",$E$2-'Indicator Date hidden'!F95)</f>
        <v>0</v>
      </c>
      <c r="F94" s="211">
        <f>IF('Indicator Date hidden'!G95="x","x",$F$2-'Indicator Date hidden'!G95)</f>
        <v>0</v>
      </c>
      <c r="G94" s="211">
        <f>IF('Indicator Date hidden'!H95="x","x",$G$2-'Indicator Date hidden'!H95)</f>
        <v>0</v>
      </c>
      <c r="H94" s="211">
        <f>IF('Indicator Date hidden'!I95="x","x",$H$2-'Indicator Date hidden'!I95)</f>
        <v>0</v>
      </c>
      <c r="I94" s="211">
        <f>IF('Indicator Date hidden'!J95="x","x",$I$2-'Indicator Date hidden'!J95)</f>
        <v>0</v>
      </c>
      <c r="J94" s="211">
        <f>IF('Indicator Date hidden'!K95="x","x",$J$2-'Indicator Date hidden'!K95)</f>
        <v>0</v>
      </c>
      <c r="K94" s="211">
        <f>IF('Indicator Date hidden'!L95="x","x",$K$2-'Indicator Date hidden'!L95)</f>
        <v>0</v>
      </c>
      <c r="L94" s="211">
        <f>IF('Indicator Date hidden'!M95="x","x",$L$2-'Indicator Date hidden'!M95)</f>
        <v>0</v>
      </c>
      <c r="M94" s="211">
        <f>IF('Indicator Date hidden'!N95="x","x",$M$2-'Indicator Date hidden'!N95)</f>
        <v>0</v>
      </c>
      <c r="N94" s="211">
        <f>IF('Indicator Date hidden'!O95="x","x",$N$2-'Indicator Date hidden'!O95)</f>
        <v>0</v>
      </c>
      <c r="O94" s="211">
        <f>IF('Indicator Date hidden'!P95="x","x",$O$2-'Indicator Date hidden'!P95)</f>
        <v>0</v>
      </c>
      <c r="P94" s="211">
        <f>IF('Indicator Date hidden'!Q95="x","x",$P$2-'Indicator Date hidden'!Q95)</f>
        <v>0</v>
      </c>
      <c r="Q94" s="211">
        <f>IF('Indicator Date hidden'!R95="x","x",$Q$2-'Indicator Date hidden'!R95)</f>
        <v>2</v>
      </c>
      <c r="R94" s="211">
        <f>IF('Indicator Date hidden'!S95="x","x",$R$2-'Indicator Date hidden'!S95)</f>
        <v>0</v>
      </c>
      <c r="S94" s="211">
        <f>IF('Indicator Date hidden'!T95="x","x",$S$2-'Indicator Date hidden'!T95)</f>
        <v>0</v>
      </c>
      <c r="T94" s="211">
        <f>IF('Indicator Date hidden'!U95="x","x",$T$2-'Indicator Date hidden'!U95)</f>
        <v>0</v>
      </c>
      <c r="U94" s="211">
        <f>IF('Indicator Date hidden'!V95="x","x",$U$2-'Indicator Date hidden'!V95)</f>
        <v>0</v>
      </c>
      <c r="V94" s="211">
        <f>IF('Indicator Date hidden'!W95="x","x",$V$2-'Indicator Date hidden'!W95)</f>
        <v>0</v>
      </c>
      <c r="W94" s="211">
        <f>IF('Indicator Date hidden'!X95="x","x",$W$2-'Indicator Date hidden'!X95)</f>
        <v>3</v>
      </c>
      <c r="X94" s="211">
        <f>IF('Indicator Date hidden'!Y95="x","x",$X$2-'Indicator Date hidden'!Y95)</f>
        <v>2</v>
      </c>
      <c r="Y94" s="211">
        <f>IF('Indicator Date hidden'!Z95="x","x",$Y$2-'Indicator Date hidden'!Z95)</f>
        <v>0</v>
      </c>
      <c r="Z94" s="211">
        <f>IF('Indicator Date hidden'!AA95="x","x",$Z$2-'Indicator Date hidden'!AA95)</f>
        <v>0</v>
      </c>
      <c r="AA94" s="211">
        <f>IF('Indicator Date hidden'!AB95="x","x",$AA$2-'Indicator Date hidden'!AB95)</f>
        <v>0</v>
      </c>
      <c r="AB94" s="211">
        <f>IF('Indicator Date hidden'!AC95="x","x",$AB$2-'Indicator Date hidden'!AC95)</f>
        <v>0</v>
      </c>
      <c r="AC94" s="211">
        <f>IF('Indicator Date hidden'!AD95="x","x",$AC$2-'Indicator Date hidden'!AD95)</f>
        <v>0</v>
      </c>
      <c r="AD94" s="211">
        <f>IF('Indicator Date hidden'!AE95="x","x",$AD$2-'Indicator Date hidden'!AE95)</f>
        <v>0</v>
      </c>
      <c r="AE94" s="211">
        <f>IF('Indicator Date hidden'!AF95="x","x",$AE$2-'Indicator Date hidden'!AF95)</f>
        <v>1</v>
      </c>
      <c r="AF94" s="211">
        <f>IF('Indicator Date hidden'!AG95="x","x",$AF$2-'Indicator Date hidden'!AG95)</f>
        <v>1</v>
      </c>
      <c r="AG94" s="211">
        <f>IF('Indicator Date hidden'!AH95="x","x",$AG$2-'Indicator Date hidden'!AH95)</f>
        <v>0</v>
      </c>
      <c r="AH94" s="211">
        <f>IF('Indicator Date hidden'!AI95="x","x",$AH$2-'Indicator Date hidden'!AI95)</f>
        <v>0</v>
      </c>
      <c r="AI94" s="211">
        <f>IF('Indicator Date hidden'!AJ95="x","x",$AI$2-'Indicator Date hidden'!AJ95)</f>
        <v>0</v>
      </c>
      <c r="AJ94" s="211">
        <f>IF('Indicator Date hidden'!AK95="x","x",$AJ$2-'Indicator Date hidden'!AK95)</f>
        <v>1</v>
      </c>
      <c r="AK94" s="211">
        <f>IF('Indicator Date hidden'!AL95="x","x",$AK$2-'Indicator Date hidden'!AL95)</f>
        <v>1</v>
      </c>
      <c r="AL94" s="211">
        <f>IF('Indicator Date hidden'!AM95="x","x",$AL$2-'Indicator Date hidden'!AM95)</f>
        <v>0</v>
      </c>
      <c r="AM94" s="211">
        <f>IF('Indicator Date hidden'!AN95="x","x",$AM$2-'Indicator Date hidden'!AN95)</f>
        <v>0</v>
      </c>
      <c r="AN94" s="211">
        <f>IF('Indicator Date hidden'!AO95="x","x",$AN$2-'Indicator Date hidden'!AO95)</f>
        <v>0</v>
      </c>
      <c r="AO94" s="211">
        <f>IF('Indicator Date hidden'!AP95="x","x",$AO$2-'Indicator Date hidden'!AP95)</f>
        <v>2</v>
      </c>
      <c r="AP94" s="211">
        <f>IF('Indicator Date hidden'!AQ95="x","x",$AP$2-'Indicator Date hidden'!AQ95)</f>
        <v>1</v>
      </c>
      <c r="AQ94" s="211">
        <f>IF('Indicator Date hidden'!AR95="x","x",$AQ$2-'Indicator Date hidden'!AR95)</f>
        <v>0</v>
      </c>
      <c r="AR94" s="211">
        <f>IF('Indicator Date hidden'!AS95="x","x",$AR$2-'Indicator Date hidden'!AS95)</f>
        <v>0</v>
      </c>
      <c r="AS94" s="211">
        <f>IF('Indicator Date hidden'!AT95="x","x",$AS$2-'Indicator Date hidden'!AT95)</f>
        <v>0</v>
      </c>
      <c r="AT94" s="211">
        <f>IF('Indicator Date hidden'!AU95="x","x",$AT$2-'Indicator Date hidden'!AU95)</f>
        <v>0</v>
      </c>
      <c r="AU94" s="211" t="str">
        <f>IF('Indicator Date hidden'!AV95="x","x",$AU$2-'Indicator Date hidden'!AV95)</f>
        <v>x</v>
      </c>
      <c r="AV94" s="211">
        <f>IF('Indicator Date hidden'!AW95="x","x",$AV$2-'Indicator Date hidden'!AW95)</f>
        <v>0</v>
      </c>
      <c r="AW94" s="211">
        <f>IF('Indicator Date hidden'!AX95="x","x",$AW$2-'Indicator Date hidden'!AX95)</f>
        <v>0</v>
      </c>
      <c r="AX94" s="211">
        <f>IF('Indicator Date hidden'!AY95="x","x",$AX$2-'Indicator Date hidden'!AY95)</f>
        <v>0</v>
      </c>
      <c r="AY94" s="211">
        <f>IF('Indicator Date hidden'!AZ95="x","x",$AY$2-'Indicator Date hidden'!AZ95)</f>
        <v>0</v>
      </c>
      <c r="AZ94" s="211">
        <f>IF('Indicator Date hidden'!BA95="x","x",$AZ$2-'Indicator Date hidden'!BA95)</f>
        <v>0</v>
      </c>
      <c r="BA94">
        <f t="shared" si="10"/>
        <v>14</v>
      </c>
      <c r="BB94" s="21">
        <f t="shared" si="11"/>
        <v>0.28000000000000003</v>
      </c>
      <c r="BC94">
        <f t="shared" si="12"/>
        <v>9</v>
      </c>
      <c r="BD94" s="21">
        <f t="shared" si="13"/>
        <v>0.664529909033446</v>
      </c>
      <c r="BE94" s="281">
        <f t="shared" si="14"/>
        <v>0</v>
      </c>
    </row>
    <row r="95" spans="1:57" x14ac:dyDescent="0.25">
      <c r="A95" t="s">
        <v>8532</v>
      </c>
      <c r="B95" s="211">
        <f>IF('Indicator Date hidden'!C96="x","x",$B$2-'Indicator Date hidden'!C96)</f>
        <v>0</v>
      </c>
      <c r="C95" s="211">
        <f>IF('Indicator Date hidden'!D96="x","x",$C$2-'Indicator Date hidden'!D96)</f>
        <v>0</v>
      </c>
      <c r="D95" s="211">
        <f>IF('Indicator Date hidden'!E96="x","x",$D$2-'Indicator Date hidden'!E96)</f>
        <v>0</v>
      </c>
      <c r="E95" s="211">
        <f>IF('Indicator Date hidden'!F96="x","x",$E$2-'Indicator Date hidden'!F96)</f>
        <v>0</v>
      </c>
      <c r="F95" s="211">
        <f>IF('Indicator Date hidden'!G96="x","x",$F$2-'Indicator Date hidden'!G96)</f>
        <v>0</v>
      </c>
      <c r="G95" s="211">
        <f>IF('Indicator Date hidden'!H96="x","x",$G$2-'Indicator Date hidden'!H96)</f>
        <v>0</v>
      </c>
      <c r="H95" s="211">
        <f>IF('Indicator Date hidden'!I96="x","x",$H$2-'Indicator Date hidden'!I96)</f>
        <v>0</v>
      </c>
      <c r="I95" s="211">
        <f>IF('Indicator Date hidden'!J96="x","x",$I$2-'Indicator Date hidden'!J96)</f>
        <v>0</v>
      </c>
      <c r="J95" s="211">
        <f>IF('Indicator Date hidden'!K96="x","x",$J$2-'Indicator Date hidden'!K96)</f>
        <v>0</v>
      </c>
      <c r="K95" s="211">
        <f>IF('Indicator Date hidden'!L96="x","x",$K$2-'Indicator Date hidden'!L96)</f>
        <v>0</v>
      </c>
      <c r="L95" s="211">
        <f>IF('Indicator Date hidden'!M96="x","x",$L$2-'Indicator Date hidden'!M96)</f>
        <v>0</v>
      </c>
      <c r="M95" s="211">
        <f>IF('Indicator Date hidden'!N96="x","x",$M$2-'Indicator Date hidden'!N96)</f>
        <v>0</v>
      </c>
      <c r="N95" s="211">
        <f>IF('Indicator Date hidden'!O96="x","x",$N$2-'Indicator Date hidden'!O96)</f>
        <v>0</v>
      </c>
      <c r="O95" s="211">
        <f>IF('Indicator Date hidden'!P96="x","x",$O$2-'Indicator Date hidden'!P96)</f>
        <v>0</v>
      </c>
      <c r="P95" s="211">
        <f>IF('Indicator Date hidden'!Q96="x","x",$P$2-'Indicator Date hidden'!Q96)</f>
        <v>0</v>
      </c>
      <c r="Q95" s="211" t="str">
        <f>IF('Indicator Date hidden'!R96="x","x",$Q$2-'Indicator Date hidden'!R96)</f>
        <v>x</v>
      </c>
      <c r="R95" s="211">
        <f>IF('Indicator Date hidden'!S96="x","x",$R$2-'Indicator Date hidden'!S96)</f>
        <v>0</v>
      </c>
      <c r="S95" s="211">
        <f>IF('Indicator Date hidden'!T96="x","x",$S$2-'Indicator Date hidden'!T96)</f>
        <v>0</v>
      </c>
      <c r="T95" s="211">
        <f>IF('Indicator Date hidden'!U96="x","x",$T$2-'Indicator Date hidden'!U96)</f>
        <v>0</v>
      </c>
      <c r="U95" s="211" t="str">
        <f>IF('Indicator Date hidden'!V96="x","x",$U$2-'Indicator Date hidden'!V96)</f>
        <v>x</v>
      </c>
      <c r="V95" s="211">
        <f>IF('Indicator Date hidden'!W96="x","x",$V$2-'Indicator Date hidden'!W96)</f>
        <v>0</v>
      </c>
      <c r="W95" s="211" t="str">
        <f>IF('Indicator Date hidden'!X96="x","x",$W$2-'Indicator Date hidden'!X96)</f>
        <v>x</v>
      </c>
      <c r="X95" s="211">
        <f>IF('Indicator Date hidden'!Y96="x","x",$X$2-'Indicator Date hidden'!Y96)</f>
        <v>2</v>
      </c>
      <c r="Y95" s="211">
        <f>IF('Indicator Date hidden'!Z96="x","x",$Y$2-'Indicator Date hidden'!Z96)</f>
        <v>0</v>
      </c>
      <c r="Z95" s="211">
        <f>IF('Indicator Date hidden'!AA96="x","x",$Z$2-'Indicator Date hidden'!AA96)</f>
        <v>0</v>
      </c>
      <c r="AA95" s="211" t="str">
        <f>IF('Indicator Date hidden'!AB96="x","x",$AA$2-'Indicator Date hidden'!AB96)</f>
        <v>x</v>
      </c>
      <c r="AB95" s="211">
        <f>IF('Indicator Date hidden'!AC96="x","x",$AB$2-'Indicator Date hidden'!AC96)</f>
        <v>0</v>
      </c>
      <c r="AC95" s="211">
        <f>IF('Indicator Date hidden'!AD96="x","x",$AC$2-'Indicator Date hidden'!AD96)</f>
        <v>0</v>
      </c>
      <c r="AD95" s="211" t="str">
        <f>IF('Indicator Date hidden'!AE96="x","x",$AD$2-'Indicator Date hidden'!AE96)</f>
        <v>x</v>
      </c>
      <c r="AE95" s="211">
        <f>IF('Indicator Date hidden'!AF96="x","x",$AE$2-'Indicator Date hidden'!AF96)</f>
        <v>0</v>
      </c>
      <c r="AF95" s="211">
        <f>IF('Indicator Date hidden'!AG96="x","x",$AF$2-'Indicator Date hidden'!AG96)</f>
        <v>1</v>
      </c>
      <c r="AG95" s="211">
        <f>IF('Indicator Date hidden'!AH96="x","x",$AG$2-'Indicator Date hidden'!AH96)</f>
        <v>0</v>
      </c>
      <c r="AH95" s="211">
        <f>IF('Indicator Date hidden'!AI96="x","x",$AH$2-'Indicator Date hidden'!AI96)</f>
        <v>0</v>
      </c>
      <c r="AI95" s="211">
        <f>IF('Indicator Date hidden'!AJ96="x","x",$AI$2-'Indicator Date hidden'!AJ96)</f>
        <v>0</v>
      </c>
      <c r="AJ95" s="211" t="str">
        <f>IF('Indicator Date hidden'!AK96="x","x",$AJ$2-'Indicator Date hidden'!AK96)</f>
        <v>x</v>
      </c>
      <c r="AK95" s="211">
        <f>IF('Indicator Date hidden'!AL96="x","x",$AK$2-'Indicator Date hidden'!AL96)</f>
        <v>1</v>
      </c>
      <c r="AL95" s="211">
        <f>IF('Indicator Date hidden'!AM96="x","x",$AL$2-'Indicator Date hidden'!AM96)</f>
        <v>0</v>
      </c>
      <c r="AM95" s="211">
        <f>IF('Indicator Date hidden'!AN96="x","x",$AM$2-'Indicator Date hidden'!AN96)</f>
        <v>0</v>
      </c>
      <c r="AN95" s="211">
        <f>IF('Indicator Date hidden'!AO96="x","x",$AN$2-'Indicator Date hidden'!AO96)</f>
        <v>0</v>
      </c>
      <c r="AO95" s="211">
        <f>IF('Indicator Date hidden'!AP96="x","x",$AO$2-'Indicator Date hidden'!AP96)</f>
        <v>0</v>
      </c>
      <c r="AP95" s="211">
        <f>IF('Indicator Date hidden'!AQ96="x","x",$AP$2-'Indicator Date hidden'!AQ96)</f>
        <v>0</v>
      </c>
      <c r="AQ95" s="211" t="str">
        <f>IF('Indicator Date hidden'!AR96="x","x",$AQ$2-'Indicator Date hidden'!AR96)</f>
        <v>x</v>
      </c>
      <c r="AR95" s="211">
        <f>IF('Indicator Date hidden'!AS96="x","x",$AR$2-'Indicator Date hidden'!AS96)</f>
        <v>0</v>
      </c>
      <c r="AS95" s="211">
        <f>IF('Indicator Date hidden'!AT96="x","x",$AS$2-'Indicator Date hidden'!AT96)</f>
        <v>0</v>
      </c>
      <c r="AT95" s="211">
        <f>IF('Indicator Date hidden'!AU96="x","x",$AT$2-'Indicator Date hidden'!AU96)</f>
        <v>0</v>
      </c>
      <c r="AU95" s="211">
        <f>IF('Indicator Date hidden'!AV96="x","x",$AU$2-'Indicator Date hidden'!AV96)</f>
        <v>3</v>
      </c>
      <c r="AV95" s="211">
        <f>IF('Indicator Date hidden'!AW96="x","x",$AV$2-'Indicator Date hidden'!AW96)</f>
        <v>0</v>
      </c>
      <c r="AW95" s="211">
        <f>IF('Indicator Date hidden'!AX96="x","x",$AW$2-'Indicator Date hidden'!AX96)</f>
        <v>0</v>
      </c>
      <c r="AX95" s="211">
        <f>IF('Indicator Date hidden'!AY96="x","x",$AX$2-'Indicator Date hidden'!AY96)</f>
        <v>0</v>
      </c>
      <c r="AY95" s="211">
        <f>IF('Indicator Date hidden'!AZ96="x","x",$AY$2-'Indicator Date hidden'!AZ96)</f>
        <v>0</v>
      </c>
      <c r="AZ95" s="211">
        <f>IF('Indicator Date hidden'!BA96="x","x",$AZ$2-'Indicator Date hidden'!BA96)</f>
        <v>0</v>
      </c>
      <c r="BA95">
        <f t="shared" si="10"/>
        <v>7</v>
      </c>
      <c r="BB95" s="21">
        <f t="shared" si="11"/>
        <v>0.15909090909090909</v>
      </c>
      <c r="BC95">
        <f t="shared" si="12"/>
        <v>4</v>
      </c>
      <c r="BD95" s="21">
        <f t="shared" si="13"/>
        <v>0.56178214065037613</v>
      </c>
      <c r="BE95" s="281">
        <f t="shared" si="14"/>
        <v>0</v>
      </c>
    </row>
    <row r="96" spans="1:57" x14ac:dyDescent="0.25">
      <c r="A96" t="s">
        <v>8517</v>
      </c>
      <c r="B96" s="211">
        <f>IF('Indicator Date hidden'!C97="x","x",$B$2-'Indicator Date hidden'!C97)</f>
        <v>0</v>
      </c>
      <c r="C96" s="211">
        <f>IF('Indicator Date hidden'!D97="x","x",$C$2-'Indicator Date hidden'!D97)</f>
        <v>0</v>
      </c>
      <c r="D96" s="211">
        <f>IF('Indicator Date hidden'!E97="x","x",$D$2-'Indicator Date hidden'!E97)</f>
        <v>0</v>
      </c>
      <c r="E96" s="211">
        <f>IF('Indicator Date hidden'!F97="x","x",$E$2-'Indicator Date hidden'!F97)</f>
        <v>0</v>
      </c>
      <c r="F96" s="211">
        <f>IF('Indicator Date hidden'!G97="x","x",$F$2-'Indicator Date hidden'!G97)</f>
        <v>0</v>
      </c>
      <c r="G96" s="211">
        <f>IF('Indicator Date hidden'!H97="x","x",$G$2-'Indicator Date hidden'!H97)</f>
        <v>0</v>
      </c>
      <c r="H96" s="211">
        <f>IF('Indicator Date hidden'!I97="x","x",$H$2-'Indicator Date hidden'!I97)</f>
        <v>0</v>
      </c>
      <c r="I96" s="211">
        <f>IF('Indicator Date hidden'!J97="x","x",$I$2-'Indicator Date hidden'!J97)</f>
        <v>0</v>
      </c>
      <c r="J96" s="211">
        <f>IF('Indicator Date hidden'!K97="x","x",$J$2-'Indicator Date hidden'!K97)</f>
        <v>0</v>
      </c>
      <c r="K96" s="211">
        <f>IF('Indicator Date hidden'!L97="x","x",$K$2-'Indicator Date hidden'!L97)</f>
        <v>0</v>
      </c>
      <c r="L96" s="211">
        <f>IF('Indicator Date hidden'!M97="x","x",$L$2-'Indicator Date hidden'!M97)</f>
        <v>0</v>
      </c>
      <c r="M96" s="211">
        <f>IF('Indicator Date hidden'!N97="x","x",$M$2-'Indicator Date hidden'!N97)</f>
        <v>0</v>
      </c>
      <c r="N96" s="211">
        <f>IF('Indicator Date hidden'!O97="x","x",$N$2-'Indicator Date hidden'!O97)</f>
        <v>0</v>
      </c>
      <c r="O96" s="211">
        <f>IF('Indicator Date hidden'!P97="x","x",$O$2-'Indicator Date hidden'!P97)</f>
        <v>0</v>
      </c>
      <c r="P96" s="211">
        <f>IF('Indicator Date hidden'!Q97="x","x",$P$2-'Indicator Date hidden'!Q97)</f>
        <v>0</v>
      </c>
      <c r="Q96" s="211" t="str">
        <f>IF('Indicator Date hidden'!R97="x","x",$Q$2-'Indicator Date hidden'!R97)</f>
        <v>x</v>
      </c>
      <c r="R96" s="211">
        <f>IF('Indicator Date hidden'!S97="x","x",$R$2-'Indicator Date hidden'!S97)</f>
        <v>0</v>
      </c>
      <c r="S96" s="211">
        <f>IF('Indicator Date hidden'!T97="x","x",$S$2-'Indicator Date hidden'!T97)</f>
        <v>0</v>
      </c>
      <c r="T96" s="211">
        <f>IF('Indicator Date hidden'!U97="x","x",$T$2-'Indicator Date hidden'!U97)</f>
        <v>0</v>
      </c>
      <c r="U96" s="211">
        <f>IF('Indicator Date hidden'!V97="x","x",$U$2-'Indicator Date hidden'!V97)</f>
        <v>0</v>
      </c>
      <c r="V96" s="211">
        <f>IF('Indicator Date hidden'!W97="x","x",$V$2-'Indicator Date hidden'!W97)</f>
        <v>0</v>
      </c>
      <c r="W96" s="211">
        <f>IF('Indicator Date hidden'!X97="x","x",$W$2-'Indicator Date hidden'!X97)</f>
        <v>10</v>
      </c>
      <c r="X96" s="211">
        <f>IF('Indicator Date hidden'!Y97="x","x",$X$2-'Indicator Date hidden'!Y97)</f>
        <v>3</v>
      </c>
      <c r="Y96" s="211">
        <f>IF('Indicator Date hidden'!Z97="x","x",$Y$2-'Indicator Date hidden'!Z97)</f>
        <v>0</v>
      </c>
      <c r="Z96" s="211">
        <f>IF('Indicator Date hidden'!AA97="x","x",$Z$2-'Indicator Date hidden'!AA97)</f>
        <v>0</v>
      </c>
      <c r="AA96" s="211">
        <f>IF('Indicator Date hidden'!AB97="x","x",$AA$2-'Indicator Date hidden'!AB97)</f>
        <v>0</v>
      </c>
      <c r="AB96" s="211">
        <f>IF('Indicator Date hidden'!AC97="x","x",$AB$2-'Indicator Date hidden'!AC97)</f>
        <v>0</v>
      </c>
      <c r="AC96" s="211">
        <f>IF('Indicator Date hidden'!AD97="x","x",$AC$2-'Indicator Date hidden'!AD97)</f>
        <v>0</v>
      </c>
      <c r="AD96" s="211" t="str">
        <f>IF('Indicator Date hidden'!AE97="x","x",$AD$2-'Indicator Date hidden'!AE97)</f>
        <v>x</v>
      </c>
      <c r="AE96" s="211">
        <f>IF('Indicator Date hidden'!AF97="x","x",$AE$2-'Indicator Date hidden'!AF97)</f>
        <v>0</v>
      </c>
      <c r="AF96" s="211" t="str">
        <f>IF('Indicator Date hidden'!AG97="x","x",$AF$2-'Indicator Date hidden'!AG97)</f>
        <v>x</v>
      </c>
      <c r="AG96" s="211">
        <f>IF('Indicator Date hidden'!AH97="x","x",$AG$2-'Indicator Date hidden'!AH97)</f>
        <v>0</v>
      </c>
      <c r="AH96" s="211">
        <f>IF('Indicator Date hidden'!AI97="x","x",$AH$2-'Indicator Date hidden'!AI97)</f>
        <v>0</v>
      </c>
      <c r="AI96" s="211">
        <f>IF('Indicator Date hidden'!AJ97="x","x",$AI$2-'Indicator Date hidden'!AJ97)</f>
        <v>0</v>
      </c>
      <c r="AJ96" s="211">
        <f>IF('Indicator Date hidden'!AK97="x","x",$AJ$2-'Indicator Date hidden'!AK97)</f>
        <v>1</v>
      </c>
      <c r="AK96" s="211">
        <f>IF('Indicator Date hidden'!AL97="x","x",$AK$2-'Indicator Date hidden'!AL97)</f>
        <v>0</v>
      </c>
      <c r="AL96" s="211">
        <f>IF('Indicator Date hidden'!AM97="x","x",$AL$2-'Indicator Date hidden'!AM97)</f>
        <v>0</v>
      </c>
      <c r="AM96" s="211">
        <f>IF('Indicator Date hidden'!AN97="x","x",$AM$2-'Indicator Date hidden'!AN97)</f>
        <v>0</v>
      </c>
      <c r="AN96" s="211">
        <f>IF('Indicator Date hidden'!AO97="x","x",$AN$2-'Indicator Date hidden'!AO97)</f>
        <v>0</v>
      </c>
      <c r="AO96" s="211" t="str">
        <f>IF('Indicator Date hidden'!AP97="x","x",$AO$2-'Indicator Date hidden'!AP97)</f>
        <v>x</v>
      </c>
      <c r="AP96" s="211" t="str">
        <f>IF('Indicator Date hidden'!AQ97="x","x",$AP$2-'Indicator Date hidden'!AQ97)</f>
        <v>x</v>
      </c>
      <c r="AQ96" s="211">
        <f>IF('Indicator Date hidden'!AR97="x","x",$AQ$2-'Indicator Date hidden'!AR97)</f>
        <v>0</v>
      </c>
      <c r="AR96" s="211">
        <f>IF('Indicator Date hidden'!AS97="x","x",$AR$2-'Indicator Date hidden'!AS97)</f>
        <v>0</v>
      </c>
      <c r="AS96" s="211">
        <f>IF('Indicator Date hidden'!AT97="x","x",$AS$2-'Indicator Date hidden'!AT97)</f>
        <v>0</v>
      </c>
      <c r="AT96" s="211">
        <f>IF('Indicator Date hidden'!AU97="x","x",$AT$2-'Indicator Date hidden'!AU97)</f>
        <v>0</v>
      </c>
      <c r="AU96" s="211">
        <f>IF('Indicator Date hidden'!AV97="x","x",$AU$2-'Indicator Date hidden'!AV97)</f>
        <v>7</v>
      </c>
      <c r="AV96" s="211">
        <f>IF('Indicator Date hidden'!AW97="x","x",$AV$2-'Indicator Date hidden'!AW97)</f>
        <v>0</v>
      </c>
      <c r="AW96" s="211">
        <f>IF('Indicator Date hidden'!AX97="x","x",$AW$2-'Indicator Date hidden'!AX97)</f>
        <v>0</v>
      </c>
      <c r="AX96" s="211">
        <f>IF('Indicator Date hidden'!AY97="x","x",$AX$2-'Indicator Date hidden'!AY97)</f>
        <v>0</v>
      </c>
      <c r="AY96" s="211">
        <f>IF('Indicator Date hidden'!AZ97="x","x",$AY$2-'Indicator Date hidden'!AZ97)</f>
        <v>0</v>
      </c>
      <c r="AZ96" s="211">
        <f>IF('Indicator Date hidden'!BA97="x","x",$AZ$2-'Indicator Date hidden'!BA97)</f>
        <v>0</v>
      </c>
      <c r="BA96">
        <f t="shared" si="10"/>
        <v>21</v>
      </c>
      <c r="BB96" s="21">
        <f t="shared" si="11"/>
        <v>0.45652173913043476</v>
      </c>
      <c r="BC96">
        <f t="shared" si="12"/>
        <v>4</v>
      </c>
      <c r="BD96" s="21">
        <f t="shared" si="13"/>
        <v>1.8022512701706603</v>
      </c>
      <c r="BE96" s="281">
        <f t="shared" si="14"/>
        <v>0</v>
      </c>
    </row>
    <row r="97" spans="1:57" x14ac:dyDescent="0.25">
      <c r="A97" t="s">
        <v>8526</v>
      </c>
      <c r="B97" s="211">
        <f>IF('Indicator Date hidden'!C98="x","x",$B$2-'Indicator Date hidden'!C98)</f>
        <v>0</v>
      </c>
      <c r="C97" s="211">
        <f>IF('Indicator Date hidden'!D98="x","x",$C$2-'Indicator Date hidden'!D98)</f>
        <v>0</v>
      </c>
      <c r="D97" s="211">
        <f>IF('Indicator Date hidden'!E98="x","x",$D$2-'Indicator Date hidden'!E98)</f>
        <v>0</v>
      </c>
      <c r="E97" s="211">
        <f>IF('Indicator Date hidden'!F98="x","x",$E$2-'Indicator Date hidden'!F98)</f>
        <v>0</v>
      </c>
      <c r="F97" s="211">
        <f>IF('Indicator Date hidden'!G98="x","x",$F$2-'Indicator Date hidden'!G98)</f>
        <v>0</v>
      </c>
      <c r="G97" s="211">
        <f>IF('Indicator Date hidden'!H98="x","x",$G$2-'Indicator Date hidden'!H98)</f>
        <v>0</v>
      </c>
      <c r="H97" s="211">
        <f>IF('Indicator Date hidden'!I98="x","x",$H$2-'Indicator Date hidden'!I98)</f>
        <v>0</v>
      </c>
      <c r="I97" s="211">
        <f>IF('Indicator Date hidden'!J98="x","x",$I$2-'Indicator Date hidden'!J98)</f>
        <v>0</v>
      </c>
      <c r="J97" s="211">
        <f>IF('Indicator Date hidden'!K98="x","x",$J$2-'Indicator Date hidden'!K98)</f>
        <v>0</v>
      </c>
      <c r="K97" s="211">
        <f>IF('Indicator Date hidden'!L98="x","x",$K$2-'Indicator Date hidden'!L98)</f>
        <v>0</v>
      </c>
      <c r="L97" s="211">
        <f>IF('Indicator Date hidden'!M98="x","x",$L$2-'Indicator Date hidden'!M98)</f>
        <v>0</v>
      </c>
      <c r="M97" s="211">
        <f>IF('Indicator Date hidden'!N98="x","x",$M$2-'Indicator Date hidden'!N98)</f>
        <v>0</v>
      </c>
      <c r="N97" s="211">
        <f>IF('Indicator Date hidden'!O98="x","x",$N$2-'Indicator Date hidden'!O98)</f>
        <v>0</v>
      </c>
      <c r="O97" s="211">
        <f>IF('Indicator Date hidden'!P98="x","x",$O$2-'Indicator Date hidden'!P98)</f>
        <v>0</v>
      </c>
      <c r="P97" s="211">
        <f>IF('Indicator Date hidden'!Q98="x","x",$P$2-'Indicator Date hidden'!Q98)</f>
        <v>0</v>
      </c>
      <c r="Q97" s="211">
        <f>IF('Indicator Date hidden'!R98="x","x",$Q$2-'Indicator Date hidden'!R98)</f>
        <v>5</v>
      </c>
      <c r="R97" s="211">
        <f>IF('Indicator Date hidden'!S98="x","x",$R$2-'Indicator Date hidden'!S98)</f>
        <v>0</v>
      </c>
      <c r="S97" s="211">
        <f>IF('Indicator Date hidden'!T98="x","x",$S$2-'Indicator Date hidden'!T98)</f>
        <v>0</v>
      </c>
      <c r="T97" s="211">
        <f>IF('Indicator Date hidden'!U98="x","x",$T$2-'Indicator Date hidden'!U98)</f>
        <v>0</v>
      </c>
      <c r="U97" s="211">
        <f>IF('Indicator Date hidden'!V98="x","x",$U$2-'Indicator Date hidden'!V98)</f>
        <v>0</v>
      </c>
      <c r="V97" s="211">
        <f>IF('Indicator Date hidden'!W98="x","x",$V$2-'Indicator Date hidden'!W98)</f>
        <v>0</v>
      </c>
      <c r="W97" s="211">
        <f>IF('Indicator Date hidden'!X98="x","x",$W$2-'Indicator Date hidden'!X98)</f>
        <v>0</v>
      </c>
      <c r="X97" s="211" t="str">
        <f>IF('Indicator Date hidden'!Y98="x","x",$X$2-'Indicator Date hidden'!Y98)</f>
        <v>x</v>
      </c>
      <c r="Y97" s="211">
        <f>IF('Indicator Date hidden'!Z98="x","x",$Y$2-'Indicator Date hidden'!Z98)</f>
        <v>0</v>
      </c>
      <c r="Z97" s="211">
        <f>IF('Indicator Date hidden'!AA98="x","x",$Z$2-'Indicator Date hidden'!AA98)</f>
        <v>0</v>
      </c>
      <c r="AA97" s="211">
        <f>IF('Indicator Date hidden'!AB98="x","x",$AA$2-'Indicator Date hidden'!AB98)</f>
        <v>0</v>
      </c>
      <c r="AB97" s="211">
        <f>IF('Indicator Date hidden'!AC98="x","x",$AB$2-'Indicator Date hidden'!AC98)</f>
        <v>0</v>
      </c>
      <c r="AC97" s="211">
        <f>IF('Indicator Date hidden'!AD98="x","x",$AC$2-'Indicator Date hidden'!AD98)</f>
        <v>0</v>
      </c>
      <c r="AD97" s="211" t="str">
        <f>IF('Indicator Date hidden'!AE98="x","x",$AD$2-'Indicator Date hidden'!AE98)</f>
        <v>x</v>
      </c>
      <c r="AE97" s="211">
        <f>IF('Indicator Date hidden'!AF98="x","x",$AE$2-'Indicator Date hidden'!AF98)</f>
        <v>0</v>
      </c>
      <c r="AF97" s="211">
        <f>IF('Indicator Date hidden'!AG98="x","x",$AF$2-'Indicator Date hidden'!AG98)</f>
        <v>3</v>
      </c>
      <c r="AG97" s="211">
        <f>IF('Indicator Date hidden'!AH98="x","x",$AG$2-'Indicator Date hidden'!AH98)</f>
        <v>0</v>
      </c>
      <c r="AH97" s="211">
        <f>IF('Indicator Date hidden'!AI98="x","x",$AH$2-'Indicator Date hidden'!AI98)</f>
        <v>0</v>
      </c>
      <c r="AI97" s="211">
        <f>IF('Indicator Date hidden'!AJ98="x","x",$AI$2-'Indicator Date hidden'!AJ98)</f>
        <v>0</v>
      </c>
      <c r="AJ97" s="211" t="str">
        <f>IF('Indicator Date hidden'!AK98="x","x",$AJ$2-'Indicator Date hidden'!AK98)</f>
        <v>x</v>
      </c>
      <c r="AK97" s="211">
        <f>IF('Indicator Date hidden'!AL98="x","x",$AK$2-'Indicator Date hidden'!AL98)</f>
        <v>1</v>
      </c>
      <c r="AL97" s="211">
        <f>IF('Indicator Date hidden'!AM98="x","x",$AL$2-'Indicator Date hidden'!AM98)</f>
        <v>0</v>
      </c>
      <c r="AM97" s="211">
        <f>IF('Indicator Date hidden'!AN98="x","x",$AM$2-'Indicator Date hidden'!AN98)</f>
        <v>0</v>
      </c>
      <c r="AN97" s="211">
        <f>IF('Indicator Date hidden'!AO98="x","x",$AN$2-'Indicator Date hidden'!AO98)</f>
        <v>0</v>
      </c>
      <c r="AO97" s="211">
        <f>IF('Indicator Date hidden'!AP98="x","x",$AO$2-'Indicator Date hidden'!AP98)</f>
        <v>0</v>
      </c>
      <c r="AP97" s="211">
        <f>IF('Indicator Date hidden'!AQ98="x","x",$AP$2-'Indicator Date hidden'!AQ98)</f>
        <v>0</v>
      </c>
      <c r="AQ97" s="211">
        <f>IF('Indicator Date hidden'!AR98="x","x",$AQ$2-'Indicator Date hidden'!AR98)</f>
        <v>0</v>
      </c>
      <c r="AR97" s="211">
        <f>IF('Indicator Date hidden'!AS98="x","x",$AR$2-'Indicator Date hidden'!AS98)</f>
        <v>0</v>
      </c>
      <c r="AS97" s="211">
        <f>IF('Indicator Date hidden'!AT98="x","x",$AS$2-'Indicator Date hidden'!AT98)</f>
        <v>0</v>
      </c>
      <c r="AT97" s="211">
        <f>IF('Indicator Date hidden'!AU98="x","x",$AT$2-'Indicator Date hidden'!AU98)</f>
        <v>0</v>
      </c>
      <c r="AU97" s="211">
        <f>IF('Indicator Date hidden'!AV98="x","x",$AU$2-'Indicator Date hidden'!AV98)</f>
        <v>5</v>
      </c>
      <c r="AV97" s="211">
        <f>IF('Indicator Date hidden'!AW98="x","x",$AV$2-'Indicator Date hidden'!AW98)</f>
        <v>0</v>
      </c>
      <c r="AW97" s="211">
        <f>IF('Indicator Date hidden'!AX98="x","x",$AW$2-'Indicator Date hidden'!AX98)</f>
        <v>0</v>
      </c>
      <c r="AX97" s="211">
        <f>IF('Indicator Date hidden'!AY98="x","x",$AX$2-'Indicator Date hidden'!AY98)</f>
        <v>0</v>
      </c>
      <c r="AY97" s="211">
        <f>IF('Indicator Date hidden'!AZ98="x","x",$AY$2-'Indicator Date hidden'!AZ98)</f>
        <v>0</v>
      </c>
      <c r="AZ97" s="211">
        <f>IF('Indicator Date hidden'!BA98="x","x",$AZ$2-'Indicator Date hidden'!BA98)</f>
        <v>0</v>
      </c>
      <c r="BA97">
        <f t="shared" si="10"/>
        <v>14</v>
      </c>
      <c r="BB97" s="21">
        <f t="shared" si="11"/>
        <v>0.29166666666666669</v>
      </c>
      <c r="BC97">
        <f t="shared" si="12"/>
        <v>4</v>
      </c>
      <c r="BD97" s="21">
        <f t="shared" si="13"/>
        <v>1.0793194872490515</v>
      </c>
      <c r="BE97" s="281">
        <f t="shared" si="14"/>
        <v>0</v>
      </c>
    </row>
    <row r="98" spans="1:57" x14ac:dyDescent="0.25">
      <c r="A98" t="s">
        <v>8519</v>
      </c>
      <c r="B98" s="211">
        <f>IF('Indicator Date hidden'!C99="x","x",$B$2-'Indicator Date hidden'!C99)</f>
        <v>0</v>
      </c>
      <c r="C98" s="211">
        <f>IF('Indicator Date hidden'!D99="x","x",$C$2-'Indicator Date hidden'!D99)</f>
        <v>0</v>
      </c>
      <c r="D98" s="211">
        <f>IF('Indicator Date hidden'!E99="x","x",$D$2-'Indicator Date hidden'!E99)</f>
        <v>0</v>
      </c>
      <c r="E98" s="211">
        <f>IF('Indicator Date hidden'!F99="x","x",$E$2-'Indicator Date hidden'!F99)</f>
        <v>0</v>
      </c>
      <c r="F98" s="211">
        <f>IF('Indicator Date hidden'!G99="x","x",$F$2-'Indicator Date hidden'!G99)</f>
        <v>0</v>
      </c>
      <c r="G98" s="211">
        <f>IF('Indicator Date hidden'!H99="x","x",$G$2-'Indicator Date hidden'!H99)</f>
        <v>0</v>
      </c>
      <c r="H98" s="211">
        <f>IF('Indicator Date hidden'!I99="x","x",$H$2-'Indicator Date hidden'!I99)</f>
        <v>0</v>
      </c>
      <c r="I98" s="211">
        <f>IF('Indicator Date hidden'!J99="x","x",$I$2-'Indicator Date hidden'!J99)</f>
        <v>0</v>
      </c>
      <c r="J98" s="211">
        <f>IF('Indicator Date hidden'!K99="x","x",$J$2-'Indicator Date hidden'!K99)</f>
        <v>0</v>
      </c>
      <c r="K98" s="211">
        <f>IF('Indicator Date hidden'!L99="x","x",$K$2-'Indicator Date hidden'!L99)</f>
        <v>0</v>
      </c>
      <c r="L98" s="211">
        <f>IF('Indicator Date hidden'!M99="x","x",$L$2-'Indicator Date hidden'!M99)</f>
        <v>0</v>
      </c>
      <c r="M98" s="211">
        <f>IF('Indicator Date hidden'!N99="x","x",$M$2-'Indicator Date hidden'!N99)</f>
        <v>0</v>
      </c>
      <c r="N98" s="211">
        <f>IF('Indicator Date hidden'!O99="x","x",$N$2-'Indicator Date hidden'!O99)</f>
        <v>0</v>
      </c>
      <c r="O98" s="211">
        <f>IF('Indicator Date hidden'!P99="x","x",$O$2-'Indicator Date hidden'!P99)</f>
        <v>0</v>
      </c>
      <c r="P98" s="211">
        <f>IF('Indicator Date hidden'!Q99="x","x",$P$2-'Indicator Date hidden'!Q99)</f>
        <v>0</v>
      </c>
      <c r="Q98" s="211">
        <f>IF('Indicator Date hidden'!R99="x","x",$Q$2-'Indicator Date hidden'!R99)</f>
        <v>1</v>
      </c>
      <c r="R98" s="211">
        <f>IF('Indicator Date hidden'!S99="x","x",$R$2-'Indicator Date hidden'!S99)</f>
        <v>0</v>
      </c>
      <c r="S98" s="211">
        <f>IF('Indicator Date hidden'!T99="x","x",$S$2-'Indicator Date hidden'!T99)</f>
        <v>0</v>
      </c>
      <c r="T98" s="211">
        <f>IF('Indicator Date hidden'!U99="x","x",$T$2-'Indicator Date hidden'!U99)</f>
        <v>0</v>
      </c>
      <c r="U98" s="211">
        <f>IF('Indicator Date hidden'!V99="x","x",$U$2-'Indicator Date hidden'!V99)</f>
        <v>0</v>
      </c>
      <c r="V98" s="211">
        <f>IF('Indicator Date hidden'!W99="x","x",$V$2-'Indicator Date hidden'!W99)</f>
        <v>0</v>
      </c>
      <c r="W98" s="211">
        <f>IF('Indicator Date hidden'!X99="x","x",$W$2-'Indicator Date hidden'!X99)</f>
        <v>1</v>
      </c>
      <c r="X98" s="211">
        <f>IF('Indicator Date hidden'!Y99="x","x",$X$2-'Indicator Date hidden'!Y99)</f>
        <v>4</v>
      </c>
      <c r="Y98" s="211">
        <f>IF('Indicator Date hidden'!Z99="x","x",$Y$2-'Indicator Date hidden'!Z99)</f>
        <v>0</v>
      </c>
      <c r="Z98" s="211">
        <f>IF('Indicator Date hidden'!AA99="x","x",$Z$2-'Indicator Date hidden'!AA99)</f>
        <v>0</v>
      </c>
      <c r="AA98" s="211">
        <f>IF('Indicator Date hidden'!AB99="x","x",$AA$2-'Indicator Date hidden'!AB99)</f>
        <v>0</v>
      </c>
      <c r="AB98" s="211">
        <f>IF('Indicator Date hidden'!AC99="x","x",$AB$2-'Indicator Date hidden'!AC99)</f>
        <v>0</v>
      </c>
      <c r="AC98" s="211">
        <f>IF('Indicator Date hidden'!AD99="x","x",$AC$2-'Indicator Date hidden'!AD99)</f>
        <v>0</v>
      </c>
      <c r="AD98" s="211">
        <f>IF('Indicator Date hidden'!AE99="x","x",$AD$2-'Indicator Date hidden'!AE99)</f>
        <v>0</v>
      </c>
      <c r="AE98" s="211">
        <f>IF('Indicator Date hidden'!AF99="x","x",$AE$2-'Indicator Date hidden'!AF99)</f>
        <v>0</v>
      </c>
      <c r="AF98" s="211">
        <f>IF('Indicator Date hidden'!AG99="x","x",$AF$2-'Indicator Date hidden'!AG99)</f>
        <v>6</v>
      </c>
      <c r="AG98" s="211">
        <f>IF('Indicator Date hidden'!AH99="x","x",$AG$2-'Indicator Date hidden'!AH99)</f>
        <v>0</v>
      </c>
      <c r="AH98" s="211">
        <f>IF('Indicator Date hidden'!AI99="x","x",$AH$2-'Indicator Date hidden'!AI99)</f>
        <v>0</v>
      </c>
      <c r="AI98" s="211">
        <f>IF('Indicator Date hidden'!AJ99="x","x",$AI$2-'Indicator Date hidden'!AJ99)</f>
        <v>0</v>
      </c>
      <c r="AJ98" s="211" t="str">
        <f>IF('Indicator Date hidden'!AK99="x","x",$AJ$2-'Indicator Date hidden'!AK99)</f>
        <v>x</v>
      </c>
      <c r="AK98" s="211">
        <f>IF('Indicator Date hidden'!AL99="x","x",$AK$2-'Indicator Date hidden'!AL99)</f>
        <v>0</v>
      </c>
      <c r="AL98" s="211">
        <f>IF('Indicator Date hidden'!AM99="x","x",$AL$2-'Indicator Date hidden'!AM99)</f>
        <v>0</v>
      </c>
      <c r="AM98" s="211">
        <f>IF('Indicator Date hidden'!AN99="x","x",$AM$2-'Indicator Date hidden'!AN99)</f>
        <v>0</v>
      </c>
      <c r="AN98" s="211">
        <f>IF('Indicator Date hidden'!AO99="x","x",$AN$2-'Indicator Date hidden'!AO99)</f>
        <v>0</v>
      </c>
      <c r="AO98" s="211" t="str">
        <f>IF('Indicator Date hidden'!AP99="x","x",$AO$2-'Indicator Date hidden'!AP99)</f>
        <v>x</v>
      </c>
      <c r="AP98" s="211" t="str">
        <f>IF('Indicator Date hidden'!AQ99="x","x",$AP$2-'Indicator Date hidden'!AQ99)</f>
        <v>x</v>
      </c>
      <c r="AQ98" s="211" t="str">
        <f>IF('Indicator Date hidden'!AR99="x","x",$AQ$2-'Indicator Date hidden'!AR99)</f>
        <v>x</v>
      </c>
      <c r="AR98" s="211">
        <f>IF('Indicator Date hidden'!AS99="x","x",$AR$2-'Indicator Date hidden'!AS99)</f>
        <v>0</v>
      </c>
      <c r="AS98" s="211">
        <f>IF('Indicator Date hidden'!AT99="x","x",$AS$2-'Indicator Date hidden'!AT99)</f>
        <v>0</v>
      </c>
      <c r="AT98" s="211">
        <f>IF('Indicator Date hidden'!AU99="x","x",$AT$2-'Indicator Date hidden'!AU99)</f>
        <v>0</v>
      </c>
      <c r="AU98" s="211">
        <f>IF('Indicator Date hidden'!AV99="x","x",$AU$2-'Indicator Date hidden'!AV99)</f>
        <v>7</v>
      </c>
      <c r="AV98" s="211">
        <f>IF('Indicator Date hidden'!AW99="x","x",$AV$2-'Indicator Date hidden'!AW99)</f>
        <v>0</v>
      </c>
      <c r="AW98" s="211">
        <f>IF('Indicator Date hidden'!AX99="x","x",$AW$2-'Indicator Date hidden'!AX99)</f>
        <v>0</v>
      </c>
      <c r="AX98" s="211">
        <f>IF('Indicator Date hidden'!AY99="x","x",$AX$2-'Indicator Date hidden'!AY99)</f>
        <v>0</v>
      </c>
      <c r="AY98" s="211">
        <f>IF('Indicator Date hidden'!AZ99="x","x",$AY$2-'Indicator Date hidden'!AZ99)</f>
        <v>0</v>
      </c>
      <c r="AZ98" s="211">
        <f>IF('Indicator Date hidden'!BA99="x","x",$AZ$2-'Indicator Date hidden'!BA99)</f>
        <v>0</v>
      </c>
      <c r="BA98">
        <f t="shared" si="10"/>
        <v>19</v>
      </c>
      <c r="BB98" s="21">
        <f t="shared" si="11"/>
        <v>0.40425531914893614</v>
      </c>
      <c r="BC98">
        <f t="shared" si="12"/>
        <v>5</v>
      </c>
      <c r="BD98" s="21">
        <f t="shared" si="13"/>
        <v>1.4241021728239582</v>
      </c>
      <c r="BE98" s="281">
        <f t="shared" si="14"/>
        <v>0</v>
      </c>
    </row>
    <row r="99" spans="1:57" x14ac:dyDescent="0.25">
      <c r="A99" t="s">
        <v>8520</v>
      </c>
      <c r="B99" s="211">
        <f>IF('Indicator Date hidden'!C100="x","x",$B$2-'Indicator Date hidden'!C100)</f>
        <v>0</v>
      </c>
      <c r="C99" s="211">
        <f>IF('Indicator Date hidden'!D100="x","x",$C$2-'Indicator Date hidden'!D100)</f>
        <v>0</v>
      </c>
      <c r="D99" s="211">
        <f>IF('Indicator Date hidden'!E100="x","x",$D$2-'Indicator Date hidden'!E100)</f>
        <v>0</v>
      </c>
      <c r="E99" s="211">
        <f>IF('Indicator Date hidden'!F100="x","x",$E$2-'Indicator Date hidden'!F100)</f>
        <v>0</v>
      </c>
      <c r="F99" s="211">
        <f>IF('Indicator Date hidden'!G100="x","x",$F$2-'Indicator Date hidden'!G100)</f>
        <v>0</v>
      </c>
      <c r="G99" s="211">
        <f>IF('Indicator Date hidden'!H100="x","x",$G$2-'Indicator Date hidden'!H100)</f>
        <v>0</v>
      </c>
      <c r="H99" s="211">
        <f>IF('Indicator Date hidden'!I100="x","x",$H$2-'Indicator Date hidden'!I100)</f>
        <v>0</v>
      </c>
      <c r="I99" s="211">
        <f>IF('Indicator Date hidden'!J100="x","x",$I$2-'Indicator Date hidden'!J100)</f>
        <v>0</v>
      </c>
      <c r="J99" s="211">
        <f>IF('Indicator Date hidden'!K100="x","x",$J$2-'Indicator Date hidden'!K100)</f>
        <v>0</v>
      </c>
      <c r="K99" s="211">
        <f>IF('Indicator Date hidden'!L100="x","x",$K$2-'Indicator Date hidden'!L100)</f>
        <v>0</v>
      </c>
      <c r="L99" s="211">
        <f>IF('Indicator Date hidden'!M100="x","x",$L$2-'Indicator Date hidden'!M100)</f>
        <v>0</v>
      </c>
      <c r="M99" s="211">
        <f>IF('Indicator Date hidden'!N100="x","x",$M$2-'Indicator Date hidden'!N100)</f>
        <v>0</v>
      </c>
      <c r="N99" s="211">
        <f>IF('Indicator Date hidden'!O100="x","x",$N$2-'Indicator Date hidden'!O100)</f>
        <v>0</v>
      </c>
      <c r="O99" s="211">
        <f>IF('Indicator Date hidden'!P100="x","x",$O$2-'Indicator Date hidden'!P100)</f>
        <v>0</v>
      </c>
      <c r="P99" s="211">
        <f>IF('Indicator Date hidden'!Q100="x","x",$P$2-'Indicator Date hidden'!Q100)</f>
        <v>0</v>
      </c>
      <c r="Q99" s="211">
        <f>IF('Indicator Date hidden'!R100="x","x",$Q$2-'Indicator Date hidden'!R100)</f>
        <v>7</v>
      </c>
      <c r="R99" s="211">
        <f>IF('Indicator Date hidden'!S100="x","x",$R$2-'Indicator Date hidden'!S100)</f>
        <v>0</v>
      </c>
      <c r="S99" s="211">
        <f>IF('Indicator Date hidden'!T100="x","x",$S$2-'Indicator Date hidden'!T100)</f>
        <v>0</v>
      </c>
      <c r="T99" s="211">
        <f>IF('Indicator Date hidden'!U100="x","x",$T$2-'Indicator Date hidden'!U100)</f>
        <v>0</v>
      </c>
      <c r="U99" s="211">
        <f>IF('Indicator Date hidden'!V100="x","x",$U$2-'Indicator Date hidden'!V100)</f>
        <v>0</v>
      </c>
      <c r="V99" s="211">
        <f>IF('Indicator Date hidden'!W100="x","x",$V$2-'Indicator Date hidden'!W100)</f>
        <v>0</v>
      </c>
      <c r="W99" s="211">
        <f>IF('Indicator Date hidden'!X100="x","x",$W$2-'Indicator Date hidden'!X100)</f>
        <v>7</v>
      </c>
      <c r="X99" s="211">
        <f>IF('Indicator Date hidden'!Y100="x","x",$X$2-'Indicator Date hidden'!Y100)</f>
        <v>4</v>
      </c>
      <c r="Y99" s="211">
        <f>IF('Indicator Date hidden'!Z100="x","x",$Y$2-'Indicator Date hidden'!Z100)</f>
        <v>0</v>
      </c>
      <c r="Z99" s="211">
        <f>IF('Indicator Date hidden'!AA100="x","x",$Z$2-'Indicator Date hidden'!AA100)</f>
        <v>0</v>
      </c>
      <c r="AA99" s="211" t="str">
        <f>IF('Indicator Date hidden'!AB100="x","x",$AA$2-'Indicator Date hidden'!AB100)</f>
        <v>x</v>
      </c>
      <c r="AB99" s="211">
        <f>IF('Indicator Date hidden'!AC100="x","x",$AB$2-'Indicator Date hidden'!AC100)</f>
        <v>0</v>
      </c>
      <c r="AC99" s="211">
        <f>IF('Indicator Date hidden'!AD100="x","x",$AC$2-'Indicator Date hidden'!AD100)</f>
        <v>0</v>
      </c>
      <c r="AD99" s="211" t="str">
        <f>IF('Indicator Date hidden'!AE100="x","x",$AD$2-'Indicator Date hidden'!AE100)</f>
        <v>x</v>
      </c>
      <c r="AE99" s="211">
        <f>IF('Indicator Date hidden'!AF100="x","x",$AE$2-'Indicator Date hidden'!AF100)</f>
        <v>0</v>
      </c>
      <c r="AF99" s="211" t="str">
        <f>IF('Indicator Date hidden'!AG100="x","x",$AF$2-'Indicator Date hidden'!AG100)</f>
        <v>x</v>
      </c>
      <c r="AG99" s="211">
        <f>IF('Indicator Date hidden'!AH100="x","x",$AG$2-'Indicator Date hidden'!AH100)</f>
        <v>0</v>
      </c>
      <c r="AH99" s="211">
        <f>IF('Indicator Date hidden'!AI100="x","x",$AH$2-'Indicator Date hidden'!AI100)</f>
        <v>0</v>
      </c>
      <c r="AI99" s="211">
        <f>IF('Indicator Date hidden'!AJ100="x","x",$AI$2-'Indicator Date hidden'!AJ100)</f>
        <v>0</v>
      </c>
      <c r="AJ99" s="211">
        <f>IF('Indicator Date hidden'!AK100="x","x",$AJ$2-'Indicator Date hidden'!AK100)</f>
        <v>0</v>
      </c>
      <c r="AK99" s="211">
        <f>IF('Indicator Date hidden'!AL100="x","x",$AK$2-'Indicator Date hidden'!AL100)</f>
        <v>1</v>
      </c>
      <c r="AL99" s="211">
        <f>IF('Indicator Date hidden'!AM100="x","x",$AL$2-'Indicator Date hidden'!AM100)</f>
        <v>0</v>
      </c>
      <c r="AM99" s="211">
        <f>IF('Indicator Date hidden'!AN100="x","x",$AM$2-'Indicator Date hidden'!AN100)</f>
        <v>0</v>
      </c>
      <c r="AN99" s="211">
        <f>IF('Indicator Date hidden'!AO100="x","x",$AN$2-'Indicator Date hidden'!AO100)</f>
        <v>0</v>
      </c>
      <c r="AO99" s="211" t="str">
        <f>IF('Indicator Date hidden'!AP100="x","x",$AO$2-'Indicator Date hidden'!AP100)</f>
        <v>x</v>
      </c>
      <c r="AP99" s="211" t="str">
        <f>IF('Indicator Date hidden'!AQ100="x","x",$AP$2-'Indicator Date hidden'!AQ100)</f>
        <v>x</v>
      </c>
      <c r="AQ99" s="211" t="str">
        <f>IF('Indicator Date hidden'!AR100="x","x",$AQ$2-'Indicator Date hidden'!AR100)</f>
        <v>x</v>
      </c>
      <c r="AR99" s="211">
        <f>IF('Indicator Date hidden'!AS100="x","x",$AR$2-'Indicator Date hidden'!AS100)</f>
        <v>0</v>
      </c>
      <c r="AS99" s="211">
        <f>IF('Indicator Date hidden'!AT100="x","x",$AS$2-'Indicator Date hidden'!AT100)</f>
        <v>0</v>
      </c>
      <c r="AT99" s="211">
        <f>IF('Indicator Date hidden'!AU100="x","x",$AT$2-'Indicator Date hidden'!AU100)</f>
        <v>0</v>
      </c>
      <c r="AU99" s="211">
        <f>IF('Indicator Date hidden'!AV100="x","x",$AU$2-'Indicator Date hidden'!AV100)</f>
        <v>1</v>
      </c>
      <c r="AV99" s="211">
        <f>IF('Indicator Date hidden'!AW100="x","x",$AV$2-'Indicator Date hidden'!AW100)</f>
        <v>0</v>
      </c>
      <c r="AW99" s="211">
        <f>IF('Indicator Date hidden'!AX100="x","x",$AW$2-'Indicator Date hidden'!AX100)</f>
        <v>0</v>
      </c>
      <c r="AX99" s="211">
        <f>IF('Indicator Date hidden'!AY100="x","x",$AX$2-'Indicator Date hidden'!AY100)</f>
        <v>0</v>
      </c>
      <c r="AY99" s="211">
        <f>IF('Indicator Date hidden'!AZ100="x","x",$AY$2-'Indicator Date hidden'!AZ100)</f>
        <v>0</v>
      </c>
      <c r="AZ99" s="211"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81">
        <f t="shared" ref="BE99:BE130" si="19">MEDIAN(B99:AZ99)</f>
        <v>0</v>
      </c>
    </row>
    <row r="100" spans="1:57" x14ac:dyDescent="0.25">
      <c r="A100" t="s">
        <v>8524</v>
      </c>
      <c r="B100" s="211">
        <f>IF('Indicator Date hidden'!C101="x","x",$B$2-'Indicator Date hidden'!C101)</f>
        <v>0</v>
      </c>
      <c r="C100" s="211">
        <f>IF('Indicator Date hidden'!D101="x","x",$C$2-'Indicator Date hidden'!D101)</f>
        <v>0</v>
      </c>
      <c r="D100" s="211">
        <f>IF('Indicator Date hidden'!E101="x","x",$D$2-'Indicator Date hidden'!E101)</f>
        <v>0</v>
      </c>
      <c r="E100" s="211">
        <f>IF('Indicator Date hidden'!F101="x","x",$E$2-'Indicator Date hidden'!F101)</f>
        <v>0</v>
      </c>
      <c r="F100" s="211">
        <f>IF('Indicator Date hidden'!G101="x","x",$F$2-'Indicator Date hidden'!G101)</f>
        <v>0</v>
      </c>
      <c r="G100" s="211">
        <f>IF('Indicator Date hidden'!H101="x","x",$G$2-'Indicator Date hidden'!H101)</f>
        <v>0</v>
      </c>
      <c r="H100" s="211">
        <f>IF('Indicator Date hidden'!I101="x","x",$H$2-'Indicator Date hidden'!I101)</f>
        <v>0</v>
      </c>
      <c r="I100" s="211">
        <f>IF('Indicator Date hidden'!J101="x","x",$I$2-'Indicator Date hidden'!J101)</f>
        <v>0</v>
      </c>
      <c r="J100" s="211">
        <f>IF('Indicator Date hidden'!K101="x","x",$J$2-'Indicator Date hidden'!K101)</f>
        <v>0</v>
      </c>
      <c r="K100" s="211">
        <f>IF('Indicator Date hidden'!L101="x","x",$K$2-'Indicator Date hidden'!L101)</f>
        <v>0</v>
      </c>
      <c r="L100" s="211">
        <f>IF('Indicator Date hidden'!M101="x","x",$L$2-'Indicator Date hidden'!M101)</f>
        <v>0</v>
      </c>
      <c r="M100" s="211">
        <f>IF('Indicator Date hidden'!N101="x","x",$M$2-'Indicator Date hidden'!N101)</f>
        <v>0</v>
      </c>
      <c r="N100" s="211">
        <f>IF('Indicator Date hidden'!O101="x","x",$N$2-'Indicator Date hidden'!O101)</f>
        <v>0</v>
      </c>
      <c r="O100" s="211">
        <f>IF('Indicator Date hidden'!P101="x","x",$O$2-'Indicator Date hidden'!P101)</f>
        <v>0</v>
      </c>
      <c r="P100" s="211">
        <f>IF('Indicator Date hidden'!Q101="x","x",$P$2-'Indicator Date hidden'!Q101)</f>
        <v>0</v>
      </c>
      <c r="Q100" s="211" t="str">
        <f>IF('Indicator Date hidden'!R101="x","x",$Q$2-'Indicator Date hidden'!R101)</f>
        <v>x</v>
      </c>
      <c r="R100" s="211">
        <f>IF('Indicator Date hidden'!S101="x","x",$R$2-'Indicator Date hidden'!S101)</f>
        <v>0</v>
      </c>
      <c r="S100" s="211">
        <f>IF('Indicator Date hidden'!T101="x","x",$S$2-'Indicator Date hidden'!T101)</f>
        <v>0</v>
      </c>
      <c r="T100" s="211">
        <f>IF('Indicator Date hidden'!U101="x","x",$T$2-'Indicator Date hidden'!U101)</f>
        <v>0</v>
      </c>
      <c r="U100" s="211" t="str">
        <f>IF('Indicator Date hidden'!V101="x","x",$U$2-'Indicator Date hidden'!V101)</f>
        <v>x</v>
      </c>
      <c r="V100" s="211" t="str">
        <f>IF('Indicator Date hidden'!W101="x","x",$V$2-'Indicator Date hidden'!W101)</f>
        <v>x</v>
      </c>
      <c r="W100" s="211" t="str">
        <f>IF('Indicator Date hidden'!X101="x","x",$W$2-'Indicator Date hidden'!X101)</f>
        <v>x</v>
      </c>
      <c r="X100" s="211" t="str">
        <f>IF('Indicator Date hidden'!Y101="x","x",$X$2-'Indicator Date hidden'!Y101)</f>
        <v>x</v>
      </c>
      <c r="Y100" s="211" t="str">
        <f>IF('Indicator Date hidden'!Z101="x","x",$Y$2-'Indicator Date hidden'!Z101)</f>
        <v>x</v>
      </c>
      <c r="Z100" s="211" t="str">
        <f>IF('Indicator Date hidden'!AA101="x","x",$Z$2-'Indicator Date hidden'!AA101)</f>
        <v>x</v>
      </c>
      <c r="AA100" s="211" t="str">
        <f>IF('Indicator Date hidden'!AB101="x","x",$AA$2-'Indicator Date hidden'!AB101)</f>
        <v>x</v>
      </c>
      <c r="AB100" s="211" t="str">
        <f>IF('Indicator Date hidden'!AC101="x","x",$AB$2-'Indicator Date hidden'!AC101)</f>
        <v>x</v>
      </c>
      <c r="AC100" s="211">
        <f>IF('Indicator Date hidden'!AD101="x","x",$AC$2-'Indicator Date hidden'!AD101)</f>
        <v>0</v>
      </c>
      <c r="AD100" s="211" t="str">
        <f>IF('Indicator Date hidden'!AE101="x","x",$AD$2-'Indicator Date hidden'!AE101)</f>
        <v>x</v>
      </c>
      <c r="AE100" s="211" t="str">
        <f>IF('Indicator Date hidden'!AF101="x","x",$AE$2-'Indicator Date hidden'!AF101)</f>
        <v>x</v>
      </c>
      <c r="AF100" s="211" t="str">
        <f>IF('Indicator Date hidden'!AG101="x","x",$AF$2-'Indicator Date hidden'!AG101)</f>
        <v>x</v>
      </c>
      <c r="AG100" s="211">
        <f>IF('Indicator Date hidden'!AH101="x","x",$AG$2-'Indicator Date hidden'!AH101)</f>
        <v>0</v>
      </c>
      <c r="AH100" s="211">
        <f>IF('Indicator Date hidden'!AI101="x","x",$AH$2-'Indicator Date hidden'!AI101)</f>
        <v>0</v>
      </c>
      <c r="AI100" s="211">
        <f>IF('Indicator Date hidden'!AJ101="x","x",$AI$2-'Indicator Date hidden'!AJ101)</f>
        <v>0</v>
      </c>
      <c r="AJ100" s="211" t="str">
        <f>IF('Indicator Date hidden'!AK101="x","x",$AJ$2-'Indicator Date hidden'!AK101)</f>
        <v>x</v>
      </c>
      <c r="AK100" s="211">
        <f>IF('Indicator Date hidden'!AL101="x","x",$AK$2-'Indicator Date hidden'!AL101)</f>
        <v>1</v>
      </c>
      <c r="AL100" s="211">
        <f>IF('Indicator Date hidden'!AM101="x","x",$AL$2-'Indicator Date hidden'!AM101)</f>
        <v>0</v>
      </c>
      <c r="AM100" s="211">
        <f>IF('Indicator Date hidden'!AN101="x","x",$AM$2-'Indicator Date hidden'!AN101)</f>
        <v>0</v>
      </c>
      <c r="AN100" s="211">
        <f>IF('Indicator Date hidden'!AO101="x","x",$AN$2-'Indicator Date hidden'!AO101)</f>
        <v>0</v>
      </c>
      <c r="AO100" s="211" t="str">
        <f>IF('Indicator Date hidden'!AP101="x","x",$AO$2-'Indicator Date hidden'!AP101)</f>
        <v>x</v>
      </c>
      <c r="AP100" s="211" t="str">
        <f>IF('Indicator Date hidden'!AQ101="x","x",$AP$2-'Indicator Date hidden'!AQ101)</f>
        <v>x</v>
      </c>
      <c r="AQ100" s="211" t="str">
        <f>IF('Indicator Date hidden'!AR101="x","x",$AQ$2-'Indicator Date hidden'!AR101)</f>
        <v>x</v>
      </c>
      <c r="AR100" s="211">
        <f>IF('Indicator Date hidden'!AS101="x","x",$AR$2-'Indicator Date hidden'!AS101)</f>
        <v>0</v>
      </c>
      <c r="AS100" s="211" t="str">
        <f>IF('Indicator Date hidden'!AT101="x","x",$AS$2-'Indicator Date hidden'!AT101)</f>
        <v>x</v>
      </c>
      <c r="AT100" s="211">
        <f>IF('Indicator Date hidden'!AU101="x","x",$AT$2-'Indicator Date hidden'!AU101)</f>
        <v>0</v>
      </c>
      <c r="AU100" s="211" t="str">
        <f>IF('Indicator Date hidden'!AV101="x","x",$AU$2-'Indicator Date hidden'!AV101)</f>
        <v>x</v>
      </c>
      <c r="AV100" s="211">
        <f>IF('Indicator Date hidden'!AW101="x","x",$AV$2-'Indicator Date hidden'!AW101)</f>
        <v>0</v>
      </c>
      <c r="AW100" s="211">
        <f>IF('Indicator Date hidden'!AX101="x","x",$AW$2-'Indicator Date hidden'!AX101)</f>
        <v>0</v>
      </c>
      <c r="AX100" s="211">
        <f>IF('Indicator Date hidden'!AY101="x","x",$AX$2-'Indicator Date hidden'!AY101)</f>
        <v>0</v>
      </c>
      <c r="AY100" s="211" t="str">
        <f>IF('Indicator Date hidden'!AZ101="x","x",$AY$2-'Indicator Date hidden'!AZ101)</f>
        <v>x</v>
      </c>
      <c r="AZ100" s="211" t="str">
        <f>IF('Indicator Date hidden'!BA101="x","x",$AZ$2-'Indicator Date hidden'!BA101)</f>
        <v>x</v>
      </c>
      <c r="BA100">
        <f t="shared" si="15"/>
        <v>1</v>
      </c>
      <c r="BB100" s="21">
        <f t="shared" si="16"/>
        <v>3.2258064516129031E-2</v>
      </c>
      <c r="BC100">
        <f t="shared" si="17"/>
        <v>1</v>
      </c>
      <c r="BD100" s="21">
        <f t="shared" si="18"/>
        <v>0.17668469596940842</v>
      </c>
      <c r="BE100" s="281">
        <f t="shared" si="19"/>
        <v>0</v>
      </c>
    </row>
    <row r="101" spans="1:57" x14ac:dyDescent="0.25">
      <c r="A101" t="s">
        <v>8528</v>
      </c>
      <c r="B101" s="211">
        <f>IF('Indicator Date hidden'!C102="x","x",$B$2-'Indicator Date hidden'!C102)</f>
        <v>0</v>
      </c>
      <c r="C101" s="211">
        <f>IF('Indicator Date hidden'!D102="x","x",$C$2-'Indicator Date hidden'!D102)</f>
        <v>0</v>
      </c>
      <c r="D101" s="211">
        <f>IF('Indicator Date hidden'!E102="x","x",$D$2-'Indicator Date hidden'!E102)</f>
        <v>0</v>
      </c>
      <c r="E101" s="211">
        <f>IF('Indicator Date hidden'!F102="x","x",$E$2-'Indicator Date hidden'!F102)</f>
        <v>0</v>
      </c>
      <c r="F101" s="211">
        <f>IF('Indicator Date hidden'!G102="x","x",$F$2-'Indicator Date hidden'!G102)</f>
        <v>0</v>
      </c>
      <c r="G101" s="211">
        <f>IF('Indicator Date hidden'!H102="x","x",$G$2-'Indicator Date hidden'!H102)</f>
        <v>0</v>
      </c>
      <c r="H101" s="211">
        <f>IF('Indicator Date hidden'!I102="x","x",$H$2-'Indicator Date hidden'!I102)</f>
        <v>0</v>
      </c>
      <c r="I101" s="211">
        <f>IF('Indicator Date hidden'!J102="x","x",$I$2-'Indicator Date hidden'!J102)</f>
        <v>0</v>
      </c>
      <c r="J101" s="211">
        <f>IF('Indicator Date hidden'!K102="x","x",$J$2-'Indicator Date hidden'!K102)</f>
        <v>0</v>
      </c>
      <c r="K101" s="211">
        <f>IF('Indicator Date hidden'!L102="x","x",$K$2-'Indicator Date hidden'!L102)</f>
        <v>0</v>
      </c>
      <c r="L101" s="211">
        <f>IF('Indicator Date hidden'!M102="x","x",$L$2-'Indicator Date hidden'!M102)</f>
        <v>0</v>
      </c>
      <c r="M101" s="211">
        <f>IF('Indicator Date hidden'!N102="x","x",$M$2-'Indicator Date hidden'!N102)</f>
        <v>0</v>
      </c>
      <c r="N101" s="211">
        <f>IF('Indicator Date hidden'!O102="x","x",$N$2-'Indicator Date hidden'!O102)</f>
        <v>0</v>
      </c>
      <c r="O101" s="211">
        <f>IF('Indicator Date hidden'!P102="x","x",$O$2-'Indicator Date hidden'!P102)</f>
        <v>0</v>
      </c>
      <c r="P101" s="211">
        <f>IF('Indicator Date hidden'!Q102="x","x",$P$2-'Indicator Date hidden'!Q102)</f>
        <v>0</v>
      </c>
      <c r="Q101" s="211" t="str">
        <f>IF('Indicator Date hidden'!R102="x","x",$Q$2-'Indicator Date hidden'!R102)</f>
        <v>x</v>
      </c>
      <c r="R101" s="211">
        <f>IF('Indicator Date hidden'!S102="x","x",$R$2-'Indicator Date hidden'!S102)</f>
        <v>0</v>
      </c>
      <c r="S101" s="211">
        <f>IF('Indicator Date hidden'!T102="x","x",$S$2-'Indicator Date hidden'!T102)</f>
        <v>0</v>
      </c>
      <c r="T101" s="211">
        <f>IF('Indicator Date hidden'!U102="x","x",$T$2-'Indicator Date hidden'!U102)</f>
        <v>0</v>
      </c>
      <c r="U101" s="211" t="str">
        <f>IF('Indicator Date hidden'!V102="x","x",$U$2-'Indicator Date hidden'!V102)</f>
        <v>x</v>
      </c>
      <c r="V101" s="211">
        <f>IF('Indicator Date hidden'!W102="x","x",$V$2-'Indicator Date hidden'!W102)</f>
        <v>0</v>
      </c>
      <c r="W101" s="211" t="str">
        <f>IF('Indicator Date hidden'!X102="x","x",$W$2-'Indicator Date hidden'!X102)</f>
        <v>x</v>
      </c>
      <c r="X101" s="211">
        <f>IF('Indicator Date hidden'!Y102="x","x",$X$2-'Indicator Date hidden'!Y102)</f>
        <v>2</v>
      </c>
      <c r="Y101" s="211">
        <f>IF('Indicator Date hidden'!Z102="x","x",$Y$2-'Indicator Date hidden'!Z102)</f>
        <v>0</v>
      </c>
      <c r="Z101" s="211">
        <f>IF('Indicator Date hidden'!AA102="x","x",$Z$2-'Indicator Date hidden'!AA102)</f>
        <v>0</v>
      </c>
      <c r="AA101" s="211" t="str">
        <f>IF('Indicator Date hidden'!AB102="x","x",$AA$2-'Indicator Date hidden'!AB102)</f>
        <v>x</v>
      </c>
      <c r="AB101" s="211">
        <f>IF('Indicator Date hidden'!AC102="x","x",$AB$2-'Indicator Date hidden'!AC102)</f>
        <v>0</v>
      </c>
      <c r="AC101" s="211">
        <f>IF('Indicator Date hidden'!AD102="x","x",$AC$2-'Indicator Date hidden'!AD102)</f>
        <v>0</v>
      </c>
      <c r="AD101" s="211" t="str">
        <f>IF('Indicator Date hidden'!AE102="x","x",$AD$2-'Indicator Date hidden'!AE102)</f>
        <v>x</v>
      </c>
      <c r="AE101" s="211">
        <f>IF('Indicator Date hidden'!AF102="x","x",$AE$2-'Indicator Date hidden'!AF102)</f>
        <v>0</v>
      </c>
      <c r="AF101" s="211">
        <f>IF('Indicator Date hidden'!AG102="x","x",$AF$2-'Indicator Date hidden'!AG102)</f>
        <v>1</v>
      </c>
      <c r="AG101" s="211">
        <f>IF('Indicator Date hidden'!AH102="x","x",$AG$2-'Indicator Date hidden'!AH102)</f>
        <v>0</v>
      </c>
      <c r="AH101" s="211">
        <f>IF('Indicator Date hidden'!AI102="x","x",$AH$2-'Indicator Date hidden'!AI102)</f>
        <v>0</v>
      </c>
      <c r="AI101" s="211">
        <f>IF('Indicator Date hidden'!AJ102="x","x",$AI$2-'Indicator Date hidden'!AJ102)</f>
        <v>0</v>
      </c>
      <c r="AJ101" s="211" t="str">
        <f>IF('Indicator Date hidden'!AK102="x","x",$AJ$2-'Indicator Date hidden'!AK102)</f>
        <v>x</v>
      </c>
      <c r="AK101" s="211">
        <f>IF('Indicator Date hidden'!AL102="x","x",$AK$2-'Indicator Date hidden'!AL102)</f>
        <v>1</v>
      </c>
      <c r="AL101" s="211">
        <f>IF('Indicator Date hidden'!AM102="x","x",$AL$2-'Indicator Date hidden'!AM102)</f>
        <v>0</v>
      </c>
      <c r="AM101" s="211">
        <f>IF('Indicator Date hidden'!AN102="x","x",$AM$2-'Indicator Date hidden'!AN102)</f>
        <v>0</v>
      </c>
      <c r="AN101" s="211">
        <f>IF('Indicator Date hidden'!AO102="x","x",$AN$2-'Indicator Date hidden'!AO102)</f>
        <v>0</v>
      </c>
      <c r="AO101" s="211">
        <f>IF('Indicator Date hidden'!AP102="x","x",$AO$2-'Indicator Date hidden'!AP102)</f>
        <v>0</v>
      </c>
      <c r="AP101" s="211">
        <f>IF('Indicator Date hidden'!AQ102="x","x",$AP$2-'Indicator Date hidden'!AQ102)</f>
        <v>0</v>
      </c>
      <c r="AQ101" s="211" t="str">
        <f>IF('Indicator Date hidden'!AR102="x","x",$AQ$2-'Indicator Date hidden'!AR102)</f>
        <v>x</v>
      </c>
      <c r="AR101" s="211">
        <f>IF('Indicator Date hidden'!AS102="x","x",$AR$2-'Indicator Date hidden'!AS102)</f>
        <v>0</v>
      </c>
      <c r="AS101" s="211">
        <f>IF('Indicator Date hidden'!AT102="x","x",$AS$2-'Indicator Date hidden'!AT102)</f>
        <v>0</v>
      </c>
      <c r="AT101" s="211">
        <f>IF('Indicator Date hidden'!AU102="x","x",$AT$2-'Indicator Date hidden'!AU102)</f>
        <v>0</v>
      </c>
      <c r="AU101" s="211">
        <f>IF('Indicator Date hidden'!AV102="x","x",$AU$2-'Indicator Date hidden'!AV102)</f>
        <v>3</v>
      </c>
      <c r="AV101" s="211">
        <f>IF('Indicator Date hidden'!AW102="x","x",$AV$2-'Indicator Date hidden'!AW102)</f>
        <v>0</v>
      </c>
      <c r="AW101" s="211">
        <f>IF('Indicator Date hidden'!AX102="x","x",$AW$2-'Indicator Date hidden'!AX102)</f>
        <v>0</v>
      </c>
      <c r="AX101" s="211">
        <f>IF('Indicator Date hidden'!AY102="x","x",$AX$2-'Indicator Date hidden'!AY102)</f>
        <v>0</v>
      </c>
      <c r="AY101" s="211">
        <f>IF('Indicator Date hidden'!AZ102="x","x",$AY$2-'Indicator Date hidden'!AZ102)</f>
        <v>0</v>
      </c>
      <c r="AZ101" s="211">
        <f>IF('Indicator Date hidden'!BA102="x","x",$AZ$2-'Indicator Date hidden'!BA102)</f>
        <v>0</v>
      </c>
      <c r="BA101">
        <f t="shared" si="15"/>
        <v>7</v>
      </c>
      <c r="BB101" s="21">
        <f t="shared" si="16"/>
        <v>0.15909090909090909</v>
      </c>
      <c r="BC101">
        <f t="shared" si="17"/>
        <v>4</v>
      </c>
      <c r="BD101" s="21">
        <f t="shared" si="18"/>
        <v>0.56178214065037613</v>
      </c>
      <c r="BE101" s="281">
        <f t="shared" si="19"/>
        <v>0</v>
      </c>
    </row>
    <row r="102" spans="1:57" x14ac:dyDescent="0.25">
      <c r="A102" t="s">
        <v>8530</v>
      </c>
      <c r="B102" s="211">
        <f>IF('Indicator Date hidden'!C103="x","x",$B$2-'Indicator Date hidden'!C103)</f>
        <v>0</v>
      </c>
      <c r="C102" s="211">
        <f>IF('Indicator Date hidden'!D103="x","x",$C$2-'Indicator Date hidden'!D103)</f>
        <v>0</v>
      </c>
      <c r="D102" s="211">
        <f>IF('Indicator Date hidden'!E103="x","x",$D$2-'Indicator Date hidden'!E103)</f>
        <v>0</v>
      </c>
      <c r="E102" s="211">
        <f>IF('Indicator Date hidden'!F103="x","x",$E$2-'Indicator Date hidden'!F103)</f>
        <v>0</v>
      </c>
      <c r="F102" s="211">
        <f>IF('Indicator Date hidden'!G103="x","x",$F$2-'Indicator Date hidden'!G103)</f>
        <v>0</v>
      </c>
      <c r="G102" s="211">
        <f>IF('Indicator Date hidden'!H103="x","x",$G$2-'Indicator Date hidden'!H103)</f>
        <v>0</v>
      </c>
      <c r="H102" s="211">
        <f>IF('Indicator Date hidden'!I103="x","x",$H$2-'Indicator Date hidden'!I103)</f>
        <v>0</v>
      </c>
      <c r="I102" s="211">
        <f>IF('Indicator Date hidden'!J103="x","x",$I$2-'Indicator Date hidden'!J103)</f>
        <v>0</v>
      </c>
      <c r="J102" s="211">
        <f>IF('Indicator Date hidden'!K103="x","x",$J$2-'Indicator Date hidden'!K103)</f>
        <v>0</v>
      </c>
      <c r="K102" s="211">
        <f>IF('Indicator Date hidden'!L103="x","x",$K$2-'Indicator Date hidden'!L103)</f>
        <v>0</v>
      </c>
      <c r="L102" s="211">
        <f>IF('Indicator Date hidden'!M103="x","x",$L$2-'Indicator Date hidden'!M103)</f>
        <v>0</v>
      </c>
      <c r="M102" s="211">
        <f>IF('Indicator Date hidden'!N103="x","x",$M$2-'Indicator Date hidden'!N103)</f>
        <v>0</v>
      </c>
      <c r="N102" s="211">
        <f>IF('Indicator Date hidden'!O103="x","x",$N$2-'Indicator Date hidden'!O103)</f>
        <v>0</v>
      </c>
      <c r="O102" s="211">
        <f>IF('Indicator Date hidden'!P103="x","x",$O$2-'Indicator Date hidden'!P103)</f>
        <v>0</v>
      </c>
      <c r="P102" s="211">
        <f>IF('Indicator Date hidden'!Q103="x","x",$P$2-'Indicator Date hidden'!Q103)</f>
        <v>0</v>
      </c>
      <c r="Q102" s="211" t="str">
        <f>IF('Indicator Date hidden'!R103="x","x",$Q$2-'Indicator Date hidden'!R103)</f>
        <v>x</v>
      </c>
      <c r="R102" s="211">
        <f>IF('Indicator Date hidden'!S103="x","x",$R$2-'Indicator Date hidden'!S103)</f>
        <v>0</v>
      </c>
      <c r="S102" s="211">
        <f>IF('Indicator Date hidden'!T103="x","x",$S$2-'Indicator Date hidden'!T103)</f>
        <v>0</v>
      </c>
      <c r="T102" s="211">
        <f>IF('Indicator Date hidden'!U103="x","x",$T$2-'Indicator Date hidden'!U103)</f>
        <v>0</v>
      </c>
      <c r="U102" s="211" t="str">
        <f>IF('Indicator Date hidden'!V103="x","x",$U$2-'Indicator Date hidden'!V103)</f>
        <v>x</v>
      </c>
      <c r="V102" s="211">
        <f>IF('Indicator Date hidden'!W103="x","x",$V$2-'Indicator Date hidden'!W103)</f>
        <v>0</v>
      </c>
      <c r="W102" s="211" t="str">
        <f>IF('Indicator Date hidden'!X103="x","x",$W$2-'Indicator Date hidden'!X103)</f>
        <v>x</v>
      </c>
      <c r="X102" s="211">
        <f>IF('Indicator Date hidden'!Y103="x","x",$X$2-'Indicator Date hidden'!Y103)</f>
        <v>1</v>
      </c>
      <c r="Y102" s="211">
        <f>IF('Indicator Date hidden'!Z103="x","x",$Y$2-'Indicator Date hidden'!Z103)</f>
        <v>0</v>
      </c>
      <c r="Z102" s="211">
        <f>IF('Indicator Date hidden'!AA103="x","x",$Z$2-'Indicator Date hidden'!AA103)</f>
        <v>0</v>
      </c>
      <c r="AA102" s="211" t="str">
        <f>IF('Indicator Date hidden'!AB103="x","x",$AA$2-'Indicator Date hidden'!AB103)</f>
        <v>x</v>
      </c>
      <c r="AB102" s="211">
        <f>IF('Indicator Date hidden'!AC103="x","x",$AB$2-'Indicator Date hidden'!AC103)</f>
        <v>0</v>
      </c>
      <c r="AC102" s="211">
        <f>IF('Indicator Date hidden'!AD103="x","x",$AC$2-'Indicator Date hidden'!AD103)</f>
        <v>0</v>
      </c>
      <c r="AD102" s="211" t="str">
        <f>IF('Indicator Date hidden'!AE103="x","x",$AD$2-'Indicator Date hidden'!AE103)</f>
        <v>x</v>
      </c>
      <c r="AE102" s="211">
        <f>IF('Indicator Date hidden'!AF103="x","x",$AE$2-'Indicator Date hidden'!AF103)</f>
        <v>0</v>
      </c>
      <c r="AF102" s="211">
        <f>IF('Indicator Date hidden'!AG103="x","x",$AF$2-'Indicator Date hidden'!AG103)</f>
        <v>1</v>
      </c>
      <c r="AG102" s="211">
        <f>IF('Indicator Date hidden'!AH103="x","x",$AG$2-'Indicator Date hidden'!AH103)</f>
        <v>0</v>
      </c>
      <c r="AH102" s="211">
        <f>IF('Indicator Date hidden'!AI103="x","x",$AH$2-'Indicator Date hidden'!AI103)</f>
        <v>0</v>
      </c>
      <c r="AI102" s="211">
        <f>IF('Indicator Date hidden'!AJ103="x","x",$AI$2-'Indicator Date hidden'!AJ103)</f>
        <v>0</v>
      </c>
      <c r="AJ102" s="211" t="str">
        <f>IF('Indicator Date hidden'!AK103="x","x",$AJ$2-'Indicator Date hidden'!AK103)</f>
        <v>x</v>
      </c>
      <c r="AK102" s="211">
        <f>IF('Indicator Date hidden'!AL103="x","x",$AK$2-'Indicator Date hidden'!AL103)</f>
        <v>1</v>
      </c>
      <c r="AL102" s="211">
        <f>IF('Indicator Date hidden'!AM103="x","x",$AL$2-'Indicator Date hidden'!AM103)</f>
        <v>0</v>
      </c>
      <c r="AM102" s="211">
        <f>IF('Indicator Date hidden'!AN103="x","x",$AM$2-'Indicator Date hidden'!AN103)</f>
        <v>0</v>
      </c>
      <c r="AN102" s="211">
        <f>IF('Indicator Date hidden'!AO103="x","x",$AN$2-'Indicator Date hidden'!AO103)</f>
        <v>0</v>
      </c>
      <c r="AO102" s="211">
        <f>IF('Indicator Date hidden'!AP103="x","x",$AO$2-'Indicator Date hidden'!AP103)</f>
        <v>0</v>
      </c>
      <c r="AP102" s="211">
        <f>IF('Indicator Date hidden'!AQ103="x","x",$AP$2-'Indicator Date hidden'!AQ103)</f>
        <v>0</v>
      </c>
      <c r="AQ102" s="211" t="str">
        <f>IF('Indicator Date hidden'!AR103="x","x",$AQ$2-'Indicator Date hidden'!AR103)</f>
        <v>x</v>
      </c>
      <c r="AR102" s="211">
        <f>IF('Indicator Date hidden'!AS103="x","x",$AR$2-'Indicator Date hidden'!AS103)</f>
        <v>0</v>
      </c>
      <c r="AS102" s="211">
        <f>IF('Indicator Date hidden'!AT103="x","x",$AS$2-'Indicator Date hidden'!AT103)</f>
        <v>0</v>
      </c>
      <c r="AT102" s="211">
        <f>IF('Indicator Date hidden'!AU103="x","x",$AT$2-'Indicator Date hidden'!AU103)</f>
        <v>0</v>
      </c>
      <c r="AU102" s="211" t="str">
        <f>IF('Indicator Date hidden'!AV103="x","x",$AU$2-'Indicator Date hidden'!AV103)</f>
        <v>x</v>
      </c>
      <c r="AV102" s="211">
        <f>IF('Indicator Date hidden'!AW103="x","x",$AV$2-'Indicator Date hidden'!AW103)</f>
        <v>0</v>
      </c>
      <c r="AW102" s="211">
        <f>IF('Indicator Date hidden'!AX103="x","x",$AW$2-'Indicator Date hidden'!AX103)</f>
        <v>0</v>
      </c>
      <c r="AX102" s="211">
        <f>IF('Indicator Date hidden'!AY103="x","x",$AX$2-'Indicator Date hidden'!AY103)</f>
        <v>0</v>
      </c>
      <c r="AY102" s="211">
        <f>IF('Indicator Date hidden'!AZ103="x","x",$AY$2-'Indicator Date hidden'!AZ103)</f>
        <v>0</v>
      </c>
      <c r="AZ102" s="211">
        <f>IF('Indicator Date hidden'!BA103="x","x",$AZ$2-'Indicator Date hidden'!BA103)</f>
        <v>0</v>
      </c>
      <c r="BA102">
        <f t="shared" si="15"/>
        <v>3</v>
      </c>
      <c r="BB102" s="21">
        <f t="shared" si="16"/>
        <v>6.9767441860465115E-2</v>
      </c>
      <c r="BC102">
        <f t="shared" si="17"/>
        <v>3</v>
      </c>
      <c r="BD102" s="21">
        <f t="shared" si="18"/>
        <v>0.25475467790937961</v>
      </c>
      <c r="BE102" s="281">
        <f t="shared" si="19"/>
        <v>0</v>
      </c>
    </row>
    <row r="103" spans="1:57" x14ac:dyDescent="0.25">
      <c r="A103" t="s">
        <v>8535</v>
      </c>
      <c r="B103" s="211">
        <f>IF('Indicator Date hidden'!C104="x","x",$B$2-'Indicator Date hidden'!C104)</f>
        <v>0</v>
      </c>
      <c r="C103" s="211">
        <f>IF('Indicator Date hidden'!D104="x","x",$C$2-'Indicator Date hidden'!D104)</f>
        <v>0</v>
      </c>
      <c r="D103" s="211">
        <f>IF('Indicator Date hidden'!E104="x","x",$D$2-'Indicator Date hidden'!E104)</f>
        <v>0</v>
      </c>
      <c r="E103" s="211">
        <f>IF('Indicator Date hidden'!F104="x","x",$E$2-'Indicator Date hidden'!F104)</f>
        <v>0</v>
      </c>
      <c r="F103" s="211">
        <f>IF('Indicator Date hidden'!G104="x","x",$F$2-'Indicator Date hidden'!G104)</f>
        <v>0</v>
      </c>
      <c r="G103" s="211">
        <f>IF('Indicator Date hidden'!H104="x","x",$G$2-'Indicator Date hidden'!H104)</f>
        <v>0</v>
      </c>
      <c r="H103" s="211">
        <f>IF('Indicator Date hidden'!I104="x","x",$H$2-'Indicator Date hidden'!I104)</f>
        <v>0</v>
      </c>
      <c r="I103" s="211">
        <f>IF('Indicator Date hidden'!J104="x","x",$I$2-'Indicator Date hidden'!J104)</f>
        <v>0</v>
      </c>
      <c r="J103" s="211">
        <f>IF('Indicator Date hidden'!K104="x","x",$J$2-'Indicator Date hidden'!K104)</f>
        <v>0</v>
      </c>
      <c r="K103" s="211">
        <f>IF('Indicator Date hidden'!L104="x","x",$K$2-'Indicator Date hidden'!L104)</f>
        <v>0</v>
      </c>
      <c r="L103" s="211">
        <f>IF('Indicator Date hidden'!M104="x","x",$L$2-'Indicator Date hidden'!M104)</f>
        <v>0</v>
      </c>
      <c r="M103" s="211">
        <f>IF('Indicator Date hidden'!N104="x","x",$M$2-'Indicator Date hidden'!N104)</f>
        <v>0</v>
      </c>
      <c r="N103" s="211">
        <f>IF('Indicator Date hidden'!O104="x","x",$N$2-'Indicator Date hidden'!O104)</f>
        <v>0</v>
      </c>
      <c r="O103" s="211">
        <f>IF('Indicator Date hidden'!P104="x","x",$O$2-'Indicator Date hidden'!P104)</f>
        <v>0</v>
      </c>
      <c r="P103" s="211">
        <f>IF('Indicator Date hidden'!Q104="x","x",$P$2-'Indicator Date hidden'!Q104)</f>
        <v>0</v>
      </c>
      <c r="Q103" s="211">
        <f>IF('Indicator Date hidden'!R104="x","x",$Q$2-'Indicator Date hidden'!R104)</f>
        <v>5</v>
      </c>
      <c r="R103" s="211">
        <f>IF('Indicator Date hidden'!S104="x","x",$R$2-'Indicator Date hidden'!S104)</f>
        <v>0</v>
      </c>
      <c r="S103" s="211">
        <f>IF('Indicator Date hidden'!T104="x","x",$S$2-'Indicator Date hidden'!T104)</f>
        <v>0</v>
      </c>
      <c r="T103" s="211">
        <f>IF('Indicator Date hidden'!U104="x","x",$T$2-'Indicator Date hidden'!U104)</f>
        <v>0</v>
      </c>
      <c r="U103" s="211">
        <f>IF('Indicator Date hidden'!V104="x","x",$U$2-'Indicator Date hidden'!V104)</f>
        <v>0</v>
      </c>
      <c r="V103" s="211">
        <f>IF('Indicator Date hidden'!W104="x","x",$V$2-'Indicator Date hidden'!W104)</f>
        <v>0</v>
      </c>
      <c r="W103" s="211">
        <f>IF('Indicator Date hidden'!X104="x","x",$W$2-'Indicator Date hidden'!X104)</f>
        <v>10</v>
      </c>
      <c r="X103" s="211">
        <f>IF('Indicator Date hidden'!Y104="x","x",$X$2-'Indicator Date hidden'!Y104)</f>
        <v>4</v>
      </c>
      <c r="Y103" s="211">
        <f>IF('Indicator Date hidden'!Z104="x","x",$Y$2-'Indicator Date hidden'!Z104)</f>
        <v>0</v>
      </c>
      <c r="Z103" s="211">
        <f>IF('Indicator Date hidden'!AA104="x","x",$Z$2-'Indicator Date hidden'!AA104)</f>
        <v>0</v>
      </c>
      <c r="AA103" s="211">
        <f>IF('Indicator Date hidden'!AB104="x","x",$AA$2-'Indicator Date hidden'!AB104)</f>
        <v>0</v>
      </c>
      <c r="AB103" s="211">
        <f>IF('Indicator Date hidden'!AC104="x","x",$AB$2-'Indicator Date hidden'!AC104)</f>
        <v>0</v>
      </c>
      <c r="AC103" s="211">
        <f>IF('Indicator Date hidden'!AD104="x","x",$AC$2-'Indicator Date hidden'!AD104)</f>
        <v>0</v>
      </c>
      <c r="AD103" s="211">
        <f>IF('Indicator Date hidden'!AE104="x","x",$AD$2-'Indicator Date hidden'!AE104)</f>
        <v>0</v>
      </c>
      <c r="AE103" s="211" t="str">
        <f>IF('Indicator Date hidden'!AF104="x","x",$AE$2-'Indicator Date hidden'!AF104)</f>
        <v>x</v>
      </c>
      <c r="AF103" s="211">
        <f>IF('Indicator Date hidden'!AG104="x","x",$AF$2-'Indicator Date hidden'!AG104)</f>
        <v>3</v>
      </c>
      <c r="AG103" s="211">
        <f>IF('Indicator Date hidden'!AH104="x","x",$AG$2-'Indicator Date hidden'!AH104)</f>
        <v>0</v>
      </c>
      <c r="AH103" s="211">
        <f>IF('Indicator Date hidden'!AI104="x","x",$AH$2-'Indicator Date hidden'!AI104)</f>
        <v>0</v>
      </c>
      <c r="AI103" s="211">
        <f>IF('Indicator Date hidden'!AJ104="x","x",$AI$2-'Indicator Date hidden'!AJ104)</f>
        <v>0</v>
      </c>
      <c r="AJ103" s="211" t="str">
        <f>IF('Indicator Date hidden'!AK104="x","x",$AJ$2-'Indicator Date hidden'!AK104)</f>
        <v>x</v>
      </c>
      <c r="AK103" s="211">
        <f>IF('Indicator Date hidden'!AL104="x","x",$AK$2-'Indicator Date hidden'!AL104)</f>
        <v>1</v>
      </c>
      <c r="AL103" s="211">
        <f>IF('Indicator Date hidden'!AM104="x","x",$AL$2-'Indicator Date hidden'!AM104)</f>
        <v>0</v>
      </c>
      <c r="AM103" s="211">
        <f>IF('Indicator Date hidden'!AN104="x","x",$AM$2-'Indicator Date hidden'!AN104)</f>
        <v>0</v>
      </c>
      <c r="AN103" s="211">
        <f>IF('Indicator Date hidden'!AO104="x","x",$AN$2-'Indicator Date hidden'!AO104)</f>
        <v>0</v>
      </c>
      <c r="AO103" s="211">
        <f>IF('Indicator Date hidden'!AP104="x","x",$AO$2-'Indicator Date hidden'!AP104)</f>
        <v>0</v>
      </c>
      <c r="AP103" s="211">
        <f>IF('Indicator Date hidden'!AQ104="x","x",$AP$2-'Indicator Date hidden'!AQ104)</f>
        <v>0</v>
      </c>
      <c r="AQ103" s="211">
        <f>IF('Indicator Date hidden'!AR104="x","x",$AQ$2-'Indicator Date hidden'!AR104)</f>
        <v>0</v>
      </c>
      <c r="AR103" s="211">
        <f>IF('Indicator Date hidden'!AS104="x","x",$AR$2-'Indicator Date hidden'!AS104)</f>
        <v>0</v>
      </c>
      <c r="AS103" s="211">
        <f>IF('Indicator Date hidden'!AT104="x","x",$AS$2-'Indicator Date hidden'!AT104)</f>
        <v>0</v>
      </c>
      <c r="AT103" s="211">
        <f>IF('Indicator Date hidden'!AU104="x","x",$AT$2-'Indicator Date hidden'!AU104)</f>
        <v>0</v>
      </c>
      <c r="AU103" s="211">
        <f>IF('Indicator Date hidden'!AV104="x","x",$AU$2-'Indicator Date hidden'!AV104)</f>
        <v>5</v>
      </c>
      <c r="AV103" s="211">
        <f>IF('Indicator Date hidden'!AW104="x","x",$AV$2-'Indicator Date hidden'!AW104)</f>
        <v>0</v>
      </c>
      <c r="AW103" s="211">
        <f>IF('Indicator Date hidden'!AX104="x","x",$AW$2-'Indicator Date hidden'!AX104)</f>
        <v>0</v>
      </c>
      <c r="AX103" s="211">
        <f>IF('Indicator Date hidden'!AY104="x","x",$AX$2-'Indicator Date hidden'!AY104)</f>
        <v>0</v>
      </c>
      <c r="AY103" s="211">
        <f>IF('Indicator Date hidden'!AZ104="x","x",$AY$2-'Indicator Date hidden'!AZ104)</f>
        <v>0</v>
      </c>
      <c r="AZ103" s="211">
        <f>IF('Indicator Date hidden'!BA104="x","x",$AZ$2-'Indicator Date hidden'!BA104)</f>
        <v>0</v>
      </c>
      <c r="BA103">
        <f t="shared" si="15"/>
        <v>28</v>
      </c>
      <c r="BB103" s="21">
        <f t="shared" si="16"/>
        <v>0.5714285714285714</v>
      </c>
      <c r="BC103">
        <f t="shared" si="17"/>
        <v>6</v>
      </c>
      <c r="BD103" s="21">
        <f t="shared" si="18"/>
        <v>1.8070158058105026</v>
      </c>
      <c r="BE103" s="281">
        <f t="shared" si="19"/>
        <v>0</v>
      </c>
    </row>
    <row r="104" spans="1:57" x14ac:dyDescent="0.25">
      <c r="A104" t="s">
        <v>8555</v>
      </c>
      <c r="B104" s="211">
        <f>IF('Indicator Date hidden'!C105="x","x",$B$2-'Indicator Date hidden'!C105)</f>
        <v>0</v>
      </c>
      <c r="C104" s="211">
        <f>IF('Indicator Date hidden'!D105="x","x",$C$2-'Indicator Date hidden'!D105)</f>
        <v>0</v>
      </c>
      <c r="D104" s="211">
        <f>IF('Indicator Date hidden'!E105="x","x",$D$2-'Indicator Date hidden'!E105)</f>
        <v>0</v>
      </c>
      <c r="E104" s="211">
        <f>IF('Indicator Date hidden'!F105="x","x",$E$2-'Indicator Date hidden'!F105)</f>
        <v>0</v>
      </c>
      <c r="F104" s="211">
        <f>IF('Indicator Date hidden'!G105="x","x",$F$2-'Indicator Date hidden'!G105)</f>
        <v>0</v>
      </c>
      <c r="G104" s="211">
        <f>IF('Indicator Date hidden'!H105="x","x",$G$2-'Indicator Date hidden'!H105)</f>
        <v>0</v>
      </c>
      <c r="H104" s="211">
        <f>IF('Indicator Date hidden'!I105="x","x",$H$2-'Indicator Date hidden'!I105)</f>
        <v>0</v>
      </c>
      <c r="I104" s="211">
        <f>IF('Indicator Date hidden'!J105="x","x",$I$2-'Indicator Date hidden'!J105)</f>
        <v>0</v>
      </c>
      <c r="J104" s="211">
        <f>IF('Indicator Date hidden'!K105="x","x",$J$2-'Indicator Date hidden'!K105)</f>
        <v>0</v>
      </c>
      <c r="K104" s="211">
        <f>IF('Indicator Date hidden'!L105="x","x",$K$2-'Indicator Date hidden'!L105)</f>
        <v>0</v>
      </c>
      <c r="L104" s="211">
        <f>IF('Indicator Date hidden'!M105="x","x",$L$2-'Indicator Date hidden'!M105)</f>
        <v>0</v>
      </c>
      <c r="M104" s="211">
        <f>IF('Indicator Date hidden'!N105="x","x",$M$2-'Indicator Date hidden'!N105)</f>
        <v>0</v>
      </c>
      <c r="N104" s="211">
        <f>IF('Indicator Date hidden'!O105="x","x",$N$2-'Indicator Date hidden'!O105)</f>
        <v>0</v>
      </c>
      <c r="O104" s="211">
        <f>IF('Indicator Date hidden'!P105="x","x",$O$2-'Indicator Date hidden'!P105)</f>
        <v>0</v>
      </c>
      <c r="P104" s="211">
        <f>IF('Indicator Date hidden'!Q105="x","x",$P$2-'Indicator Date hidden'!Q105)</f>
        <v>0</v>
      </c>
      <c r="Q104" s="211">
        <f>IF('Indicator Date hidden'!R105="x","x",$Q$2-'Indicator Date hidden'!R105)</f>
        <v>4</v>
      </c>
      <c r="R104" s="211">
        <f>IF('Indicator Date hidden'!S105="x","x",$R$2-'Indicator Date hidden'!S105)</f>
        <v>0</v>
      </c>
      <c r="S104" s="211">
        <f>IF('Indicator Date hidden'!T105="x","x",$S$2-'Indicator Date hidden'!T105)</f>
        <v>0</v>
      </c>
      <c r="T104" s="211">
        <f>IF('Indicator Date hidden'!U105="x","x",$T$2-'Indicator Date hidden'!U105)</f>
        <v>0</v>
      </c>
      <c r="U104" s="211">
        <f>IF('Indicator Date hidden'!V105="x","x",$U$2-'Indicator Date hidden'!V105)</f>
        <v>0</v>
      </c>
      <c r="V104" s="211">
        <f>IF('Indicator Date hidden'!W105="x","x",$V$2-'Indicator Date hidden'!W105)</f>
        <v>0</v>
      </c>
      <c r="W104" s="211">
        <f>IF('Indicator Date hidden'!X105="x","x",$W$2-'Indicator Date hidden'!X105)</f>
        <v>0</v>
      </c>
      <c r="X104" s="211">
        <f>IF('Indicator Date hidden'!Y105="x","x",$X$2-'Indicator Date hidden'!Y105)</f>
        <v>4</v>
      </c>
      <c r="Y104" s="211">
        <f>IF('Indicator Date hidden'!Z105="x","x",$Y$2-'Indicator Date hidden'!Z105)</f>
        <v>0</v>
      </c>
      <c r="Z104" s="211">
        <f>IF('Indicator Date hidden'!AA105="x","x",$Z$2-'Indicator Date hidden'!AA105)</f>
        <v>0</v>
      </c>
      <c r="AA104" s="211">
        <f>IF('Indicator Date hidden'!AB105="x","x",$AA$2-'Indicator Date hidden'!AB105)</f>
        <v>0</v>
      </c>
      <c r="AB104" s="211">
        <f>IF('Indicator Date hidden'!AC105="x","x",$AB$2-'Indicator Date hidden'!AC105)</f>
        <v>0</v>
      </c>
      <c r="AC104" s="211">
        <f>IF('Indicator Date hidden'!AD105="x","x",$AC$2-'Indicator Date hidden'!AD105)</f>
        <v>0</v>
      </c>
      <c r="AD104" s="211">
        <f>IF('Indicator Date hidden'!AE105="x","x",$AD$2-'Indicator Date hidden'!AE105)</f>
        <v>0</v>
      </c>
      <c r="AE104" s="211">
        <f>IF('Indicator Date hidden'!AF105="x","x",$AE$2-'Indicator Date hidden'!AF105)</f>
        <v>0</v>
      </c>
      <c r="AF104" s="211">
        <f>IF('Indicator Date hidden'!AG105="x","x",$AF$2-'Indicator Date hidden'!AG105)</f>
        <v>3</v>
      </c>
      <c r="AG104" s="211">
        <f>IF('Indicator Date hidden'!AH105="x","x",$AG$2-'Indicator Date hidden'!AH105)</f>
        <v>0</v>
      </c>
      <c r="AH104" s="211">
        <f>IF('Indicator Date hidden'!AI105="x","x",$AH$2-'Indicator Date hidden'!AI105)</f>
        <v>0</v>
      </c>
      <c r="AI104" s="211">
        <f>IF('Indicator Date hidden'!AJ105="x","x",$AI$2-'Indicator Date hidden'!AJ105)</f>
        <v>0</v>
      </c>
      <c r="AJ104" s="211" t="str">
        <f>IF('Indicator Date hidden'!AK105="x","x",$AJ$2-'Indicator Date hidden'!AK105)</f>
        <v>x</v>
      </c>
      <c r="AK104" s="211">
        <f>IF('Indicator Date hidden'!AL105="x","x",$AK$2-'Indicator Date hidden'!AL105)</f>
        <v>1</v>
      </c>
      <c r="AL104" s="211">
        <f>IF('Indicator Date hidden'!AM105="x","x",$AL$2-'Indicator Date hidden'!AM105)</f>
        <v>0</v>
      </c>
      <c r="AM104" s="211">
        <f>IF('Indicator Date hidden'!AN105="x","x",$AM$2-'Indicator Date hidden'!AN105)</f>
        <v>0</v>
      </c>
      <c r="AN104" s="211">
        <f>IF('Indicator Date hidden'!AO105="x","x",$AN$2-'Indicator Date hidden'!AO105)</f>
        <v>0</v>
      </c>
      <c r="AO104" s="211">
        <f>IF('Indicator Date hidden'!AP105="x","x",$AO$2-'Indicator Date hidden'!AP105)</f>
        <v>1</v>
      </c>
      <c r="AP104" s="211">
        <f>IF('Indicator Date hidden'!AQ105="x","x",$AP$2-'Indicator Date hidden'!AQ105)</f>
        <v>1</v>
      </c>
      <c r="AQ104" s="211">
        <f>IF('Indicator Date hidden'!AR105="x","x",$AQ$2-'Indicator Date hidden'!AR105)</f>
        <v>0</v>
      </c>
      <c r="AR104" s="211">
        <f>IF('Indicator Date hidden'!AS105="x","x",$AR$2-'Indicator Date hidden'!AS105)</f>
        <v>0</v>
      </c>
      <c r="AS104" s="211">
        <f>IF('Indicator Date hidden'!AT105="x","x",$AS$2-'Indicator Date hidden'!AT105)</f>
        <v>0</v>
      </c>
      <c r="AT104" s="211">
        <f>IF('Indicator Date hidden'!AU105="x","x",$AT$2-'Indicator Date hidden'!AU105)</f>
        <v>0</v>
      </c>
      <c r="AU104" s="211">
        <f>IF('Indicator Date hidden'!AV105="x","x",$AU$2-'Indicator Date hidden'!AV105)</f>
        <v>4</v>
      </c>
      <c r="AV104" s="211">
        <f>IF('Indicator Date hidden'!AW105="x","x",$AV$2-'Indicator Date hidden'!AW105)</f>
        <v>0</v>
      </c>
      <c r="AW104" s="211">
        <f>IF('Indicator Date hidden'!AX105="x","x",$AW$2-'Indicator Date hidden'!AX105)</f>
        <v>0</v>
      </c>
      <c r="AX104" s="211">
        <f>IF('Indicator Date hidden'!AY105="x","x",$AX$2-'Indicator Date hidden'!AY105)</f>
        <v>0</v>
      </c>
      <c r="AY104" s="211">
        <f>IF('Indicator Date hidden'!AZ105="x","x",$AY$2-'Indicator Date hidden'!AZ105)</f>
        <v>0</v>
      </c>
      <c r="AZ104" s="211">
        <f>IF('Indicator Date hidden'!BA105="x","x",$AZ$2-'Indicator Date hidden'!BA105)</f>
        <v>0</v>
      </c>
      <c r="BA104">
        <f t="shared" si="15"/>
        <v>18</v>
      </c>
      <c r="BB104" s="21">
        <f t="shared" si="16"/>
        <v>0.36</v>
      </c>
      <c r="BC104">
        <f t="shared" si="17"/>
        <v>7</v>
      </c>
      <c r="BD104" s="21">
        <f t="shared" si="18"/>
        <v>1.034601372510205</v>
      </c>
      <c r="BE104" s="281">
        <f t="shared" si="19"/>
        <v>0</v>
      </c>
    </row>
    <row r="105" spans="1:57" x14ac:dyDescent="0.25">
      <c r="A105" t="s">
        <v>8556</v>
      </c>
      <c r="B105" s="211">
        <f>IF('Indicator Date hidden'!C106="x","x",$B$2-'Indicator Date hidden'!C106)</f>
        <v>0</v>
      </c>
      <c r="C105" s="211">
        <f>IF('Indicator Date hidden'!D106="x","x",$C$2-'Indicator Date hidden'!D106)</f>
        <v>0</v>
      </c>
      <c r="D105" s="211">
        <f>IF('Indicator Date hidden'!E106="x","x",$D$2-'Indicator Date hidden'!E106)</f>
        <v>0</v>
      </c>
      <c r="E105" s="211">
        <f>IF('Indicator Date hidden'!F106="x","x",$E$2-'Indicator Date hidden'!F106)</f>
        <v>0</v>
      </c>
      <c r="F105" s="211">
        <f>IF('Indicator Date hidden'!G106="x","x",$F$2-'Indicator Date hidden'!G106)</f>
        <v>0</v>
      </c>
      <c r="G105" s="211">
        <f>IF('Indicator Date hidden'!H106="x","x",$G$2-'Indicator Date hidden'!H106)</f>
        <v>0</v>
      </c>
      <c r="H105" s="211">
        <f>IF('Indicator Date hidden'!I106="x","x",$H$2-'Indicator Date hidden'!I106)</f>
        <v>0</v>
      </c>
      <c r="I105" s="211">
        <f>IF('Indicator Date hidden'!J106="x","x",$I$2-'Indicator Date hidden'!J106)</f>
        <v>0</v>
      </c>
      <c r="J105" s="211">
        <f>IF('Indicator Date hidden'!K106="x","x",$J$2-'Indicator Date hidden'!K106)</f>
        <v>0</v>
      </c>
      <c r="K105" s="211">
        <f>IF('Indicator Date hidden'!L106="x","x",$K$2-'Indicator Date hidden'!L106)</f>
        <v>0</v>
      </c>
      <c r="L105" s="211">
        <f>IF('Indicator Date hidden'!M106="x","x",$L$2-'Indicator Date hidden'!M106)</f>
        <v>0</v>
      </c>
      <c r="M105" s="211">
        <f>IF('Indicator Date hidden'!N106="x","x",$M$2-'Indicator Date hidden'!N106)</f>
        <v>0</v>
      </c>
      <c r="N105" s="211">
        <f>IF('Indicator Date hidden'!O106="x","x",$N$2-'Indicator Date hidden'!O106)</f>
        <v>0</v>
      </c>
      <c r="O105" s="211">
        <f>IF('Indicator Date hidden'!P106="x","x",$O$2-'Indicator Date hidden'!P106)</f>
        <v>0</v>
      </c>
      <c r="P105" s="211">
        <f>IF('Indicator Date hidden'!Q106="x","x",$P$2-'Indicator Date hidden'!Q106)</f>
        <v>0</v>
      </c>
      <c r="Q105" s="211" t="str">
        <f>IF('Indicator Date hidden'!R106="x","x",$Q$2-'Indicator Date hidden'!R106)</f>
        <v>x</v>
      </c>
      <c r="R105" s="211">
        <f>IF('Indicator Date hidden'!S106="x","x",$R$2-'Indicator Date hidden'!S106)</f>
        <v>0</v>
      </c>
      <c r="S105" s="211">
        <f>IF('Indicator Date hidden'!T106="x","x",$S$2-'Indicator Date hidden'!T106)</f>
        <v>0</v>
      </c>
      <c r="T105" s="211">
        <f>IF('Indicator Date hidden'!U106="x","x",$T$2-'Indicator Date hidden'!U106)</f>
        <v>0</v>
      </c>
      <c r="U105" s="211" t="str">
        <f>IF('Indicator Date hidden'!V106="x","x",$U$2-'Indicator Date hidden'!V106)</f>
        <v>x</v>
      </c>
      <c r="V105" s="211">
        <f>IF('Indicator Date hidden'!W106="x","x",$V$2-'Indicator Date hidden'!W106)</f>
        <v>0</v>
      </c>
      <c r="W105" s="211">
        <f>IF('Indicator Date hidden'!X106="x","x",$W$2-'Indicator Date hidden'!X106)</f>
        <v>8</v>
      </c>
      <c r="X105" s="211">
        <f>IF('Indicator Date hidden'!Y106="x","x",$X$2-'Indicator Date hidden'!Y106)</f>
        <v>4</v>
      </c>
      <c r="Y105" s="211">
        <f>IF('Indicator Date hidden'!Z106="x","x",$Y$2-'Indicator Date hidden'!Z106)</f>
        <v>0</v>
      </c>
      <c r="Z105" s="211">
        <f>IF('Indicator Date hidden'!AA106="x","x",$Z$2-'Indicator Date hidden'!AA106)</f>
        <v>0</v>
      </c>
      <c r="AA105" s="211">
        <f>IF('Indicator Date hidden'!AB106="x","x",$AA$2-'Indicator Date hidden'!AB106)</f>
        <v>0</v>
      </c>
      <c r="AB105" s="211">
        <f>IF('Indicator Date hidden'!AC106="x","x",$AB$2-'Indicator Date hidden'!AC106)</f>
        <v>0</v>
      </c>
      <c r="AC105" s="211">
        <f>IF('Indicator Date hidden'!AD106="x","x",$AC$2-'Indicator Date hidden'!AD106)</f>
        <v>0</v>
      </c>
      <c r="AD105" s="211">
        <f>IF('Indicator Date hidden'!AE106="x","x",$AD$2-'Indicator Date hidden'!AE106)</f>
        <v>0</v>
      </c>
      <c r="AE105" s="211">
        <f>IF('Indicator Date hidden'!AF106="x","x",$AE$2-'Indicator Date hidden'!AF106)</f>
        <v>0</v>
      </c>
      <c r="AF105" s="211">
        <f>IF('Indicator Date hidden'!AG106="x","x",$AF$2-'Indicator Date hidden'!AG106)</f>
        <v>4</v>
      </c>
      <c r="AG105" s="211">
        <f>IF('Indicator Date hidden'!AH106="x","x",$AG$2-'Indicator Date hidden'!AH106)</f>
        <v>0</v>
      </c>
      <c r="AH105" s="211">
        <f>IF('Indicator Date hidden'!AI106="x","x",$AH$2-'Indicator Date hidden'!AI106)</f>
        <v>0</v>
      </c>
      <c r="AI105" s="211">
        <f>IF('Indicator Date hidden'!AJ106="x","x",$AI$2-'Indicator Date hidden'!AJ106)</f>
        <v>0</v>
      </c>
      <c r="AJ105" s="211" t="str">
        <f>IF('Indicator Date hidden'!AK106="x","x",$AJ$2-'Indicator Date hidden'!AK106)</f>
        <v>x</v>
      </c>
      <c r="AK105" s="211">
        <f>IF('Indicator Date hidden'!AL106="x","x",$AK$2-'Indicator Date hidden'!AL106)</f>
        <v>1</v>
      </c>
      <c r="AL105" s="211">
        <f>IF('Indicator Date hidden'!AM106="x","x",$AL$2-'Indicator Date hidden'!AM106)</f>
        <v>0</v>
      </c>
      <c r="AM105" s="211">
        <f>IF('Indicator Date hidden'!AN106="x","x",$AM$2-'Indicator Date hidden'!AN106)</f>
        <v>0</v>
      </c>
      <c r="AN105" s="211">
        <f>IF('Indicator Date hidden'!AO106="x","x",$AN$2-'Indicator Date hidden'!AO106)</f>
        <v>0</v>
      </c>
      <c r="AO105" s="211">
        <f>IF('Indicator Date hidden'!AP106="x","x",$AO$2-'Indicator Date hidden'!AP106)</f>
        <v>0</v>
      </c>
      <c r="AP105" s="211">
        <f>IF('Indicator Date hidden'!AQ106="x","x",$AP$2-'Indicator Date hidden'!AQ106)</f>
        <v>0</v>
      </c>
      <c r="AQ105" s="211">
        <f>IF('Indicator Date hidden'!AR106="x","x",$AQ$2-'Indicator Date hidden'!AR106)</f>
        <v>4</v>
      </c>
      <c r="AR105" s="211">
        <f>IF('Indicator Date hidden'!AS106="x","x",$AR$2-'Indicator Date hidden'!AS106)</f>
        <v>0</v>
      </c>
      <c r="AS105" s="211">
        <f>IF('Indicator Date hidden'!AT106="x","x",$AS$2-'Indicator Date hidden'!AT106)</f>
        <v>0</v>
      </c>
      <c r="AT105" s="211">
        <f>IF('Indicator Date hidden'!AU106="x","x",$AT$2-'Indicator Date hidden'!AU106)</f>
        <v>0</v>
      </c>
      <c r="AU105" s="211">
        <f>IF('Indicator Date hidden'!AV106="x","x",$AU$2-'Indicator Date hidden'!AV106)</f>
        <v>4</v>
      </c>
      <c r="AV105" s="211">
        <f>IF('Indicator Date hidden'!AW106="x","x",$AV$2-'Indicator Date hidden'!AW106)</f>
        <v>0</v>
      </c>
      <c r="AW105" s="211">
        <f>IF('Indicator Date hidden'!AX106="x","x",$AW$2-'Indicator Date hidden'!AX106)</f>
        <v>0</v>
      </c>
      <c r="AX105" s="211">
        <f>IF('Indicator Date hidden'!AY106="x","x",$AX$2-'Indicator Date hidden'!AY106)</f>
        <v>0</v>
      </c>
      <c r="AY105" s="211">
        <f>IF('Indicator Date hidden'!AZ106="x","x",$AY$2-'Indicator Date hidden'!AZ106)</f>
        <v>0</v>
      </c>
      <c r="AZ105" s="211">
        <f>IF('Indicator Date hidden'!BA106="x","x",$AZ$2-'Indicator Date hidden'!BA106)</f>
        <v>0</v>
      </c>
      <c r="BA105">
        <f t="shared" si="15"/>
        <v>25</v>
      </c>
      <c r="BB105" s="21">
        <f t="shared" si="16"/>
        <v>0.52083333333333337</v>
      </c>
      <c r="BC105">
        <f t="shared" si="17"/>
        <v>6</v>
      </c>
      <c r="BD105" s="21">
        <f t="shared" si="18"/>
        <v>1.5544235712600631</v>
      </c>
      <c r="BE105" s="281">
        <f t="shared" si="19"/>
        <v>0</v>
      </c>
    </row>
    <row r="106" spans="1:57" x14ac:dyDescent="0.25">
      <c r="A106" t="s">
        <v>8537</v>
      </c>
      <c r="B106" s="211">
        <f>IF('Indicator Date hidden'!C107="x","x",$B$2-'Indicator Date hidden'!C107)</f>
        <v>0</v>
      </c>
      <c r="C106" s="211">
        <f>IF('Indicator Date hidden'!D107="x","x",$C$2-'Indicator Date hidden'!D107)</f>
        <v>0</v>
      </c>
      <c r="D106" s="211">
        <f>IF('Indicator Date hidden'!E107="x","x",$D$2-'Indicator Date hidden'!E107)</f>
        <v>0</v>
      </c>
      <c r="E106" s="211">
        <f>IF('Indicator Date hidden'!F107="x","x",$E$2-'Indicator Date hidden'!F107)</f>
        <v>0</v>
      </c>
      <c r="F106" s="211">
        <f>IF('Indicator Date hidden'!G107="x","x",$F$2-'Indicator Date hidden'!G107)</f>
        <v>0</v>
      </c>
      <c r="G106" s="211">
        <f>IF('Indicator Date hidden'!H107="x","x",$G$2-'Indicator Date hidden'!H107)</f>
        <v>0</v>
      </c>
      <c r="H106" s="211">
        <f>IF('Indicator Date hidden'!I107="x","x",$H$2-'Indicator Date hidden'!I107)</f>
        <v>0</v>
      </c>
      <c r="I106" s="211">
        <f>IF('Indicator Date hidden'!J107="x","x",$I$2-'Indicator Date hidden'!J107)</f>
        <v>0</v>
      </c>
      <c r="J106" s="211">
        <f>IF('Indicator Date hidden'!K107="x","x",$J$2-'Indicator Date hidden'!K107)</f>
        <v>0</v>
      </c>
      <c r="K106" s="211">
        <f>IF('Indicator Date hidden'!L107="x","x",$K$2-'Indicator Date hidden'!L107)</f>
        <v>0</v>
      </c>
      <c r="L106" s="211">
        <f>IF('Indicator Date hidden'!M107="x","x",$L$2-'Indicator Date hidden'!M107)</f>
        <v>0</v>
      </c>
      <c r="M106" s="211">
        <f>IF('Indicator Date hidden'!N107="x","x",$M$2-'Indicator Date hidden'!N107)</f>
        <v>0</v>
      </c>
      <c r="N106" s="211">
        <f>IF('Indicator Date hidden'!O107="x","x",$N$2-'Indicator Date hidden'!O107)</f>
        <v>0</v>
      </c>
      <c r="O106" s="211">
        <f>IF('Indicator Date hidden'!P107="x","x",$O$2-'Indicator Date hidden'!P107)</f>
        <v>0</v>
      </c>
      <c r="P106" s="211">
        <f>IF('Indicator Date hidden'!Q107="x","x",$P$2-'Indicator Date hidden'!Q107)</f>
        <v>0</v>
      </c>
      <c r="Q106" s="211">
        <f>IF('Indicator Date hidden'!R107="x","x",$Q$2-'Indicator Date hidden'!R107)</f>
        <v>5</v>
      </c>
      <c r="R106" s="211">
        <f>IF('Indicator Date hidden'!S107="x","x",$R$2-'Indicator Date hidden'!S107)</f>
        <v>0</v>
      </c>
      <c r="S106" s="211">
        <f>IF('Indicator Date hidden'!T107="x","x",$S$2-'Indicator Date hidden'!T107)</f>
        <v>0</v>
      </c>
      <c r="T106" s="211">
        <f>IF('Indicator Date hidden'!U107="x","x",$T$2-'Indicator Date hidden'!U107)</f>
        <v>0</v>
      </c>
      <c r="U106" s="211">
        <f>IF('Indicator Date hidden'!V107="x","x",$U$2-'Indicator Date hidden'!V107)</f>
        <v>0</v>
      </c>
      <c r="V106" s="211">
        <f>IF('Indicator Date hidden'!W107="x","x",$V$2-'Indicator Date hidden'!W107)</f>
        <v>0</v>
      </c>
      <c r="W106" s="211">
        <f>IF('Indicator Date hidden'!X107="x","x",$W$2-'Indicator Date hidden'!X107)</f>
        <v>5</v>
      </c>
      <c r="X106" s="211">
        <f>IF('Indicator Date hidden'!Y107="x","x",$X$2-'Indicator Date hidden'!Y107)</f>
        <v>4</v>
      </c>
      <c r="Y106" s="211">
        <f>IF('Indicator Date hidden'!Z107="x","x",$Y$2-'Indicator Date hidden'!Z107)</f>
        <v>0</v>
      </c>
      <c r="Z106" s="211">
        <f>IF('Indicator Date hidden'!AA107="x","x",$Z$2-'Indicator Date hidden'!AA107)</f>
        <v>0</v>
      </c>
      <c r="AA106" s="211">
        <f>IF('Indicator Date hidden'!AB107="x","x",$AA$2-'Indicator Date hidden'!AB107)</f>
        <v>1</v>
      </c>
      <c r="AB106" s="211">
        <f>IF('Indicator Date hidden'!AC107="x","x",$AB$2-'Indicator Date hidden'!AC107)</f>
        <v>0</v>
      </c>
      <c r="AC106" s="211">
        <f>IF('Indicator Date hidden'!AD107="x","x",$AC$2-'Indicator Date hidden'!AD107)</f>
        <v>0</v>
      </c>
      <c r="AD106" s="211" t="str">
        <f>IF('Indicator Date hidden'!AE107="x","x",$AD$2-'Indicator Date hidden'!AE107)</f>
        <v>x</v>
      </c>
      <c r="AE106" s="211">
        <f>IF('Indicator Date hidden'!AF107="x","x",$AE$2-'Indicator Date hidden'!AF107)</f>
        <v>0</v>
      </c>
      <c r="AF106" s="211">
        <f>IF('Indicator Date hidden'!AG107="x","x",$AF$2-'Indicator Date hidden'!AG107)</f>
        <v>4</v>
      </c>
      <c r="AG106" s="211">
        <f>IF('Indicator Date hidden'!AH107="x","x",$AG$2-'Indicator Date hidden'!AH107)</f>
        <v>0</v>
      </c>
      <c r="AH106" s="211">
        <f>IF('Indicator Date hidden'!AI107="x","x",$AH$2-'Indicator Date hidden'!AI107)</f>
        <v>0</v>
      </c>
      <c r="AI106" s="211">
        <f>IF('Indicator Date hidden'!AJ107="x","x",$AI$2-'Indicator Date hidden'!AJ107)</f>
        <v>0</v>
      </c>
      <c r="AJ106" s="211" t="str">
        <f>IF('Indicator Date hidden'!AK107="x","x",$AJ$2-'Indicator Date hidden'!AK107)</f>
        <v>x</v>
      </c>
      <c r="AK106" s="211" t="str">
        <f>IF('Indicator Date hidden'!AL107="x","x",$AK$2-'Indicator Date hidden'!AL107)</f>
        <v>x</v>
      </c>
      <c r="AL106" s="211">
        <f>IF('Indicator Date hidden'!AM107="x","x",$AL$2-'Indicator Date hidden'!AM107)</f>
        <v>0</v>
      </c>
      <c r="AM106" s="211">
        <f>IF('Indicator Date hidden'!AN107="x","x",$AM$2-'Indicator Date hidden'!AN107)</f>
        <v>0</v>
      </c>
      <c r="AN106" s="211">
        <f>IF('Indicator Date hidden'!AO107="x","x",$AN$2-'Indicator Date hidden'!AO107)</f>
        <v>0</v>
      </c>
      <c r="AO106" s="211">
        <f>IF('Indicator Date hidden'!AP107="x","x",$AO$2-'Indicator Date hidden'!AP107)</f>
        <v>1</v>
      </c>
      <c r="AP106" s="211">
        <f>IF('Indicator Date hidden'!AQ107="x","x",$AP$2-'Indicator Date hidden'!AQ107)</f>
        <v>1</v>
      </c>
      <c r="AQ106" s="211">
        <f>IF('Indicator Date hidden'!AR107="x","x",$AQ$2-'Indicator Date hidden'!AR107)</f>
        <v>4</v>
      </c>
      <c r="AR106" s="211">
        <f>IF('Indicator Date hidden'!AS107="x","x",$AR$2-'Indicator Date hidden'!AS107)</f>
        <v>0</v>
      </c>
      <c r="AS106" s="211" t="str">
        <f>IF('Indicator Date hidden'!AT107="x","x",$AS$2-'Indicator Date hidden'!AT107)</f>
        <v>x</v>
      </c>
      <c r="AT106" s="211">
        <f>IF('Indicator Date hidden'!AU107="x","x",$AT$2-'Indicator Date hidden'!AU107)</f>
        <v>0</v>
      </c>
      <c r="AU106" s="211">
        <f>IF('Indicator Date hidden'!AV107="x","x",$AU$2-'Indicator Date hidden'!AV107)</f>
        <v>8</v>
      </c>
      <c r="AV106" s="211">
        <f>IF('Indicator Date hidden'!AW107="x","x",$AV$2-'Indicator Date hidden'!AW107)</f>
        <v>0</v>
      </c>
      <c r="AW106" s="211">
        <f>IF('Indicator Date hidden'!AX107="x","x",$AW$2-'Indicator Date hidden'!AX107)</f>
        <v>0</v>
      </c>
      <c r="AX106" s="211">
        <f>IF('Indicator Date hidden'!AY107="x","x",$AX$2-'Indicator Date hidden'!AY107)</f>
        <v>0</v>
      </c>
      <c r="AY106" s="211">
        <f>IF('Indicator Date hidden'!AZ107="x","x",$AY$2-'Indicator Date hidden'!AZ107)</f>
        <v>0</v>
      </c>
      <c r="AZ106" s="211">
        <f>IF('Indicator Date hidden'!BA107="x","x",$AZ$2-'Indicator Date hidden'!BA107)</f>
        <v>0</v>
      </c>
      <c r="BA106">
        <f t="shared" si="15"/>
        <v>33</v>
      </c>
      <c r="BB106" s="21">
        <f t="shared" si="16"/>
        <v>0.7021276595744681</v>
      </c>
      <c r="BC106">
        <f t="shared" si="17"/>
        <v>9</v>
      </c>
      <c r="BD106" s="21">
        <f t="shared" si="18"/>
        <v>1.7371399044212934</v>
      </c>
      <c r="BE106" s="281">
        <f t="shared" si="19"/>
        <v>0</v>
      </c>
    </row>
    <row r="107" spans="1:57" x14ac:dyDescent="0.25">
      <c r="A107" t="s">
        <v>8543</v>
      </c>
      <c r="B107" s="211">
        <f>IF('Indicator Date hidden'!C108="x","x",$B$2-'Indicator Date hidden'!C108)</f>
        <v>0</v>
      </c>
      <c r="C107" s="211">
        <f>IF('Indicator Date hidden'!D108="x","x",$C$2-'Indicator Date hidden'!D108)</f>
        <v>0</v>
      </c>
      <c r="D107" s="211">
        <f>IF('Indicator Date hidden'!E108="x","x",$D$2-'Indicator Date hidden'!E108)</f>
        <v>0</v>
      </c>
      <c r="E107" s="211">
        <f>IF('Indicator Date hidden'!F108="x","x",$E$2-'Indicator Date hidden'!F108)</f>
        <v>0</v>
      </c>
      <c r="F107" s="211">
        <f>IF('Indicator Date hidden'!G108="x","x",$F$2-'Indicator Date hidden'!G108)</f>
        <v>0</v>
      </c>
      <c r="G107" s="211">
        <f>IF('Indicator Date hidden'!H108="x","x",$G$2-'Indicator Date hidden'!H108)</f>
        <v>0</v>
      </c>
      <c r="H107" s="211">
        <f>IF('Indicator Date hidden'!I108="x","x",$H$2-'Indicator Date hidden'!I108)</f>
        <v>0</v>
      </c>
      <c r="I107" s="211">
        <f>IF('Indicator Date hidden'!J108="x","x",$I$2-'Indicator Date hidden'!J108)</f>
        <v>0</v>
      </c>
      <c r="J107" s="211">
        <f>IF('Indicator Date hidden'!K108="x","x",$J$2-'Indicator Date hidden'!K108)</f>
        <v>0</v>
      </c>
      <c r="K107" s="211">
        <f>IF('Indicator Date hidden'!L108="x","x",$K$2-'Indicator Date hidden'!L108)</f>
        <v>0</v>
      </c>
      <c r="L107" s="211">
        <f>IF('Indicator Date hidden'!M108="x","x",$L$2-'Indicator Date hidden'!M108)</f>
        <v>0</v>
      </c>
      <c r="M107" s="211">
        <f>IF('Indicator Date hidden'!N108="x","x",$M$2-'Indicator Date hidden'!N108)</f>
        <v>0</v>
      </c>
      <c r="N107" s="211">
        <f>IF('Indicator Date hidden'!O108="x","x",$N$2-'Indicator Date hidden'!O108)</f>
        <v>0</v>
      </c>
      <c r="O107" s="211">
        <f>IF('Indicator Date hidden'!P108="x","x",$O$2-'Indicator Date hidden'!P108)</f>
        <v>0</v>
      </c>
      <c r="P107" s="211">
        <f>IF('Indicator Date hidden'!Q108="x","x",$P$2-'Indicator Date hidden'!Q108)</f>
        <v>0</v>
      </c>
      <c r="Q107" s="211">
        <f>IF('Indicator Date hidden'!R108="x","x",$Q$2-'Indicator Date hidden'!R108)</f>
        <v>1</v>
      </c>
      <c r="R107" s="211">
        <f>IF('Indicator Date hidden'!S108="x","x",$R$2-'Indicator Date hidden'!S108)</f>
        <v>0</v>
      </c>
      <c r="S107" s="211">
        <f>IF('Indicator Date hidden'!T108="x","x",$S$2-'Indicator Date hidden'!T108)</f>
        <v>0</v>
      </c>
      <c r="T107" s="211">
        <f>IF('Indicator Date hidden'!U108="x","x",$T$2-'Indicator Date hidden'!U108)</f>
        <v>0</v>
      </c>
      <c r="U107" s="211">
        <f>IF('Indicator Date hidden'!V108="x","x",$U$2-'Indicator Date hidden'!V108)</f>
        <v>0</v>
      </c>
      <c r="V107" s="211">
        <f>IF('Indicator Date hidden'!W108="x","x",$V$2-'Indicator Date hidden'!W108)</f>
        <v>0</v>
      </c>
      <c r="W107" s="211">
        <f>IF('Indicator Date hidden'!X108="x","x",$W$2-'Indicator Date hidden'!X108)</f>
        <v>8</v>
      </c>
      <c r="X107" s="211">
        <f>IF('Indicator Date hidden'!Y108="x","x",$X$2-'Indicator Date hidden'!Y108)</f>
        <v>4</v>
      </c>
      <c r="Y107" s="211">
        <f>IF('Indicator Date hidden'!Z108="x","x",$Y$2-'Indicator Date hidden'!Z108)</f>
        <v>0</v>
      </c>
      <c r="Z107" s="211">
        <f>IF('Indicator Date hidden'!AA108="x","x",$Z$2-'Indicator Date hidden'!AA108)</f>
        <v>0</v>
      </c>
      <c r="AA107" s="211">
        <f>IF('Indicator Date hidden'!AB108="x","x",$AA$2-'Indicator Date hidden'!AB108)</f>
        <v>0</v>
      </c>
      <c r="AB107" s="211">
        <f>IF('Indicator Date hidden'!AC108="x","x",$AB$2-'Indicator Date hidden'!AC108)</f>
        <v>0</v>
      </c>
      <c r="AC107" s="211">
        <f>IF('Indicator Date hidden'!AD108="x","x",$AC$2-'Indicator Date hidden'!AD108)</f>
        <v>0</v>
      </c>
      <c r="AD107" s="211">
        <f>IF('Indicator Date hidden'!AE108="x","x",$AD$2-'Indicator Date hidden'!AE108)</f>
        <v>0</v>
      </c>
      <c r="AE107" s="211">
        <f>IF('Indicator Date hidden'!AF108="x","x",$AE$2-'Indicator Date hidden'!AF108)</f>
        <v>0</v>
      </c>
      <c r="AF107" s="211">
        <f>IF('Indicator Date hidden'!AG108="x","x",$AF$2-'Indicator Date hidden'!AG108)</f>
        <v>3</v>
      </c>
      <c r="AG107" s="211">
        <f>IF('Indicator Date hidden'!AH108="x","x",$AG$2-'Indicator Date hidden'!AH108)</f>
        <v>0</v>
      </c>
      <c r="AH107" s="211">
        <f>IF('Indicator Date hidden'!AI108="x","x",$AH$2-'Indicator Date hidden'!AI108)</f>
        <v>0</v>
      </c>
      <c r="AI107" s="211">
        <f>IF('Indicator Date hidden'!AJ108="x","x",$AI$2-'Indicator Date hidden'!AJ108)</f>
        <v>0</v>
      </c>
      <c r="AJ107" s="211">
        <f>IF('Indicator Date hidden'!AK108="x","x",$AJ$2-'Indicator Date hidden'!AK108)</f>
        <v>0</v>
      </c>
      <c r="AK107" s="211">
        <f>IF('Indicator Date hidden'!AL108="x","x",$AK$2-'Indicator Date hidden'!AL108)</f>
        <v>1</v>
      </c>
      <c r="AL107" s="211">
        <f>IF('Indicator Date hidden'!AM108="x","x",$AL$2-'Indicator Date hidden'!AM108)</f>
        <v>0</v>
      </c>
      <c r="AM107" s="211">
        <f>IF('Indicator Date hidden'!AN108="x","x",$AM$2-'Indicator Date hidden'!AN108)</f>
        <v>0</v>
      </c>
      <c r="AN107" s="211">
        <f>IF('Indicator Date hidden'!AO108="x","x",$AN$2-'Indicator Date hidden'!AO108)</f>
        <v>0</v>
      </c>
      <c r="AO107" s="211">
        <f>IF('Indicator Date hidden'!AP108="x","x",$AO$2-'Indicator Date hidden'!AP108)</f>
        <v>0</v>
      </c>
      <c r="AP107" s="211">
        <f>IF('Indicator Date hidden'!AQ108="x","x",$AP$2-'Indicator Date hidden'!AQ108)</f>
        <v>0</v>
      </c>
      <c r="AQ107" s="211">
        <f>IF('Indicator Date hidden'!AR108="x","x",$AQ$2-'Indicator Date hidden'!AR108)</f>
        <v>0</v>
      </c>
      <c r="AR107" s="211">
        <f>IF('Indicator Date hidden'!AS108="x","x",$AR$2-'Indicator Date hidden'!AS108)</f>
        <v>0</v>
      </c>
      <c r="AS107" s="211">
        <f>IF('Indicator Date hidden'!AT108="x","x",$AS$2-'Indicator Date hidden'!AT108)</f>
        <v>0</v>
      </c>
      <c r="AT107" s="211">
        <f>IF('Indicator Date hidden'!AU108="x","x",$AT$2-'Indicator Date hidden'!AU108)</f>
        <v>0</v>
      </c>
      <c r="AU107" s="211">
        <f>IF('Indicator Date hidden'!AV108="x","x",$AU$2-'Indicator Date hidden'!AV108)</f>
        <v>3</v>
      </c>
      <c r="AV107" s="211">
        <f>IF('Indicator Date hidden'!AW108="x","x",$AV$2-'Indicator Date hidden'!AW108)</f>
        <v>0</v>
      </c>
      <c r="AW107" s="211">
        <f>IF('Indicator Date hidden'!AX108="x","x",$AW$2-'Indicator Date hidden'!AX108)</f>
        <v>0</v>
      </c>
      <c r="AX107" s="211">
        <f>IF('Indicator Date hidden'!AY108="x","x",$AX$2-'Indicator Date hidden'!AY108)</f>
        <v>0</v>
      </c>
      <c r="AY107" s="211">
        <f>IF('Indicator Date hidden'!AZ108="x","x",$AY$2-'Indicator Date hidden'!AZ108)</f>
        <v>0</v>
      </c>
      <c r="AZ107" s="211">
        <f>IF('Indicator Date hidden'!BA108="x","x",$AZ$2-'Indicator Date hidden'!BA108)</f>
        <v>0</v>
      </c>
      <c r="BA107">
        <f t="shared" si="15"/>
        <v>20</v>
      </c>
      <c r="BB107" s="21">
        <f t="shared" si="16"/>
        <v>0.39215686274509803</v>
      </c>
      <c r="BC107">
        <f t="shared" si="17"/>
        <v>6</v>
      </c>
      <c r="BD107" s="21">
        <f t="shared" si="18"/>
        <v>1.344246000078636</v>
      </c>
      <c r="BE107" s="281">
        <f t="shared" si="19"/>
        <v>0</v>
      </c>
    </row>
    <row r="108" spans="1:57" x14ac:dyDescent="0.25">
      <c r="A108" t="s">
        <v>8545</v>
      </c>
      <c r="B108" s="211">
        <f>IF('Indicator Date hidden'!C109="x","x",$B$2-'Indicator Date hidden'!C109)</f>
        <v>0</v>
      </c>
      <c r="C108" s="211">
        <f>IF('Indicator Date hidden'!D109="x","x",$C$2-'Indicator Date hidden'!D109)</f>
        <v>0</v>
      </c>
      <c r="D108" s="211">
        <f>IF('Indicator Date hidden'!E109="x","x",$D$2-'Indicator Date hidden'!E109)</f>
        <v>0</v>
      </c>
      <c r="E108" s="211">
        <f>IF('Indicator Date hidden'!F109="x","x",$E$2-'Indicator Date hidden'!F109)</f>
        <v>0</v>
      </c>
      <c r="F108" s="211">
        <f>IF('Indicator Date hidden'!G109="x","x",$F$2-'Indicator Date hidden'!G109)</f>
        <v>0</v>
      </c>
      <c r="G108" s="211">
        <f>IF('Indicator Date hidden'!H109="x","x",$G$2-'Indicator Date hidden'!H109)</f>
        <v>0</v>
      </c>
      <c r="H108" s="211">
        <f>IF('Indicator Date hidden'!I109="x","x",$H$2-'Indicator Date hidden'!I109)</f>
        <v>0</v>
      </c>
      <c r="I108" s="211">
        <f>IF('Indicator Date hidden'!J109="x","x",$I$2-'Indicator Date hidden'!J109)</f>
        <v>0</v>
      </c>
      <c r="J108" s="211">
        <f>IF('Indicator Date hidden'!K109="x","x",$J$2-'Indicator Date hidden'!K109)</f>
        <v>0</v>
      </c>
      <c r="K108" s="211">
        <f>IF('Indicator Date hidden'!L109="x","x",$K$2-'Indicator Date hidden'!L109)</f>
        <v>0</v>
      </c>
      <c r="L108" s="211">
        <f>IF('Indicator Date hidden'!M109="x","x",$L$2-'Indicator Date hidden'!M109)</f>
        <v>0</v>
      </c>
      <c r="M108" s="211">
        <f>IF('Indicator Date hidden'!N109="x","x",$M$2-'Indicator Date hidden'!N109)</f>
        <v>0</v>
      </c>
      <c r="N108" s="211">
        <f>IF('Indicator Date hidden'!O109="x","x",$N$2-'Indicator Date hidden'!O109)</f>
        <v>0</v>
      </c>
      <c r="O108" s="211">
        <f>IF('Indicator Date hidden'!P109="x","x",$O$2-'Indicator Date hidden'!P109)</f>
        <v>0</v>
      </c>
      <c r="P108" s="211">
        <f>IF('Indicator Date hidden'!Q109="x","x",$P$2-'Indicator Date hidden'!Q109)</f>
        <v>0</v>
      </c>
      <c r="Q108" s="211" t="str">
        <f>IF('Indicator Date hidden'!R109="x","x",$Q$2-'Indicator Date hidden'!R109)</f>
        <v>x</v>
      </c>
      <c r="R108" s="211">
        <f>IF('Indicator Date hidden'!S109="x","x",$R$2-'Indicator Date hidden'!S109)</f>
        <v>0</v>
      </c>
      <c r="S108" s="211">
        <f>IF('Indicator Date hidden'!T109="x","x",$S$2-'Indicator Date hidden'!T109)</f>
        <v>0</v>
      </c>
      <c r="T108" s="211">
        <f>IF('Indicator Date hidden'!U109="x","x",$T$2-'Indicator Date hidden'!U109)</f>
        <v>0</v>
      </c>
      <c r="U108" s="211" t="str">
        <f>IF('Indicator Date hidden'!V109="x","x",$U$2-'Indicator Date hidden'!V109)</f>
        <v>x</v>
      </c>
      <c r="V108" s="211">
        <f>IF('Indicator Date hidden'!W109="x","x",$V$2-'Indicator Date hidden'!W109)</f>
        <v>0</v>
      </c>
      <c r="W108" s="211" t="str">
        <f>IF('Indicator Date hidden'!X109="x","x",$W$2-'Indicator Date hidden'!X109)</f>
        <v>x</v>
      </c>
      <c r="X108" s="211">
        <f>IF('Indicator Date hidden'!Y109="x","x",$X$2-'Indicator Date hidden'!Y109)</f>
        <v>1</v>
      </c>
      <c r="Y108" s="211">
        <f>IF('Indicator Date hidden'!Z109="x","x",$Y$2-'Indicator Date hidden'!Z109)</f>
        <v>0</v>
      </c>
      <c r="Z108" s="211">
        <f>IF('Indicator Date hidden'!AA109="x","x",$Z$2-'Indicator Date hidden'!AA109)</f>
        <v>0</v>
      </c>
      <c r="AA108" s="211" t="str">
        <f>IF('Indicator Date hidden'!AB109="x","x",$AA$2-'Indicator Date hidden'!AB109)</f>
        <v>x</v>
      </c>
      <c r="AB108" s="211">
        <f>IF('Indicator Date hidden'!AC109="x","x",$AB$2-'Indicator Date hidden'!AC109)</f>
        <v>0</v>
      </c>
      <c r="AC108" s="211">
        <f>IF('Indicator Date hidden'!AD109="x","x",$AC$2-'Indicator Date hidden'!AD109)</f>
        <v>0</v>
      </c>
      <c r="AD108" s="211" t="str">
        <f>IF('Indicator Date hidden'!AE109="x","x",$AD$2-'Indicator Date hidden'!AE109)</f>
        <v>x</v>
      </c>
      <c r="AE108" s="211">
        <f>IF('Indicator Date hidden'!AF109="x","x",$AE$2-'Indicator Date hidden'!AF109)</f>
        <v>0</v>
      </c>
      <c r="AF108" s="211" t="str">
        <f>IF('Indicator Date hidden'!AG109="x","x",$AF$2-'Indicator Date hidden'!AG109)</f>
        <v>x</v>
      </c>
      <c r="AG108" s="211">
        <f>IF('Indicator Date hidden'!AH109="x","x",$AG$2-'Indicator Date hidden'!AH109)</f>
        <v>0</v>
      </c>
      <c r="AH108" s="211">
        <f>IF('Indicator Date hidden'!AI109="x","x",$AH$2-'Indicator Date hidden'!AI109)</f>
        <v>0</v>
      </c>
      <c r="AI108" s="211">
        <f>IF('Indicator Date hidden'!AJ109="x","x",$AI$2-'Indicator Date hidden'!AJ109)</f>
        <v>0</v>
      </c>
      <c r="AJ108" s="211" t="str">
        <f>IF('Indicator Date hidden'!AK109="x","x",$AJ$2-'Indicator Date hidden'!AK109)</f>
        <v>x</v>
      </c>
      <c r="AK108" s="211">
        <f>IF('Indicator Date hidden'!AL109="x","x",$AK$2-'Indicator Date hidden'!AL109)</f>
        <v>1</v>
      </c>
      <c r="AL108" s="211">
        <f>IF('Indicator Date hidden'!AM109="x","x",$AL$2-'Indicator Date hidden'!AM109)</f>
        <v>0</v>
      </c>
      <c r="AM108" s="211">
        <f>IF('Indicator Date hidden'!AN109="x","x",$AM$2-'Indicator Date hidden'!AN109)</f>
        <v>0</v>
      </c>
      <c r="AN108" s="211">
        <f>IF('Indicator Date hidden'!AO109="x","x",$AN$2-'Indicator Date hidden'!AO109)</f>
        <v>0</v>
      </c>
      <c r="AO108" s="211">
        <f>IF('Indicator Date hidden'!AP109="x","x",$AO$2-'Indicator Date hidden'!AP109)</f>
        <v>0</v>
      </c>
      <c r="AP108" s="211">
        <f>IF('Indicator Date hidden'!AQ109="x","x",$AP$2-'Indicator Date hidden'!AQ109)</f>
        <v>0</v>
      </c>
      <c r="AQ108" s="211" t="str">
        <f>IF('Indicator Date hidden'!AR109="x","x",$AQ$2-'Indicator Date hidden'!AR109)</f>
        <v>x</v>
      </c>
      <c r="AR108" s="211">
        <f>IF('Indicator Date hidden'!AS109="x","x",$AR$2-'Indicator Date hidden'!AS109)</f>
        <v>0</v>
      </c>
      <c r="AS108" s="211">
        <f>IF('Indicator Date hidden'!AT109="x","x",$AS$2-'Indicator Date hidden'!AT109)</f>
        <v>0</v>
      </c>
      <c r="AT108" s="211">
        <f>IF('Indicator Date hidden'!AU109="x","x",$AT$2-'Indicator Date hidden'!AU109)</f>
        <v>0</v>
      </c>
      <c r="AU108" s="211">
        <f>IF('Indicator Date hidden'!AV109="x","x",$AU$2-'Indicator Date hidden'!AV109)</f>
        <v>3</v>
      </c>
      <c r="AV108" s="211">
        <f>IF('Indicator Date hidden'!AW109="x","x",$AV$2-'Indicator Date hidden'!AW109)</f>
        <v>0</v>
      </c>
      <c r="AW108" s="211">
        <f>IF('Indicator Date hidden'!AX109="x","x",$AW$2-'Indicator Date hidden'!AX109)</f>
        <v>0</v>
      </c>
      <c r="AX108" s="211">
        <f>IF('Indicator Date hidden'!AY109="x","x",$AX$2-'Indicator Date hidden'!AY109)</f>
        <v>0</v>
      </c>
      <c r="AY108" s="211">
        <f>IF('Indicator Date hidden'!AZ109="x","x",$AY$2-'Indicator Date hidden'!AZ109)</f>
        <v>0</v>
      </c>
      <c r="AZ108" s="211">
        <f>IF('Indicator Date hidden'!BA109="x","x",$AZ$2-'Indicator Date hidden'!BA109)</f>
        <v>0</v>
      </c>
      <c r="BA108">
        <f t="shared" si="15"/>
        <v>5</v>
      </c>
      <c r="BB108" s="21">
        <f t="shared" si="16"/>
        <v>0.11627906976744186</v>
      </c>
      <c r="BC108">
        <f t="shared" si="17"/>
        <v>3</v>
      </c>
      <c r="BD108" s="21">
        <f t="shared" si="18"/>
        <v>0.49223280205852848</v>
      </c>
      <c r="BE108" s="281">
        <f t="shared" si="19"/>
        <v>0</v>
      </c>
    </row>
    <row r="109" spans="1:57" x14ac:dyDescent="0.25">
      <c r="A109" t="s">
        <v>8540</v>
      </c>
      <c r="B109" s="211">
        <f>IF('Indicator Date hidden'!C110="x","x",$B$2-'Indicator Date hidden'!C110)</f>
        <v>0</v>
      </c>
      <c r="C109" s="211">
        <f>IF('Indicator Date hidden'!D110="x","x",$C$2-'Indicator Date hidden'!D110)</f>
        <v>0</v>
      </c>
      <c r="D109" s="211">
        <f>IF('Indicator Date hidden'!E110="x","x",$D$2-'Indicator Date hidden'!E110)</f>
        <v>0</v>
      </c>
      <c r="E109" s="211">
        <f>IF('Indicator Date hidden'!F110="x","x",$E$2-'Indicator Date hidden'!F110)</f>
        <v>0</v>
      </c>
      <c r="F109" s="211">
        <f>IF('Indicator Date hidden'!G110="x","x",$F$2-'Indicator Date hidden'!G110)</f>
        <v>0</v>
      </c>
      <c r="G109" s="211">
        <f>IF('Indicator Date hidden'!H110="x","x",$G$2-'Indicator Date hidden'!H110)</f>
        <v>0</v>
      </c>
      <c r="H109" s="211">
        <f>IF('Indicator Date hidden'!I110="x","x",$H$2-'Indicator Date hidden'!I110)</f>
        <v>0</v>
      </c>
      <c r="I109" s="211">
        <f>IF('Indicator Date hidden'!J110="x","x",$I$2-'Indicator Date hidden'!J110)</f>
        <v>0</v>
      </c>
      <c r="J109" s="211">
        <f>IF('Indicator Date hidden'!K110="x","x",$J$2-'Indicator Date hidden'!K110)</f>
        <v>0</v>
      </c>
      <c r="K109" s="211">
        <f>IF('Indicator Date hidden'!L110="x","x",$K$2-'Indicator Date hidden'!L110)</f>
        <v>0</v>
      </c>
      <c r="L109" s="211">
        <f>IF('Indicator Date hidden'!M110="x","x",$L$2-'Indicator Date hidden'!M110)</f>
        <v>0</v>
      </c>
      <c r="M109" s="211">
        <f>IF('Indicator Date hidden'!N110="x","x",$M$2-'Indicator Date hidden'!N110)</f>
        <v>0</v>
      </c>
      <c r="N109" s="211">
        <f>IF('Indicator Date hidden'!O110="x","x",$N$2-'Indicator Date hidden'!O110)</f>
        <v>0</v>
      </c>
      <c r="O109" s="211">
        <f>IF('Indicator Date hidden'!P110="x","x",$O$2-'Indicator Date hidden'!P110)</f>
        <v>0</v>
      </c>
      <c r="P109" s="211" t="str">
        <f>IF('Indicator Date hidden'!Q110="x","x",$P$2-'Indicator Date hidden'!Q110)</f>
        <v>x</v>
      </c>
      <c r="Q109" s="211" t="str">
        <f>IF('Indicator Date hidden'!R110="x","x",$Q$2-'Indicator Date hidden'!R110)</f>
        <v>x</v>
      </c>
      <c r="R109" s="211">
        <f>IF('Indicator Date hidden'!S110="x","x",$R$2-'Indicator Date hidden'!S110)</f>
        <v>0</v>
      </c>
      <c r="S109" s="211">
        <f>IF('Indicator Date hidden'!T110="x","x",$S$2-'Indicator Date hidden'!T110)</f>
        <v>0</v>
      </c>
      <c r="T109" s="211">
        <f>IF('Indicator Date hidden'!U110="x","x",$T$2-'Indicator Date hidden'!U110)</f>
        <v>0</v>
      </c>
      <c r="U109" s="211">
        <f>IF('Indicator Date hidden'!V110="x","x",$U$2-'Indicator Date hidden'!V110)</f>
        <v>0</v>
      </c>
      <c r="V109" s="211">
        <f>IF('Indicator Date hidden'!W110="x","x",$V$2-'Indicator Date hidden'!W110)</f>
        <v>0</v>
      </c>
      <c r="W109" s="211">
        <f>IF('Indicator Date hidden'!X110="x","x",$W$2-'Indicator Date hidden'!X110)</f>
        <v>7</v>
      </c>
      <c r="X109" s="211">
        <f>IF('Indicator Date hidden'!Y110="x","x",$X$2-'Indicator Date hidden'!Y110)</f>
        <v>4</v>
      </c>
      <c r="Y109" s="211">
        <f>IF('Indicator Date hidden'!Z110="x","x",$Y$2-'Indicator Date hidden'!Z110)</f>
        <v>0</v>
      </c>
      <c r="Z109" s="211">
        <f>IF('Indicator Date hidden'!AA110="x","x",$Z$2-'Indicator Date hidden'!AA110)</f>
        <v>0</v>
      </c>
      <c r="AA109" s="211" t="str">
        <f>IF('Indicator Date hidden'!AB110="x","x",$AA$2-'Indicator Date hidden'!AB110)</f>
        <v>x</v>
      </c>
      <c r="AB109" s="211">
        <f>IF('Indicator Date hidden'!AC110="x","x",$AB$2-'Indicator Date hidden'!AC110)</f>
        <v>0</v>
      </c>
      <c r="AC109" s="211">
        <f>IF('Indicator Date hidden'!AD110="x","x",$AC$2-'Indicator Date hidden'!AD110)</f>
        <v>0</v>
      </c>
      <c r="AD109" s="211" t="str">
        <f>IF('Indicator Date hidden'!AE110="x","x",$AD$2-'Indicator Date hidden'!AE110)</f>
        <v>x</v>
      </c>
      <c r="AE109" s="211" t="str">
        <f>IF('Indicator Date hidden'!AF110="x","x",$AE$2-'Indicator Date hidden'!AF110)</f>
        <v>x</v>
      </c>
      <c r="AF109" s="211" t="str">
        <f>IF('Indicator Date hidden'!AG110="x","x",$AF$2-'Indicator Date hidden'!AG110)</f>
        <v>x</v>
      </c>
      <c r="AG109" s="211">
        <f>IF('Indicator Date hidden'!AH110="x","x",$AG$2-'Indicator Date hidden'!AH110)</f>
        <v>0</v>
      </c>
      <c r="AH109" s="211">
        <f>IF('Indicator Date hidden'!AI110="x","x",$AH$2-'Indicator Date hidden'!AI110)</f>
        <v>0</v>
      </c>
      <c r="AI109" s="211">
        <f>IF('Indicator Date hidden'!AJ110="x","x",$AI$2-'Indicator Date hidden'!AJ110)</f>
        <v>0</v>
      </c>
      <c r="AJ109" s="211" t="str">
        <f>IF('Indicator Date hidden'!AK110="x","x",$AJ$2-'Indicator Date hidden'!AK110)</f>
        <v>x</v>
      </c>
      <c r="AK109" s="211" t="str">
        <f>IF('Indicator Date hidden'!AL110="x","x",$AK$2-'Indicator Date hidden'!AL110)</f>
        <v>x</v>
      </c>
      <c r="AL109" s="211">
        <f>IF('Indicator Date hidden'!AM110="x","x",$AL$2-'Indicator Date hidden'!AM110)</f>
        <v>0</v>
      </c>
      <c r="AM109" s="211">
        <f>IF('Indicator Date hidden'!AN110="x","x",$AM$2-'Indicator Date hidden'!AN110)</f>
        <v>0</v>
      </c>
      <c r="AN109" s="211">
        <f>IF('Indicator Date hidden'!AO110="x","x",$AN$2-'Indicator Date hidden'!AO110)</f>
        <v>0</v>
      </c>
      <c r="AO109" s="211" t="str">
        <f>IF('Indicator Date hidden'!AP110="x","x",$AO$2-'Indicator Date hidden'!AP110)</f>
        <v>x</v>
      </c>
      <c r="AP109" s="211" t="str">
        <f>IF('Indicator Date hidden'!AQ110="x","x",$AP$2-'Indicator Date hidden'!AQ110)</f>
        <v>x</v>
      </c>
      <c r="AQ109" s="211">
        <f>IF('Indicator Date hidden'!AR110="x","x",$AQ$2-'Indicator Date hidden'!AR110)</f>
        <v>4</v>
      </c>
      <c r="AR109" s="211">
        <f>IF('Indicator Date hidden'!AS110="x","x",$AR$2-'Indicator Date hidden'!AS110)</f>
        <v>0</v>
      </c>
      <c r="AS109" s="211" t="str">
        <f>IF('Indicator Date hidden'!AT110="x","x",$AS$2-'Indicator Date hidden'!AT110)</f>
        <v>x</v>
      </c>
      <c r="AT109" s="211">
        <f>IF('Indicator Date hidden'!AU110="x","x",$AT$2-'Indicator Date hidden'!AU110)</f>
        <v>0</v>
      </c>
      <c r="AU109" s="211" t="str">
        <f>IF('Indicator Date hidden'!AV110="x","x",$AU$2-'Indicator Date hidden'!AV110)</f>
        <v>x</v>
      </c>
      <c r="AV109" s="211">
        <f>IF('Indicator Date hidden'!AW110="x","x",$AV$2-'Indicator Date hidden'!AW110)</f>
        <v>0</v>
      </c>
      <c r="AW109" s="211">
        <f>IF('Indicator Date hidden'!AX110="x","x",$AW$2-'Indicator Date hidden'!AX110)</f>
        <v>0</v>
      </c>
      <c r="AX109" s="211">
        <f>IF('Indicator Date hidden'!AY110="x","x",$AX$2-'Indicator Date hidden'!AY110)</f>
        <v>0</v>
      </c>
      <c r="AY109" s="211">
        <f>IF('Indicator Date hidden'!AZ110="x","x",$AY$2-'Indicator Date hidden'!AZ110)</f>
        <v>0</v>
      </c>
      <c r="AZ109" s="211">
        <f>IF('Indicator Date hidden'!BA110="x","x",$AZ$2-'Indicator Date hidden'!BA110)</f>
        <v>0</v>
      </c>
      <c r="BA109">
        <f t="shared" si="15"/>
        <v>15</v>
      </c>
      <c r="BB109" s="21">
        <f t="shared" si="16"/>
        <v>0.38461538461538464</v>
      </c>
      <c r="BC109">
        <f t="shared" si="17"/>
        <v>3</v>
      </c>
      <c r="BD109" s="21">
        <f t="shared" si="18"/>
        <v>1.3888823142513684</v>
      </c>
      <c r="BE109" s="281">
        <f t="shared" si="19"/>
        <v>0</v>
      </c>
    </row>
    <row r="110" spans="1:57" x14ac:dyDescent="0.25">
      <c r="A110" t="s">
        <v>8552</v>
      </c>
      <c r="B110" s="211">
        <f>IF('Indicator Date hidden'!C111="x","x",$B$2-'Indicator Date hidden'!C111)</f>
        <v>0</v>
      </c>
      <c r="C110" s="211">
        <f>IF('Indicator Date hidden'!D111="x","x",$C$2-'Indicator Date hidden'!D111)</f>
        <v>0</v>
      </c>
      <c r="D110" s="211">
        <f>IF('Indicator Date hidden'!E111="x","x",$D$2-'Indicator Date hidden'!E111)</f>
        <v>0</v>
      </c>
      <c r="E110" s="211">
        <f>IF('Indicator Date hidden'!F111="x","x",$E$2-'Indicator Date hidden'!F111)</f>
        <v>0</v>
      </c>
      <c r="F110" s="211">
        <f>IF('Indicator Date hidden'!G111="x","x",$F$2-'Indicator Date hidden'!G111)</f>
        <v>0</v>
      </c>
      <c r="G110" s="211">
        <f>IF('Indicator Date hidden'!H111="x","x",$G$2-'Indicator Date hidden'!H111)</f>
        <v>0</v>
      </c>
      <c r="H110" s="211">
        <f>IF('Indicator Date hidden'!I111="x","x",$H$2-'Indicator Date hidden'!I111)</f>
        <v>0</v>
      </c>
      <c r="I110" s="211">
        <f>IF('Indicator Date hidden'!J111="x","x",$I$2-'Indicator Date hidden'!J111)</f>
        <v>0</v>
      </c>
      <c r="J110" s="211">
        <f>IF('Indicator Date hidden'!K111="x","x",$J$2-'Indicator Date hidden'!K111)</f>
        <v>0</v>
      </c>
      <c r="K110" s="211">
        <f>IF('Indicator Date hidden'!L111="x","x",$K$2-'Indicator Date hidden'!L111)</f>
        <v>0</v>
      </c>
      <c r="L110" s="211">
        <f>IF('Indicator Date hidden'!M111="x","x",$L$2-'Indicator Date hidden'!M111)</f>
        <v>0</v>
      </c>
      <c r="M110" s="211">
        <f>IF('Indicator Date hidden'!N111="x","x",$M$2-'Indicator Date hidden'!N111)</f>
        <v>0</v>
      </c>
      <c r="N110" s="211">
        <f>IF('Indicator Date hidden'!O111="x","x",$N$2-'Indicator Date hidden'!O111)</f>
        <v>0</v>
      </c>
      <c r="O110" s="211">
        <f>IF('Indicator Date hidden'!P111="x","x",$O$2-'Indicator Date hidden'!P111)</f>
        <v>0</v>
      </c>
      <c r="P110" s="211">
        <f>IF('Indicator Date hidden'!Q111="x","x",$P$2-'Indicator Date hidden'!Q111)</f>
        <v>0</v>
      </c>
      <c r="Q110" s="211">
        <f>IF('Indicator Date hidden'!R111="x","x",$Q$2-'Indicator Date hidden'!R111)</f>
        <v>3</v>
      </c>
      <c r="R110" s="211">
        <f>IF('Indicator Date hidden'!S111="x","x",$R$2-'Indicator Date hidden'!S111)</f>
        <v>0</v>
      </c>
      <c r="S110" s="211">
        <f>IF('Indicator Date hidden'!T111="x","x",$S$2-'Indicator Date hidden'!T111)</f>
        <v>0</v>
      </c>
      <c r="T110" s="211">
        <f>IF('Indicator Date hidden'!U111="x","x",$T$2-'Indicator Date hidden'!U111)</f>
        <v>0</v>
      </c>
      <c r="U110" s="211">
        <f>IF('Indicator Date hidden'!V111="x","x",$U$2-'Indicator Date hidden'!V111)</f>
        <v>0</v>
      </c>
      <c r="V110" s="211">
        <f>IF('Indicator Date hidden'!W111="x","x",$V$2-'Indicator Date hidden'!W111)</f>
        <v>0</v>
      </c>
      <c r="W110" s="211">
        <f>IF('Indicator Date hidden'!X111="x","x",$W$2-'Indicator Date hidden'!X111)</f>
        <v>2</v>
      </c>
      <c r="X110" s="211">
        <f>IF('Indicator Date hidden'!Y111="x","x",$X$2-'Indicator Date hidden'!Y111)</f>
        <v>4</v>
      </c>
      <c r="Y110" s="211">
        <f>IF('Indicator Date hidden'!Z111="x","x",$Y$2-'Indicator Date hidden'!Z111)</f>
        <v>0</v>
      </c>
      <c r="Z110" s="211">
        <f>IF('Indicator Date hidden'!AA111="x","x",$Z$2-'Indicator Date hidden'!AA111)</f>
        <v>0</v>
      </c>
      <c r="AA110" s="211">
        <f>IF('Indicator Date hidden'!AB111="x","x",$AA$2-'Indicator Date hidden'!AB111)</f>
        <v>0</v>
      </c>
      <c r="AB110" s="211">
        <f>IF('Indicator Date hidden'!AC111="x","x",$AB$2-'Indicator Date hidden'!AC111)</f>
        <v>0</v>
      </c>
      <c r="AC110" s="211">
        <f>IF('Indicator Date hidden'!AD111="x","x",$AC$2-'Indicator Date hidden'!AD111)</f>
        <v>0</v>
      </c>
      <c r="AD110" s="211">
        <f>IF('Indicator Date hidden'!AE111="x","x",$AD$2-'Indicator Date hidden'!AE111)</f>
        <v>0</v>
      </c>
      <c r="AE110" s="211">
        <f>IF('Indicator Date hidden'!AF111="x","x",$AE$2-'Indicator Date hidden'!AF111)</f>
        <v>0</v>
      </c>
      <c r="AF110" s="211">
        <f>IF('Indicator Date hidden'!AG111="x","x",$AF$2-'Indicator Date hidden'!AG111)</f>
        <v>5</v>
      </c>
      <c r="AG110" s="211">
        <f>IF('Indicator Date hidden'!AH111="x","x",$AG$2-'Indicator Date hidden'!AH111)</f>
        <v>0</v>
      </c>
      <c r="AH110" s="211">
        <f>IF('Indicator Date hidden'!AI111="x","x",$AH$2-'Indicator Date hidden'!AI111)</f>
        <v>0</v>
      </c>
      <c r="AI110" s="211">
        <f>IF('Indicator Date hidden'!AJ111="x","x",$AI$2-'Indicator Date hidden'!AJ111)</f>
        <v>0</v>
      </c>
      <c r="AJ110" s="211" t="str">
        <f>IF('Indicator Date hidden'!AK111="x","x",$AJ$2-'Indicator Date hidden'!AK111)</f>
        <v>x</v>
      </c>
      <c r="AK110" s="211">
        <f>IF('Indicator Date hidden'!AL111="x","x",$AK$2-'Indicator Date hidden'!AL111)</f>
        <v>0</v>
      </c>
      <c r="AL110" s="211">
        <f>IF('Indicator Date hidden'!AM111="x","x",$AL$2-'Indicator Date hidden'!AM111)</f>
        <v>0</v>
      </c>
      <c r="AM110" s="211">
        <f>IF('Indicator Date hidden'!AN111="x","x",$AM$2-'Indicator Date hidden'!AN111)</f>
        <v>0</v>
      </c>
      <c r="AN110" s="211">
        <f>IF('Indicator Date hidden'!AO111="x","x",$AN$2-'Indicator Date hidden'!AO111)</f>
        <v>0</v>
      </c>
      <c r="AO110" s="211">
        <f>IF('Indicator Date hidden'!AP111="x","x",$AO$2-'Indicator Date hidden'!AP111)</f>
        <v>0</v>
      </c>
      <c r="AP110" s="211">
        <f>IF('Indicator Date hidden'!AQ111="x","x",$AP$2-'Indicator Date hidden'!AQ111)</f>
        <v>0</v>
      </c>
      <c r="AQ110" s="211">
        <f>IF('Indicator Date hidden'!AR111="x","x",$AQ$2-'Indicator Date hidden'!AR111)</f>
        <v>4</v>
      </c>
      <c r="AR110" s="211">
        <f>IF('Indicator Date hidden'!AS111="x","x",$AR$2-'Indicator Date hidden'!AS111)</f>
        <v>0</v>
      </c>
      <c r="AS110" s="211">
        <f>IF('Indicator Date hidden'!AT111="x","x",$AS$2-'Indicator Date hidden'!AT111)</f>
        <v>0</v>
      </c>
      <c r="AT110" s="211">
        <f>IF('Indicator Date hidden'!AU111="x","x",$AT$2-'Indicator Date hidden'!AU111)</f>
        <v>0</v>
      </c>
      <c r="AU110" s="211">
        <f>IF('Indicator Date hidden'!AV111="x","x",$AU$2-'Indicator Date hidden'!AV111)</f>
        <v>7</v>
      </c>
      <c r="AV110" s="211">
        <f>IF('Indicator Date hidden'!AW111="x","x",$AV$2-'Indicator Date hidden'!AW111)</f>
        <v>0</v>
      </c>
      <c r="AW110" s="211">
        <f>IF('Indicator Date hidden'!AX111="x","x",$AW$2-'Indicator Date hidden'!AX111)</f>
        <v>0</v>
      </c>
      <c r="AX110" s="211">
        <f>IF('Indicator Date hidden'!AY111="x","x",$AX$2-'Indicator Date hidden'!AY111)</f>
        <v>0</v>
      </c>
      <c r="AY110" s="211">
        <f>IF('Indicator Date hidden'!AZ111="x","x",$AY$2-'Indicator Date hidden'!AZ111)</f>
        <v>0</v>
      </c>
      <c r="AZ110" s="211">
        <f>IF('Indicator Date hidden'!BA111="x","x",$AZ$2-'Indicator Date hidden'!BA111)</f>
        <v>0</v>
      </c>
      <c r="BA110">
        <f t="shared" si="15"/>
        <v>25</v>
      </c>
      <c r="BB110" s="21">
        <f t="shared" si="16"/>
        <v>0.5</v>
      </c>
      <c r="BC110">
        <f t="shared" si="17"/>
        <v>6</v>
      </c>
      <c r="BD110" s="21">
        <f t="shared" si="18"/>
        <v>1.4594519519326423</v>
      </c>
      <c r="BE110" s="281">
        <f t="shared" si="19"/>
        <v>0</v>
      </c>
    </row>
    <row r="111" spans="1:57" x14ac:dyDescent="0.25">
      <c r="A111" t="s">
        <v>8554</v>
      </c>
      <c r="B111" s="211">
        <f>IF('Indicator Date hidden'!C112="x","x",$B$2-'Indicator Date hidden'!C112)</f>
        <v>0</v>
      </c>
      <c r="C111" s="211">
        <f>IF('Indicator Date hidden'!D112="x","x",$C$2-'Indicator Date hidden'!D112)</f>
        <v>0</v>
      </c>
      <c r="D111" s="211">
        <f>IF('Indicator Date hidden'!E112="x","x",$D$2-'Indicator Date hidden'!E112)</f>
        <v>0</v>
      </c>
      <c r="E111" s="211">
        <f>IF('Indicator Date hidden'!F112="x","x",$E$2-'Indicator Date hidden'!F112)</f>
        <v>0</v>
      </c>
      <c r="F111" s="211">
        <f>IF('Indicator Date hidden'!G112="x","x",$F$2-'Indicator Date hidden'!G112)</f>
        <v>0</v>
      </c>
      <c r="G111" s="211">
        <f>IF('Indicator Date hidden'!H112="x","x",$G$2-'Indicator Date hidden'!H112)</f>
        <v>0</v>
      </c>
      <c r="H111" s="211">
        <f>IF('Indicator Date hidden'!I112="x","x",$H$2-'Indicator Date hidden'!I112)</f>
        <v>0</v>
      </c>
      <c r="I111" s="211">
        <f>IF('Indicator Date hidden'!J112="x","x",$I$2-'Indicator Date hidden'!J112)</f>
        <v>0</v>
      </c>
      <c r="J111" s="211">
        <f>IF('Indicator Date hidden'!K112="x","x",$J$2-'Indicator Date hidden'!K112)</f>
        <v>0</v>
      </c>
      <c r="K111" s="211">
        <f>IF('Indicator Date hidden'!L112="x","x",$K$2-'Indicator Date hidden'!L112)</f>
        <v>0</v>
      </c>
      <c r="L111" s="211">
        <f>IF('Indicator Date hidden'!M112="x","x",$L$2-'Indicator Date hidden'!M112)</f>
        <v>0</v>
      </c>
      <c r="M111" s="211">
        <f>IF('Indicator Date hidden'!N112="x","x",$M$2-'Indicator Date hidden'!N112)</f>
        <v>0</v>
      </c>
      <c r="N111" s="211">
        <f>IF('Indicator Date hidden'!O112="x","x",$N$2-'Indicator Date hidden'!O112)</f>
        <v>0</v>
      </c>
      <c r="O111" s="211">
        <f>IF('Indicator Date hidden'!P112="x","x",$O$2-'Indicator Date hidden'!P112)</f>
        <v>0</v>
      </c>
      <c r="P111" s="211">
        <f>IF('Indicator Date hidden'!Q112="x","x",$P$2-'Indicator Date hidden'!Q112)</f>
        <v>0</v>
      </c>
      <c r="Q111" s="211" t="str">
        <f>IF('Indicator Date hidden'!R112="x","x",$Q$2-'Indicator Date hidden'!R112)</f>
        <v>x</v>
      </c>
      <c r="R111" s="211">
        <f>IF('Indicator Date hidden'!S112="x","x",$R$2-'Indicator Date hidden'!S112)</f>
        <v>0</v>
      </c>
      <c r="S111" s="211">
        <f>IF('Indicator Date hidden'!T112="x","x",$S$2-'Indicator Date hidden'!T112)</f>
        <v>0</v>
      </c>
      <c r="T111" s="211">
        <f>IF('Indicator Date hidden'!U112="x","x",$T$2-'Indicator Date hidden'!U112)</f>
        <v>0</v>
      </c>
      <c r="U111" s="211">
        <f>IF('Indicator Date hidden'!V112="x","x",$U$2-'Indicator Date hidden'!V112)</f>
        <v>0</v>
      </c>
      <c r="V111" s="211">
        <f>IF('Indicator Date hidden'!W112="x","x",$V$2-'Indicator Date hidden'!W112)</f>
        <v>0</v>
      </c>
      <c r="W111" s="211" t="str">
        <f>IF('Indicator Date hidden'!X112="x","x",$W$2-'Indicator Date hidden'!X112)</f>
        <v>x</v>
      </c>
      <c r="X111" s="211" t="str">
        <f>IF('Indicator Date hidden'!Y112="x","x",$X$2-'Indicator Date hidden'!Y112)</f>
        <v>x</v>
      </c>
      <c r="Y111" s="211">
        <f>IF('Indicator Date hidden'!Z112="x","x",$Y$2-'Indicator Date hidden'!Z112)</f>
        <v>0</v>
      </c>
      <c r="Z111" s="211">
        <f>IF('Indicator Date hidden'!AA112="x","x",$Z$2-'Indicator Date hidden'!AA112)</f>
        <v>0</v>
      </c>
      <c r="AA111" s="211">
        <f>IF('Indicator Date hidden'!AB112="x","x",$AA$2-'Indicator Date hidden'!AB112)</f>
        <v>0</v>
      </c>
      <c r="AB111" s="211">
        <f>IF('Indicator Date hidden'!AC112="x","x",$AB$2-'Indicator Date hidden'!AC112)</f>
        <v>0</v>
      </c>
      <c r="AC111" s="211">
        <f>IF('Indicator Date hidden'!AD112="x","x",$AC$2-'Indicator Date hidden'!AD112)</f>
        <v>0</v>
      </c>
      <c r="AD111" s="211" t="str">
        <f>IF('Indicator Date hidden'!AE112="x","x",$AD$2-'Indicator Date hidden'!AE112)</f>
        <v>x</v>
      </c>
      <c r="AE111" s="211">
        <f>IF('Indicator Date hidden'!AF112="x","x",$AE$2-'Indicator Date hidden'!AF112)</f>
        <v>0</v>
      </c>
      <c r="AF111" s="211">
        <f>IF('Indicator Date hidden'!AG112="x","x",$AF$2-'Indicator Date hidden'!AG112)</f>
        <v>1</v>
      </c>
      <c r="AG111" s="211">
        <f>IF('Indicator Date hidden'!AH112="x","x",$AG$2-'Indicator Date hidden'!AH112)</f>
        <v>0</v>
      </c>
      <c r="AH111" s="211">
        <f>IF('Indicator Date hidden'!AI112="x","x",$AH$2-'Indicator Date hidden'!AI112)</f>
        <v>0</v>
      </c>
      <c r="AI111" s="211">
        <f>IF('Indicator Date hidden'!AJ112="x","x",$AI$2-'Indicator Date hidden'!AJ112)</f>
        <v>0</v>
      </c>
      <c r="AJ111" s="211" t="str">
        <f>IF('Indicator Date hidden'!AK112="x","x",$AJ$2-'Indicator Date hidden'!AK112)</f>
        <v>x</v>
      </c>
      <c r="AK111" s="211">
        <f>IF('Indicator Date hidden'!AL112="x","x",$AK$2-'Indicator Date hidden'!AL112)</f>
        <v>1</v>
      </c>
      <c r="AL111" s="211">
        <f>IF('Indicator Date hidden'!AM112="x","x",$AL$2-'Indicator Date hidden'!AM112)</f>
        <v>0</v>
      </c>
      <c r="AM111" s="211">
        <f>IF('Indicator Date hidden'!AN112="x","x",$AM$2-'Indicator Date hidden'!AN112)</f>
        <v>0</v>
      </c>
      <c r="AN111" s="211">
        <f>IF('Indicator Date hidden'!AO112="x","x",$AN$2-'Indicator Date hidden'!AO112)</f>
        <v>0</v>
      </c>
      <c r="AO111" s="211">
        <f>IF('Indicator Date hidden'!AP112="x","x",$AO$2-'Indicator Date hidden'!AP112)</f>
        <v>0</v>
      </c>
      <c r="AP111" s="211">
        <f>IF('Indicator Date hidden'!AQ112="x","x",$AP$2-'Indicator Date hidden'!AQ112)</f>
        <v>0</v>
      </c>
      <c r="AQ111" s="211">
        <f>IF('Indicator Date hidden'!AR112="x","x",$AQ$2-'Indicator Date hidden'!AR112)</f>
        <v>0</v>
      </c>
      <c r="AR111" s="211">
        <f>IF('Indicator Date hidden'!AS112="x","x",$AR$2-'Indicator Date hidden'!AS112)</f>
        <v>0</v>
      </c>
      <c r="AS111" s="211">
        <f>IF('Indicator Date hidden'!AT112="x","x",$AS$2-'Indicator Date hidden'!AT112)</f>
        <v>0</v>
      </c>
      <c r="AT111" s="211">
        <f>IF('Indicator Date hidden'!AU112="x","x",$AT$2-'Indicator Date hidden'!AU112)</f>
        <v>0</v>
      </c>
      <c r="AU111" s="211">
        <f>IF('Indicator Date hidden'!AV112="x","x",$AU$2-'Indicator Date hidden'!AV112)</f>
        <v>3</v>
      </c>
      <c r="AV111" s="211">
        <f>IF('Indicator Date hidden'!AW112="x","x",$AV$2-'Indicator Date hidden'!AW112)</f>
        <v>0</v>
      </c>
      <c r="AW111" s="211">
        <f>IF('Indicator Date hidden'!AX112="x","x",$AW$2-'Indicator Date hidden'!AX112)</f>
        <v>0</v>
      </c>
      <c r="AX111" s="211">
        <f>IF('Indicator Date hidden'!AY112="x","x",$AX$2-'Indicator Date hidden'!AY112)</f>
        <v>0</v>
      </c>
      <c r="AY111" s="211">
        <f>IF('Indicator Date hidden'!AZ112="x","x",$AY$2-'Indicator Date hidden'!AZ112)</f>
        <v>0</v>
      </c>
      <c r="AZ111" s="211">
        <f>IF('Indicator Date hidden'!BA112="x","x",$AZ$2-'Indicator Date hidden'!BA112)</f>
        <v>0</v>
      </c>
      <c r="BA111">
        <f t="shared" si="15"/>
        <v>5</v>
      </c>
      <c r="BB111" s="21">
        <f t="shared" si="16"/>
        <v>0.10869565217391304</v>
      </c>
      <c r="BC111">
        <f t="shared" si="17"/>
        <v>3</v>
      </c>
      <c r="BD111" s="21">
        <f t="shared" si="18"/>
        <v>0.47677635216220238</v>
      </c>
      <c r="BE111" s="281">
        <f t="shared" si="19"/>
        <v>0</v>
      </c>
    </row>
    <row r="112" spans="1:57" x14ac:dyDescent="0.25">
      <c r="A112" t="s">
        <v>8538</v>
      </c>
      <c r="B112" s="211">
        <f>IF('Indicator Date hidden'!C113="x","x",$B$2-'Indicator Date hidden'!C113)</f>
        <v>0</v>
      </c>
      <c r="C112" s="211">
        <f>IF('Indicator Date hidden'!D113="x","x",$C$2-'Indicator Date hidden'!D113)</f>
        <v>0</v>
      </c>
      <c r="D112" s="211">
        <f>IF('Indicator Date hidden'!E113="x","x",$D$2-'Indicator Date hidden'!E113)</f>
        <v>0</v>
      </c>
      <c r="E112" s="211">
        <f>IF('Indicator Date hidden'!F113="x","x",$E$2-'Indicator Date hidden'!F113)</f>
        <v>0</v>
      </c>
      <c r="F112" s="211">
        <f>IF('Indicator Date hidden'!G113="x","x",$F$2-'Indicator Date hidden'!G113)</f>
        <v>0</v>
      </c>
      <c r="G112" s="211">
        <f>IF('Indicator Date hidden'!H113="x","x",$G$2-'Indicator Date hidden'!H113)</f>
        <v>0</v>
      </c>
      <c r="H112" s="211">
        <f>IF('Indicator Date hidden'!I113="x","x",$H$2-'Indicator Date hidden'!I113)</f>
        <v>0</v>
      </c>
      <c r="I112" s="211">
        <f>IF('Indicator Date hidden'!J113="x","x",$I$2-'Indicator Date hidden'!J113)</f>
        <v>0</v>
      </c>
      <c r="J112" s="211">
        <f>IF('Indicator Date hidden'!K113="x","x",$J$2-'Indicator Date hidden'!K113)</f>
        <v>0</v>
      </c>
      <c r="K112" s="211">
        <f>IF('Indicator Date hidden'!L113="x","x",$K$2-'Indicator Date hidden'!L113)</f>
        <v>0</v>
      </c>
      <c r="L112" s="211">
        <f>IF('Indicator Date hidden'!M113="x","x",$L$2-'Indicator Date hidden'!M113)</f>
        <v>0</v>
      </c>
      <c r="M112" s="211">
        <f>IF('Indicator Date hidden'!N113="x","x",$M$2-'Indicator Date hidden'!N113)</f>
        <v>0</v>
      </c>
      <c r="N112" s="211">
        <f>IF('Indicator Date hidden'!O113="x","x",$N$2-'Indicator Date hidden'!O113)</f>
        <v>0</v>
      </c>
      <c r="O112" s="211">
        <f>IF('Indicator Date hidden'!P113="x","x",$O$2-'Indicator Date hidden'!P113)</f>
        <v>0</v>
      </c>
      <c r="P112" s="211">
        <f>IF('Indicator Date hidden'!Q113="x","x",$P$2-'Indicator Date hidden'!Q113)</f>
        <v>0</v>
      </c>
      <c r="Q112" s="211">
        <f>IF('Indicator Date hidden'!R113="x","x",$Q$2-'Indicator Date hidden'!R113)</f>
        <v>2</v>
      </c>
      <c r="R112" s="211">
        <f>IF('Indicator Date hidden'!S113="x","x",$R$2-'Indicator Date hidden'!S113)</f>
        <v>0</v>
      </c>
      <c r="S112" s="211">
        <f>IF('Indicator Date hidden'!T113="x","x",$S$2-'Indicator Date hidden'!T113)</f>
        <v>0</v>
      </c>
      <c r="T112" s="211">
        <f>IF('Indicator Date hidden'!U113="x","x",$T$2-'Indicator Date hidden'!U113)</f>
        <v>0</v>
      </c>
      <c r="U112" s="211">
        <f>IF('Indicator Date hidden'!V113="x","x",$U$2-'Indicator Date hidden'!V113)</f>
        <v>0</v>
      </c>
      <c r="V112" s="211">
        <f>IF('Indicator Date hidden'!W113="x","x",$V$2-'Indicator Date hidden'!W113)</f>
        <v>0</v>
      </c>
      <c r="W112" s="211">
        <f>IF('Indicator Date hidden'!X113="x","x",$W$2-'Indicator Date hidden'!X113)</f>
        <v>2</v>
      </c>
      <c r="X112" s="211">
        <f>IF('Indicator Date hidden'!Y113="x","x",$X$2-'Indicator Date hidden'!Y113)</f>
        <v>3</v>
      </c>
      <c r="Y112" s="211">
        <f>IF('Indicator Date hidden'!Z113="x","x",$Y$2-'Indicator Date hidden'!Z113)</f>
        <v>0</v>
      </c>
      <c r="Z112" s="211">
        <f>IF('Indicator Date hidden'!AA113="x","x",$Z$2-'Indicator Date hidden'!AA113)</f>
        <v>0</v>
      </c>
      <c r="AA112" s="211">
        <f>IF('Indicator Date hidden'!AB113="x","x",$AA$2-'Indicator Date hidden'!AB113)</f>
        <v>0</v>
      </c>
      <c r="AB112" s="211">
        <f>IF('Indicator Date hidden'!AC113="x","x",$AB$2-'Indicator Date hidden'!AC113)</f>
        <v>0</v>
      </c>
      <c r="AC112" s="211">
        <f>IF('Indicator Date hidden'!AD113="x","x",$AC$2-'Indicator Date hidden'!AD113)</f>
        <v>0</v>
      </c>
      <c r="AD112" s="211">
        <f>IF('Indicator Date hidden'!AE113="x","x",$AD$2-'Indicator Date hidden'!AE113)</f>
        <v>0</v>
      </c>
      <c r="AE112" s="211">
        <f>IF('Indicator Date hidden'!AF113="x","x",$AE$2-'Indicator Date hidden'!AF113)</f>
        <v>0</v>
      </c>
      <c r="AF112" s="211">
        <f>IF('Indicator Date hidden'!AG113="x","x",$AF$2-'Indicator Date hidden'!AG113)</f>
        <v>1</v>
      </c>
      <c r="AG112" s="211">
        <f>IF('Indicator Date hidden'!AH113="x","x",$AG$2-'Indicator Date hidden'!AH113)</f>
        <v>0</v>
      </c>
      <c r="AH112" s="211">
        <f>IF('Indicator Date hidden'!AI113="x","x",$AH$2-'Indicator Date hidden'!AI113)</f>
        <v>0</v>
      </c>
      <c r="AI112" s="211">
        <f>IF('Indicator Date hidden'!AJ113="x","x",$AI$2-'Indicator Date hidden'!AJ113)</f>
        <v>0</v>
      </c>
      <c r="AJ112" s="211">
        <f>IF('Indicator Date hidden'!AK113="x","x",$AJ$2-'Indicator Date hidden'!AK113)</f>
        <v>1</v>
      </c>
      <c r="AK112" s="211">
        <f>IF('Indicator Date hidden'!AL113="x","x",$AK$2-'Indicator Date hidden'!AL113)</f>
        <v>1</v>
      </c>
      <c r="AL112" s="211">
        <f>IF('Indicator Date hidden'!AM113="x","x",$AL$2-'Indicator Date hidden'!AM113)</f>
        <v>0</v>
      </c>
      <c r="AM112" s="211">
        <f>IF('Indicator Date hidden'!AN113="x","x",$AM$2-'Indicator Date hidden'!AN113)</f>
        <v>0</v>
      </c>
      <c r="AN112" s="211">
        <f>IF('Indicator Date hidden'!AO113="x","x",$AN$2-'Indicator Date hidden'!AO113)</f>
        <v>0</v>
      </c>
      <c r="AO112" s="211">
        <f>IF('Indicator Date hidden'!AP113="x","x",$AO$2-'Indicator Date hidden'!AP113)</f>
        <v>0</v>
      </c>
      <c r="AP112" s="211">
        <f>IF('Indicator Date hidden'!AQ113="x","x",$AP$2-'Indicator Date hidden'!AQ113)</f>
        <v>0</v>
      </c>
      <c r="AQ112" s="211">
        <f>IF('Indicator Date hidden'!AR113="x","x",$AQ$2-'Indicator Date hidden'!AR113)</f>
        <v>0</v>
      </c>
      <c r="AR112" s="211">
        <f>IF('Indicator Date hidden'!AS113="x","x",$AR$2-'Indicator Date hidden'!AS113)</f>
        <v>0</v>
      </c>
      <c r="AS112" s="211">
        <f>IF('Indicator Date hidden'!AT113="x","x",$AS$2-'Indicator Date hidden'!AT113)</f>
        <v>0</v>
      </c>
      <c r="AT112" s="211">
        <f>IF('Indicator Date hidden'!AU113="x","x",$AT$2-'Indicator Date hidden'!AU113)</f>
        <v>0</v>
      </c>
      <c r="AU112" s="211">
        <f>IF('Indicator Date hidden'!AV113="x","x",$AU$2-'Indicator Date hidden'!AV113)</f>
        <v>1</v>
      </c>
      <c r="AV112" s="211">
        <f>IF('Indicator Date hidden'!AW113="x","x",$AV$2-'Indicator Date hidden'!AW113)</f>
        <v>0</v>
      </c>
      <c r="AW112" s="211">
        <f>IF('Indicator Date hidden'!AX113="x","x",$AW$2-'Indicator Date hidden'!AX113)</f>
        <v>0</v>
      </c>
      <c r="AX112" s="211">
        <f>IF('Indicator Date hidden'!AY113="x","x",$AX$2-'Indicator Date hidden'!AY113)</f>
        <v>0</v>
      </c>
      <c r="AY112" s="211">
        <f>IF('Indicator Date hidden'!AZ113="x","x",$AY$2-'Indicator Date hidden'!AZ113)</f>
        <v>0</v>
      </c>
      <c r="AZ112" s="211">
        <f>IF('Indicator Date hidden'!BA113="x","x",$AZ$2-'Indicator Date hidden'!BA113)</f>
        <v>0</v>
      </c>
      <c r="BA112">
        <f t="shared" si="15"/>
        <v>11</v>
      </c>
      <c r="BB112" s="21">
        <f t="shared" si="16"/>
        <v>0.21568627450980393</v>
      </c>
      <c r="BC112">
        <f t="shared" si="17"/>
        <v>7</v>
      </c>
      <c r="BD112" s="21">
        <f t="shared" si="18"/>
        <v>0.60435431401656636</v>
      </c>
      <c r="BE112" s="281">
        <f t="shared" si="19"/>
        <v>0</v>
      </c>
    </row>
    <row r="113" spans="1:57" x14ac:dyDescent="0.25">
      <c r="A113" t="s">
        <v>8457</v>
      </c>
      <c r="B113" s="211">
        <f>IF('Indicator Date hidden'!C114="x","x",$B$2-'Indicator Date hidden'!C114)</f>
        <v>0</v>
      </c>
      <c r="C113" s="211">
        <f>IF('Indicator Date hidden'!D114="x","x",$C$2-'Indicator Date hidden'!D114)</f>
        <v>0</v>
      </c>
      <c r="D113" s="211">
        <f>IF('Indicator Date hidden'!E114="x","x",$D$2-'Indicator Date hidden'!E114)</f>
        <v>0</v>
      </c>
      <c r="E113" s="211">
        <f>IF('Indicator Date hidden'!F114="x","x",$E$2-'Indicator Date hidden'!F114)</f>
        <v>0</v>
      </c>
      <c r="F113" s="211">
        <f>IF('Indicator Date hidden'!G114="x","x",$F$2-'Indicator Date hidden'!G114)</f>
        <v>0</v>
      </c>
      <c r="G113" s="211">
        <f>IF('Indicator Date hidden'!H114="x","x",$G$2-'Indicator Date hidden'!H114)</f>
        <v>0</v>
      </c>
      <c r="H113" s="211">
        <f>IF('Indicator Date hidden'!I114="x","x",$H$2-'Indicator Date hidden'!I114)</f>
        <v>0</v>
      </c>
      <c r="I113" s="211">
        <f>IF('Indicator Date hidden'!J114="x","x",$I$2-'Indicator Date hidden'!J114)</f>
        <v>0</v>
      </c>
      <c r="J113" s="211">
        <f>IF('Indicator Date hidden'!K114="x","x",$J$2-'Indicator Date hidden'!K114)</f>
        <v>0</v>
      </c>
      <c r="K113" s="211">
        <f>IF('Indicator Date hidden'!L114="x","x",$K$2-'Indicator Date hidden'!L114)</f>
        <v>0</v>
      </c>
      <c r="L113" s="211">
        <f>IF('Indicator Date hidden'!M114="x","x",$L$2-'Indicator Date hidden'!M114)</f>
        <v>0</v>
      </c>
      <c r="M113" s="211">
        <f>IF('Indicator Date hidden'!N114="x","x",$M$2-'Indicator Date hidden'!N114)</f>
        <v>0</v>
      </c>
      <c r="N113" s="211">
        <f>IF('Indicator Date hidden'!O114="x","x",$N$2-'Indicator Date hidden'!O114)</f>
        <v>0</v>
      </c>
      <c r="O113" s="211">
        <f>IF('Indicator Date hidden'!P114="x","x",$O$2-'Indicator Date hidden'!P114)</f>
        <v>0</v>
      </c>
      <c r="P113" s="211">
        <f>IF('Indicator Date hidden'!Q114="x","x",$P$2-'Indicator Date hidden'!Q114)</f>
        <v>0</v>
      </c>
      <c r="Q113" s="211" t="str">
        <f>IF('Indicator Date hidden'!R114="x","x",$Q$2-'Indicator Date hidden'!R114)</f>
        <v>x</v>
      </c>
      <c r="R113" s="211">
        <f>IF('Indicator Date hidden'!S114="x","x",$R$2-'Indicator Date hidden'!S114)</f>
        <v>0</v>
      </c>
      <c r="S113" s="211">
        <f>IF('Indicator Date hidden'!T114="x","x",$S$2-'Indicator Date hidden'!T114)</f>
        <v>0</v>
      </c>
      <c r="T113" s="211">
        <f>IF('Indicator Date hidden'!U114="x","x",$T$2-'Indicator Date hidden'!U114)</f>
        <v>0</v>
      </c>
      <c r="U113" s="211">
        <f>IF('Indicator Date hidden'!V114="x","x",$U$2-'Indicator Date hidden'!V114)</f>
        <v>0</v>
      </c>
      <c r="V113" s="211">
        <f>IF('Indicator Date hidden'!W114="x","x",$V$2-'Indicator Date hidden'!W114)</f>
        <v>0</v>
      </c>
      <c r="W113" s="211">
        <f>IF('Indicator Date hidden'!X114="x","x",$W$2-'Indicator Date hidden'!X114)</f>
        <v>9</v>
      </c>
      <c r="X113" s="211">
        <f>IF('Indicator Date hidden'!Y114="x","x",$X$2-'Indicator Date hidden'!Y114)</f>
        <v>4</v>
      </c>
      <c r="Y113" s="211">
        <f>IF('Indicator Date hidden'!Z114="x","x",$Y$2-'Indicator Date hidden'!Z114)</f>
        <v>0</v>
      </c>
      <c r="Z113" s="211">
        <f>IF('Indicator Date hidden'!AA114="x","x",$Z$2-'Indicator Date hidden'!AA114)</f>
        <v>0</v>
      </c>
      <c r="AA113" s="211" t="str">
        <f>IF('Indicator Date hidden'!AB114="x","x",$AA$2-'Indicator Date hidden'!AB114)</f>
        <v>x</v>
      </c>
      <c r="AB113" s="211">
        <f>IF('Indicator Date hidden'!AC114="x","x",$AB$2-'Indicator Date hidden'!AC114)</f>
        <v>0</v>
      </c>
      <c r="AC113" s="211">
        <f>IF('Indicator Date hidden'!AD114="x","x",$AC$2-'Indicator Date hidden'!AD114)</f>
        <v>0</v>
      </c>
      <c r="AD113" s="211" t="str">
        <f>IF('Indicator Date hidden'!AE114="x","x",$AD$2-'Indicator Date hidden'!AE114)</f>
        <v>x</v>
      </c>
      <c r="AE113" s="211" t="str">
        <f>IF('Indicator Date hidden'!AF114="x","x",$AE$2-'Indicator Date hidden'!AF114)</f>
        <v>x</v>
      </c>
      <c r="AF113" s="211" t="str">
        <f>IF('Indicator Date hidden'!AG114="x","x",$AF$2-'Indicator Date hidden'!AG114)</f>
        <v>x</v>
      </c>
      <c r="AG113" s="211">
        <f>IF('Indicator Date hidden'!AH114="x","x",$AG$2-'Indicator Date hidden'!AH114)</f>
        <v>0</v>
      </c>
      <c r="AH113" s="211">
        <f>IF('Indicator Date hidden'!AI114="x","x",$AH$2-'Indicator Date hidden'!AI114)</f>
        <v>0</v>
      </c>
      <c r="AI113" s="211">
        <f>IF('Indicator Date hidden'!AJ114="x","x",$AI$2-'Indicator Date hidden'!AJ114)</f>
        <v>0</v>
      </c>
      <c r="AJ113" s="211" t="str">
        <f>IF('Indicator Date hidden'!AK114="x","x",$AJ$2-'Indicator Date hidden'!AK114)</f>
        <v>x</v>
      </c>
      <c r="AK113" s="211">
        <f>IF('Indicator Date hidden'!AL114="x","x",$AK$2-'Indicator Date hidden'!AL114)</f>
        <v>1</v>
      </c>
      <c r="AL113" s="211">
        <f>IF('Indicator Date hidden'!AM114="x","x",$AL$2-'Indicator Date hidden'!AM114)</f>
        <v>0</v>
      </c>
      <c r="AM113" s="211">
        <f>IF('Indicator Date hidden'!AN114="x","x",$AM$2-'Indicator Date hidden'!AN114)</f>
        <v>0</v>
      </c>
      <c r="AN113" s="211">
        <f>IF('Indicator Date hidden'!AO114="x","x",$AN$2-'Indicator Date hidden'!AO114)</f>
        <v>0</v>
      </c>
      <c r="AO113" s="211" t="str">
        <f>IF('Indicator Date hidden'!AP114="x","x",$AO$2-'Indicator Date hidden'!AP114)</f>
        <v>x</v>
      </c>
      <c r="AP113" s="211" t="str">
        <f>IF('Indicator Date hidden'!AQ114="x","x",$AP$2-'Indicator Date hidden'!AQ114)</f>
        <v>x</v>
      </c>
      <c r="AQ113" s="211">
        <f>IF('Indicator Date hidden'!AR114="x","x",$AQ$2-'Indicator Date hidden'!AR114)</f>
        <v>4</v>
      </c>
      <c r="AR113" s="211">
        <f>IF('Indicator Date hidden'!AS114="x","x",$AR$2-'Indicator Date hidden'!AS114)</f>
        <v>0</v>
      </c>
      <c r="AS113" s="211" t="str">
        <f>IF('Indicator Date hidden'!AT114="x","x",$AS$2-'Indicator Date hidden'!AT114)</f>
        <v>x</v>
      </c>
      <c r="AT113" s="211">
        <f>IF('Indicator Date hidden'!AU114="x","x",$AT$2-'Indicator Date hidden'!AU114)</f>
        <v>0</v>
      </c>
      <c r="AU113" s="211" t="str">
        <f>IF('Indicator Date hidden'!AV114="x","x",$AU$2-'Indicator Date hidden'!AV114)</f>
        <v>x</v>
      </c>
      <c r="AV113" s="211">
        <f>IF('Indicator Date hidden'!AW114="x","x",$AV$2-'Indicator Date hidden'!AW114)</f>
        <v>0</v>
      </c>
      <c r="AW113" s="211">
        <f>IF('Indicator Date hidden'!AX114="x","x",$AW$2-'Indicator Date hidden'!AX114)</f>
        <v>0</v>
      </c>
      <c r="AX113" s="211">
        <f>IF('Indicator Date hidden'!AY114="x","x",$AX$2-'Indicator Date hidden'!AY114)</f>
        <v>0</v>
      </c>
      <c r="AY113" s="211">
        <f>IF('Indicator Date hidden'!AZ114="x","x",$AY$2-'Indicator Date hidden'!AZ114)</f>
        <v>0</v>
      </c>
      <c r="AZ113" s="211">
        <f>IF('Indicator Date hidden'!BA114="x","x",$AZ$2-'Indicator Date hidden'!BA114)</f>
        <v>0</v>
      </c>
      <c r="BA113">
        <f t="shared" si="15"/>
        <v>18</v>
      </c>
      <c r="BB113" s="21">
        <f t="shared" si="16"/>
        <v>0.43902439024390244</v>
      </c>
      <c r="BC113">
        <f t="shared" si="17"/>
        <v>4</v>
      </c>
      <c r="BD113" s="21">
        <f t="shared" si="18"/>
        <v>1.6086470680820633</v>
      </c>
      <c r="BE113" s="281">
        <f t="shared" si="19"/>
        <v>0</v>
      </c>
    </row>
    <row r="114" spans="1:57" x14ac:dyDescent="0.25">
      <c r="A114" t="s">
        <v>8534</v>
      </c>
      <c r="B114" s="211">
        <f>IF('Indicator Date hidden'!C115="x","x",$B$2-'Indicator Date hidden'!C115)</f>
        <v>0</v>
      </c>
      <c r="C114" s="211">
        <f>IF('Indicator Date hidden'!D115="x","x",$C$2-'Indicator Date hidden'!D115)</f>
        <v>0</v>
      </c>
      <c r="D114" s="211">
        <f>IF('Indicator Date hidden'!E115="x","x",$D$2-'Indicator Date hidden'!E115)</f>
        <v>0</v>
      </c>
      <c r="E114" s="211">
        <f>IF('Indicator Date hidden'!F115="x","x",$E$2-'Indicator Date hidden'!F115)</f>
        <v>0</v>
      </c>
      <c r="F114" s="211">
        <f>IF('Indicator Date hidden'!G115="x","x",$F$2-'Indicator Date hidden'!G115)</f>
        <v>0</v>
      </c>
      <c r="G114" s="211">
        <f>IF('Indicator Date hidden'!H115="x","x",$G$2-'Indicator Date hidden'!H115)</f>
        <v>0</v>
      </c>
      <c r="H114" s="211">
        <f>IF('Indicator Date hidden'!I115="x","x",$H$2-'Indicator Date hidden'!I115)</f>
        <v>0</v>
      </c>
      <c r="I114" s="211">
        <f>IF('Indicator Date hidden'!J115="x","x",$I$2-'Indicator Date hidden'!J115)</f>
        <v>0</v>
      </c>
      <c r="J114" s="211">
        <f>IF('Indicator Date hidden'!K115="x","x",$J$2-'Indicator Date hidden'!K115)</f>
        <v>0</v>
      </c>
      <c r="K114" s="211">
        <f>IF('Indicator Date hidden'!L115="x","x",$K$2-'Indicator Date hidden'!L115)</f>
        <v>0</v>
      </c>
      <c r="L114" s="211">
        <f>IF('Indicator Date hidden'!M115="x","x",$L$2-'Indicator Date hidden'!M115)</f>
        <v>0</v>
      </c>
      <c r="M114" s="211">
        <f>IF('Indicator Date hidden'!N115="x","x",$M$2-'Indicator Date hidden'!N115)</f>
        <v>0</v>
      </c>
      <c r="N114" s="211">
        <f>IF('Indicator Date hidden'!O115="x","x",$N$2-'Indicator Date hidden'!O115)</f>
        <v>0</v>
      </c>
      <c r="O114" s="211">
        <f>IF('Indicator Date hidden'!P115="x","x",$O$2-'Indicator Date hidden'!P115)</f>
        <v>0</v>
      </c>
      <c r="P114" s="211">
        <f>IF('Indicator Date hidden'!Q115="x","x",$P$2-'Indicator Date hidden'!Q115)</f>
        <v>0</v>
      </c>
      <c r="Q114" s="211">
        <f>IF('Indicator Date hidden'!R115="x","x",$Q$2-'Indicator Date hidden'!R115)</f>
        <v>2</v>
      </c>
      <c r="R114" s="211">
        <f>IF('Indicator Date hidden'!S115="x","x",$R$2-'Indicator Date hidden'!S115)</f>
        <v>0</v>
      </c>
      <c r="S114" s="211">
        <f>IF('Indicator Date hidden'!T115="x","x",$S$2-'Indicator Date hidden'!T115)</f>
        <v>0</v>
      </c>
      <c r="T114" s="211">
        <f>IF('Indicator Date hidden'!U115="x","x",$T$2-'Indicator Date hidden'!U115)</f>
        <v>0</v>
      </c>
      <c r="U114" s="211">
        <f>IF('Indicator Date hidden'!V115="x","x",$U$2-'Indicator Date hidden'!V115)</f>
        <v>0</v>
      </c>
      <c r="V114" s="211">
        <f>IF('Indicator Date hidden'!W115="x","x",$V$2-'Indicator Date hidden'!W115)</f>
        <v>0</v>
      </c>
      <c r="W114" s="211">
        <f>IF('Indicator Date hidden'!X115="x","x",$W$2-'Indicator Date hidden'!X115)</f>
        <v>2</v>
      </c>
      <c r="X114" s="211">
        <f>IF('Indicator Date hidden'!Y115="x","x",$X$2-'Indicator Date hidden'!Y115)</f>
        <v>1</v>
      </c>
      <c r="Y114" s="211">
        <f>IF('Indicator Date hidden'!Z115="x","x",$Y$2-'Indicator Date hidden'!Z115)</f>
        <v>0</v>
      </c>
      <c r="Z114" s="211">
        <f>IF('Indicator Date hidden'!AA115="x","x",$Z$2-'Indicator Date hidden'!AA115)</f>
        <v>0</v>
      </c>
      <c r="AA114" s="211">
        <f>IF('Indicator Date hidden'!AB115="x","x",$AA$2-'Indicator Date hidden'!AB115)</f>
        <v>0</v>
      </c>
      <c r="AB114" s="211">
        <f>IF('Indicator Date hidden'!AC115="x","x",$AB$2-'Indicator Date hidden'!AC115)</f>
        <v>0</v>
      </c>
      <c r="AC114" s="211">
        <f>IF('Indicator Date hidden'!AD115="x","x",$AC$2-'Indicator Date hidden'!AD115)</f>
        <v>0</v>
      </c>
      <c r="AD114" s="211" t="str">
        <f>IF('Indicator Date hidden'!AE115="x","x",$AD$2-'Indicator Date hidden'!AE115)</f>
        <v>x</v>
      </c>
      <c r="AE114" s="211">
        <f>IF('Indicator Date hidden'!AF115="x","x",$AE$2-'Indicator Date hidden'!AF115)</f>
        <v>0</v>
      </c>
      <c r="AF114" s="211">
        <f>IF('Indicator Date hidden'!AG115="x","x",$AF$2-'Indicator Date hidden'!AG115)</f>
        <v>0</v>
      </c>
      <c r="AG114" s="211">
        <f>IF('Indicator Date hidden'!AH115="x","x",$AG$2-'Indicator Date hidden'!AH115)</f>
        <v>0</v>
      </c>
      <c r="AH114" s="211">
        <f>IF('Indicator Date hidden'!AI115="x","x",$AH$2-'Indicator Date hidden'!AI115)</f>
        <v>0</v>
      </c>
      <c r="AI114" s="211">
        <f>IF('Indicator Date hidden'!AJ115="x","x",$AI$2-'Indicator Date hidden'!AJ115)</f>
        <v>0</v>
      </c>
      <c r="AJ114" s="211" t="str">
        <f>IF('Indicator Date hidden'!AK115="x","x",$AJ$2-'Indicator Date hidden'!AK115)</f>
        <v>x</v>
      </c>
      <c r="AK114" s="211">
        <f>IF('Indicator Date hidden'!AL115="x","x",$AK$2-'Indicator Date hidden'!AL115)</f>
        <v>1</v>
      </c>
      <c r="AL114" s="211">
        <f>IF('Indicator Date hidden'!AM115="x","x",$AL$2-'Indicator Date hidden'!AM115)</f>
        <v>0</v>
      </c>
      <c r="AM114" s="211">
        <f>IF('Indicator Date hidden'!AN115="x","x",$AM$2-'Indicator Date hidden'!AN115)</f>
        <v>0</v>
      </c>
      <c r="AN114" s="211">
        <f>IF('Indicator Date hidden'!AO115="x","x",$AN$2-'Indicator Date hidden'!AO115)</f>
        <v>0</v>
      </c>
      <c r="AO114" s="211">
        <f>IF('Indicator Date hidden'!AP115="x","x",$AO$2-'Indicator Date hidden'!AP115)</f>
        <v>1</v>
      </c>
      <c r="AP114" s="211">
        <f>IF('Indicator Date hidden'!AQ115="x","x",$AP$2-'Indicator Date hidden'!AQ115)</f>
        <v>1</v>
      </c>
      <c r="AQ114" s="211">
        <f>IF('Indicator Date hidden'!AR115="x","x",$AQ$2-'Indicator Date hidden'!AR115)</f>
        <v>6</v>
      </c>
      <c r="AR114" s="211">
        <f>IF('Indicator Date hidden'!AS115="x","x",$AR$2-'Indicator Date hidden'!AS115)</f>
        <v>0</v>
      </c>
      <c r="AS114" s="211">
        <f>IF('Indicator Date hidden'!AT115="x","x",$AS$2-'Indicator Date hidden'!AT115)</f>
        <v>0</v>
      </c>
      <c r="AT114" s="211">
        <f>IF('Indicator Date hidden'!AU115="x","x",$AT$2-'Indicator Date hidden'!AU115)</f>
        <v>0</v>
      </c>
      <c r="AU114" s="211">
        <f>IF('Indicator Date hidden'!AV115="x","x",$AU$2-'Indicator Date hidden'!AV115)</f>
        <v>1</v>
      </c>
      <c r="AV114" s="211">
        <f>IF('Indicator Date hidden'!AW115="x","x",$AV$2-'Indicator Date hidden'!AW115)</f>
        <v>0</v>
      </c>
      <c r="AW114" s="211">
        <f>IF('Indicator Date hidden'!AX115="x","x",$AW$2-'Indicator Date hidden'!AX115)</f>
        <v>0</v>
      </c>
      <c r="AX114" s="211">
        <f>IF('Indicator Date hidden'!AY115="x","x",$AX$2-'Indicator Date hidden'!AY115)</f>
        <v>0</v>
      </c>
      <c r="AY114" s="211">
        <f>IF('Indicator Date hidden'!AZ115="x","x",$AY$2-'Indicator Date hidden'!AZ115)</f>
        <v>0</v>
      </c>
      <c r="AZ114" s="211">
        <f>IF('Indicator Date hidden'!BA115="x","x",$AZ$2-'Indicator Date hidden'!BA115)</f>
        <v>0</v>
      </c>
      <c r="BA114">
        <f t="shared" si="15"/>
        <v>15</v>
      </c>
      <c r="BB114" s="21">
        <f t="shared" si="16"/>
        <v>0.30612244897959184</v>
      </c>
      <c r="BC114">
        <f t="shared" si="17"/>
        <v>8</v>
      </c>
      <c r="BD114" s="21">
        <f t="shared" si="18"/>
        <v>0.95199214609719185</v>
      </c>
      <c r="BE114" s="281">
        <f t="shared" si="19"/>
        <v>0</v>
      </c>
    </row>
    <row r="115" spans="1:57" x14ac:dyDescent="0.25">
      <c r="A115" t="s">
        <v>8550</v>
      </c>
      <c r="B115" s="211">
        <f>IF('Indicator Date hidden'!C116="x","x",$B$2-'Indicator Date hidden'!C116)</f>
        <v>0</v>
      </c>
      <c r="C115" s="211">
        <f>IF('Indicator Date hidden'!D116="x","x",$C$2-'Indicator Date hidden'!D116)</f>
        <v>0</v>
      </c>
      <c r="D115" s="211">
        <f>IF('Indicator Date hidden'!E116="x","x",$D$2-'Indicator Date hidden'!E116)</f>
        <v>0</v>
      </c>
      <c r="E115" s="211">
        <f>IF('Indicator Date hidden'!F116="x","x",$E$2-'Indicator Date hidden'!F116)</f>
        <v>0</v>
      </c>
      <c r="F115" s="211">
        <f>IF('Indicator Date hidden'!G116="x","x",$F$2-'Indicator Date hidden'!G116)</f>
        <v>0</v>
      </c>
      <c r="G115" s="211">
        <f>IF('Indicator Date hidden'!H116="x","x",$G$2-'Indicator Date hidden'!H116)</f>
        <v>0</v>
      </c>
      <c r="H115" s="211">
        <f>IF('Indicator Date hidden'!I116="x","x",$H$2-'Indicator Date hidden'!I116)</f>
        <v>0</v>
      </c>
      <c r="I115" s="211">
        <f>IF('Indicator Date hidden'!J116="x","x",$I$2-'Indicator Date hidden'!J116)</f>
        <v>0</v>
      </c>
      <c r="J115" s="211">
        <f>IF('Indicator Date hidden'!K116="x","x",$J$2-'Indicator Date hidden'!K116)</f>
        <v>0</v>
      </c>
      <c r="K115" s="211">
        <f>IF('Indicator Date hidden'!L116="x","x",$K$2-'Indicator Date hidden'!L116)</f>
        <v>0</v>
      </c>
      <c r="L115" s="211">
        <f>IF('Indicator Date hidden'!M116="x","x",$L$2-'Indicator Date hidden'!M116)</f>
        <v>0</v>
      </c>
      <c r="M115" s="211">
        <f>IF('Indicator Date hidden'!N116="x","x",$M$2-'Indicator Date hidden'!N116)</f>
        <v>0</v>
      </c>
      <c r="N115" s="211">
        <f>IF('Indicator Date hidden'!O116="x","x",$N$2-'Indicator Date hidden'!O116)</f>
        <v>0</v>
      </c>
      <c r="O115" s="211">
        <f>IF('Indicator Date hidden'!P116="x","x",$O$2-'Indicator Date hidden'!P116)</f>
        <v>0</v>
      </c>
      <c r="P115" s="211">
        <f>IF('Indicator Date hidden'!Q116="x","x",$P$2-'Indicator Date hidden'!Q116)</f>
        <v>0</v>
      </c>
      <c r="Q115" s="211">
        <f>IF('Indicator Date hidden'!R116="x","x",$Q$2-'Indicator Date hidden'!R116)</f>
        <v>4</v>
      </c>
      <c r="R115" s="211">
        <f>IF('Indicator Date hidden'!S116="x","x",$R$2-'Indicator Date hidden'!S116)</f>
        <v>0</v>
      </c>
      <c r="S115" s="211">
        <f>IF('Indicator Date hidden'!T116="x","x",$S$2-'Indicator Date hidden'!T116)</f>
        <v>0</v>
      </c>
      <c r="T115" s="211">
        <f>IF('Indicator Date hidden'!U116="x","x",$T$2-'Indicator Date hidden'!U116)</f>
        <v>0</v>
      </c>
      <c r="U115" s="211">
        <f>IF('Indicator Date hidden'!V116="x","x",$U$2-'Indicator Date hidden'!V116)</f>
        <v>0</v>
      </c>
      <c r="V115" s="211">
        <f>IF('Indicator Date hidden'!W116="x","x",$V$2-'Indicator Date hidden'!W116)</f>
        <v>0</v>
      </c>
      <c r="W115" s="211">
        <f>IF('Indicator Date hidden'!X116="x","x",$W$2-'Indicator Date hidden'!X116)</f>
        <v>1</v>
      </c>
      <c r="X115" s="211">
        <f>IF('Indicator Date hidden'!Y116="x","x",$X$2-'Indicator Date hidden'!Y116)</f>
        <v>3</v>
      </c>
      <c r="Y115" s="211">
        <f>IF('Indicator Date hidden'!Z116="x","x",$Y$2-'Indicator Date hidden'!Z116)</f>
        <v>0</v>
      </c>
      <c r="Z115" s="211">
        <f>IF('Indicator Date hidden'!AA116="x","x",$Z$2-'Indicator Date hidden'!AA116)</f>
        <v>0</v>
      </c>
      <c r="AA115" s="211">
        <f>IF('Indicator Date hidden'!AB116="x","x",$AA$2-'Indicator Date hidden'!AB116)</f>
        <v>1</v>
      </c>
      <c r="AB115" s="211">
        <f>IF('Indicator Date hidden'!AC116="x","x",$AB$2-'Indicator Date hidden'!AC116)</f>
        <v>0</v>
      </c>
      <c r="AC115" s="211">
        <f>IF('Indicator Date hidden'!AD116="x","x",$AC$2-'Indicator Date hidden'!AD116)</f>
        <v>0</v>
      </c>
      <c r="AD115" s="211" t="str">
        <f>IF('Indicator Date hidden'!AE116="x","x",$AD$2-'Indicator Date hidden'!AE116)</f>
        <v>x</v>
      </c>
      <c r="AE115" s="211">
        <f>IF('Indicator Date hidden'!AF116="x","x",$AE$2-'Indicator Date hidden'!AF116)</f>
        <v>0</v>
      </c>
      <c r="AF115" s="211">
        <f>IF('Indicator Date hidden'!AG116="x","x",$AF$2-'Indicator Date hidden'!AG116)</f>
        <v>1</v>
      </c>
      <c r="AG115" s="211">
        <f>IF('Indicator Date hidden'!AH116="x","x",$AG$2-'Indicator Date hidden'!AH116)</f>
        <v>0</v>
      </c>
      <c r="AH115" s="211">
        <f>IF('Indicator Date hidden'!AI116="x","x",$AH$2-'Indicator Date hidden'!AI116)</f>
        <v>0</v>
      </c>
      <c r="AI115" s="211">
        <f>IF('Indicator Date hidden'!AJ116="x","x",$AI$2-'Indicator Date hidden'!AJ116)</f>
        <v>0</v>
      </c>
      <c r="AJ115" s="211" t="str">
        <f>IF('Indicator Date hidden'!AK116="x","x",$AJ$2-'Indicator Date hidden'!AK116)</f>
        <v>x</v>
      </c>
      <c r="AK115" s="211">
        <f>IF('Indicator Date hidden'!AL116="x","x",$AK$2-'Indicator Date hidden'!AL116)</f>
        <v>1</v>
      </c>
      <c r="AL115" s="211">
        <f>IF('Indicator Date hidden'!AM116="x","x",$AL$2-'Indicator Date hidden'!AM116)</f>
        <v>0</v>
      </c>
      <c r="AM115" s="211">
        <f>IF('Indicator Date hidden'!AN116="x","x",$AM$2-'Indicator Date hidden'!AN116)</f>
        <v>0</v>
      </c>
      <c r="AN115" s="211">
        <f>IF('Indicator Date hidden'!AO116="x","x",$AN$2-'Indicator Date hidden'!AO116)</f>
        <v>0</v>
      </c>
      <c r="AO115" s="211" t="str">
        <f>IF('Indicator Date hidden'!AP116="x","x",$AO$2-'Indicator Date hidden'!AP116)</f>
        <v>x</v>
      </c>
      <c r="AP115" s="211">
        <f>IF('Indicator Date hidden'!AQ116="x","x",$AP$2-'Indicator Date hidden'!AQ116)</f>
        <v>2</v>
      </c>
      <c r="AQ115" s="211">
        <f>IF('Indicator Date hidden'!AR116="x","x",$AQ$2-'Indicator Date hidden'!AR116)</f>
        <v>0</v>
      </c>
      <c r="AR115" s="211">
        <f>IF('Indicator Date hidden'!AS116="x","x",$AR$2-'Indicator Date hidden'!AS116)</f>
        <v>0</v>
      </c>
      <c r="AS115" s="211">
        <f>IF('Indicator Date hidden'!AT116="x","x",$AS$2-'Indicator Date hidden'!AT116)</f>
        <v>0</v>
      </c>
      <c r="AT115" s="211">
        <f>IF('Indicator Date hidden'!AU116="x","x",$AT$2-'Indicator Date hidden'!AU116)</f>
        <v>0</v>
      </c>
      <c r="AU115" s="211">
        <f>IF('Indicator Date hidden'!AV116="x","x",$AU$2-'Indicator Date hidden'!AV116)</f>
        <v>4</v>
      </c>
      <c r="AV115" s="211">
        <f>IF('Indicator Date hidden'!AW116="x","x",$AV$2-'Indicator Date hidden'!AW116)</f>
        <v>0</v>
      </c>
      <c r="AW115" s="211">
        <f>IF('Indicator Date hidden'!AX116="x","x",$AW$2-'Indicator Date hidden'!AX116)</f>
        <v>0</v>
      </c>
      <c r="AX115" s="211">
        <f>IF('Indicator Date hidden'!AY116="x","x",$AX$2-'Indicator Date hidden'!AY116)</f>
        <v>0</v>
      </c>
      <c r="AY115" s="211">
        <f>IF('Indicator Date hidden'!AZ116="x","x",$AY$2-'Indicator Date hidden'!AZ116)</f>
        <v>0</v>
      </c>
      <c r="AZ115" s="211">
        <f>IF('Indicator Date hidden'!BA116="x","x",$AZ$2-'Indicator Date hidden'!BA116)</f>
        <v>0</v>
      </c>
      <c r="BA115">
        <f t="shared" si="15"/>
        <v>17</v>
      </c>
      <c r="BB115" s="21">
        <f t="shared" si="16"/>
        <v>0.35416666666666669</v>
      </c>
      <c r="BC115">
        <f t="shared" si="17"/>
        <v>8</v>
      </c>
      <c r="BD115" s="21">
        <f t="shared" si="18"/>
        <v>0.94625541243131372</v>
      </c>
      <c r="BE115" s="281">
        <f t="shared" si="19"/>
        <v>0</v>
      </c>
    </row>
    <row r="116" spans="1:57" x14ac:dyDescent="0.25">
      <c r="A116" t="s">
        <v>8548</v>
      </c>
      <c r="B116" s="211">
        <f>IF('Indicator Date hidden'!C117="x","x",$B$2-'Indicator Date hidden'!C117)</f>
        <v>0</v>
      </c>
      <c r="C116" s="211">
        <f>IF('Indicator Date hidden'!D117="x","x",$C$2-'Indicator Date hidden'!D117)</f>
        <v>0</v>
      </c>
      <c r="D116" s="211">
        <f>IF('Indicator Date hidden'!E117="x","x",$D$2-'Indicator Date hidden'!E117)</f>
        <v>0</v>
      </c>
      <c r="E116" s="211">
        <f>IF('Indicator Date hidden'!F117="x","x",$E$2-'Indicator Date hidden'!F117)</f>
        <v>0</v>
      </c>
      <c r="F116" s="211">
        <f>IF('Indicator Date hidden'!G117="x","x",$F$2-'Indicator Date hidden'!G117)</f>
        <v>0</v>
      </c>
      <c r="G116" s="211">
        <f>IF('Indicator Date hidden'!H117="x","x",$G$2-'Indicator Date hidden'!H117)</f>
        <v>0</v>
      </c>
      <c r="H116" s="211">
        <f>IF('Indicator Date hidden'!I117="x","x",$H$2-'Indicator Date hidden'!I117)</f>
        <v>0</v>
      </c>
      <c r="I116" s="211">
        <f>IF('Indicator Date hidden'!J117="x","x",$I$2-'Indicator Date hidden'!J117)</f>
        <v>0</v>
      </c>
      <c r="J116" s="211">
        <f>IF('Indicator Date hidden'!K117="x","x",$J$2-'Indicator Date hidden'!K117)</f>
        <v>0</v>
      </c>
      <c r="K116" s="211">
        <f>IF('Indicator Date hidden'!L117="x","x",$K$2-'Indicator Date hidden'!L117)</f>
        <v>0</v>
      </c>
      <c r="L116" s="211">
        <f>IF('Indicator Date hidden'!M117="x","x",$L$2-'Indicator Date hidden'!M117)</f>
        <v>0</v>
      </c>
      <c r="M116" s="211">
        <f>IF('Indicator Date hidden'!N117="x","x",$M$2-'Indicator Date hidden'!N117)</f>
        <v>0</v>
      </c>
      <c r="N116" s="211">
        <f>IF('Indicator Date hidden'!O117="x","x",$N$2-'Indicator Date hidden'!O117)</f>
        <v>0</v>
      </c>
      <c r="O116" s="211">
        <f>IF('Indicator Date hidden'!P117="x","x",$O$2-'Indicator Date hidden'!P117)</f>
        <v>0</v>
      </c>
      <c r="P116" s="211">
        <f>IF('Indicator Date hidden'!Q117="x","x",$P$2-'Indicator Date hidden'!Q117)</f>
        <v>0</v>
      </c>
      <c r="Q116" s="211">
        <f>IF('Indicator Date hidden'!R117="x","x",$Q$2-'Indicator Date hidden'!R117)</f>
        <v>1</v>
      </c>
      <c r="R116" s="211">
        <f>IF('Indicator Date hidden'!S117="x","x",$R$2-'Indicator Date hidden'!S117)</f>
        <v>0</v>
      </c>
      <c r="S116" s="211">
        <f>IF('Indicator Date hidden'!T117="x","x",$S$2-'Indicator Date hidden'!T117)</f>
        <v>0</v>
      </c>
      <c r="T116" s="211">
        <f>IF('Indicator Date hidden'!U117="x","x",$T$2-'Indicator Date hidden'!U117)</f>
        <v>0</v>
      </c>
      <c r="U116" s="211">
        <f>IF('Indicator Date hidden'!V117="x","x",$U$2-'Indicator Date hidden'!V117)</f>
        <v>0</v>
      </c>
      <c r="V116" s="211">
        <f>IF('Indicator Date hidden'!W117="x","x",$V$2-'Indicator Date hidden'!W117)</f>
        <v>0</v>
      </c>
      <c r="W116" s="211">
        <f>IF('Indicator Date hidden'!X117="x","x",$W$2-'Indicator Date hidden'!X117)</f>
        <v>1</v>
      </c>
      <c r="X116" s="211">
        <f>IF('Indicator Date hidden'!Y117="x","x",$X$2-'Indicator Date hidden'!Y117)</f>
        <v>1</v>
      </c>
      <c r="Y116" s="211">
        <f>IF('Indicator Date hidden'!Z117="x","x",$Y$2-'Indicator Date hidden'!Z117)</f>
        <v>0</v>
      </c>
      <c r="Z116" s="211">
        <f>IF('Indicator Date hidden'!AA117="x","x",$Z$2-'Indicator Date hidden'!AA117)</f>
        <v>0</v>
      </c>
      <c r="AA116" s="211" t="str">
        <f>IF('Indicator Date hidden'!AB117="x","x",$AA$2-'Indicator Date hidden'!AB117)</f>
        <v>x</v>
      </c>
      <c r="AB116" s="211">
        <f>IF('Indicator Date hidden'!AC117="x","x",$AB$2-'Indicator Date hidden'!AC117)</f>
        <v>0</v>
      </c>
      <c r="AC116" s="211">
        <f>IF('Indicator Date hidden'!AD117="x","x",$AC$2-'Indicator Date hidden'!AD117)</f>
        <v>0</v>
      </c>
      <c r="AD116" s="211" t="str">
        <f>IF('Indicator Date hidden'!AE117="x","x",$AD$2-'Indicator Date hidden'!AE117)</f>
        <v>x</v>
      </c>
      <c r="AE116" s="211">
        <f>IF('Indicator Date hidden'!AF117="x","x",$AE$2-'Indicator Date hidden'!AF117)</f>
        <v>0</v>
      </c>
      <c r="AF116" s="211">
        <f>IF('Indicator Date hidden'!AG117="x","x",$AF$2-'Indicator Date hidden'!AG117)</f>
        <v>0</v>
      </c>
      <c r="AG116" s="211">
        <f>IF('Indicator Date hidden'!AH117="x","x",$AG$2-'Indicator Date hidden'!AH117)</f>
        <v>0</v>
      </c>
      <c r="AH116" s="211">
        <f>IF('Indicator Date hidden'!AI117="x","x",$AH$2-'Indicator Date hidden'!AI117)</f>
        <v>0</v>
      </c>
      <c r="AI116" s="211">
        <f>IF('Indicator Date hidden'!AJ117="x","x",$AI$2-'Indicator Date hidden'!AJ117)</f>
        <v>0</v>
      </c>
      <c r="AJ116" s="211" t="str">
        <f>IF('Indicator Date hidden'!AK117="x","x",$AJ$2-'Indicator Date hidden'!AK117)</f>
        <v>x</v>
      </c>
      <c r="AK116" s="211">
        <f>IF('Indicator Date hidden'!AL117="x","x",$AK$2-'Indicator Date hidden'!AL117)</f>
        <v>1</v>
      </c>
      <c r="AL116" s="211">
        <f>IF('Indicator Date hidden'!AM117="x","x",$AL$2-'Indicator Date hidden'!AM117)</f>
        <v>0</v>
      </c>
      <c r="AM116" s="211">
        <f>IF('Indicator Date hidden'!AN117="x","x",$AM$2-'Indicator Date hidden'!AN117)</f>
        <v>0</v>
      </c>
      <c r="AN116" s="211">
        <f>IF('Indicator Date hidden'!AO117="x","x",$AN$2-'Indicator Date hidden'!AO117)</f>
        <v>0</v>
      </c>
      <c r="AO116" s="211" t="str">
        <f>IF('Indicator Date hidden'!AP117="x","x",$AO$2-'Indicator Date hidden'!AP117)</f>
        <v>x</v>
      </c>
      <c r="AP116" s="211" t="str">
        <f>IF('Indicator Date hidden'!AQ117="x","x",$AP$2-'Indicator Date hidden'!AQ117)</f>
        <v>x</v>
      </c>
      <c r="AQ116" s="211">
        <f>IF('Indicator Date hidden'!AR117="x","x",$AQ$2-'Indicator Date hidden'!AR117)</f>
        <v>8</v>
      </c>
      <c r="AR116" s="211">
        <f>IF('Indicator Date hidden'!AS117="x","x",$AR$2-'Indicator Date hidden'!AS117)</f>
        <v>0</v>
      </c>
      <c r="AS116" s="211">
        <f>IF('Indicator Date hidden'!AT117="x","x",$AS$2-'Indicator Date hidden'!AT117)</f>
        <v>0</v>
      </c>
      <c r="AT116" s="211">
        <f>IF('Indicator Date hidden'!AU117="x","x",$AT$2-'Indicator Date hidden'!AU117)</f>
        <v>0</v>
      </c>
      <c r="AU116" s="211">
        <f>IF('Indicator Date hidden'!AV117="x","x",$AU$2-'Indicator Date hidden'!AV117)</f>
        <v>3</v>
      </c>
      <c r="AV116" s="211">
        <f>IF('Indicator Date hidden'!AW117="x","x",$AV$2-'Indicator Date hidden'!AW117)</f>
        <v>0</v>
      </c>
      <c r="AW116" s="211">
        <f>IF('Indicator Date hidden'!AX117="x","x",$AW$2-'Indicator Date hidden'!AX117)</f>
        <v>0</v>
      </c>
      <c r="AX116" s="211">
        <f>IF('Indicator Date hidden'!AY117="x","x",$AX$2-'Indicator Date hidden'!AY117)</f>
        <v>0</v>
      </c>
      <c r="AY116" s="211">
        <f>IF('Indicator Date hidden'!AZ117="x","x",$AY$2-'Indicator Date hidden'!AZ117)</f>
        <v>0</v>
      </c>
      <c r="AZ116" s="211">
        <f>IF('Indicator Date hidden'!BA117="x","x",$AZ$2-'Indicator Date hidden'!BA117)</f>
        <v>0</v>
      </c>
      <c r="BA116">
        <f t="shared" si="15"/>
        <v>15</v>
      </c>
      <c r="BB116" s="21">
        <f t="shared" si="16"/>
        <v>0.32608695652173914</v>
      </c>
      <c r="BC116">
        <f t="shared" si="17"/>
        <v>6</v>
      </c>
      <c r="BD116" s="21">
        <f t="shared" si="18"/>
        <v>1.2520304869549503</v>
      </c>
      <c r="BE116" s="281">
        <f t="shared" si="19"/>
        <v>0</v>
      </c>
    </row>
    <row r="117" spans="1:57" x14ac:dyDescent="0.25">
      <c r="A117" t="s">
        <v>8533</v>
      </c>
      <c r="B117" s="211">
        <f>IF('Indicator Date hidden'!C118="x","x",$B$2-'Indicator Date hidden'!C118)</f>
        <v>0</v>
      </c>
      <c r="C117" s="211">
        <f>IF('Indicator Date hidden'!D118="x","x",$C$2-'Indicator Date hidden'!D118)</f>
        <v>0</v>
      </c>
      <c r="D117" s="211">
        <f>IF('Indicator Date hidden'!E118="x","x",$D$2-'Indicator Date hidden'!E118)</f>
        <v>0</v>
      </c>
      <c r="E117" s="211">
        <f>IF('Indicator Date hidden'!F118="x","x",$E$2-'Indicator Date hidden'!F118)</f>
        <v>0</v>
      </c>
      <c r="F117" s="211">
        <f>IF('Indicator Date hidden'!G118="x","x",$F$2-'Indicator Date hidden'!G118)</f>
        <v>0</v>
      </c>
      <c r="G117" s="211">
        <f>IF('Indicator Date hidden'!H118="x","x",$G$2-'Indicator Date hidden'!H118)</f>
        <v>0</v>
      </c>
      <c r="H117" s="211">
        <f>IF('Indicator Date hidden'!I118="x","x",$H$2-'Indicator Date hidden'!I118)</f>
        <v>0</v>
      </c>
      <c r="I117" s="211">
        <f>IF('Indicator Date hidden'!J118="x","x",$I$2-'Indicator Date hidden'!J118)</f>
        <v>0</v>
      </c>
      <c r="J117" s="211">
        <f>IF('Indicator Date hidden'!K118="x","x",$J$2-'Indicator Date hidden'!K118)</f>
        <v>0</v>
      </c>
      <c r="K117" s="211">
        <f>IF('Indicator Date hidden'!L118="x","x",$K$2-'Indicator Date hidden'!L118)</f>
        <v>0</v>
      </c>
      <c r="L117" s="211">
        <f>IF('Indicator Date hidden'!M118="x","x",$L$2-'Indicator Date hidden'!M118)</f>
        <v>0</v>
      </c>
      <c r="M117" s="211">
        <f>IF('Indicator Date hidden'!N118="x","x",$M$2-'Indicator Date hidden'!N118)</f>
        <v>0</v>
      </c>
      <c r="N117" s="211">
        <f>IF('Indicator Date hidden'!O118="x","x",$N$2-'Indicator Date hidden'!O118)</f>
        <v>0</v>
      </c>
      <c r="O117" s="211">
        <f>IF('Indicator Date hidden'!P118="x","x",$O$2-'Indicator Date hidden'!P118)</f>
        <v>0</v>
      </c>
      <c r="P117" s="211">
        <f>IF('Indicator Date hidden'!Q118="x","x",$P$2-'Indicator Date hidden'!Q118)</f>
        <v>0</v>
      </c>
      <c r="Q117" s="211">
        <f>IF('Indicator Date hidden'!R118="x","x",$Q$2-'Indicator Date hidden'!R118)</f>
        <v>3</v>
      </c>
      <c r="R117" s="211">
        <f>IF('Indicator Date hidden'!S118="x","x",$R$2-'Indicator Date hidden'!S118)</f>
        <v>0</v>
      </c>
      <c r="S117" s="211">
        <f>IF('Indicator Date hidden'!T118="x","x",$S$2-'Indicator Date hidden'!T118)</f>
        <v>0</v>
      </c>
      <c r="T117" s="211">
        <f>IF('Indicator Date hidden'!U118="x","x",$T$2-'Indicator Date hidden'!U118)</f>
        <v>0</v>
      </c>
      <c r="U117" s="211">
        <f>IF('Indicator Date hidden'!V118="x","x",$U$2-'Indicator Date hidden'!V118)</f>
        <v>0</v>
      </c>
      <c r="V117" s="211">
        <f>IF('Indicator Date hidden'!W118="x","x",$V$2-'Indicator Date hidden'!W118)</f>
        <v>0</v>
      </c>
      <c r="W117" s="211">
        <f>IF('Indicator Date hidden'!X118="x","x",$W$2-'Indicator Date hidden'!X118)</f>
        <v>3</v>
      </c>
      <c r="X117" s="211">
        <f>IF('Indicator Date hidden'!Y118="x","x",$X$2-'Indicator Date hidden'!Y118)</f>
        <v>4</v>
      </c>
      <c r="Y117" s="211">
        <f>IF('Indicator Date hidden'!Z118="x","x",$Y$2-'Indicator Date hidden'!Z118)</f>
        <v>0</v>
      </c>
      <c r="Z117" s="211">
        <f>IF('Indicator Date hidden'!AA118="x","x",$Z$2-'Indicator Date hidden'!AA118)</f>
        <v>0</v>
      </c>
      <c r="AA117" s="211">
        <f>IF('Indicator Date hidden'!AB118="x","x",$AA$2-'Indicator Date hidden'!AB118)</f>
        <v>0</v>
      </c>
      <c r="AB117" s="211">
        <f>IF('Indicator Date hidden'!AC118="x","x",$AB$2-'Indicator Date hidden'!AC118)</f>
        <v>0</v>
      </c>
      <c r="AC117" s="211">
        <f>IF('Indicator Date hidden'!AD118="x","x",$AC$2-'Indicator Date hidden'!AD118)</f>
        <v>0</v>
      </c>
      <c r="AD117" s="211" t="str">
        <f>IF('Indicator Date hidden'!AE118="x","x",$AD$2-'Indicator Date hidden'!AE118)</f>
        <v>x</v>
      </c>
      <c r="AE117" s="211">
        <f>IF('Indicator Date hidden'!AF118="x","x",$AE$2-'Indicator Date hidden'!AF118)</f>
        <v>0</v>
      </c>
      <c r="AF117" s="211">
        <f>IF('Indicator Date hidden'!AG118="x","x",$AF$2-'Indicator Date hidden'!AG118)</f>
        <v>6</v>
      </c>
      <c r="AG117" s="211">
        <f>IF('Indicator Date hidden'!AH118="x","x",$AG$2-'Indicator Date hidden'!AH118)</f>
        <v>0</v>
      </c>
      <c r="AH117" s="211">
        <f>IF('Indicator Date hidden'!AI118="x","x",$AH$2-'Indicator Date hidden'!AI118)</f>
        <v>0</v>
      </c>
      <c r="AI117" s="211">
        <f>IF('Indicator Date hidden'!AJ118="x","x",$AI$2-'Indicator Date hidden'!AJ118)</f>
        <v>0</v>
      </c>
      <c r="AJ117" s="211" t="str">
        <f>IF('Indicator Date hidden'!AK118="x","x",$AJ$2-'Indicator Date hidden'!AK118)</f>
        <v>x</v>
      </c>
      <c r="AK117" s="211">
        <f>IF('Indicator Date hidden'!AL118="x","x",$AK$2-'Indicator Date hidden'!AL118)</f>
        <v>1</v>
      </c>
      <c r="AL117" s="211">
        <f>IF('Indicator Date hidden'!AM118="x","x",$AL$2-'Indicator Date hidden'!AM118)</f>
        <v>0</v>
      </c>
      <c r="AM117" s="211">
        <f>IF('Indicator Date hidden'!AN118="x","x",$AM$2-'Indicator Date hidden'!AN118)</f>
        <v>0</v>
      </c>
      <c r="AN117" s="211">
        <f>IF('Indicator Date hidden'!AO118="x","x",$AN$2-'Indicator Date hidden'!AO118)</f>
        <v>0</v>
      </c>
      <c r="AO117" s="211">
        <f>IF('Indicator Date hidden'!AP118="x","x",$AO$2-'Indicator Date hidden'!AP118)</f>
        <v>0</v>
      </c>
      <c r="AP117" s="211">
        <f>IF('Indicator Date hidden'!AQ118="x","x",$AP$2-'Indicator Date hidden'!AQ118)</f>
        <v>0</v>
      </c>
      <c r="AQ117" s="211">
        <f>IF('Indicator Date hidden'!AR118="x","x",$AQ$2-'Indicator Date hidden'!AR118)</f>
        <v>4</v>
      </c>
      <c r="AR117" s="211">
        <f>IF('Indicator Date hidden'!AS118="x","x",$AR$2-'Indicator Date hidden'!AS118)</f>
        <v>0</v>
      </c>
      <c r="AS117" s="211">
        <f>IF('Indicator Date hidden'!AT118="x","x",$AS$2-'Indicator Date hidden'!AT118)</f>
        <v>0</v>
      </c>
      <c r="AT117" s="211">
        <f>IF('Indicator Date hidden'!AU118="x","x",$AT$2-'Indicator Date hidden'!AU118)</f>
        <v>0</v>
      </c>
      <c r="AU117" s="211">
        <f>IF('Indicator Date hidden'!AV118="x","x",$AU$2-'Indicator Date hidden'!AV118)</f>
        <v>3</v>
      </c>
      <c r="AV117" s="211">
        <f>IF('Indicator Date hidden'!AW118="x","x",$AV$2-'Indicator Date hidden'!AW118)</f>
        <v>0</v>
      </c>
      <c r="AW117" s="211">
        <f>IF('Indicator Date hidden'!AX118="x","x",$AW$2-'Indicator Date hidden'!AX118)</f>
        <v>0</v>
      </c>
      <c r="AX117" s="211">
        <f>IF('Indicator Date hidden'!AY118="x","x",$AX$2-'Indicator Date hidden'!AY118)</f>
        <v>0</v>
      </c>
      <c r="AY117" s="211">
        <f>IF('Indicator Date hidden'!AZ118="x","x",$AY$2-'Indicator Date hidden'!AZ118)</f>
        <v>0</v>
      </c>
      <c r="AZ117" s="211">
        <f>IF('Indicator Date hidden'!BA118="x","x",$AZ$2-'Indicator Date hidden'!BA118)</f>
        <v>0</v>
      </c>
      <c r="BA117">
        <f t="shared" si="15"/>
        <v>24</v>
      </c>
      <c r="BB117" s="21">
        <f t="shared" si="16"/>
        <v>0.48979591836734693</v>
      </c>
      <c r="BC117">
        <f t="shared" si="17"/>
        <v>7</v>
      </c>
      <c r="BD117" s="21">
        <f t="shared" si="18"/>
        <v>1.3112145636088988</v>
      </c>
      <c r="BE117" s="281">
        <f t="shared" si="19"/>
        <v>0</v>
      </c>
    </row>
    <row r="118" spans="1:57" x14ac:dyDescent="0.25">
      <c r="A118" t="s">
        <v>8551</v>
      </c>
      <c r="B118" s="211">
        <f>IF('Indicator Date hidden'!C119="x","x",$B$2-'Indicator Date hidden'!C119)</f>
        <v>0</v>
      </c>
      <c r="C118" s="211">
        <f>IF('Indicator Date hidden'!D119="x","x",$C$2-'Indicator Date hidden'!D119)</f>
        <v>0</v>
      </c>
      <c r="D118" s="211">
        <f>IF('Indicator Date hidden'!E119="x","x",$D$2-'Indicator Date hidden'!E119)</f>
        <v>0</v>
      </c>
      <c r="E118" s="211">
        <f>IF('Indicator Date hidden'!F119="x","x",$E$2-'Indicator Date hidden'!F119)</f>
        <v>0</v>
      </c>
      <c r="F118" s="211">
        <f>IF('Indicator Date hidden'!G119="x","x",$F$2-'Indicator Date hidden'!G119)</f>
        <v>0</v>
      </c>
      <c r="G118" s="211">
        <f>IF('Indicator Date hidden'!H119="x","x",$G$2-'Indicator Date hidden'!H119)</f>
        <v>0</v>
      </c>
      <c r="H118" s="211">
        <f>IF('Indicator Date hidden'!I119="x","x",$H$2-'Indicator Date hidden'!I119)</f>
        <v>0</v>
      </c>
      <c r="I118" s="211">
        <f>IF('Indicator Date hidden'!J119="x","x",$I$2-'Indicator Date hidden'!J119)</f>
        <v>0</v>
      </c>
      <c r="J118" s="211">
        <f>IF('Indicator Date hidden'!K119="x","x",$J$2-'Indicator Date hidden'!K119)</f>
        <v>0</v>
      </c>
      <c r="K118" s="211">
        <f>IF('Indicator Date hidden'!L119="x","x",$K$2-'Indicator Date hidden'!L119)</f>
        <v>0</v>
      </c>
      <c r="L118" s="211">
        <f>IF('Indicator Date hidden'!M119="x","x",$L$2-'Indicator Date hidden'!M119)</f>
        <v>0</v>
      </c>
      <c r="M118" s="211">
        <f>IF('Indicator Date hidden'!N119="x","x",$M$2-'Indicator Date hidden'!N119)</f>
        <v>0</v>
      </c>
      <c r="N118" s="211">
        <f>IF('Indicator Date hidden'!O119="x","x",$N$2-'Indicator Date hidden'!O119)</f>
        <v>0</v>
      </c>
      <c r="O118" s="211">
        <f>IF('Indicator Date hidden'!P119="x","x",$O$2-'Indicator Date hidden'!P119)</f>
        <v>0</v>
      </c>
      <c r="P118" s="211">
        <f>IF('Indicator Date hidden'!Q119="x","x",$P$2-'Indicator Date hidden'!Q119)</f>
        <v>0</v>
      </c>
      <c r="Q118" s="211">
        <f>IF('Indicator Date hidden'!R119="x","x",$Q$2-'Indicator Date hidden'!R119)</f>
        <v>3</v>
      </c>
      <c r="R118" s="211">
        <f>IF('Indicator Date hidden'!S119="x","x",$R$2-'Indicator Date hidden'!S119)</f>
        <v>0</v>
      </c>
      <c r="S118" s="211">
        <f>IF('Indicator Date hidden'!T119="x","x",$S$2-'Indicator Date hidden'!T119)</f>
        <v>0</v>
      </c>
      <c r="T118" s="211">
        <f>IF('Indicator Date hidden'!U119="x","x",$T$2-'Indicator Date hidden'!U119)</f>
        <v>0</v>
      </c>
      <c r="U118" s="211">
        <f>IF('Indicator Date hidden'!V119="x","x",$U$2-'Indicator Date hidden'!V119)</f>
        <v>0</v>
      </c>
      <c r="V118" s="211">
        <f>IF('Indicator Date hidden'!W119="x","x",$V$2-'Indicator Date hidden'!W119)</f>
        <v>0</v>
      </c>
      <c r="W118" s="211">
        <f>IF('Indicator Date hidden'!X119="x","x",$W$2-'Indicator Date hidden'!X119)</f>
        <v>3</v>
      </c>
      <c r="X118" s="211">
        <f>IF('Indicator Date hidden'!Y119="x","x",$X$2-'Indicator Date hidden'!Y119)</f>
        <v>2</v>
      </c>
      <c r="Y118" s="211">
        <f>IF('Indicator Date hidden'!Z119="x","x",$Y$2-'Indicator Date hidden'!Z119)</f>
        <v>0</v>
      </c>
      <c r="Z118" s="211">
        <f>IF('Indicator Date hidden'!AA119="x","x",$Z$2-'Indicator Date hidden'!AA119)</f>
        <v>0</v>
      </c>
      <c r="AA118" s="211">
        <f>IF('Indicator Date hidden'!AB119="x","x",$AA$2-'Indicator Date hidden'!AB119)</f>
        <v>0</v>
      </c>
      <c r="AB118" s="211">
        <f>IF('Indicator Date hidden'!AC119="x","x",$AB$2-'Indicator Date hidden'!AC119)</f>
        <v>0</v>
      </c>
      <c r="AC118" s="211">
        <f>IF('Indicator Date hidden'!AD119="x","x",$AC$2-'Indicator Date hidden'!AD119)</f>
        <v>0</v>
      </c>
      <c r="AD118" s="211">
        <f>IF('Indicator Date hidden'!AE119="x","x",$AD$2-'Indicator Date hidden'!AE119)</f>
        <v>0</v>
      </c>
      <c r="AE118" s="211">
        <f>IF('Indicator Date hidden'!AF119="x","x",$AE$2-'Indicator Date hidden'!AF119)</f>
        <v>0</v>
      </c>
      <c r="AF118" s="211">
        <f>IF('Indicator Date hidden'!AG119="x","x",$AF$2-'Indicator Date hidden'!AG119)</f>
        <v>4</v>
      </c>
      <c r="AG118" s="211">
        <f>IF('Indicator Date hidden'!AH119="x","x",$AG$2-'Indicator Date hidden'!AH119)</f>
        <v>0</v>
      </c>
      <c r="AH118" s="211">
        <f>IF('Indicator Date hidden'!AI119="x","x",$AH$2-'Indicator Date hidden'!AI119)</f>
        <v>0</v>
      </c>
      <c r="AI118" s="211">
        <f>IF('Indicator Date hidden'!AJ119="x","x",$AI$2-'Indicator Date hidden'!AJ119)</f>
        <v>0</v>
      </c>
      <c r="AJ118" s="211" t="str">
        <f>IF('Indicator Date hidden'!AK119="x","x",$AJ$2-'Indicator Date hidden'!AK119)</f>
        <v>x</v>
      </c>
      <c r="AK118" s="211">
        <f>IF('Indicator Date hidden'!AL119="x","x",$AK$2-'Indicator Date hidden'!AL119)</f>
        <v>1</v>
      </c>
      <c r="AL118" s="211">
        <f>IF('Indicator Date hidden'!AM119="x","x",$AL$2-'Indicator Date hidden'!AM119)</f>
        <v>0</v>
      </c>
      <c r="AM118" s="211">
        <f>IF('Indicator Date hidden'!AN119="x","x",$AM$2-'Indicator Date hidden'!AN119)</f>
        <v>0</v>
      </c>
      <c r="AN118" s="211">
        <f>IF('Indicator Date hidden'!AO119="x","x",$AN$2-'Indicator Date hidden'!AO119)</f>
        <v>0</v>
      </c>
      <c r="AO118" s="211">
        <f>IF('Indicator Date hidden'!AP119="x","x",$AO$2-'Indicator Date hidden'!AP119)</f>
        <v>2</v>
      </c>
      <c r="AP118" s="211">
        <f>IF('Indicator Date hidden'!AQ119="x","x",$AP$2-'Indicator Date hidden'!AQ119)</f>
        <v>2</v>
      </c>
      <c r="AQ118" s="211">
        <f>IF('Indicator Date hidden'!AR119="x","x",$AQ$2-'Indicator Date hidden'!AR119)</f>
        <v>0</v>
      </c>
      <c r="AR118" s="211">
        <f>IF('Indicator Date hidden'!AS119="x","x",$AR$2-'Indicator Date hidden'!AS119)</f>
        <v>0</v>
      </c>
      <c r="AS118" s="211">
        <f>IF('Indicator Date hidden'!AT119="x","x",$AS$2-'Indicator Date hidden'!AT119)</f>
        <v>0</v>
      </c>
      <c r="AT118" s="211">
        <f>IF('Indicator Date hidden'!AU119="x","x",$AT$2-'Indicator Date hidden'!AU119)</f>
        <v>0</v>
      </c>
      <c r="AU118" s="211">
        <f>IF('Indicator Date hidden'!AV119="x","x",$AU$2-'Indicator Date hidden'!AV119)</f>
        <v>5</v>
      </c>
      <c r="AV118" s="211">
        <f>IF('Indicator Date hidden'!AW119="x","x",$AV$2-'Indicator Date hidden'!AW119)</f>
        <v>0</v>
      </c>
      <c r="AW118" s="211">
        <f>IF('Indicator Date hidden'!AX119="x","x",$AW$2-'Indicator Date hidden'!AX119)</f>
        <v>0</v>
      </c>
      <c r="AX118" s="211">
        <f>IF('Indicator Date hidden'!AY119="x","x",$AX$2-'Indicator Date hidden'!AY119)</f>
        <v>0</v>
      </c>
      <c r="AY118" s="211">
        <f>IF('Indicator Date hidden'!AZ119="x","x",$AY$2-'Indicator Date hidden'!AZ119)</f>
        <v>0</v>
      </c>
      <c r="AZ118" s="211">
        <f>IF('Indicator Date hidden'!BA119="x","x",$AZ$2-'Indicator Date hidden'!BA119)</f>
        <v>0</v>
      </c>
      <c r="BA118">
        <f t="shared" si="15"/>
        <v>22</v>
      </c>
      <c r="BB118" s="21">
        <f t="shared" si="16"/>
        <v>0.44</v>
      </c>
      <c r="BC118">
        <f t="shared" si="17"/>
        <v>8</v>
      </c>
      <c r="BD118" s="21">
        <f t="shared" si="18"/>
        <v>1.1164228589562291</v>
      </c>
      <c r="BE118" s="281">
        <f t="shared" si="19"/>
        <v>0</v>
      </c>
    </row>
    <row r="119" spans="1:57" x14ac:dyDescent="0.25">
      <c r="A119" t="s">
        <v>8546</v>
      </c>
      <c r="B119" s="211">
        <f>IF('Indicator Date hidden'!C120="x","x",$B$2-'Indicator Date hidden'!C120)</f>
        <v>0</v>
      </c>
      <c r="C119" s="211">
        <f>IF('Indicator Date hidden'!D120="x","x",$C$2-'Indicator Date hidden'!D120)</f>
        <v>0</v>
      </c>
      <c r="D119" s="211">
        <f>IF('Indicator Date hidden'!E120="x","x",$D$2-'Indicator Date hidden'!E120)</f>
        <v>0</v>
      </c>
      <c r="E119" s="211">
        <f>IF('Indicator Date hidden'!F120="x","x",$E$2-'Indicator Date hidden'!F120)</f>
        <v>0</v>
      </c>
      <c r="F119" s="211">
        <f>IF('Indicator Date hidden'!G120="x","x",$F$2-'Indicator Date hidden'!G120)</f>
        <v>0</v>
      </c>
      <c r="G119" s="211">
        <f>IF('Indicator Date hidden'!H120="x","x",$G$2-'Indicator Date hidden'!H120)</f>
        <v>0</v>
      </c>
      <c r="H119" s="211">
        <f>IF('Indicator Date hidden'!I120="x","x",$H$2-'Indicator Date hidden'!I120)</f>
        <v>0</v>
      </c>
      <c r="I119" s="211">
        <f>IF('Indicator Date hidden'!J120="x","x",$I$2-'Indicator Date hidden'!J120)</f>
        <v>0</v>
      </c>
      <c r="J119" s="211">
        <f>IF('Indicator Date hidden'!K120="x","x",$J$2-'Indicator Date hidden'!K120)</f>
        <v>0</v>
      </c>
      <c r="K119" s="211">
        <f>IF('Indicator Date hidden'!L120="x","x",$K$2-'Indicator Date hidden'!L120)</f>
        <v>0</v>
      </c>
      <c r="L119" s="211">
        <f>IF('Indicator Date hidden'!M120="x","x",$L$2-'Indicator Date hidden'!M120)</f>
        <v>0</v>
      </c>
      <c r="M119" s="211">
        <f>IF('Indicator Date hidden'!N120="x","x",$M$2-'Indicator Date hidden'!N120)</f>
        <v>0</v>
      </c>
      <c r="N119" s="211">
        <f>IF('Indicator Date hidden'!O120="x","x",$N$2-'Indicator Date hidden'!O120)</f>
        <v>0</v>
      </c>
      <c r="O119" s="211">
        <f>IF('Indicator Date hidden'!P120="x","x",$O$2-'Indicator Date hidden'!P120)</f>
        <v>0</v>
      </c>
      <c r="P119" s="211">
        <f>IF('Indicator Date hidden'!Q120="x","x",$P$2-'Indicator Date hidden'!Q120)</f>
        <v>0</v>
      </c>
      <c r="Q119" s="211" t="str">
        <f>IF('Indicator Date hidden'!R120="x","x",$Q$2-'Indicator Date hidden'!R120)</f>
        <v>x</v>
      </c>
      <c r="R119" s="211">
        <f>IF('Indicator Date hidden'!S120="x","x",$R$2-'Indicator Date hidden'!S120)</f>
        <v>0</v>
      </c>
      <c r="S119" s="211">
        <f>IF('Indicator Date hidden'!T120="x","x",$S$2-'Indicator Date hidden'!T120)</f>
        <v>0</v>
      </c>
      <c r="T119" s="211">
        <f>IF('Indicator Date hidden'!U120="x","x",$T$2-'Indicator Date hidden'!U120)</f>
        <v>0</v>
      </c>
      <c r="U119" s="211">
        <f>IF('Indicator Date hidden'!V120="x","x",$U$2-'Indicator Date hidden'!V120)</f>
        <v>0</v>
      </c>
      <c r="V119" s="211">
        <f>IF('Indicator Date hidden'!W120="x","x",$V$2-'Indicator Date hidden'!W120)</f>
        <v>0</v>
      </c>
      <c r="W119" s="211">
        <f>IF('Indicator Date hidden'!X120="x","x",$W$2-'Indicator Date hidden'!X120)</f>
        <v>5</v>
      </c>
      <c r="X119" s="211">
        <f>IF('Indicator Date hidden'!Y120="x","x",$X$2-'Indicator Date hidden'!Y120)</f>
        <v>2</v>
      </c>
      <c r="Y119" s="211">
        <f>IF('Indicator Date hidden'!Z120="x","x",$Y$2-'Indicator Date hidden'!Z120)</f>
        <v>0</v>
      </c>
      <c r="Z119" s="211">
        <f>IF('Indicator Date hidden'!AA120="x","x",$Z$2-'Indicator Date hidden'!AA120)</f>
        <v>0</v>
      </c>
      <c r="AA119" s="211">
        <f>IF('Indicator Date hidden'!AB120="x","x",$AA$2-'Indicator Date hidden'!AB120)</f>
        <v>0</v>
      </c>
      <c r="AB119" s="211">
        <f>IF('Indicator Date hidden'!AC120="x","x",$AB$2-'Indicator Date hidden'!AC120)</f>
        <v>0</v>
      </c>
      <c r="AC119" s="211">
        <f>IF('Indicator Date hidden'!AD120="x","x",$AC$2-'Indicator Date hidden'!AD120)</f>
        <v>0</v>
      </c>
      <c r="AD119" s="211">
        <f>IF('Indicator Date hidden'!AE120="x","x",$AD$2-'Indicator Date hidden'!AE120)</f>
        <v>0</v>
      </c>
      <c r="AE119" s="211">
        <f>IF('Indicator Date hidden'!AF120="x","x",$AE$2-'Indicator Date hidden'!AF120)</f>
        <v>0</v>
      </c>
      <c r="AF119" s="211" t="str">
        <f>IF('Indicator Date hidden'!AG120="x","x",$AF$2-'Indicator Date hidden'!AG120)</f>
        <v>x</v>
      </c>
      <c r="AG119" s="211">
        <f>IF('Indicator Date hidden'!AH120="x","x",$AG$2-'Indicator Date hidden'!AH120)</f>
        <v>0</v>
      </c>
      <c r="AH119" s="211">
        <f>IF('Indicator Date hidden'!AI120="x","x",$AH$2-'Indicator Date hidden'!AI120)</f>
        <v>0</v>
      </c>
      <c r="AI119" s="211">
        <f>IF('Indicator Date hidden'!AJ120="x","x",$AI$2-'Indicator Date hidden'!AJ120)</f>
        <v>0</v>
      </c>
      <c r="AJ119" s="211">
        <f>IF('Indicator Date hidden'!AK120="x","x",$AJ$2-'Indicator Date hidden'!AK120)</f>
        <v>1</v>
      </c>
      <c r="AK119" s="211">
        <f>IF('Indicator Date hidden'!AL120="x","x",$AK$2-'Indicator Date hidden'!AL120)</f>
        <v>1</v>
      </c>
      <c r="AL119" s="211">
        <f>IF('Indicator Date hidden'!AM120="x","x",$AL$2-'Indicator Date hidden'!AM120)</f>
        <v>0</v>
      </c>
      <c r="AM119" s="211">
        <f>IF('Indicator Date hidden'!AN120="x","x",$AM$2-'Indicator Date hidden'!AN120)</f>
        <v>0</v>
      </c>
      <c r="AN119" s="211">
        <f>IF('Indicator Date hidden'!AO120="x","x",$AN$2-'Indicator Date hidden'!AO120)</f>
        <v>0</v>
      </c>
      <c r="AO119" s="211">
        <f>IF('Indicator Date hidden'!AP120="x","x",$AO$2-'Indicator Date hidden'!AP120)</f>
        <v>1</v>
      </c>
      <c r="AP119" s="211">
        <f>IF('Indicator Date hidden'!AQ120="x","x",$AP$2-'Indicator Date hidden'!AQ120)</f>
        <v>1</v>
      </c>
      <c r="AQ119" s="211">
        <f>IF('Indicator Date hidden'!AR120="x","x",$AQ$2-'Indicator Date hidden'!AR120)</f>
        <v>6</v>
      </c>
      <c r="AR119" s="211">
        <f>IF('Indicator Date hidden'!AS120="x","x",$AR$2-'Indicator Date hidden'!AS120)</f>
        <v>0</v>
      </c>
      <c r="AS119" s="211">
        <f>IF('Indicator Date hidden'!AT120="x","x",$AS$2-'Indicator Date hidden'!AT120)</f>
        <v>0</v>
      </c>
      <c r="AT119" s="211">
        <f>IF('Indicator Date hidden'!AU120="x","x",$AT$2-'Indicator Date hidden'!AU120)</f>
        <v>0</v>
      </c>
      <c r="AU119" s="211">
        <f>IF('Indicator Date hidden'!AV120="x","x",$AU$2-'Indicator Date hidden'!AV120)</f>
        <v>1</v>
      </c>
      <c r="AV119" s="211">
        <f>IF('Indicator Date hidden'!AW120="x","x",$AV$2-'Indicator Date hidden'!AW120)</f>
        <v>0</v>
      </c>
      <c r="AW119" s="211">
        <f>IF('Indicator Date hidden'!AX120="x","x",$AW$2-'Indicator Date hidden'!AX120)</f>
        <v>0</v>
      </c>
      <c r="AX119" s="211">
        <f>IF('Indicator Date hidden'!AY120="x","x",$AX$2-'Indicator Date hidden'!AY120)</f>
        <v>0</v>
      </c>
      <c r="AY119" s="211">
        <f>IF('Indicator Date hidden'!AZ120="x","x",$AY$2-'Indicator Date hidden'!AZ120)</f>
        <v>0</v>
      </c>
      <c r="AZ119" s="211">
        <f>IF('Indicator Date hidden'!BA120="x","x",$AZ$2-'Indicator Date hidden'!BA120)</f>
        <v>0</v>
      </c>
      <c r="BA119">
        <f t="shared" si="15"/>
        <v>18</v>
      </c>
      <c r="BB119" s="21">
        <f t="shared" si="16"/>
        <v>0.36734693877551022</v>
      </c>
      <c r="BC119">
        <f t="shared" si="17"/>
        <v>8</v>
      </c>
      <c r="BD119" s="21">
        <f t="shared" si="18"/>
        <v>1.1373775341300223</v>
      </c>
      <c r="BE119" s="281">
        <f t="shared" si="19"/>
        <v>0</v>
      </c>
    </row>
    <row r="120" spans="1:57" x14ac:dyDescent="0.25">
      <c r="A120" t="s">
        <v>8557</v>
      </c>
      <c r="B120" s="211">
        <f>IF('Indicator Date hidden'!C121="x","x",$B$2-'Indicator Date hidden'!C121)</f>
        <v>0</v>
      </c>
      <c r="C120" s="211">
        <f>IF('Indicator Date hidden'!D121="x","x",$C$2-'Indicator Date hidden'!D121)</f>
        <v>0</v>
      </c>
      <c r="D120" s="211">
        <f>IF('Indicator Date hidden'!E121="x","x",$D$2-'Indicator Date hidden'!E121)</f>
        <v>0</v>
      </c>
      <c r="E120" s="211">
        <f>IF('Indicator Date hidden'!F121="x","x",$E$2-'Indicator Date hidden'!F121)</f>
        <v>0</v>
      </c>
      <c r="F120" s="211">
        <f>IF('Indicator Date hidden'!G121="x","x",$F$2-'Indicator Date hidden'!G121)</f>
        <v>0</v>
      </c>
      <c r="G120" s="211">
        <f>IF('Indicator Date hidden'!H121="x","x",$G$2-'Indicator Date hidden'!H121)</f>
        <v>0</v>
      </c>
      <c r="H120" s="211">
        <f>IF('Indicator Date hidden'!I121="x","x",$H$2-'Indicator Date hidden'!I121)</f>
        <v>0</v>
      </c>
      <c r="I120" s="211">
        <f>IF('Indicator Date hidden'!J121="x","x",$I$2-'Indicator Date hidden'!J121)</f>
        <v>0</v>
      </c>
      <c r="J120" s="211">
        <f>IF('Indicator Date hidden'!K121="x","x",$J$2-'Indicator Date hidden'!K121)</f>
        <v>0</v>
      </c>
      <c r="K120" s="211">
        <f>IF('Indicator Date hidden'!L121="x","x",$K$2-'Indicator Date hidden'!L121)</f>
        <v>0</v>
      </c>
      <c r="L120" s="211">
        <f>IF('Indicator Date hidden'!M121="x","x",$L$2-'Indicator Date hidden'!M121)</f>
        <v>0</v>
      </c>
      <c r="M120" s="211">
        <f>IF('Indicator Date hidden'!N121="x","x",$M$2-'Indicator Date hidden'!N121)</f>
        <v>0</v>
      </c>
      <c r="N120" s="211">
        <f>IF('Indicator Date hidden'!O121="x","x",$N$2-'Indicator Date hidden'!O121)</f>
        <v>0</v>
      </c>
      <c r="O120" s="211">
        <f>IF('Indicator Date hidden'!P121="x","x",$O$2-'Indicator Date hidden'!P121)</f>
        <v>0</v>
      </c>
      <c r="P120" s="211">
        <f>IF('Indicator Date hidden'!Q121="x","x",$P$2-'Indicator Date hidden'!Q121)</f>
        <v>0</v>
      </c>
      <c r="Q120" s="211">
        <f>IF('Indicator Date hidden'!R121="x","x",$Q$2-'Indicator Date hidden'!R121)</f>
        <v>1</v>
      </c>
      <c r="R120" s="211">
        <f>IF('Indicator Date hidden'!S121="x","x",$R$2-'Indicator Date hidden'!S121)</f>
        <v>0</v>
      </c>
      <c r="S120" s="211">
        <f>IF('Indicator Date hidden'!T121="x","x",$S$2-'Indicator Date hidden'!T121)</f>
        <v>0</v>
      </c>
      <c r="T120" s="211">
        <f>IF('Indicator Date hidden'!U121="x","x",$T$2-'Indicator Date hidden'!U121)</f>
        <v>0</v>
      </c>
      <c r="U120" s="211">
        <f>IF('Indicator Date hidden'!V121="x","x",$U$2-'Indicator Date hidden'!V121)</f>
        <v>0</v>
      </c>
      <c r="V120" s="211">
        <f>IF('Indicator Date hidden'!W121="x","x",$V$2-'Indicator Date hidden'!W121)</f>
        <v>0</v>
      </c>
      <c r="W120" s="211">
        <f>IF('Indicator Date hidden'!X121="x","x",$W$2-'Indicator Date hidden'!X121)</f>
        <v>1</v>
      </c>
      <c r="X120" s="211">
        <f>IF('Indicator Date hidden'!Y121="x","x",$X$2-'Indicator Date hidden'!Y121)</f>
        <v>4</v>
      </c>
      <c r="Y120" s="211">
        <f>IF('Indicator Date hidden'!Z121="x","x",$Y$2-'Indicator Date hidden'!Z121)</f>
        <v>0</v>
      </c>
      <c r="Z120" s="211">
        <f>IF('Indicator Date hidden'!AA121="x","x",$Z$2-'Indicator Date hidden'!AA121)</f>
        <v>0</v>
      </c>
      <c r="AA120" s="211">
        <f>IF('Indicator Date hidden'!AB121="x","x",$AA$2-'Indicator Date hidden'!AB121)</f>
        <v>0</v>
      </c>
      <c r="AB120" s="211">
        <f>IF('Indicator Date hidden'!AC121="x","x",$AB$2-'Indicator Date hidden'!AC121)</f>
        <v>0</v>
      </c>
      <c r="AC120" s="211">
        <f>IF('Indicator Date hidden'!AD121="x","x",$AC$2-'Indicator Date hidden'!AD121)</f>
        <v>0</v>
      </c>
      <c r="AD120" s="211">
        <f>IF('Indicator Date hidden'!AE121="x","x",$AD$2-'Indicator Date hidden'!AE121)</f>
        <v>0</v>
      </c>
      <c r="AE120" s="211">
        <f>IF('Indicator Date hidden'!AF121="x","x",$AE$2-'Indicator Date hidden'!AF121)</f>
        <v>0</v>
      </c>
      <c r="AF120" s="211">
        <f>IF('Indicator Date hidden'!AG121="x","x",$AF$2-'Indicator Date hidden'!AG121)</f>
        <v>4</v>
      </c>
      <c r="AG120" s="211">
        <f>IF('Indicator Date hidden'!AH121="x","x",$AG$2-'Indicator Date hidden'!AH121)</f>
        <v>0</v>
      </c>
      <c r="AH120" s="211">
        <f>IF('Indicator Date hidden'!AI121="x","x",$AH$2-'Indicator Date hidden'!AI121)</f>
        <v>0</v>
      </c>
      <c r="AI120" s="211">
        <f>IF('Indicator Date hidden'!AJ121="x","x",$AI$2-'Indicator Date hidden'!AJ121)</f>
        <v>0</v>
      </c>
      <c r="AJ120" s="211" t="str">
        <f>IF('Indicator Date hidden'!AK121="x","x",$AJ$2-'Indicator Date hidden'!AK121)</f>
        <v>x</v>
      </c>
      <c r="AK120" s="211">
        <f>IF('Indicator Date hidden'!AL121="x","x",$AK$2-'Indicator Date hidden'!AL121)</f>
        <v>1</v>
      </c>
      <c r="AL120" s="211">
        <f>IF('Indicator Date hidden'!AM121="x","x",$AL$2-'Indicator Date hidden'!AM121)</f>
        <v>0</v>
      </c>
      <c r="AM120" s="211">
        <f>IF('Indicator Date hidden'!AN121="x","x",$AM$2-'Indicator Date hidden'!AN121)</f>
        <v>0</v>
      </c>
      <c r="AN120" s="211">
        <f>IF('Indicator Date hidden'!AO121="x","x",$AN$2-'Indicator Date hidden'!AO121)</f>
        <v>0</v>
      </c>
      <c r="AO120" s="211">
        <f>IF('Indicator Date hidden'!AP121="x","x",$AO$2-'Indicator Date hidden'!AP121)</f>
        <v>1</v>
      </c>
      <c r="AP120" s="211">
        <f>IF('Indicator Date hidden'!AQ121="x","x",$AP$2-'Indicator Date hidden'!AQ121)</f>
        <v>1</v>
      </c>
      <c r="AQ120" s="211">
        <f>IF('Indicator Date hidden'!AR121="x","x",$AQ$2-'Indicator Date hidden'!AR121)</f>
        <v>6</v>
      </c>
      <c r="AR120" s="211">
        <f>IF('Indicator Date hidden'!AS121="x","x",$AR$2-'Indicator Date hidden'!AS121)</f>
        <v>0</v>
      </c>
      <c r="AS120" s="211">
        <f>IF('Indicator Date hidden'!AT121="x","x",$AS$2-'Indicator Date hidden'!AT121)</f>
        <v>0</v>
      </c>
      <c r="AT120" s="211">
        <f>IF('Indicator Date hidden'!AU121="x","x",$AT$2-'Indicator Date hidden'!AU121)</f>
        <v>0</v>
      </c>
      <c r="AU120" s="211">
        <f>IF('Indicator Date hidden'!AV121="x","x",$AU$2-'Indicator Date hidden'!AV121)</f>
        <v>7</v>
      </c>
      <c r="AV120" s="211">
        <f>IF('Indicator Date hidden'!AW121="x","x",$AV$2-'Indicator Date hidden'!AW121)</f>
        <v>0</v>
      </c>
      <c r="AW120" s="211">
        <f>IF('Indicator Date hidden'!AX121="x","x",$AW$2-'Indicator Date hidden'!AX121)</f>
        <v>0</v>
      </c>
      <c r="AX120" s="211">
        <f>IF('Indicator Date hidden'!AY121="x","x",$AX$2-'Indicator Date hidden'!AY121)</f>
        <v>0</v>
      </c>
      <c r="AY120" s="211">
        <f>IF('Indicator Date hidden'!AZ121="x","x",$AY$2-'Indicator Date hidden'!AZ121)</f>
        <v>0</v>
      </c>
      <c r="AZ120" s="211">
        <f>IF('Indicator Date hidden'!BA121="x","x",$AZ$2-'Indicator Date hidden'!BA121)</f>
        <v>0</v>
      </c>
      <c r="BA120">
        <f t="shared" si="15"/>
        <v>26</v>
      </c>
      <c r="BB120" s="21">
        <f t="shared" si="16"/>
        <v>0.52</v>
      </c>
      <c r="BC120">
        <f t="shared" si="17"/>
        <v>9</v>
      </c>
      <c r="BD120" s="21">
        <f t="shared" si="18"/>
        <v>1.4729562111617576</v>
      </c>
      <c r="BE120" s="281">
        <f t="shared" si="19"/>
        <v>0</v>
      </c>
    </row>
    <row r="121" spans="1:57" x14ac:dyDescent="0.25">
      <c r="A121" t="s">
        <v>8568</v>
      </c>
      <c r="B121" s="211">
        <f>IF('Indicator Date hidden'!C122="x","x",$B$2-'Indicator Date hidden'!C122)</f>
        <v>0</v>
      </c>
      <c r="C121" s="211">
        <f>IF('Indicator Date hidden'!D122="x","x",$C$2-'Indicator Date hidden'!D122)</f>
        <v>0</v>
      </c>
      <c r="D121" s="211">
        <f>IF('Indicator Date hidden'!E122="x","x",$D$2-'Indicator Date hidden'!E122)</f>
        <v>0</v>
      </c>
      <c r="E121" s="211">
        <f>IF('Indicator Date hidden'!F122="x","x",$E$2-'Indicator Date hidden'!F122)</f>
        <v>0</v>
      </c>
      <c r="F121" s="211">
        <f>IF('Indicator Date hidden'!G122="x","x",$F$2-'Indicator Date hidden'!G122)</f>
        <v>0</v>
      </c>
      <c r="G121" s="211">
        <f>IF('Indicator Date hidden'!H122="x","x",$G$2-'Indicator Date hidden'!H122)</f>
        <v>0</v>
      </c>
      <c r="H121" s="211">
        <f>IF('Indicator Date hidden'!I122="x","x",$H$2-'Indicator Date hidden'!I122)</f>
        <v>0</v>
      </c>
      <c r="I121" s="211">
        <f>IF('Indicator Date hidden'!J122="x","x",$I$2-'Indicator Date hidden'!J122)</f>
        <v>0</v>
      </c>
      <c r="J121" s="211">
        <f>IF('Indicator Date hidden'!K122="x","x",$J$2-'Indicator Date hidden'!K122)</f>
        <v>0</v>
      </c>
      <c r="K121" s="211">
        <f>IF('Indicator Date hidden'!L122="x","x",$K$2-'Indicator Date hidden'!L122)</f>
        <v>0</v>
      </c>
      <c r="L121" s="211">
        <f>IF('Indicator Date hidden'!M122="x","x",$L$2-'Indicator Date hidden'!M122)</f>
        <v>0</v>
      </c>
      <c r="M121" s="211">
        <f>IF('Indicator Date hidden'!N122="x","x",$M$2-'Indicator Date hidden'!N122)</f>
        <v>0</v>
      </c>
      <c r="N121" s="211">
        <f>IF('Indicator Date hidden'!O122="x","x",$N$2-'Indicator Date hidden'!O122)</f>
        <v>0</v>
      </c>
      <c r="O121" s="211">
        <f>IF('Indicator Date hidden'!P122="x","x",$O$2-'Indicator Date hidden'!P122)</f>
        <v>0</v>
      </c>
      <c r="P121" s="211" t="str">
        <f>IF('Indicator Date hidden'!Q122="x","x",$P$2-'Indicator Date hidden'!Q122)</f>
        <v>x</v>
      </c>
      <c r="Q121" s="211" t="str">
        <f>IF('Indicator Date hidden'!R122="x","x",$Q$2-'Indicator Date hidden'!R122)</f>
        <v>x</v>
      </c>
      <c r="R121" s="211">
        <f>IF('Indicator Date hidden'!S122="x","x",$R$2-'Indicator Date hidden'!S122)</f>
        <v>0</v>
      </c>
      <c r="S121" s="211">
        <f>IF('Indicator Date hidden'!T122="x","x",$S$2-'Indicator Date hidden'!T122)</f>
        <v>0</v>
      </c>
      <c r="T121" s="211">
        <f>IF('Indicator Date hidden'!U122="x","x",$T$2-'Indicator Date hidden'!U122)</f>
        <v>0</v>
      </c>
      <c r="U121" s="211" t="str">
        <f>IF('Indicator Date hidden'!V122="x","x",$U$2-'Indicator Date hidden'!V122)</f>
        <v>x</v>
      </c>
      <c r="V121" s="211">
        <f>IF('Indicator Date hidden'!W122="x","x",$V$2-'Indicator Date hidden'!W122)</f>
        <v>0</v>
      </c>
      <c r="W121" s="211">
        <f>IF('Indicator Date hidden'!X122="x","x",$W$2-'Indicator Date hidden'!X122)</f>
        <v>7</v>
      </c>
      <c r="X121" s="211">
        <f>IF('Indicator Date hidden'!Y122="x","x",$X$2-'Indicator Date hidden'!Y122)</f>
        <v>4</v>
      </c>
      <c r="Y121" s="211">
        <f>IF('Indicator Date hidden'!Z122="x","x",$Y$2-'Indicator Date hidden'!Z122)</f>
        <v>0</v>
      </c>
      <c r="Z121" s="211">
        <f>IF('Indicator Date hidden'!AA122="x","x",$Z$2-'Indicator Date hidden'!AA122)</f>
        <v>0</v>
      </c>
      <c r="AA121" s="211" t="str">
        <f>IF('Indicator Date hidden'!AB122="x","x",$AA$2-'Indicator Date hidden'!AB122)</f>
        <v>x</v>
      </c>
      <c r="AB121" s="211">
        <f>IF('Indicator Date hidden'!AC122="x","x",$AB$2-'Indicator Date hidden'!AC122)</f>
        <v>0</v>
      </c>
      <c r="AC121" s="211">
        <f>IF('Indicator Date hidden'!AD122="x","x",$AC$2-'Indicator Date hidden'!AD122)</f>
        <v>0</v>
      </c>
      <c r="AD121" s="211" t="str">
        <f>IF('Indicator Date hidden'!AE122="x","x",$AD$2-'Indicator Date hidden'!AE122)</f>
        <v>x</v>
      </c>
      <c r="AE121" s="211" t="str">
        <f>IF('Indicator Date hidden'!AF122="x","x",$AE$2-'Indicator Date hidden'!AF122)</f>
        <v>x</v>
      </c>
      <c r="AF121" s="211" t="str">
        <f>IF('Indicator Date hidden'!AG122="x","x",$AF$2-'Indicator Date hidden'!AG122)</f>
        <v>x</v>
      </c>
      <c r="AG121" s="211">
        <f>IF('Indicator Date hidden'!AH122="x","x",$AG$2-'Indicator Date hidden'!AH122)</f>
        <v>0</v>
      </c>
      <c r="AH121" s="211">
        <f>IF('Indicator Date hidden'!AI122="x","x",$AH$2-'Indicator Date hidden'!AI122)</f>
        <v>0</v>
      </c>
      <c r="AI121" s="211">
        <f>IF('Indicator Date hidden'!AJ122="x","x",$AI$2-'Indicator Date hidden'!AJ122)</f>
        <v>0</v>
      </c>
      <c r="AJ121" s="211" t="str">
        <f>IF('Indicator Date hidden'!AK122="x","x",$AJ$2-'Indicator Date hidden'!AK122)</f>
        <v>x</v>
      </c>
      <c r="AK121" s="211">
        <f>IF('Indicator Date hidden'!AL122="x","x",$AK$2-'Indicator Date hidden'!AL122)</f>
        <v>1</v>
      </c>
      <c r="AL121" s="211">
        <f>IF('Indicator Date hidden'!AM122="x","x",$AL$2-'Indicator Date hidden'!AM122)</f>
        <v>0</v>
      </c>
      <c r="AM121" s="211">
        <f>IF('Indicator Date hidden'!AN122="x","x",$AM$2-'Indicator Date hidden'!AN122)</f>
        <v>0</v>
      </c>
      <c r="AN121" s="211">
        <f>IF('Indicator Date hidden'!AO122="x","x",$AN$2-'Indicator Date hidden'!AO122)</f>
        <v>0</v>
      </c>
      <c r="AO121" s="211" t="str">
        <f>IF('Indicator Date hidden'!AP122="x","x",$AO$2-'Indicator Date hidden'!AP122)</f>
        <v>x</v>
      </c>
      <c r="AP121" s="211" t="str">
        <f>IF('Indicator Date hidden'!AQ122="x","x",$AP$2-'Indicator Date hidden'!AQ122)</f>
        <v>x</v>
      </c>
      <c r="AQ121" s="211">
        <f>IF('Indicator Date hidden'!AR122="x","x",$AQ$2-'Indicator Date hidden'!AR122)</f>
        <v>4</v>
      </c>
      <c r="AR121" s="211">
        <f>IF('Indicator Date hidden'!AS122="x","x",$AR$2-'Indicator Date hidden'!AS122)</f>
        <v>1</v>
      </c>
      <c r="AS121" s="211" t="str">
        <f>IF('Indicator Date hidden'!AT122="x","x",$AS$2-'Indicator Date hidden'!AT122)</f>
        <v>x</v>
      </c>
      <c r="AT121" s="211" t="str">
        <f>IF('Indicator Date hidden'!AU122="x","x",$AT$2-'Indicator Date hidden'!AU122)</f>
        <v>x</v>
      </c>
      <c r="AU121" s="211" t="str">
        <f>IF('Indicator Date hidden'!AV122="x","x",$AU$2-'Indicator Date hidden'!AV122)</f>
        <v>x</v>
      </c>
      <c r="AV121" s="211">
        <f>IF('Indicator Date hidden'!AW122="x","x",$AV$2-'Indicator Date hidden'!AW122)</f>
        <v>3</v>
      </c>
      <c r="AW121" s="211">
        <f>IF('Indicator Date hidden'!AX122="x","x",$AW$2-'Indicator Date hidden'!AX122)</f>
        <v>3</v>
      </c>
      <c r="AX121" s="211">
        <f>IF('Indicator Date hidden'!AY122="x","x",$AX$2-'Indicator Date hidden'!AY122)</f>
        <v>0</v>
      </c>
      <c r="AY121" s="211">
        <f>IF('Indicator Date hidden'!AZ122="x","x",$AY$2-'Indicator Date hidden'!AZ122)</f>
        <v>0</v>
      </c>
      <c r="AZ121" s="211">
        <f>IF('Indicator Date hidden'!BA122="x","x",$AZ$2-'Indicator Date hidden'!BA122)</f>
        <v>0</v>
      </c>
      <c r="BA121">
        <f t="shared" si="15"/>
        <v>23</v>
      </c>
      <c r="BB121" s="21">
        <f t="shared" si="16"/>
        <v>0.60526315789473684</v>
      </c>
      <c r="BC121">
        <f t="shared" si="17"/>
        <v>7</v>
      </c>
      <c r="BD121" s="21">
        <f t="shared" si="18"/>
        <v>1.5137870545547005</v>
      </c>
      <c r="BE121" s="281">
        <f t="shared" si="19"/>
        <v>0</v>
      </c>
    </row>
    <row r="122" spans="1:57" x14ac:dyDescent="0.25">
      <c r="A122" t="s">
        <v>8566</v>
      </c>
      <c r="B122" s="211">
        <f>IF('Indicator Date hidden'!C123="x","x",$B$2-'Indicator Date hidden'!C123)</f>
        <v>0</v>
      </c>
      <c r="C122" s="211">
        <f>IF('Indicator Date hidden'!D123="x","x",$C$2-'Indicator Date hidden'!D123)</f>
        <v>0</v>
      </c>
      <c r="D122" s="211">
        <f>IF('Indicator Date hidden'!E123="x","x",$D$2-'Indicator Date hidden'!E123)</f>
        <v>0</v>
      </c>
      <c r="E122" s="211">
        <f>IF('Indicator Date hidden'!F123="x","x",$E$2-'Indicator Date hidden'!F123)</f>
        <v>0</v>
      </c>
      <c r="F122" s="211">
        <f>IF('Indicator Date hidden'!G123="x","x",$F$2-'Indicator Date hidden'!G123)</f>
        <v>0</v>
      </c>
      <c r="G122" s="211">
        <f>IF('Indicator Date hidden'!H123="x","x",$G$2-'Indicator Date hidden'!H123)</f>
        <v>0</v>
      </c>
      <c r="H122" s="211">
        <f>IF('Indicator Date hidden'!I123="x","x",$H$2-'Indicator Date hidden'!I123)</f>
        <v>0</v>
      </c>
      <c r="I122" s="211">
        <f>IF('Indicator Date hidden'!J123="x","x",$I$2-'Indicator Date hidden'!J123)</f>
        <v>0</v>
      </c>
      <c r="J122" s="211">
        <f>IF('Indicator Date hidden'!K123="x","x",$J$2-'Indicator Date hidden'!K123)</f>
        <v>0</v>
      </c>
      <c r="K122" s="211">
        <f>IF('Indicator Date hidden'!L123="x","x",$K$2-'Indicator Date hidden'!L123)</f>
        <v>0</v>
      </c>
      <c r="L122" s="211">
        <f>IF('Indicator Date hidden'!M123="x","x",$L$2-'Indicator Date hidden'!M123)</f>
        <v>0</v>
      </c>
      <c r="M122" s="211">
        <f>IF('Indicator Date hidden'!N123="x","x",$M$2-'Indicator Date hidden'!N123)</f>
        <v>0</v>
      </c>
      <c r="N122" s="211">
        <f>IF('Indicator Date hidden'!O123="x","x",$N$2-'Indicator Date hidden'!O123)</f>
        <v>0</v>
      </c>
      <c r="O122" s="211">
        <f>IF('Indicator Date hidden'!P123="x","x",$O$2-'Indicator Date hidden'!P123)</f>
        <v>0</v>
      </c>
      <c r="P122" s="211">
        <f>IF('Indicator Date hidden'!Q123="x","x",$P$2-'Indicator Date hidden'!Q123)</f>
        <v>0</v>
      </c>
      <c r="Q122" s="211">
        <f>IF('Indicator Date hidden'!R123="x","x",$Q$2-'Indicator Date hidden'!R123)</f>
        <v>3</v>
      </c>
      <c r="R122" s="211">
        <f>IF('Indicator Date hidden'!S123="x","x",$R$2-'Indicator Date hidden'!S123)</f>
        <v>0</v>
      </c>
      <c r="S122" s="211">
        <f>IF('Indicator Date hidden'!T123="x","x",$S$2-'Indicator Date hidden'!T123)</f>
        <v>0</v>
      </c>
      <c r="T122" s="211">
        <f>IF('Indicator Date hidden'!U123="x","x",$T$2-'Indicator Date hidden'!U123)</f>
        <v>0</v>
      </c>
      <c r="U122" s="211">
        <f>IF('Indicator Date hidden'!V123="x","x",$U$2-'Indicator Date hidden'!V123)</f>
        <v>0</v>
      </c>
      <c r="V122" s="211">
        <f>IF('Indicator Date hidden'!W123="x","x",$V$2-'Indicator Date hidden'!W123)</f>
        <v>0</v>
      </c>
      <c r="W122" s="211">
        <f>IF('Indicator Date hidden'!X123="x","x",$W$2-'Indicator Date hidden'!X123)</f>
        <v>3</v>
      </c>
      <c r="X122" s="211" t="str">
        <f>IF('Indicator Date hidden'!Y123="x","x",$X$2-'Indicator Date hidden'!Y123)</f>
        <v>x</v>
      </c>
      <c r="Y122" s="211">
        <f>IF('Indicator Date hidden'!Z123="x","x",$Y$2-'Indicator Date hidden'!Z123)</f>
        <v>0</v>
      </c>
      <c r="Z122" s="211">
        <f>IF('Indicator Date hidden'!AA123="x","x",$Z$2-'Indicator Date hidden'!AA123)</f>
        <v>0</v>
      </c>
      <c r="AA122" s="211">
        <f>IF('Indicator Date hidden'!AB123="x","x",$AA$2-'Indicator Date hidden'!AB123)</f>
        <v>0</v>
      </c>
      <c r="AB122" s="211">
        <f>IF('Indicator Date hidden'!AC123="x","x",$AB$2-'Indicator Date hidden'!AC123)</f>
        <v>0</v>
      </c>
      <c r="AC122" s="211">
        <f>IF('Indicator Date hidden'!AD123="x","x",$AC$2-'Indicator Date hidden'!AD123)</f>
        <v>0</v>
      </c>
      <c r="AD122" s="211">
        <f>IF('Indicator Date hidden'!AE123="x","x",$AD$2-'Indicator Date hidden'!AE123)</f>
        <v>0</v>
      </c>
      <c r="AE122" s="211">
        <f>IF('Indicator Date hidden'!AF123="x","x",$AE$2-'Indicator Date hidden'!AF123)</f>
        <v>0</v>
      </c>
      <c r="AF122" s="211">
        <f>IF('Indicator Date hidden'!AG123="x","x",$AF$2-'Indicator Date hidden'!AG123)</f>
        <v>3</v>
      </c>
      <c r="AG122" s="211">
        <f>IF('Indicator Date hidden'!AH123="x","x",$AG$2-'Indicator Date hidden'!AH123)</f>
        <v>0</v>
      </c>
      <c r="AH122" s="211">
        <f>IF('Indicator Date hidden'!AI123="x","x",$AH$2-'Indicator Date hidden'!AI123)</f>
        <v>0</v>
      </c>
      <c r="AI122" s="211">
        <f>IF('Indicator Date hidden'!AJ123="x","x",$AI$2-'Indicator Date hidden'!AJ123)</f>
        <v>0</v>
      </c>
      <c r="AJ122" s="211">
        <f>IF('Indicator Date hidden'!AK123="x","x",$AJ$2-'Indicator Date hidden'!AK123)</f>
        <v>1</v>
      </c>
      <c r="AK122" s="211">
        <f>IF('Indicator Date hidden'!AL123="x","x",$AK$2-'Indicator Date hidden'!AL123)</f>
        <v>1</v>
      </c>
      <c r="AL122" s="211">
        <f>IF('Indicator Date hidden'!AM123="x","x",$AL$2-'Indicator Date hidden'!AM123)</f>
        <v>0</v>
      </c>
      <c r="AM122" s="211">
        <f>IF('Indicator Date hidden'!AN123="x","x",$AM$2-'Indicator Date hidden'!AN123)</f>
        <v>0</v>
      </c>
      <c r="AN122" s="211">
        <f>IF('Indicator Date hidden'!AO123="x","x",$AN$2-'Indicator Date hidden'!AO123)</f>
        <v>0</v>
      </c>
      <c r="AO122" s="211">
        <f>IF('Indicator Date hidden'!AP123="x","x",$AO$2-'Indicator Date hidden'!AP123)</f>
        <v>0</v>
      </c>
      <c r="AP122" s="211">
        <f>IF('Indicator Date hidden'!AQ123="x","x",$AP$2-'Indicator Date hidden'!AQ123)</f>
        <v>0</v>
      </c>
      <c r="AQ122" s="211">
        <f>IF('Indicator Date hidden'!AR123="x","x",$AQ$2-'Indicator Date hidden'!AR123)</f>
        <v>0</v>
      </c>
      <c r="AR122" s="211">
        <f>IF('Indicator Date hidden'!AS123="x","x",$AR$2-'Indicator Date hidden'!AS123)</f>
        <v>0</v>
      </c>
      <c r="AS122" s="211">
        <f>IF('Indicator Date hidden'!AT123="x","x",$AS$2-'Indicator Date hidden'!AT123)</f>
        <v>0</v>
      </c>
      <c r="AT122" s="211">
        <f>IF('Indicator Date hidden'!AU123="x","x",$AT$2-'Indicator Date hidden'!AU123)</f>
        <v>0</v>
      </c>
      <c r="AU122" s="211">
        <f>IF('Indicator Date hidden'!AV123="x","x",$AU$2-'Indicator Date hidden'!AV123)</f>
        <v>3</v>
      </c>
      <c r="AV122" s="211">
        <f>IF('Indicator Date hidden'!AW123="x","x",$AV$2-'Indicator Date hidden'!AW123)</f>
        <v>0</v>
      </c>
      <c r="AW122" s="211">
        <f>IF('Indicator Date hidden'!AX123="x","x",$AW$2-'Indicator Date hidden'!AX123)</f>
        <v>0</v>
      </c>
      <c r="AX122" s="211">
        <f>IF('Indicator Date hidden'!AY123="x","x",$AX$2-'Indicator Date hidden'!AY123)</f>
        <v>0</v>
      </c>
      <c r="AY122" s="211">
        <f>IF('Indicator Date hidden'!AZ123="x","x",$AY$2-'Indicator Date hidden'!AZ123)</f>
        <v>0</v>
      </c>
      <c r="AZ122" s="211">
        <f>IF('Indicator Date hidden'!BA123="x","x",$AZ$2-'Indicator Date hidden'!BA123)</f>
        <v>0</v>
      </c>
      <c r="BA122">
        <f t="shared" si="15"/>
        <v>14</v>
      </c>
      <c r="BB122" s="21">
        <f t="shared" si="16"/>
        <v>0.28000000000000003</v>
      </c>
      <c r="BC122">
        <f t="shared" si="17"/>
        <v>6</v>
      </c>
      <c r="BD122" s="21">
        <f t="shared" si="18"/>
        <v>0.82559069762201176</v>
      </c>
      <c r="BE122" s="281">
        <f t="shared" si="19"/>
        <v>0</v>
      </c>
    </row>
    <row r="123" spans="1:57" x14ac:dyDescent="0.25">
      <c r="A123" t="s">
        <v>8562</v>
      </c>
      <c r="B123" s="211">
        <f>IF('Indicator Date hidden'!C124="x","x",$B$2-'Indicator Date hidden'!C124)</f>
        <v>0</v>
      </c>
      <c r="C123" s="211">
        <f>IF('Indicator Date hidden'!D124="x","x",$C$2-'Indicator Date hidden'!D124)</f>
        <v>0</v>
      </c>
      <c r="D123" s="211">
        <f>IF('Indicator Date hidden'!E124="x","x",$D$2-'Indicator Date hidden'!E124)</f>
        <v>0</v>
      </c>
      <c r="E123" s="211">
        <f>IF('Indicator Date hidden'!F124="x","x",$E$2-'Indicator Date hidden'!F124)</f>
        <v>0</v>
      </c>
      <c r="F123" s="211">
        <f>IF('Indicator Date hidden'!G124="x","x",$F$2-'Indicator Date hidden'!G124)</f>
        <v>0</v>
      </c>
      <c r="G123" s="211">
        <f>IF('Indicator Date hidden'!H124="x","x",$G$2-'Indicator Date hidden'!H124)</f>
        <v>0</v>
      </c>
      <c r="H123" s="211">
        <f>IF('Indicator Date hidden'!I124="x","x",$H$2-'Indicator Date hidden'!I124)</f>
        <v>0</v>
      </c>
      <c r="I123" s="211">
        <f>IF('Indicator Date hidden'!J124="x","x",$I$2-'Indicator Date hidden'!J124)</f>
        <v>0</v>
      </c>
      <c r="J123" s="211">
        <f>IF('Indicator Date hidden'!K124="x","x",$J$2-'Indicator Date hidden'!K124)</f>
        <v>0</v>
      </c>
      <c r="K123" s="211">
        <f>IF('Indicator Date hidden'!L124="x","x",$K$2-'Indicator Date hidden'!L124)</f>
        <v>0</v>
      </c>
      <c r="L123" s="211">
        <f>IF('Indicator Date hidden'!M124="x","x",$L$2-'Indicator Date hidden'!M124)</f>
        <v>0</v>
      </c>
      <c r="M123" s="211">
        <f>IF('Indicator Date hidden'!N124="x","x",$M$2-'Indicator Date hidden'!N124)</f>
        <v>0</v>
      </c>
      <c r="N123" s="211">
        <f>IF('Indicator Date hidden'!O124="x","x",$N$2-'Indicator Date hidden'!O124)</f>
        <v>0</v>
      </c>
      <c r="O123" s="211">
        <f>IF('Indicator Date hidden'!P124="x","x",$O$2-'Indicator Date hidden'!P124)</f>
        <v>0</v>
      </c>
      <c r="P123" s="211">
        <f>IF('Indicator Date hidden'!Q124="x","x",$P$2-'Indicator Date hidden'!Q124)</f>
        <v>0</v>
      </c>
      <c r="Q123" s="211" t="str">
        <f>IF('Indicator Date hidden'!R124="x","x",$Q$2-'Indicator Date hidden'!R124)</f>
        <v>x</v>
      </c>
      <c r="R123" s="211">
        <f>IF('Indicator Date hidden'!S124="x","x",$R$2-'Indicator Date hidden'!S124)</f>
        <v>0</v>
      </c>
      <c r="S123" s="211">
        <f>IF('Indicator Date hidden'!T124="x","x",$S$2-'Indicator Date hidden'!T124)</f>
        <v>0</v>
      </c>
      <c r="T123" s="211">
        <f>IF('Indicator Date hidden'!U124="x","x",$T$2-'Indicator Date hidden'!U124)</f>
        <v>0</v>
      </c>
      <c r="U123" s="211" t="str">
        <f>IF('Indicator Date hidden'!V124="x","x",$U$2-'Indicator Date hidden'!V124)</f>
        <v>x</v>
      </c>
      <c r="V123" s="211">
        <f>IF('Indicator Date hidden'!W124="x","x",$V$2-'Indicator Date hidden'!W124)</f>
        <v>0</v>
      </c>
      <c r="W123" s="211" t="str">
        <f>IF('Indicator Date hidden'!X124="x","x",$W$2-'Indicator Date hidden'!X124)</f>
        <v>x</v>
      </c>
      <c r="X123" s="211">
        <f>IF('Indicator Date hidden'!Y124="x","x",$X$2-'Indicator Date hidden'!Y124)</f>
        <v>4</v>
      </c>
      <c r="Y123" s="211">
        <f>IF('Indicator Date hidden'!Z124="x","x",$Y$2-'Indicator Date hidden'!Z124)</f>
        <v>0</v>
      </c>
      <c r="Z123" s="211">
        <f>IF('Indicator Date hidden'!AA124="x","x",$Z$2-'Indicator Date hidden'!AA124)</f>
        <v>0</v>
      </c>
      <c r="AA123" s="211" t="str">
        <f>IF('Indicator Date hidden'!AB124="x","x",$AA$2-'Indicator Date hidden'!AB124)</f>
        <v>x</v>
      </c>
      <c r="AB123" s="211">
        <f>IF('Indicator Date hidden'!AC124="x","x",$AB$2-'Indicator Date hidden'!AC124)</f>
        <v>0</v>
      </c>
      <c r="AC123" s="211">
        <f>IF('Indicator Date hidden'!AD124="x","x",$AC$2-'Indicator Date hidden'!AD124)</f>
        <v>0</v>
      </c>
      <c r="AD123" s="211" t="str">
        <f>IF('Indicator Date hidden'!AE124="x","x",$AD$2-'Indicator Date hidden'!AE124)</f>
        <v>x</v>
      </c>
      <c r="AE123" s="211">
        <f>IF('Indicator Date hidden'!AF124="x","x",$AE$2-'Indicator Date hidden'!AF124)</f>
        <v>0</v>
      </c>
      <c r="AF123" s="211">
        <f>IF('Indicator Date hidden'!AG124="x","x",$AF$2-'Indicator Date hidden'!AG124)</f>
        <v>1</v>
      </c>
      <c r="AG123" s="211">
        <f>IF('Indicator Date hidden'!AH124="x","x",$AG$2-'Indicator Date hidden'!AH124)</f>
        <v>0</v>
      </c>
      <c r="AH123" s="211">
        <f>IF('Indicator Date hidden'!AI124="x","x",$AH$2-'Indicator Date hidden'!AI124)</f>
        <v>0</v>
      </c>
      <c r="AI123" s="211">
        <f>IF('Indicator Date hidden'!AJ124="x","x",$AI$2-'Indicator Date hidden'!AJ124)</f>
        <v>0</v>
      </c>
      <c r="AJ123" s="211" t="str">
        <f>IF('Indicator Date hidden'!AK124="x","x",$AJ$2-'Indicator Date hidden'!AK124)</f>
        <v>x</v>
      </c>
      <c r="AK123" s="211">
        <f>IF('Indicator Date hidden'!AL124="x","x",$AK$2-'Indicator Date hidden'!AL124)</f>
        <v>1</v>
      </c>
      <c r="AL123" s="211">
        <f>IF('Indicator Date hidden'!AM124="x","x",$AL$2-'Indicator Date hidden'!AM124)</f>
        <v>0</v>
      </c>
      <c r="AM123" s="211">
        <f>IF('Indicator Date hidden'!AN124="x","x",$AM$2-'Indicator Date hidden'!AN124)</f>
        <v>0</v>
      </c>
      <c r="AN123" s="211">
        <f>IF('Indicator Date hidden'!AO124="x","x",$AN$2-'Indicator Date hidden'!AO124)</f>
        <v>0</v>
      </c>
      <c r="AO123" s="211">
        <f>IF('Indicator Date hidden'!AP124="x","x",$AO$2-'Indicator Date hidden'!AP124)</f>
        <v>0</v>
      </c>
      <c r="AP123" s="211">
        <f>IF('Indicator Date hidden'!AQ124="x","x",$AP$2-'Indicator Date hidden'!AQ124)</f>
        <v>0</v>
      </c>
      <c r="AQ123" s="211">
        <f>IF('Indicator Date hidden'!AR124="x","x",$AQ$2-'Indicator Date hidden'!AR124)</f>
        <v>0</v>
      </c>
      <c r="AR123" s="211">
        <f>IF('Indicator Date hidden'!AS124="x","x",$AR$2-'Indicator Date hidden'!AS124)</f>
        <v>0</v>
      </c>
      <c r="AS123" s="211">
        <f>IF('Indicator Date hidden'!AT124="x","x",$AS$2-'Indicator Date hidden'!AT124)</f>
        <v>0</v>
      </c>
      <c r="AT123" s="211">
        <f>IF('Indicator Date hidden'!AU124="x","x",$AT$2-'Indicator Date hidden'!AU124)</f>
        <v>0</v>
      </c>
      <c r="AU123" s="211" t="str">
        <f>IF('Indicator Date hidden'!AV124="x","x",$AU$2-'Indicator Date hidden'!AV124)</f>
        <v>x</v>
      </c>
      <c r="AV123" s="211">
        <f>IF('Indicator Date hidden'!AW124="x","x",$AV$2-'Indicator Date hidden'!AW124)</f>
        <v>0</v>
      </c>
      <c r="AW123" s="211">
        <f>IF('Indicator Date hidden'!AX124="x","x",$AW$2-'Indicator Date hidden'!AX124)</f>
        <v>0</v>
      </c>
      <c r="AX123" s="211">
        <f>IF('Indicator Date hidden'!AY124="x","x",$AX$2-'Indicator Date hidden'!AY124)</f>
        <v>0</v>
      </c>
      <c r="AY123" s="211">
        <f>IF('Indicator Date hidden'!AZ124="x","x",$AY$2-'Indicator Date hidden'!AZ124)</f>
        <v>0</v>
      </c>
      <c r="AZ123" s="211">
        <f>IF('Indicator Date hidden'!BA124="x","x",$AZ$2-'Indicator Date hidden'!BA124)</f>
        <v>0</v>
      </c>
      <c r="BA123">
        <f t="shared" si="15"/>
        <v>6</v>
      </c>
      <c r="BB123" s="21">
        <f t="shared" si="16"/>
        <v>0.13636363636363635</v>
      </c>
      <c r="BC123">
        <f t="shared" si="17"/>
        <v>3</v>
      </c>
      <c r="BD123" s="21">
        <f t="shared" si="18"/>
        <v>0.62489668567579637</v>
      </c>
      <c r="BE123" s="281">
        <f t="shared" si="19"/>
        <v>0</v>
      </c>
    </row>
    <row r="124" spans="1:57" x14ac:dyDescent="0.25">
      <c r="A124" t="s">
        <v>8570</v>
      </c>
      <c r="B124" s="211">
        <f>IF('Indicator Date hidden'!C125="x","x",$B$2-'Indicator Date hidden'!C125)</f>
        <v>0</v>
      </c>
      <c r="C124" s="211">
        <f>IF('Indicator Date hidden'!D125="x","x",$C$2-'Indicator Date hidden'!D125)</f>
        <v>0</v>
      </c>
      <c r="D124" s="211">
        <f>IF('Indicator Date hidden'!E125="x","x",$D$2-'Indicator Date hidden'!E125)</f>
        <v>0</v>
      </c>
      <c r="E124" s="211">
        <f>IF('Indicator Date hidden'!F125="x","x",$E$2-'Indicator Date hidden'!F125)</f>
        <v>0</v>
      </c>
      <c r="F124" s="211">
        <f>IF('Indicator Date hidden'!G125="x","x",$F$2-'Indicator Date hidden'!G125)</f>
        <v>0</v>
      </c>
      <c r="G124" s="211">
        <f>IF('Indicator Date hidden'!H125="x","x",$G$2-'Indicator Date hidden'!H125)</f>
        <v>0</v>
      </c>
      <c r="H124" s="211">
        <f>IF('Indicator Date hidden'!I125="x","x",$H$2-'Indicator Date hidden'!I125)</f>
        <v>0</v>
      </c>
      <c r="I124" s="211">
        <f>IF('Indicator Date hidden'!J125="x","x",$I$2-'Indicator Date hidden'!J125)</f>
        <v>0</v>
      </c>
      <c r="J124" s="211">
        <f>IF('Indicator Date hidden'!K125="x","x",$J$2-'Indicator Date hidden'!K125)</f>
        <v>0</v>
      </c>
      <c r="K124" s="211">
        <f>IF('Indicator Date hidden'!L125="x","x",$K$2-'Indicator Date hidden'!L125)</f>
        <v>0</v>
      </c>
      <c r="L124" s="211">
        <f>IF('Indicator Date hidden'!M125="x","x",$L$2-'Indicator Date hidden'!M125)</f>
        <v>0</v>
      </c>
      <c r="M124" s="211">
        <f>IF('Indicator Date hidden'!N125="x","x",$M$2-'Indicator Date hidden'!N125)</f>
        <v>0</v>
      </c>
      <c r="N124" s="211">
        <f>IF('Indicator Date hidden'!O125="x","x",$N$2-'Indicator Date hidden'!O125)</f>
        <v>0</v>
      </c>
      <c r="O124" s="211">
        <f>IF('Indicator Date hidden'!P125="x","x",$O$2-'Indicator Date hidden'!P125)</f>
        <v>0</v>
      </c>
      <c r="P124" s="211">
        <f>IF('Indicator Date hidden'!Q125="x","x",$P$2-'Indicator Date hidden'!Q125)</f>
        <v>0</v>
      </c>
      <c r="Q124" s="211" t="str">
        <f>IF('Indicator Date hidden'!R125="x","x",$Q$2-'Indicator Date hidden'!R125)</f>
        <v>x</v>
      </c>
      <c r="R124" s="211">
        <f>IF('Indicator Date hidden'!S125="x","x",$R$2-'Indicator Date hidden'!S125)</f>
        <v>0</v>
      </c>
      <c r="S124" s="211">
        <f>IF('Indicator Date hidden'!T125="x","x",$S$2-'Indicator Date hidden'!T125)</f>
        <v>0</v>
      </c>
      <c r="T124" s="211">
        <f>IF('Indicator Date hidden'!U125="x","x",$T$2-'Indicator Date hidden'!U125)</f>
        <v>0</v>
      </c>
      <c r="U124" s="211" t="str">
        <f>IF('Indicator Date hidden'!V125="x","x",$U$2-'Indicator Date hidden'!V125)</f>
        <v>x</v>
      </c>
      <c r="V124" s="211">
        <f>IF('Indicator Date hidden'!W125="x","x",$V$2-'Indicator Date hidden'!W125)</f>
        <v>0</v>
      </c>
      <c r="W124" s="211" t="str">
        <f>IF('Indicator Date hidden'!X125="x","x",$W$2-'Indicator Date hidden'!X125)</f>
        <v>x</v>
      </c>
      <c r="X124" s="211">
        <f>IF('Indicator Date hidden'!Y125="x","x",$X$2-'Indicator Date hidden'!Y125)</f>
        <v>4</v>
      </c>
      <c r="Y124" s="211">
        <f>IF('Indicator Date hidden'!Z125="x","x",$Y$2-'Indicator Date hidden'!Z125)</f>
        <v>0</v>
      </c>
      <c r="Z124" s="211">
        <f>IF('Indicator Date hidden'!AA125="x","x",$Z$2-'Indicator Date hidden'!AA125)</f>
        <v>0</v>
      </c>
      <c r="AA124" s="211" t="str">
        <f>IF('Indicator Date hidden'!AB125="x","x",$AA$2-'Indicator Date hidden'!AB125)</f>
        <v>x</v>
      </c>
      <c r="AB124" s="211">
        <f>IF('Indicator Date hidden'!AC125="x","x",$AB$2-'Indicator Date hidden'!AC125)</f>
        <v>0</v>
      </c>
      <c r="AC124" s="211">
        <f>IF('Indicator Date hidden'!AD125="x","x",$AC$2-'Indicator Date hidden'!AD125)</f>
        <v>0</v>
      </c>
      <c r="AD124" s="211" t="str">
        <f>IF('Indicator Date hidden'!AE125="x","x",$AD$2-'Indicator Date hidden'!AE125)</f>
        <v>x</v>
      </c>
      <c r="AE124" s="211">
        <f>IF('Indicator Date hidden'!AF125="x","x",$AE$2-'Indicator Date hidden'!AF125)</f>
        <v>0</v>
      </c>
      <c r="AF124" s="211" t="str">
        <f>IF('Indicator Date hidden'!AG125="x","x",$AF$2-'Indicator Date hidden'!AG125)</f>
        <v>x</v>
      </c>
      <c r="AG124" s="211">
        <f>IF('Indicator Date hidden'!AH125="x","x",$AG$2-'Indicator Date hidden'!AH125)</f>
        <v>0</v>
      </c>
      <c r="AH124" s="211">
        <f>IF('Indicator Date hidden'!AI125="x","x",$AH$2-'Indicator Date hidden'!AI125)</f>
        <v>0</v>
      </c>
      <c r="AI124" s="211">
        <f>IF('Indicator Date hidden'!AJ125="x","x",$AI$2-'Indicator Date hidden'!AJ125)</f>
        <v>0</v>
      </c>
      <c r="AJ124" s="211" t="str">
        <f>IF('Indicator Date hidden'!AK125="x","x",$AJ$2-'Indicator Date hidden'!AK125)</f>
        <v>x</v>
      </c>
      <c r="AK124" s="211">
        <f>IF('Indicator Date hidden'!AL125="x","x",$AK$2-'Indicator Date hidden'!AL125)</f>
        <v>1</v>
      </c>
      <c r="AL124" s="211">
        <f>IF('Indicator Date hidden'!AM125="x","x",$AL$2-'Indicator Date hidden'!AM125)</f>
        <v>0</v>
      </c>
      <c r="AM124" s="211">
        <f>IF('Indicator Date hidden'!AN125="x","x",$AM$2-'Indicator Date hidden'!AN125)</f>
        <v>0</v>
      </c>
      <c r="AN124" s="211">
        <f>IF('Indicator Date hidden'!AO125="x","x",$AN$2-'Indicator Date hidden'!AO125)</f>
        <v>0</v>
      </c>
      <c r="AO124" s="211">
        <f>IF('Indicator Date hidden'!AP125="x","x",$AO$2-'Indicator Date hidden'!AP125)</f>
        <v>2</v>
      </c>
      <c r="AP124" s="211" t="str">
        <f>IF('Indicator Date hidden'!AQ125="x","x",$AP$2-'Indicator Date hidden'!AQ125)</f>
        <v>x</v>
      </c>
      <c r="AQ124" s="211">
        <f>IF('Indicator Date hidden'!AR125="x","x",$AQ$2-'Indicator Date hidden'!AR125)</f>
        <v>0</v>
      </c>
      <c r="AR124" s="211">
        <f>IF('Indicator Date hidden'!AS125="x","x",$AR$2-'Indicator Date hidden'!AS125)</f>
        <v>0</v>
      </c>
      <c r="AS124" s="211">
        <f>IF('Indicator Date hidden'!AT125="x","x",$AS$2-'Indicator Date hidden'!AT125)</f>
        <v>0</v>
      </c>
      <c r="AT124" s="211">
        <f>IF('Indicator Date hidden'!AU125="x","x",$AT$2-'Indicator Date hidden'!AU125)</f>
        <v>0</v>
      </c>
      <c r="AU124" s="211" t="str">
        <f>IF('Indicator Date hidden'!AV125="x","x",$AU$2-'Indicator Date hidden'!AV125)</f>
        <v>x</v>
      </c>
      <c r="AV124" s="211">
        <f>IF('Indicator Date hidden'!AW125="x","x",$AV$2-'Indicator Date hidden'!AW125)</f>
        <v>0</v>
      </c>
      <c r="AW124" s="211">
        <f>IF('Indicator Date hidden'!AX125="x","x",$AW$2-'Indicator Date hidden'!AX125)</f>
        <v>0</v>
      </c>
      <c r="AX124" s="211">
        <f>IF('Indicator Date hidden'!AY125="x","x",$AX$2-'Indicator Date hidden'!AY125)</f>
        <v>0</v>
      </c>
      <c r="AY124" s="211" t="str">
        <f>IF('Indicator Date hidden'!AZ125="x","x",$AY$2-'Indicator Date hidden'!AZ125)</f>
        <v>x</v>
      </c>
      <c r="AZ124" s="211">
        <f>IF('Indicator Date hidden'!BA125="x","x",$AZ$2-'Indicator Date hidden'!BA125)</f>
        <v>0</v>
      </c>
      <c r="BA124">
        <f t="shared" si="15"/>
        <v>7</v>
      </c>
      <c r="BB124" s="21">
        <f t="shared" si="16"/>
        <v>0.17073170731707318</v>
      </c>
      <c r="BC124">
        <f t="shared" si="17"/>
        <v>3</v>
      </c>
      <c r="BD124" s="21">
        <f t="shared" si="18"/>
        <v>0.69501496823292719</v>
      </c>
      <c r="BE124" s="281">
        <f t="shared" si="19"/>
        <v>0</v>
      </c>
    </row>
    <row r="125" spans="1:57" x14ac:dyDescent="0.25">
      <c r="A125" t="s">
        <v>8560</v>
      </c>
      <c r="B125" s="211">
        <f>IF('Indicator Date hidden'!C126="x","x",$B$2-'Indicator Date hidden'!C126)</f>
        <v>0</v>
      </c>
      <c r="C125" s="211">
        <f>IF('Indicator Date hidden'!D126="x","x",$C$2-'Indicator Date hidden'!D126)</f>
        <v>0</v>
      </c>
      <c r="D125" s="211">
        <f>IF('Indicator Date hidden'!E126="x","x",$D$2-'Indicator Date hidden'!E126)</f>
        <v>0</v>
      </c>
      <c r="E125" s="211">
        <f>IF('Indicator Date hidden'!F126="x","x",$E$2-'Indicator Date hidden'!F126)</f>
        <v>0</v>
      </c>
      <c r="F125" s="211">
        <f>IF('Indicator Date hidden'!G126="x","x",$F$2-'Indicator Date hidden'!G126)</f>
        <v>0</v>
      </c>
      <c r="G125" s="211">
        <f>IF('Indicator Date hidden'!H126="x","x",$G$2-'Indicator Date hidden'!H126)</f>
        <v>0</v>
      </c>
      <c r="H125" s="211">
        <f>IF('Indicator Date hidden'!I126="x","x",$H$2-'Indicator Date hidden'!I126)</f>
        <v>0</v>
      </c>
      <c r="I125" s="211">
        <f>IF('Indicator Date hidden'!J126="x","x",$I$2-'Indicator Date hidden'!J126)</f>
        <v>0</v>
      </c>
      <c r="J125" s="211">
        <f>IF('Indicator Date hidden'!K126="x","x",$J$2-'Indicator Date hidden'!K126)</f>
        <v>0</v>
      </c>
      <c r="K125" s="211">
        <f>IF('Indicator Date hidden'!L126="x","x",$K$2-'Indicator Date hidden'!L126)</f>
        <v>0</v>
      </c>
      <c r="L125" s="211">
        <f>IF('Indicator Date hidden'!M126="x","x",$L$2-'Indicator Date hidden'!M126)</f>
        <v>0</v>
      </c>
      <c r="M125" s="211">
        <f>IF('Indicator Date hidden'!N126="x","x",$M$2-'Indicator Date hidden'!N126)</f>
        <v>0</v>
      </c>
      <c r="N125" s="211">
        <f>IF('Indicator Date hidden'!O126="x","x",$N$2-'Indicator Date hidden'!O126)</f>
        <v>0</v>
      </c>
      <c r="O125" s="211">
        <f>IF('Indicator Date hidden'!P126="x","x",$O$2-'Indicator Date hidden'!P126)</f>
        <v>0</v>
      </c>
      <c r="P125" s="211">
        <f>IF('Indicator Date hidden'!Q126="x","x",$P$2-'Indicator Date hidden'!Q126)</f>
        <v>0</v>
      </c>
      <c r="Q125" s="211">
        <f>IF('Indicator Date hidden'!R126="x","x",$Q$2-'Indicator Date hidden'!R126)</f>
        <v>2</v>
      </c>
      <c r="R125" s="211">
        <f>IF('Indicator Date hidden'!S126="x","x",$R$2-'Indicator Date hidden'!S126)</f>
        <v>0</v>
      </c>
      <c r="S125" s="211">
        <f>IF('Indicator Date hidden'!T126="x","x",$S$2-'Indicator Date hidden'!T126)</f>
        <v>0</v>
      </c>
      <c r="T125" s="211">
        <f>IF('Indicator Date hidden'!U126="x","x",$T$2-'Indicator Date hidden'!U126)</f>
        <v>0</v>
      </c>
      <c r="U125" s="211">
        <f>IF('Indicator Date hidden'!V126="x","x",$U$2-'Indicator Date hidden'!V126)</f>
        <v>0</v>
      </c>
      <c r="V125" s="211">
        <f>IF('Indicator Date hidden'!W126="x","x",$V$2-'Indicator Date hidden'!W126)</f>
        <v>0</v>
      </c>
      <c r="W125" s="211">
        <f>IF('Indicator Date hidden'!X126="x","x",$W$2-'Indicator Date hidden'!X126)</f>
        <v>8</v>
      </c>
      <c r="X125" s="211">
        <f>IF('Indicator Date hidden'!Y126="x","x",$X$2-'Indicator Date hidden'!Y126)</f>
        <v>0</v>
      </c>
      <c r="Y125" s="211">
        <f>IF('Indicator Date hidden'!Z126="x","x",$Y$2-'Indicator Date hidden'!Z126)</f>
        <v>0</v>
      </c>
      <c r="Z125" s="211">
        <f>IF('Indicator Date hidden'!AA126="x","x",$Z$2-'Indicator Date hidden'!AA126)</f>
        <v>0</v>
      </c>
      <c r="AA125" s="211">
        <f>IF('Indicator Date hidden'!AB126="x","x",$AA$2-'Indicator Date hidden'!AB126)</f>
        <v>0</v>
      </c>
      <c r="AB125" s="211">
        <f>IF('Indicator Date hidden'!AC126="x","x",$AB$2-'Indicator Date hidden'!AC126)</f>
        <v>0</v>
      </c>
      <c r="AC125" s="211">
        <f>IF('Indicator Date hidden'!AD126="x","x",$AC$2-'Indicator Date hidden'!AD126)</f>
        <v>0</v>
      </c>
      <c r="AD125" s="211">
        <f>IF('Indicator Date hidden'!AE126="x","x",$AD$2-'Indicator Date hidden'!AE126)</f>
        <v>0</v>
      </c>
      <c r="AE125" s="211">
        <f>IF('Indicator Date hidden'!AF126="x","x",$AE$2-'Indicator Date hidden'!AF126)</f>
        <v>0</v>
      </c>
      <c r="AF125" s="211">
        <f>IF('Indicator Date hidden'!AG126="x","x",$AF$2-'Indicator Date hidden'!AG126)</f>
        <v>4</v>
      </c>
      <c r="AG125" s="211">
        <f>IF('Indicator Date hidden'!AH126="x","x",$AG$2-'Indicator Date hidden'!AH126)</f>
        <v>0</v>
      </c>
      <c r="AH125" s="211">
        <f>IF('Indicator Date hidden'!AI126="x","x",$AH$2-'Indicator Date hidden'!AI126)</f>
        <v>0</v>
      </c>
      <c r="AI125" s="211">
        <f>IF('Indicator Date hidden'!AJ126="x","x",$AI$2-'Indicator Date hidden'!AJ126)</f>
        <v>0</v>
      </c>
      <c r="AJ125" s="211" t="str">
        <f>IF('Indicator Date hidden'!AK126="x","x",$AJ$2-'Indicator Date hidden'!AK126)</f>
        <v>x</v>
      </c>
      <c r="AK125" s="211">
        <f>IF('Indicator Date hidden'!AL126="x","x",$AK$2-'Indicator Date hidden'!AL126)</f>
        <v>1</v>
      </c>
      <c r="AL125" s="211">
        <f>IF('Indicator Date hidden'!AM126="x","x",$AL$2-'Indicator Date hidden'!AM126)</f>
        <v>0</v>
      </c>
      <c r="AM125" s="211">
        <f>IF('Indicator Date hidden'!AN126="x","x",$AM$2-'Indicator Date hidden'!AN126)</f>
        <v>0</v>
      </c>
      <c r="AN125" s="211">
        <f>IF('Indicator Date hidden'!AO126="x","x",$AN$2-'Indicator Date hidden'!AO126)</f>
        <v>0</v>
      </c>
      <c r="AO125" s="211">
        <f>IF('Indicator Date hidden'!AP126="x","x",$AO$2-'Indicator Date hidden'!AP126)</f>
        <v>0</v>
      </c>
      <c r="AP125" s="211">
        <f>IF('Indicator Date hidden'!AQ126="x","x",$AP$2-'Indicator Date hidden'!AQ126)</f>
        <v>0</v>
      </c>
      <c r="AQ125" s="211">
        <f>IF('Indicator Date hidden'!AR126="x","x",$AQ$2-'Indicator Date hidden'!AR126)</f>
        <v>6</v>
      </c>
      <c r="AR125" s="211">
        <f>IF('Indicator Date hidden'!AS126="x","x",$AR$2-'Indicator Date hidden'!AS126)</f>
        <v>0</v>
      </c>
      <c r="AS125" s="211">
        <f>IF('Indicator Date hidden'!AT126="x","x",$AS$2-'Indicator Date hidden'!AT126)</f>
        <v>0</v>
      </c>
      <c r="AT125" s="211">
        <f>IF('Indicator Date hidden'!AU126="x","x",$AT$2-'Indicator Date hidden'!AU126)</f>
        <v>0</v>
      </c>
      <c r="AU125" s="211" t="str">
        <f>IF('Indicator Date hidden'!AV126="x","x",$AU$2-'Indicator Date hidden'!AV126)</f>
        <v>x</v>
      </c>
      <c r="AV125" s="211">
        <f>IF('Indicator Date hidden'!AW126="x","x",$AV$2-'Indicator Date hidden'!AW126)</f>
        <v>0</v>
      </c>
      <c r="AW125" s="211">
        <f>IF('Indicator Date hidden'!AX126="x","x",$AW$2-'Indicator Date hidden'!AX126)</f>
        <v>0</v>
      </c>
      <c r="AX125" s="211">
        <f>IF('Indicator Date hidden'!AY126="x","x",$AX$2-'Indicator Date hidden'!AY126)</f>
        <v>0</v>
      </c>
      <c r="AY125" s="211">
        <f>IF('Indicator Date hidden'!AZ126="x","x",$AY$2-'Indicator Date hidden'!AZ126)</f>
        <v>0</v>
      </c>
      <c r="AZ125" s="211">
        <f>IF('Indicator Date hidden'!BA126="x","x",$AZ$2-'Indicator Date hidden'!BA126)</f>
        <v>0</v>
      </c>
      <c r="BA125">
        <f t="shared" si="15"/>
        <v>21</v>
      </c>
      <c r="BB125" s="21">
        <f t="shared" si="16"/>
        <v>0.42857142857142855</v>
      </c>
      <c r="BC125">
        <f t="shared" si="17"/>
        <v>5</v>
      </c>
      <c r="BD125" s="21">
        <f t="shared" si="18"/>
        <v>1.5118578920369088</v>
      </c>
      <c r="BE125" s="281">
        <f t="shared" si="19"/>
        <v>0</v>
      </c>
    </row>
    <row r="126" spans="1:57" x14ac:dyDescent="0.25">
      <c r="A126" t="s">
        <v>8558</v>
      </c>
      <c r="B126" s="211">
        <f>IF('Indicator Date hidden'!C127="x","x",$B$2-'Indicator Date hidden'!C127)</f>
        <v>0</v>
      </c>
      <c r="C126" s="211">
        <f>IF('Indicator Date hidden'!D127="x","x",$C$2-'Indicator Date hidden'!D127)</f>
        <v>0</v>
      </c>
      <c r="D126" s="211">
        <f>IF('Indicator Date hidden'!E127="x","x",$D$2-'Indicator Date hidden'!E127)</f>
        <v>0</v>
      </c>
      <c r="E126" s="211">
        <f>IF('Indicator Date hidden'!F127="x","x",$E$2-'Indicator Date hidden'!F127)</f>
        <v>0</v>
      </c>
      <c r="F126" s="211">
        <f>IF('Indicator Date hidden'!G127="x","x",$F$2-'Indicator Date hidden'!G127)</f>
        <v>0</v>
      </c>
      <c r="G126" s="211">
        <f>IF('Indicator Date hidden'!H127="x","x",$G$2-'Indicator Date hidden'!H127)</f>
        <v>0</v>
      </c>
      <c r="H126" s="211">
        <f>IF('Indicator Date hidden'!I127="x","x",$H$2-'Indicator Date hidden'!I127)</f>
        <v>0</v>
      </c>
      <c r="I126" s="211">
        <f>IF('Indicator Date hidden'!J127="x","x",$I$2-'Indicator Date hidden'!J127)</f>
        <v>0</v>
      </c>
      <c r="J126" s="211">
        <f>IF('Indicator Date hidden'!K127="x","x",$J$2-'Indicator Date hidden'!K127)</f>
        <v>0</v>
      </c>
      <c r="K126" s="211">
        <f>IF('Indicator Date hidden'!L127="x","x",$K$2-'Indicator Date hidden'!L127)</f>
        <v>0</v>
      </c>
      <c r="L126" s="211">
        <f>IF('Indicator Date hidden'!M127="x","x",$L$2-'Indicator Date hidden'!M127)</f>
        <v>0</v>
      </c>
      <c r="M126" s="211">
        <f>IF('Indicator Date hidden'!N127="x","x",$M$2-'Indicator Date hidden'!N127)</f>
        <v>0</v>
      </c>
      <c r="N126" s="211">
        <f>IF('Indicator Date hidden'!O127="x","x",$N$2-'Indicator Date hidden'!O127)</f>
        <v>0</v>
      </c>
      <c r="O126" s="211">
        <f>IF('Indicator Date hidden'!P127="x","x",$O$2-'Indicator Date hidden'!P127)</f>
        <v>0</v>
      </c>
      <c r="P126" s="211">
        <f>IF('Indicator Date hidden'!Q127="x","x",$P$2-'Indicator Date hidden'!Q127)</f>
        <v>0</v>
      </c>
      <c r="Q126" s="211">
        <f>IF('Indicator Date hidden'!R127="x","x",$Q$2-'Indicator Date hidden'!R127)</f>
        <v>2</v>
      </c>
      <c r="R126" s="211">
        <f>IF('Indicator Date hidden'!S127="x","x",$R$2-'Indicator Date hidden'!S127)</f>
        <v>0</v>
      </c>
      <c r="S126" s="211">
        <f>IF('Indicator Date hidden'!T127="x","x",$S$2-'Indicator Date hidden'!T127)</f>
        <v>0</v>
      </c>
      <c r="T126" s="211">
        <f>IF('Indicator Date hidden'!U127="x","x",$T$2-'Indicator Date hidden'!U127)</f>
        <v>0</v>
      </c>
      <c r="U126" s="211">
        <f>IF('Indicator Date hidden'!V127="x","x",$U$2-'Indicator Date hidden'!V127)</f>
        <v>0</v>
      </c>
      <c r="V126" s="211">
        <f>IF('Indicator Date hidden'!W127="x","x",$V$2-'Indicator Date hidden'!W127)</f>
        <v>0</v>
      </c>
      <c r="W126" s="211">
        <f>IF('Indicator Date hidden'!X127="x","x",$W$2-'Indicator Date hidden'!X127)</f>
        <v>2</v>
      </c>
      <c r="X126" s="211">
        <f>IF('Indicator Date hidden'!Y127="x","x",$X$2-'Indicator Date hidden'!Y127)</f>
        <v>4</v>
      </c>
      <c r="Y126" s="211">
        <f>IF('Indicator Date hidden'!Z127="x","x",$Y$2-'Indicator Date hidden'!Z127)</f>
        <v>0</v>
      </c>
      <c r="Z126" s="211">
        <f>IF('Indicator Date hidden'!AA127="x","x",$Z$2-'Indicator Date hidden'!AA127)</f>
        <v>0</v>
      </c>
      <c r="AA126" s="211">
        <f>IF('Indicator Date hidden'!AB127="x","x",$AA$2-'Indicator Date hidden'!AB127)</f>
        <v>0</v>
      </c>
      <c r="AB126" s="211">
        <f>IF('Indicator Date hidden'!AC127="x","x",$AB$2-'Indicator Date hidden'!AC127)</f>
        <v>0</v>
      </c>
      <c r="AC126" s="211">
        <f>IF('Indicator Date hidden'!AD127="x","x",$AC$2-'Indicator Date hidden'!AD127)</f>
        <v>0</v>
      </c>
      <c r="AD126" s="211">
        <f>IF('Indicator Date hidden'!AE127="x","x",$AD$2-'Indicator Date hidden'!AE127)</f>
        <v>0</v>
      </c>
      <c r="AE126" s="211">
        <f>IF('Indicator Date hidden'!AF127="x","x",$AE$2-'Indicator Date hidden'!AF127)</f>
        <v>0</v>
      </c>
      <c r="AF126" s="211">
        <f>IF('Indicator Date hidden'!AG127="x","x",$AF$2-'Indicator Date hidden'!AG127)</f>
        <v>2</v>
      </c>
      <c r="AG126" s="211">
        <f>IF('Indicator Date hidden'!AH127="x","x",$AG$2-'Indicator Date hidden'!AH127)</f>
        <v>0</v>
      </c>
      <c r="AH126" s="211">
        <f>IF('Indicator Date hidden'!AI127="x","x",$AH$2-'Indicator Date hidden'!AI127)</f>
        <v>0</v>
      </c>
      <c r="AI126" s="211">
        <f>IF('Indicator Date hidden'!AJ127="x","x",$AI$2-'Indicator Date hidden'!AJ127)</f>
        <v>0</v>
      </c>
      <c r="AJ126" s="211">
        <f>IF('Indicator Date hidden'!AK127="x","x",$AJ$2-'Indicator Date hidden'!AK127)</f>
        <v>1</v>
      </c>
      <c r="AK126" s="211">
        <f>IF('Indicator Date hidden'!AL127="x","x",$AK$2-'Indicator Date hidden'!AL127)</f>
        <v>0</v>
      </c>
      <c r="AL126" s="211">
        <f>IF('Indicator Date hidden'!AM127="x","x",$AL$2-'Indicator Date hidden'!AM127)</f>
        <v>0</v>
      </c>
      <c r="AM126" s="211">
        <f>IF('Indicator Date hidden'!AN127="x","x",$AM$2-'Indicator Date hidden'!AN127)</f>
        <v>0</v>
      </c>
      <c r="AN126" s="211">
        <f>IF('Indicator Date hidden'!AO127="x","x",$AN$2-'Indicator Date hidden'!AO127)</f>
        <v>0</v>
      </c>
      <c r="AO126" s="211">
        <f>IF('Indicator Date hidden'!AP127="x","x",$AO$2-'Indicator Date hidden'!AP127)</f>
        <v>0</v>
      </c>
      <c r="AP126" s="211">
        <f>IF('Indicator Date hidden'!AQ127="x","x",$AP$2-'Indicator Date hidden'!AQ127)</f>
        <v>0</v>
      </c>
      <c r="AQ126" s="211">
        <f>IF('Indicator Date hidden'!AR127="x","x",$AQ$2-'Indicator Date hidden'!AR127)</f>
        <v>0</v>
      </c>
      <c r="AR126" s="211">
        <f>IF('Indicator Date hidden'!AS127="x","x",$AR$2-'Indicator Date hidden'!AS127)</f>
        <v>0</v>
      </c>
      <c r="AS126" s="211">
        <f>IF('Indicator Date hidden'!AT127="x","x",$AS$2-'Indicator Date hidden'!AT127)</f>
        <v>0</v>
      </c>
      <c r="AT126" s="211">
        <f>IF('Indicator Date hidden'!AU127="x","x",$AT$2-'Indicator Date hidden'!AU127)</f>
        <v>0</v>
      </c>
      <c r="AU126" s="211">
        <f>IF('Indicator Date hidden'!AV127="x","x",$AU$2-'Indicator Date hidden'!AV127)</f>
        <v>2</v>
      </c>
      <c r="AV126" s="211">
        <f>IF('Indicator Date hidden'!AW127="x","x",$AV$2-'Indicator Date hidden'!AW127)</f>
        <v>0</v>
      </c>
      <c r="AW126" s="211">
        <f>IF('Indicator Date hidden'!AX127="x","x",$AW$2-'Indicator Date hidden'!AX127)</f>
        <v>0</v>
      </c>
      <c r="AX126" s="211">
        <f>IF('Indicator Date hidden'!AY127="x","x",$AX$2-'Indicator Date hidden'!AY127)</f>
        <v>0</v>
      </c>
      <c r="AY126" s="211">
        <f>IF('Indicator Date hidden'!AZ127="x","x",$AY$2-'Indicator Date hidden'!AZ127)</f>
        <v>0</v>
      </c>
      <c r="AZ126" s="211">
        <f>IF('Indicator Date hidden'!BA127="x","x",$AZ$2-'Indicator Date hidden'!BA127)</f>
        <v>0</v>
      </c>
      <c r="BA126">
        <f t="shared" si="15"/>
        <v>13</v>
      </c>
      <c r="BB126" s="21">
        <f t="shared" si="16"/>
        <v>0.25490196078431371</v>
      </c>
      <c r="BC126">
        <f t="shared" si="17"/>
        <v>6</v>
      </c>
      <c r="BD126" s="21">
        <f t="shared" si="18"/>
        <v>0.7629441748370086</v>
      </c>
      <c r="BE126" s="281">
        <f t="shared" si="19"/>
        <v>0</v>
      </c>
    </row>
    <row r="127" spans="1:57" x14ac:dyDescent="0.25">
      <c r="A127" t="s">
        <v>8559</v>
      </c>
      <c r="B127" s="211">
        <f>IF('Indicator Date hidden'!C128="x","x",$B$2-'Indicator Date hidden'!C128)</f>
        <v>0</v>
      </c>
      <c r="C127" s="211">
        <f>IF('Indicator Date hidden'!D128="x","x",$C$2-'Indicator Date hidden'!D128)</f>
        <v>0</v>
      </c>
      <c r="D127" s="211">
        <f>IF('Indicator Date hidden'!E128="x","x",$D$2-'Indicator Date hidden'!E128)</f>
        <v>0</v>
      </c>
      <c r="E127" s="211">
        <f>IF('Indicator Date hidden'!F128="x","x",$E$2-'Indicator Date hidden'!F128)</f>
        <v>0</v>
      </c>
      <c r="F127" s="211">
        <f>IF('Indicator Date hidden'!G128="x","x",$F$2-'Indicator Date hidden'!G128)</f>
        <v>0</v>
      </c>
      <c r="G127" s="211">
        <f>IF('Indicator Date hidden'!H128="x","x",$G$2-'Indicator Date hidden'!H128)</f>
        <v>0</v>
      </c>
      <c r="H127" s="211">
        <f>IF('Indicator Date hidden'!I128="x","x",$H$2-'Indicator Date hidden'!I128)</f>
        <v>0</v>
      </c>
      <c r="I127" s="211">
        <f>IF('Indicator Date hidden'!J128="x","x",$I$2-'Indicator Date hidden'!J128)</f>
        <v>0</v>
      </c>
      <c r="J127" s="211">
        <f>IF('Indicator Date hidden'!K128="x","x",$J$2-'Indicator Date hidden'!K128)</f>
        <v>0</v>
      </c>
      <c r="K127" s="211">
        <f>IF('Indicator Date hidden'!L128="x","x",$K$2-'Indicator Date hidden'!L128)</f>
        <v>0</v>
      </c>
      <c r="L127" s="211">
        <f>IF('Indicator Date hidden'!M128="x","x",$L$2-'Indicator Date hidden'!M128)</f>
        <v>0</v>
      </c>
      <c r="M127" s="211">
        <f>IF('Indicator Date hidden'!N128="x","x",$M$2-'Indicator Date hidden'!N128)</f>
        <v>0</v>
      </c>
      <c r="N127" s="211">
        <f>IF('Indicator Date hidden'!O128="x","x",$N$2-'Indicator Date hidden'!O128)</f>
        <v>0</v>
      </c>
      <c r="O127" s="211">
        <f>IF('Indicator Date hidden'!P128="x","x",$O$2-'Indicator Date hidden'!P128)</f>
        <v>0</v>
      </c>
      <c r="P127" s="211">
        <f>IF('Indicator Date hidden'!Q128="x","x",$P$2-'Indicator Date hidden'!Q128)</f>
        <v>0</v>
      </c>
      <c r="Q127" s="211">
        <f>IF('Indicator Date hidden'!R128="x","x",$Q$2-'Indicator Date hidden'!R128)</f>
        <v>1</v>
      </c>
      <c r="R127" s="211">
        <f>IF('Indicator Date hidden'!S128="x","x",$R$2-'Indicator Date hidden'!S128)</f>
        <v>0</v>
      </c>
      <c r="S127" s="211">
        <f>IF('Indicator Date hidden'!T128="x","x",$S$2-'Indicator Date hidden'!T128)</f>
        <v>0</v>
      </c>
      <c r="T127" s="211">
        <f>IF('Indicator Date hidden'!U128="x","x",$T$2-'Indicator Date hidden'!U128)</f>
        <v>0</v>
      </c>
      <c r="U127" s="211">
        <f>IF('Indicator Date hidden'!V128="x","x",$U$2-'Indicator Date hidden'!V128)</f>
        <v>0</v>
      </c>
      <c r="V127" s="211">
        <f>IF('Indicator Date hidden'!W128="x","x",$V$2-'Indicator Date hidden'!W128)</f>
        <v>0</v>
      </c>
      <c r="W127" s="211">
        <f>IF('Indicator Date hidden'!X128="x","x",$W$2-'Indicator Date hidden'!X128)</f>
        <v>0</v>
      </c>
      <c r="X127" s="211">
        <f>IF('Indicator Date hidden'!Y128="x","x",$X$2-'Indicator Date hidden'!Y128)</f>
        <v>4</v>
      </c>
      <c r="Y127" s="211">
        <f>IF('Indicator Date hidden'!Z128="x","x",$Y$2-'Indicator Date hidden'!Z128)</f>
        <v>0</v>
      </c>
      <c r="Z127" s="211">
        <f>IF('Indicator Date hidden'!AA128="x","x",$Z$2-'Indicator Date hidden'!AA128)</f>
        <v>0</v>
      </c>
      <c r="AA127" s="211">
        <f>IF('Indicator Date hidden'!AB128="x","x",$AA$2-'Indicator Date hidden'!AB128)</f>
        <v>0</v>
      </c>
      <c r="AB127" s="211">
        <f>IF('Indicator Date hidden'!AC128="x","x",$AB$2-'Indicator Date hidden'!AC128)</f>
        <v>0</v>
      </c>
      <c r="AC127" s="211">
        <f>IF('Indicator Date hidden'!AD128="x","x",$AC$2-'Indicator Date hidden'!AD128)</f>
        <v>0</v>
      </c>
      <c r="AD127" s="211">
        <f>IF('Indicator Date hidden'!AE128="x","x",$AD$2-'Indicator Date hidden'!AE128)</f>
        <v>0</v>
      </c>
      <c r="AE127" s="211" t="str">
        <f>IF('Indicator Date hidden'!AF128="x","x",$AE$2-'Indicator Date hidden'!AF128)</f>
        <v>x</v>
      </c>
      <c r="AF127" s="211">
        <f>IF('Indicator Date hidden'!AG128="x","x",$AF$2-'Indicator Date hidden'!AG128)</f>
        <v>3</v>
      </c>
      <c r="AG127" s="211">
        <f>IF('Indicator Date hidden'!AH128="x","x",$AG$2-'Indicator Date hidden'!AH128)</f>
        <v>0</v>
      </c>
      <c r="AH127" s="211">
        <f>IF('Indicator Date hidden'!AI128="x","x",$AH$2-'Indicator Date hidden'!AI128)</f>
        <v>0</v>
      </c>
      <c r="AI127" s="211">
        <f>IF('Indicator Date hidden'!AJ128="x","x",$AI$2-'Indicator Date hidden'!AJ128)</f>
        <v>0</v>
      </c>
      <c r="AJ127" s="211">
        <f>IF('Indicator Date hidden'!AK128="x","x",$AJ$2-'Indicator Date hidden'!AK128)</f>
        <v>0</v>
      </c>
      <c r="AK127" s="211">
        <f>IF('Indicator Date hidden'!AL128="x","x",$AK$2-'Indicator Date hidden'!AL128)</f>
        <v>1</v>
      </c>
      <c r="AL127" s="211">
        <f>IF('Indicator Date hidden'!AM128="x","x",$AL$2-'Indicator Date hidden'!AM128)</f>
        <v>0</v>
      </c>
      <c r="AM127" s="211">
        <f>IF('Indicator Date hidden'!AN128="x","x",$AM$2-'Indicator Date hidden'!AN128)</f>
        <v>0</v>
      </c>
      <c r="AN127" s="211">
        <f>IF('Indicator Date hidden'!AO128="x","x",$AN$2-'Indicator Date hidden'!AO128)</f>
        <v>0</v>
      </c>
      <c r="AO127" s="211">
        <f>IF('Indicator Date hidden'!AP128="x","x",$AO$2-'Indicator Date hidden'!AP128)</f>
        <v>1</v>
      </c>
      <c r="AP127" s="211">
        <f>IF('Indicator Date hidden'!AQ128="x","x",$AP$2-'Indicator Date hidden'!AQ128)</f>
        <v>1</v>
      </c>
      <c r="AQ127" s="211">
        <f>IF('Indicator Date hidden'!AR128="x","x",$AQ$2-'Indicator Date hidden'!AR128)</f>
        <v>0</v>
      </c>
      <c r="AR127" s="211">
        <f>IF('Indicator Date hidden'!AS128="x","x",$AR$2-'Indicator Date hidden'!AS128)</f>
        <v>0</v>
      </c>
      <c r="AS127" s="211">
        <f>IF('Indicator Date hidden'!AT128="x","x",$AS$2-'Indicator Date hidden'!AT128)</f>
        <v>0</v>
      </c>
      <c r="AT127" s="211">
        <f>IF('Indicator Date hidden'!AU128="x","x",$AT$2-'Indicator Date hidden'!AU128)</f>
        <v>0</v>
      </c>
      <c r="AU127" s="211">
        <f>IF('Indicator Date hidden'!AV128="x","x",$AU$2-'Indicator Date hidden'!AV128)</f>
        <v>6</v>
      </c>
      <c r="AV127" s="211">
        <f>IF('Indicator Date hidden'!AW128="x","x",$AV$2-'Indicator Date hidden'!AW128)</f>
        <v>0</v>
      </c>
      <c r="AW127" s="211">
        <f>IF('Indicator Date hidden'!AX128="x","x",$AW$2-'Indicator Date hidden'!AX128)</f>
        <v>0</v>
      </c>
      <c r="AX127" s="211">
        <f>IF('Indicator Date hidden'!AY128="x","x",$AX$2-'Indicator Date hidden'!AY128)</f>
        <v>0</v>
      </c>
      <c r="AY127" s="211">
        <f>IF('Indicator Date hidden'!AZ128="x","x",$AY$2-'Indicator Date hidden'!AZ128)</f>
        <v>0</v>
      </c>
      <c r="AZ127" s="211">
        <f>IF('Indicator Date hidden'!BA128="x","x",$AZ$2-'Indicator Date hidden'!BA128)</f>
        <v>0</v>
      </c>
      <c r="BA127">
        <f t="shared" si="15"/>
        <v>17</v>
      </c>
      <c r="BB127" s="21">
        <f t="shared" si="16"/>
        <v>0.34</v>
      </c>
      <c r="BC127">
        <f t="shared" si="17"/>
        <v>7</v>
      </c>
      <c r="BD127" s="21">
        <f t="shared" si="18"/>
        <v>1.0883014288330233</v>
      </c>
      <c r="BE127" s="281">
        <f t="shared" si="19"/>
        <v>0</v>
      </c>
    </row>
    <row r="128" spans="1:57" x14ac:dyDescent="0.25">
      <c r="A128" t="s">
        <v>8564</v>
      </c>
      <c r="B128" s="211">
        <f>IF('Indicator Date hidden'!C129="x","x",$B$2-'Indicator Date hidden'!C129)</f>
        <v>0</v>
      </c>
      <c r="C128" s="211">
        <f>IF('Indicator Date hidden'!D129="x","x",$C$2-'Indicator Date hidden'!D129)</f>
        <v>0</v>
      </c>
      <c r="D128" s="211">
        <f>IF('Indicator Date hidden'!E129="x","x",$D$2-'Indicator Date hidden'!E129)</f>
        <v>0</v>
      </c>
      <c r="E128" s="211">
        <f>IF('Indicator Date hidden'!F129="x","x",$E$2-'Indicator Date hidden'!F129)</f>
        <v>0</v>
      </c>
      <c r="F128" s="211">
        <f>IF('Indicator Date hidden'!G129="x","x",$F$2-'Indicator Date hidden'!G129)</f>
        <v>0</v>
      </c>
      <c r="G128" s="211">
        <f>IF('Indicator Date hidden'!H129="x","x",$G$2-'Indicator Date hidden'!H129)</f>
        <v>0</v>
      </c>
      <c r="H128" s="211">
        <f>IF('Indicator Date hidden'!I129="x","x",$H$2-'Indicator Date hidden'!I129)</f>
        <v>0</v>
      </c>
      <c r="I128" s="211">
        <f>IF('Indicator Date hidden'!J129="x","x",$I$2-'Indicator Date hidden'!J129)</f>
        <v>0</v>
      </c>
      <c r="J128" s="211">
        <f>IF('Indicator Date hidden'!K129="x","x",$J$2-'Indicator Date hidden'!K129)</f>
        <v>0</v>
      </c>
      <c r="K128" s="211">
        <f>IF('Indicator Date hidden'!L129="x","x",$K$2-'Indicator Date hidden'!L129)</f>
        <v>0</v>
      </c>
      <c r="L128" s="211">
        <f>IF('Indicator Date hidden'!M129="x","x",$L$2-'Indicator Date hidden'!M129)</f>
        <v>0</v>
      </c>
      <c r="M128" s="211">
        <f>IF('Indicator Date hidden'!N129="x","x",$M$2-'Indicator Date hidden'!N129)</f>
        <v>0</v>
      </c>
      <c r="N128" s="211">
        <f>IF('Indicator Date hidden'!O129="x","x",$N$2-'Indicator Date hidden'!O129)</f>
        <v>0</v>
      </c>
      <c r="O128" s="211">
        <f>IF('Indicator Date hidden'!P129="x","x",$O$2-'Indicator Date hidden'!P129)</f>
        <v>0</v>
      </c>
      <c r="P128" s="211">
        <f>IF('Indicator Date hidden'!Q129="x","x",$P$2-'Indicator Date hidden'!Q129)</f>
        <v>0</v>
      </c>
      <c r="Q128" s="211" t="str">
        <f>IF('Indicator Date hidden'!R129="x","x",$Q$2-'Indicator Date hidden'!R129)</f>
        <v>x</v>
      </c>
      <c r="R128" s="211">
        <f>IF('Indicator Date hidden'!S129="x","x",$R$2-'Indicator Date hidden'!S129)</f>
        <v>0</v>
      </c>
      <c r="S128" s="211">
        <f>IF('Indicator Date hidden'!T129="x","x",$S$2-'Indicator Date hidden'!T129)</f>
        <v>0</v>
      </c>
      <c r="T128" s="211">
        <f>IF('Indicator Date hidden'!U129="x","x",$T$2-'Indicator Date hidden'!U129)</f>
        <v>0</v>
      </c>
      <c r="U128" s="211" t="str">
        <f>IF('Indicator Date hidden'!V129="x","x",$U$2-'Indicator Date hidden'!V129)</f>
        <v>x</v>
      </c>
      <c r="V128" s="211">
        <f>IF('Indicator Date hidden'!W129="x","x",$V$2-'Indicator Date hidden'!W129)</f>
        <v>0</v>
      </c>
      <c r="W128" s="211" t="str">
        <f>IF('Indicator Date hidden'!X129="x","x",$W$2-'Indicator Date hidden'!X129)</f>
        <v>x</v>
      </c>
      <c r="X128" s="211">
        <f>IF('Indicator Date hidden'!Y129="x","x",$X$2-'Indicator Date hidden'!Y129)</f>
        <v>2</v>
      </c>
      <c r="Y128" s="211">
        <f>IF('Indicator Date hidden'!Z129="x","x",$Y$2-'Indicator Date hidden'!Z129)</f>
        <v>0</v>
      </c>
      <c r="Z128" s="211">
        <f>IF('Indicator Date hidden'!AA129="x","x",$Z$2-'Indicator Date hidden'!AA129)</f>
        <v>0</v>
      </c>
      <c r="AA128" s="211">
        <f>IF('Indicator Date hidden'!AB129="x","x",$AA$2-'Indicator Date hidden'!AB129)</f>
        <v>0</v>
      </c>
      <c r="AB128" s="211">
        <f>IF('Indicator Date hidden'!AC129="x","x",$AB$2-'Indicator Date hidden'!AC129)</f>
        <v>0</v>
      </c>
      <c r="AC128" s="211">
        <f>IF('Indicator Date hidden'!AD129="x","x",$AC$2-'Indicator Date hidden'!AD129)</f>
        <v>0</v>
      </c>
      <c r="AD128" s="211" t="str">
        <f>IF('Indicator Date hidden'!AE129="x","x",$AD$2-'Indicator Date hidden'!AE129)</f>
        <v>x</v>
      </c>
      <c r="AE128" s="211">
        <f>IF('Indicator Date hidden'!AF129="x","x",$AE$2-'Indicator Date hidden'!AF129)</f>
        <v>0</v>
      </c>
      <c r="AF128" s="211">
        <f>IF('Indicator Date hidden'!AG129="x","x",$AF$2-'Indicator Date hidden'!AG129)</f>
        <v>1</v>
      </c>
      <c r="AG128" s="211">
        <f>IF('Indicator Date hidden'!AH129="x","x",$AG$2-'Indicator Date hidden'!AH129)</f>
        <v>0</v>
      </c>
      <c r="AH128" s="211">
        <f>IF('Indicator Date hidden'!AI129="x","x",$AH$2-'Indicator Date hidden'!AI129)</f>
        <v>0</v>
      </c>
      <c r="AI128" s="211">
        <f>IF('Indicator Date hidden'!AJ129="x","x",$AI$2-'Indicator Date hidden'!AJ129)</f>
        <v>0</v>
      </c>
      <c r="AJ128" s="211" t="str">
        <f>IF('Indicator Date hidden'!AK129="x","x",$AJ$2-'Indicator Date hidden'!AK129)</f>
        <v>x</v>
      </c>
      <c r="AK128" s="211">
        <f>IF('Indicator Date hidden'!AL129="x","x",$AK$2-'Indicator Date hidden'!AL129)</f>
        <v>1</v>
      </c>
      <c r="AL128" s="211">
        <f>IF('Indicator Date hidden'!AM129="x","x",$AL$2-'Indicator Date hidden'!AM129)</f>
        <v>0</v>
      </c>
      <c r="AM128" s="211">
        <f>IF('Indicator Date hidden'!AN129="x","x",$AM$2-'Indicator Date hidden'!AN129)</f>
        <v>0</v>
      </c>
      <c r="AN128" s="211">
        <f>IF('Indicator Date hidden'!AO129="x","x",$AN$2-'Indicator Date hidden'!AO129)</f>
        <v>0</v>
      </c>
      <c r="AO128" s="211">
        <f>IF('Indicator Date hidden'!AP129="x","x",$AO$2-'Indicator Date hidden'!AP129)</f>
        <v>0</v>
      </c>
      <c r="AP128" s="211">
        <f>IF('Indicator Date hidden'!AQ129="x","x",$AP$2-'Indicator Date hidden'!AQ129)</f>
        <v>0</v>
      </c>
      <c r="AQ128" s="211">
        <f>IF('Indicator Date hidden'!AR129="x","x",$AQ$2-'Indicator Date hidden'!AR129)</f>
        <v>0</v>
      </c>
      <c r="AR128" s="211">
        <f>IF('Indicator Date hidden'!AS129="x","x",$AR$2-'Indicator Date hidden'!AS129)</f>
        <v>0</v>
      </c>
      <c r="AS128" s="211">
        <f>IF('Indicator Date hidden'!AT129="x","x",$AS$2-'Indicator Date hidden'!AT129)</f>
        <v>0</v>
      </c>
      <c r="AT128" s="211">
        <f>IF('Indicator Date hidden'!AU129="x","x",$AT$2-'Indicator Date hidden'!AU129)</f>
        <v>0</v>
      </c>
      <c r="AU128" s="211" t="str">
        <f>IF('Indicator Date hidden'!AV129="x","x",$AU$2-'Indicator Date hidden'!AV129)</f>
        <v>x</v>
      </c>
      <c r="AV128" s="211">
        <f>IF('Indicator Date hidden'!AW129="x","x",$AV$2-'Indicator Date hidden'!AW129)</f>
        <v>0</v>
      </c>
      <c r="AW128" s="211">
        <f>IF('Indicator Date hidden'!AX129="x","x",$AW$2-'Indicator Date hidden'!AX129)</f>
        <v>0</v>
      </c>
      <c r="AX128" s="211">
        <f>IF('Indicator Date hidden'!AY129="x","x",$AX$2-'Indicator Date hidden'!AY129)</f>
        <v>0</v>
      </c>
      <c r="AY128" s="211">
        <f>IF('Indicator Date hidden'!AZ129="x","x",$AY$2-'Indicator Date hidden'!AZ129)</f>
        <v>0</v>
      </c>
      <c r="AZ128" s="211">
        <f>IF('Indicator Date hidden'!BA129="x","x",$AZ$2-'Indicator Date hidden'!BA129)</f>
        <v>0</v>
      </c>
      <c r="BA128">
        <f t="shared" si="15"/>
        <v>4</v>
      </c>
      <c r="BB128" s="21">
        <f t="shared" si="16"/>
        <v>8.8888888888888892E-2</v>
      </c>
      <c r="BC128">
        <f t="shared" si="17"/>
        <v>3</v>
      </c>
      <c r="BD128" s="21">
        <f t="shared" si="18"/>
        <v>0.35416394334464951</v>
      </c>
      <c r="BE128" s="281">
        <f t="shared" si="19"/>
        <v>0</v>
      </c>
    </row>
    <row r="129" spans="1:57" x14ac:dyDescent="0.25">
      <c r="A129" t="s">
        <v>8572</v>
      </c>
      <c r="B129" s="211">
        <f>IF('Indicator Date hidden'!C130="x","x",$B$2-'Indicator Date hidden'!C130)</f>
        <v>0</v>
      </c>
      <c r="C129" s="211">
        <f>IF('Indicator Date hidden'!D130="x","x",$C$2-'Indicator Date hidden'!D130)</f>
        <v>0</v>
      </c>
      <c r="D129" s="211">
        <f>IF('Indicator Date hidden'!E130="x","x",$D$2-'Indicator Date hidden'!E130)</f>
        <v>0</v>
      </c>
      <c r="E129" s="211">
        <f>IF('Indicator Date hidden'!F130="x","x",$E$2-'Indicator Date hidden'!F130)</f>
        <v>0</v>
      </c>
      <c r="F129" s="211">
        <f>IF('Indicator Date hidden'!G130="x","x",$F$2-'Indicator Date hidden'!G130)</f>
        <v>0</v>
      </c>
      <c r="G129" s="211">
        <f>IF('Indicator Date hidden'!H130="x","x",$G$2-'Indicator Date hidden'!H130)</f>
        <v>0</v>
      </c>
      <c r="H129" s="211">
        <f>IF('Indicator Date hidden'!I130="x","x",$H$2-'Indicator Date hidden'!I130)</f>
        <v>0</v>
      </c>
      <c r="I129" s="211">
        <f>IF('Indicator Date hidden'!J130="x","x",$I$2-'Indicator Date hidden'!J130)</f>
        <v>0</v>
      </c>
      <c r="J129" s="211">
        <f>IF('Indicator Date hidden'!K130="x","x",$J$2-'Indicator Date hidden'!K130)</f>
        <v>0</v>
      </c>
      <c r="K129" s="211">
        <f>IF('Indicator Date hidden'!L130="x","x",$K$2-'Indicator Date hidden'!L130)</f>
        <v>0</v>
      </c>
      <c r="L129" s="211">
        <f>IF('Indicator Date hidden'!M130="x","x",$L$2-'Indicator Date hidden'!M130)</f>
        <v>0</v>
      </c>
      <c r="M129" s="211">
        <f>IF('Indicator Date hidden'!N130="x","x",$M$2-'Indicator Date hidden'!N130)</f>
        <v>0</v>
      </c>
      <c r="N129" s="211">
        <f>IF('Indicator Date hidden'!O130="x","x",$N$2-'Indicator Date hidden'!O130)</f>
        <v>0</v>
      </c>
      <c r="O129" s="211">
        <f>IF('Indicator Date hidden'!P130="x","x",$O$2-'Indicator Date hidden'!P130)</f>
        <v>0</v>
      </c>
      <c r="P129" s="211">
        <f>IF('Indicator Date hidden'!Q130="x","x",$P$2-'Indicator Date hidden'!Q130)</f>
        <v>0</v>
      </c>
      <c r="Q129" s="211" t="str">
        <f>IF('Indicator Date hidden'!R130="x","x",$Q$2-'Indicator Date hidden'!R130)</f>
        <v>x</v>
      </c>
      <c r="R129" s="211">
        <f>IF('Indicator Date hidden'!S130="x","x",$R$2-'Indicator Date hidden'!S130)</f>
        <v>0</v>
      </c>
      <c r="S129" s="211">
        <f>IF('Indicator Date hidden'!T130="x","x",$S$2-'Indicator Date hidden'!T130)</f>
        <v>0</v>
      </c>
      <c r="T129" s="211">
        <f>IF('Indicator Date hidden'!U130="x","x",$T$2-'Indicator Date hidden'!U130)</f>
        <v>0</v>
      </c>
      <c r="U129" s="211" t="str">
        <f>IF('Indicator Date hidden'!V130="x","x",$U$2-'Indicator Date hidden'!V130)</f>
        <v>x</v>
      </c>
      <c r="V129" s="211">
        <f>IF('Indicator Date hidden'!W130="x","x",$V$2-'Indicator Date hidden'!W130)</f>
        <v>0</v>
      </c>
      <c r="W129" s="211">
        <f>IF('Indicator Date hidden'!X130="x","x",$W$2-'Indicator Date hidden'!X130)</f>
        <v>5</v>
      </c>
      <c r="X129" s="211">
        <f>IF('Indicator Date hidden'!Y130="x","x",$X$2-'Indicator Date hidden'!Y130)</f>
        <v>2</v>
      </c>
      <c r="Y129" s="211">
        <f>IF('Indicator Date hidden'!Z130="x","x",$Y$2-'Indicator Date hidden'!Z130)</f>
        <v>0</v>
      </c>
      <c r="Z129" s="211">
        <f>IF('Indicator Date hidden'!AA130="x","x",$Z$2-'Indicator Date hidden'!AA130)</f>
        <v>0</v>
      </c>
      <c r="AA129" s="211">
        <f>IF('Indicator Date hidden'!AB130="x","x",$AA$2-'Indicator Date hidden'!AB130)</f>
        <v>0</v>
      </c>
      <c r="AB129" s="211">
        <f>IF('Indicator Date hidden'!AC130="x","x",$AB$2-'Indicator Date hidden'!AC130)</f>
        <v>0</v>
      </c>
      <c r="AC129" s="211">
        <f>IF('Indicator Date hidden'!AD130="x","x",$AC$2-'Indicator Date hidden'!AD130)</f>
        <v>0</v>
      </c>
      <c r="AD129" s="211" t="str">
        <f>IF('Indicator Date hidden'!AE130="x","x",$AD$2-'Indicator Date hidden'!AE130)</f>
        <v>x</v>
      </c>
      <c r="AE129" s="211">
        <f>IF('Indicator Date hidden'!AF130="x","x",$AE$2-'Indicator Date hidden'!AF130)</f>
        <v>0</v>
      </c>
      <c r="AF129" s="211" t="str">
        <f>IF('Indicator Date hidden'!AG130="x","x",$AF$2-'Indicator Date hidden'!AG130)</f>
        <v>x</v>
      </c>
      <c r="AG129" s="211">
        <f>IF('Indicator Date hidden'!AH130="x","x",$AG$2-'Indicator Date hidden'!AH130)</f>
        <v>0</v>
      </c>
      <c r="AH129" s="211">
        <f>IF('Indicator Date hidden'!AI130="x","x",$AH$2-'Indicator Date hidden'!AI130)</f>
        <v>0</v>
      </c>
      <c r="AI129" s="211">
        <f>IF('Indicator Date hidden'!AJ130="x","x",$AI$2-'Indicator Date hidden'!AJ130)</f>
        <v>0</v>
      </c>
      <c r="AJ129" s="211" t="str">
        <f>IF('Indicator Date hidden'!AK130="x","x",$AJ$2-'Indicator Date hidden'!AK130)</f>
        <v>x</v>
      </c>
      <c r="AK129" s="211">
        <f>IF('Indicator Date hidden'!AL130="x","x",$AK$2-'Indicator Date hidden'!AL130)</f>
        <v>1</v>
      </c>
      <c r="AL129" s="211">
        <f>IF('Indicator Date hidden'!AM130="x","x",$AL$2-'Indicator Date hidden'!AM130)</f>
        <v>0</v>
      </c>
      <c r="AM129" s="211">
        <f>IF('Indicator Date hidden'!AN130="x","x",$AM$2-'Indicator Date hidden'!AN130)</f>
        <v>0</v>
      </c>
      <c r="AN129" s="211">
        <f>IF('Indicator Date hidden'!AO130="x","x",$AN$2-'Indicator Date hidden'!AO130)</f>
        <v>0</v>
      </c>
      <c r="AO129" s="211">
        <f>IF('Indicator Date hidden'!AP130="x","x",$AO$2-'Indicator Date hidden'!AP130)</f>
        <v>0</v>
      </c>
      <c r="AP129" s="211">
        <f>IF('Indicator Date hidden'!AQ130="x","x",$AP$2-'Indicator Date hidden'!AQ130)</f>
        <v>0</v>
      </c>
      <c r="AQ129" s="211" t="str">
        <f>IF('Indicator Date hidden'!AR130="x","x",$AQ$2-'Indicator Date hidden'!AR130)</f>
        <v>x</v>
      </c>
      <c r="AR129" s="211">
        <f>IF('Indicator Date hidden'!AS130="x","x",$AR$2-'Indicator Date hidden'!AS130)</f>
        <v>0</v>
      </c>
      <c r="AS129" s="211">
        <f>IF('Indicator Date hidden'!AT130="x","x",$AS$2-'Indicator Date hidden'!AT130)</f>
        <v>0</v>
      </c>
      <c r="AT129" s="211">
        <f>IF('Indicator Date hidden'!AU130="x","x",$AT$2-'Indicator Date hidden'!AU130)</f>
        <v>0</v>
      </c>
      <c r="AU129" s="211">
        <f>IF('Indicator Date hidden'!AV130="x","x",$AU$2-'Indicator Date hidden'!AV130)</f>
        <v>0</v>
      </c>
      <c r="AV129" s="211">
        <f>IF('Indicator Date hidden'!AW130="x","x",$AV$2-'Indicator Date hidden'!AW130)</f>
        <v>0</v>
      </c>
      <c r="AW129" s="211">
        <f>IF('Indicator Date hidden'!AX130="x","x",$AW$2-'Indicator Date hidden'!AX130)</f>
        <v>0</v>
      </c>
      <c r="AX129" s="211">
        <f>IF('Indicator Date hidden'!AY130="x","x",$AX$2-'Indicator Date hidden'!AY130)</f>
        <v>0</v>
      </c>
      <c r="AY129" s="211">
        <f>IF('Indicator Date hidden'!AZ130="x","x",$AY$2-'Indicator Date hidden'!AZ130)</f>
        <v>0</v>
      </c>
      <c r="AZ129" s="211">
        <f>IF('Indicator Date hidden'!BA130="x","x",$AZ$2-'Indicator Date hidden'!BA130)</f>
        <v>0</v>
      </c>
      <c r="BA129">
        <f t="shared" si="15"/>
        <v>8</v>
      </c>
      <c r="BB129" s="21">
        <f t="shared" si="16"/>
        <v>0.17777777777777778</v>
      </c>
      <c r="BC129">
        <f t="shared" si="17"/>
        <v>3</v>
      </c>
      <c r="BD129" s="21">
        <f t="shared" si="18"/>
        <v>0.7969076034240492</v>
      </c>
      <c r="BE129" s="281">
        <f t="shared" si="19"/>
        <v>0</v>
      </c>
    </row>
    <row r="130" spans="1:57" x14ac:dyDescent="0.25">
      <c r="A130" t="s">
        <v>8573</v>
      </c>
      <c r="B130" s="211">
        <f>IF('Indicator Date hidden'!C131="x","x",$B$2-'Indicator Date hidden'!C131)</f>
        <v>0</v>
      </c>
      <c r="C130" s="211">
        <f>IF('Indicator Date hidden'!D131="x","x",$C$2-'Indicator Date hidden'!D131)</f>
        <v>0</v>
      </c>
      <c r="D130" s="211">
        <f>IF('Indicator Date hidden'!E131="x","x",$D$2-'Indicator Date hidden'!E131)</f>
        <v>0</v>
      </c>
      <c r="E130" s="211">
        <f>IF('Indicator Date hidden'!F131="x","x",$E$2-'Indicator Date hidden'!F131)</f>
        <v>0</v>
      </c>
      <c r="F130" s="211">
        <f>IF('Indicator Date hidden'!G131="x","x",$F$2-'Indicator Date hidden'!G131)</f>
        <v>0</v>
      </c>
      <c r="G130" s="211">
        <f>IF('Indicator Date hidden'!H131="x","x",$G$2-'Indicator Date hidden'!H131)</f>
        <v>0</v>
      </c>
      <c r="H130" s="211">
        <f>IF('Indicator Date hidden'!I131="x","x",$H$2-'Indicator Date hidden'!I131)</f>
        <v>0</v>
      </c>
      <c r="I130" s="211">
        <f>IF('Indicator Date hidden'!J131="x","x",$I$2-'Indicator Date hidden'!J131)</f>
        <v>0</v>
      </c>
      <c r="J130" s="211">
        <f>IF('Indicator Date hidden'!K131="x","x",$J$2-'Indicator Date hidden'!K131)</f>
        <v>0</v>
      </c>
      <c r="K130" s="211">
        <f>IF('Indicator Date hidden'!L131="x","x",$K$2-'Indicator Date hidden'!L131)</f>
        <v>0</v>
      </c>
      <c r="L130" s="211">
        <f>IF('Indicator Date hidden'!M131="x","x",$L$2-'Indicator Date hidden'!M131)</f>
        <v>0</v>
      </c>
      <c r="M130" s="211">
        <f>IF('Indicator Date hidden'!N131="x","x",$M$2-'Indicator Date hidden'!N131)</f>
        <v>0</v>
      </c>
      <c r="N130" s="211">
        <f>IF('Indicator Date hidden'!O131="x","x",$N$2-'Indicator Date hidden'!O131)</f>
        <v>0</v>
      </c>
      <c r="O130" s="211">
        <f>IF('Indicator Date hidden'!P131="x","x",$O$2-'Indicator Date hidden'!P131)</f>
        <v>0</v>
      </c>
      <c r="P130" s="211">
        <f>IF('Indicator Date hidden'!Q131="x","x",$P$2-'Indicator Date hidden'!Q131)</f>
        <v>0</v>
      </c>
      <c r="Q130" s="211">
        <f>IF('Indicator Date hidden'!R131="x","x",$Q$2-'Indicator Date hidden'!R131)</f>
        <v>1</v>
      </c>
      <c r="R130" s="211">
        <f>IF('Indicator Date hidden'!S131="x","x",$R$2-'Indicator Date hidden'!S131)</f>
        <v>0</v>
      </c>
      <c r="S130" s="211">
        <f>IF('Indicator Date hidden'!T131="x","x",$S$2-'Indicator Date hidden'!T131)</f>
        <v>0</v>
      </c>
      <c r="T130" s="211">
        <f>IF('Indicator Date hidden'!U131="x","x",$T$2-'Indicator Date hidden'!U131)</f>
        <v>0</v>
      </c>
      <c r="U130" s="211">
        <f>IF('Indicator Date hidden'!V131="x","x",$U$2-'Indicator Date hidden'!V131)</f>
        <v>0</v>
      </c>
      <c r="V130" s="211">
        <f>IF('Indicator Date hidden'!W131="x","x",$V$2-'Indicator Date hidden'!W131)</f>
        <v>0</v>
      </c>
      <c r="W130" s="211">
        <f>IF('Indicator Date hidden'!X131="x","x",$W$2-'Indicator Date hidden'!X131)</f>
        <v>2</v>
      </c>
      <c r="X130" s="211">
        <f>IF('Indicator Date hidden'!Y131="x","x",$X$2-'Indicator Date hidden'!Y131)</f>
        <v>4</v>
      </c>
      <c r="Y130" s="211">
        <f>IF('Indicator Date hidden'!Z131="x","x",$Y$2-'Indicator Date hidden'!Z131)</f>
        <v>0</v>
      </c>
      <c r="Z130" s="211">
        <f>IF('Indicator Date hidden'!AA131="x","x",$Z$2-'Indicator Date hidden'!AA131)</f>
        <v>0</v>
      </c>
      <c r="AA130" s="211">
        <f>IF('Indicator Date hidden'!AB131="x","x",$AA$2-'Indicator Date hidden'!AB131)</f>
        <v>0</v>
      </c>
      <c r="AB130" s="211">
        <f>IF('Indicator Date hidden'!AC131="x","x",$AB$2-'Indicator Date hidden'!AC131)</f>
        <v>0</v>
      </c>
      <c r="AC130" s="211">
        <f>IF('Indicator Date hidden'!AD131="x","x",$AC$2-'Indicator Date hidden'!AD131)</f>
        <v>0</v>
      </c>
      <c r="AD130" s="211">
        <f>IF('Indicator Date hidden'!AE131="x","x",$AD$2-'Indicator Date hidden'!AE131)</f>
        <v>0</v>
      </c>
      <c r="AE130" s="211">
        <f>IF('Indicator Date hidden'!AF131="x","x",$AE$2-'Indicator Date hidden'!AF131)</f>
        <v>0</v>
      </c>
      <c r="AF130" s="211">
        <f>IF('Indicator Date hidden'!AG131="x","x",$AF$2-'Indicator Date hidden'!AG131)</f>
        <v>3</v>
      </c>
      <c r="AG130" s="211">
        <f>IF('Indicator Date hidden'!AH131="x","x",$AG$2-'Indicator Date hidden'!AH131)</f>
        <v>0</v>
      </c>
      <c r="AH130" s="211">
        <f>IF('Indicator Date hidden'!AI131="x","x",$AH$2-'Indicator Date hidden'!AI131)</f>
        <v>0</v>
      </c>
      <c r="AI130" s="211">
        <f>IF('Indicator Date hidden'!AJ131="x","x",$AI$2-'Indicator Date hidden'!AJ131)</f>
        <v>0</v>
      </c>
      <c r="AJ130" s="211">
        <f>IF('Indicator Date hidden'!AK131="x","x",$AJ$2-'Indicator Date hidden'!AK131)</f>
        <v>1</v>
      </c>
      <c r="AK130" s="211">
        <f>IF('Indicator Date hidden'!AL131="x","x",$AK$2-'Indicator Date hidden'!AL131)</f>
        <v>1</v>
      </c>
      <c r="AL130" s="211">
        <f>IF('Indicator Date hidden'!AM131="x","x",$AL$2-'Indicator Date hidden'!AM131)</f>
        <v>0</v>
      </c>
      <c r="AM130" s="211">
        <f>IF('Indicator Date hidden'!AN131="x","x",$AM$2-'Indicator Date hidden'!AN131)</f>
        <v>0</v>
      </c>
      <c r="AN130" s="211">
        <f>IF('Indicator Date hidden'!AO131="x","x",$AN$2-'Indicator Date hidden'!AO131)</f>
        <v>0</v>
      </c>
      <c r="AO130" s="211">
        <f>IF('Indicator Date hidden'!AP131="x","x",$AO$2-'Indicator Date hidden'!AP131)</f>
        <v>0</v>
      </c>
      <c r="AP130" s="211">
        <f>IF('Indicator Date hidden'!AQ131="x","x",$AP$2-'Indicator Date hidden'!AQ131)</f>
        <v>0</v>
      </c>
      <c r="AQ130" s="211">
        <f>IF('Indicator Date hidden'!AR131="x","x",$AQ$2-'Indicator Date hidden'!AR131)</f>
        <v>0</v>
      </c>
      <c r="AR130" s="211">
        <f>IF('Indicator Date hidden'!AS131="x","x",$AR$2-'Indicator Date hidden'!AS131)</f>
        <v>0</v>
      </c>
      <c r="AS130" s="211">
        <f>IF('Indicator Date hidden'!AT131="x","x",$AS$2-'Indicator Date hidden'!AT131)</f>
        <v>0</v>
      </c>
      <c r="AT130" s="211">
        <f>IF('Indicator Date hidden'!AU131="x","x",$AT$2-'Indicator Date hidden'!AU131)</f>
        <v>0</v>
      </c>
      <c r="AU130" s="211">
        <f>IF('Indicator Date hidden'!AV131="x","x",$AU$2-'Indicator Date hidden'!AV131)</f>
        <v>2</v>
      </c>
      <c r="AV130" s="211">
        <f>IF('Indicator Date hidden'!AW131="x","x",$AV$2-'Indicator Date hidden'!AW131)</f>
        <v>0</v>
      </c>
      <c r="AW130" s="211">
        <f>IF('Indicator Date hidden'!AX131="x","x",$AW$2-'Indicator Date hidden'!AX131)</f>
        <v>0</v>
      </c>
      <c r="AX130" s="211">
        <f>IF('Indicator Date hidden'!AY131="x","x",$AX$2-'Indicator Date hidden'!AY131)</f>
        <v>0</v>
      </c>
      <c r="AY130" s="211">
        <f>IF('Indicator Date hidden'!AZ131="x","x",$AY$2-'Indicator Date hidden'!AZ131)</f>
        <v>0</v>
      </c>
      <c r="AZ130" s="211">
        <f>IF('Indicator Date hidden'!BA131="x","x",$AZ$2-'Indicator Date hidden'!BA131)</f>
        <v>0</v>
      </c>
      <c r="BA130">
        <f t="shared" si="15"/>
        <v>14</v>
      </c>
      <c r="BB130" s="21">
        <f t="shared" si="16"/>
        <v>0.27450980392156865</v>
      </c>
      <c r="BC130">
        <f t="shared" si="17"/>
        <v>7</v>
      </c>
      <c r="BD130" s="21">
        <f t="shared" si="18"/>
        <v>0.79405712671829753</v>
      </c>
      <c r="BE130" s="281">
        <f t="shared" si="19"/>
        <v>0</v>
      </c>
    </row>
    <row r="131" spans="1:57" x14ac:dyDescent="0.25">
      <c r="A131" t="s">
        <v>8578</v>
      </c>
      <c r="B131" s="211">
        <f>IF('Indicator Date hidden'!C132="x","x",$B$2-'Indicator Date hidden'!C132)</f>
        <v>0</v>
      </c>
      <c r="C131" s="211">
        <f>IF('Indicator Date hidden'!D132="x","x",$C$2-'Indicator Date hidden'!D132)</f>
        <v>0</v>
      </c>
      <c r="D131" s="211">
        <f>IF('Indicator Date hidden'!E132="x","x",$D$2-'Indicator Date hidden'!E132)</f>
        <v>0</v>
      </c>
      <c r="E131" s="211">
        <f>IF('Indicator Date hidden'!F132="x","x",$E$2-'Indicator Date hidden'!F132)</f>
        <v>0</v>
      </c>
      <c r="F131" s="211">
        <f>IF('Indicator Date hidden'!G132="x","x",$F$2-'Indicator Date hidden'!G132)</f>
        <v>0</v>
      </c>
      <c r="G131" s="211">
        <f>IF('Indicator Date hidden'!H132="x","x",$G$2-'Indicator Date hidden'!H132)</f>
        <v>0</v>
      </c>
      <c r="H131" s="211">
        <f>IF('Indicator Date hidden'!I132="x","x",$H$2-'Indicator Date hidden'!I132)</f>
        <v>0</v>
      </c>
      <c r="I131" s="211">
        <f>IF('Indicator Date hidden'!J132="x","x",$I$2-'Indicator Date hidden'!J132)</f>
        <v>0</v>
      </c>
      <c r="J131" s="211">
        <f>IF('Indicator Date hidden'!K132="x","x",$J$2-'Indicator Date hidden'!K132)</f>
        <v>0</v>
      </c>
      <c r="K131" s="211">
        <f>IF('Indicator Date hidden'!L132="x","x",$K$2-'Indicator Date hidden'!L132)</f>
        <v>0</v>
      </c>
      <c r="L131" s="211">
        <f>IF('Indicator Date hidden'!M132="x","x",$L$2-'Indicator Date hidden'!M132)</f>
        <v>0</v>
      </c>
      <c r="M131" s="211">
        <f>IF('Indicator Date hidden'!N132="x","x",$M$2-'Indicator Date hidden'!N132)</f>
        <v>0</v>
      </c>
      <c r="N131" s="211">
        <f>IF('Indicator Date hidden'!O132="x","x",$N$2-'Indicator Date hidden'!O132)</f>
        <v>0</v>
      </c>
      <c r="O131" s="211">
        <f>IF('Indicator Date hidden'!P132="x","x",$O$2-'Indicator Date hidden'!P132)</f>
        <v>0</v>
      </c>
      <c r="P131" s="211">
        <f>IF('Indicator Date hidden'!Q132="x","x",$P$2-'Indicator Date hidden'!Q132)</f>
        <v>0</v>
      </c>
      <c r="Q131" s="211" t="str">
        <f>IF('Indicator Date hidden'!R132="x","x",$Q$2-'Indicator Date hidden'!R132)</f>
        <v>x</v>
      </c>
      <c r="R131" s="211">
        <f>IF('Indicator Date hidden'!S132="x","x",$R$2-'Indicator Date hidden'!S132)</f>
        <v>0</v>
      </c>
      <c r="S131" s="211">
        <f>IF('Indicator Date hidden'!T132="x","x",$S$2-'Indicator Date hidden'!T132)</f>
        <v>0</v>
      </c>
      <c r="T131" s="211">
        <f>IF('Indicator Date hidden'!U132="x","x",$T$2-'Indicator Date hidden'!U132)</f>
        <v>0</v>
      </c>
      <c r="U131" s="211">
        <f>IF('Indicator Date hidden'!V132="x","x",$U$2-'Indicator Date hidden'!V132)</f>
        <v>0</v>
      </c>
      <c r="V131" s="211">
        <f>IF('Indicator Date hidden'!W132="x","x",$V$2-'Indicator Date hidden'!W132)</f>
        <v>0</v>
      </c>
      <c r="W131" s="211">
        <f>IF('Indicator Date hidden'!X132="x","x",$W$2-'Indicator Date hidden'!X132)</f>
        <v>4</v>
      </c>
      <c r="X131" s="211">
        <f>IF('Indicator Date hidden'!Y132="x","x",$X$2-'Indicator Date hidden'!Y132)</f>
        <v>4</v>
      </c>
      <c r="Y131" s="211">
        <f>IF('Indicator Date hidden'!Z132="x","x",$Y$2-'Indicator Date hidden'!Z132)</f>
        <v>0</v>
      </c>
      <c r="Z131" s="211">
        <f>IF('Indicator Date hidden'!AA132="x","x",$Z$2-'Indicator Date hidden'!AA132)</f>
        <v>0</v>
      </c>
      <c r="AA131" s="211">
        <f>IF('Indicator Date hidden'!AB132="x","x",$AA$2-'Indicator Date hidden'!AB132)</f>
        <v>4</v>
      </c>
      <c r="AB131" s="211">
        <f>IF('Indicator Date hidden'!AC132="x","x",$AB$2-'Indicator Date hidden'!AC132)</f>
        <v>0</v>
      </c>
      <c r="AC131" s="211">
        <f>IF('Indicator Date hidden'!AD132="x","x",$AC$2-'Indicator Date hidden'!AD132)</f>
        <v>0</v>
      </c>
      <c r="AD131" s="211" t="str">
        <f>IF('Indicator Date hidden'!AE132="x","x",$AD$2-'Indicator Date hidden'!AE132)</f>
        <v>x</v>
      </c>
      <c r="AE131" s="211" t="str">
        <f>IF('Indicator Date hidden'!AF132="x","x",$AE$2-'Indicator Date hidden'!AF132)</f>
        <v>x</v>
      </c>
      <c r="AF131" s="211" t="str">
        <f>IF('Indicator Date hidden'!AG132="x","x",$AF$2-'Indicator Date hidden'!AG132)</f>
        <v>x</v>
      </c>
      <c r="AG131" s="211">
        <f>IF('Indicator Date hidden'!AH132="x","x",$AG$2-'Indicator Date hidden'!AH132)</f>
        <v>0</v>
      </c>
      <c r="AH131" s="211">
        <f>IF('Indicator Date hidden'!AI132="x","x",$AH$2-'Indicator Date hidden'!AI132)</f>
        <v>0</v>
      </c>
      <c r="AI131" s="211">
        <f>IF('Indicator Date hidden'!AJ132="x","x",$AI$2-'Indicator Date hidden'!AJ132)</f>
        <v>0</v>
      </c>
      <c r="AJ131" s="211" t="str">
        <f>IF('Indicator Date hidden'!AK132="x","x",$AJ$2-'Indicator Date hidden'!AK132)</f>
        <v>x</v>
      </c>
      <c r="AK131" s="211">
        <f>IF('Indicator Date hidden'!AL132="x","x",$AK$2-'Indicator Date hidden'!AL132)</f>
        <v>1</v>
      </c>
      <c r="AL131" s="211">
        <f>IF('Indicator Date hidden'!AM132="x","x",$AL$2-'Indicator Date hidden'!AM132)</f>
        <v>0</v>
      </c>
      <c r="AM131" s="211">
        <f>IF('Indicator Date hidden'!AN132="x","x",$AM$2-'Indicator Date hidden'!AN132)</f>
        <v>0</v>
      </c>
      <c r="AN131" s="211">
        <f>IF('Indicator Date hidden'!AO132="x","x",$AN$2-'Indicator Date hidden'!AO132)</f>
        <v>0</v>
      </c>
      <c r="AO131" s="211" t="str">
        <f>IF('Indicator Date hidden'!AP132="x","x",$AO$2-'Indicator Date hidden'!AP132)</f>
        <v>x</v>
      </c>
      <c r="AP131" s="211" t="str">
        <f>IF('Indicator Date hidden'!AQ132="x","x",$AP$2-'Indicator Date hidden'!AQ132)</f>
        <v>x</v>
      </c>
      <c r="AQ131" s="211">
        <f>IF('Indicator Date hidden'!AR132="x","x",$AQ$2-'Indicator Date hidden'!AR132)</f>
        <v>4</v>
      </c>
      <c r="AR131" s="211">
        <f>IF('Indicator Date hidden'!AS132="x","x",$AR$2-'Indicator Date hidden'!AS132)</f>
        <v>0</v>
      </c>
      <c r="AS131" s="211" t="str">
        <f>IF('Indicator Date hidden'!AT132="x","x",$AS$2-'Indicator Date hidden'!AT132)</f>
        <v>x</v>
      </c>
      <c r="AT131" s="211">
        <f>IF('Indicator Date hidden'!AU132="x","x",$AT$2-'Indicator Date hidden'!AU132)</f>
        <v>0</v>
      </c>
      <c r="AU131" s="211">
        <f>IF('Indicator Date hidden'!AV132="x","x",$AU$2-'Indicator Date hidden'!AV132)</f>
        <v>1</v>
      </c>
      <c r="AV131" s="211" t="str">
        <f>IF('Indicator Date hidden'!AW132="x","x",$AV$2-'Indicator Date hidden'!AW132)</f>
        <v>x</v>
      </c>
      <c r="AW131" s="211">
        <f>IF('Indicator Date hidden'!AX132="x","x",$AW$2-'Indicator Date hidden'!AX132)</f>
        <v>0</v>
      </c>
      <c r="AX131" s="211">
        <f>IF('Indicator Date hidden'!AY132="x","x",$AX$2-'Indicator Date hidden'!AY132)</f>
        <v>0</v>
      </c>
      <c r="AY131" s="211">
        <f>IF('Indicator Date hidden'!AZ132="x","x",$AY$2-'Indicator Date hidden'!AZ132)</f>
        <v>0</v>
      </c>
      <c r="AZ131" s="211">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81">
        <f t="shared" ref="BE131:BE162" si="24">MEDIAN(B131:AZ131)</f>
        <v>0</v>
      </c>
    </row>
    <row r="132" spans="1:57" x14ac:dyDescent="0.25">
      <c r="A132" t="s">
        <v>8586</v>
      </c>
      <c r="B132" s="211">
        <f>IF('Indicator Date hidden'!C133="x","x",$B$2-'Indicator Date hidden'!C133)</f>
        <v>0</v>
      </c>
      <c r="C132" s="211">
        <f>IF('Indicator Date hidden'!D133="x","x",$C$2-'Indicator Date hidden'!D133)</f>
        <v>0</v>
      </c>
      <c r="D132" s="211">
        <f>IF('Indicator Date hidden'!E133="x","x",$D$2-'Indicator Date hidden'!E133)</f>
        <v>0</v>
      </c>
      <c r="E132" s="211">
        <f>IF('Indicator Date hidden'!F133="x","x",$E$2-'Indicator Date hidden'!F133)</f>
        <v>0</v>
      </c>
      <c r="F132" s="211">
        <f>IF('Indicator Date hidden'!G133="x","x",$F$2-'Indicator Date hidden'!G133)</f>
        <v>0</v>
      </c>
      <c r="G132" s="211">
        <f>IF('Indicator Date hidden'!H133="x","x",$G$2-'Indicator Date hidden'!H133)</f>
        <v>0</v>
      </c>
      <c r="H132" s="211">
        <f>IF('Indicator Date hidden'!I133="x","x",$H$2-'Indicator Date hidden'!I133)</f>
        <v>0</v>
      </c>
      <c r="I132" s="211">
        <f>IF('Indicator Date hidden'!J133="x","x",$I$2-'Indicator Date hidden'!J133)</f>
        <v>0</v>
      </c>
      <c r="J132" s="211">
        <f>IF('Indicator Date hidden'!K133="x","x",$J$2-'Indicator Date hidden'!K133)</f>
        <v>0</v>
      </c>
      <c r="K132" s="211">
        <f>IF('Indicator Date hidden'!L133="x","x",$K$2-'Indicator Date hidden'!L133)</f>
        <v>2</v>
      </c>
      <c r="L132" s="211">
        <f>IF('Indicator Date hidden'!M133="x","x",$L$2-'Indicator Date hidden'!M133)</f>
        <v>0</v>
      </c>
      <c r="M132" s="211">
        <f>IF('Indicator Date hidden'!N133="x","x",$M$2-'Indicator Date hidden'!N133)</f>
        <v>0</v>
      </c>
      <c r="N132" s="211">
        <f>IF('Indicator Date hidden'!O133="x","x",$N$2-'Indicator Date hidden'!O133)</f>
        <v>0</v>
      </c>
      <c r="O132" s="211">
        <f>IF('Indicator Date hidden'!P133="x","x",$O$2-'Indicator Date hidden'!P133)</f>
        <v>0</v>
      </c>
      <c r="P132" s="211">
        <f>IF('Indicator Date hidden'!Q133="x","x",$P$2-'Indicator Date hidden'!Q133)</f>
        <v>0</v>
      </c>
      <c r="Q132" s="211">
        <f>IF('Indicator Date hidden'!R133="x","x",$Q$2-'Indicator Date hidden'!R133)</f>
        <v>4</v>
      </c>
      <c r="R132" s="211">
        <f>IF('Indicator Date hidden'!S133="x","x",$R$2-'Indicator Date hidden'!S133)</f>
        <v>0</v>
      </c>
      <c r="S132" s="211">
        <f>IF('Indicator Date hidden'!T133="x","x",$S$2-'Indicator Date hidden'!T133)</f>
        <v>0</v>
      </c>
      <c r="T132" s="211">
        <f>IF('Indicator Date hidden'!U133="x","x",$T$2-'Indicator Date hidden'!U133)</f>
        <v>0</v>
      </c>
      <c r="U132" s="211">
        <f>IF('Indicator Date hidden'!V133="x","x",$U$2-'Indicator Date hidden'!V133)</f>
        <v>0</v>
      </c>
      <c r="V132" s="211">
        <f>IF('Indicator Date hidden'!W133="x","x",$V$2-'Indicator Date hidden'!W133)</f>
        <v>0</v>
      </c>
      <c r="W132" s="211">
        <f>IF('Indicator Date hidden'!X133="x","x",$W$2-'Indicator Date hidden'!X133)</f>
        <v>0</v>
      </c>
      <c r="X132" s="211">
        <f>IF('Indicator Date hidden'!Y133="x","x",$X$2-'Indicator Date hidden'!Y133)</f>
        <v>2</v>
      </c>
      <c r="Y132" s="211">
        <f>IF('Indicator Date hidden'!Z133="x","x",$Y$2-'Indicator Date hidden'!Z133)</f>
        <v>2</v>
      </c>
      <c r="Z132" s="211">
        <f>IF('Indicator Date hidden'!AA133="x","x",$Z$2-'Indicator Date hidden'!AA133)</f>
        <v>0</v>
      </c>
      <c r="AA132" s="211" t="str">
        <f>IF('Indicator Date hidden'!AB133="x","x",$AA$2-'Indicator Date hidden'!AB133)</f>
        <v>x</v>
      </c>
      <c r="AB132" s="211" t="str">
        <f>IF('Indicator Date hidden'!AC133="x","x",$AB$2-'Indicator Date hidden'!AC133)</f>
        <v>x</v>
      </c>
      <c r="AC132" s="211">
        <f>IF('Indicator Date hidden'!AD133="x","x",$AC$2-'Indicator Date hidden'!AD133)</f>
        <v>0</v>
      </c>
      <c r="AD132" s="211" t="str">
        <f>IF('Indicator Date hidden'!AE133="x","x",$AD$2-'Indicator Date hidden'!AE133)</f>
        <v>x</v>
      </c>
      <c r="AE132" s="211" t="str">
        <f>IF('Indicator Date hidden'!AF133="x","x",$AE$2-'Indicator Date hidden'!AF133)</f>
        <v>x</v>
      </c>
      <c r="AF132" s="211">
        <f>IF('Indicator Date hidden'!AG133="x","x",$AF$2-'Indicator Date hidden'!AG133)</f>
        <v>4</v>
      </c>
      <c r="AG132" s="211">
        <f>IF('Indicator Date hidden'!AH133="x","x",$AG$2-'Indicator Date hidden'!AH133)</f>
        <v>0</v>
      </c>
      <c r="AH132" s="211">
        <f>IF('Indicator Date hidden'!AI133="x","x",$AH$2-'Indicator Date hidden'!AI133)</f>
        <v>0</v>
      </c>
      <c r="AI132" s="211">
        <f>IF('Indicator Date hidden'!AJ133="x","x",$AI$2-'Indicator Date hidden'!AJ133)</f>
        <v>0</v>
      </c>
      <c r="AJ132" s="211">
        <f>IF('Indicator Date hidden'!AK133="x","x",$AJ$2-'Indicator Date hidden'!AK133)</f>
        <v>1</v>
      </c>
      <c r="AK132" s="211">
        <f>IF('Indicator Date hidden'!AL133="x","x",$AK$2-'Indicator Date hidden'!AL133)</f>
        <v>1</v>
      </c>
      <c r="AL132" s="211">
        <f>IF('Indicator Date hidden'!AM133="x","x",$AL$2-'Indicator Date hidden'!AM133)</f>
        <v>0</v>
      </c>
      <c r="AM132" s="211">
        <f>IF('Indicator Date hidden'!AN133="x","x",$AM$2-'Indicator Date hidden'!AN133)</f>
        <v>0</v>
      </c>
      <c r="AN132" s="211">
        <f>IF('Indicator Date hidden'!AO133="x","x",$AN$2-'Indicator Date hidden'!AO133)</f>
        <v>0</v>
      </c>
      <c r="AO132" s="211" t="str">
        <f>IF('Indicator Date hidden'!AP133="x","x",$AO$2-'Indicator Date hidden'!AP133)</f>
        <v>x</v>
      </c>
      <c r="AP132" s="211" t="str">
        <f>IF('Indicator Date hidden'!AQ133="x","x",$AP$2-'Indicator Date hidden'!AQ133)</f>
        <v>x</v>
      </c>
      <c r="AQ132" s="211">
        <f>IF('Indicator Date hidden'!AR133="x","x",$AQ$2-'Indicator Date hidden'!AR133)</f>
        <v>0</v>
      </c>
      <c r="AR132" s="211">
        <f>IF('Indicator Date hidden'!AS133="x","x",$AR$2-'Indicator Date hidden'!AS133)</f>
        <v>0</v>
      </c>
      <c r="AS132" s="211" t="str">
        <f>IF('Indicator Date hidden'!AT133="x","x",$AS$2-'Indicator Date hidden'!AT133)</f>
        <v>x</v>
      </c>
      <c r="AT132" s="211">
        <f>IF('Indicator Date hidden'!AU133="x","x",$AT$2-'Indicator Date hidden'!AU133)</f>
        <v>0</v>
      </c>
      <c r="AU132" s="211">
        <f>IF('Indicator Date hidden'!AV133="x","x",$AU$2-'Indicator Date hidden'!AV133)</f>
        <v>0</v>
      </c>
      <c r="AV132" s="211">
        <f>IF('Indicator Date hidden'!AW133="x","x",$AV$2-'Indicator Date hidden'!AW133)</f>
        <v>0</v>
      </c>
      <c r="AW132" s="211">
        <f>IF('Indicator Date hidden'!AX133="x","x",$AW$2-'Indicator Date hidden'!AX133)</f>
        <v>0</v>
      </c>
      <c r="AX132" s="211">
        <f>IF('Indicator Date hidden'!AY133="x","x",$AX$2-'Indicator Date hidden'!AY133)</f>
        <v>0</v>
      </c>
      <c r="AY132" s="211">
        <f>IF('Indicator Date hidden'!AZ133="x","x",$AY$2-'Indicator Date hidden'!AZ133)</f>
        <v>0</v>
      </c>
      <c r="AZ132" s="211">
        <f>IF('Indicator Date hidden'!BA133="x","x",$AZ$2-'Indicator Date hidden'!BA133)</f>
        <v>0</v>
      </c>
      <c r="BA132">
        <f t="shared" si="20"/>
        <v>16</v>
      </c>
      <c r="BB132" s="21">
        <f t="shared" si="21"/>
        <v>0.36363636363636365</v>
      </c>
      <c r="BC132">
        <f t="shared" si="22"/>
        <v>7</v>
      </c>
      <c r="BD132" s="21">
        <f t="shared" si="23"/>
        <v>0.95562709280130176</v>
      </c>
      <c r="BE132" s="281">
        <f t="shared" si="24"/>
        <v>0</v>
      </c>
    </row>
    <row r="133" spans="1:57" x14ac:dyDescent="0.25">
      <c r="A133" t="s">
        <v>8574</v>
      </c>
      <c r="B133" s="211">
        <f>IF('Indicator Date hidden'!C134="x","x",$B$2-'Indicator Date hidden'!C134)</f>
        <v>0</v>
      </c>
      <c r="C133" s="211">
        <f>IF('Indicator Date hidden'!D134="x","x",$C$2-'Indicator Date hidden'!D134)</f>
        <v>0</v>
      </c>
      <c r="D133" s="211">
        <f>IF('Indicator Date hidden'!E134="x","x",$D$2-'Indicator Date hidden'!E134)</f>
        <v>0</v>
      </c>
      <c r="E133" s="211">
        <f>IF('Indicator Date hidden'!F134="x","x",$E$2-'Indicator Date hidden'!F134)</f>
        <v>0</v>
      </c>
      <c r="F133" s="211">
        <f>IF('Indicator Date hidden'!G134="x","x",$F$2-'Indicator Date hidden'!G134)</f>
        <v>0</v>
      </c>
      <c r="G133" s="211">
        <f>IF('Indicator Date hidden'!H134="x","x",$G$2-'Indicator Date hidden'!H134)</f>
        <v>0</v>
      </c>
      <c r="H133" s="211">
        <f>IF('Indicator Date hidden'!I134="x","x",$H$2-'Indicator Date hidden'!I134)</f>
        <v>0</v>
      </c>
      <c r="I133" s="211">
        <f>IF('Indicator Date hidden'!J134="x","x",$I$2-'Indicator Date hidden'!J134)</f>
        <v>0</v>
      </c>
      <c r="J133" s="211">
        <f>IF('Indicator Date hidden'!K134="x","x",$J$2-'Indicator Date hidden'!K134)</f>
        <v>0</v>
      </c>
      <c r="K133" s="211">
        <f>IF('Indicator Date hidden'!L134="x","x",$K$2-'Indicator Date hidden'!L134)</f>
        <v>0</v>
      </c>
      <c r="L133" s="211">
        <f>IF('Indicator Date hidden'!M134="x","x",$L$2-'Indicator Date hidden'!M134)</f>
        <v>0</v>
      </c>
      <c r="M133" s="211">
        <f>IF('Indicator Date hidden'!N134="x","x",$M$2-'Indicator Date hidden'!N134)</f>
        <v>0</v>
      </c>
      <c r="N133" s="211">
        <f>IF('Indicator Date hidden'!O134="x","x",$N$2-'Indicator Date hidden'!O134)</f>
        <v>0</v>
      </c>
      <c r="O133" s="211">
        <f>IF('Indicator Date hidden'!P134="x","x",$O$2-'Indicator Date hidden'!P134)</f>
        <v>0</v>
      </c>
      <c r="P133" s="211">
        <f>IF('Indicator Date hidden'!Q134="x","x",$P$2-'Indicator Date hidden'!Q134)</f>
        <v>0</v>
      </c>
      <c r="Q133" s="211" t="str">
        <f>IF('Indicator Date hidden'!R134="x","x",$Q$2-'Indicator Date hidden'!R134)</f>
        <v>x</v>
      </c>
      <c r="R133" s="211">
        <f>IF('Indicator Date hidden'!S134="x","x",$R$2-'Indicator Date hidden'!S134)</f>
        <v>0</v>
      </c>
      <c r="S133" s="211">
        <f>IF('Indicator Date hidden'!T134="x","x",$S$2-'Indicator Date hidden'!T134)</f>
        <v>0</v>
      </c>
      <c r="T133" s="211">
        <f>IF('Indicator Date hidden'!U134="x","x",$T$2-'Indicator Date hidden'!U134)</f>
        <v>0</v>
      </c>
      <c r="U133" s="211">
        <f>IF('Indicator Date hidden'!V134="x","x",$U$2-'Indicator Date hidden'!V134)</f>
        <v>0</v>
      </c>
      <c r="V133" s="211">
        <f>IF('Indicator Date hidden'!W134="x","x",$V$2-'Indicator Date hidden'!W134)</f>
        <v>0</v>
      </c>
      <c r="W133" s="211">
        <f>IF('Indicator Date hidden'!X134="x","x",$W$2-'Indicator Date hidden'!X134)</f>
        <v>6</v>
      </c>
      <c r="X133" s="211">
        <f>IF('Indicator Date hidden'!Y134="x","x",$X$2-'Indicator Date hidden'!Y134)</f>
        <v>1</v>
      </c>
      <c r="Y133" s="211">
        <f>IF('Indicator Date hidden'!Z134="x","x",$Y$2-'Indicator Date hidden'!Z134)</f>
        <v>0</v>
      </c>
      <c r="Z133" s="211">
        <f>IF('Indicator Date hidden'!AA134="x","x",$Z$2-'Indicator Date hidden'!AA134)</f>
        <v>0</v>
      </c>
      <c r="AA133" s="211">
        <f>IF('Indicator Date hidden'!AB134="x","x",$AA$2-'Indicator Date hidden'!AB134)</f>
        <v>0</v>
      </c>
      <c r="AB133" s="211">
        <f>IF('Indicator Date hidden'!AC134="x","x",$AB$2-'Indicator Date hidden'!AC134)</f>
        <v>0</v>
      </c>
      <c r="AC133" s="211">
        <f>IF('Indicator Date hidden'!AD134="x","x",$AC$2-'Indicator Date hidden'!AD134)</f>
        <v>0</v>
      </c>
      <c r="AD133" s="211">
        <f>IF('Indicator Date hidden'!AE134="x","x",$AD$2-'Indicator Date hidden'!AE134)</f>
        <v>0</v>
      </c>
      <c r="AE133" s="211">
        <f>IF('Indicator Date hidden'!AF134="x","x",$AE$2-'Indicator Date hidden'!AF134)</f>
        <v>0</v>
      </c>
      <c r="AF133" s="211">
        <f>IF('Indicator Date hidden'!AG134="x","x",$AF$2-'Indicator Date hidden'!AG134)</f>
        <v>0</v>
      </c>
      <c r="AG133" s="211">
        <f>IF('Indicator Date hidden'!AH134="x","x",$AG$2-'Indicator Date hidden'!AH134)</f>
        <v>0</v>
      </c>
      <c r="AH133" s="211">
        <f>IF('Indicator Date hidden'!AI134="x","x",$AH$2-'Indicator Date hidden'!AI134)</f>
        <v>0</v>
      </c>
      <c r="AI133" s="211">
        <f>IF('Indicator Date hidden'!AJ134="x","x",$AI$2-'Indicator Date hidden'!AJ134)</f>
        <v>0</v>
      </c>
      <c r="AJ133" s="211" t="str">
        <f>IF('Indicator Date hidden'!AK134="x","x",$AJ$2-'Indicator Date hidden'!AK134)</f>
        <v>x</v>
      </c>
      <c r="AK133" s="211">
        <f>IF('Indicator Date hidden'!AL134="x","x",$AK$2-'Indicator Date hidden'!AL134)</f>
        <v>1</v>
      </c>
      <c r="AL133" s="211">
        <f>IF('Indicator Date hidden'!AM134="x","x",$AL$2-'Indicator Date hidden'!AM134)</f>
        <v>0</v>
      </c>
      <c r="AM133" s="211">
        <f>IF('Indicator Date hidden'!AN134="x","x",$AM$2-'Indicator Date hidden'!AN134)</f>
        <v>0</v>
      </c>
      <c r="AN133" s="211">
        <f>IF('Indicator Date hidden'!AO134="x","x",$AN$2-'Indicator Date hidden'!AO134)</f>
        <v>0</v>
      </c>
      <c r="AO133" s="211">
        <f>IF('Indicator Date hidden'!AP134="x","x",$AO$2-'Indicator Date hidden'!AP134)</f>
        <v>0</v>
      </c>
      <c r="AP133" s="211">
        <f>IF('Indicator Date hidden'!AQ134="x","x",$AP$2-'Indicator Date hidden'!AQ134)</f>
        <v>0</v>
      </c>
      <c r="AQ133" s="211">
        <f>IF('Indicator Date hidden'!AR134="x","x",$AQ$2-'Indicator Date hidden'!AR134)</f>
        <v>4</v>
      </c>
      <c r="AR133" s="211">
        <f>IF('Indicator Date hidden'!AS134="x","x",$AR$2-'Indicator Date hidden'!AS134)</f>
        <v>0</v>
      </c>
      <c r="AS133" s="211">
        <f>IF('Indicator Date hidden'!AT134="x","x",$AS$2-'Indicator Date hidden'!AT134)</f>
        <v>0</v>
      </c>
      <c r="AT133" s="211">
        <f>IF('Indicator Date hidden'!AU134="x","x",$AT$2-'Indicator Date hidden'!AU134)</f>
        <v>0</v>
      </c>
      <c r="AU133" s="211">
        <f>IF('Indicator Date hidden'!AV134="x","x",$AU$2-'Indicator Date hidden'!AV134)</f>
        <v>4</v>
      </c>
      <c r="AV133" s="211">
        <f>IF('Indicator Date hidden'!AW134="x","x",$AV$2-'Indicator Date hidden'!AW134)</f>
        <v>0</v>
      </c>
      <c r="AW133" s="211">
        <f>IF('Indicator Date hidden'!AX134="x","x",$AW$2-'Indicator Date hidden'!AX134)</f>
        <v>0</v>
      </c>
      <c r="AX133" s="211">
        <f>IF('Indicator Date hidden'!AY134="x","x",$AX$2-'Indicator Date hidden'!AY134)</f>
        <v>0</v>
      </c>
      <c r="AY133" s="211">
        <f>IF('Indicator Date hidden'!AZ134="x","x",$AY$2-'Indicator Date hidden'!AZ134)</f>
        <v>0</v>
      </c>
      <c r="AZ133" s="211">
        <f>IF('Indicator Date hidden'!BA134="x","x",$AZ$2-'Indicator Date hidden'!BA134)</f>
        <v>0</v>
      </c>
      <c r="BA133">
        <f t="shared" si="20"/>
        <v>16</v>
      </c>
      <c r="BB133" s="21">
        <f t="shared" si="21"/>
        <v>0.32653061224489793</v>
      </c>
      <c r="BC133">
        <f t="shared" si="22"/>
        <v>5</v>
      </c>
      <c r="BD133" s="21">
        <f t="shared" si="23"/>
        <v>1.1497604915104713</v>
      </c>
      <c r="BE133" s="281">
        <f t="shared" si="24"/>
        <v>0</v>
      </c>
    </row>
    <row r="134" spans="1:57" x14ac:dyDescent="0.25">
      <c r="A134" t="s">
        <v>8579</v>
      </c>
      <c r="B134" s="211">
        <f>IF('Indicator Date hidden'!C135="x","x",$B$2-'Indicator Date hidden'!C135)</f>
        <v>0</v>
      </c>
      <c r="C134" s="211">
        <f>IF('Indicator Date hidden'!D135="x","x",$C$2-'Indicator Date hidden'!D135)</f>
        <v>0</v>
      </c>
      <c r="D134" s="211">
        <f>IF('Indicator Date hidden'!E135="x","x",$D$2-'Indicator Date hidden'!E135)</f>
        <v>0</v>
      </c>
      <c r="E134" s="211">
        <f>IF('Indicator Date hidden'!F135="x","x",$E$2-'Indicator Date hidden'!F135)</f>
        <v>0</v>
      </c>
      <c r="F134" s="211">
        <f>IF('Indicator Date hidden'!G135="x","x",$F$2-'Indicator Date hidden'!G135)</f>
        <v>0</v>
      </c>
      <c r="G134" s="211">
        <f>IF('Indicator Date hidden'!H135="x","x",$G$2-'Indicator Date hidden'!H135)</f>
        <v>0</v>
      </c>
      <c r="H134" s="211">
        <f>IF('Indicator Date hidden'!I135="x","x",$H$2-'Indicator Date hidden'!I135)</f>
        <v>0</v>
      </c>
      <c r="I134" s="211">
        <f>IF('Indicator Date hidden'!J135="x","x",$I$2-'Indicator Date hidden'!J135)</f>
        <v>0</v>
      </c>
      <c r="J134" s="211">
        <f>IF('Indicator Date hidden'!K135="x","x",$J$2-'Indicator Date hidden'!K135)</f>
        <v>0</v>
      </c>
      <c r="K134" s="211">
        <f>IF('Indicator Date hidden'!L135="x","x",$K$2-'Indicator Date hidden'!L135)</f>
        <v>0</v>
      </c>
      <c r="L134" s="211">
        <f>IF('Indicator Date hidden'!M135="x","x",$L$2-'Indicator Date hidden'!M135)</f>
        <v>0</v>
      </c>
      <c r="M134" s="211">
        <f>IF('Indicator Date hidden'!N135="x","x",$M$2-'Indicator Date hidden'!N135)</f>
        <v>0</v>
      </c>
      <c r="N134" s="211">
        <f>IF('Indicator Date hidden'!O135="x","x",$N$2-'Indicator Date hidden'!O135)</f>
        <v>0</v>
      </c>
      <c r="O134" s="211">
        <f>IF('Indicator Date hidden'!P135="x","x",$O$2-'Indicator Date hidden'!P135)</f>
        <v>0</v>
      </c>
      <c r="P134" s="211">
        <f>IF('Indicator Date hidden'!Q135="x","x",$P$2-'Indicator Date hidden'!Q135)</f>
        <v>0</v>
      </c>
      <c r="Q134" s="211" t="str">
        <f>IF('Indicator Date hidden'!R135="x","x",$Q$2-'Indicator Date hidden'!R135)</f>
        <v>x</v>
      </c>
      <c r="R134" s="211">
        <f>IF('Indicator Date hidden'!S135="x","x",$R$2-'Indicator Date hidden'!S135)</f>
        <v>0</v>
      </c>
      <c r="S134" s="211">
        <f>IF('Indicator Date hidden'!T135="x","x",$S$2-'Indicator Date hidden'!T135)</f>
        <v>0</v>
      </c>
      <c r="T134" s="211">
        <f>IF('Indicator Date hidden'!U135="x","x",$T$2-'Indicator Date hidden'!U135)</f>
        <v>0</v>
      </c>
      <c r="U134" s="211">
        <f>IF('Indicator Date hidden'!V135="x","x",$U$2-'Indicator Date hidden'!V135)</f>
        <v>0</v>
      </c>
      <c r="V134" s="211">
        <f>IF('Indicator Date hidden'!W135="x","x",$V$2-'Indicator Date hidden'!W135)</f>
        <v>0</v>
      </c>
      <c r="W134" s="211">
        <f>IF('Indicator Date hidden'!X135="x","x",$W$2-'Indicator Date hidden'!X135)</f>
        <v>3</v>
      </c>
      <c r="X134" s="211">
        <f>IF('Indicator Date hidden'!Y135="x","x",$X$2-'Indicator Date hidden'!Y135)</f>
        <v>4</v>
      </c>
      <c r="Y134" s="211">
        <f>IF('Indicator Date hidden'!Z135="x","x",$Y$2-'Indicator Date hidden'!Z135)</f>
        <v>0</v>
      </c>
      <c r="Z134" s="211">
        <f>IF('Indicator Date hidden'!AA135="x","x",$Z$2-'Indicator Date hidden'!AA135)</f>
        <v>0</v>
      </c>
      <c r="AA134" s="211">
        <f>IF('Indicator Date hidden'!AB135="x","x",$AA$2-'Indicator Date hidden'!AB135)</f>
        <v>0</v>
      </c>
      <c r="AB134" s="211">
        <f>IF('Indicator Date hidden'!AC135="x","x",$AB$2-'Indicator Date hidden'!AC135)</f>
        <v>0</v>
      </c>
      <c r="AC134" s="211">
        <f>IF('Indicator Date hidden'!AD135="x","x",$AC$2-'Indicator Date hidden'!AD135)</f>
        <v>0</v>
      </c>
      <c r="AD134" s="211">
        <f>IF('Indicator Date hidden'!AE135="x","x",$AD$2-'Indicator Date hidden'!AE135)</f>
        <v>0</v>
      </c>
      <c r="AE134" s="211">
        <f>IF('Indicator Date hidden'!AF135="x","x",$AE$2-'Indicator Date hidden'!AF135)</f>
        <v>0</v>
      </c>
      <c r="AF134" s="211">
        <f>IF('Indicator Date hidden'!AG135="x","x",$AF$2-'Indicator Date hidden'!AG135)</f>
        <v>4</v>
      </c>
      <c r="AG134" s="211">
        <f>IF('Indicator Date hidden'!AH135="x","x",$AG$2-'Indicator Date hidden'!AH135)</f>
        <v>0</v>
      </c>
      <c r="AH134" s="211">
        <f>IF('Indicator Date hidden'!AI135="x","x",$AH$2-'Indicator Date hidden'!AI135)</f>
        <v>0</v>
      </c>
      <c r="AI134" s="211">
        <f>IF('Indicator Date hidden'!AJ135="x","x",$AI$2-'Indicator Date hidden'!AJ135)</f>
        <v>0</v>
      </c>
      <c r="AJ134" s="211">
        <f>IF('Indicator Date hidden'!AK135="x","x",$AJ$2-'Indicator Date hidden'!AK135)</f>
        <v>1</v>
      </c>
      <c r="AK134" s="211">
        <f>IF('Indicator Date hidden'!AL135="x","x",$AK$2-'Indicator Date hidden'!AL135)</f>
        <v>1</v>
      </c>
      <c r="AL134" s="211">
        <f>IF('Indicator Date hidden'!AM135="x","x",$AL$2-'Indicator Date hidden'!AM135)</f>
        <v>0</v>
      </c>
      <c r="AM134" s="211">
        <f>IF('Indicator Date hidden'!AN135="x","x",$AM$2-'Indicator Date hidden'!AN135)</f>
        <v>0</v>
      </c>
      <c r="AN134" s="211">
        <f>IF('Indicator Date hidden'!AO135="x","x",$AN$2-'Indicator Date hidden'!AO135)</f>
        <v>0</v>
      </c>
      <c r="AO134" s="211" t="str">
        <f>IF('Indicator Date hidden'!AP135="x","x",$AO$2-'Indicator Date hidden'!AP135)</f>
        <v>x</v>
      </c>
      <c r="AP134" s="211" t="str">
        <f>IF('Indicator Date hidden'!AQ135="x","x",$AP$2-'Indicator Date hidden'!AQ135)</f>
        <v>x</v>
      </c>
      <c r="AQ134" s="211">
        <f>IF('Indicator Date hidden'!AR135="x","x",$AQ$2-'Indicator Date hidden'!AR135)</f>
        <v>4</v>
      </c>
      <c r="AR134" s="211">
        <f>IF('Indicator Date hidden'!AS135="x","x",$AR$2-'Indicator Date hidden'!AS135)</f>
        <v>0</v>
      </c>
      <c r="AS134" s="211">
        <f>IF('Indicator Date hidden'!AT135="x","x",$AS$2-'Indicator Date hidden'!AT135)</f>
        <v>0</v>
      </c>
      <c r="AT134" s="211">
        <f>IF('Indicator Date hidden'!AU135="x","x",$AT$2-'Indicator Date hidden'!AU135)</f>
        <v>0</v>
      </c>
      <c r="AU134" s="211">
        <f>IF('Indicator Date hidden'!AV135="x","x",$AU$2-'Indicator Date hidden'!AV135)</f>
        <v>1</v>
      </c>
      <c r="AV134" s="211">
        <f>IF('Indicator Date hidden'!AW135="x","x",$AV$2-'Indicator Date hidden'!AW135)</f>
        <v>0</v>
      </c>
      <c r="AW134" s="211">
        <f>IF('Indicator Date hidden'!AX135="x","x",$AW$2-'Indicator Date hidden'!AX135)</f>
        <v>0</v>
      </c>
      <c r="AX134" s="211">
        <f>IF('Indicator Date hidden'!AY135="x","x",$AX$2-'Indicator Date hidden'!AY135)</f>
        <v>0</v>
      </c>
      <c r="AY134" s="211">
        <f>IF('Indicator Date hidden'!AZ135="x","x",$AY$2-'Indicator Date hidden'!AZ135)</f>
        <v>0</v>
      </c>
      <c r="AZ134" s="211">
        <f>IF('Indicator Date hidden'!BA135="x","x",$AZ$2-'Indicator Date hidden'!BA135)</f>
        <v>0</v>
      </c>
      <c r="BA134">
        <f t="shared" si="20"/>
        <v>18</v>
      </c>
      <c r="BB134" s="21">
        <f t="shared" si="21"/>
        <v>0.375</v>
      </c>
      <c r="BC134">
        <f t="shared" si="22"/>
        <v>7</v>
      </c>
      <c r="BD134" s="21">
        <f t="shared" si="23"/>
        <v>1.0532687216470449</v>
      </c>
      <c r="BE134" s="281">
        <f t="shared" si="24"/>
        <v>0</v>
      </c>
    </row>
    <row r="135" spans="1:57" x14ac:dyDescent="0.25">
      <c r="A135" t="s">
        <v>8585</v>
      </c>
      <c r="B135" s="211">
        <f>IF('Indicator Date hidden'!C136="x","x",$B$2-'Indicator Date hidden'!C136)</f>
        <v>0</v>
      </c>
      <c r="C135" s="211">
        <f>IF('Indicator Date hidden'!D136="x","x",$C$2-'Indicator Date hidden'!D136)</f>
        <v>0</v>
      </c>
      <c r="D135" s="211">
        <f>IF('Indicator Date hidden'!E136="x","x",$D$2-'Indicator Date hidden'!E136)</f>
        <v>0</v>
      </c>
      <c r="E135" s="211">
        <f>IF('Indicator Date hidden'!F136="x","x",$E$2-'Indicator Date hidden'!F136)</f>
        <v>0</v>
      </c>
      <c r="F135" s="211">
        <f>IF('Indicator Date hidden'!G136="x","x",$F$2-'Indicator Date hidden'!G136)</f>
        <v>0</v>
      </c>
      <c r="G135" s="211">
        <f>IF('Indicator Date hidden'!H136="x","x",$G$2-'Indicator Date hidden'!H136)</f>
        <v>0</v>
      </c>
      <c r="H135" s="211">
        <f>IF('Indicator Date hidden'!I136="x","x",$H$2-'Indicator Date hidden'!I136)</f>
        <v>0</v>
      </c>
      <c r="I135" s="211">
        <f>IF('Indicator Date hidden'!J136="x","x",$I$2-'Indicator Date hidden'!J136)</f>
        <v>0</v>
      </c>
      <c r="J135" s="211">
        <f>IF('Indicator Date hidden'!K136="x","x",$J$2-'Indicator Date hidden'!K136)</f>
        <v>0</v>
      </c>
      <c r="K135" s="211">
        <f>IF('Indicator Date hidden'!L136="x","x",$K$2-'Indicator Date hidden'!L136)</f>
        <v>0</v>
      </c>
      <c r="L135" s="211">
        <f>IF('Indicator Date hidden'!M136="x","x",$L$2-'Indicator Date hidden'!M136)</f>
        <v>0</v>
      </c>
      <c r="M135" s="211">
        <f>IF('Indicator Date hidden'!N136="x","x",$M$2-'Indicator Date hidden'!N136)</f>
        <v>0</v>
      </c>
      <c r="N135" s="211">
        <f>IF('Indicator Date hidden'!O136="x","x",$N$2-'Indicator Date hidden'!O136)</f>
        <v>0</v>
      </c>
      <c r="O135" s="211">
        <f>IF('Indicator Date hidden'!P136="x","x",$O$2-'Indicator Date hidden'!P136)</f>
        <v>0</v>
      </c>
      <c r="P135" s="211">
        <f>IF('Indicator Date hidden'!Q136="x","x",$P$2-'Indicator Date hidden'!Q136)</f>
        <v>0</v>
      </c>
      <c r="Q135" s="211" t="str">
        <f>IF('Indicator Date hidden'!R136="x","x",$Q$2-'Indicator Date hidden'!R136)</f>
        <v>x</v>
      </c>
      <c r="R135" s="211">
        <f>IF('Indicator Date hidden'!S136="x","x",$R$2-'Indicator Date hidden'!S136)</f>
        <v>0</v>
      </c>
      <c r="S135" s="211">
        <f>IF('Indicator Date hidden'!T136="x","x",$S$2-'Indicator Date hidden'!T136)</f>
        <v>0</v>
      </c>
      <c r="T135" s="211">
        <f>IF('Indicator Date hidden'!U136="x","x",$T$2-'Indicator Date hidden'!U136)</f>
        <v>0</v>
      </c>
      <c r="U135" s="211">
        <f>IF('Indicator Date hidden'!V136="x","x",$U$2-'Indicator Date hidden'!V136)</f>
        <v>0</v>
      </c>
      <c r="V135" s="211">
        <f>IF('Indicator Date hidden'!W136="x","x",$V$2-'Indicator Date hidden'!W136)</f>
        <v>0</v>
      </c>
      <c r="W135" s="211">
        <f>IF('Indicator Date hidden'!X136="x","x",$W$2-'Indicator Date hidden'!X136)</f>
        <v>2</v>
      </c>
      <c r="X135" s="211">
        <f>IF('Indicator Date hidden'!Y136="x","x",$X$2-'Indicator Date hidden'!Y136)</f>
        <v>2</v>
      </c>
      <c r="Y135" s="211">
        <f>IF('Indicator Date hidden'!Z136="x","x",$Y$2-'Indicator Date hidden'!Z136)</f>
        <v>0</v>
      </c>
      <c r="Z135" s="211">
        <f>IF('Indicator Date hidden'!AA136="x","x",$Z$2-'Indicator Date hidden'!AA136)</f>
        <v>0</v>
      </c>
      <c r="AA135" s="211">
        <f>IF('Indicator Date hidden'!AB136="x","x",$AA$2-'Indicator Date hidden'!AB136)</f>
        <v>0</v>
      </c>
      <c r="AB135" s="211">
        <f>IF('Indicator Date hidden'!AC136="x","x",$AB$2-'Indicator Date hidden'!AC136)</f>
        <v>0</v>
      </c>
      <c r="AC135" s="211">
        <f>IF('Indicator Date hidden'!AD136="x","x",$AC$2-'Indicator Date hidden'!AD136)</f>
        <v>0</v>
      </c>
      <c r="AD135" s="211">
        <f>IF('Indicator Date hidden'!AE136="x","x",$AD$2-'Indicator Date hidden'!AE136)</f>
        <v>0</v>
      </c>
      <c r="AE135" s="211">
        <f>IF('Indicator Date hidden'!AF136="x","x",$AE$2-'Indicator Date hidden'!AF136)</f>
        <v>0</v>
      </c>
      <c r="AF135" s="211">
        <f>IF('Indicator Date hidden'!AG136="x","x",$AF$2-'Indicator Date hidden'!AG136)</f>
        <v>0</v>
      </c>
      <c r="AG135" s="211">
        <f>IF('Indicator Date hidden'!AH136="x","x",$AG$2-'Indicator Date hidden'!AH136)</f>
        <v>0</v>
      </c>
      <c r="AH135" s="211">
        <f>IF('Indicator Date hidden'!AI136="x","x",$AH$2-'Indicator Date hidden'!AI136)</f>
        <v>0</v>
      </c>
      <c r="AI135" s="211">
        <f>IF('Indicator Date hidden'!AJ136="x","x",$AI$2-'Indicator Date hidden'!AJ136)</f>
        <v>0</v>
      </c>
      <c r="AJ135" s="211" t="str">
        <f>IF('Indicator Date hidden'!AK136="x","x",$AJ$2-'Indicator Date hidden'!AK136)</f>
        <v>x</v>
      </c>
      <c r="AK135" s="211">
        <f>IF('Indicator Date hidden'!AL136="x","x",$AK$2-'Indicator Date hidden'!AL136)</f>
        <v>1</v>
      </c>
      <c r="AL135" s="211">
        <f>IF('Indicator Date hidden'!AM136="x","x",$AL$2-'Indicator Date hidden'!AM136)</f>
        <v>0</v>
      </c>
      <c r="AM135" s="211">
        <f>IF('Indicator Date hidden'!AN136="x","x",$AM$2-'Indicator Date hidden'!AN136)</f>
        <v>0</v>
      </c>
      <c r="AN135" s="211">
        <f>IF('Indicator Date hidden'!AO136="x","x",$AN$2-'Indicator Date hidden'!AO136)</f>
        <v>0</v>
      </c>
      <c r="AO135" s="211">
        <f>IF('Indicator Date hidden'!AP136="x","x",$AO$2-'Indicator Date hidden'!AP136)</f>
        <v>1</v>
      </c>
      <c r="AP135" s="211">
        <f>IF('Indicator Date hidden'!AQ136="x","x",$AP$2-'Indicator Date hidden'!AQ136)</f>
        <v>1</v>
      </c>
      <c r="AQ135" s="211">
        <f>IF('Indicator Date hidden'!AR136="x","x",$AQ$2-'Indicator Date hidden'!AR136)</f>
        <v>6</v>
      </c>
      <c r="AR135" s="211">
        <f>IF('Indicator Date hidden'!AS136="x","x",$AR$2-'Indicator Date hidden'!AS136)</f>
        <v>0</v>
      </c>
      <c r="AS135" s="211">
        <f>IF('Indicator Date hidden'!AT136="x","x",$AS$2-'Indicator Date hidden'!AT136)</f>
        <v>0</v>
      </c>
      <c r="AT135" s="211">
        <f>IF('Indicator Date hidden'!AU136="x","x",$AT$2-'Indicator Date hidden'!AU136)</f>
        <v>0</v>
      </c>
      <c r="AU135" s="211">
        <f>IF('Indicator Date hidden'!AV136="x","x",$AU$2-'Indicator Date hidden'!AV136)</f>
        <v>0</v>
      </c>
      <c r="AV135" s="211">
        <f>IF('Indicator Date hidden'!AW136="x","x",$AV$2-'Indicator Date hidden'!AW136)</f>
        <v>0</v>
      </c>
      <c r="AW135" s="211">
        <f>IF('Indicator Date hidden'!AX136="x","x",$AW$2-'Indicator Date hidden'!AX136)</f>
        <v>0</v>
      </c>
      <c r="AX135" s="211">
        <f>IF('Indicator Date hidden'!AY136="x","x",$AX$2-'Indicator Date hidden'!AY136)</f>
        <v>0</v>
      </c>
      <c r="AY135" s="211">
        <f>IF('Indicator Date hidden'!AZ136="x","x",$AY$2-'Indicator Date hidden'!AZ136)</f>
        <v>0</v>
      </c>
      <c r="AZ135" s="211">
        <f>IF('Indicator Date hidden'!BA136="x","x",$AZ$2-'Indicator Date hidden'!BA136)</f>
        <v>0</v>
      </c>
      <c r="BA135">
        <f t="shared" si="20"/>
        <v>13</v>
      </c>
      <c r="BB135" s="21">
        <f t="shared" si="21"/>
        <v>0.26530612244897961</v>
      </c>
      <c r="BC135">
        <f t="shared" si="22"/>
        <v>6</v>
      </c>
      <c r="BD135" s="21">
        <f t="shared" si="23"/>
        <v>0.94275995611845698</v>
      </c>
      <c r="BE135" s="281">
        <f t="shared" si="24"/>
        <v>0</v>
      </c>
    </row>
    <row r="136" spans="1:57" x14ac:dyDescent="0.25">
      <c r="A136" t="s">
        <v>8575</v>
      </c>
      <c r="B136" s="211">
        <f>IF('Indicator Date hidden'!C137="x","x",$B$2-'Indicator Date hidden'!C137)</f>
        <v>0</v>
      </c>
      <c r="C136" s="211">
        <f>IF('Indicator Date hidden'!D137="x","x",$C$2-'Indicator Date hidden'!D137)</f>
        <v>0</v>
      </c>
      <c r="D136" s="211">
        <f>IF('Indicator Date hidden'!E137="x","x",$D$2-'Indicator Date hidden'!E137)</f>
        <v>0</v>
      </c>
      <c r="E136" s="211">
        <f>IF('Indicator Date hidden'!F137="x","x",$E$2-'Indicator Date hidden'!F137)</f>
        <v>0</v>
      </c>
      <c r="F136" s="211">
        <f>IF('Indicator Date hidden'!G137="x","x",$F$2-'Indicator Date hidden'!G137)</f>
        <v>0</v>
      </c>
      <c r="G136" s="211">
        <f>IF('Indicator Date hidden'!H137="x","x",$G$2-'Indicator Date hidden'!H137)</f>
        <v>0</v>
      </c>
      <c r="H136" s="211">
        <f>IF('Indicator Date hidden'!I137="x","x",$H$2-'Indicator Date hidden'!I137)</f>
        <v>0</v>
      </c>
      <c r="I136" s="211">
        <f>IF('Indicator Date hidden'!J137="x","x",$I$2-'Indicator Date hidden'!J137)</f>
        <v>0</v>
      </c>
      <c r="J136" s="211">
        <f>IF('Indicator Date hidden'!K137="x","x",$J$2-'Indicator Date hidden'!K137)</f>
        <v>0</v>
      </c>
      <c r="K136" s="211">
        <f>IF('Indicator Date hidden'!L137="x","x",$K$2-'Indicator Date hidden'!L137)</f>
        <v>0</v>
      </c>
      <c r="L136" s="211">
        <f>IF('Indicator Date hidden'!M137="x","x",$L$2-'Indicator Date hidden'!M137)</f>
        <v>0</v>
      </c>
      <c r="M136" s="211">
        <f>IF('Indicator Date hidden'!N137="x","x",$M$2-'Indicator Date hidden'!N137)</f>
        <v>0</v>
      </c>
      <c r="N136" s="211">
        <f>IF('Indicator Date hidden'!O137="x","x",$N$2-'Indicator Date hidden'!O137)</f>
        <v>0</v>
      </c>
      <c r="O136" s="211">
        <f>IF('Indicator Date hidden'!P137="x","x",$O$2-'Indicator Date hidden'!P137)</f>
        <v>0</v>
      </c>
      <c r="P136" s="211">
        <f>IF('Indicator Date hidden'!Q137="x","x",$P$2-'Indicator Date hidden'!Q137)</f>
        <v>0</v>
      </c>
      <c r="Q136" s="211">
        <f>IF('Indicator Date hidden'!R137="x","x",$Q$2-'Indicator Date hidden'!R137)</f>
        <v>2</v>
      </c>
      <c r="R136" s="211">
        <f>IF('Indicator Date hidden'!S137="x","x",$R$2-'Indicator Date hidden'!S137)</f>
        <v>0</v>
      </c>
      <c r="S136" s="211">
        <f>IF('Indicator Date hidden'!T137="x","x",$S$2-'Indicator Date hidden'!T137)</f>
        <v>0</v>
      </c>
      <c r="T136" s="211">
        <f>IF('Indicator Date hidden'!U137="x","x",$T$2-'Indicator Date hidden'!U137)</f>
        <v>0</v>
      </c>
      <c r="U136" s="211">
        <f>IF('Indicator Date hidden'!V137="x","x",$U$2-'Indicator Date hidden'!V137)</f>
        <v>0</v>
      </c>
      <c r="V136" s="211">
        <f>IF('Indicator Date hidden'!W137="x","x",$V$2-'Indicator Date hidden'!W137)</f>
        <v>0</v>
      </c>
      <c r="W136" s="211">
        <f>IF('Indicator Date hidden'!X137="x","x",$W$2-'Indicator Date hidden'!X137)</f>
        <v>2</v>
      </c>
      <c r="X136" s="211">
        <f>IF('Indicator Date hidden'!Y137="x","x",$X$2-'Indicator Date hidden'!Y137)</f>
        <v>2</v>
      </c>
      <c r="Y136" s="211">
        <f>IF('Indicator Date hidden'!Z137="x","x",$Y$2-'Indicator Date hidden'!Z137)</f>
        <v>0</v>
      </c>
      <c r="Z136" s="211">
        <f>IF('Indicator Date hidden'!AA137="x","x",$Z$2-'Indicator Date hidden'!AA137)</f>
        <v>0</v>
      </c>
      <c r="AA136" s="211">
        <f>IF('Indicator Date hidden'!AB137="x","x",$AA$2-'Indicator Date hidden'!AB137)</f>
        <v>0</v>
      </c>
      <c r="AB136" s="211">
        <f>IF('Indicator Date hidden'!AC137="x","x",$AB$2-'Indicator Date hidden'!AC137)</f>
        <v>0</v>
      </c>
      <c r="AC136" s="211">
        <f>IF('Indicator Date hidden'!AD137="x","x",$AC$2-'Indicator Date hidden'!AD137)</f>
        <v>0</v>
      </c>
      <c r="AD136" s="211">
        <f>IF('Indicator Date hidden'!AE137="x","x",$AD$2-'Indicator Date hidden'!AE137)</f>
        <v>0</v>
      </c>
      <c r="AE136" s="211">
        <f>IF('Indicator Date hidden'!AF137="x","x",$AE$2-'Indicator Date hidden'!AF137)</f>
        <v>0</v>
      </c>
      <c r="AF136" s="211">
        <f>IF('Indicator Date hidden'!AG137="x","x",$AF$2-'Indicator Date hidden'!AG137)</f>
        <v>0</v>
      </c>
      <c r="AG136" s="211">
        <f>IF('Indicator Date hidden'!AH137="x","x",$AG$2-'Indicator Date hidden'!AH137)</f>
        <v>0</v>
      </c>
      <c r="AH136" s="211">
        <f>IF('Indicator Date hidden'!AI137="x","x",$AH$2-'Indicator Date hidden'!AI137)</f>
        <v>0</v>
      </c>
      <c r="AI136" s="211">
        <f>IF('Indicator Date hidden'!AJ137="x","x",$AI$2-'Indicator Date hidden'!AJ137)</f>
        <v>0</v>
      </c>
      <c r="AJ136" s="211">
        <f>IF('Indicator Date hidden'!AK137="x","x",$AJ$2-'Indicator Date hidden'!AK137)</f>
        <v>1</v>
      </c>
      <c r="AK136" s="211">
        <f>IF('Indicator Date hidden'!AL137="x","x",$AK$2-'Indicator Date hidden'!AL137)</f>
        <v>1</v>
      </c>
      <c r="AL136" s="211">
        <f>IF('Indicator Date hidden'!AM137="x","x",$AL$2-'Indicator Date hidden'!AM137)</f>
        <v>0</v>
      </c>
      <c r="AM136" s="211">
        <f>IF('Indicator Date hidden'!AN137="x","x",$AM$2-'Indicator Date hidden'!AN137)</f>
        <v>0</v>
      </c>
      <c r="AN136" s="211">
        <f>IF('Indicator Date hidden'!AO137="x","x",$AN$2-'Indicator Date hidden'!AO137)</f>
        <v>0</v>
      </c>
      <c r="AO136" s="211">
        <f>IF('Indicator Date hidden'!AP137="x","x",$AO$2-'Indicator Date hidden'!AP137)</f>
        <v>0</v>
      </c>
      <c r="AP136" s="211">
        <f>IF('Indicator Date hidden'!AQ137="x","x",$AP$2-'Indicator Date hidden'!AQ137)</f>
        <v>0</v>
      </c>
      <c r="AQ136" s="211">
        <f>IF('Indicator Date hidden'!AR137="x","x",$AQ$2-'Indicator Date hidden'!AR137)</f>
        <v>0</v>
      </c>
      <c r="AR136" s="211">
        <f>IF('Indicator Date hidden'!AS137="x","x",$AR$2-'Indicator Date hidden'!AS137)</f>
        <v>0</v>
      </c>
      <c r="AS136" s="211">
        <f>IF('Indicator Date hidden'!AT137="x","x",$AS$2-'Indicator Date hidden'!AT137)</f>
        <v>0</v>
      </c>
      <c r="AT136" s="211">
        <f>IF('Indicator Date hidden'!AU137="x","x",$AT$2-'Indicator Date hidden'!AU137)</f>
        <v>0</v>
      </c>
      <c r="AU136" s="211">
        <f>IF('Indicator Date hidden'!AV137="x","x",$AU$2-'Indicator Date hidden'!AV137)</f>
        <v>2</v>
      </c>
      <c r="AV136" s="211">
        <f>IF('Indicator Date hidden'!AW137="x","x",$AV$2-'Indicator Date hidden'!AW137)</f>
        <v>0</v>
      </c>
      <c r="AW136" s="211">
        <f>IF('Indicator Date hidden'!AX137="x","x",$AW$2-'Indicator Date hidden'!AX137)</f>
        <v>0</v>
      </c>
      <c r="AX136" s="211">
        <f>IF('Indicator Date hidden'!AY137="x","x",$AX$2-'Indicator Date hidden'!AY137)</f>
        <v>0</v>
      </c>
      <c r="AY136" s="211">
        <f>IF('Indicator Date hidden'!AZ137="x","x",$AY$2-'Indicator Date hidden'!AZ137)</f>
        <v>0</v>
      </c>
      <c r="AZ136" s="211">
        <f>IF('Indicator Date hidden'!BA137="x","x",$AZ$2-'Indicator Date hidden'!BA137)</f>
        <v>0</v>
      </c>
      <c r="BA136">
        <f t="shared" si="20"/>
        <v>10</v>
      </c>
      <c r="BB136" s="21">
        <f t="shared" si="21"/>
        <v>0.19607843137254902</v>
      </c>
      <c r="BC136">
        <f t="shared" si="22"/>
        <v>6</v>
      </c>
      <c r="BD136" s="21">
        <f t="shared" si="23"/>
        <v>0.56079802533627809</v>
      </c>
      <c r="BE136" s="281">
        <f t="shared" si="24"/>
        <v>0</v>
      </c>
    </row>
    <row r="137" spans="1:57" x14ac:dyDescent="0.25">
      <c r="A137" t="s">
        <v>8576</v>
      </c>
      <c r="B137" s="211">
        <f>IF('Indicator Date hidden'!C138="x","x",$B$2-'Indicator Date hidden'!C138)</f>
        <v>0</v>
      </c>
      <c r="C137" s="211">
        <f>IF('Indicator Date hidden'!D138="x","x",$C$2-'Indicator Date hidden'!D138)</f>
        <v>0</v>
      </c>
      <c r="D137" s="211">
        <f>IF('Indicator Date hidden'!E138="x","x",$D$2-'Indicator Date hidden'!E138)</f>
        <v>0</v>
      </c>
      <c r="E137" s="211">
        <f>IF('Indicator Date hidden'!F138="x","x",$E$2-'Indicator Date hidden'!F138)</f>
        <v>0</v>
      </c>
      <c r="F137" s="211">
        <f>IF('Indicator Date hidden'!G138="x","x",$F$2-'Indicator Date hidden'!G138)</f>
        <v>0</v>
      </c>
      <c r="G137" s="211">
        <f>IF('Indicator Date hidden'!H138="x","x",$G$2-'Indicator Date hidden'!H138)</f>
        <v>0</v>
      </c>
      <c r="H137" s="211">
        <f>IF('Indicator Date hidden'!I138="x","x",$H$2-'Indicator Date hidden'!I138)</f>
        <v>0</v>
      </c>
      <c r="I137" s="211">
        <f>IF('Indicator Date hidden'!J138="x","x",$I$2-'Indicator Date hidden'!J138)</f>
        <v>0</v>
      </c>
      <c r="J137" s="211">
        <f>IF('Indicator Date hidden'!K138="x","x",$J$2-'Indicator Date hidden'!K138)</f>
        <v>0</v>
      </c>
      <c r="K137" s="211">
        <f>IF('Indicator Date hidden'!L138="x","x",$K$2-'Indicator Date hidden'!L138)</f>
        <v>0</v>
      </c>
      <c r="L137" s="211">
        <f>IF('Indicator Date hidden'!M138="x","x",$L$2-'Indicator Date hidden'!M138)</f>
        <v>0</v>
      </c>
      <c r="M137" s="211">
        <f>IF('Indicator Date hidden'!N138="x","x",$M$2-'Indicator Date hidden'!N138)</f>
        <v>0</v>
      </c>
      <c r="N137" s="211">
        <f>IF('Indicator Date hidden'!O138="x","x",$N$2-'Indicator Date hidden'!O138)</f>
        <v>0</v>
      </c>
      <c r="O137" s="211">
        <f>IF('Indicator Date hidden'!P138="x","x",$O$2-'Indicator Date hidden'!P138)</f>
        <v>0</v>
      </c>
      <c r="P137" s="211">
        <f>IF('Indicator Date hidden'!Q138="x","x",$P$2-'Indicator Date hidden'!Q138)</f>
        <v>0</v>
      </c>
      <c r="Q137" s="211">
        <f>IF('Indicator Date hidden'!R138="x","x",$Q$2-'Indicator Date hidden'!R138)</f>
        <v>1</v>
      </c>
      <c r="R137" s="211">
        <f>IF('Indicator Date hidden'!S138="x","x",$R$2-'Indicator Date hidden'!S138)</f>
        <v>0</v>
      </c>
      <c r="S137" s="211">
        <f>IF('Indicator Date hidden'!T138="x","x",$S$2-'Indicator Date hidden'!T138)</f>
        <v>0</v>
      </c>
      <c r="T137" s="211">
        <f>IF('Indicator Date hidden'!U138="x","x",$T$2-'Indicator Date hidden'!U138)</f>
        <v>0</v>
      </c>
      <c r="U137" s="211">
        <f>IF('Indicator Date hidden'!V138="x","x",$U$2-'Indicator Date hidden'!V138)</f>
        <v>0</v>
      </c>
      <c r="V137" s="211">
        <f>IF('Indicator Date hidden'!W138="x","x",$V$2-'Indicator Date hidden'!W138)</f>
        <v>0</v>
      </c>
      <c r="W137" s="211">
        <f>IF('Indicator Date hidden'!X138="x","x",$W$2-'Indicator Date hidden'!X138)</f>
        <v>3</v>
      </c>
      <c r="X137" s="211" t="str">
        <f>IF('Indicator Date hidden'!Y138="x","x",$X$2-'Indicator Date hidden'!Y138)</f>
        <v>x</v>
      </c>
      <c r="Y137" s="211">
        <f>IF('Indicator Date hidden'!Z138="x","x",$Y$2-'Indicator Date hidden'!Z138)</f>
        <v>0</v>
      </c>
      <c r="Z137" s="211">
        <f>IF('Indicator Date hidden'!AA138="x","x",$Z$2-'Indicator Date hidden'!AA138)</f>
        <v>0</v>
      </c>
      <c r="AA137" s="211">
        <f>IF('Indicator Date hidden'!AB138="x","x",$AA$2-'Indicator Date hidden'!AB138)</f>
        <v>0</v>
      </c>
      <c r="AB137" s="211">
        <f>IF('Indicator Date hidden'!AC138="x","x",$AB$2-'Indicator Date hidden'!AC138)</f>
        <v>0</v>
      </c>
      <c r="AC137" s="211">
        <f>IF('Indicator Date hidden'!AD138="x","x",$AC$2-'Indicator Date hidden'!AD138)</f>
        <v>0</v>
      </c>
      <c r="AD137" s="211">
        <f>IF('Indicator Date hidden'!AE138="x","x",$AD$2-'Indicator Date hidden'!AE138)</f>
        <v>0</v>
      </c>
      <c r="AE137" s="211">
        <f>IF('Indicator Date hidden'!AF138="x","x",$AE$2-'Indicator Date hidden'!AF138)</f>
        <v>0</v>
      </c>
      <c r="AF137" s="211">
        <f>IF('Indicator Date hidden'!AG138="x","x",$AF$2-'Indicator Date hidden'!AG138)</f>
        <v>1</v>
      </c>
      <c r="AG137" s="211">
        <f>IF('Indicator Date hidden'!AH138="x","x",$AG$2-'Indicator Date hidden'!AH138)</f>
        <v>0</v>
      </c>
      <c r="AH137" s="211">
        <f>IF('Indicator Date hidden'!AI138="x","x",$AH$2-'Indicator Date hidden'!AI138)</f>
        <v>0</v>
      </c>
      <c r="AI137" s="211">
        <f>IF('Indicator Date hidden'!AJ138="x","x",$AI$2-'Indicator Date hidden'!AJ138)</f>
        <v>0</v>
      </c>
      <c r="AJ137" s="211">
        <f>IF('Indicator Date hidden'!AK138="x","x",$AJ$2-'Indicator Date hidden'!AK138)</f>
        <v>1</v>
      </c>
      <c r="AK137" s="211">
        <f>IF('Indicator Date hidden'!AL138="x","x",$AK$2-'Indicator Date hidden'!AL138)</f>
        <v>1</v>
      </c>
      <c r="AL137" s="211">
        <f>IF('Indicator Date hidden'!AM138="x","x",$AL$2-'Indicator Date hidden'!AM138)</f>
        <v>0</v>
      </c>
      <c r="AM137" s="211">
        <f>IF('Indicator Date hidden'!AN138="x","x",$AM$2-'Indicator Date hidden'!AN138)</f>
        <v>0</v>
      </c>
      <c r="AN137" s="211">
        <f>IF('Indicator Date hidden'!AO138="x","x",$AN$2-'Indicator Date hidden'!AO138)</f>
        <v>0</v>
      </c>
      <c r="AO137" s="211">
        <f>IF('Indicator Date hidden'!AP138="x","x",$AO$2-'Indicator Date hidden'!AP138)</f>
        <v>0</v>
      </c>
      <c r="AP137" s="211">
        <f>IF('Indicator Date hidden'!AQ138="x","x",$AP$2-'Indicator Date hidden'!AQ138)</f>
        <v>0</v>
      </c>
      <c r="AQ137" s="211">
        <f>IF('Indicator Date hidden'!AR138="x","x",$AQ$2-'Indicator Date hidden'!AR138)</f>
        <v>0</v>
      </c>
      <c r="AR137" s="211">
        <f>IF('Indicator Date hidden'!AS138="x","x",$AR$2-'Indicator Date hidden'!AS138)</f>
        <v>0</v>
      </c>
      <c r="AS137" s="211">
        <f>IF('Indicator Date hidden'!AT138="x","x",$AS$2-'Indicator Date hidden'!AT138)</f>
        <v>0</v>
      </c>
      <c r="AT137" s="211">
        <f>IF('Indicator Date hidden'!AU138="x","x",$AT$2-'Indicator Date hidden'!AU138)</f>
        <v>0</v>
      </c>
      <c r="AU137" s="211">
        <f>IF('Indicator Date hidden'!AV138="x","x",$AU$2-'Indicator Date hidden'!AV138)</f>
        <v>6</v>
      </c>
      <c r="AV137" s="211">
        <f>IF('Indicator Date hidden'!AW138="x","x",$AV$2-'Indicator Date hidden'!AW138)</f>
        <v>0</v>
      </c>
      <c r="AW137" s="211">
        <f>IF('Indicator Date hidden'!AX138="x","x",$AW$2-'Indicator Date hidden'!AX138)</f>
        <v>0</v>
      </c>
      <c r="AX137" s="211">
        <f>IF('Indicator Date hidden'!AY138="x","x",$AX$2-'Indicator Date hidden'!AY138)</f>
        <v>0</v>
      </c>
      <c r="AY137" s="211">
        <f>IF('Indicator Date hidden'!AZ138="x","x",$AY$2-'Indicator Date hidden'!AZ138)</f>
        <v>0</v>
      </c>
      <c r="AZ137" s="211">
        <f>IF('Indicator Date hidden'!BA138="x","x",$AZ$2-'Indicator Date hidden'!BA138)</f>
        <v>0</v>
      </c>
      <c r="BA137">
        <f t="shared" si="20"/>
        <v>13</v>
      </c>
      <c r="BB137" s="21">
        <f t="shared" si="21"/>
        <v>0.26</v>
      </c>
      <c r="BC137">
        <f t="shared" si="22"/>
        <v>6</v>
      </c>
      <c r="BD137" s="21">
        <f t="shared" si="23"/>
        <v>0.95519631490076429</v>
      </c>
      <c r="BE137" s="281">
        <f t="shared" si="24"/>
        <v>0</v>
      </c>
    </row>
    <row r="138" spans="1:57" x14ac:dyDescent="0.25">
      <c r="A138" t="s">
        <v>8580</v>
      </c>
      <c r="B138" s="211">
        <f>IF('Indicator Date hidden'!C139="x","x",$B$2-'Indicator Date hidden'!C139)</f>
        <v>0</v>
      </c>
      <c r="C138" s="211">
        <f>IF('Indicator Date hidden'!D139="x","x",$C$2-'Indicator Date hidden'!D139)</f>
        <v>0</v>
      </c>
      <c r="D138" s="211">
        <f>IF('Indicator Date hidden'!E139="x","x",$D$2-'Indicator Date hidden'!E139)</f>
        <v>0</v>
      </c>
      <c r="E138" s="211">
        <f>IF('Indicator Date hidden'!F139="x","x",$E$2-'Indicator Date hidden'!F139)</f>
        <v>0</v>
      </c>
      <c r="F138" s="211">
        <f>IF('Indicator Date hidden'!G139="x","x",$F$2-'Indicator Date hidden'!G139)</f>
        <v>0</v>
      </c>
      <c r="G138" s="211">
        <f>IF('Indicator Date hidden'!H139="x","x",$G$2-'Indicator Date hidden'!H139)</f>
        <v>0</v>
      </c>
      <c r="H138" s="211">
        <f>IF('Indicator Date hidden'!I139="x","x",$H$2-'Indicator Date hidden'!I139)</f>
        <v>0</v>
      </c>
      <c r="I138" s="211">
        <f>IF('Indicator Date hidden'!J139="x","x",$I$2-'Indicator Date hidden'!J139)</f>
        <v>0</v>
      </c>
      <c r="J138" s="211">
        <f>IF('Indicator Date hidden'!K139="x","x",$J$2-'Indicator Date hidden'!K139)</f>
        <v>0</v>
      </c>
      <c r="K138" s="211">
        <f>IF('Indicator Date hidden'!L139="x","x",$K$2-'Indicator Date hidden'!L139)</f>
        <v>0</v>
      </c>
      <c r="L138" s="211">
        <f>IF('Indicator Date hidden'!M139="x","x",$L$2-'Indicator Date hidden'!M139)</f>
        <v>0</v>
      </c>
      <c r="M138" s="211">
        <f>IF('Indicator Date hidden'!N139="x","x",$M$2-'Indicator Date hidden'!N139)</f>
        <v>0</v>
      </c>
      <c r="N138" s="211">
        <f>IF('Indicator Date hidden'!O139="x","x",$N$2-'Indicator Date hidden'!O139)</f>
        <v>0</v>
      </c>
      <c r="O138" s="211">
        <f>IF('Indicator Date hidden'!P139="x","x",$O$2-'Indicator Date hidden'!P139)</f>
        <v>0</v>
      </c>
      <c r="P138" s="211">
        <f>IF('Indicator Date hidden'!Q139="x","x",$P$2-'Indicator Date hidden'!Q139)</f>
        <v>0</v>
      </c>
      <c r="Q138" s="211" t="str">
        <f>IF('Indicator Date hidden'!R139="x","x",$Q$2-'Indicator Date hidden'!R139)</f>
        <v>x</v>
      </c>
      <c r="R138" s="211">
        <f>IF('Indicator Date hidden'!S139="x","x",$R$2-'Indicator Date hidden'!S139)</f>
        <v>0</v>
      </c>
      <c r="S138" s="211">
        <f>IF('Indicator Date hidden'!T139="x","x",$S$2-'Indicator Date hidden'!T139)</f>
        <v>0</v>
      </c>
      <c r="T138" s="211">
        <f>IF('Indicator Date hidden'!U139="x","x",$T$2-'Indicator Date hidden'!U139)</f>
        <v>0</v>
      </c>
      <c r="U138" s="211" t="str">
        <f>IF('Indicator Date hidden'!V139="x","x",$U$2-'Indicator Date hidden'!V139)</f>
        <v>x</v>
      </c>
      <c r="V138" s="211">
        <f>IF('Indicator Date hidden'!W139="x","x",$V$2-'Indicator Date hidden'!W139)</f>
        <v>0</v>
      </c>
      <c r="W138" s="211" t="str">
        <f>IF('Indicator Date hidden'!X139="x","x",$W$2-'Indicator Date hidden'!X139)</f>
        <v>x</v>
      </c>
      <c r="X138" s="211">
        <f>IF('Indicator Date hidden'!Y139="x","x",$X$2-'Indicator Date hidden'!Y139)</f>
        <v>2</v>
      </c>
      <c r="Y138" s="211">
        <f>IF('Indicator Date hidden'!Z139="x","x",$Y$2-'Indicator Date hidden'!Z139)</f>
        <v>0</v>
      </c>
      <c r="Z138" s="211">
        <f>IF('Indicator Date hidden'!AA139="x","x",$Z$2-'Indicator Date hidden'!AA139)</f>
        <v>0</v>
      </c>
      <c r="AA138" s="211">
        <f>IF('Indicator Date hidden'!AB139="x","x",$AA$2-'Indicator Date hidden'!AB139)</f>
        <v>0</v>
      </c>
      <c r="AB138" s="211">
        <f>IF('Indicator Date hidden'!AC139="x","x",$AB$2-'Indicator Date hidden'!AC139)</f>
        <v>0</v>
      </c>
      <c r="AC138" s="211">
        <f>IF('Indicator Date hidden'!AD139="x","x",$AC$2-'Indicator Date hidden'!AD139)</f>
        <v>0</v>
      </c>
      <c r="AD138" s="211" t="str">
        <f>IF('Indicator Date hidden'!AE139="x","x",$AD$2-'Indicator Date hidden'!AE139)</f>
        <v>x</v>
      </c>
      <c r="AE138" s="211">
        <f>IF('Indicator Date hidden'!AF139="x","x",$AE$2-'Indicator Date hidden'!AF139)</f>
        <v>0</v>
      </c>
      <c r="AF138" s="211">
        <f>IF('Indicator Date hidden'!AG139="x","x",$AF$2-'Indicator Date hidden'!AG139)</f>
        <v>1</v>
      </c>
      <c r="AG138" s="211">
        <f>IF('Indicator Date hidden'!AH139="x","x",$AG$2-'Indicator Date hidden'!AH139)</f>
        <v>0</v>
      </c>
      <c r="AH138" s="211">
        <f>IF('Indicator Date hidden'!AI139="x","x",$AH$2-'Indicator Date hidden'!AI139)</f>
        <v>0</v>
      </c>
      <c r="AI138" s="211">
        <f>IF('Indicator Date hidden'!AJ139="x","x",$AI$2-'Indicator Date hidden'!AJ139)</f>
        <v>0</v>
      </c>
      <c r="AJ138" s="211" t="str">
        <f>IF('Indicator Date hidden'!AK139="x","x",$AJ$2-'Indicator Date hidden'!AK139)</f>
        <v>x</v>
      </c>
      <c r="AK138" s="211">
        <f>IF('Indicator Date hidden'!AL139="x","x",$AK$2-'Indicator Date hidden'!AL139)</f>
        <v>1</v>
      </c>
      <c r="AL138" s="211">
        <f>IF('Indicator Date hidden'!AM139="x","x",$AL$2-'Indicator Date hidden'!AM139)</f>
        <v>0</v>
      </c>
      <c r="AM138" s="211">
        <f>IF('Indicator Date hidden'!AN139="x","x",$AM$2-'Indicator Date hidden'!AN139)</f>
        <v>0</v>
      </c>
      <c r="AN138" s="211">
        <f>IF('Indicator Date hidden'!AO139="x","x",$AN$2-'Indicator Date hidden'!AO139)</f>
        <v>0</v>
      </c>
      <c r="AO138" s="211">
        <f>IF('Indicator Date hidden'!AP139="x","x",$AO$2-'Indicator Date hidden'!AP139)</f>
        <v>0</v>
      </c>
      <c r="AP138" s="211">
        <f>IF('Indicator Date hidden'!AQ139="x","x",$AP$2-'Indicator Date hidden'!AQ139)</f>
        <v>0</v>
      </c>
      <c r="AQ138" s="211">
        <f>IF('Indicator Date hidden'!AR139="x","x",$AQ$2-'Indicator Date hidden'!AR139)</f>
        <v>0</v>
      </c>
      <c r="AR138" s="211">
        <f>IF('Indicator Date hidden'!AS139="x","x",$AR$2-'Indicator Date hidden'!AS139)</f>
        <v>0</v>
      </c>
      <c r="AS138" s="211">
        <f>IF('Indicator Date hidden'!AT139="x","x",$AS$2-'Indicator Date hidden'!AT139)</f>
        <v>0</v>
      </c>
      <c r="AT138" s="211">
        <f>IF('Indicator Date hidden'!AU139="x","x",$AT$2-'Indicator Date hidden'!AU139)</f>
        <v>0</v>
      </c>
      <c r="AU138" s="211">
        <f>IF('Indicator Date hidden'!AV139="x","x",$AU$2-'Indicator Date hidden'!AV139)</f>
        <v>1</v>
      </c>
      <c r="AV138" s="211">
        <f>IF('Indicator Date hidden'!AW139="x","x",$AV$2-'Indicator Date hidden'!AW139)</f>
        <v>0</v>
      </c>
      <c r="AW138" s="211">
        <f>IF('Indicator Date hidden'!AX139="x","x",$AW$2-'Indicator Date hidden'!AX139)</f>
        <v>0</v>
      </c>
      <c r="AX138" s="211">
        <f>IF('Indicator Date hidden'!AY139="x","x",$AX$2-'Indicator Date hidden'!AY139)</f>
        <v>0</v>
      </c>
      <c r="AY138" s="211">
        <f>IF('Indicator Date hidden'!AZ139="x","x",$AY$2-'Indicator Date hidden'!AZ139)</f>
        <v>0</v>
      </c>
      <c r="AZ138" s="211">
        <f>IF('Indicator Date hidden'!BA139="x","x",$AZ$2-'Indicator Date hidden'!BA139)</f>
        <v>0</v>
      </c>
      <c r="BA138">
        <f t="shared" si="20"/>
        <v>5</v>
      </c>
      <c r="BB138" s="21">
        <f t="shared" si="21"/>
        <v>0.10869565217391304</v>
      </c>
      <c r="BC138">
        <f t="shared" si="22"/>
        <v>4</v>
      </c>
      <c r="BD138" s="21">
        <f t="shared" si="23"/>
        <v>0.37464538999161057</v>
      </c>
      <c r="BE138" s="281">
        <f t="shared" si="24"/>
        <v>0</v>
      </c>
    </row>
    <row r="139" spans="1:57" x14ac:dyDescent="0.25">
      <c r="A139" t="s">
        <v>8583</v>
      </c>
      <c r="B139" s="211">
        <f>IF('Indicator Date hidden'!C140="x","x",$B$2-'Indicator Date hidden'!C140)</f>
        <v>0</v>
      </c>
      <c r="C139" s="211">
        <f>IF('Indicator Date hidden'!D140="x","x",$C$2-'Indicator Date hidden'!D140)</f>
        <v>0</v>
      </c>
      <c r="D139" s="211">
        <f>IF('Indicator Date hidden'!E140="x","x",$D$2-'Indicator Date hidden'!E140)</f>
        <v>0</v>
      </c>
      <c r="E139" s="211">
        <f>IF('Indicator Date hidden'!F140="x","x",$E$2-'Indicator Date hidden'!F140)</f>
        <v>0</v>
      </c>
      <c r="F139" s="211">
        <f>IF('Indicator Date hidden'!G140="x","x",$F$2-'Indicator Date hidden'!G140)</f>
        <v>0</v>
      </c>
      <c r="G139" s="211">
        <f>IF('Indicator Date hidden'!H140="x","x",$G$2-'Indicator Date hidden'!H140)</f>
        <v>0</v>
      </c>
      <c r="H139" s="211">
        <f>IF('Indicator Date hidden'!I140="x","x",$H$2-'Indicator Date hidden'!I140)</f>
        <v>0</v>
      </c>
      <c r="I139" s="211">
        <f>IF('Indicator Date hidden'!J140="x","x",$I$2-'Indicator Date hidden'!J140)</f>
        <v>0</v>
      </c>
      <c r="J139" s="211">
        <f>IF('Indicator Date hidden'!K140="x","x",$J$2-'Indicator Date hidden'!K140)</f>
        <v>0</v>
      </c>
      <c r="K139" s="211">
        <f>IF('Indicator Date hidden'!L140="x","x",$K$2-'Indicator Date hidden'!L140)</f>
        <v>0</v>
      </c>
      <c r="L139" s="211">
        <f>IF('Indicator Date hidden'!M140="x","x",$L$2-'Indicator Date hidden'!M140)</f>
        <v>0</v>
      </c>
      <c r="M139" s="211">
        <f>IF('Indicator Date hidden'!N140="x","x",$M$2-'Indicator Date hidden'!N140)</f>
        <v>0</v>
      </c>
      <c r="N139" s="211">
        <f>IF('Indicator Date hidden'!O140="x","x",$N$2-'Indicator Date hidden'!O140)</f>
        <v>0</v>
      </c>
      <c r="O139" s="211">
        <f>IF('Indicator Date hidden'!P140="x","x",$O$2-'Indicator Date hidden'!P140)</f>
        <v>0</v>
      </c>
      <c r="P139" s="211">
        <f>IF('Indicator Date hidden'!Q140="x","x",$P$2-'Indicator Date hidden'!Q140)</f>
        <v>0</v>
      </c>
      <c r="Q139" s="211" t="str">
        <f>IF('Indicator Date hidden'!R140="x","x",$Q$2-'Indicator Date hidden'!R140)</f>
        <v>x</v>
      </c>
      <c r="R139" s="211">
        <f>IF('Indicator Date hidden'!S140="x","x",$R$2-'Indicator Date hidden'!S140)</f>
        <v>0</v>
      </c>
      <c r="S139" s="211">
        <f>IF('Indicator Date hidden'!T140="x","x",$S$2-'Indicator Date hidden'!T140)</f>
        <v>0</v>
      </c>
      <c r="T139" s="211">
        <f>IF('Indicator Date hidden'!U140="x","x",$T$2-'Indicator Date hidden'!U140)</f>
        <v>0</v>
      </c>
      <c r="U139" s="211" t="str">
        <f>IF('Indicator Date hidden'!V140="x","x",$U$2-'Indicator Date hidden'!V140)</f>
        <v>x</v>
      </c>
      <c r="V139" s="211">
        <f>IF('Indicator Date hidden'!W140="x","x",$V$2-'Indicator Date hidden'!W140)</f>
        <v>0</v>
      </c>
      <c r="W139" s="211" t="str">
        <f>IF('Indicator Date hidden'!X140="x","x",$W$2-'Indicator Date hidden'!X140)</f>
        <v>x</v>
      </c>
      <c r="X139" s="211">
        <f>IF('Indicator Date hidden'!Y140="x","x",$X$2-'Indicator Date hidden'!Y140)</f>
        <v>2</v>
      </c>
      <c r="Y139" s="211">
        <f>IF('Indicator Date hidden'!Z140="x","x",$Y$2-'Indicator Date hidden'!Z140)</f>
        <v>0</v>
      </c>
      <c r="Z139" s="211">
        <f>IF('Indicator Date hidden'!AA140="x","x",$Z$2-'Indicator Date hidden'!AA140)</f>
        <v>0</v>
      </c>
      <c r="AA139" s="211" t="str">
        <f>IF('Indicator Date hidden'!AB140="x","x",$AA$2-'Indicator Date hidden'!AB140)</f>
        <v>x</v>
      </c>
      <c r="AB139" s="211">
        <f>IF('Indicator Date hidden'!AC140="x","x",$AB$2-'Indicator Date hidden'!AC140)</f>
        <v>0</v>
      </c>
      <c r="AC139" s="211">
        <f>IF('Indicator Date hidden'!AD140="x","x",$AC$2-'Indicator Date hidden'!AD140)</f>
        <v>0</v>
      </c>
      <c r="AD139" s="211" t="str">
        <f>IF('Indicator Date hidden'!AE140="x","x",$AD$2-'Indicator Date hidden'!AE140)</f>
        <v>x</v>
      </c>
      <c r="AE139" s="211">
        <f>IF('Indicator Date hidden'!AF140="x","x",$AE$2-'Indicator Date hidden'!AF140)</f>
        <v>0</v>
      </c>
      <c r="AF139" s="211">
        <f>IF('Indicator Date hidden'!AG140="x","x",$AF$2-'Indicator Date hidden'!AG140)</f>
        <v>1</v>
      </c>
      <c r="AG139" s="211">
        <f>IF('Indicator Date hidden'!AH140="x","x",$AG$2-'Indicator Date hidden'!AH140)</f>
        <v>0</v>
      </c>
      <c r="AH139" s="211">
        <f>IF('Indicator Date hidden'!AI140="x","x",$AH$2-'Indicator Date hidden'!AI140)</f>
        <v>0</v>
      </c>
      <c r="AI139" s="211">
        <f>IF('Indicator Date hidden'!AJ140="x","x",$AI$2-'Indicator Date hidden'!AJ140)</f>
        <v>0</v>
      </c>
      <c r="AJ139" s="211" t="str">
        <f>IF('Indicator Date hidden'!AK140="x","x",$AJ$2-'Indicator Date hidden'!AK140)</f>
        <v>x</v>
      </c>
      <c r="AK139" s="211">
        <f>IF('Indicator Date hidden'!AL140="x","x",$AK$2-'Indicator Date hidden'!AL140)</f>
        <v>1</v>
      </c>
      <c r="AL139" s="211">
        <f>IF('Indicator Date hidden'!AM140="x","x",$AL$2-'Indicator Date hidden'!AM140)</f>
        <v>0</v>
      </c>
      <c r="AM139" s="211">
        <f>IF('Indicator Date hidden'!AN140="x","x",$AM$2-'Indicator Date hidden'!AN140)</f>
        <v>0</v>
      </c>
      <c r="AN139" s="211">
        <f>IF('Indicator Date hidden'!AO140="x","x",$AN$2-'Indicator Date hidden'!AO140)</f>
        <v>0</v>
      </c>
      <c r="AO139" s="211">
        <f>IF('Indicator Date hidden'!AP140="x","x",$AO$2-'Indicator Date hidden'!AP140)</f>
        <v>0</v>
      </c>
      <c r="AP139" s="211">
        <f>IF('Indicator Date hidden'!AQ140="x","x",$AP$2-'Indicator Date hidden'!AQ140)</f>
        <v>0</v>
      </c>
      <c r="AQ139" s="211">
        <f>IF('Indicator Date hidden'!AR140="x","x",$AQ$2-'Indicator Date hidden'!AR140)</f>
        <v>0</v>
      </c>
      <c r="AR139" s="211">
        <f>IF('Indicator Date hidden'!AS140="x","x",$AR$2-'Indicator Date hidden'!AS140)</f>
        <v>0</v>
      </c>
      <c r="AS139" s="211">
        <f>IF('Indicator Date hidden'!AT140="x","x",$AS$2-'Indicator Date hidden'!AT140)</f>
        <v>0</v>
      </c>
      <c r="AT139" s="211">
        <f>IF('Indicator Date hidden'!AU140="x","x",$AT$2-'Indicator Date hidden'!AU140)</f>
        <v>0</v>
      </c>
      <c r="AU139" s="211">
        <f>IF('Indicator Date hidden'!AV140="x","x",$AU$2-'Indicator Date hidden'!AV140)</f>
        <v>3</v>
      </c>
      <c r="AV139" s="211">
        <f>IF('Indicator Date hidden'!AW140="x","x",$AV$2-'Indicator Date hidden'!AW140)</f>
        <v>0</v>
      </c>
      <c r="AW139" s="211">
        <f>IF('Indicator Date hidden'!AX140="x","x",$AW$2-'Indicator Date hidden'!AX140)</f>
        <v>0</v>
      </c>
      <c r="AX139" s="211">
        <f>IF('Indicator Date hidden'!AY140="x","x",$AX$2-'Indicator Date hidden'!AY140)</f>
        <v>0</v>
      </c>
      <c r="AY139" s="211">
        <f>IF('Indicator Date hidden'!AZ140="x","x",$AY$2-'Indicator Date hidden'!AZ140)</f>
        <v>0</v>
      </c>
      <c r="AZ139" s="211">
        <f>IF('Indicator Date hidden'!BA140="x","x",$AZ$2-'Indicator Date hidden'!BA140)</f>
        <v>0</v>
      </c>
      <c r="BA139">
        <f t="shared" si="20"/>
        <v>7</v>
      </c>
      <c r="BB139" s="21">
        <f t="shared" si="21"/>
        <v>0.15555555555555556</v>
      </c>
      <c r="BC139">
        <f t="shared" si="22"/>
        <v>4</v>
      </c>
      <c r="BD139" s="21">
        <f t="shared" si="23"/>
        <v>0.55599982236430234</v>
      </c>
      <c r="BE139" s="281">
        <f t="shared" si="24"/>
        <v>0</v>
      </c>
    </row>
    <row r="140" spans="1:57" x14ac:dyDescent="0.25">
      <c r="A140" t="s">
        <v>8588</v>
      </c>
      <c r="B140" s="211">
        <f>IF('Indicator Date hidden'!C141="x","x",$B$2-'Indicator Date hidden'!C141)</f>
        <v>0</v>
      </c>
      <c r="C140" s="211">
        <f>IF('Indicator Date hidden'!D141="x","x",$C$2-'Indicator Date hidden'!D141)</f>
        <v>0</v>
      </c>
      <c r="D140" s="211">
        <f>IF('Indicator Date hidden'!E141="x","x",$D$2-'Indicator Date hidden'!E141)</f>
        <v>0</v>
      </c>
      <c r="E140" s="211">
        <f>IF('Indicator Date hidden'!F141="x","x",$E$2-'Indicator Date hidden'!F141)</f>
        <v>0</v>
      </c>
      <c r="F140" s="211">
        <f>IF('Indicator Date hidden'!G141="x","x",$F$2-'Indicator Date hidden'!G141)</f>
        <v>0</v>
      </c>
      <c r="G140" s="211">
        <f>IF('Indicator Date hidden'!H141="x","x",$G$2-'Indicator Date hidden'!H141)</f>
        <v>0</v>
      </c>
      <c r="H140" s="211">
        <f>IF('Indicator Date hidden'!I141="x","x",$H$2-'Indicator Date hidden'!I141)</f>
        <v>0</v>
      </c>
      <c r="I140" s="211">
        <f>IF('Indicator Date hidden'!J141="x","x",$I$2-'Indicator Date hidden'!J141)</f>
        <v>0</v>
      </c>
      <c r="J140" s="211">
        <f>IF('Indicator Date hidden'!K141="x","x",$J$2-'Indicator Date hidden'!K141)</f>
        <v>0</v>
      </c>
      <c r="K140" s="211">
        <f>IF('Indicator Date hidden'!L141="x","x",$K$2-'Indicator Date hidden'!L141)</f>
        <v>0</v>
      </c>
      <c r="L140" s="211">
        <f>IF('Indicator Date hidden'!M141="x","x",$L$2-'Indicator Date hidden'!M141)</f>
        <v>0</v>
      </c>
      <c r="M140" s="211">
        <f>IF('Indicator Date hidden'!N141="x","x",$M$2-'Indicator Date hidden'!N141)</f>
        <v>0</v>
      </c>
      <c r="N140" s="211">
        <f>IF('Indicator Date hidden'!O141="x","x",$N$2-'Indicator Date hidden'!O141)</f>
        <v>0</v>
      </c>
      <c r="O140" s="211">
        <f>IF('Indicator Date hidden'!P141="x","x",$O$2-'Indicator Date hidden'!P141)</f>
        <v>0</v>
      </c>
      <c r="P140" s="211">
        <f>IF('Indicator Date hidden'!Q141="x","x",$P$2-'Indicator Date hidden'!Q141)</f>
        <v>0</v>
      </c>
      <c r="Q140" s="211" t="str">
        <f>IF('Indicator Date hidden'!R141="x","x",$Q$2-'Indicator Date hidden'!R141)</f>
        <v>x</v>
      </c>
      <c r="R140" s="211">
        <f>IF('Indicator Date hidden'!S141="x","x",$R$2-'Indicator Date hidden'!S141)</f>
        <v>0</v>
      </c>
      <c r="S140" s="211">
        <f>IF('Indicator Date hidden'!T141="x","x",$S$2-'Indicator Date hidden'!T141)</f>
        <v>0</v>
      </c>
      <c r="T140" s="211">
        <f>IF('Indicator Date hidden'!U141="x","x",$T$2-'Indicator Date hidden'!U141)</f>
        <v>0</v>
      </c>
      <c r="U140" s="211" t="str">
        <f>IF('Indicator Date hidden'!V141="x","x",$U$2-'Indicator Date hidden'!V141)</f>
        <v>x</v>
      </c>
      <c r="V140" s="211">
        <f>IF('Indicator Date hidden'!W141="x","x",$V$2-'Indicator Date hidden'!W141)</f>
        <v>0</v>
      </c>
      <c r="W140" s="211" t="str">
        <f>IF('Indicator Date hidden'!X141="x","x",$W$2-'Indicator Date hidden'!X141)</f>
        <v>x</v>
      </c>
      <c r="X140" s="211">
        <f>IF('Indicator Date hidden'!Y141="x","x",$X$2-'Indicator Date hidden'!Y141)</f>
        <v>4</v>
      </c>
      <c r="Y140" s="211">
        <f>IF('Indicator Date hidden'!Z141="x","x",$Y$2-'Indicator Date hidden'!Z141)</f>
        <v>0</v>
      </c>
      <c r="Z140" s="211">
        <f>IF('Indicator Date hidden'!AA141="x","x",$Z$2-'Indicator Date hidden'!AA141)</f>
        <v>0</v>
      </c>
      <c r="AA140" s="211" t="str">
        <f>IF('Indicator Date hidden'!AB141="x","x",$AA$2-'Indicator Date hidden'!AB141)</f>
        <v>x</v>
      </c>
      <c r="AB140" s="211">
        <f>IF('Indicator Date hidden'!AC141="x","x",$AB$2-'Indicator Date hidden'!AC141)</f>
        <v>0</v>
      </c>
      <c r="AC140" s="211">
        <f>IF('Indicator Date hidden'!AD141="x","x",$AC$2-'Indicator Date hidden'!AD141)</f>
        <v>0</v>
      </c>
      <c r="AD140" s="211" t="str">
        <f>IF('Indicator Date hidden'!AE141="x","x",$AD$2-'Indicator Date hidden'!AE141)</f>
        <v>x</v>
      </c>
      <c r="AE140" s="211">
        <f>IF('Indicator Date hidden'!AF141="x","x",$AE$2-'Indicator Date hidden'!AF141)</f>
        <v>0</v>
      </c>
      <c r="AF140" s="211" t="str">
        <f>IF('Indicator Date hidden'!AG141="x","x",$AF$2-'Indicator Date hidden'!AG141)</f>
        <v>x</v>
      </c>
      <c r="AG140" s="211">
        <f>IF('Indicator Date hidden'!AH141="x","x",$AG$2-'Indicator Date hidden'!AH141)</f>
        <v>0</v>
      </c>
      <c r="AH140" s="211">
        <f>IF('Indicator Date hidden'!AI141="x","x",$AH$2-'Indicator Date hidden'!AI141)</f>
        <v>0</v>
      </c>
      <c r="AI140" s="211">
        <f>IF('Indicator Date hidden'!AJ141="x","x",$AI$2-'Indicator Date hidden'!AJ141)</f>
        <v>0</v>
      </c>
      <c r="AJ140" s="211" t="str">
        <f>IF('Indicator Date hidden'!AK141="x","x",$AJ$2-'Indicator Date hidden'!AK141)</f>
        <v>x</v>
      </c>
      <c r="AK140" s="211">
        <f>IF('Indicator Date hidden'!AL141="x","x",$AK$2-'Indicator Date hidden'!AL141)</f>
        <v>1</v>
      </c>
      <c r="AL140" s="211">
        <f>IF('Indicator Date hidden'!AM141="x","x",$AL$2-'Indicator Date hidden'!AM141)</f>
        <v>0</v>
      </c>
      <c r="AM140" s="211">
        <f>IF('Indicator Date hidden'!AN141="x","x",$AM$2-'Indicator Date hidden'!AN141)</f>
        <v>0</v>
      </c>
      <c r="AN140" s="211">
        <f>IF('Indicator Date hidden'!AO141="x","x",$AN$2-'Indicator Date hidden'!AO141)</f>
        <v>0</v>
      </c>
      <c r="AO140" s="211">
        <f>IF('Indicator Date hidden'!AP141="x","x",$AO$2-'Indicator Date hidden'!AP141)</f>
        <v>0</v>
      </c>
      <c r="AP140" s="211">
        <f>IF('Indicator Date hidden'!AQ141="x","x",$AP$2-'Indicator Date hidden'!AQ141)</f>
        <v>0</v>
      </c>
      <c r="AQ140" s="211">
        <f>IF('Indicator Date hidden'!AR141="x","x",$AQ$2-'Indicator Date hidden'!AR141)</f>
        <v>0</v>
      </c>
      <c r="AR140" s="211">
        <f>IF('Indicator Date hidden'!AS141="x","x",$AR$2-'Indicator Date hidden'!AS141)</f>
        <v>0</v>
      </c>
      <c r="AS140" s="211">
        <f>IF('Indicator Date hidden'!AT141="x","x",$AS$2-'Indicator Date hidden'!AT141)</f>
        <v>0</v>
      </c>
      <c r="AT140" s="211">
        <f>IF('Indicator Date hidden'!AU141="x","x",$AT$2-'Indicator Date hidden'!AU141)</f>
        <v>0</v>
      </c>
      <c r="AU140" s="211">
        <f>IF('Indicator Date hidden'!AV141="x","x",$AU$2-'Indicator Date hidden'!AV141)</f>
        <v>0</v>
      </c>
      <c r="AV140" s="211">
        <f>IF('Indicator Date hidden'!AW141="x","x",$AV$2-'Indicator Date hidden'!AW141)</f>
        <v>0</v>
      </c>
      <c r="AW140" s="211">
        <f>IF('Indicator Date hidden'!AX141="x","x",$AW$2-'Indicator Date hidden'!AX141)</f>
        <v>0</v>
      </c>
      <c r="AX140" s="211">
        <f>IF('Indicator Date hidden'!AY141="x","x",$AX$2-'Indicator Date hidden'!AY141)</f>
        <v>0</v>
      </c>
      <c r="AY140" s="211">
        <f>IF('Indicator Date hidden'!AZ141="x","x",$AY$2-'Indicator Date hidden'!AZ141)</f>
        <v>0</v>
      </c>
      <c r="AZ140" s="211">
        <f>IF('Indicator Date hidden'!BA141="x","x",$AZ$2-'Indicator Date hidden'!BA141)</f>
        <v>0</v>
      </c>
      <c r="BA140">
        <f t="shared" si="20"/>
        <v>5</v>
      </c>
      <c r="BB140" s="21">
        <f t="shared" si="21"/>
        <v>0.11363636363636363</v>
      </c>
      <c r="BC140">
        <f t="shared" si="22"/>
        <v>2</v>
      </c>
      <c r="BD140" s="21">
        <f t="shared" si="23"/>
        <v>0.61110589362494327</v>
      </c>
      <c r="BE140" s="281">
        <f t="shared" si="24"/>
        <v>0</v>
      </c>
    </row>
    <row r="141" spans="1:57" x14ac:dyDescent="0.25">
      <c r="A141" t="s">
        <v>8591</v>
      </c>
      <c r="B141" s="211">
        <f>IF('Indicator Date hidden'!C142="x","x",$B$2-'Indicator Date hidden'!C142)</f>
        <v>0</v>
      </c>
      <c r="C141" s="211">
        <f>IF('Indicator Date hidden'!D142="x","x",$C$2-'Indicator Date hidden'!D142)</f>
        <v>0</v>
      </c>
      <c r="D141" s="211">
        <f>IF('Indicator Date hidden'!E142="x","x",$D$2-'Indicator Date hidden'!E142)</f>
        <v>0</v>
      </c>
      <c r="E141" s="211">
        <f>IF('Indicator Date hidden'!F142="x","x",$E$2-'Indicator Date hidden'!F142)</f>
        <v>0</v>
      </c>
      <c r="F141" s="211">
        <f>IF('Indicator Date hidden'!G142="x","x",$F$2-'Indicator Date hidden'!G142)</f>
        <v>0</v>
      </c>
      <c r="G141" s="211">
        <f>IF('Indicator Date hidden'!H142="x","x",$G$2-'Indicator Date hidden'!H142)</f>
        <v>0</v>
      </c>
      <c r="H141" s="211">
        <f>IF('Indicator Date hidden'!I142="x","x",$H$2-'Indicator Date hidden'!I142)</f>
        <v>0</v>
      </c>
      <c r="I141" s="211">
        <f>IF('Indicator Date hidden'!J142="x","x",$I$2-'Indicator Date hidden'!J142)</f>
        <v>0</v>
      </c>
      <c r="J141" s="211">
        <f>IF('Indicator Date hidden'!K142="x","x",$J$2-'Indicator Date hidden'!K142)</f>
        <v>0</v>
      </c>
      <c r="K141" s="211">
        <f>IF('Indicator Date hidden'!L142="x","x",$K$2-'Indicator Date hidden'!L142)</f>
        <v>0</v>
      </c>
      <c r="L141" s="211">
        <f>IF('Indicator Date hidden'!M142="x","x",$L$2-'Indicator Date hidden'!M142)</f>
        <v>0</v>
      </c>
      <c r="M141" s="211">
        <f>IF('Indicator Date hidden'!N142="x","x",$M$2-'Indicator Date hidden'!N142)</f>
        <v>0</v>
      </c>
      <c r="N141" s="211">
        <f>IF('Indicator Date hidden'!O142="x","x",$N$2-'Indicator Date hidden'!O142)</f>
        <v>0</v>
      </c>
      <c r="O141" s="211">
        <f>IF('Indicator Date hidden'!P142="x","x",$O$2-'Indicator Date hidden'!P142)</f>
        <v>0</v>
      </c>
      <c r="P141" s="211">
        <f>IF('Indicator Date hidden'!Q142="x","x",$P$2-'Indicator Date hidden'!Q142)</f>
        <v>0</v>
      </c>
      <c r="Q141" s="211" t="str">
        <f>IF('Indicator Date hidden'!R142="x","x",$Q$2-'Indicator Date hidden'!R142)</f>
        <v>x</v>
      </c>
      <c r="R141" s="211">
        <f>IF('Indicator Date hidden'!S142="x","x",$R$2-'Indicator Date hidden'!S142)</f>
        <v>0</v>
      </c>
      <c r="S141" s="211">
        <f>IF('Indicator Date hidden'!T142="x","x",$S$2-'Indicator Date hidden'!T142)</f>
        <v>0</v>
      </c>
      <c r="T141" s="211">
        <f>IF('Indicator Date hidden'!U142="x","x",$T$2-'Indicator Date hidden'!U142)</f>
        <v>0</v>
      </c>
      <c r="U141" s="211" t="str">
        <f>IF('Indicator Date hidden'!V142="x","x",$U$2-'Indicator Date hidden'!V142)</f>
        <v>x</v>
      </c>
      <c r="V141" s="211">
        <f>IF('Indicator Date hidden'!W142="x","x",$V$2-'Indicator Date hidden'!W142)</f>
        <v>0</v>
      </c>
      <c r="W141" s="211" t="str">
        <f>IF('Indicator Date hidden'!X142="x","x",$W$2-'Indicator Date hidden'!X142)</f>
        <v>x</v>
      </c>
      <c r="X141" s="211">
        <f>IF('Indicator Date hidden'!Y142="x","x",$X$2-'Indicator Date hidden'!Y142)</f>
        <v>2</v>
      </c>
      <c r="Y141" s="211">
        <f>IF('Indicator Date hidden'!Z142="x","x",$Y$2-'Indicator Date hidden'!Z142)</f>
        <v>0</v>
      </c>
      <c r="Z141" s="211">
        <f>IF('Indicator Date hidden'!AA142="x","x",$Z$2-'Indicator Date hidden'!AA142)</f>
        <v>0</v>
      </c>
      <c r="AA141" s="211">
        <f>IF('Indicator Date hidden'!AB142="x","x",$AA$2-'Indicator Date hidden'!AB142)</f>
        <v>1</v>
      </c>
      <c r="AB141" s="211">
        <f>IF('Indicator Date hidden'!AC142="x","x",$AB$2-'Indicator Date hidden'!AC142)</f>
        <v>0</v>
      </c>
      <c r="AC141" s="211">
        <f>IF('Indicator Date hidden'!AD142="x","x",$AC$2-'Indicator Date hidden'!AD142)</f>
        <v>0</v>
      </c>
      <c r="AD141" s="211" t="str">
        <f>IF('Indicator Date hidden'!AE142="x","x",$AD$2-'Indicator Date hidden'!AE142)</f>
        <v>x</v>
      </c>
      <c r="AE141" s="211">
        <f>IF('Indicator Date hidden'!AF142="x","x",$AE$2-'Indicator Date hidden'!AF142)</f>
        <v>0</v>
      </c>
      <c r="AF141" s="211">
        <f>IF('Indicator Date hidden'!AG142="x","x",$AF$2-'Indicator Date hidden'!AG142)</f>
        <v>1</v>
      </c>
      <c r="AG141" s="211">
        <f>IF('Indicator Date hidden'!AH142="x","x",$AG$2-'Indicator Date hidden'!AH142)</f>
        <v>0</v>
      </c>
      <c r="AH141" s="211">
        <f>IF('Indicator Date hidden'!AI142="x","x",$AH$2-'Indicator Date hidden'!AI142)</f>
        <v>0</v>
      </c>
      <c r="AI141" s="211">
        <f>IF('Indicator Date hidden'!AJ142="x","x",$AI$2-'Indicator Date hidden'!AJ142)</f>
        <v>0</v>
      </c>
      <c r="AJ141" s="211" t="str">
        <f>IF('Indicator Date hidden'!AK142="x","x",$AJ$2-'Indicator Date hidden'!AK142)</f>
        <v>x</v>
      </c>
      <c r="AK141" s="211">
        <f>IF('Indicator Date hidden'!AL142="x","x",$AK$2-'Indicator Date hidden'!AL142)</f>
        <v>1</v>
      </c>
      <c r="AL141" s="211">
        <f>IF('Indicator Date hidden'!AM142="x","x",$AL$2-'Indicator Date hidden'!AM142)</f>
        <v>0</v>
      </c>
      <c r="AM141" s="211">
        <f>IF('Indicator Date hidden'!AN142="x","x",$AM$2-'Indicator Date hidden'!AN142)</f>
        <v>0</v>
      </c>
      <c r="AN141" s="211">
        <f>IF('Indicator Date hidden'!AO142="x","x",$AN$2-'Indicator Date hidden'!AO142)</f>
        <v>0</v>
      </c>
      <c r="AO141" s="211">
        <f>IF('Indicator Date hidden'!AP142="x","x",$AO$2-'Indicator Date hidden'!AP142)</f>
        <v>0</v>
      </c>
      <c r="AP141" s="211">
        <f>IF('Indicator Date hidden'!AQ142="x","x",$AP$2-'Indicator Date hidden'!AQ142)</f>
        <v>0</v>
      </c>
      <c r="AQ141" s="211">
        <f>IF('Indicator Date hidden'!AR142="x","x",$AQ$2-'Indicator Date hidden'!AR142)</f>
        <v>0</v>
      </c>
      <c r="AR141" s="211">
        <f>IF('Indicator Date hidden'!AS142="x","x",$AR$2-'Indicator Date hidden'!AS142)</f>
        <v>0</v>
      </c>
      <c r="AS141" s="211">
        <f>IF('Indicator Date hidden'!AT142="x","x",$AS$2-'Indicator Date hidden'!AT142)</f>
        <v>0</v>
      </c>
      <c r="AT141" s="211">
        <f>IF('Indicator Date hidden'!AU142="x","x",$AT$2-'Indicator Date hidden'!AU142)</f>
        <v>0</v>
      </c>
      <c r="AU141" s="211">
        <f>IF('Indicator Date hidden'!AV142="x","x",$AU$2-'Indicator Date hidden'!AV142)</f>
        <v>3</v>
      </c>
      <c r="AV141" s="211">
        <f>IF('Indicator Date hidden'!AW142="x","x",$AV$2-'Indicator Date hidden'!AW142)</f>
        <v>0</v>
      </c>
      <c r="AW141" s="211">
        <f>IF('Indicator Date hidden'!AX142="x","x",$AW$2-'Indicator Date hidden'!AX142)</f>
        <v>0</v>
      </c>
      <c r="AX141" s="211">
        <f>IF('Indicator Date hidden'!AY142="x","x",$AX$2-'Indicator Date hidden'!AY142)</f>
        <v>0</v>
      </c>
      <c r="AY141" s="211">
        <f>IF('Indicator Date hidden'!AZ142="x","x",$AY$2-'Indicator Date hidden'!AZ142)</f>
        <v>0</v>
      </c>
      <c r="AZ141" s="211">
        <f>IF('Indicator Date hidden'!BA142="x","x",$AZ$2-'Indicator Date hidden'!BA142)</f>
        <v>0</v>
      </c>
      <c r="BA141">
        <f t="shared" si="20"/>
        <v>8</v>
      </c>
      <c r="BB141" s="21">
        <f t="shared" si="21"/>
        <v>0.17391304347826086</v>
      </c>
      <c r="BC141">
        <f t="shared" si="22"/>
        <v>5</v>
      </c>
      <c r="BD141" s="21">
        <f t="shared" si="23"/>
        <v>0.56354266942677045</v>
      </c>
      <c r="BE141" s="281">
        <f t="shared" si="24"/>
        <v>0</v>
      </c>
    </row>
    <row r="142" spans="1:57" x14ac:dyDescent="0.25">
      <c r="A142" t="s">
        <v>8593</v>
      </c>
      <c r="B142" s="211">
        <f>IF('Indicator Date hidden'!C143="x","x",$B$2-'Indicator Date hidden'!C143)</f>
        <v>0</v>
      </c>
      <c r="C142" s="211">
        <f>IF('Indicator Date hidden'!D143="x","x",$C$2-'Indicator Date hidden'!D143)</f>
        <v>0</v>
      </c>
      <c r="D142" s="211">
        <f>IF('Indicator Date hidden'!E143="x","x",$D$2-'Indicator Date hidden'!E143)</f>
        <v>0</v>
      </c>
      <c r="E142" s="211">
        <f>IF('Indicator Date hidden'!F143="x","x",$E$2-'Indicator Date hidden'!F143)</f>
        <v>0</v>
      </c>
      <c r="F142" s="211">
        <f>IF('Indicator Date hidden'!G143="x","x",$F$2-'Indicator Date hidden'!G143)</f>
        <v>0</v>
      </c>
      <c r="G142" s="211">
        <f>IF('Indicator Date hidden'!H143="x","x",$G$2-'Indicator Date hidden'!H143)</f>
        <v>0</v>
      </c>
      <c r="H142" s="211">
        <f>IF('Indicator Date hidden'!I143="x","x",$H$2-'Indicator Date hidden'!I143)</f>
        <v>0</v>
      </c>
      <c r="I142" s="211">
        <f>IF('Indicator Date hidden'!J143="x","x",$I$2-'Indicator Date hidden'!J143)</f>
        <v>0</v>
      </c>
      <c r="J142" s="211">
        <f>IF('Indicator Date hidden'!K143="x","x",$J$2-'Indicator Date hidden'!K143)</f>
        <v>0</v>
      </c>
      <c r="K142" s="211">
        <f>IF('Indicator Date hidden'!L143="x","x",$K$2-'Indicator Date hidden'!L143)</f>
        <v>0</v>
      </c>
      <c r="L142" s="211">
        <f>IF('Indicator Date hidden'!M143="x","x",$L$2-'Indicator Date hidden'!M143)</f>
        <v>0</v>
      </c>
      <c r="M142" s="211">
        <f>IF('Indicator Date hidden'!N143="x","x",$M$2-'Indicator Date hidden'!N143)</f>
        <v>0</v>
      </c>
      <c r="N142" s="211">
        <f>IF('Indicator Date hidden'!O143="x","x",$N$2-'Indicator Date hidden'!O143)</f>
        <v>0</v>
      </c>
      <c r="O142" s="211">
        <f>IF('Indicator Date hidden'!P143="x","x",$O$2-'Indicator Date hidden'!P143)</f>
        <v>0</v>
      </c>
      <c r="P142" s="211">
        <f>IF('Indicator Date hidden'!Q143="x","x",$P$2-'Indicator Date hidden'!Q143)</f>
        <v>0</v>
      </c>
      <c r="Q142" s="211" t="str">
        <f>IF('Indicator Date hidden'!R143="x","x",$Q$2-'Indicator Date hidden'!R143)</f>
        <v>x</v>
      </c>
      <c r="R142" s="211">
        <f>IF('Indicator Date hidden'!S143="x","x",$R$2-'Indicator Date hidden'!S143)</f>
        <v>0</v>
      </c>
      <c r="S142" s="211">
        <f>IF('Indicator Date hidden'!T143="x","x",$S$2-'Indicator Date hidden'!T143)</f>
        <v>0</v>
      </c>
      <c r="T142" s="211">
        <f>IF('Indicator Date hidden'!U143="x","x",$T$2-'Indicator Date hidden'!U143)</f>
        <v>0</v>
      </c>
      <c r="U142" s="211" t="str">
        <f>IF('Indicator Date hidden'!V143="x","x",$U$2-'Indicator Date hidden'!V143)</f>
        <v>x</v>
      </c>
      <c r="V142" s="211">
        <f>IF('Indicator Date hidden'!W143="x","x",$V$2-'Indicator Date hidden'!W143)</f>
        <v>0</v>
      </c>
      <c r="W142" s="211" t="str">
        <f>IF('Indicator Date hidden'!X143="x","x",$W$2-'Indicator Date hidden'!X143)</f>
        <v>x</v>
      </c>
      <c r="X142" s="211">
        <f>IF('Indicator Date hidden'!Y143="x","x",$X$2-'Indicator Date hidden'!Y143)</f>
        <v>4</v>
      </c>
      <c r="Y142" s="211">
        <f>IF('Indicator Date hidden'!Z143="x","x",$Y$2-'Indicator Date hidden'!Z143)</f>
        <v>0</v>
      </c>
      <c r="Z142" s="211">
        <f>IF('Indicator Date hidden'!AA143="x","x",$Z$2-'Indicator Date hidden'!AA143)</f>
        <v>0</v>
      </c>
      <c r="AA142" s="211" t="str">
        <f>IF('Indicator Date hidden'!AB143="x","x",$AA$2-'Indicator Date hidden'!AB143)</f>
        <v>x</v>
      </c>
      <c r="AB142" s="211">
        <f>IF('Indicator Date hidden'!AC143="x","x",$AB$2-'Indicator Date hidden'!AC143)</f>
        <v>0</v>
      </c>
      <c r="AC142" s="211">
        <f>IF('Indicator Date hidden'!AD143="x","x",$AC$2-'Indicator Date hidden'!AD143)</f>
        <v>0</v>
      </c>
      <c r="AD142" s="211" t="str">
        <f>IF('Indicator Date hidden'!AE143="x","x",$AD$2-'Indicator Date hidden'!AE143)</f>
        <v>x</v>
      </c>
      <c r="AE142" s="211">
        <f>IF('Indicator Date hidden'!AF143="x","x",$AE$2-'Indicator Date hidden'!AF143)</f>
        <v>0</v>
      </c>
      <c r="AF142" s="211">
        <f>IF('Indicator Date hidden'!AG143="x","x",$AF$2-'Indicator Date hidden'!AG143)</f>
        <v>1</v>
      </c>
      <c r="AG142" s="211">
        <f>IF('Indicator Date hidden'!AH143="x","x",$AG$2-'Indicator Date hidden'!AH143)</f>
        <v>0</v>
      </c>
      <c r="AH142" s="211">
        <f>IF('Indicator Date hidden'!AI143="x","x",$AH$2-'Indicator Date hidden'!AI143)</f>
        <v>0</v>
      </c>
      <c r="AI142" s="211">
        <f>IF('Indicator Date hidden'!AJ143="x","x",$AI$2-'Indicator Date hidden'!AJ143)</f>
        <v>0</v>
      </c>
      <c r="AJ142" s="211">
        <f>IF('Indicator Date hidden'!AK143="x","x",$AJ$2-'Indicator Date hidden'!AK143)</f>
        <v>1</v>
      </c>
      <c r="AK142" s="211">
        <f>IF('Indicator Date hidden'!AL143="x","x",$AK$2-'Indicator Date hidden'!AL143)</f>
        <v>1</v>
      </c>
      <c r="AL142" s="211">
        <f>IF('Indicator Date hidden'!AM143="x","x",$AL$2-'Indicator Date hidden'!AM143)</f>
        <v>0</v>
      </c>
      <c r="AM142" s="211">
        <f>IF('Indicator Date hidden'!AN143="x","x",$AM$2-'Indicator Date hidden'!AN143)</f>
        <v>0</v>
      </c>
      <c r="AN142" s="211">
        <f>IF('Indicator Date hidden'!AO143="x","x",$AN$2-'Indicator Date hidden'!AO143)</f>
        <v>0</v>
      </c>
      <c r="AO142" s="211">
        <f>IF('Indicator Date hidden'!AP143="x","x",$AO$2-'Indicator Date hidden'!AP143)</f>
        <v>0</v>
      </c>
      <c r="AP142" s="211">
        <f>IF('Indicator Date hidden'!AQ143="x","x",$AP$2-'Indicator Date hidden'!AQ143)</f>
        <v>0</v>
      </c>
      <c r="AQ142" s="211" t="str">
        <f>IF('Indicator Date hidden'!AR143="x","x",$AQ$2-'Indicator Date hidden'!AR143)</f>
        <v>x</v>
      </c>
      <c r="AR142" s="211">
        <f>IF('Indicator Date hidden'!AS143="x","x",$AR$2-'Indicator Date hidden'!AS143)</f>
        <v>0</v>
      </c>
      <c r="AS142" s="211">
        <f>IF('Indicator Date hidden'!AT143="x","x",$AS$2-'Indicator Date hidden'!AT143)</f>
        <v>0</v>
      </c>
      <c r="AT142" s="211">
        <f>IF('Indicator Date hidden'!AU143="x","x",$AT$2-'Indicator Date hidden'!AU143)</f>
        <v>0</v>
      </c>
      <c r="AU142" s="211">
        <f>IF('Indicator Date hidden'!AV143="x","x",$AU$2-'Indicator Date hidden'!AV143)</f>
        <v>4</v>
      </c>
      <c r="AV142" s="211">
        <f>IF('Indicator Date hidden'!AW143="x","x",$AV$2-'Indicator Date hidden'!AW143)</f>
        <v>0</v>
      </c>
      <c r="AW142" s="211">
        <f>IF('Indicator Date hidden'!AX143="x","x",$AW$2-'Indicator Date hidden'!AX143)</f>
        <v>0</v>
      </c>
      <c r="AX142" s="211">
        <f>IF('Indicator Date hidden'!AY143="x","x",$AX$2-'Indicator Date hidden'!AY143)</f>
        <v>0</v>
      </c>
      <c r="AY142" s="211">
        <f>IF('Indicator Date hidden'!AZ143="x","x",$AY$2-'Indicator Date hidden'!AZ143)</f>
        <v>0</v>
      </c>
      <c r="AZ142" s="211">
        <f>IF('Indicator Date hidden'!BA143="x","x",$AZ$2-'Indicator Date hidden'!BA143)</f>
        <v>0</v>
      </c>
      <c r="BA142">
        <f t="shared" si="20"/>
        <v>11</v>
      </c>
      <c r="BB142" s="21">
        <f t="shared" si="21"/>
        <v>0.24444444444444444</v>
      </c>
      <c r="BC142">
        <f t="shared" si="22"/>
        <v>5</v>
      </c>
      <c r="BD142" s="21">
        <f t="shared" si="23"/>
        <v>0.84736337621944968</v>
      </c>
      <c r="BE142" s="281">
        <f t="shared" si="24"/>
        <v>0</v>
      </c>
    </row>
    <row r="143" spans="1:57" x14ac:dyDescent="0.25">
      <c r="A143" t="s">
        <v>8594</v>
      </c>
      <c r="B143" s="211">
        <f>IF('Indicator Date hidden'!C144="x","x",$B$2-'Indicator Date hidden'!C144)</f>
        <v>0</v>
      </c>
      <c r="C143" s="211">
        <f>IF('Indicator Date hidden'!D144="x","x",$C$2-'Indicator Date hidden'!D144)</f>
        <v>0</v>
      </c>
      <c r="D143" s="211">
        <f>IF('Indicator Date hidden'!E144="x","x",$D$2-'Indicator Date hidden'!E144)</f>
        <v>0</v>
      </c>
      <c r="E143" s="211">
        <f>IF('Indicator Date hidden'!F144="x","x",$E$2-'Indicator Date hidden'!F144)</f>
        <v>0</v>
      </c>
      <c r="F143" s="211">
        <f>IF('Indicator Date hidden'!G144="x","x",$F$2-'Indicator Date hidden'!G144)</f>
        <v>0</v>
      </c>
      <c r="G143" s="211">
        <f>IF('Indicator Date hidden'!H144="x","x",$G$2-'Indicator Date hidden'!H144)</f>
        <v>0</v>
      </c>
      <c r="H143" s="211">
        <f>IF('Indicator Date hidden'!I144="x","x",$H$2-'Indicator Date hidden'!I144)</f>
        <v>0</v>
      </c>
      <c r="I143" s="211">
        <f>IF('Indicator Date hidden'!J144="x","x",$I$2-'Indicator Date hidden'!J144)</f>
        <v>0</v>
      </c>
      <c r="J143" s="211">
        <f>IF('Indicator Date hidden'!K144="x","x",$J$2-'Indicator Date hidden'!K144)</f>
        <v>0</v>
      </c>
      <c r="K143" s="211">
        <f>IF('Indicator Date hidden'!L144="x","x",$K$2-'Indicator Date hidden'!L144)</f>
        <v>0</v>
      </c>
      <c r="L143" s="211">
        <f>IF('Indicator Date hidden'!M144="x","x",$L$2-'Indicator Date hidden'!M144)</f>
        <v>0</v>
      </c>
      <c r="M143" s="211">
        <f>IF('Indicator Date hidden'!N144="x","x",$M$2-'Indicator Date hidden'!N144)</f>
        <v>0</v>
      </c>
      <c r="N143" s="211">
        <f>IF('Indicator Date hidden'!O144="x","x",$N$2-'Indicator Date hidden'!O144)</f>
        <v>0</v>
      </c>
      <c r="O143" s="211">
        <f>IF('Indicator Date hidden'!P144="x","x",$O$2-'Indicator Date hidden'!P144)</f>
        <v>0</v>
      </c>
      <c r="P143" s="211">
        <f>IF('Indicator Date hidden'!Q144="x","x",$P$2-'Indicator Date hidden'!Q144)</f>
        <v>0</v>
      </c>
      <c r="Q143" s="211">
        <f>IF('Indicator Date hidden'!R144="x","x",$Q$2-'Indicator Date hidden'!R144)</f>
        <v>4</v>
      </c>
      <c r="R143" s="211">
        <f>IF('Indicator Date hidden'!S144="x","x",$R$2-'Indicator Date hidden'!S144)</f>
        <v>0</v>
      </c>
      <c r="S143" s="211">
        <f>IF('Indicator Date hidden'!T144="x","x",$S$2-'Indicator Date hidden'!T144)</f>
        <v>0</v>
      </c>
      <c r="T143" s="211">
        <f>IF('Indicator Date hidden'!U144="x","x",$T$2-'Indicator Date hidden'!U144)</f>
        <v>0</v>
      </c>
      <c r="U143" s="211">
        <f>IF('Indicator Date hidden'!V144="x","x",$U$2-'Indicator Date hidden'!V144)</f>
        <v>0</v>
      </c>
      <c r="V143" s="211">
        <f>IF('Indicator Date hidden'!W144="x","x",$V$2-'Indicator Date hidden'!W144)</f>
        <v>0</v>
      </c>
      <c r="W143" s="211">
        <f>IF('Indicator Date hidden'!X144="x","x",$W$2-'Indicator Date hidden'!X144)</f>
        <v>4</v>
      </c>
      <c r="X143" s="211">
        <f>IF('Indicator Date hidden'!Y144="x","x",$X$2-'Indicator Date hidden'!Y144)</f>
        <v>4</v>
      </c>
      <c r="Y143" s="211">
        <f>IF('Indicator Date hidden'!Z144="x","x",$Y$2-'Indicator Date hidden'!Z144)</f>
        <v>0</v>
      </c>
      <c r="Z143" s="211">
        <f>IF('Indicator Date hidden'!AA144="x","x",$Z$2-'Indicator Date hidden'!AA144)</f>
        <v>0</v>
      </c>
      <c r="AA143" s="211">
        <f>IF('Indicator Date hidden'!AB144="x","x",$AA$2-'Indicator Date hidden'!AB144)</f>
        <v>0</v>
      </c>
      <c r="AB143" s="211">
        <f>IF('Indicator Date hidden'!AC144="x","x",$AB$2-'Indicator Date hidden'!AC144)</f>
        <v>0</v>
      </c>
      <c r="AC143" s="211">
        <f>IF('Indicator Date hidden'!AD144="x","x",$AC$2-'Indicator Date hidden'!AD144)</f>
        <v>0</v>
      </c>
      <c r="AD143" s="211">
        <f>IF('Indicator Date hidden'!AE144="x","x",$AD$2-'Indicator Date hidden'!AE144)</f>
        <v>0</v>
      </c>
      <c r="AE143" s="211">
        <f>IF('Indicator Date hidden'!AF144="x","x",$AE$2-'Indicator Date hidden'!AF144)</f>
        <v>0</v>
      </c>
      <c r="AF143" s="211">
        <f>IF('Indicator Date hidden'!AG144="x","x",$AF$2-'Indicator Date hidden'!AG144)</f>
        <v>2</v>
      </c>
      <c r="AG143" s="211">
        <f>IF('Indicator Date hidden'!AH144="x","x",$AG$2-'Indicator Date hidden'!AH144)</f>
        <v>0</v>
      </c>
      <c r="AH143" s="211">
        <f>IF('Indicator Date hidden'!AI144="x","x",$AH$2-'Indicator Date hidden'!AI144)</f>
        <v>0</v>
      </c>
      <c r="AI143" s="211">
        <f>IF('Indicator Date hidden'!AJ144="x","x",$AI$2-'Indicator Date hidden'!AJ144)</f>
        <v>0</v>
      </c>
      <c r="AJ143" s="211" t="str">
        <f>IF('Indicator Date hidden'!AK144="x","x",$AJ$2-'Indicator Date hidden'!AK144)</f>
        <v>x</v>
      </c>
      <c r="AK143" s="211">
        <f>IF('Indicator Date hidden'!AL144="x","x",$AK$2-'Indicator Date hidden'!AL144)</f>
        <v>0</v>
      </c>
      <c r="AL143" s="211">
        <f>IF('Indicator Date hidden'!AM144="x","x",$AL$2-'Indicator Date hidden'!AM144)</f>
        <v>0</v>
      </c>
      <c r="AM143" s="211">
        <f>IF('Indicator Date hidden'!AN144="x","x",$AM$2-'Indicator Date hidden'!AN144)</f>
        <v>0</v>
      </c>
      <c r="AN143" s="211">
        <f>IF('Indicator Date hidden'!AO144="x","x",$AN$2-'Indicator Date hidden'!AO144)</f>
        <v>0</v>
      </c>
      <c r="AO143" s="211">
        <f>IF('Indicator Date hidden'!AP144="x","x",$AO$2-'Indicator Date hidden'!AP144)</f>
        <v>1</v>
      </c>
      <c r="AP143" s="211">
        <f>IF('Indicator Date hidden'!AQ144="x","x",$AP$2-'Indicator Date hidden'!AQ144)</f>
        <v>1</v>
      </c>
      <c r="AQ143" s="211">
        <f>IF('Indicator Date hidden'!AR144="x","x",$AQ$2-'Indicator Date hidden'!AR144)</f>
        <v>0</v>
      </c>
      <c r="AR143" s="211">
        <f>IF('Indicator Date hidden'!AS144="x","x",$AR$2-'Indicator Date hidden'!AS144)</f>
        <v>0</v>
      </c>
      <c r="AS143" s="211">
        <f>IF('Indicator Date hidden'!AT144="x","x",$AS$2-'Indicator Date hidden'!AT144)</f>
        <v>0</v>
      </c>
      <c r="AT143" s="211">
        <f>IF('Indicator Date hidden'!AU144="x","x",$AT$2-'Indicator Date hidden'!AU144)</f>
        <v>0</v>
      </c>
      <c r="AU143" s="211">
        <f>IF('Indicator Date hidden'!AV144="x","x",$AU$2-'Indicator Date hidden'!AV144)</f>
        <v>2</v>
      </c>
      <c r="AV143" s="211">
        <f>IF('Indicator Date hidden'!AW144="x","x",$AV$2-'Indicator Date hidden'!AW144)</f>
        <v>0</v>
      </c>
      <c r="AW143" s="211">
        <f>IF('Indicator Date hidden'!AX144="x","x",$AW$2-'Indicator Date hidden'!AX144)</f>
        <v>0</v>
      </c>
      <c r="AX143" s="211">
        <f>IF('Indicator Date hidden'!AY144="x","x",$AX$2-'Indicator Date hidden'!AY144)</f>
        <v>0</v>
      </c>
      <c r="AY143" s="211">
        <f>IF('Indicator Date hidden'!AZ144="x","x",$AY$2-'Indicator Date hidden'!AZ144)</f>
        <v>0</v>
      </c>
      <c r="AZ143" s="211">
        <f>IF('Indicator Date hidden'!BA144="x","x",$AZ$2-'Indicator Date hidden'!BA144)</f>
        <v>0</v>
      </c>
      <c r="BA143">
        <f t="shared" si="20"/>
        <v>18</v>
      </c>
      <c r="BB143" s="21">
        <f t="shared" si="21"/>
        <v>0.36</v>
      </c>
      <c r="BC143">
        <f t="shared" si="22"/>
        <v>7</v>
      </c>
      <c r="BD143" s="21">
        <f t="shared" si="23"/>
        <v>1.0150862032359615</v>
      </c>
      <c r="BE143" s="281">
        <f t="shared" si="24"/>
        <v>0</v>
      </c>
    </row>
    <row r="144" spans="1:57" x14ac:dyDescent="0.25">
      <c r="A144" t="s">
        <v>8510</v>
      </c>
      <c r="B144" s="211">
        <f>IF('Indicator Date hidden'!C145="x","x",$B$2-'Indicator Date hidden'!C145)</f>
        <v>0</v>
      </c>
      <c r="C144" s="211">
        <f>IF('Indicator Date hidden'!D145="x","x",$C$2-'Indicator Date hidden'!D145)</f>
        <v>0</v>
      </c>
      <c r="D144" s="211">
        <f>IF('Indicator Date hidden'!E145="x","x",$D$2-'Indicator Date hidden'!E145)</f>
        <v>0</v>
      </c>
      <c r="E144" s="211">
        <f>IF('Indicator Date hidden'!F145="x","x",$E$2-'Indicator Date hidden'!F145)</f>
        <v>0</v>
      </c>
      <c r="F144" s="211">
        <f>IF('Indicator Date hidden'!G145="x","x",$F$2-'Indicator Date hidden'!G145)</f>
        <v>0</v>
      </c>
      <c r="G144" s="211">
        <f>IF('Indicator Date hidden'!H145="x","x",$G$2-'Indicator Date hidden'!H145)</f>
        <v>0</v>
      </c>
      <c r="H144" s="211">
        <f>IF('Indicator Date hidden'!I145="x","x",$H$2-'Indicator Date hidden'!I145)</f>
        <v>0</v>
      </c>
      <c r="I144" s="211">
        <f>IF('Indicator Date hidden'!J145="x","x",$I$2-'Indicator Date hidden'!J145)</f>
        <v>0</v>
      </c>
      <c r="J144" s="211">
        <f>IF('Indicator Date hidden'!K145="x","x",$J$2-'Indicator Date hidden'!K145)</f>
        <v>0</v>
      </c>
      <c r="K144" s="211">
        <f>IF('Indicator Date hidden'!L145="x","x",$K$2-'Indicator Date hidden'!L145)</f>
        <v>0</v>
      </c>
      <c r="L144" s="211">
        <f>IF('Indicator Date hidden'!M145="x","x",$L$2-'Indicator Date hidden'!M145)</f>
        <v>0</v>
      </c>
      <c r="M144" s="211">
        <f>IF('Indicator Date hidden'!N145="x","x",$M$2-'Indicator Date hidden'!N145)</f>
        <v>0</v>
      </c>
      <c r="N144" s="211">
        <f>IF('Indicator Date hidden'!O145="x","x",$N$2-'Indicator Date hidden'!O145)</f>
        <v>0</v>
      </c>
      <c r="O144" s="211">
        <f>IF('Indicator Date hidden'!P145="x","x",$O$2-'Indicator Date hidden'!P145)</f>
        <v>0</v>
      </c>
      <c r="P144" s="211">
        <f>IF('Indicator Date hidden'!Q145="x","x",$P$2-'Indicator Date hidden'!Q145)</f>
        <v>0</v>
      </c>
      <c r="Q144" s="211" t="str">
        <f>IF('Indicator Date hidden'!R145="x","x",$Q$2-'Indicator Date hidden'!R145)</f>
        <v>x</v>
      </c>
      <c r="R144" s="211">
        <f>IF('Indicator Date hidden'!S145="x","x",$R$2-'Indicator Date hidden'!S145)</f>
        <v>0</v>
      </c>
      <c r="S144" s="211">
        <f>IF('Indicator Date hidden'!T145="x","x",$S$2-'Indicator Date hidden'!T145)</f>
        <v>0</v>
      </c>
      <c r="T144" s="211">
        <f>IF('Indicator Date hidden'!U145="x","x",$T$2-'Indicator Date hidden'!U145)</f>
        <v>0</v>
      </c>
      <c r="U144" s="211" t="str">
        <f>IF('Indicator Date hidden'!V145="x","x",$U$2-'Indicator Date hidden'!V145)</f>
        <v>x</v>
      </c>
      <c r="V144" s="211">
        <f>IF('Indicator Date hidden'!W145="x","x",$V$2-'Indicator Date hidden'!W145)</f>
        <v>0</v>
      </c>
      <c r="W144" s="211" t="str">
        <f>IF('Indicator Date hidden'!X145="x","x",$W$2-'Indicator Date hidden'!X145)</f>
        <v>x</v>
      </c>
      <c r="X144" s="211" t="str">
        <f>IF('Indicator Date hidden'!Y145="x","x",$X$2-'Indicator Date hidden'!Y145)</f>
        <v>x</v>
      </c>
      <c r="Y144" s="211">
        <f>IF('Indicator Date hidden'!Z145="x","x",$Y$2-'Indicator Date hidden'!Z145)</f>
        <v>0</v>
      </c>
      <c r="Z144" s="211">
        <f>IF('Indicator Date hidden'!AA145="x","x",$Z$2-'Indicator Date hidden'!AA145)</f>
        <v>0</v>
      </c>
      <c r="AA144" s="211" t="str">
        <f>IF('Indicator Date hidden'!AB145="x","x",$AA$2-'Indicator Date hidden'!AB145)</f>
        <v>x</v>
      </c>
      <c r="AB144" s="211">
        <f>IF('Indicator Date hidden'!AC145="x","x",$AB$2-'Indicator Date hidden'!AC145)</f>
        <v>0</v>
      </c>
      <c r="AC144" s="211">
        <f>IF('Indicator Date hidden'!AD145="x","x",$AC$2-'Indicator Date hidden'!AD145)</f>
        <v>0</v>
      </c>
      <c r="AD144" s="211" t="str">
        <f>IF('Indicator Date hidden'!AE145="x","x",$AD$2-'Indicator Date hidden'!AE145)</f>
        <v>x</v>
      </c>
      <c r="AE144" s="211" t="str">
        <f>IF('Indicator Date hidden'!AF145="x","x",$AE$2-'Indicator Date hidden'!AF145)</f>
        <v>x</v>
      </c>
      <c r="AF144" s="211" t="str">
        <f>IF('Indicator Date hidden'!AG145="x","x",$AF$2-'Indicator Date hidden'!AG145)</f>
        <v>x</v>
      </c>
      <c r="AG144" s="211">
        <f>IF('Indicator Date hidden'!AH145="x","x",$AG$2-'Indicator Date hidden'!AH145)</f>
        <v>0</v>
      </c>
      <c r="AH144" s="211">
        <f>IF('Indicator Date hidden'!AI145="x","x",$AH$2-'Indicator Date hidden'!AI145)</f>
        <v>0</v>
      </c>
      <c r="AI144" s="211">
        <f>IF('Indicator Date hidden'!AJ145="x","x",$AI$2-'Indicator Date hidden'!AJ145)</f>
        <v>0</v>
      </c>
      <c r="AJ144" s="211" t="str">
        <f>IF('Indicator Date hidden'!AK145="x","x",$AJ$2-'Indicator Date hidden'!AK145)</f>
        <v>x</v>
      </c>
      <c r="AK144" s="211">
        <f>IF('Indicator Date hidden'!AL145="x","x",$AK$2-'Indicator Date hidden'!AL145)</f>
        <v>1</v>
      </c>
      <c r="AL144" s="211">
        <f>IF('Indicator Date hidden'!AM145="x","x",$AL$2-'Indicator Date hidden'!AM145)</f>
        <v>0</v>
      </c>
      <c r="AM144" s="211">
        <f>IF('Indicator Date hidden'!AN145="x","x",$AM$2-'Indicator Date hidden'!AN145)</f>
        <v>0</v>
      </c>
      <c r="AN144" s="211">
        <f>IF('Indicator Date hidden'!AO145="x","x",$AN$2-'Indicator Date hidden'!AO145)</f>
        <v>0</v>
      </c>
      <c r="AO144" s="211">
        <f>IF('Indicator Date hidden'!AP145="x","x",$AO$2-'Indicator Date hidden'!AP145)</f>
        <v>0</v>
      </c>
      <c r="AP144" s="211" t="str">
        <f>IF('Indicator Date hidden'!AQ145="x","x",$AP$2-'Indicator Date hidden'!AQ145)</f>
        <v>x</v>
      </c>
      <c r="AQ144" s="211">
        <f>IF('Indicator Date hidden'!AR145="x","x",$AQ$2-'Indicator Date hidden'!AR145)</f>
        <v>0</v>
      </c>
      <c r="AR144" s="211">
        <f>IF('Indicator Date hidden'!AS145="x","x",$AR$2-'Indicator Date hidden'!AS145)</f>
        <v>0</v>
      </c>
      <c r="AS144" s="211" t="str">
        <f>IF('Indicator Date hidden'!AT145="x","x",$AS$2-'Indicator Date hidden'!AT145)</f>
        <v>x</v>
      </c>
      <c r="AT144" s="211">
        <f>IF('Indicator Date hidden'!AU145="x","x",$AT$2-'Indicator Date hidden'!AU145)</f>
        <v>0</v>
      </c>
      <c r="AU144" s="211" t="str">
        <f>IF('Indicator Date hidden'!AV145="x","x",$AU$2-'Indicator Date hidden'!AV145)</f>
        <v>x</v>
      </c>
      <c r="AV144" s="211">
        <f>IF('Indicator Date hidden'!AW145="x","x",$AV$2-'Indicator Date hidden'!AW145)</f>
        <v>0</v>
      </c>
      <c r="AW144" s="211">
        <f>IF('Indicator Date hidden'!AX145="x","x",$AW$2-'Indicator Date hidden'!AX145)</f>
        <v>0</v>
      </c>
      <c r="AX144" s="211">
        <f>IF('Indicator Date hidden'!AY145="x","x",$AX$2-'Indicator Date hidden'!AY145)</f>
        <v>0</v>
      </c>
      <c r="AY144" s="211">
        <f>IF('Indicator Date hidden'!AZ145="x","x",$AY$2-'Indicator Date hidden'!AZ145)</f>
        <v>8</v>
      </c>
      <c r="AZ144" s="211">
        <f>IF('Indicator Date hidden'!BA145="x","x",$AZ$2-'Indicator Date hidden'!BA145)</f>
        <v>0</v>
      </c>
      <c r="BA144">
        <f t="shared" si="20"/>
        <v>9</v>
      </c>
      <c r="BB144" s="21">
        <f t="shared" si="21"/>
        <v>0.23076923076923078</v>
      </c>
      <c r="BC144">
        <f t="shared" si="22"/>
        <v>2</v>
      </c>
      <c r="BD144" s="21">
        <f t="shared" si="23"/>
        <v>1.2702016488718806</v>
      </c>
      <c r="BE144" s="281">
        <f t="shared" si="24"/>
        <v>0</v>
      </c>
    </row>
    <row r="145" spans="1:57" x14ac:dyDescent="0.25">
      <c r="A145" t="s">
        <v>8522</v>
      </c>
      <c r="B145" s="211">
        <f>IF('Indicator Date hidden'!C146="x","x",$B$2-'Indicator Date hidden'!C146)</f>
        <v>0</v>
      </c>
      <c r="C145" s="211">
        <f>IF('Indicator Date hidden'!D146="x","x",$C$2-'Indicator Date hidden'!D146)</f>
        <v>0</v>
      </c>
      <c r="D145" s="211">
        <f>IF('Indicator Date hidden'!E146="x","x",$D$2-'Indicator Date hidden'!E146)</f>
        <v>0</v>
      </c>
      <c r="E145" s="211">
        <f>IF('Indicator Date hidden'!F146="x","x",$E$2-'Indicator Date hidden'!F146)</f>
        <v>0</v>
      </c>
      <c r="F145" s="211">
        <f>IF('Indicator Date hidden'!G146="x","x",$F$2-'Indicator Date hidden'!G146)</f>
        <v>0</v>
      </c>
      <c r="G145" s="211">
        <f>IF('Indicator Date hidden'!H146="x","x",$G$2-'Indicator Date hidden'!H146)</f>
        <v>0</v>
      </c>
      <c r="H145" s="211">
        <f>IF('Indicator Date hidden'!I146="x","x",$H$2-'Indicator Date hidden'!I146)</f>
        <v>0</v>
      </c>
      <c r="I145" s="211">
        <f>IF('Indicator Date hidden'!J146="x","x",$I$2-'Indicator Date hidden'!J146)</f>
        <v>0</v>
      </c>
      <c r="J145" s="211">
        <f>IF('Indicator Date hidden'!K146="x","x",$J$2-'Indicator Date hidden'!K146)</f>
        <v>0</v>
      </c>
      <c r="K145" s="211">
        <f>IF('Indicator Date hidden'!L146="x","x",$K$2-'Indicator Date hidden'!L146)</f>
        <v>0</v>
      </c>
      <c r="L145" s="211">
        <f>IF('Indicator Date hidden'!M146="x","x",$L$2-'Indicator Date hidden'!M146)</f>
        <v>0</v>
      </c>
      <c r="M145" s="211">
        <f>IF('Indicator Date hidden'!N146="x","x",$M$2-'Indicator Date hidden'!N146)</f>
        <v>0</v>
      </c>
      <c r="N145" s="211">
        <f>IF('Indicator Date hidden'!O146="x","x",$N$2-'Indicator Date hidden'!O146)</f>
        <v>0</v>
      </c>
      <c r="O145" s="211">
        <f>IF('Indicator Date hidden'!P146="x","x",$O$2-'Indicator Date hidden'!P146)</f>
        <v>0</v>
      </c>
      <c r="P145" s="211">
        <f>IF('Indicator Date hidden'!Q146="x","x",$P$2-'Indicator Date hidden'!Q146)</f>
        <v>0</v>
      </c>
      <c r="Q145" s="211">
        <f>IF('Indicator Date hidden'!R146="x","x",$Q$2-'Indicator Date hidden'!R146)</f>
        <v>2</v>
      </c>
      <c r="R145" s="211">
        <f>IF('Indicator Date hidden'!S146="x","x",$R$2-'Indicator Date hidden'!S146)</f>
        <v>0</v>
      </c>
      <c r="S145" s="211">
        <f>IF('Indicator Date hidden'!T146="x","x",$S$2-'Indicator Date hidden'!T146)</f>
        <v>0</v>
      </c>
      <c r="T145" s="211">
        <f>IF('Indicator Date hidden'!U146="x","x",$T$2-'Indicator Date hidden'!U146)</f>
        <v>0</v>
      </c>
      <c r="U145" s="211">
        <f>IF('Indicator Date hidden'!V146="x","x",$U$2-'Indicator Date hidden'!V146)</f>
        <v>0</v>
      </c>
      <c r="V145" s="211">
        <f>IF('Indicator Date hidden'!W146="x","x",$V$2-'Indicator Date hidden'!W146)</f>
        <v>0</v>
      </c>
      <c r="W145" s="211">
        <f>IF('Indicator Date hidden'!X146="x","x",$W$2-'Indicator Date hidden'!X146)</f>
        <v>2</v>
      </c>
      <c r="X145" s="211">
        <f>IF('Indicator Date hidden'!Y146="x","x",$X$2-'Indicator Date hidden'!Y146)</f>
        <v>2</v>
      </c>
      <c r="Y145" s="211">
        <f>IF('Indicator Date hidden'!Z146="x","x",$Y$2-'Indicator Date hidden'!Z146)</f>
        <v>0</v>
      </c>
      <c r="Z145" s="211">
        <f>IF('Indicator Date hidden'!AA146="x","x",$Z$2-'Indicator Date hidden'!AA146)</f>
        <v>0</v>
      </c>
      <c r="AA145" s="211" t="str">
        <f>IF('Indicator Date hidden'!AB146="x","x",$AA$2-'Indicator Date hidden'!AB146)</f>
        <v>x</v>
      </c>
      <c r="AB145" s="211">
        <f>IF('Indicator Date hidden'!AC146="x","x",$AB$2-'Indicator Date hidden'!AC146)</f>
        <v>0</v>
      </c>
      <c r="AC145" s="211">
        <f>IF('Indicator Date hidden'!AD146="x","x",$AC$2-'Indicator Date hidden'!AD146)</f>
        <v>0</v>
      </c>
      <c r="AD145" s="211" t="str">
        <f>IF('Indicator Date hidden'!AE146="x","x",$AD$2-'Indicator Date hidden'!AE146)</f>
        <v>x</v>
      </c>
      <c r="AE145" s="211" t="str">
        <f>IF('Indicator Date hidden'!AF146="x","x",$AE$2-'Indicator Date hidden'!AF146)</f>
        <v>x</v>
      </c>
      <c r="AF145" s="211" t="str">
        <f>IF('Indicator Date hidden'!AG146="x","x",$AF$2-'Indicator Date hidden'!AG146)</f>
        <v>x</v>
      </c>
      <c r="AG145" s="211">
        <f>IF('Indicator Date hidden'!AH146="x","x",$AG$2-'Indicator Date hidden'!AH146)</f>
        <v>0</v>
      </c>
      <c r="AH145" s="211">
        <f>IF('Indicator Date hidden'!AI146="x","x",$AH$2-'Indicator Date hidden'!AI146)</f>
        <v>0</v>
      </c>
      <c r="AI145" s="211">
        <f>IF('Indicator Date hidden'!AJ146="x","x",$AI$2-'Indicator Date hidden'!AJ146)</f>
        <v>0</v>
      </c>
      <c r="AJ145" s="211" t="str">
        <f>IF('Indicator Date hidden'!AK146="x","x",$AJ$2-'Indicator Date hidden'!AK146)</f>
        <v>x</v>
      </c>
      <c r="AK145" s="211">
        <f>IF('Indicator Date hidden'!AL146="x","x",$AK$2-'Indicator Date hidden'!AL146)</f>
        <v>1</v>
      </c>
      <c r="AL145" s="211">
        <f>IF('Indicator Date hidden'!AM146="x","x",$AL$2-'Indicator Date hidden'!AM146)</f>
        <v>0</v>
      </c>
      <c r="AM145" s="211">
        <f>IF('Indicator Date hidden'!AN146="x","x",$AM$2-'Indicator Date hidden'!AN146)</f>
        <v>0</v>
      </c>
      <c r="AN145" s="211">
        <f>IF('Indicator Date hidden'!AO146="x","x",$AN$2-'Indicator Date hidden'!AO146)</f>
        <v>0</v>
      </c>
      <c r="AO145" s="211">
        <f>IF('Indicator Date hidden'!AP146="x","x",$AO$2-'Indicator Date hidden'!AP146)</f>
        <v>0</v>
      </c>
      <c r="AP145" s="211">
        <f>IF('Indicator Date hidden'!AQ146="x","x",$AP$2-'Indicator Date hidden'!AQ146)</f>
        <v>0</v>
      </c>
      <c r="AQ145" s="211">
        <f>IF('Indicator Date hidden'!AR146="x","x",$AQ$2-'Indicator Date hidden'!AR146)</f>
        <v>6</v>
      </c>
      <c r="AR145" s="211">
        <f>IF('Indicator Date hidden'!AS146="x","x",$AR$2-'Indicator Date hidden'!AS146)</f>
        <v>0</v>
      </c>
      <c r="AS145" s="211">
        <f>IF('Indicator Date hidden'!AT146="x","x",$AS$2-'Indicator Date hidden'!AT146)</f>
        <v>2</v>
      </c>
      <c r="AT145" s="211">
        <f>IF('Indicator Date hidden'!AU146="x","x",$AT$2-'Indicator Date hidden'!AU146)</f>
        <v>0</v>
      </c>
      <c r="AU145" s="211" t="str">
        <f>IF('Indicator Date hidden'!AV146="x","x",$AU$2-'Indicator Date hidden'!AV146)</f>
        <v>x</v>
      </c>
      <c r="AV145" s="211">
        <f>IF('Indicator Date hidden'!AW146="x","x",$AV$2-'Indicator Date hidden'!AW146)</f>
        <v>0</v>
      </c>
      <c r="AW145" s="211">
        <f>IF('Indicator Date hidden'!AX146="x","x",$AW$2-'Indicator Date hidden'!AX146)</f>
        <v>0</v>
      </c>
      <c r="AX145" s="211">
        <f>IF('Indicator Date hidden'!AY146="x","x",$AX$2-'Indicator Date hidden'!AY146)</f>
        <v>0</v>
      </c>
      <c r="AY145" s="211">
        <f>IF('Indicator Date hidden'!AZ146="x","x",$AY$2-'Indicator Date hidden'!AZ146)</f>
        <v>0</v>
      </c>
      <c r="AZ145" s="211">
        <f>IF('Indicator Date hidden'!BA146="x","x",$AZ$2-'Indicator Date hidden'!BA146)</f>
        <v>0</v>
      </c>
      <c r="BA145">
        <f t="shared" si="20"/>
        <v>15</v>
      </c>
      <c r="BB145" s="21">
        <f t="shared" si="21"/>
        <v>0.33333333333333331</v>
      </c>
      <c r="BC145">
        <f t="shared" si="22"/>
        <v>6</v>
      </c>
      <c r="BD145" s="21">
        <f t="shared" si="23"/>
        <v>1.0327955589886444</v>
      </c>
      <c r="BE145" s="281">
        <f t="shared" si="24"/>
        <v>0</v>
      </c>
    </row>
    <row r="146" spans="1:57" x14ac:dyDescent="0.25">
      <c r="A146" t="s">
        <v>8650</v>
      </c>
      <c r="B146" s="211">
        <f>IF('Indicator Date hidden'!C147="x","x",$B$2-'Indicator Date hidden'!C147)</f>
        <v>0</v>
      </c>
      <c r="C146" s="211">
        <f>IF('Indicator Date hidden'!D147="x","x",$C$2-'Indicator Date hidden'!D147)</f>
        <v>0</v>
      </c>
      <c r="D146" s="211">
        <f>IF('Indicator Date hidden'!E147="x","x",$D$2-'Indicator Date hidden'!E147)</f>
        <v>0</v>
      </c>
      <c r="E146" s="211">
        <f>IF('Indicator Date hidden'!F147="x","x",$E$2-'Indicator Date hidden'!F147)</f>
        <v>0</v>
      </c>
      <c r="F146" s="211">
        <f>IF('Indicator Date hidden'!G147="x","x",$F$2-'Indicator Date hidden'!G147)</f>
        <v>0</v>
      </c>
      <c r="G146" s="211">
        <f>IF('Indicator Date hidden'!H147="x","x",$G$2-'Indicator Date hidden'!H147)</f>
        <v>0</v>
      </c>
      <c r="H146" s="211">
        <f>IF('Indicator Date hidden'!I147="x","x",$H$2-'Indicator Date hidden'!I147)</f>
        <v>0</v>
      </c>
      <c r="I146" s="211">
        <f>IF('Indicator Date hidden'!J147="x","x",$I$2-'Indicator Date hidden'!J147)</f>
        <v>0</v>
      </c>
      <c r="J146" s="211">
        <f>IF('Indicator Date hidden'!K147="x","x",$J$2-'Indicator Date hidden'!K147)</f>
        <v>0</v>
      </c>
      <c r="K146" s="211">
        <f>IF('Indicator Date hidden'!L147="x","x",$K$2-'Indicator Date hidden'!L147)</f>
        <v>0</v>
      </c>
      <c r="L146" s="211">
        <f>IF('Indicator Date hidden'!M147="x","x",$L$2-'Indicator Date hidden'!M147)</f>
        <v>0</v>
      </c>
      <c r="M146" s="211">
        <f>IF('Indicator Date hidden'!N147="x","x",$M$2-'Indicator Date hidden'!N147)</f>
        <v>0</v>
      </c>
      <c r="N146" s="211">
        <f>IF('Indicator Date hidden'!O147="x","x",$N$2-'Indicator Date hidden'!O147)</f>
        <v>0</v>
      </c>
      <c r="O146" s="211">
        <f>IF('Indicator Date hidden'!P147="x","x",$O$2-'Indicator Date hidden'!P147)</f>
        <v>0</v>
      </c>
      <c r="P146" s="211">
        <f>IF('Indicator Date hidden'!Q147="x","x",$P$2-'Indicator Date hidden'!Q147)</f>
        <v>0</v>
      </c>
      <c r="Q146" s="211" t="str">
        <f>IF('Indicator Date hidden'!R147="x","x",$Q$2-'Indicator Date hidden'!R147)</f>
        <v>x</v>
      </c>
      <c r="R146" s="211">
        <f>IF('Indicator Date hidden'!S147="x","x",$R$2-'Indicator Date hidden'!S147)</f>
        <v>0</v>
      </c>
      <c r="S146" s="211">
        <f>IF('Indicator Date hidden'!T147="x","x",$S$2-'Indicator Date hidden'!T147)</f>
        <v>0</v>
      </c>
      <c r="T146" s="211">
        <f>IF('Indicator Date hidden'!U147="x","x",$T$2-'Indicator Date hidden'!U147)</f>
        <v>0</v>
      </c>
      <c r="U146" s="211">
        <f>IF('Indicator Date hidden'!V147="x","x",$U$2-'Indicator Date hidden'!V147)</f>
        <v>0</v>
      </c>
      <c r="V146" s="211">
        <f>IF('Indicator Date hidden'!W147="x","x",$V$2-'Indicator Date hidden'!W147)</f>
        <v>0</v>
      </c>
      <c r="W146" s="211" t="str">
        <f>IF('Indicator Date hidden'!X147="x","x",$W$2-'Indicator Date hidden'!X147)</f>
        <v>x</v>
      </c>
      <c r="X146" s="211">
        <f>IF('Indicator Date hidden'!Y147="x","x",$X$2-'Indicator Date hidden'!Y147)</f>
        <v>2</v>
      </c>
      <c r="Y146" s="211">
        <f>IF('Indicator Date hidden'!Z147="x","x",$Y$2-'Indicator Date hidden'!Z147)</f>
        <v>0</v>
      </c>
      <c r="Z146" s="211">
        <f>IF('Indicator Date hidden'!AA147="x","x",$Z$2-'Indicator Date hidden'!AA147)</f>
        <v>0</v>
      </c>
      <c r="AA146" s="211" t="str">
        <f>IF('Indicator Date hidden'!AB147="x","x",$AA$2-'Indicator Date hidden'!AB147)</f>
        <v>x</v>
      </c>
      <c r="AB146" s="211">
        <f>IF('Indicator Date hidden'!AC147="x","x",$AB$2-'Indicator Date hidden'!AC147)</f>
        <v>0</v>
      </c>
      <c r="AC146" s="211">
        <f>IF('Indicator Date hidden'!AD147="x","x",$AC$2-'Indicator Date hidden'!AD147)</f>
        <v>0</v>
      </c>
      <c r="AD146" s="211" t="str">
        <f>IF('Indicator Date hidden'!AE147="x","x",$AD$2-'Indicator Date hidden'!AE147)</f>
        <v>x</v>
      </c>
      <c r="AE146" s="211" t="str">
        <f>IF('Indicator Date hidden'!AF147="x","x",$AE$2-'Indicator Date hidden'!AF147)</f>
        <v>x</v>
      </c>
      <c r="AF146" s="211" t="str">
        <f>IF('Indicator Date hidden'!AG147="x","x",$AF$2-'Indicator Date hidden'!AG147)</f>
        <v>x</v>
      </c>
      <c r="AG146" s="211">
        <f>IF('Indicator Date hidden'!AH147="x","x",$AG$2-'Indicator Date hidden'!AH147)</f>
        <v>0</v>
      </c>
      <c r="AH146" s="211">
        <f>IF('Indicator Date hidden'!AI147="x","x",$AH$2-'Indicator Date hidden'!AI147)</f>
        <v>0</v>
      </c>
      <c r="AI146" s="211">
        <f>IF('Indicator Date hidden'!AJ147="x","x",$AI$2-'Indicator Date hidden'!AJ147)</f>
        <v>0</v>
      </c>
      <c r="AJ146" s="211" t="str">
        <f>IF('Indicator Date hidden'!AK147="x","x",$AJ$2-'Indicator Date hidden'!AK147)</f>
        <v>x</v>
      </c>
      <c r="AK146" s="211">
        <f>IF('Indicator Date hidden'!AL147="x","x",$AK$2-'Indicator Date hidden'!AL147)</f>
        <v>1</v>
      </c>
      <c r="AL146" s="211">
        <f>IF('Indicator Date hidden'!AM147="x","x",$AL$2-'Indicator Date hidden'!AM147)</f>
        <v>0</v>
      </c>
      <c r="AM146" s="211">
        <f>IF('Indicator Date hidden'!AN147="x","x",$AM$2-'Indicator Date hidden'!AN147)</f>
        <v>0</v>
      </c>
      <c r="AN146" s="211">
        <f>IF('Indicator Date hidden'!AO147="x","x",$AN$2-'Indicator Date hidden'!AO147)</f>
        <v>0</v>
      </c>
      <c r="AO146" s="211">
        <f>IF('Indicator Date hidden'!AP147="x","x",$AO$2-'Indicator Date hidden'!AP147)</f>
        <v>0</v>
      </c>
      <c r="AP146" s="211">
        <f>IF('Indicator Date hidden'!AQ147="x","x",$AP$2-'Indicator Date hidden'!AQ147)</f>
        <v>0</v>
      </c>
      <c r="AQ146" s="211" t="str">
        <f>IF('Indicator Date hidden'!AR147="x","x",$AQ$2-'Indicator Date hidden'!AR147)</f>
        <v>x</v>
      </c>
      <c r="AR146" s="211">
        <f>IF('Indicator Date hidden'!AS147="x","x",$AR$2-'Indicator Date hidden'!AS147)</f>
        <v>0</v>
      </c>
      <c r="AS146" s="211">
        <f>IF('Indicator Date hidden'!AT147="x","x",$AS$2-'Indicator Date hidden'!AT147)</f>
        <v>0</v>
      </c>
      <c r="AT146" s="211">
        <f>IF('Indicator Date hidden'!AU147="x","x",$AT$2-'Indicator Date hidden'!AU147)</f>
        <v>0</v>
      </c>
      <c r="AU146" s="211" t="str">
        <f>IF('Indicator Date hidden'!AV147="x","x",$AU$2-'Indicator Date hidden'!AV147)</f>
        <v>x</v>
      </c>
      <c r="AV146" s="211">
        <f>IF('Indicator Date hidden'!AW147="x","x",$AV$2-'Indicator Date hidden'!AW147)</f>
        <v>0</v>
      </c>
      <c r="AW146" s="211">
        <f>IF('Indicator Date hidden'!AX147="x","x",$AW$2-'Indicator Date hidden'!AX147)</f>
        <v>0</v>
      </c>
      <c r="AX146" s="211">
        <f>IF('Indicator Date hidden'!AY147="x","x",$AX$2-'Indicator Date hidden'!AY147)</f>
        <v>0</v>
      </c>
      <c r="AY146" s="211">
        <f>IF('Indicator Date hidden'!AZ147="x","x",$AY$2-'Indicator Date hidden'!AZ147)</f>
        <v>8</v>
      </c>
      <c r="AZ146" s="211">
        <f>IF('Indicator Date hidden'!BA147="x","x",$AZ$2-'Indicator Date hidden'!BA147)</f>
        <v>0</v>
      </c>
      <c r="BA146">
        <f t="shared" si="20"/>
        <v>11</v>
      </c>
      <c r="BB146" s="21">
        <f t="shared" si="21"/>
        <v>0.26190476190476192</v>
      </c>
      <c r="BC146">
        <f t="shared" si="22"/>
        <v>3</v>
      </c>
      <c r="BD146" s="21">
        <f t="shared" si="23"/>
        <v>1.2546963929767045</v>
      </c>
      <c r="BE146" s="281">
        <f t="shared" si="24"/>
        <v>0</v>
      </c>
    </row>
    <row r="147" spans="1:57" x14ac:dyDescent="0.25">
      <c r="A147" t="s">
        <v>8657</v>
      </c>
      <c r="B147" s="211">
        <f>IF('Indicator Date hidden'!C148="x","x",$B$2-'Indicator Date hidden'!C148)</f>
        <v>0</v>
      </c>
      <c r="C147" s="211">
        <f>IF('Indicator Date hidden'!D148="x","x",$C$2-'Indicator Date hidden'!D148)</f>
        <v>0</v>
      </c>
      <c r="D147" s="211">
        <f>IF('Indicator Date hidden'!E148="x","x",$D$2-'Indicator Date hidden'!E148)</f>
        <v>0</v>
      </c>
      <c r="E147" s="211">
        <f>IF('Indicator Date hidden'!F148="x","x",$E$2-'Indicator Date hidden'!F148)</f>
        <v>0</v>
      </c>
      <c r="F147" s="211">
        <f>IF('Indicator Date hidden'!G148="x","x",$F$2-'Indicator Date hidden'!G148)</f>
        <v>0</v>
      </c>
      <c r="G147" s="211">
        <f>IF('Indicator Date hidden'!H148="x","x",$G$2-'Indicator Date hidden'!H148)</f>
        <v>0</v>
      </c>
      <c r="H147" s="211">
        <f>IF('Indicator Date hidden'!I148="x","x",$H$2-'Indicator Date hidden'!I148)</f>
        <v>0</v>
      </c>
      <c r="I147" s="211">
        <f>IF('Indicator Date hidden'!J148="x","x",$I$2-'Indicator Date hidden'!J148)</f>
        <v>0</v>
      </c>
      <c r="J147" s="211">
        <f>IF('Indicator Date hidden'!K148="x","x",$J$2-'Indicator Date hidden'!K148)</f>
        <v>0</v>
      </c>
      <c r="K147" s="211">
        <f>IF('Indicator Date hidden'!L148="x","x",$K$2-'Indicator Date hidden'!L148)</f>
        <v>0</v>
      </c>
      <c r="L147" s="211">
        <f>IF('Indicator Date hidden'!M148="x","x",$L$2-'Indicator Date hidden'!M148)</f>
        <v>0</v>
      </c>
      <c r="M147" s="211">
        <f>IF('Indicator Date hidden'!N148="x","x",$M$2-'Indicator Date hidden'!N148)</f>
        <v>0</v>
      </c>
      <c r="N147" s="211">
        <f>IF('Indicator Date hidden'!O148="x","x",$N$2-'Indicator Date hidden'!O148)</f>
        <v>0</v>
      </c>
      <c r="O147" s="211">
        <f>IF('Indicator Date hidden'!P148="x","x",$O$2-'Indicator Date hidden'!P148)</f>
        <v>0</v>
      </c>
      <c r="P147" s="211">
        <f>IF('Indicator Date hidden'!Q148="x","x",$P$2-'Indicator Date hidden'!Q148)</f>
        <v>0</v>
      </c>
      <c r="Q147" s="211" t="str">
        <f>IF('Indicator Date hidden'!R148="x","x",$Q$2-'Indicator Date hidden'!R148)</f>
        <v>x</v>
      </c>
      <c r="R147" s="211">
        <f>IF('Indicator Date hidden'!S148="x","x",$R$2-'Indicator Date hidden'!S148)</f>
        <v>0</v>
      </c>
      <c r="S147" s="211">
        <f>IF('Indicator Date hidden'!T148="x","x",$S$2-'Indicator Date hidden'!T148)</f>
        <v>0</v>
      </c>
      <c r="T147" s="211">
        <f>IF('Indicator Date hidden'!U148="x","x",$T$2-'Indicator Date hidden'!U148)</f>
        <v>0</v>
      </c>
      <c r="U147" s="211">
        <f>IF('Indicator Date hidden'!V148="x","x",$U$2-'Indicator Date hidden'!V148)</f>
        <v>0</v>
      </c>
      <c r="V147" s="211">
        <f>IF('Indicator Date hidden'!W148="x","x",$V$2-'Indicator Date hidden'!W148)</f>
        <v>0</v>
      </c>
      <c r="W147" s="211">
        <f>IF('Indicator Date hidden'!X148="x","x",$W$2-'Indicator Date hidden'!X148)</f>
        <v>0</v>
      </c>
      <c r="X147" s="211">
        <f>IF('Indicator Date hidden'!Y148="x","x",$X$2-'Indicator Date hidden'!Y148)</f>
        <v>4</v>
      </c>
      <c r="Y147" s="211">
        <f>IF('Indicator Date hidden'!Z148="x","x",$Y$2-'Indicator Date hidden'!Z148)</f>
        <v>0</v>
      </c>
      <c r="Z147" s="211">
        <f>IF('Indicator Date hidden'!AA148="x","x",$Z$2-'Indicator Date hidden'!AA148)</f>
        <v>0</v>
      </c>
      <c r="AA147" s="211" t="str">
        <f>IF('Indicator Date hidden'!AB148="x","x",$AA$2-'Indicator Date hidden'!AB148)</f>
        <v>x</v>
      </c>
      <c r="AB147" s="211">
        <f>IF('Indicator Date hidden'!AC148="x","x",$AB$2-'Indicator Date hidden'!AC148)</f>
        <v>0</v>
      </c>
      <c r="AC147" s="211">
        <f>IF('Indicator Date hidden'!AD148="x","x",$AC$2-'Indicator Date hidden'!AD148)</f>
        <v>0</v>
      </c>
      <c r="AD147" s="211" t="str">
        <f>IF('Indicator Date hidden'!AE148="x","x",$AD$2-'Indicator Date hidden'!AE148)</f>
        <v>x</v>
      </c>
      <c r="AE147" s="211">
        <f>IF('Indicator Date hidden'!AF148="x","x",$AE$2-'Indicator Date hidden'!AF148)</f>
        <v>0</v>
      </c>
      <c r="AF147" s="211">
        <f>IF('Indicator Date hidden'!AG148="x","x",$AF$2-'Indicator Date hidden'!AG148)</f>
        <v>5</v>
      </c>
      <c r="AG147" s="211">
        <f>IF('Indicator Date hidden'!AH148="x","x",$AG$2-'Indicator Date hidden'!AH148)</f>
        <v>0</v>
      </c>
      <c r="AH147" s="211">
        <f>IF('Indicator Date hidden'!AI148="x","x",$AH$2-'Indicator Date hidden'!AI148)</f>
        <v>0</v>
      </c>
      <c r="AI147" s="211">
        <f>IF('Indicator Date hidden'!AJ148="x","x",$AI$2-'Indicator Date hidden'!AJ148)</f>
        <v>0</v>
      </c>
      <c r="AJ147" s="211" t="str">
        <f>IF('Indicator Date hidden'!AK148="x","x",$AJ$2-'Indicator Date hidden'!AK148)</f>
        <v>x</v>
      </c>
      <c r="AK147" s="211" t="str">
        <f>IF('Indicator Date hidden'!AL148="x","x",$AK$2-'Indicator Date hidden'!AL148)</f>
        <v>x</v>
      </c>
      <c r="AL147" s="211">
        <f>IF('Indicator Date hidden'!AM148="x","x",$AL$2-'Indicator Date hidden'!AM148)</f>
        <v>0</v>
      </c>
      <c r="AM147" s="211">
        <f>IF('Indicator Date hidden'!AN148="x","x",$AM$2-'Indicator Date hidden'!AN148)</f>
        <v>0</v>
      </c>
      <c r="AN147" s="211">
        <f>IF('Indicator Date hidden'!AO148="x","x",$AN$2-'Indicator Date hidden'!AO148)</f>
        <v>0</v>
      </c>
      <c r="AO147" s="211" t="str">
        <f>IF('Indicator Date hidden'!AP148="x","x",$AO$2-'Indicator Date hidden'!AP148)</f>
        <v>x</v>
      </c>
      <c r="AP147" s="211" t="str">
        <f>IF('Indicator Date hidden'!AQ148="x","x",$AP$2-'Indicator Date hidden'!AQ148)</f>
        <v>x</v>
      </c>
      <c r="AQ147" s="211">
        <f>IF('Indicator Date hidden'!AR148="x","x",$AQ$2-'Indicator Date hidden'!AR148)</f>
        <v>4</v>
      </c>
      <c r="AR147" s="211">
        <f>IF('Indicator Date hidden'!AS148="x","x",$AR$2-'Indicator Date hidden'!AS148)</f>
        <v>0</v>
      </c>
      <c r="AS147" s="211">
        <f>IF('Indicator Date hidden'!AT148="x","x",$AS$2-'Indicator Date hidden'!AT148)</f>
        <v>0</v>
      </c>
      <c r="AT147" s="211">
        <f>IF('Indicator Date hidden'!AU148="x","x",$AT$2-'Indicator Date hidden'!AU148)</f>
        <v>0</v>
      </c>
      <c r="AU147" s="211">
        <f>IF('Indicator Date hidden'!AV148="x","x",$AU$2-'Indicator Date hidden'!AV148)</f>
        <v>3</v>
      </c>
      <c r="AV147" s="211">
        <f>IF('Indicator Date hidden'!AW148="x","x",$AV$2-'Indicator Date hidden'!AW148)</f>
        <v>0</v>
      </c>
      <c r="AW147" s="211">
        <f>IF('Indicator Date hidden'!AX148="x","x",$AW$2-'Indicator Date hidden'!AX148)</f>
        <v>0</v>
      </c>
      <c r="AX147" s="211">
        <f>IF('Indicator Date hidden'!AY148="x","x",$AX$2-'Indicator Date hidden'!AY148)</f>
        <v>0</v>
      </c>
      <c r="AY147" s="211">
        <f>IF('Indicator Date hidden'!AZ148="x","x",$AY$2-'Indicator Date hidden'!AZ148)</f>
        <v>0</v>
      </c>
      <c r="AZ147" s="211">
        <f>IF('Indicator Date hidden'!BA148="x","x",$AZ$2-'Indicator Date hidden'!BA148)</f>
        <v>0</v>
      </c>
      <c r="BA147">
        <f t="shared" si="20"/>
        <v>16</v>
      </c>
      <c r="BB147" s="21">
        <f t="shared" si="21"/>
        <v>0.36363636363636365</v>
      </c>
      <c r="BC147">
        <f t="shared" si="22"/>
        <v>4</v>
      </c>
      <c r="BD147" s="21">
        <f t="shared" si="23"/>
        <v>1.1695163936607824</v>
      </c>
      <c r="BE147" s="281">
        <f t="shared" si="24"/>
        <v>0</v>
      </c>
    </row>
    <row r="148" spans="1:57" x14ac:dyDescent="0.25">
      <c r="A148" t="s">
        <v>8611</v>
      </c>
      <c r="B148" s="211">
        <f>IF('Indicator Date hidden'!C149="x","x",$B$2-'Indicator Date hidden'!C149)</f>
        <v>0</v>
      </c>
      <c r="C148" s="211">
        <f>IF('Indicator Date hidden'!D149="x","x",$C$2-'Indicator Date hidden'!D149)</f>
        <v>0</v>
      </c>
      <c r="D148" s="211">
        <f>IF('Indicator Date hidden'!E149="x","x",$D$2-'Indicator Date hidden'!E149)</f>
        <v>0</v>
      </c>
      <c r="E148" s="211">
        <f>IF('Indicator Date hidden'!F149="x","x",$E$2-'Indicator Date hidden'!F149)</f>
        <v>0</v>
      </c>
      <c r="F148" s="211">
        <f>IF('Indicator Date hidden'!G149="x","x",$F$2-'Indicator Date hidden'!G149)</f>
        <v>0</v>
      </c>
      <c r="G148" s="211">
        <f>IF('Indicator Date hidden'!H149="x","x",$G$2-'Indicator Date hidden'!H149)</f>
        <v>0</v>
      </c>
      <c r="H148" s="211">
        <f>IF('Indicator Date hidden'!I149="x","x",$H$2-'Indicator Date hidden'!I149)</f>
        <v>0</v>
      </c>
      <c r="I148" s="211">
        <f>IF('Indicator Date hidden'!J149="x","x",$I$2-'Indicator Date hidden'!J149)</f>
        <v>0</v>
      </c>
      <c r="J148" s="211">
        <f>IF('Indicator Date hidden'!K149="x","x",$J$2-'Indicator Date hidden'!K149)</f>
        <v>0</v>
      </c>
      <c r="K148" s="211">
        <f>IF('Indicator Date hidden'!L149="x","x",$K$2-'Indicator Date hidden'!L149)</f>
        <v>0</v>
      </c>
      <c r="L148" s="211">
        <f>IF('Indicator Date hidden'!M149="x","x",$L$2-'Indicator Date hidden'!M149)</f>
        <v>0</v>
      </c>
      <c r="M148" s="211">
        <f>IF('Indicator Date hidden'!N149="x","x",$M$2-'Indicator Date hidden'!N149)</f>
        <v>0</v>
      </c>
      <c r="N148" s="211">
        <f>IF('Indicator Date hidden'!O149="x","x",$N$2-'Indicator Date hidden'!O149)</f>
        <v>0</v>
      </c>
      <c r="O148" s="211">
        <f>IF('Indicator Date hidden'!P149="x","x",$O$2-'Indicator Date hidden'!P149)</f>
        <v>0</v>
      </c>
      <c r="P148" s="211">
        <f>IF('Indicator Date hidden'!Q149="x","x",$P$2-'Indicator Date hidden'!Q149)</f>
        <v>0</v>
      </c>
      <c r="Q148" s="211">
        <f>IF('Indicator Date hidden'!R149="x","x",$Q$2-'Indicator Date hidden'!R149)</f>
        <v>5</v>
      </c>
      <c r="R148" s="211">
        <f>IF('Indicator Date hidden'!S149="x","x",$R$2-'Indicator Date hidden'!S149)</f>
        <v>0</v>
      </c>
      <c r="S148" s="211">
        <f>IF('Indicator Date hidden'!T149="x","x",$S$2-'Indicator Date hidden'!T149)</f>
        <v>0</v>
      </c>
      <c r="T148" s="211">
        <f>IF('Indicator Date hidden'!U149="x","x",$T$2-'Indicator Date hidden'!U149)</f>
        <v>0</v>
      </c>
      <c r="U148" s="211">
        <f>IF('Indicator Date hidden'!V149="x","x",$U$2-'Indicator Date hidden'!V149)</f>
        <v>0</v>
      </c>
      <c r="V148" s="211">
        <f>IF('Indicator Date hidden'!W149="x","x",$V$2-'Indicator Date hidden'!W149)</f>
        <v>0</v>
      </c>
      <c r="W148" s="211">
        <f>IF('Indicator Date hidden'!X149="x","x",$W$2-'Indicator Date hidden'!X149)</f>
        <v>6</v>
      </c>
      <c r="X148" s="211" t="str">
        <f>IF('Indicator Date hidden'!Y149="x","x",$X$2-'Indicator Date hidden'!Y149)</f>
        <v>x</v>
      </c>
      <c r="Y148" s="211">
        <f>IF('Indicator Date hidden'!Z149="x","x",$Y$2-'Indicator Date hidden'!Z149)</f>
        <v>0</v>
      </c>
      <c r="Z148" s="211">
        <f>IF('Indicator Date hidden'!AA149="x","x",$Z$2-'Indicator Date hidden'!AA149)</f>
        <v>0</v>
      </c>
      <c r="AA148" s="211">
        <f>IF('Indicator Date hidden'!AB149="x","x",$AA$2-'Indicator Date hidden'!AB149)</f>
        <v>0</v>
      </c>
      <c r="AB148" s="211">
        <f>IF('Indicator Date hidden'!AC149="x","x",$AB$2-'Indicator Date hidden'!AC149)</f>
        <v>0</v>
      </c>
      <c r="AC148" s="211">
        <f>IF('Indicator Date hidden'!AD149="x","x",$AC$2-'Indicator Date hidden'!AD149)</f>
        <v>0</v>
      </c>
      <c r="AD148" s="211">
        <f>IF('Indicator Date hidden'!AE149="x","x",$AD$2-'Indicator Date hidden'!AE149)</f>
        <v>0</v>
      </c>
      <c r="AE148" s="211" t="str">
        <f>IF('Indicator Date hidden'!AF149="x","x",$AE$2-'Indicator Date hidden'!AF149)</f>
        <v>x</v>
      </c>
      <c r="AF148" s="211">
        <f>IF('Indicator Date hidden'!AG149="x","x",$AF$2-'Indicator Date hidden'!AG149)</f>
        <v>3</v>
      </c>
      <c r="AG148" s="211">
        <f>IF('Indicator Date hidden'!AH149="x","x",$AG$2-'Indicator Date hidden'!AH149)</f>
        <v>0</v>
      </c>
      <c r="AH148" s="211">
        <f>IF('Indicator Date hidden'!AI149="x","x",$AH$2-'Indicator Date hidden'!AI149)</f>
        <v>0</v>
      </c>
      <c r="AI148" s="211">
        <f>IF('Indicator Date hidden'!AJ149="x","x",$AI$2-'Indicator Date hidden'!AJ149)</f>
        <v>0</v>
      </c>
      <c r="AJ148" s="211" t="str">
        <f>IF('Indicator Date hidden'!AK149="x","x",$AJ$2-'Indicator Date hidden'!AK149)</f>
        <v>x</v>
      </c>
      <c r="AK148" s="211">
        <f>IF('Indicator Date hidden'!AL149="x","x",$AK$2-'Indicator Date hidden'!AL149)</f>
        <v>1</v>
      </c>
      <c r="AL148" s="211">
        <f>IF('Indicator Date hidden'!AM149="x","x",$AL$2-'Indicator Date hidden'!AM149)</f>
        <v>0</v>
      </c>
      <c r="AM148" s="211">
        <f>IF('Indicator Date hidden'!AN149="x","x",$AM$2-'Indicator Date hidden'!AN149)</f>
        <v>0</v>
      </c>
      <c r="AN148" s="211">
        <f>IF('Indicator Date hidden'!AO149="x","x",$AN$2-'Indicator Date hidden'!AO149)</f>
        <v>0</v>
      </c>
      <c r="AO148" s="211" t="str">
        <f>IF('Indicator Date hidden'!AP149="x","x",$AO$2-'Indicator Date hidden'!AP149)</f>
        <v>x</v>
      </c>
      <c r="AP148" s="211" t="str">
        <f>IF('Indicator Date hidden'!AQ149="x","x",$AP$2-'Indicator Date hidden'!AQ149)</f>
        <v>x</v>
      </c>
      <c r="AQ148" s="211" t="str">
        <f>IF('Indicator Date hidden'!AR149="x","x",$AQ$2-'Indicator Date hidden'!AR149)</f>
        <v>x</v>
      </c>
      <c r="AR148" s="211">
        <f>IF('Indicator Date hidden'!AS149="x","x",$AR$2-'Indicator Date hidden'!AS149)</f>
        <v>0</v>
      </c>
      <c r="AS148" s="211">
        <f>IF('Indicator Date hidden'!AT149="x","x",$AS$2-'Indicator Date hidden'!AT149)</f>
        <v>0</v>
      </c>
      <c r="AT148" s="211">
        <f>IF('Indicator Date hidden'!AU149="x","x",$AT$2-'Indicator Date hidden'!AU149)</f>
        <v>0</v>
      </c>
      <c r="AU148" s="211">
        <f>IF('Indicator Date hidden'!AV149="x","x",$AU$2-'Indicator Date hidden'!AV149)</f>
        <v>6</v>
      </c>
      <c r="AV148" s="211">
        <f>IF('Indicator Date hidden'!AW149="x","x",$AV$2-'Indicator Date hidden'!AW149)</f>
        <v>0</v>
      </c>
      <c r="AW148" s="211">
        <f>IF('Indicator Date hidden'!AX149="x","x",$AW$2-'Indicator Date hidden'!AX149)</f>
        <v>0</v>
      </c>
      <c r="AX148" s="211">
        <f>IF('Indicator Date hidden'!AY149="x","x",$AX$2-'Indicator Date hidden'!AY149)</f>
        <v>0</v>
      </c>
      <c r="AY148" s="211">
        <f>IF('Indicator Date hidden'!AZ149="x","x",$AY$2-'Indicator Date hidden'!AZ149)</f>
        <v>0</v>
      </c>
      <c r="AZ148" s="211">
        <f>IF('Indicator Date hidden'!BA149="x","x",$AZ$2-'Indicator Date hidden'!BA149)</f>
        <v>0</v>
      </c>
      <c r="BA148">
        <f t="shared" si="20"/>
        <v>21</v>
      </c>
      <c r="BB148" s="21">
        <f t="shared" si="21"/>
        <v>0.46666666666666667</v>
      </c>
      <c r="BC148">
        <f t="shared" si="22"/>
        <v>5</v>
      </c>
      <c r="BD148" s="21">
        <f t="shared" si="23"/>
        <v>1.4696938456699069</v>
      </c>
      <c r="BE148" s="281">
        <f t="shared" si="24"/>
        <v>0</v>
      </c>
    </row>
    <row r="149" spans="1:57" x14ac:dyDescent="0.25">
      <c r="A149" t="s">
        <v>8596</v>
      </c>
      <c r="B149" s="211">
        <f>IF('Indicator Date hidden'!C150="x","x",$B$2-'Indicator Date hidden'!C150)</f>
        <v>0</v>
      </c>
      <c r="C149" s="211">
        <f>IF('Indicator Date hidden'!D150="x","x",$C$2-'Indicator Date hidden'!D150)</f>
        <v>0</v>
      </c>
      <c r="D149" s="211">
        <f>IF('Indicator Date hidden'!E150="x","x",$D$2-'Indicator Date hidden'!E150)</f>
        <v>0</v>
      </c>
      <c r="E149" s="211">
        <f>IF('Indicator Date hidden'!F150="x","x",$E$2-'Indicator Date hidden'!F150)</f>
        <v>0</v>
      </c>
      <c r="F149" s="211">
        <f>IF('Indicator Date hidden'!G150="x","x",$F$2-'Indicator Date hidden'!G150)</f>
        <v>0</v>
      </c>
      <c r="G149" s="211">
        <f>IF('Indicator Date hidden'!H150="x","x",$G$2-'Indicator Date hidden'!H150)</f>
        <v>0</v>
      </c>
      <c r="H149" s="211">
        <f>IF('Indicator Date hidden'!I150="x","x",$H$2-'Indicator Date hidden'!I150)</f>
        <v>0</v>
      </c>
      <c r="I149" s="211">
        <f>IF('Indicator Date hidden'!J150="x","x",$I$2-'Indicator Date hidden'!J150)</f>
        <v>0</v>
      </c>
      <c r="J149" s="211">
        <f>IF('Indicator Date hidden'!K150="x","x",$J$2-'Indicator Date hidden'!K150)</f>
        <v>0</v>
      </c>
      <c r="K149" s="211">
        <f>IF('Indicator Date hidden'!L150="x","x",$K$2-'Indicator Date hidden'!L150)</f>
        <v>0</v>
      </c>
      <c r="L149" s="211">
        <f>IF('Indicator Date hidden'!M150="x","x",$L$2-'Indicator Date hidden'!M150)</f>
        <v>0</v>
      </c>
      <c r="M149" s="211">
        <f>IF('Indicator Date hidden'!N150="x","x",$M$2-'Indicator Date hidden'!N150)</f>
        <v>0</v>
      </c>
      <c r="N149" s="211">
        <f>IF('Indicator Date hidden'!O150="x","x",$N$2-'Indicator Date hidden'!O150)</f>
        <v>0</v>
      </c>
      <c r="O149" s="211">
        <f>IF('Indicator Date hidden'!P150="x","x",$O$2-'Indicator Date hidden'!P150)</f>
        <v>0</v>
      </c>
      <c r="P149" s="211">
        <f>IF('Indicator Date hidden'!Q150="x","x",$P$2-'Indicator Date hidden'!Q150)</f>
        <v>0</v>
      </c>
      <c r="Q149" s="211" t="str">
        <f>IF('Indicator Date hidden'!R150="x","x",$Q$2-'Indicator Date hidden'!R150)</f>
        <v>x</v>
      </c>
      <c r="R149" s="211">
        <f>IF('Indicator Date hidden'!S150="x","x",$R$2-'Indicator Date hidden'!S150)</f>
        <v>0</v>
      </c>
      <c r="S149" s="211">
        <f>IF('Indicator Date hidden'!T150="x","x",$S$2-'Indicator Date hidden'!T150)</f>
        <v>0</v>
      </c>
      <c r="T149" s="211">
        <f>IF('Indicator Date hidden'!U150="x","x",$T$2-'Indicator Date hidden'!U150)</f>
        <v>0</v>
      </c>
      <c r="U149" s="211" t="str">
        <f>IF('Indicator Date hidden'!V150="x","x",$U$2-'Indicator Date hidden'!V150)</f>
        <v>x</v>
      </c>
      <c r="V149" s="211">
        <f>IF('Indicator Date hidden'!W150="x","x",$V$2-'Indicator Date hidden'!W150)</f>
        <v>0</v>
      </c>
      <c r="W149" s="211">
        <f>IF('Indicator Date hidden'!X150="x","x",$W$2-'Indicator Date hidden'!X150)</f>
        <v>9</v>
      </c>
      <c r="X149" s="211">
        <f>IF('Indicator Date hidden'!Y150="x","x",$X$2-'Indicator Date hidden'!Y150)</f>
        <v>2</v>
      </c>
      <c r="Y149" s="211">
        <f>IF('Indicator Date hidden'!Z150="x","x",$Y$2-'Indicator Date hidden'!Z150)</f>
        <v>0</v>
      </c>
      <c r="Z149" s="211">
        <f>IF('Indicator Date hidden'!AA150="x","x",$Z$2-'Indicator Date hidden'!AA150)</f>
        <v>0</v>
      </c>
      <c r="AA149" s="211" t="str">
        <f>IF('Indicator Date hidden'!AB150="x","x",$AA$2-'Indicator Date hidden'!AB150)</f>
        <v>x</v>
      </c>
      <c r="AB149" s="211">
        <f>IF('Indicator Date hidden'!AC150="x","x",$AB$2-'Indicator Date hidden'!AC150)</f>
        <v>0</v>
      </c>
      <c r="AC149" s="211">
        <f>IF('Indicator Date hidden'!AD150="x","x",$AC$2-'Indicator Date hidden'!AD150)</f>
        <v>0</v>
      </c>
      <c r="AD149" s="211">
        <f>IF('Indicator Date hidden'!AE150="x","x",$AD$2-'Indicator Date hidden'!AE150)</f>
        <v>0</v>
      </c>
      <c r="AE149" s="211">
        <f>IF('Indicator Date hidden'!AF150="x","x",$AE$2-'Indicator Date hidden'!AF150)</f>
        <v>0</v>
      </c>
      <c r="AF149" s="211" t="str">
        <f>IF('Indicator Date hidden'!AG150="x","x",$AF$2-'Indicator Date hidden'!AG150)</f>
        <v>x</v>
      </c>
      <c r="AG149" s="211">
        <f>IF('Indicator Date hidden'!AH150="x","x",$AG$2-'Indicator Date hidden'!AH150)</f>
        <v>0</v>
      </c>
      <c r="AH149" s="211">
        <f>IF('Indicator Date hidden'!AI150="x","x",$AH$2-'Indicator Date hidden'!AI150)</f>
        <v>0</v>
      </c>
      <c r="AI149" s="211">
        <f>IF('Indicator Date hidden'!AJ150="x","x",$AI$2-'Indicator Date hidden'!AJ150)</f>
        <v>0</v>
      </c>
      <c r="AJ149" s="211" t="str">
        <f>IF('Indicator Date hidden'!AK150="x","x",$AJ$2-'Indicator Date hidden'!AK150)</f>
        <v>x</v>
      </c>
      <c r="AK149" s="211">
        <f>IF('Indicator Date hidden'!AL150="x","x",$AK$2-'Indicator Date hidden'!AL150)</f>
        <v>1</v>
      </c>
      <c r="AL149" s="211">
        <f>IF('Indicator Date hidden'!AM150="x","x",$AL$2-'Indicator Date hidden'!AM150)</f>
        <v>0</v>
      </c>
      <c r="AM149" s="211">
        <f>IF('Indicator Date hidden'!AN150="x","x",$AM$2-'Indicator Date hidden'!AN150)</f>
        <v>0</v>
      </c>
      <c r="AN149" s="211">
        <f>IF('Indicator Date hidden'!AO150="x","x",$AN$2-'Indicator Date hidden'!AO150)</f>
        <v>0</v>
      </c>
      <c r="AO149" s="211">
        <f>IF('Indicator Date hidden'!AP150="x","x",$AO$2-'Indicator Date hidden'!AP150)</f>
        <v>1</v>
      </c>
      <c r="AP149" s="211">
        <f>IF('Indicator Date hidden'!AQ150="x","x",$AP$2-'Indicator Date hidden'!AQ150)</f>
        <v>0</v>
      </c>
      <c r="AQ149" s="211" t="str">
        <f>IF('Indicator Date hidden'!AR150="x","x",$AQ$2-'Indicator Date hidden'!AR150)</f>
        <v>x</v>
      </c>
      <c r="AR149" s="211">
        <f>IF('Indicator Date hidden'!AS150="x","x",$AR$2-'Indicator Date hidden'!AS150)</f>
        <v>0</v>
      </c>
      <c r="AS149" s="211">
        <f>IF('Indicator Date hidden'!AT150="x","x",$AS$2-'Indicator Date hidden'!AT150)</f>
        <v>0</v>
      </c>
      <c r="AT149" s="211">
        <f>IF('Indicator Date hidden'!AU150="x","x",$AT$2-'Indicator Date hidden'!AU150)</f>
        <v>0</v>
      </c>
      <c r="AU149" s="211">
        <f>IF('Indicator Date hidden'!AV150="x","x",$AU$2-'Indicator Date hidden'!AV150)</f>
        <v>1</v>
      </c>
      <c r="AV149" s="211">
        <f>IF('Indicator Date hidden'!AW150="x","x",$AV$2-'Indicator Date hidden'!AW150)</f>
        <v>0</v>
      </c>
      <c r="AW149" s="211">
        <f>IF('Indicator Date hidden'!AX150="x","x",$AW$2-'Indicator Date hidden'!AX150)</f>
        <v>0</v>
      </c>
      <c r="AX149" s="211">
        <f>IF('Indicator Date hidden'!AY150="x","x",$AX$2-'Indicator Date hidden'!AY150)</f>
        <v>0</v>
      </c>
      <c r="AY149" s="211">
        <f>IF('Indicator Date hidden'!AZ150="x","x",$AY$2-'Indicator Date hidden'!AZ150)</f>
        <v>0</v>
      </c>
      <c r="AZ149" s="211">
        <f>IF('Indicator Date hidden'!BA150="x","x",$AZ$2-'Indicator Date hidden'!BA150)</f>
        <v>0</v>
      </c>
      <c r="BA149">
        <f t="shared" si="20"/>
        <v>14</v>
      </c>
      <c r="BB149" s="21">
        <f t="shared" si="21"/>
        <v>0.31111111111111112</v>
      </c>
      <c r="BC149">
        <f t="shared" si="22"/>
        <v>5</v>
      </c>
      <c r="BD149" s="21">
        <f t="shared" si="23"/>
        <v>1.3633654800158193</v>
      </c>
      <c r="BE149" s="281">
        <f t="shared" si="24"/>
        <v>0</v>
      </c>
    </row>
    <row r="150" spans="1:57" x14ac:dyDescent="0.25">
      <c r="A150" t="s">
        <v>8598</v>
      </c>
      <c r="B150" s="211">
        <f>IF('Indicator Date hidden'!C151="x","x",$B$2-'Indicator Date hidden'!C151)</f>
        <v>0</v>
      </c>
      <c r="C150" s="211">
        <f>IF('Indicator Date hidden'!D151="x","x",$C$2-'Indicator Date hidden'!D151)</f>
        <v>0</v>
      </c>
      <c r="D150" s="211">
        <f>IF('Indicator Date hidden'!E151="x","x",$D$2-'Indicator Date hidden'!E151)</f>
        <v>0</v>
      </c>
      <c r="E150" s="211">
        <f>IF('Indicator Date hidden'!F151="x","x",$E$2-'Indicator Date hidden'!F151)</f>
        <v>0</v>
      </c>
      <c r="F150" s="211">
        <f>IF('Indicator Date hidden'!G151="x","x",$F$2-'Indicator Date hidden'!G151)</f>
        <v>0</v>
      </c>
      <c r="G150" s="211">
        <f>IF('Indicator Date hidden'!H151="x","x",$G$2-'Indicator Date hidden'!H151)</f>
        <v>0</v>
      </c>
      <c r="H150" s="211">
        <f>IF('Indicator Date hidden'!I151="x","x",$H$2-'Indicator Date hidden'!I151)</f>
        <v>0</v>
      </c>
      <c r="I150" s="211">
        <f>IF('Indicator Date hidden'!J151="x","x",$I$2-'Indicator Date hidden'!J151)</f>
        <v>0</v>
      </c>
      <c r="J150" s="211">
        <f>IF('Indicator Date hidden'!K151="x","x",$J$2-'Indicator Date hidden'!K151)</f>
        <v>0</v>
      </c>
      <c r="K150" s="211">
        <f>IF('Indicator Date hidden'!L151="x","x",$K$2-'Indicator Date hidden'!L151)</f>
        <v>0</v>
      </c>
      <c r="L150" s="211">
        <f>IF('Indicator Date hidden'!M151="x","x",$L$2-'Indicator Date hidden'!M151)</f>
        <v>0</v>
      </c>
      <c r="M150" s="211">
        <f>IF('Indicator Date hidden'!N151="x","x",$M$2-'Indicator Date hidden'!N151)</f>
        <v>0</v>
      </c>
      <c r="N150" s="211">
        <f>IF('Indicator Date hidden'!O151="x","x",$N$2-'Indicator Date hidden'!O151)</f>
        <v>0</v>
      </c>
      <c r="O150" s="211">
        <f>IF('Indicator Date hidden'!P151="x","x",$O$2-'Indicator Date hidden'!P151)</f>
        <v>0</v>
      </c>
      <c r="P150" s="211">
        <f>IF('Indicator Date hidden'!Q151="x","x",$P$2-'Indicator Date hidden'!Q151)</f>
        <v>0</v>
      </c>
      <c r="Q150" s="211">
        <f>IF('Indicator Date hidden'!R151="x","x",$Q$2-'Indicator Date hidden'!R151)</f>
        <v>0</v>
      </c>
      <c r="R150" s="211">
        <f>IF('Indicator Date hidden'!S151="x","x",$R$2-'Indicator Date hidden'!S151)</f>
        <v>0</v>
      </c>
      <c r="S150" s="211">
        <f>IF('Indicator Date hidden'!T151="x","x",$S$2-'Indicator Date hidden'!T151)</f>
        <v>0</v>
      </c>
      <c r="T150" s="211">
        <f>IF('Indicator Date hidden'!U151="x","x",$T$2-'Indicator Date hidden'!U151)</f>
        <v>0</v>
      </c>
      <c r="U150" s="211">
        <f>IF('Indicator Date hidden'!V151="x","x",$U$2-'Indicator Date hidden'!V151)</f>
        <v>0</v>
      </c>
      <c r="V150" s="211">
        <f>IF('Indicator Date hidden'!W151="x","x",$V$2-'Indicator Date hidden'!W151)</f>
        <v>0</v>
      </c>
      <c r="W150" s="211">
        <f>IF('Indicator Date hidden'!X151="x","x",$W$2-'Indicator Date hidden'!X151)</f>
        <v>0</v>
      </c>
      <c r="X150" s="211">
        <f>IF('Indicator Date hidden'!Y151="x","x",$X$2-'Indicator Date hidden'!Y151)</f>
        <v>4</v>
      </c>
      <c r="Y150" s="211">
        <f>IF('Indicator Date hidden'!Z151="x","x",$Y$2-'Indicator Date hidden'!Z151)</f>
        <v>0</v>
      </c>
      <c r="Z150" s="211">
        <f>IF('Indicator Date hidden'!AA151="x","x",$Z$2-'Indicator Date hidden'!AA151)</f>
        <v>0</v>
      </c>
      <c r="AA150" s="211">
        <f>IF('Indicator Date hidden'!AB151="x","x",$AA$2-'Indicator Date hidden'!AB151)</f>
        <v>0</v>
      </c>
      <c r="AB150" s="211">
        <f>IF('Indicator Date hidden'!AC151="x","x",$AB$2-'Indicator Date hidden'!AC151)</f>
        <v>0</v>
      </c>
      <c r="AC150" s="211">
        <f>IF('Indicator Date hidden'!AD151="x","x",$AC$2-'Indicator Date hidden'!AD151)</f>
        <v>0</v>
      </c>
      <c r="AD150" s="211">
        <f>IF('Indicator Date hidden'!AE151="x","x",$AD$2-'Indicator Date hidden'!AE151)</f>
        <v>0</v>
      </c>
      <c r="AE150" s="211">
        <f>IF('Indicator Date hidden'!AF151="x","x",$AE$2-'Indicator Date hidden'!AF151)</f>
        <v>0</v>
      </c>
      <c r="AF150" s="211">
        <f>IF('Indicator Date hidden'!AG151="x","x",$AF$2-'Indicator Date hidden'!AG151)</f>
        <v>2</v>
      </c>
      <c r="AG150" s="211">
        <f>IF('Indicator Date hidden'!AH151="x","x",$AG$2-'Indicator Date hidden'!AH151)</f>
        <v>0</v>
      </c>
      <c r="AH150" s="211">
        <f>IF('Indicator Date hidden'!AI151="x","x",$AH$2-'Indicator Date hidden'!AI151)</f>
        <v>0</v>
      </c>
      <c r="AI150" s="211">
        <f>IF('Indicator Date hidden'!AJ151="x","x",$AI$2-'Indicator Date hidden'!AJ151)</f>
        <v>0</v>
      </c>
      <c r="AJ150" s="211">
        <f>IF('Indicator Date hidden'!AK151="x","x",$AJ$2-'Indicator Date hidden'!AK151)</f>
        <v>1</v>
      </c>
      <c r="AK150" s="211">
        <f>IF('Indicator Date hidden'!AL151="x","x",$AK$2-'Indicator Date hidden'!AL151)</f>
        <v>1</v>
      </c>
      <c r="AL150" s="211">
        <f>IF('Indicator Date hidden'!AM151="x","x",$AL$2-'Indicator Date hidden'!AM151)</f>
        <v>0</v>
      </c>
      <c r="AM150" s="211">
        <f>IF('Indicator Date hidden'!AN151="x","x",$AM$2-'Indicator Date hidden'!AN151)</f>
        <v>0</v>
      </c>
      <c r="AN150" s="211">
        <f>IF('Indicator Date hidden'!AO151="x","x",$AN$2-'Indicator Date hidden'!AO151)</f>
        <v>0</v>
      </c>
      <c r="AO150" s="211">
        <f>IF('Indicator Date hidden'!AP151="x","x",$AO$2-'Indicator Date hidden'!AP151)</f>
        <v>0</v>
      </c>
      <c r="AP150" s="211">
        <f>IF('Indicator Date hidden'!AQ151="x","x",$AP$2-'Indicator Date hidden'!AQ151)</f>
        <v>0</v>
      </c>
      <c r="AQ150" s="211">
        <f>IF('Indicator Date hidden'!AR151="x","x",$AQ$2-'Indicator Date hidden'!AR151)</f>
        <v>0</v>
      </c>
      <c r="AR150" s="211">
        <f>IF('Indicator Date hidden'!AS151="x","x",$AR$2-'Indicator Date hidden'!AS151)</f>
        <v>0</v>
      </c>
      <c r="AS150" s="211">
        <f>IF('Indicator Date hidden'!AT151="x","x",$AS$2-'Indicator Date hidden'!AT151)</f>
        <v>0</v>
      </c>
      <c r="AT150" s="211">
        <f>IF('Indicator Date hidden'!AU151="x","x",$AT$2-'Indicator Date hidden'!AU151)</f>
        <v>0</v>
      </c>
      <c r="AU150" s="211">
        <f>IF('Indicator Date hidden'!AV151="x","x",$AU$2-'Indicator Date hidden'!AV151)</f>
        <v>1</v>
      </c>
      <c r="AV150" s="211">
        <f>IF('Indicator Date hidden'!AW151="x","x",$AV$2-'Indicator Date hidden'!AW151)</f>
        <v>0</v>
      </c>
      <c r="AW150" s="211">
        <f>IF('Indicator Date hidden'!AX151="x","x",$AW$2-'Indicator Date hidden'!AX151)</f>
        <v>0</v>
      </c>
      <c r="AX150" s="211">
        <f>IF('Indicator Date hidden'!AY151="x","x",$AX$2-'Indicator Date hidden'!AY151)</f>
        <v>0</v>
      </c>
      <c r="AY150" s="211">
        <f>IF('Indicator Date hidden'!AZ151="x","x",$AY$2-'Indicator Date hidden'!AZ151)</f>
        <v>0</v>
      </c>
      <c r="AZ150" s="211">
        <f>IF('Indicator Date hidden'!BA151="x","x",$AZ$2-'Indicator Date hidden'!BA151)</f>
        <v>0</v>
      </c>
      <c r="BA150">
        <f t="shared" si="20"/>
        <v>9</v>
      </c>
      <c r="BB150" s="21">
        <f t="shared" si="21"/>
        <v>0.17647058823529413</v>
      </c>
      <c r="BC150">
        <f t="shared" si="22"/>
        <v>5</v>
      </c>
      <c r="BD150" s="21">
        <f t="shared" si="23"/>
        <v>0.64794947615130605</v>
      </c>
      <c r="BE150" s="281">
        <f t="shared" si="24"/>
        <v>0</v>
      </c>
    </row>
    <row r="151" spans="1:57" x14ac:dyDescent="0.25">
      <c r="A151" t="s">
        <v>8608</v>
      </c>
      <c r="B151" s="211">
        <f>IF('Indicator Date hidden'!C152="x","x",$B$2-'Indicator Date hidden'!C152)</f>
        <v>0</v>
      </c>
      <c r="C151" s="211">
        <f>IF('Indicator Date hidden'!D152="x","x",$C$2-'Indicator Date hidden'!D152)</f>
        <v>0</v>
      </c>
      <c r="D151" s="211">
        <f>IF('Indicator Date hidden'!E152="x","x",$D$2-'Indicator Date hidden'!E152)</f>
        <v>0</v>
      </c>
      <c r="E151" s="211">
        <f>IF('Indicator Date hidden'!F152="x","x",$E$2-'Indicator Date hidden'!F152)</f>
        <v>0</v>
      </c>
      <c r="F151" s="211">
        <f>IF('Indicator Date hidden'!G152="x","x",$F$2-'Indicator Date hidden'!G152)</f>
        <v>0</v>
      </c>
      <c r="G151" s="211">
        <f>IF('Indicator Date hidden'!H152="x","x",$G$2-'Indicator Date hidden'!H152)</f>
        <v>0</v>
      </c>
      <c r="H151" s="211">
        <f>IF('Indicator Date hidden'!I152="x","x",$H$2-'Indicator Date hidden'!I152)</f>
        <v>0</v>
      </c>
      <c r="I151" s="211">
        <f>IF('Indicator Date hidden'!J152="x","x",$I$2-'Indicator Date hidden'!J152)</f>
        <v>0</v>
      </c>
      <c r="J151" s="211">
        <f>IF('Indicator Date hidden'!K152="x","x",$J$2-'Indicator Date hidden'!K152)</f>
        <v>0</v>
      </c>
      <c r="K151" s="211">
        <f>IF('Indicator Date hidden'!L152="x","x",$K$2-'Indicator Date hidden'!L152)</f>
        <v>0</v>
      </c>
      <c r="L151" s="211">
        <f>IF('Indicator Date hidden'!M152="x","x",$L$2-'Indicator Date hidden'!M152)</f>
        <v>0</v>
      </c>
      <c r="M151" s="211">
        <f>IF('Indicator Date hidden'!N152="x","x",$M$2-'Indicator Date hidden'!N152)</f>
        <v>0</v>
      </c>
      <c r="N151" s="211">
        <f>IF('Indicator Date hidden'!O152="x","x",$N$2-'Indicator Date hidden'!O152)</f>
        <v>0</v>
      </c>
      <c r="O151" s="211">
        <f>IF('Indicator Date hidden'!P152="x","x",$O$2-'Indicator Date hidden'!P152)</f>
        <v>0</v>
      </c>
      <c r="P151" s="211">
        <f>IF('Indicator Date hidden'!Q152="x","x",$P$2-'Indicator Date hidden'!Q152)</f>
        <v>0</v>
      </c>
      <c r="Q151" s="211">
        <f>IF('Indicator Date hidden'!R152="x","x",$Q$2-'Indicator Date hidden'!R152)</f>
        <v>0</v>
      </c>
      <c r="R151" s="211">
        <f>IF('Indicator Date hidden'!S152="x","x",$R$2-'Indicator Date hidden'!S152)</f>
        <v>0</v>
      </c>
      <c r="S151" s="211">
        <f>IF('Indicator Date hidden'!T152="x","x",$S$2-'Indicator Date hidden'!T152)</f>
        <v>0</v>
      </c>
      <c r="T151" s="211">
        <f>IF('Indicator Date hidden'!U152="x","x",$T$2-'Indicator Date hidden'!U152)</f>
        <v>0</v>
      </c>
      <c r="U151" s="211">
        <f>IF('Indicator Date hidden'!V152="x","x",$U$2-'Indicator Date hidden'!V152)</f>
        <v>0</v>
      </c>
      <c r="V151" s="211">
        <f>IF('Indicator Date hidden'!W152="x","x",$V$2-'Indicator Date hidden'!W152)</f>
        <v>0</v>
      </c>
      <c r="W151" s="211">
        <f>IF('Indicator Date hidden'!X152="x","x",$W$2-'Indicator Date hidden'!X152)</f>
        <v>0</v>
      </c>
      <c r="X151" s="211">
        <f>IF('Indicator Date hidden'!Y152="x","x",$X$2-'Indicator Date hidden'!Y152)</f>
        <v>4</v>
      </c>
      <c r="Y151" s="211">
        <f>IF('Indicator Date hidden'!Z152="x","x",$Y$2-'Indicator Date hidden'!Z152)</f>
        <v>0</v>
      </c>
      <c r="Z151" s="211">
        <f>IF('Indicator Date hidden'!AA152="x","x",$Z$2-'Indicator Date hidden'!AA152)</f>
        <v>0</v>
      </c>
      <c r="AA151" s="211">
        <f>IF('Indicator Date hidden'!AB152="x","x",$AA$2-'Indicator Date hidden'!AB152)</f>
        <v>1</v>
      </c>
      <c r="AB151" s="211">
        <f>IF('Indicator Date hidden'!AC152="x","x",$AB$2-'Indicator Date hidden'!AC152)</f>
        <v>0</v>
      </c>
      <c r="AC151" s="211">
        <f>IF('Indicator Date hidden'!AD152="x","x",$AC$2-'Indicator Date hidden'!AD152)</f>
        <v>0</v>
      </c>
      <c r="AD151" s="211" t="str">
        <f>IF('Indicator Date hidden'!AE152="x","x",$AD$2-'Indicator Date hidden'!AE152)</f>
        <v>x</v>
      </c>
      <c r="AE151" s="211">
        <f>IF('Indicator Date hidden'!AF152="x","x",$AE$2-'Indicator Date hidden'!AF152)</f>
        <v>0</v>
      </c>
      <c r="AF151" s="211">
        <f>IF('Indicator Date hidden'!AG152="x","x",$AF$2-'Indicator Date hidden'!AG152)</f>
        <v>3</v>
      </c>
      <c r="AG151" s="211">
        <f>IF('Indicator Date hidden'!AH152="x","x",$AG$2-'Indicator Date hidden'!AH152)</f>
        <v>0</v>
      </c>
      <c r="AH151" s="211">
        <f>IF('Indicator Date hidden'!AI152="x","x",$AH$2-'Indicator Date hidden'!AI152)</f>
        <v>0</v>
      </c>
      <c r="AI151" s="211">
        <f>IF('Indicator Date hidden'!AJ152="x","x",$AI$2-'Indicator Date hidden'!AJ152)</f>
        <v>0</v>
      </c>
      <c r="AJ151" s="211" t="str">
        <f>IF('Indicator Date hidden'!AK152="x","x",$AJ$2-'Indicator Date hidden'!AK152)</f>
        <v>x</v>
      </c>
      <c r="AK151" s="211">
        <f>IF('Indicator Date hidden'!AL152="x","x",$AK$2-'Indicator Date hidden'!AL152)</f>
        <v>1</v>
      </c>
      <c r="AL151" s="211">
        <f>IF('Indicator Date hidden'!AM152="x","x",$AL$2-'Indicator Date hidden'!AM152)</f>
        <v>0</v>
      </c>
      <c r="AM151" s="211">
        <f>IF('Indicator Date hidden'!AN152="x","x",$AM$2-'Indicator Date hidden'!AN152)</f>
        <v>0</v>
      </c>
      <c r="AN151" s="211">
        <f>IF('Indicator Date hidden'!AO152="x","x",$AN$2-'Indicator Date hidden'!AO152)</f>
        <v>0</v>
      </c>
      <c r="AO151" s="211" t="str">
        <f>IF('Indicator Date hidden'!AP152="x","x",$AO$2-'Indicator Date hidden'!AP152)</f>
        <v>x</v>
      </c>
      <c r="AP151" s="211">
        <f>IF('Indicator Date hidden'!AQ152="x","x",$AP$2-'Indicator Date hidden'!AQ152)</f>
        <v>2</v>
      </c>
      <c r="AQ151" s="211">
        <f>IF('Indicator Date hidden'!AR152="x","x",$AQ$2-'Indicator Date hidden'!AR152)</f>
        <v>0</v>
      </c>
      <c r="AR151" s="211">
        <f>IF('Indicator Date hidden'!AS152="x","x",$AR$2-'Indicator Date hidden'!AS152)</f>
        <v>0</v>
      </c>
      <c r="AS151" s="211">
        <f>IF('Indicator Date hidden'!AT152="x","x",$AS$2-'Indicator Date hidden'!AT152)</f>
        <v>0</v>
      </c>
      <c r="AT151" s="211">
        <f>IF('Indicator Date hidden'!AU152="x","x",$AT$2-'Indicator Date hidden'!AU152)</f>
        <v>0</v>
      </c>
      <c r="AU151" s="211">
        <f>IF('Indicator Date hidden'!AV152="x","x",$AU$2-'Indicator Date hidden'!AV152)</f>
        <v>3</v>
      </c>
      <c r="AV151" s="211">
        <f>IF('Indicator Date hidden'!AW152="x","x",$AV$2-'Indicator Date hidden'!AW152)</f>
        <v>0</v>
      </c>
      <c r="AW151" s="211">
        <f>IF('Indicator Date hidden'!AX152="x","x",$AW$2-'Indicator Date hidden'!AX152)</f>
        <v>0</v>
      </c>
      <c r="AX151" s="211">
        <f>IF('Indicator Date hidden'!AY152="x","x",$AX$2-'Indicator Date hidden'!AY152)</f>
        <v>0</v>
      </c>
      <c r="AY151" s="211">
        <f>IF('Indicator Date hidden'!AZ152="x","x",$AY$2-'Indicator Date hidden'!AZ152)</f>
        <v>0</v>
      </c>
      <c r="AZ151" s="211">
        <f>IF('Indicator Date hidden'!BA152="x","x",$AZ$2-'Indicator Date hidden'!BA152)</f>
        <v>0</v>
      </c>
      <c r="BA151">
        <f t="shared" si="20"/>
        <v>14</v>
      </c>
      <c r="BB151" s="21">
        <f t="shared" si="21"/>
        <v>0.29166666666666669</v>
      </c>
      <c r="BC151">
        <f t="shared" si="22"/>
        <v>6</v>
      </c>
      <c r="BD151" s="21">
        <f t="shared" si="23"/>
        <v>0.86502247883444561</v>
      </c>
      <c r="BE151" s="281">
        <f t="shared" si="24"/>
        <v>0</v>
      </c>
    </row>
    <row r="152" spans="1:57" x14ac:dyDescent="0.25">
      <c r="A152" t="s">
        <v>8621</v>
      </c>
      <c r="B152" s="211">
        <f>IF('Indicator Date hidden'!C153="x","x",$B$2-'Indicator Date hidden'!C153)</f>
        <v>0</v>
      </c>
      <c r="C152" s="211">
        <f>IF('Indicator Date hidden'!D153="x","x",$C$2-'Indicator Date hidden'!D153)</f>
        <v>0</v>
      </c>
      <c r="D152" s="211">
        <f>IF('Indicator Date hidden'!E153="x","x",$D$2-'Indicator Date hidden'!E153)</f>
        <v>0</v>
      </c>
      <c r="E152" s="211">
        <f>IF('Indicator Date hidden'!F153="x","x",$E$2-'Indicator Date hidden'!F153)</f>
        <v>0</v>
      </c>
      <c r="F152" s="211">
        <f>IF('Indicator Date hidden'!G153="x","x",$F$2-'Indicator Date hidden'!G153)</f>
        <v>0</v>
      </c>
      <c r="G152" s="211">
        <f>IF('Indicator Date hidden'!H153="x","x",$G$2-'Indicator Date hidden'!H153)</f>
        <v>0</v>
      </c>
      <c r="H152" s="211">
        <f>IF('Indicator Date hidden'!I153="x","x",$H$2-'Indicator Date hidden'!I153)</f>
        <v>0</v>
      </c>
      <c r="I152" s="211">
        <f>IF('Indicator Date hidden'!J153="x","x",$I$2-'Indicator Date hidden'!J153)</f>
        <v>0</v>
      </c>
      <c r="J152" s="211">
        <f>IF('Indicator Date hidden'!K153="x","x",$J$2-'Indicator Date hidden'!K153)</f>
        <v>0</v>
      </c>
      <c r="K152" s="211">
        <f>IF('Indicator Date hidden'!L153="x","x",$K$2-'Indicator Date hidden'!L153)</f>
        <v>0</v>
      </c>
      <c r="L152" s="211">
        <f>IF('Indicator Date hidden'!M153="x","x",$L$2-'Indicator Date hidden'!M153)</f>
        <v>0</v>
      </c>
      <c r="M152" s="211">
        <f>IF('Indicator Date hidden'!N153="x","x",$M$2-'Indicator Date hidden'!N153)</f>
        <v>0</v>
      </c>
      <c r="N152" s="211">
        <f>IF('Indicator Date hidden'!O153="x","x",$N$2-'Indicator Date hidden'!O153)</f>
        <v>0</v>
      </c>
      <c r="O152" s="211">
        <f>IF('Indicator Date hidden'!P153="x","x",$O$2-'Indicator Date hidden'!P153)</f>
        <v>0</v>
      </c>
      <c r="P152" s="211">
        <f>IF('Indicator Date hidden'!Q153="x","x",$P$2-'Indicator Date hidden'!Q153)</f>
        <v>0</v>
      </c>
      <c r="Q152" s="211" t="str">
        <f>IF('Indicator Date hidden'!R153="x","x",$Q$2-'Indicator Date hidden'!R153)</f>
        <v>x</v>
      </c>
      <c r="R152" s="211">
        <f>IF('Indicator Date hidden'!S153="x","x",$R$2-'Indicator Date hidden'!S153)</f>
        <v>0</v>
      </c>
      <c r="S152" s="211">
        <f>IF('Indicator Date hidden'!T153="x","x",$S$2-'Indicator Date hidden'!T153)</f>
        <v>0</v>
      </c>
      <c r="T152" s="211">
        <f>IF('Indicator Date hidden'!U153="x","x",$T$2-'Indicator Date hidden'!U153)</f>
        <v>0</v>
      </c>
      <c r="U152" s="211">
        <f>IF('Indicator Date hidden'!V153="x","x",$U$2-'Indicator Date hidden'!V153)</f>
        <v>0</v>
      </c>
      <c r="V152" s="211">
        <f>IF('Indicator Date hidden'!W153="x","x",$V$2-'Indicator Date hidden'!W153)</f>
        <v>0</v>
      </c>
      <c r="W152" s="211">
        <f>IF('Indicator Date hidden'!X153="x","x",$W$2-'Indicator Date hidden'!X153)</f>
        <v>2</v>
      </c>
      <c r="X152" s="211">
        <f>IF('Indicator Date hidden'!Y153="x","x",$X$2-'Indicator Date hidden'!Y153)</f>
        <v>2</v>
      </c>
      <c r="Y152" s="211">
        <f>IF('Indicator Date hidden'!Z153="x","x",$Y$2-'Indicator Date hidden'!Z153)</f>
        <v>0</v>
      </c>
      <c r="Z152" s="211">
        <f>IF('Indicator Date hidden'!AA153="x","x",$Z$2-'Indicator Date hidden'!AA153)</f>
        <v>0</v>
      </c>
      <c r="AA152" s="211" t="str">
        <f>IF('Indicator Date hidden'!AB153="x","x",$AA$2-'Indicator Date hidden'!AB153)</f>
        <v>x</v>
      </c>
      <c r="AB152" s="211">
        <f>IF('Indicator Date hidden'!AC153="x","x",$AB$2-'Indicator Date hidden'!AC153)</f>
        <v>0</v>
      </c>
      <c r="AC152" s="211">
        <f>IF('Indicator Date hidden'!AD153="x","x",$AC$2-'Indicator Date hidden'!AD153)</f>
        <v>0</v>
      </c>
      <c r="AD152" s="211" t="str">
        <f>IF('Indicator Date hidden'!AE153="x","x",$AD$2-'Indicator Date hidden'!AE153)</f>
        <v>x</v>
      </c>
      <c r="AE152" s="211" t="str">
        <f>IF('Indicator Date hidden'!AF153="x","x",$AE$2-'Indicator Date hidden'!AF153)</f>
        <v>x</v>
      </c>
      <c r="AF152" s="211">
        <f>IF('Indicator Date hidden'!AG153="x","x",$AF$2-'Indicator Date hidden'!AG153)</f>
        <v>7</v>
      </c>
      <c r="AG152" s="211">
        <f>IF('Indicator Date hidden'!AH153="x","x",$AG$2-'Indicator Date hidden'!AH153)</f>
        <v>0</v>
      </c>
      <c r="AH152" s="211">
        <f>IF('Indicator Date hidden'!AI153="x","x",$AH$2-'Indicator Date hidden'!AI153)</f>
        <v>0</v>
      </c>
      <c r="AI152" s="211">
        <f>IF('Indicator Date hidden'!AJ153="x","x",$AI$2-'Indicator Date hidden'!AJ153)</f>
        <v>0</v>
      </c>
      <c r="AJ152" s="211" t="str">
        <f>IF('Indicator Date hidden'!AK153="x","x",$AJ$2-'Indicator Date hidden'!AK153)</f>
        <v>x</v>
      </c>
      <c r="AK152" s="211" t="str">
        <f>IF('Indicator Date hidden'!AL153="x","x",$AK$2-'Indicator Date hidden'!AL153)</f>
        <v>x</v>
      </c>
      <c r="AL152" s="211">
        <f>IF('Indicator Date hidden'!AM153="x","x",$AL$2-'Indicator Date hidden'!AM153)</f>
        <v>0</v>
      </c>
      <c r="AM152" s="211">
        <f>IF('Indicator Date hidden'!AN153="x","x",$AM$2-'Indicator Date hidden'!AN153)</f>
        <v>0</v>
      </c>
      <c r="AN152" s="211">
        <f>IF('Indicator Date hidden'!AO153="x","x",$AN$2-'Indicator Date hidden'!AO153)</f>
        <v>0</v>
      </c>
      <c r="AO152" s="211">
        <f>IF('Indicator Date hidden'!AP153="x","x",$AO$2-'Indicator Date hidden'!AP153)</f>
        <v>1</v>
      </c>
      <c r="AP152" s="211">
        <f>IF('Indicator Date hidden'!AQ153="x","x",$AP$2-'Indicator Date hidden'!AQ153)</f>
        <v>1</v>
      </c>
      <c r="AQ152" s="211">
        <f>IF('Indicator Date hidden'!AR153="x","x",$AQ$2-'Indicator Date hidden'!AR153)</f>
        <v>0</v>
      </c>
      <c r="AR152" s="211">
        <f>IF('Indicator Date hidden'!AS153="x","x",$AR$2-'Indicator Date hidden'!AS153)</f>
        <v>0</v>
      </c>
      <c r="AS152" s="211">
        <f>IF('Indicator Date hidden'!AT153="x","x",$AS$2-'Indicator Date hidden'!AT153)</f>
        <v>0</v>
      </c>
      <c r="AT152" s="211">
        <f>IF('Indicator Date hidden'!AU153="x","x",$AT$2-'Indicator Date hidden'!AU153)</f>
        <v>0</v>
      </c>
      <c r="AU152" s="211">
        <f>IF('Indicator Date hidden'!AV153="x","x",$AU$2-'Indicator Date hidden'!AV153)</f>
        <v>4</v>
      </c>
      <c r="AV152" s="211">
        <f>IF('Indicator Date hidden'!AW153="x","x",$AV$2-'Indicator Date hidden'!AW153)</f>
        <v>0</v>
      </c>
      <c r="AW152" s="211">
        <f>IF('Indicator Date hidden'!AX153="x","x",$AW$2-'Indicator Date hidden'!AX153)</f>
        <v>0</v>
      </c>
      <c r="AX152" s="211">
        <f>IF('Indicator Date hidden'!AY153="x","x",$AX$2-'Indicator Date hidden'!AY153)</f>
        <v>0</v>
      </c>
      <c r="AY152" s="211">
        <f>IF('Indicator Date hidden'!AZ153="x","x",$AY$2-'Indicator Date hidden'!AZ153)</f>
        <v>0</v>
      </c>
      <c r="AZ152" s="211">
        <f>IF('Indicator Date hidden'!BA153="x","x",$AZ$2-'Indicator Date hidden'!BA153)</f>
        <v>0</v>
      </c>
      <c r="BA152">
        <f t="shared" si="20"/>
        <v>17</v>
      </c>
      <c r="BB152" s="21">
        <f t="shared" si="21"/>
        <v>0.37777777777777777</v>
      </c>
      <c r="BC152">
        <f t="shared" si="22"/>
        <v>6</v>
      </c>
      <c r="BD152" s="21">
        <f t="shared" si="23"/>
        <v>1.2344839477627689</v>
      </c>
      <c r="BE152" s="281">
        <f t="shared" si="24"/>
        <v>0</v>
      </c>
    </row>
    <row r="153" spans="1:57" x14ac:dyDescent="0.25">
      <c r="A153" t="s">
        <v>8604</v>
      </c>
      <c r="B153" s="211">
        <f>IF('Indicator Date hidden'!C154="x","x",$B$2-'Indicator Date hidden'!C154)</f>
        <v>0</v>
      </c>
      <c r="C153" s="211">
        <f>IF('Indicator Date hidden'!D154="x","x",$C$2-'Indicator Date hidden'!D154)</f>
        <v>0</v>
      </c>
      <c r="D153" s="211">
        <f>IF('Indicator Date hidden'!E154="x","x",$D$2-'Indicator Date hidden'!E154)</f>
        <v>0</v>
      </c>
      <c r="E153" s="211">
        <f>IF('Indicator Date hidden'!F154="x","x",$E$2-'Indicator Date hidden'!F154)</f>
        <v>0</v>
      </c>
      <c r="F153" s="211">
        <f>IF('Indicator Date hidden'!G154="x","x",$F$2-'Indicator Date hidden'!G154)</f>
        <v>0</v>
      </c>
      <c r="G153" s="211">
        <f>IF('Indicator Date hidden'!H154="x","x",$G$2-'Indicator Date hidden'!H154)</f>
        <v>0</v>
      </c>
      <c r="H153" s="211">
        <f>IF('Indicator Date hidden'!I154="x","x",$H$2-'Indicator Date hidden'!I154)</f>
        <v>0</v>
      </c>
      <c r="I153" s="211">
        <f>IF('Indicator Date hidden'!J154="x","x",$I$2-'Indicator Date hidden'!J154)</f>
        <v>0</v>
      </c>
      <c r="J153" s="211">
        <f>IF('Indicator Date hidden'!K154="x","x",$J$2-'Indicator Date hidden'!K154)</f>
        <v>0</v>
      </c>
      <c r="K153" s="211">
        <f>IF('Indicator Date hidden'!L154="x","x",$K$2-'Indicator Date hidden'!L154)</f>
        <v>0</v>
      </c>
      <c r="L153" s="211">
        <f>IF('Indicator Date hidden'!M154="x","x",$L$2-'Indicator Date hidden'!M154)</f>
        <v>0</v>
      </c>
      <c r="M153" s="211">
        <f>IF('Indicator Date hidden'!N154="x","x",$M$2-'Indicator Date hidden'!N154)</f>
        <v>0</v>
      </c>
      <c r="N153" s="211">
        <f>IF('Indicator Date hidden'!O154="x","x",$N$2-'Indicator Date hidden'!O154)</f>
        <v>0</v>
      </c>
      <c r="O153" s="211">
        <f>IF('Indicator Date hidden'!P154="x","x",$O$2-'Indicator Date hidden'!P154)</f>
        <v>0</v>
      </c>
      <c r="P153" s="211">
        <f>IF('Indicator Date hidden'!Q154="x","x",$P$2-'Indicator Date hidden'!Q154)</f>
        <v>0</v>
      </c>
      <c r="Q153" s="211">
        <f>IF('Indicator Date hidden'!R154="x","x",$Q$2-'Indicator Date hidden'!R154)</f>
        <v>1</v>
      </c>
      <c r="R153" s="211">
        <f>IF('Indicator Date hidden'!S154="x","x",$R$2-'Indicator Date hidden'!S154)</f>
        <v>0</v>
      </c>
      <c r="S153" s="211">
        <f>IF('Indicator Date hidden'!T154="x","x",$S$2-'Indicator Date hidden'!T154)</f>
        <v>0</v>
      </c>
      <c r="T153" s="211">
        <f>IF('Indicator Date hidden'!U154="x","x",$T$2-'Indicator Date hidden'!U154)</f>
        <v>0</v>
      </c>
      <c r="U153" s="211">
        <f>IF('Indicator Date hidden'!V154="x","x",$U$2-'Indicator Date hidden'!V154)</f>
        <v>0</v>
      </c>
      <c r="V153" s="211">
        <f>IF('Indicator Date hidden'!W154="x","x",$V$2-'Indicator Date hidden'!W154)</f>
        <v>0</v>
      </c>
      <c r="W153" s="211">
        <f>IF('Indicator Date hidden'!X154="x","x",$W$2-'Indicator Date hidden'!X154)</f>
        <v>1</v>
      </c>
      <c r="X153" s="211">
        <f>IF('Indicator Date hidden'!Y154="x","x",$X$2-'Indicator Date hidden'!Y154)</f>
        <v>4</v>
      </c>
      <c r="Y153" s="211">
        <f>IF('Indicator Date hidden'!Z154="x","x",$Y$2-'Indicator Date hidden'!Z154)</f>
        <v>0</v>
      </c>
      <c r="Z153" s="211">
        <f>IF('Indicator Date hidden'!AA154="x","x",$Z$2-'Indicator Date hidden'!AA154)</f>
        <v>0</v>
      </c>
      <c r="AA153" s="211">
        <f>IF('Indicator Date hidden'!AB154="x","x",$AA$2-'Indicator Date hidden'!AB154)</f>
        <v>0</v>
      </c>
      <c r="AB153" s="211">
        <f>IF('Indicator Date hidden'!AC154="x","x",$AB$2-'Indicator Date hidden'!AC154)</f>
        <v>0</v>
      </c>
      <c r="AC153" s="211">
        <f>IF('Indicator Date hidden'!AD154="x","x",$AC$2-'Indicator Date hidden'!AD154)</f>
        <v>0</v>
      </c>
      <c r="AD153" s="211">
        <f>IF('Indicator Date hidden'!AE154="x","x",$AD$2-'Indicator Date hidden'!AE154)</f>
        <v>0</v>
      </c>
      <c r="AE153" s="211">
        <f>IF('Indicator Date hidden'!AF154="x","x",$AE$2-'Indicator Date hidden'!AF154)</f>
        <v>0</v>
      </c>
      <c r="AF153" s="211">
        <f>IF('Indicator Date hidden'!AG154="x","x",$AF$2-'Indicator Date hidden'!AG154)</f>
        <v>2</v>
      </c>
      <c r="AG153" s="211">
        <f>IF('Indicator Date hidden'!AH154="x","x",$AG$2-'Indicator Date hidden'!AH154)</f>
        <v>0</v>
      </c>
      <c r="AH153" s="211">
        <f>IF('Indicator Date hidden'!AI154="x","x",$AH$2-'Indicator Date hidden'!AI154)</f>
        <v>0</v>
      </c>
      <c r="AI153" s="211">
        <f>IF('Indicator Date hidden'!AJ154="x","x",$AI$2-'Indicator Date hidden'!AJ154)</f>
        <v>0</v>
      </c>
      <c r="AJ153" s="211" t="str">
        <f>IF('Indicator Date hidden'!AK154="x","x",$AJ$2-'Indicator Date hidden'!AK154)</f>
        <v>x</v>
      </c>
      <c r="AK153" s="211">
        <f>IF('Indicator Date hidden'!AL154="x","x",$AK$2-'Indicator Date hidden'!AL154)</f>
        <v>1</v>
      </c>
      <c r="AL153" s="211">
        <f>IF('Indicator Date hidden'!AM154="x","x",$AL$2-'Indicator Date hidden'!AM154)</f>
        <v>0</v>
      </c>
      <c r="AM153" s="211">
        <f>IF('Indicator Date hidden'!AN154="x","x",$AM$2-'Indicator Date hidden'!AN154)</f>
        <v>0</v>
      </c>
      <c r="AN153" s="211">
        <f>IF('Indicator Date hidden'!AO154="x","x",$AN$2-'Indicator Date hidden'!AO154)</f>
        <v>0</v>
      </c>
      <c r="AO153" s="211">
        <f>IF('Indicator Date hidden'!AP154="x","x",$AO$2-'Indicator Date hidden'!AP154)</f>
        <v>0</v>
      </c>
      <c r="AP153" s="211">
        <f>IF('Indicator Date hidden'!AQ154="x","x",$AP$2-'Indicator Date hidden'!AQ154)</f>
        <v>0</v>
      </c>
      <c r="AQ153" s="211">
        <f>IF('Indicator Date hidden'!AR154="x","x",$AQ$2-'Indicator Date hidden'!AR154)</f>
        <v>6</v>
      </c>
      <c r="AR153" s="211">
        <f>IF('Indicator Date hidden'!AS154="x","x",$AR$2-'Indicator Date hidden'!AS154)</f>
        <v>0</v>
      </c>
      <c r="AS153" s="211">
        <f>IF('Indicator Date hidden'!AT154="x","x",$AS$2-'Indicator Date hidden'!AT154)</f>
        <v>0</v>
      </c>
      <c r="AT153" s="211">
        <f>IF('Indicator Date hidden'!AU154="x","x",$AT$2-'Indicator Date hidden'!AU154)</f>
        <v>0</v>
      </c>
      <c r="AU153" s="211">
        <f>IF('Indicator Date hidden'!AV154="x","x",$AU$2-'Indicator Date hidden'!AV154)</f>
        <v>1</v>
      </c>
      <c r="AV153" s="211">
        <f>IF('Indicator Date hidden'!AW154="x","x",$AV$2-'Indicator Date hidden'!AW154)</f>
        <v>0</v>
      </c>
      <c r="AW153" s="211">
        <f>IF('Indicator Date hidden'!AX154="x","x",$AW$2-'Indicator Date hidden'!AX154)</f>
        <v>0</v>
      </c>
      <c r="AX153" s="211">
        <f>IF('Indicator Date hidden'!AY154="x","x",$AX$2-'Indicator Date hidden'!AY154)</f>
        <v>0</v>
      </c>
      <c r="AY153" s="211">
        <f>IF('Indicator Date hidden'!AZ154="x","x",$AY$2-'Indicator Date hidden'!AZ154)</f>
        <v>0</v>
      </c>
      <c r="AZ153" s="211">
        <f>IF('Indicator Date hidden'!BA154="x","x",$AZ$2-'Indicator Date hidden'!BA154)</f>
        <v>0</v>
      </c>
      <c r="BA153">
        <f t="shared" si="20"/>
        <v>16</v>
      </c>
      <c r="BB153" s="21">
        <f t="shared" si="21"/>
        <v>0.32</v>
      </c>
      <c r="BC153">
        <f t="shared" si="22"/>
        <v>7</v>
      </c>
      <c r="BD153" s="21">
        <f t="shared" si="23"/>
        <v>1.0476640682967036</v>
      </c>
      <c r="BE153" s="281">
        <f t="shared" si="24"/>
        <v>0</v>
      </c>
    </row>
    <row r="154" spans="1:57" x14ac:dyDescent="0.25">
      <c r="A154" t="s">
        <v>8600</v>
      </c>
      <c r="B154" s="211">
        <f>IF('Indicator Date hidden'!C155="x","x",$B$2-'Indicator Date hidden'!C155)</f>
        <v>0</v>
      </c>
      <c r="C154" s="211">
        <f>IF('Indicator Date hidden'!D155="x","x",$C$2-'Indicator Date hidden'!D155)</f>
        <v>0</v>
      </c>
      <c r="D154" s="211">
        <f>IF('Indicator Date hidden'!E155="x","x",$D$2-'Indicator Date hidden'!E155)</f>
        <v>0</v>
      </c>
      <c r="E154" s="211">
        <f>IF('Indicator Date hidden'!F155="x","x",$E$2-'Indicator Date hidden'!F155)</f>
        <v>0</v>
      </c>
      <c r="F154" s="211">
        <f>IF('Indicator Date hidden'!G155="x","x",$F$2-'Indicator Date hidden'!G155)</f>
        <v>0</v>
      </c>
      <c r="G154" s="211">
        <f>IF('Indicator Date hidden'!H155="x","x",$G$2-'Indicator Date hidden'!H155)</f>
        <v>0</v>
      </c>
      <c r="H154" s="211">
        <f>IF('Indicator Date hidden'!I155="x","x",$H$2-'Indicator Date hidden'!I155)</f>
        <v>0</v>
      </c>
      <c r="I154" s="211">
        <f>IF('Indicator Date hidden'!J155="x","x",$I$2-'Indicator Date hidden'!J155)</f>
        <v>0</v>
      </c>
      <c r="J154" s="211">
        <f>IF('Indicator Date hidden'!K155="x","x",$J$2-'Indicator Date hidden'!K155)</f>
        <v>0</v>
      </c>
      <c r="K154" s="211">
        <f>IF('Indicator Date hidden'!L155="x","x",$K$2-'Indicator Date hidden'!L155)</f>
        <v>0</v>
      </c>
      <c r="L154" s="211">
        <f>IF('Indicator Date hidden'!M155="x","x",$L$2-'Indicator Date hidden'!M155)</f>
        <v>0</v>
      </c>
      <c r="M154" s="211">
        <f>IF('Indicator Date hidden'!N155="x","x",$M$2-'Indicator Date hidden'!N155)</f>
        <v>0</v>
      </c>
      <c r="N154" s="211">
        <f>IF('Indicator Date hidden'!O155="x","x",$N$2-'Indicator Date hidden'!O155)</f>
        <v>0</v>
      </c>
      <c r="O154" s="211">
        <f>IF('Indicator Date hidden'!P155="x","x",$O$2-'Indicator Date hidden'!P155)</f>
        <v>0</v>
      </c>
      <c r="P154" s="211">
        <f>IF('Indicator Date hidden'!Q155="x","x",$P$2-'Indicator Date hidden'!Q155)</f>
        <v>0</v>
      </c>
      <c r="Q154" s="211" t="str">
        <f>IF('Indicator Date hidden'!R155="x","x",$Q$2-'Indicator Date hidden'!R155)</f>
        <v>x</v>
      </c>
      <c r="R154" s="211">
        <f>IF('Indicator Date hidden'!S155="x","x",$R$2-'Indicator Date hidden'!S155)</f>
        <v>0</v>
      </c>
      <c r="S154" s="211">
        <f>IF('Indicator Date hidden'!T155="x","x",$S$2-'Indicator Date hidden'!T155)</f>
        <v>0</v>
      </c>
      <c r="T154" s="211">
        <f>IF('Indicator Date hidden'!U155="x","x",$T$2-'Indicator Date hidden'!U155)</f>
        <v>0</v>
      </c>
      <c r="U154" s="211" t="str">
        <f>IF('Indicator Date hidden'!V155="x","x",$U$2-'Indicator Date hidden'!V155)</f>
        <v>x</v>
      </c>
      <c r="V154" s="211">
        <f>IF('Indicator Date hidden'!W155="x","x",$V$2-'Indicator Date hidden'!W155)</f>
        <v>0</v>
      </c>
      <c r="W154" s="211" t="str">
        <f>IF('Indicator Date hidden'!X155="x","x",$W$2-'Indicator Date hidden'!X155)</f>
        <v>x</v>
      </c>
      <c r="X154" s="211">
        <f>IF('Indicator Date hidden'!Y155="x","x",$X$2-'Indicator Date hidden'!Y155)</f>
        <v>1</v>
      </c>
      <c r="Y154" s="211">
        <f>IF('Indicator Date hidden'!Z155="x","x",$Y$2-'Indicator Date hidden'!Z155)</f>
        <v>0</v>
      </c>
      <c r="Z154" s="211">
        <f>IF('Indicator Date hidden'!AA155="x","x",$Z$2-'Indicator Date hidden'!AA155)</f>
        <v>0</v>
      </c>
      <c r="AA154" s="211" t="str">
        <f>IF('Indicator Date hidden'!AB155="x","x",$AA$2-'Indicator Date hidden'!AB155)</f>
        <v>x</v>
      </c>
      <c r="AB154" s="211">
        <f>IF('Indicator Date hidden'!AC155="x","x",$AB$2-'Indicator Date hidden'!AC155)</f>
        <v>0</v>
      </c>
      <c r="AC154" s="211">
        <f>IF('Indicator Date hidden'!AD155="x","x",$AC$2-'Indicator Date hidden'!AD155)</f>
        <v>0</v>
      </c>
      <c r="AD154" s="211" t="str">
        <f>IF('Indicator Date hidden'!AE155="x","x",$AD$2-'Indicator Date hidden'!AE155)</f>
        <v>x</v>
      </c>
      <c r="AE154" s="211">
        <f>IF('Indicator Date hidden'!AF155="x","x",$AE$2-'Indicator Date hidden'!AF155)</f>
        <v>0</v>
      </c>
      <c r="AF154" s="211" t="str">
        <f>IF('Indicator Date hidden'!AG155="x","x",$AF$2-'Indicator Date hidden'!AG155)</f>
        <v>x</v>
      </c>
      <c r="AG154" s="211">
        <f>IF('Indicator Date hidden'!AH155="x","x",$AG$2-'Indicator Date hidden'!AH155)</f>
        <v>0</v>
      </c>
      <c r="AH154" s="211">
        <f>IF('Indicator Date hidden'!AI155="x","x",$AH$2-'Indicator Date hidden'!AI155)</f>
        <v>0</v>
      </c>
      <c r="AI154" s="211">
        <f>IF('Indicator Date hidden'!AJ155="x","x",$AI$2-'Indicator Date hidden'!AJ155)</f>
        <v>0</v>
      </c>
      <c r="AJ154" s="211" t="str">
        <f>IF('Indicator Date hidden'!AK155="x","x",$AJ$2-'Indicator Date hidden'!AK155)</f>
        <v>x</v>
      </c>
      <c r="AK154" s="211">
        <f>IF('Indicator Date hidden'!AL155="x","x",$AK$2-'Indicator Date hidden'!AL155)</f>
        <v>1</v>
      </c>
      <c r="AL154" s="211">
        <f>IF('Indicator Date hidden'!AM155="x","x",$AL$2-'Indicator Date hidden'!AM155)</f>
        <v>0</v>
      </c>
      <c r="AM154" s="211">
        <f>IF('Indicator Date hidden'!AN155="x","x",$AM$2-'Indicator Date hidden'!AN155)</f>
        <v>0</v>
      </c>
      <c r="AN154" s="211">
        <f>IF('Indicator Date hidden'!AO155="x","x",$AN$2-'Indicator Date hidden'!AO155)</f>
        <v>0</v>
      </c>
      <c r="AO154" s="211">
        <f>IF('Indicator Date hidden'!AP155="x","x",$AO$2-'Indicator Date hidden'!AP155)</f>
        <v>0</v>
      </c>
      <c r="AP154" s="211">
        <f>IF('Indicator Date hidden'!AQ155="x","x",$AP$2-'Indicator Date hidden'!AQ155)</f>
        <v>0</v>
      </c>
      <c r="AQ154" s="211">
        <f>IF('Indicator Date hidden'!AR155="x","x",$AQ$2-'Indicator Date hidden'!AR155)</f>
        <v>8</v>
      </c>
      <c r="AR154" s="211">
        <f>IF('Indicator Date hidden'!AS155="x","x",$AR$2-'Indicator Date hidden'!AS155)</f>
        <v>0</v>
      </c>
      <c r="AS154" s="211">
        <f>IF('Indicator Date hidden'!AT155="x","x",$AS$2-'Indicator Date hidden'!AT155)</f>
        <v>0</v>
      </c>
      <c r="AT154" s="211">
        <f>IF('Indicator Date hidden'!AU155="x","x",$AT$2-'Indicator Date hidden'!AU155)</f>
        <v>0</v>
      </c>
      <c r="AU154" s="211">
        <f>IF('Indicator Date hidden'!AV155="x","x",$AU$2-'Indicator Date hidden'!AV155)</f>
        <v>1</v>
      </c>
      <c r="AV154" s="211">
        <f>IF('Indicator Date hidden'!AW155="x","x",$AV$2-'Indicator Date hidden'!AW155)</f>
        <v>0</v>
      </c>
      <c r="AW154" s="211">
        <f>IF('Indicator Date hidden'!AX155="x","x",$AW$2-'Indicator Date hidden'!AX155)</f>
        <v>0</v>
      </c>
      <c r="AX154" s="211">
        <f>IF('Indicator Date hidden'!AY155="x","x",$AX$2-'Indicator Date hidden'!AY155)</f>
        <v>0</v>
      </c>
      <c r="AY154" s="211">
        <f>IF('Indicator Date hidden'!AZ155="x","x",$AY$2-'Indicator Date hidden'!AZ155)</f>
        <v>0</v>
      </c>
      <c r="AZ154" s="211">
        <f>IF('Indicator Date hidden'!BA155="x","x",$AZ$2-'Indicator Date hidden'!BA155)</f>
        <v>0</v>
      </c>
      <c r="BA154">
        <f t="shared" si="20"/>
        <v>11</v>
      </c>
      <c r="BB154" s="21">
        <f t="shared" si="21"/>
        <v>0.25</v>
      </c>
      <c r="BC154">
        <f t="shared" si="22"/>
        <v>4</v>
      </c>
      <c r="BD154" s="21">
        <f t="shared" si="23"/>
        <v>1.2083986398234949</v>
      </c>
      <c r="BE154" s="281">
        <f t="shared" si="24"/>
        <v>0</v>
      </c>
    </row>
    <row r="155" spans="1:57" x14ac:dyDescent="0.25">
      <c r="A155" t="s">
        <v>8614</v>
      </c>
      <c r="B155" s="211">
        <f>IF('Indicator Date hidden'!C156="x","x",$B$2-'Indicator Date hidden'!C156)</f>
        <v>0</v>
      </c>
      <c r="C155" s="211">
        <f>IF('Indicator Date hidden'!D156="x","x",$C$2-'Indicator Date hidden'!D156)</f>
        <v>0</v>
      </c>
      <c r="D155" s="211">
        <f>IF('Indicator Date hidden'!E156="x","x",$D$2-'Indicator Date hidden'!E156)</f>
        <v>0</v>
      </c>
      <c r="E155" s="211">
        <f>IF('Indicator Date hidden'!F156="x","x",$E$2-'Indicator Date hidden'!F156)</f>
        <v>0</v>
      </c>
      <c r="F155" s="211">
        <f>IF('Indicator Date hidden'!G156="x","x",$F$2-'Indicator Date hidden'!G156)</f>
        <v>0</v>
      </c>
      <c r="G155" s="211">
        <f>IF('Indicator Date hidden'!H156="x","x",$G$2-'Indicator Date hidden'!H156)</f>
        <v>0</v>
      </c>
      <c r="H155" s="211">
        <f>IF('Indicator Date hidden'!I156="x","x",$H$2-'Indicator Date hidden'!I156)</f>
        <v>0</v>
      </c>
      <c r="I155" s="211">
        <f>IF('Indicator Date hidden'!J156="x","x",$I$2-'Indicator Date hidden'!J156)</f>
        <v>0</v>
      </c>
      <c r="J155" s="211">
        <f>IF('Indicator Date hidden'!K156="x","x",$J$2-'Indicator Date hidden'!K156)</f>
        <v>0</v>
      </c>
      <c r="K155" s="211">
        <f>IF('Indicator Date hidden'!L156="x","x",$K$2-'Indicator Date hidden'!L156)</f>
        <v>0</v>
      </c>
      <c r="L155" s="211">
        <f>IF('Indicator Date hidden'!M156="x","x",$L$2-'Indicator Date hidden'!M156)</f>
        <v>0</v>
      </c>
      <c r="M155" s="211">
        <f>IF('Indicator Date hidden'!N156="x","x",$M$2-'Indicator Date hidden'!N156)</f>
        <v>0</v>
      </c>
      <c r="N155" s="211">
        <f>IF('Indicator Date hidden'!O156="x","x",$N$2-'Indicator Date hidden'!O156)</f>
        <v>0</v>
      </c>
      <c r="O155" s="211">
        <f>IF('Indicator Date hidden'!P156="x","x",$O$2-'Indicator Date hidden'!P156)</f>
        <v>0</v>
      </c>
      <c r="P155" s="211">
        <f>IF('Indicator Date hidden'!Q156="x","x",$P$2-'Indicator Date hidden'!Q156)</f>
        <v>0</v>
      </c>
      <c r="Q155" s="211" t="str">
        <f>IF('Indicator Date hidden'!R156="x","x",$Q$2-'Indicator Date hidden'!R156)</f>
        <v>x</v>
      </c>
      <c r="R155" s="211">
        <f>IF('Indicator Date hidden'!S156="x","x",$R$2-'Indicator Date hidden'!S156)</f>
        <v>0</v>
      </c>
      <c r="S155" s="211">
        <f>IF('Indicator Date hidden'!T156="x","x",$S$2-'Indicator Date hidden'!T156)</f>
        <v>0</v>
      </c>
      <c r="T155" s="211">
        <f>IF('Indicator Date hidden'!U156="x","x",$T$2-'Indicator Date hidden'!U156)</f>
        <v>0</v>
      </c>
      <c r="U155" s="211" t="str">
        <f>IF('Indicator Date hidden'!V156="x","x",$U$2-'Indicator Date hidden'!V156)</f>
        <v>x</v>
      </c>
      <c r="V155" s="211">
        <f>IF('Indicator Date hidden'!W156="x","x",$V$2-'Indicator Date hidden'!W156)</f>
        <v>0</v>
      </c>
      <c r="W155" s="211" t="str">
        <f>IF('Indicator Date hidden'!X156="x","x",$W$2-'Indicator Date hidden'!X156)</f>
        <v>x</v>
      </c>
      <c r="X155" s="211">
        <f>IF('Indicator Date hidden'!Y156="x","x",$X$2-'Indicator Date hidden'!Y156)</f>
        <v>2</v>
      </c>
      <c r="Y155" s="211">
        <f>IF('Indicator Date hidden'!Z156="x","x",$Y$2-'Indicator Date hidden'!Z156)</f>
        <v>0</v>
      </c>
      <c r="Z155" s="211">
        <f>IF('Indicator Date hidden'!AA156="x","x",$Z$2-'Indicator Date hidden'!AA156)</f>
        <v>0</v>
      </c>
      <c r="AA155" s="211">
        <f>IF('Indicator Date hidden'!AB156="x","x",$AA$2-'Indicator Date hidden'!AB156)</f>
        <v>0</v>
      </c>
      <c r="AB155" s="211">
        <f>IF('Indicator Date hidden'!AC156="x","x",$AB$2-'Indicator Date hidden'!AC156)</f>
        <v>0</v>
      </c>
      <c r="AC155" s="211">
        <f>IF('Indicator Date hidden'!AD156="x","x",$AC$2-'Indicator Date hidden'!AD156)</f>
        <v>0</v>
      </c>
      <c r="AD155" s="211" t="str">
        <f>IF('Indicator Date hidden'!AE156="x","x",$AD$2-'Indicator Date hidden'!AE156)</f>
        <v>x</v>
      </c>
      <c r="AE155" s="211">
        <f>IF('Indicator Date hidden'!AF156="x","x",$AE$2-'Indicator Date hidden'!AF156)</f>
        <v>0</v>
      </c>
      <c r="AF155" s="211">
        <f>IF('Indicator Date hidden'!AG156="x","x",$AF$2-'Indicator Date hidden'!AG156)</f>
        <v>1</v>
      </c>
      <c r="AG155" s="211">
        <f>IF('Indicator Date hidden'!AH156="x","x",$AG$2-'Indicator Date hidden'!AH156)</f>
        <v>0</v>
      </c>
      <c r="AH155" s="211">
        <f>IF('Indicator Date hidden'!AI156="x","x",$AH$2-'Indicator Date hidden'!AI156)</f>
        <v>0</v>
      </c>
      <c r="AI155" s="211">
        <f>IF('Indicator Date hidden'!AJ156="x","x",$AI$2-'Indicator Date hidden'!AJ156)</f>
        <v>0</v>
      </c>
      <c r="AJ155" s="211" t="str">
        <f>IF('Indicator Date hidden'!AK156="x","x",$AJ$2-'Indicator Date hidden'!AK156)</f>
        <v>x</v>
      </c>
      <c r="AK155" s="211">
        <f>IF('Indicator Date hidden'!AL156="x","x",$AK$2-'Indicator Date hidden'!AL156)</f>
        <v>1</v>
      </c>
      <c r="AL155" s="211">
        <f>IF('Indicator Date hidden'!AM156="x","x",$AL$2-'Indicator Date hidden'!AM156)</f>
        <v>0</v>
      </c>
      <c r="AM155" s="211">
        <f>IF('Indicator Date hidden'!AN156="x","x",$AM$2-'Indicator Date hidden'!AN156)</f>
        <v>0</v>
      </c>
      <c r="AN155" s="211">
        <f>IF('Indicator Date hidden'!AO156="x","x",$AN$2-'Indicator Date hidden'!AO156)</f>
        <v>0</v>
      </c>
      <c r="AO155" s="211">
        <f>IF('Indicator Date hidden'!AP156="x","x",$AO$2-'Indicator Date hidden'!AP156)</f>
        <v>0</v>
      </c>
      <c r="AP155" s="211">
        <f>IF('Indicator Date hidden'!AQ156="x","x",$AP$2-'Indicator Date hidden'!AQ156)</f>
        <v>0</v>
      </c>
      <c r="AQ155" s="211">
        <f>IF('Indicator Date hidden'!AR156="x","x",$AQ$2-'Indicator Date hidden'!AR156)</f>
        <v>0</v>
      </c>
      <c r="AR155" s="211">
        <f>IF('Indicator Date hidden'!AS156="x","x",$AR$2-'Indicator Date hidden'!AS156)</f>
        <v>0</v>
      </c>
      <c r="AS155" s="211">
        <f>IF('Indicator Date hidden'!AT156="x","x",$AS$2-'Indicator Date hidden'!AT156)</f>
        <v>0</v>
      </c>
      <c r="AT155" s="211">
        <f>IF('Indicator Date hidden'!AU156="x","x",$AT$2-'Indicator Date hidden'!AU156)</f>
        <v>0</v>
      </c>
      <c r="AU155" s="211" t="str">
        <f>IF('Indicator Date hidden'!AV156="x","x",$AU$2-'Indicator Date hidden'!AV156)</f>
        <v>x</v>
      </c>
      <c r="AV155" s="211">
        <f>IF('Indicator Date hidden'!AW156="x","x",$AV$2-'Indicator Date hidden'!AW156)</f>
        <v>0</v>
      </c>
      <c r="AW155" s="211">
        <f>IF('Indicator Date hidden'!AX156="x","x",$AW$2-'Indicator Date hidden'!AX156)</f>
        <v>0</v>
      </c>
      <c r="AX155" s="211">
        <f>IF('Indicator Date hidden'!AY156="x","x",$AX$2-'Indicator Date hidden'!AY156)</f>
        <v>0</v>
      </c>
      <c r="AY155" s="211">
        <f>IF('Indicator Date hidden'!AZ156="x","x",$AY$2-'Indicator Date hidden'!AZ156)</f>
        <v>0</v>
      </c>
      <c r="AZ155" s="211">
        <f>IF('Indicator Date hidden'!BA156="x","x",$AZ$2-'Indicator Date hidden'!BA156)</f>
        <v>0</v>
      </c>
      <c r="BA155">
        <f t="shared" si="20"/>
        <v>4</v>
      </c>
      <c r="BB155" s="21">
        <f t="shared" si="21"/>
        <v>8.8888888888888892E-2</v>
      </c>
      <c r="BC155">
        <f t="shared" si="22"/>
        <v>3</v>
      </c>
      <c r="BD155" s="21">
        <f t="shared" si="23"/>
        <v>0.35416394334464951</v>
      </c>
      <c r="BE155" s="281">
        <f t="shared" si="24"/>
        <v>0</v>
      </c>
    </row>
    <row r="156" spans="1:57" x14ac:dyDescent="0.25">
      <c r="A156" t="s">
        <v>8616</v>
      </c>
      <c r="B156" s="211">
        <f>IF('Indicator Date hidden'!C157="x","x",$B$2-'Indicator Date hidden'!C157)</f>
        <v>0</v>
      </c>
      <c r="C156" s="211">
        <f>IF('Indicator Date hidden'!D157="x","x",$C$2-'Indicator Date hidden'!D157)</f>
        <v>0</v>
      </c>
      <c r="D156" s="211">
        <f>IF('Indicator Date hidden'!E157="x","x",$D$2-'Indicator Date hidden'!E157)</f>
        <v>0</v>
      </c>
      <c r="E156" s="211">
        <f>IF('Indicator Date hidden'!F157="x","x",$E$2-'Indicator Date hidden'!F157)</f>
        <v>0</v>
      </c>
      <c r="F156" s="211">
        <f>IF('Indicator Date hidden'!G157="x","x",$F$2-'Indicator Date hidden'!G157)</f>
        <v>0</v>
      </c>
      <c r="G156" s="211">
        <f>IF('Indicator Date hidden'!H157="x","x",$G$2-'Indicator Date hidden'!H157)</f>
        <v>0</v>
      </c>
      <c r="H156" s="211">
        <f>IF('Indicator Date hidden'!I157="x","x",$H$2-'Indicator Date hidden'!I157)</f>
        <v>0</v>
      </c>
      <c r="I156" s="211">
        <f>IF('Indicator Date hidden'!J157="x","x",$I$2-'Indicator Date hidden'!J157)</f>
        <v>0</v>
      </c>
      <c r="J156" s="211">
        <f>IF('Indicator Date hidden'!K157="x","x",$J$2-'Indicator Date hidden'!K157)</f>
        <v>0</v>
      </c>
      <c r="K156" s="211">
        <f>IF('Indicator Date hidden'!L157="x","x",$K$2-'Indicator Date hidden'!L157)</f>
        <v>0</v>
      </c>
      <c r="L156" s="211">
        <f>IF('Indicator Date hidden'!M157="x","x",$L$2-'Indicator Date hidden'!M157)</f>
        <v>0</v>
      </c>
      <c r="M156" s="211">
        <f>IF('Indicator Date hidden'!N157="x","x",$M$2-'Indicator Date hidden'!N157)</f>
        <v>0</v>
      </c>
      <c r="N156" s="211">
        <f>IF('Indicator Date hidden'!O157="x","x",$N$2-'Indicator Date hidden'!O157)</f>
        <v>0</v>
      </c>
      <c r="O156" s="211">
        <f>IF('Indicator Date hidden'!P157="x","x",$O$2-'Indicator Date hidden'!P157)</f>
        <v>0</v>
      </c>
      <c r="P156" s="211">
        <f>IF('Indicator Date hidden'!Q157="x","x",$P$2-'Indicator Date hidden'!Q157)</f>
        <v>0</v>
      </c>
      <c r="Q156" s="211" t="str">
        <f>IF('Indicator Date hidden'!R157="x","x",$Q$2-'Indicator Date hidden'!R157)</f>
        <v>x</v>
      </c>
      <c r="R156" s="211">
        <f>IF('Indicator Date hidden'!S157="x","x",$R$2-'Indicator Date hidden'!S157)</f>
        <v>0</v>
      </c>
      <c r="S156" s="211">
        <f>IF('Indicator Date hidden'!T157="x","x",$S$2-'Indicator Date hidden'!T157)</f>
        <v>0</v>
      </c>
      <c r="T156" s="211">
        <f>IF('Indicator Date hidden'!U157="x","x",$T$2-'Indicator Date hidden'!U157)</f>
        <v>0</v>
      </c>
      <c r="U156" s="211" t="str">
        <f>IF('Indicator Date hidden'!V157="x","x",$U$2-'Indicator Date hidden'!V157)</f>
        <v>x</v>
      </c>
      <c r="V156" s="211">
        <f>IF('Indicator Date hidden'!W157="x","x",$V$2-'Indicator Date hidden'!W157)</f>
        <v>0</v>
      </c>
      <c r="W156" s="211" t="str">
        <f>IF('Indicator Date hidden'!X157="x","x",$W$2-'Indicator Date hidden'!X157)</f>
        <v>x</v>
      </c>
      <c r="X156" s="211">
        <f>IF('Indicator Date hidden'!Y157="x","x",$X$2-'Indicator Date hidden'!Y157)</f>
        <v>3</v>
      </c>
      <c r="Y156" s="211">
        <f>IF('Indicator Date hidden'!Z157="x","x",$Y$2-'Indicator Date hidden'!Z157)</f>
        <v>0</v>
      </c>
      <c r="Z156" s="211">
        <f>IF('Indicator Date hidden'!AA157="x","x",$Z$2-'Indicator Date hidden'!AA157)</f>
        <v>0</v>
      </c>
      <c r="AA156" s="211">
        <f>IF('Indicator Date hidden'!AB157="x","x",$AA$2-'Indicator Date hidden'!AB157)</f>
        <v>0</v>
      </c>
      <c r="AB156" s="211">
        <f>IF('Indicator Date hidden'!AC157="x","x",$AB$2-'Indicator Date hidden'!AC157)</f>
        <v>0</v>
      </c>
      <c r="AC156" s="211">
        <f>IF('Indicator Date hidden'!AD157="x","x",$AC$2-'Indicator Date hidden'!AD157)</f>
        <v>0</v>
      </c>
      <c r="AD156" s="211" t="str">
        <f>IF('Indicator Date hidden'!AE157="x","x",$AD$2-'Indicator Date hidden'!AE157)</f>
        <v>x</v>
      </c>
      <c r="AE156" s="211">
        <f>IF('Indicator Date hidden'!AF157="x","x",$AE$2-'Indicator Date hidden'!AF157)</f>
        <v>0</v>
      </c>
      <c r="AF156" s="211">
        <f>IF('Indicator Date hidden'!AG157="x","x",$AF$2-'Indicator Date hidden'!AG157)</f>
        <v>1</v>
      </c>
      <c r="AG156" s="211">
        <f>IF('Indicator Date hidden'!AH157="x","x",$AG$2-'Indicator Date hidden'!AH157)</f>
        <v>0</v>
      </c>
      <c r="AH156" s="211">
        <f>IF('Indicator Date hidden'!AI157="x","x",$AH$2-'Indicator Date hidden'!AI157)</f>
        <v>0</v>
      </c>
      <c r="AI156" s="211">
        <f>IF('Indicator Date hidden'!AJ157="x","x",$AI$2-'Indicator Date hidden'!AJ157)</f>
        <v>0</v>
      </c>
      <c r="AJ156" s="211" t="str">
        <f>IF('Indicator Date hidden'!AK157="x","x",$AJ$2-'Indicator Date hidden'!AK157)</f>
        <v>x</v>
      </c>
      <c r="AK156" s="211">
        <f>IF('Indicator Date hidden'!AL157="x","x",$AK$2-'Indicator Date hidden'!AL157)</f>
        <v>1</v>
      </c>
      <c r="AL156" s="211">
        <f>IF('Indicator Date hidden'!AM157="x","x",$AL$2-'Indicator Date hidden'!AM157)</f>
        <v>0</v>
      </c>
      <c r="AM156" s="211">
        <f>IF('Indicator Date hidden'!AN157="x","x",$AM$2-'Indicator Date hidden'!AN157)</f>
        <v>0</v>
      </c>
      <c r="AN156" s="211">
        <f>IF('Indicator Date hidden'!AO157="x","x",$AN$2-'Indicator Date hidden'!AO157)</f>
        <v>0</v>
      </c>
      <c r="AO156" s="211">
        <f>IF('Indicator Date hidden'!AP157="x","x",$AO$2-'Indicator Date hidden'!AP157)</f>
        <v>0</v>
      </c>
      <c r="AP156" s="211">
        <f>IF('Indicator Date hidden'!AQ157="x","x",$AP$2-'Indicator Date hidden'!AQ157)</f>
        <v>0</v>
      </c>
      <c r="AQ156" s="211">
        <f>IF('Indicator Date hidden'!AR157="x","x",$AQ$2-'Indicator Date hidden'!AR157)</f>
        <v>0</v>
      </c>
      <c r="AR156" s="211">
        <f>IF('Indicator Date hidden'!AS157="x","x",$AR$2-'Indicator Date hidden'!AS157)</f>
        <v>0</v>
      </c>
      <c r="AS156" s="211">
        <f>IF('Indicator Date hidden'!AT157="x","x",$AS$2-'Indicator Date hidden'!AT157)</f>
        <v>0</v>
      </c>
      <c r="AT156" s="211">
        <f>IF('Indicator Date hidden'!AU157="x","x",$AT$2-'Indicator Date hidden'!AU157)</f>
        <v>0</v>
      </c>
      <c r="AU156" s="211">
        <f>IF('Indicator Date hidden'!AV157="x","x",$AU$2-'Indicator Date hidden'!AV157)</f>
        <v>1</v>
      </c>
      <c r="AV156" s="211">
        <f>IF('Indicator Date hidden'!AW157="x","x",$AV$2-'Indicator Date hidden'!AW157)</f>
        <v>0</v>
      </c>
      <c r="AW156" s="211">
        <f>IF('Indicator Date hidden'!AX157="x","x",$AW$2-'Indicator Date hidden'!AX157)</f>
        <v>0</v>
      </c>
      <c r="AX156" s="211">
        <f>IF('Indicator Date hidden'!AY157="x","x",$AX$2-'Indicator Date hidden'!AY157)</f>
        <v>0</v>
      </c>
      <c r="AY156" s="211">
        <f>IF('Indicator Date hidden'!AZ157="x","x",$AY$2-'Indicator Date hidden'!AZ157)</f>
        <v>0</v>
      </c>
      <c r="AZ156" s="211">
        <f>IF('Indicator Date hidden'!BA157="x","x",$AZ$2-'Indicator Date hidden'!BA157)</f>
        <v>0</v>
      </c>
      <c r="BA156">
        <f t="shared" si="20"/>
        <v>6</v>
      </c>
      <c r="BB156" s="21">
        <f t="shared" si="21"/>
        <v>0.13043478260869565</v>
      </c>
      <c r="BC156">
        <f t="shared" si="22"/>
        <v>4</v>
      </c>
      <c r="BD156" s="21">
        <f t="shared" si="23"/>
        <v>0.49381811702611073</v>
      </c>
      <c r="BE156" s="281">
        <f t="shared" si="24"/>
        <v>0</v>
      </c>
    </row>
    <row r="157" spans="1:57" x14ac:dyDescent="0.25">
      <c r="A157" t="s">
        <v>8602</v>
      </c>
      <c r="B157" s="211">
        <f>IF('Indicator Date hidden'!C158="x","x",$B$2-'Indicator Date hidden'!C158)</f>
        <v>0</v>
      </c>
      <c r="C157" s="211">
        <f>IF('Indicator Date hidden'!D158="x","x",$C$2-'Indicator Date hidden'!D158)</f>
        <v>0</v>
      </c>
      <c r="D157" s="211">
        <f>IF('Indicator Date hidden'!E158="x","x",$D$2-'Indicator Date hidden'!E158)</f>
        <v>0</v>
      </c>
      <c r="E157" s="211">
        <f>IF('Indicator Date hidden'!F158="x","x",$E$2-'Indicator Date hidden'!F158)</f>
        <v>0</v>
      </c>
      <c r="F157" s="211">
        <f>IF('Indicator Date hidden'!G158="x","x",$F$2-'Indicator Date hidden'!G158)</f>
        <v>0</v>
      </c>
      <c r="G157" s="211">
        <f>IF('Indicator Date hidden'!H158="x","x",$G$2-'Indicator Date hidden'!H158)</f>
        <v>0</v>
      </c>
      <c r="H157" s="211">
        <f>IF('Indicator Date hidden'!I158="x","x",$H$2-'Indicator Date hidden'!I158)</f>
        <v>0</v>
      </c>
      <c r="I157" s="211">
        <f>IF('Indicator Date hidden'!J158="x","x",$I$2-'Indicator Date hidden'!J158)</f>
        <v>0</v>
      </c>
      <c r="J157" s="211">
        <f>IF('Indicator Date hidden'!K158="x","x",$J$2-'Indicator Date hidden'!K158)</f>
        <v>0</v>
      </c>
      <c r="K157" s="211">
        <f>IF('Indicator Date hidden'!L158="x","x",$K$2-'Indicator Date hidden'!L158)</f>
        <v>0</v>
      </c>
      <c r="L157" s="211">
        <f>IF('Indicator Date hidden'!M158="x","x",$L$2-'Indicator Date hidden'!M158)</f>
        <v>0</v>
      </c>
      <c r="M157" s="211">
        <f>IF('Indicator Date hidden'!N158="x","x",$M$2-'Indicator Date hidden'!N158)</f>
        <v>0</v>
      </c>
      <c r="N157" s="211">
        <f>IF('Indicator Date hidden'!O158="x","x",$N$2-'Indicator Date hidden'!O158)</f>
        <v>0</v>
      </c>
      <c r="O157" s="211">
        <f>IF('Indicator Date hidden'!P158="x","x",$O$2-'Indicator Date hidden'!P158)</f>
        <v>0</v>
      </c>
      <c r="P157" s="211">
        <f>IF('Indicator Date hidden'!Q158="x","x",$P$2-'Indicator Date hidden'!Q158)</f>
        <v>0</v>
      </c>
      <c r="Q157" s="211" t="str">
        <f>IF('Indicator Date hidden'!R158="x","x",$Q$2-'Indicator Date hidden'!R158)</f>
        <v>x</v>
      </c>
      <c r="R157" s="211">
        <f>IF('Indicator Date hidden'!S158="x","x",$R$2-'Indicator Date hidden'!S158)</f>
        <v>0</v>
      </c>
      <c r="S157" s="211">
        <f>IF('Indicator Date hidden'!T158="x","x",$S$2-'Indicator Date hidden'!T158)</f>
        <v>0</v>
      </c>
      <c r="T157" s="211">
        <f>IF('Indicator Date hidden'!U158="x","x",$T$2-'Indicator Date hidden'!U158)</f>
        <v>0</v>
      </c>
      <c r="U157" s="211">
        <f>IF('Indicator Date hidden'!V158="x","x",$U$2-'Indicator Date hidden'!V158)</f>
        <v>0</v>
      </c>
      <c r="V157" s="211">
        <f>IF('Indicator Date hidden'!W158="x","x",$V$2-'Indicator Date hidden'!W158)</f>
        <v>0</v>
      </c>
      <c r="W157" s="211">
        <f>IF('Indicator Date hidden'!X158="x","x",$W$2-'Indicator Date hidden'!X158)</f>
        <v>7</v>
      </c>
      <c r="X157" s="211">
        <f>IF('Indicator Date hidden'!Y158="x","x",$X$2-'Indicator Date hidden'!Y158)</f>
        <v>4</v>
      </c>
      <c r="Y157" s="211">
        <f>IF('Indicator Date hidden'!Z158="x","x",$Y$2-'Indicator Date hidden'!Z158)</f>
        <v>0</v>
      </c>
      <c r="Z157" s="211">
        <f>IF('Indicator Date hidden'!AA158="x","x",$Z$2-'Indicator Date hidden'!AA158)</f>
        <v>0</v>
      </c>
      <c r="AA157" s="211" t="str">
        <f>IF('Indicator Date hidden'!AB158="x","x",$AA$2-'Indicator Date hidden'!AB158)</f>
        <v>x</v>
      </c>
      <c r="AB157" s="211">
        <f>IF('Indicator Date hidden'!AC158="x","x",$AB$2-'Indicator Date hidden'!AC158)</f>
        <v>0</v>
      </c>
      <c r="AC157" s="211">
        <f>IF('Indicator Date hidden'!AD158="x","x",$AC$2-'Indicator Date hidden'!AD158)</f>
        <v>0</v>
      </c>
      <c r="AD157" s="211">
        <f>IF('Indicator Date hidden'!AE158="x","x",$AD$2-'Indicator Date hidden'!AE158)</f>
        <v>0</v>
      </c>
      <c r="AE157" s="211" t="str">
        <f>IF('Indicator Date hidden'!AF158="x","x",$AE$2-'Indicator Date hidden'!AF158)</f>
        <v>x</v>
      </c>
      <c r="AF157" s="211">
        <f>IF('Indicator Date hidden'!AG158="x","x",$AF$2-'Indicator Date hidden'!AG158)</f>
        <v>8</v>
      </c>
      <c r="AG157" s="211">
        <f>IF('Indicator Date hidden'!AH158="x","x",$AG$2-'Indicator Date hidden'!AH158)</f>
        <v>0</v>
      </c>
      <c r="AH157" s="211">
        <f>IF('Indicator Date hidden'!AI158="x","x",$AH$2-'Indicator Date hidden'!AI158)</f>
        <v>0</v>
      </c>
      <c r="AI157" s="211">
        <f>IF('Indicator Date hidden'!AJ158="x","x",$AI$2-'Indicator Date hidden'!AJ158)</f>
        <v>0</v>
      </c>
      <c r="AJ157" s="211" t="str">
        <f>IF('Indicator Date hidden'!AK158="x","x",$AJ$2-'Indicator Date hidden'!AK158)</f>
        <v>x</v>
      </c>
      <c r="AK157" s="211">
        <f>IF('Indicator Date hidden'!AL158="x","x",$AK$2-'Indicator Date hidden'!AL158)</f>
        <v>1</v>
      </c>
      <c r="AL157" s="211">
        <f>IF('Indicator Date hidden'!AM158="x","x",$AL$2-'Indicator Date hidden'!AM158)</f>
        <v>0</v>
      </c>
      <c r="AM157" s="211">
        <f>IF('Indicator Date hidden'!AN158="x","x",$AM$2-'Indicator Date hidden'!AN158)</f>
        <v>0</v>
      </c>
      <c r="AN157" s="211">
        <f>IF('Indicator Date hidden'!AO158="x","x",$AN$2-'Indicator Date hidden'!AO158)</f>
        <v>0</v>
      </c>
      <c r="AO157" s="211" t="str">
        <f>IF('Indicator Date hidden'!AP158="x","x",$AO$2-'Indicator Date hidden'!AP158)</f>
        <v>x</v>
      </c>
      <c r="AP157" s="211" t="str">
        <f>IF('Indicator Date hidden'!AQ158="x","x",$AP$2-'Indicator Date hidden'!AQ158)</f>
        <v>x</v>
      </c>
      <c r="AQ157" s="211">
        <f>IF('Indicator Date hidden'!AR158="x","x",$AQ$2-'Indicator Date hidden'!AR158)</f>
        <v>6</v>
      </c>
      <c r="AR157" s="211">
        <f>IF('Indicator Date hidden'!AS158="x","x",$AR$2-'Indicator Date hidden'!AS158)</f>
        <v>0</v>
      </c>
      <c r="AS157" s="211" t="str">
        <f>IF('Indicator Date hidden'!AT158="x","x",$AS$2-'Indicator Date hidden'!AT158)</f>
        <v>x</v>
      </c>
      <c r="AT157" s="211">
        <f>IF('Indicator Date hidden'!AU158="x","x",$AT$2-'Indicator Date hidden'!AU158)</f>
        <v>0</v>
      </c>
      <c r="AU157" s="211" t="str">
        <f>IF('Indicator Date hidden'!AV158="x","x",$AU$2-'Indicator Date hidden'!AV158)</f>
        <v>x</v>
      </c>
      <c r="AV157" s="211">
        <f>IF('Indicator Date hidden'!AW158="x","x",$AV$2-'Indicator Date hidden'!AW158)</f>
        <v>0</v>
      </c>
      <c r="AW157" s="211">
        <f>IF('Indicator Date hidden'!AX158="x","x",$AW$2-'Indicator Date hidden'!AX158)</f>
        <v>0</v>
      </c>
      <c r="AX157" s="211">
        <f>IF('Indicator Date hidden'!AY158="x","x",$AX$2-'Indicator Date hidden'!AY158)</f>
        <v>0</v>
      </c>
      <c r="AY157" s="211">
        <f>IF('Indicator Date hidden'!AZ158="x","x",$AY$2-'Indicator Date hidden'!AZ158)</f>
        <v>0</v>
      </c>
      <c r="AZ157" s="211">
        <f>IF('Indicator Date hidden'!BA158="x","x",$AZ$2-'Indicator Date hidden'!BA158)</f>
        <v>0</v>
      </c>
      <c r="BA157">
        <f t="shared" si="20"/>
        <v>26</v>
      </c>
      <c r="BB157" s="21">
        <f t="shared" si="21"/>
        <v>0.60465116279069764</v>
      </c>
      <c r="BC157">
        <f t="shared" si="22"/>
        <v>5</v>
      </c>
      <c r="BD157" s="21">
        <f t="shared" si="23"/>
        <v>1.8694550242289667</v>
      </c>
      <c r="BE157" s="281">
        <f t="shared" si="24"/>
        <v>0</v>
      </c>
    </row>
    <row r="158" spans="1:57" x14ac:dyDescent="0.25">
      <c r="A158" t="s">
        <v>8606</v>
      </c>
      <c r="B158" s="211">
        <f>IF('Indicator Date hidden'!C159="x","x",$B$2-'Indicator Date hidden'!C159)</f>
        <v>0</v>
      </c>
      <c r="C158" s="211">
        <f>IF('Indicator Date hidden'!D159="x","x",$C$2-'Indicator Date hidden'!D159)</f>
        <v>0</v>
      </c>
      <c r="D158" s="211">
        <f>IF('Indicator Date hidden'!E159="x","x",$D$2-'Indicator Date hidden'!E159)</f>
        <v>0</v>
      </c>
      <c r="E158" s="211">
        <f>IF('Indicator Date hidden'!F159="x","x",$E$2-'Indicator Date hidden'!F159)</f>
        <v>0</v>
      </c>
      <c r="F158" s="211">
        <f>IF('Indicator Date hidden'!G159="x","x",$F$2-'Indicator Date hidden'!G159)</f>
        <v>0</v>
      </c>
      <c r="G158" s="211">
        <f>IF('Indicator Date hidden'!H159="x","x",$G$2-'Indicator Date hidden'!H159)</f>
        <v>0</v>
      </c>
      <c r="H158" s="211">
        <f>IF('Indicator Date hidden'!I159="x","x",$H$2-'Indicator Date hidden'!I159)</f>
        <v>0</v>
      </c>
      <c r="I158" s="211">
        <f>IF('Indicator Date hidden'!J159="x","x",$I$2-'Indicator Date hidden'!J159)</f>
        <v>0</v>
      </c>
      <c r="J158" s="211">
        <f>IF('Indicator Date hidden'!K159="x","x",$J$2-'Indicator Date hidden'!K159)</f>
        <v>0</v>
      </c>
      <c r="K158" s="211">
        <f>IF('Indicator Date hidden'!L159="x","x",$K$2-'Indicator Date hidden'!L159)</f>
        <v>0</v>
      </c>
      <c r="L158" s="211">
        <f>IF('Indicator Date hidden'!M159="x","x",$L$2-'Indicator Date hidden'!M159)</f>
        <v>0</v>
      </c>
      <c r="M158" s="211">
        <f>IF('Indicator Date hidden'!N159="x","x",$M$2-'Indicator Date hidden'!N159)</f>
        <v>0</v>
      </c>
      <c r="N158" s="211">
        <f>IF('Indicator Date hidden'!O159="x","x",$N$2-'Indicator Date hidden'!O159)</f>
        <v>0</v>
      </c>
      <c r="O158" s="211">
        <f>IF('Indicator Date hidden'!P159="x","x",$O$2-'Indicator Date hidden'!P159)</f>
        <v>0</v>
      </c>
      <c r="P158" s="211" t="str">
        <f>IF('Indicator Date hidden'!Q159="x","x",$P$2-'Indicator Date hidden'!Q159)</f>
        <v>x</v>
      </c>
      <c r="Q158" s="211">
        <f>IF('Indicator Date hidden'!R159="x","x",$Q$2-'Indicator Date hidden'!R159)</f>
        <v>8</v>
      </c>
      <c r="R158" s="211">
        <f>IF('Indicator Date hidden'!S159="x","x",$R$2-'Indicator Date hidden'!S159)</f>
        <v>0</v>
      </c>
      <c r="S158" s="211">
        <f>IF('Indicator Date hidden'!T159="x","x",$S$2-'Indicator Date hidden'!T159)</f>
        <v>0</v>
      </c>
      <c r="T158" s="211">
        <f>IF('Indicator Date hidden'!U159="x","x",$T$2-'Indicator Date hidden'!U159)</f>
        <v>0</v>
      </c>
      <c r="U158" s="211">
        <f>IF('Indicator Date hidden'!V159="x","x",$U$2-'Indicator Date hidden'!V159)</f>
        <v>0</v>
      </c>
      <c r="V158" s="211">
        <f>IF('Indicator Date hidden'!W159="x","x",$V$2-'Indicator Date hidden'!W159)</f>
        <v>0</v>
      </c>
      <c r="W158" s="211">
        <f>IF('Indicator Date hidden'!X159="x","x",$W$2-'Indicator Date hidden'!X159)</f>
        <v>5</v>
      </c>
      <c r="X158" s="211">
        <f>IF('Indicator Date hidden'!Y159="x","x",$X$2-'Indicator Date hidden'!Y159)</f>
        <v>4</v>
      </c>
      <c r="Y158" s="211">
        <f>IF('Indicator Date hidden'!Z159="x","x",$Y$2-'Indicator Date hidden'!Z159)</f>
        <v>0</v>
      </c>
      <c r="Z158" s="211">
        <f>IF('Indicator Date hidden'!AA159="x","x",$Z$2-'Indicator Date hidden'!AA159)</f>
        <v>0</v>
      </c>
      <c r="AA158" s="211">
        <f>IF('Indicator Date hidden'!AB159="x","x",$AA$2-'Indicator Date hidden'!AB159)</f>
        <v>0</v>
      </c>
      <c r="AB158" s="211" t="str">
        <f>IF('Indicator Date hidden'!AC159="x","x",$AB$2-'Indicator Date hidden'!AC159)</f>
        <v>x</v>
      </c>
      <c r="AC158" s="211">
        <f>IF('Indicator Date hidden'!AD159="x","x",$AC$2-'Indicator Date hidden'!AD159)</f>
        <v>0</v>
      </c>
      <c r="AD158" s="211">
        <f>IF('Indicator Date hidden'!AE159="x","x",$AD$2-'Indicator Date hidden'!AE159)</f>
        <v>0</v>
      </c>
      <c r="AE158" s="211">
        <f>IF('Indicator Date hidden'!AF159="x","x",$AE$2-'Indicator Date hidden'!AF159)</f>
        <v>2</v>
      </c>
      <c r="AF158" s="211" t="str">
        <f>IF('Indicator Date hidden'!AG159="x","x",$AF$2-'Indicator Date hidden'!AG159)</f>
        <v>x</v>
      </c>
      <c r="AG158" s="211">
        <f>IF('Indicator Date hidden'!AH159="x","x",$AG$2-'Indicator Date hidden'!AH159)</f>
        <v>0</v>
      </c>
      <c r="AH158" s="211">
        <f>IF('Indicator Date hidden'!AI159="x","x",$AH$2-'Indicator Date hidden'!AI159)</f>
        <v>0</v>
      </c>
      <c r="AI158" s="211">
        <f>IF('Indicator Date hidden'!AJ159="x","x",$AI$2-'Indicator Date hidden'!AJ159)</f>
        <v>0</v>
      </c>
      <c r="AJ158" s="211">
        <f>IF('Indicator Date hidden'!AK159="x","x",$AJ$2-'Indicator Date hidden'!AK159)</f>
        <v>1</v>
      </c>
      <c r="AK158" s="211">
        <f>IF('Indicator Date hidden'!AL159="x","x",$AK$2-'Indicator Date hidden'!AL159)</f>
        <v>1</v>
      </c>
      <c r="AL158" s="211">
        <f>IF('Indicator Date hidden'!AM159="x","x",$AL$2-'Indicator Date hidden'!AM159)</f>
        <v>0</v>
      </c>
      <c r="AM158" s="211">
        <f>IF('Indicator Date hidden'!AN159="x","x",$AM$2-'Indicator Date hidden'!AN159)</f>
        <v>0</v>
      </c>
      <c r="AN158" s="211">
        <f>IF('Indicator Date hidden'!AO159="x","x",$AN$2-'Indicator Date hidden'!AO159)</f>
        <v>0</v>
      </c>
      <c r="AO158" s="211" t="str">
        <f>IF('Indicator Date hidden'!AP159="x","x",$AO$2-'Indicator Date hidden'!AP159)</f>
        <v>x</v>
      </c>
      <c r="AP158" s="211" t="str">
        <f>IF('Indicator Date hidden'!AQ159="x","x",$AP$2-'Indicator Date hidden'!AQ159)</f>
        <v>x</v>
      </c>
      <c r="AQ158" s="211" t="str">
        <f>IF('Indicator Date hidden'!AR159="x","x",$AQ$2-'Indicator Date hidden'!AR159)</f>
        <v>x</v>
      </c>
      <c r="AR158" s="211">
        <f>IF('Indicator Date hidden'!AS159="x","x",$AR$2-'Indicator Date hidden'!AS159)</f>
        <v>0</v>
      </c>
      <c r="AS158" s="211">
        <f>IF('Indicator Date hidden'!AT159="x","x",$AS$2-'Indicator Date hidden'!AT159)</f>
        <v>0</v>
      </c>
      <c r="AT158" s="211">
        <f>IF('Indicator Date hidden'!AU159="x","x",$AT$2-'Indicator Date hidden'!AU159)</f>
        <v>0</v>
      </c>
      <c r="AU158" s="211" t="str">
        <f>IF('Indicator Date hidden'!AV159="x","x",$AU$2-'Indicator Date hidden'!AV159)</f>
        <v>x</v>
      </c>
      <c r="AV158" s="211">
        <f>IF('Indicator Date hidden'!AW159="x","x",$AV$2-'Indicator Date hidden'!AW159)</f>
        <v>0</v>
      </c>
      <c r="AW158" s="211">
        <f>IF('Indicator Date hidden'!AX159="x","x",$AW$2-'Indicator Date hidden'!AX159)</f>
        <v>0</v>
      </c>
      <c r="AX158" s="211">
        <f>IF('Indicator Date hidden'!AY159="x","x",$AX$2-'Indicator Date hidden'!AY159)</f>
        <v>0</v>
      </c>
      <c r="AY158" s="211">
        <f>IF('Indicator Date hidden'!AZ159="x","x",$AY$2-'Indicator Date hidden'!AZ159)</f>
        <v>4</v>
      </c>
      <c r="AZ158" s="211">
        <f>IF('Indicator Date hidden'!BA159="x","x",$AZ$2-'Indicator Date hidden'!BA159)</f>
        <v>4</v>
      </c>
      <c r="BA158">
        <f t="shared" si="20"/>
        <v>29</v>
      </c>
      <c r="BB158" s="21">
        <f t="shared" si="21"/>
        <v>0.65909090909090906</v>
      </c>
      <c r="BC158">
        <f t="shared" si="22"/>
        <v>8</v>
      </c>
      <c r="BD158" s="21">
        <f t="shared" si="23"/>
        <v>1.6779747237529292</v>
      </c>
      <c r="BE158" s="281">
        <f t="shared" si="24"/>
        <v>0</v>
      </c>
    </row>
    <row r="159" spans="1:57" x14ac:dyDescent="0.25">
      <c r="A159" t="s">
        <v>8660</v>
      </c>
      <c r="B159" s="211">
        <f>IF('Indicator Date hidden'!C160="x","x",$B$2-'Indicator Date hidden'!C160)</f>
        <v>0</v>
      </c>
      <c r="C159" s="211">
        <f>IF('Indicator Date hidden'!D160="x","x",$C$2-'Indicator Date hidden'!D160)</f>
        <v>0</v>
      </c>
      <c r="D159" s="211">
        <f>IF('Indicator Date hidden'!E160="x","x",$D$2-'Indicator Date hidden'!E160)</f>
        <v>0</v>
      </c>
      <c r="E159" s="211">
        <f>IF('Indicator Date hidden'!F160="x","x",$E$2-'Indicator Date hidden'!F160)</f>
        <v>0</v>
      </c>
      <c r="F159" s="211">
        <f>IF('Indicator Date hidden'!G160="x","x",$F$2-'Indicator Date hidden'!G160)</f>
        <v>0</v>
      </c>
      <c r="G159" s="211">
        <f>IF('Indicator Date hidden'!H160="x","x",$G$2-'Indicator Date hidden'!H160)</f>
        <v>0</v>
      </c>
      <c r="H159" s="211">
        <f>IF('Indicator Date hidden'!I160="x","x",$H$2-'Indicator Date hidden'!I160)</f>
        <v>0</v>
      </c>
      <c r="I159" s="211">
        <f>IF('Indicator Date hidden'!J160="x","x",$I$2-'Indicator Date hidden'!J160)</f>
        <v>0</v>
      </c>
      <c r="J159" s="211">
        <f>IF('Indicator Date hidden'!K160="x","x",$J$2-'Indicator Date hidden'!K160)</f>
        <v>0</v>
      </c>
      <c r="K159" s="211">
        <f>IF('Indicator Date hidden'!L160="x","x",$K$2-'Indicator Date hidden'!L160)</f>
        <v>0</v>
      </c>
      <c r="L159" s="211">
        <f>IF('Indicator Date hidden'!M160="x","x",$L$2-'Indicator Date hidden'!M160)</f>
        <v>0</v>
      </c>
      <c r="M159" s="211">
        <f>IF('Indicator Date hidden'!N160="x","x",$M$2-'Indicator Date hidden'!N160)</f>
        <v>0</v>
      </c>
      <c r="N159" s="211">
        <f>IF('Indicator Date hidden'!O160="x","x",$N$2-'Indicator Date hidden'!O160)</f>
        <v>0</v>
      </c>
      <c r="O159" s="211">
        <f>IF('Indicator Date hidden'!P160="x","x",$O$2-'Indicator Date hidden'!P160)</f>
        <v>0</v>
      </c>
      <c r="P159" s="211">
        <f>IF('Indicator Date hidden'!Q160="x","x",$P$2-'Indicator Date hidden'!Q160)</f>
        <v>0</v>
      </c>
      <c r="Q159" s="211">
        <f>IF('Indicator Date hidden'!R160="x","x",$Q$2-'Indicator Date hidden'!R160)</f>
        <v>2</v>
      </c>
      <c r="R159" s="211">
        <f>IF('Indicator Date hidden'!S160="x","x",$R$2-'Indicator Date hidden'!S160)</f>
        <v>0</v>
      </c>
      <c r="S159" s="211">
        <f>IF('Indicator Date hidden'!T160="x","x",$S$2-'Indicator Date hidden'!T160)</f>
        <v>0</v>
      </c>
      <c r="T159" s="211">
        <f>IF('Indicator Date hidden'!U160="x","x",$T$2-'Indicator Date hidden'!U160)</f>
        <v>0</v>
      </c>
      <c r="U159" s="211">
        <f>IF('Indicator Date hidden'!V160="x","x",$U$2-'Indicator Date hidden'!V160)</f>
        <v>0</v>
      </c>
      <c r="V159" s="211">
        <f>IF('Indicator Date hidden'!W160="x","x",$V$2-'Indicator Date hidden'!W160)</f>
        <v>0</v>
      </c>
      <c r="W159" s="211">
        <f>IF('Indicator Date hidden'!X160="x","x",$W$2-'Indicator Date hidden'!X160)</f>
        <v>6</v>
      </c>
      <c r="X159" s="211">
        <f>IF('Indicator Date hidden'!Y160="x","x",$X$2-'Indicator Date hidden'!Y160)</f>
        <v>1</v>
      </c>
      <c r="Y159" s="211">
        <f>IF('Indicator Date hidden'!Z160="x","x",$Y$2-'Indicator Date hidden'!Z160)</f>
        <v>0</v>
      </c>
      <c r="Z159" s="211">
        <f>IF('Indicator Date hidden'!AA160="x","x",$Z$2-'Indicator Date hidden'!AA160)</f>
        <v>0</v>
      </c>
      <c r="AA159" s="211">
        <f>IF('Indicator Date hidden'!AB160="x","x",$AA$2-'Indicator Date hidden'!AB160)</f>
        <v>0</v>
      </c>
      <c r="AB159" s="211">
        <f>IF('Indicator Date hidden'!AC160="x","x",$AB$2-'Indicator Date hidden'!AC160)</f>
        <v>0</v>
      </c>
      <c r="AC159" s="211">
        <f>IF('Indicator Date hidden'!AD160="x","x",$AC$2-'Indicator Date hidden'!AD160)</f>
        <v>0</v>
      </c>
      <c r="AD159" s="211">
        <f>IF('Indicator Date hidden'!AE160="x","x",$AD$2-'Indicator Date hidden'!AE160)</f>
        <v>0</v>
      </c>
      <c r="AE159" s="211">
        <f>IF('Indicator Date hidden'!AF160="x","x",$AE$2-'Indicator Date hidden'!AF160)</f>
        <v>0</v>
      </c>
      <c r="AF159" s="211">
        <f>IF('Indicator Date hidden'!AG160="x","x",$AF$2-'Indicator Date hidden'!AG160)</f>
        <v>2</v>
      </c>
      <c r="AG159" s="211">
        <f>IF('Indicator Date hidden'!AH160="x","x",$AG$2-'Indicator Date hidden'!AH160)</f>
        <v>0</v>
      </c>
      <c r="AH159" s="211">
        <f>IF('Indicator Date hidden'!AI160="x","x",$AH$2-'Indicator Date hidden'!AI160)</f>
        <v>0</v>
      </c>
      <c r="AI159" s="211">
        <f>IF('Indicator Date hidden'!AJ160="x","x",$AI$2-'Indicator Date hidden'!AJ160)</f>
        <v>0</v>
      </c>
      <c r="AJ159" s="211" t="str">
        <f>IF('Indicator Date hidden'!AK160="x","x",$AJ$2-'Indicator Date hidden'!AK160)</f>
        <v>x</v>
      </c>
      <c r="AK159" s="211">
        <f>IF('Indicator Date hidden'!AL160="x","x",$AK$2-'Indicator Date hidden'!AL160)</f>
        <v>1</v>
      </c>
      <c r="AL159" s="211">
        <f>IF('Indicator Date hidden'!AM160="x","x",$AL$2-'Indicator Date hidden'!AM160)</f>
        <v>0</v>
      </c>
      <c r="AM159" s="211">
        <f>IF('Indicator Date hidden'!AN160="x","x",$AM$2-'Indicator Date hidden'!AN160)</f>
        <v>0</v>
      </c>
      <c r="AN159" s="211">
        <f>IF('Indicator Date hidden'!AO160="x","x",$AN$2-'Indicator Date hidden'!AO160)</f>
        <v>0</v>
      </c>
      <c r="AO159" s="211">
        <f>IF('Indicator Date hidden'!AP160="x","x",$AO$2-'Indicator Date hidden'!AP160)</f>
        <v>0</v>
      </c>
      <c r="AP159" s="211">
        <f>IF('Indicator Date hidden'!AQ160="x","x",$AP$2-'Indicator Date hidden'!AQ160)</f>
        <v>0</v>
      </c>
      <c r="AQ159" s="211">
        <f>IF('Indicator Date hidden'!AR160="x","x",$AQ$2-'Indicator Date hidden'!AR160)</f>
        <v>0</v>
      </c>
      <c r="AR159" s="211">
        <f>IF('Indicator Date hidden'!AS160="x","x",$AR$2-'Indicator Date hidden'!AS160)</f>
        <v>0</v>
      </c>
      <c r="AS159" s="211">
        <f>IF('Indicator Date hidden'!AT160="x","x",$AS$2-'Indicator Date hidden'!AT160)</f>
        <v>0</v>
      </c>
      <c r="AT159" s="211">
        <f>IF('Indicator Date hidden'!AU160="x","x",$AT$2-'Indicator Date hidden'!AU160)</f>
        <v>0</v>
      </c>
      <c r="AU159" s="211">
        <f>IF('Indicator Date hidden'!AV160="x","x",$AU$2-'Indicator Date hidden'!AV160)</f>
        <v>2</v>
      </c>
      <c r="AV159" s="211">
        <f>IF('Indicator Date hidden'!AW160="x","x",$AV$2-'Indicator Date hidden'!AW160)</f>
        <v>0</v>
      </c>
      <c r="AW159" s="211">
        <f>IF('Indicator Date hidden'!AX160="x","x",$AW$2-'Indicator Date hidden'!AX160)</f>
        <v>0</v>
      </c>
      <c r="AX159" s="211">
        <f>IF('Indicator Date hidden'!AY160="x","x",$AX$2-'Indicator Date hidden'!AY160)</f>
        <v>0</v>
      </c>
      <c r="AY159" s="211">
        <f>IF('Indicator Date hidden'!AZ160="x","x",$AY$2-'Indicator Date hidden'!AZ160)</f>
        <v>0</v>
      </c>
      <c r="AZ159" s="211">
        <f>IF('Indicator Date hidden'!BA160="x","x",$AZ$2-'Indicator Date hidden'!BA160)</f>
        <v>0</v>
      </c>
      <c r="BA159">
        <f t="shared" si="20"/>
        <v>14</v>
      </c>
      <c r="BB159" s="21">
        <f t="shared" si="21"/>
        <v>0.28000000000000003</v>
      </c>
      <c r="BC159">
        <f t="shared" si="22"/>
        <v>6</v>
      </c>
      <c r="BD159" s="21">
        <f t="shared" si="23"/>
        <v>0.96</v>
      </c>
      <c r="BE159" s="281">
        <f t="shared" si="24"/>
        <v>0</v>
      </c>
    </row>
    <row r="160" spans="1:57" x14ac:dyDescent="0.25">
      <c r="A160" t="s">
        <v>8609</v>
      </c>
      <c r="B160" s="211">
        <f>IF('Indicator Date hidden'!C161="x","x",$B$2-'Indicator Date hidden'!C161)</f>
        <v>0</v>
      </c>
      <c r="C160" s="211">
        <f>IF('Indicator Date hidden'!D161="x","x",$C$2-'Indicator Date hidden'!D161)</f>
        <v>0</v>
      </c>
      <c r="D160" s="211">
        <f>IF('Indicator Date hidden'!E161="x","x",$D$2-'Indicator Date hidden'!E161)</f>
        <v>0</v>
      </c>
      <c r="E160" s="211">
        <f>IF('Indicator Date hidden'!F161="x","x",$E$2-'Indicator Date hidden'!F161)</f>
        <v>0</v>
      </c>
      <c r="F160" s="211">
        <f>IF('Indicator Date hidden'!G161="x","x",$F$2-'Indicator Date hidden'!G161)</f>
        <v>0</v>
      </c>
      <c r="G160" s="211">
        <f>IF('Indicator Date hidden'!H161="x","x",$G$2-'Indicator Date hidden'!H161)</f>
        <v>0</v>
      </c>
      <c r="H160" s="211">
        <f>IF('Indicator Date hidden'!I161="x","x",$H$2-'Indicator Date hidden'!I161)</f>
        <v>0</v>
      </c>
      <c r="I160" s="211">
        <f>IF('Indicator Date hidden'!J161="x","x",$I$2-'Indicator Date hidden'!J161)</f>
        <v>0</v>
      </c>
      <c r="J160" s="211">
        <f>IF('Indicator Date hidden'!K161="x","x",$J$2-'Indicator Date hidden'!K161)</f>
        <v>0</v>
      </c>
      <c r="K160" s="211">
        <f>IF('Indicator Date hidden'!L161="x","x",$K$2-'Indicator Date hidden'!L161)</f>
        <v>0</v>
      </c>
      <c r="L160" s="211">
        <f>IF('Indicator Date hidden'!M161="x","x",$L$2-'Indicator Date hidden'!M161)</f>
        <v>0</v>
      </c>
      <c r="M160" s="211">
        <f>IF('Indicator Date hidden'!N161="x","x",$M$2-'Indicator Date hidden'!N161)</f>
        <v>0</v>
      </c>
      <c r="N160" s="211">
        <f>IF('Indicator Date hidden'!O161="x","x",$N$2-'Indicator Date hidden'!O161)</f>
        <v>0</v>
      </c>
      <c r="O160" s="211">
        <f>IF('Indicator Date hidden'!P161="x","x",$O$2-'Indicator Date hidden'!P161)</f>
        <v>0</v>
      </c>
      <c r="P160" s="211">
        <f>IF('Indicator Date hidden'!Q161="x","x",$P$2-'Indicator Date hidden'!Q161)</f>
        <v>0</v>
      </c>
      <c r="Q160" s="211">
        <f>IF('Indicator Date hidden'!R161="x","x",$Q$2-'Indicator Date hidden'!R161)</f>
        <v>4</v>
      </c>
      <c r="R160" s="211">
        <f>IF('Indicator Date hidden'!S161="x","x",$R$2-'Indicator Date hidden'!S161)</f>
        <v>0</v>
      </c>
      <c r="S160" s="211">
        <f>IF('Indicator Date hidden'!T161="x","x",$S$2-'Indicator Date hidden'!T161)</f>
        <v>0</v>
      </c>
      <c r="T160" s="211">
        <f>IF('Indicator Date hidden'!U161="x","x",$T$2-'Indicator Date hidden'!U161)</f>
        <v>0</v>
      </c>
      <c r="U160" s="211">
        <f>IF('Indicator Date hidden'!V161="x","x",$U$2-'Indicator Date hidden'!V161)</f>
        <v>0</v>
      </c>
      <c r="V160" s="211">
        <f>IF('Indicator Date hidden'!W161="x","x",$V$2-'Indicator Date hidden'!W161)</f>
        <v>0</v>
      </c>
      <c r="W160" s="211">
        <f>IF('Indicator Date hidden'!X161="x","x",$W$2-'Indicator Date hidden'!X161)</f>
        <v>4</v>
      </c>
      <c r="X160" s="211" t="str">
        <f>IF('Indicator Date hidden'!Y161="x","x",$X$2-'Indicator Date hidden'!Y161)</f>
        <v>x</v>
      </c>
      <c r="Y160" s="211">
        <f>IF('Indicator Date hidden'!Z161="x","x",$Y$2-'Indicator Date hidden'!Z161)</f>
        <v>0</v>
      </c>
      <c r="Z160" s="211">
        <f>IF('Indicator Date hidden'!AA161="x","x",$Z$2-'Indicator Date hidden'!AA161)</f>
        <v>0</v>
      </c>
      <c r="AA160" s="211">
        <f>IF('Indicator Date hidden'!AB161="x","x",$AA$2-'Indicator Date hidden'!AB161)</f>
        <v>0</v>
      </c>
      <c r="AB160" s="211">
        <f>IF('Indicator Date hidden'!AC161="x","x",$AB$2-'Indicator Date hidden'!AC161)</f>
        <v>0</v>
      </c>
      <c r="AC160" s="211">
        <f>IF('Indicator Date hidden'!AD161="x","x",$AC$2-'Indicator Date hidden'!AD161)</f>
        <v>0</v>
      </c>
      <c r="AD160" s="211">
        <f>IF('Indicator Date hidden'!AE161="x","x",$AD$2-'Indicator Date hidden'!AE161)</f>
        <v>0</v>
      </c>
      <c r="AE160" s="211" t="str">
        <f>IF('Indicator Date hidden'!AF161="x","x",$AE$2-'Indicator Date hidden'!AF161)</f>
        <v>x</v>
      </c>
      <c r="AF160" s="211" t="str">
        <f>IF('Indicator Date hidden'!AG161="x","x",$AF$2-'Indicator Date hidden'!AG161)</f>
        <v>x</v>
      </c>
      <c r="AG160" s="211">
        <f>IF('Indicator Date hidden'!AH161="x","x",$AG$2-'Indicator Date hidden'!AH161)</f>
        <v>0</v>
      </c>
      <c r="AH160" s="211">
        <f>IF('Indicator Date hidden'!AI161="x","x",$AH$2-'Indicator Date hidden'!AI161)</f>
        <v>0</v>
      </c>
      <c r="AI160" s="211">
        <f>IF('Indicator Date hidden'!AJ161="x","x",$AI$2-'Indicator Date hidden'!AJ161)</f>
        <v>0</v>
      </c>
      <c r="AJ160" s="211">
        <f>IF('Indicator Date hidden'!AK161="x","x",$AJ$2-'Indicator Date hidden'!AK161)</f>
        <v>1</v>
      </c>
      <c r="AK160" s="211">
        <f>IF('Indicator Date hidden'!AL161="x","x",$AK$2-'Indicator Date hidden'!AL161)</f>
        <v>0</v>
      </c>
      <c r="AL160" s="211">
        <f>IF('Indicator Date hidden'!AM161="x","x",$AL$2-'Indicator Date hidden'!AM161)</f>
        <v>0</v>
      </c>
      <c r="AM160" s="211">
        <f>IF('Indicator Date hidden'!AN161="x","x",$AM$2-'Indicator Date hidden'!AN161)</f>
        <v>0</v>
      </c>
      <c r="AN160" s="211">
        <f>IF('Indicator Date hidden'!AO161="x","x",$AN$2-'Indicator Date hidden'!AO161)</f>
        <v>0</v>
      </c>
      <c r="AO160" s="211" t="str">
        <f>IF('Indicator Date hidden'!AP161="x","x",$AO$2-'Indicator Date hidden'!AP161)</f>
        <v>x</v>
      </c>
      <c r="AP160" s="211" t="str">
        <f>IF('Indicator Date hidden'!AQ161="x","x",$AP$2-'Indicator Date hidden'!AQ161)</f>
        <v>x</v>
      </c>
      <c r="AQ160" s="211" t="str">
        <f>IF('Indicator Date hidden'!AR161="x","x",$AQ$2-'Indicator Date hidden'!AR161)</f>
        <v>x</v>
      </c>
      <c r="AR160" s="211">
        <f>IF('Indicator Date hidden'!AS161="x","x",$AR$2-'Indicator Date hidden'!AS161)</f>
        <v>0</v>
      </c>
      <c r="AS160" s="211">
        <f>IF('Indicator Date hidden'!AT161="x","x",$AS$2-'Indicator Date hidden'!AT161)</f>
        <v>0</v>
      </c>
      <c r="AT160" s="211">
        <f>IF('Indicator Date hidden'!AU161="x","x",$AT$2-'Indicator Date hidden'!AU161)</f>
        <v>0</v>
      </c>
      <c r="AU160" s="211">
        <f>IF('Indicator Date hidden'!AV161="x","x",$AU$2-'Indicator Date hidden'!AV161)</f>
        <v>6</v>
      </c>
      <c r="AV160" s="211">
        <f>IF('Indicator Date hidden'!AW161="x","x",$AV$2-'Indicator Date hidden'!AW161)</f>
        <v>0</v>
      </c>
      <c r="AW160" s="211">
        <f>IF('Indicator Date hidden'!AX161="x","x",$AW$2-'Indicator Date hidden'!AX161)</f>
        <v>0</v>
      </c>
      <c r="AX160" s="211">
        <f>IF('Indicator Date hidden'!AY161="x","x",$AX$2-'Indicator Date hidden'!AY161)</f>
        <v>0</v>
      </c>
      <c r="AY160" s="211">
        <f>IF('Indicator Date hidden'!AZ161="x","x",$AY$2-'Indicator Date hidden'!AZ161)</f>
        <v>0</v>
      </c>
      <c r="AZ160" s="211">
        <f>IF('Indicator Date hidden'!BA161="x","x",$AZ$2-'Indicator Date hidden'!BA161)</f>
        <v>0</v>
      </c>
      <c r="BA160">
        <f t="shared" si="20"/>
        <v>15</v>
      </c>
      <c r="BB160" s="21">
        <f t="shared" si="21"/>
        <v>0.33333333333333331</v>
      </c>
      <c r="BC160">
        <f t="shared" si="22"/>
        <v>4</v>
      </c>
      <c r="BD160" s="21">
        <f t="shared" si="23"/>
        <v>1.1925695879998879</v>
      </c>
      <c r="BE160" s="281">
        <f t="shared" si="24"/>
        <v>0</v>
      </c>
    </row>
    <row r="161" spans="1:57" x14ac:dyDescent="0.25">
      <c r="A161" t="s">
        <v>8446</v>
      </c>
      <c r="B161" s="211">
        <f>IF('Indicator Date hidden'!C162="x","x",$B$2-'Indicator Date hidden'!C162)</f>
        <v>0</v>
      </c>
      <c r="C161" s="211">
        <f>IF('Indicator Date hidden'!D162="x","x",$C$2-'Indicator Date hidden'!D162)</f>
        <v>0</v>
      </c>
      <c r="D161" s="211">
        <f>IF('Indicator Date hidden'!E162="x","x",$D$2-'Indicator Date hidden'!E162)</f>
        <v>0</v>
      </c>
      <c r="E161" s="211">
        <f>IF('Indicator Date hidden'!F162="x","x",$E$2-'Indicator Date hidden'!F162)</f>
        <v>0</v>
      </c>
      <c r="F161" s="211">
        <f>IF('Indicator Date hidden'!G162="x","x",$F$2-'Indicator Date hidden'!G162)</f>
        <v>0</v>
      </c>
      <c r="G161" s="211">
        <f>IF('Indicator Date hidden'!H162="x","x",$G$2-'Indicator Date hidden'!H162)</f>
        <v>0</v>
      </c>
      <c r="H161" s="211">
        <f>IF('Indicator Date hidden'!I162="x","x",$H$2-'Indicator Date hidden'!I162)</f>
        <v>0</v>
      </c>
      <c r="I161" s="211">
        <f>IF('Indicator Date hidden'!J162="x","x",$I$2-'Indicator Date hidden'!J162)</f>
        <v>0</v>
      </c>
      <c r="J161" s="211">
        <f>IF('Indicator Date hidden'!K162="x","x",$J$2-'Indicator Date hidden'!K162)</f>
        <v>0</v>
      </c>
      <c r="K161" s="211">
        <f>IF('Indicator Date hidden'!L162="x","x",$K$2-'Indicator Date hidden'!L162)</f>
        <v>0</v>
      </c>
      <c r="L161" s="211">
        <f>IF('Indicator Date hidden'!M162="x","x",$L$2-'Indicator Date hidden'!M162)</f>
        <v>0</v>
      </c>
      <c r="M161" s="211">
        <f>IF('Indicator Date hidden'!N162="x","x",$M$2-'Indicator Date hidden'!N162)</f>
        <v>0</v>
      </c>
      <c r="N161" s="211">
        <f>IF('Indicator Date hidden'!O162="x","x",$N$2-'Indicator Date hidden'!O162)</f>
        <v>0</v>
      </c>
      <c r="O161" s="211">
        <f>IF('Indicator Date hidden'!P162="x","x",$O$2-'Indicator Date hidden'!P162)</f>
        <v>0</v>
      </c>
      <c r="P161" s="211">
        <f>IF('Indicator Date hidden'!Q162="x","x",$P$2-'Indicator Date hidden'!Q162)</f>
        <v>0</v>
      </c>
      <c r="Q161" s="211" t="str">
        <f>IF('Indicator Date hidden'!R162="x","x",$Q$2-'Indicator Date hidden'!R162)</f>
        <v>x</v>
      </c>
      <c r="R161" s="211">
        <f>IF('Indicator Date hidden'!S162="x","x",$R$2-'Indicator Date hidden'!S162)</f>
        <v>0</v>
      </c>
      <c r="S161" s="211">
        <f>IF('Indicator Date hidden'!T162="x","x",$S$2-'Indicator Date hidden'!T162)</f>
        <v>0</v>
      </c>
      <c r="T161" s="211">
        <f>IF('Indicator Date hidden'!U162="x","x",$T$2-'Indicator Date hidden'!U162)</f>
        <v>0</v>
      </c>
      <c r="U161" s="211" t="str">
        <f>IF('Indicator Date hidden'!V162="x","x",$U$2-'Indicator Date hidden'!V162)</f>
        <v>x</v>
      </c>
      <c r="V161" s="211">
        <f>IF('Indicator Date hidden'!W162="x","x",$V$2-'Indicator Date hidden'!W162)</f>
        <v>0</v>
      </c>
      <c r="W161" s="211" t="str">
        <f>IF('Indicator Date hidden'!X162="x","x",$W$2-'Indicator Date hidden'!X162)</f>
        <v>x</v>
      </c>
      <c r="X161" s="211">
        <f>IF('Indicator Date hidden'!Y162="x","x",$X$2-'Indicator Date hidden'!Y162)</f>
        <v>1</v>
      </c>
      <c r="Y161" s="211">
        <f>IF('Indicator Date hidden'!Z162="x","x",$Y$2-'Indicator Date hidden'!Z162)</f>
        <v>0</v>
      </c>
      <c r="Z161" s="211">
        <f>IF('Indicator Date hidden'!AA162="x","x",$Z$2-'Indicator Date hidden'!AA162)</f>
        <v>0</v>
      </c>
      <c r="AA161" s="211">
        <f>IF('Indicator Date hidden'!AB162="x","x",$AA$2-'Indicator Date hidden'!AB162)</f>
        <v>1</v>
      </c>
      <c r="AB161" s="211">
        <f>IF('Indicator Date hidden'!AC162="x","x",$AB$2-'Indicator Date hidden'!AC162)</f>
        <v>0</v>
      </c>
      <c r="AC161" s="211">
        <f>IF('Indicator Date hidden'!AD162="x","x",$AC$2-'Indicator Date hidden'!AD162)</f>
        <v>0</v>
      </c>
      <c r="AD161" s="211" t="str">
        <f>IF('Indicator Date hidden'!AE162="x","x",$AD$2-'Indicator Date hidden'!AE162)</f>
        <v>x</v>
      </c>
      <c r="AE161" s="211">
        <f>IF('Indicator Date hidden'!AF162="x","x",$AE$2-'Indicator Date hidden'!AF162)</f>
        <v>0</v>
      </c>
      <c r="AF161" s="211">
        <f>IF('Indicator Date hidden'!AG162="x","x",$AF$2-'Indicator Date hidden'!AG162)</f>
        <v>1</v>
      </c>
      <c r="AG161" s="211">
        <f>IF('Indicator Date hidden'!AH162="x","x",$AG$2-'Indicator Date hidden'!AH162)</f>
        <v>0</v>
      </c>
      <c r="AH161" s="211">
        <f>IF('Indicator Date hidden'!AI162="x","x",$AH$2-'Indicator Date hidden'!AI162)</f>
        <v>0</v>
      </c>
      <c r="AI161" s="211">
        <f>IF('Indicator Date hidden'!AJ162="x","x",$AI$2-'Indicator Date hidden'!AJ162)</f>
        <v>0</v>
      </c>
      <c r="AJ161" s="211" t="str">
        <f>IF('Indicator Date hidden'!AK162="x","x",$AJ$2-'Indicator Date hidden'!AK162)</f>
        <v>x</v>
      </c>
      <c r="AK161" s="211">
        <f>IF('Indicator Date hidden'!AL162="x","x",$AK$2-'Indicator Date hidden'!AL162)</f>
        <v>1</v>
      </c>
      <c r="AL161" s="211">
        <f>IF('Indicator Date hidden'!AM162="x","x",$AL$2-'Indicator Date hidden'!AM162)</f>
        <v>0</v>
      </c>
      <c r="AM161" s="211">
        <f>IF('Indicator Date hidden'!AN162="x","x",$AM$2-'Indicator Date hidden'!AN162)</f>
        <v>0</v>
      </c>
      <c r="AN161" s="211">
        <f>IF('Indicator Date hidden'!AO162="x","x",$AN$2-'Indicator Date hidden'!AO162)</f>
        <v>0</v>
      </c>
      <c r="AO161" s="211">
        <f>IF('Indicator Date hidden'!AP162="x","x",$AO$2-'Indicator Date hidden'!AP162)</f>
        <v>0</v>
      </c>
      <c r="AP161" s="211">
        <f>IF('Indicator Date hidden'!AQ162="x","x",$AP$2-'Indicator Date hidden'!AQ162)</f>
        <v>0</v>
      </c>
      <c r="AQ161" s="211">
        <f>IF('Indicator Date hidden'!AR162="x","x",$AQ$2-'Indicator Date hidden'!AR162)</f>
        <v>0</v>
      </c>
      <c r="AR161" s="211">
        <f>IF('Indicator Date hidden'!AS162="x","x",$AR$2-'Indicator Date hidden'!AS162)</f>
        <v>0</v>
      </c>
      <c r="AS161" s="211">
        <f>IF('Indicator Date hidden'!AT162="x","x",$AS$2-'Indicator Date hidden'!AT162)</f>
        <v>0</v>
      </c>
      <c r="AT161" s="211">
        <f>IF('Indicator Date hidden'!AU162="x","x",$AT$2-'Indicator Date hidden'!AU162)</f>
        <v>0</v>
      </c>
      <c r="AU161" s="211">
        <f>IF('Indicator Date hidden'!AV162="x","x",$AU$2-'Indicator Date hidden'!AV162)</f>
        <v>1</v>
      </c>
      <c r="AV161" s="211">
        <f>IF('Indicator Date hidden'!AW162="x","x",$AV$2-'Indicator Date hidden'!AW162)</f>
        <v>0</v>
      </c>
      <c r="AW161" s="211">
        <f>IF('Indicator Date hidden'!AX162="x","x",$AW$2-'Indicator Date hidden'!AX162)</f>
        <v>0</v>
      </c>
      <c r="AX161" s="211">
        <f>IF('Indicator Date hidden'!AY162="x","x",$AX$2-'Indicator Date hidden'!AY162)</f>
        <v>0</v>
      </c>
      <c r="AY161" s="211">
        <f>IF('Indicator Date hidden'!AZ162="x","x",$AY$2-'Indicator Date hidden'!AZ162)</f>
        <v>0</v>
      </c>
      <c r="AZ161" s="211">
        <f>IF('Indicator Date hidden'!BA162="x","x",$AZ$2-'Indicator Date hidden'!BA162)</f>
        <v>0</v>
      </c>
      <c r="BA161">
        <f t="shared" si="20"/>
        <v>5</v>
      </c>
      <c r="BB161" s="21">
        <f t="shared" si="21"/>
        <v>0.10869565217391304</v>
      </c>
      <c r="BC161">
        <f t="shared" si="22"/>
        <v>5</v>
      </c>
      <c r="BD161" s="21">
        <f t="shared" si="23"/>
        <v>0.31125697963644244</v>
      </c>
      <c r="BE161" s="281">
        <f t="shared" si="24"/>
        <v>0</v>
      </c>
    </row>
    <row r="162" spans="1:57" x14ac:dyDescent="0.25">
      <c r="A162" t="s">
        <v>8525</v>
      </c>
      <c r="B162" s="211">
        <f>IF('Indicator Date hidden'!C163="x","x",$B$2-'Indicator Date hidden'!C163)</f>
        <v>0</v>
      </c>
      <c r="C162" s="211">
        <f>IF('Indicator Date hidden'!D163="x","x",$C$2-'Indicator Date hidden'!D163)</f>
        <v>0</v>
      </c>
      <c r="D162" s="211">
        <f>IF('Indicator Date hidden'!E163="x","x",$D$2-'Indicator Date hidden'!E163)</f>
        <v>0</v>
      </c>
      <c r="E162" s="211">
        <f>IF('Indicator Date hidden'!F163="x","x",$E$2-'Indicator Date hidden'!F163)</f>
        <v>0</v>
      </c>
      <c r="F162" s="211">
        <f>IF('Indicator Date hidden'!G163="x","x",$F$2-'Indicator Date hidden'!G163)</f>
        <v>0</v>
      </c>
      <c r="G162" s="211">
        <f>IF('Indicator Date hidden'!H163="x","x",$G$2-'Indicator Date hidden'!H163)</f>
        <v>0</v>
      </c>
      <c r="H162" s="211">
        <f>IF('Indicator Date hidden'!I163="x","x",$H$2-'Indicator Date hidden'!I163)</f>
        <v>0</v>
      </c>
      <c r="I162" s="211">
        <f>IF('Indicator Date hidden'!J163="x","x",$I$2-'Indicator Date hidden'!J163)</f>
        <v>0</v>
      </c>
      <c r="J162" s="211">
        <f>IF('Indicator Date hidden'!K163="x","x",$J$2-'Indicator Date hidden'!K163)</f>
        <v>0</v>
      </c>
      <c r="K162" s="211">
        <f>IF('Indicator Date hidden'!L163="x","x",$K$2-'Indicator Date hidden'!L163)</f>
        <v>0</v>
      </c>
      <c r="L162" s="211">
        <f>IF('Indicator Date hidden'!M163="x","x",$L$2-'Indicator Date hidden'!M163)</f>
        <v>0</v>
      </c>
      <c r="M162" s="211">
        <f>IF('Indicator Date hidden'!N163="x","x",$M$2-'Indicator Date hidden'!N163)</f>
        <v>0</v>
      </c>
      <c r="N162" s="211">
        <f>IF('Indicator Date hidden'!O163="x","x",$N$2-'Indicator Date hidden'!O163)</f>
        <v>0</v>
      </c>
      <c r="O162" s="211">
        <f>IF('Indicator Date hidden'!P163="x","x",$O$2-'Indicator Date hidden'!P163)</f>
        <v>0</v>
      </c>
      <c r="P162" s="211">
        <f>IF('Indicator Date hidden'!Q163="x","x",$P$2-'Indicator Date hidden'!Q163)</f>
        <v>0</v>
      </c>
      <c r="Q162" s="211" t="str">
        <f>IF('Indicator Date hidden'!R163="x","x",$Q$2-'Indicator Date hidden'!R163)</f>
        <v>x</v>
      </c>
      <c r="R162" s="211">
        <f>IF('Indicator Date hidden'!S163="x","x",$R$2-'Indicator Date hidden'!S163)</f>
        <v>0</v>
      </c>
      <c r="S162" s="211">
        <f>IF('Indicator Date hidden'!T163="x","x",$S$2-'Indicator Date hidden'!T163)</f>
        <v>0</v>
      </c>
      <c r="T162" s="211">
        <f>IF('Indicator Date hidden'!U163="x","x",$T$2-'Indicator Date hidden'!U163)</f>
        <v>0</v>
      </c>
      <c r="U162" s="211">
        <f>IF('Indicator Date hidden'!V163="x","x",$U$2-'Indicator Date hidden'!V163)</f>
        <v>0</v>
      </c>
      <c r="V162" s="211">
        <f>IF('Indicator Date hidden'!W163="x","x",$V$2-'Indicator Date hidden'!W163)</f>
        <v>0</v>
      </c>
      <c r="W162" s="211">
        <f>IF('Indicator Date hidden'!X163="x","x",$W$2-'Indicator Date hidden'!X163)</f>
        <v>2</v>
      </c>
      <c r="X162" s="211">
        <f>IF('Indicator Date hidden'!Y163="x","x",$X$2-'Indicator Date hidden'!Y163)</f>
        <v>4</v>
      </c>
      <c r="Y162" s="211">
        <f>IF('Indicator Date hidden'!Z163="x","x",$Y$2-'Indicator Date hidden'!Z163)</f>
        <v>0</v>
      </c>
      <c r="Z162" s="211">
        <f>IF('Indicator Date hidden'!AA163="x","x",$Z$2-'Indicator Date hidden'!AA163)</f>
        <v>0</v>
      </c>
      <c r="AA162" s="211">
        <f>IF('Indicator Date hidden'!AB163="x","x",$AA$2-'Indicator Date hidden'!AB163)</f>
        <v>0</v>
      </c>
      <c r="AB162" s="211">
        <f>IF('Indicator Date hidden'!AC163="x","x",$AB$2-'Indicator Date hidden'!AC163)</f>
        <v>0</v>
      </c>
      <c r="AC162" s="211">
        <f>IF('Indicator Date hidden'!AD163="x","x",$AC$2-'Indicator Date hidden'!AD163)</f>
        <v>0</v>
      </c>
      <c r="AD162" s="211">
        <f>IF('Indicator Date hidden'!AE163="x","x",$AD$2-'Indicator Date hidden'!AE163)</f>
        <v>0</v>
      </c>
      <c r="AE162" s="211">
        <f>IF('Indicator Date hidden'!AF163="x","x",$AE$2-'Indicator Date hidden'!AF163)</f>
        <v>0</v>
      </c>
      <c r="AF162" s="211">
        <f>IF('Indicator Date hidden'!AG163="x","x",$AF$2-'Indicator Date hidden'!AG163)</f>
        <v>1</v>
      </c>
      <c r="AG162" s="211">
        <f>IF('Indicator Date hidden'!AH163="x","x",$AG$2-'Indicator Date hidden'!AH163)</f>
        <v>0</v>
      </c>
      <c r="AH162" s="211">
        <f>IF('Indicator Date hidden'!AI163="x","x",$AH$2-'Indicator Date hidden'!AI163)</f>
        <v>0</v>
      </c>
      <c r="AI162" s="211">
        <f>IF('Indicator Date hidden'!AJ163="x","x",$AI$2-'Indicator Date hidden'!AJ163)</f>
        <v>0</v>
      </c>
      <c r="AJ162" s="211">
        <f>IF('Indicator Date hidden'!AK163="x","x",$AJ$2-'Indicator Date hidden'!AK163)</f>
        <v>1</v>
      </c>
      <c r="AK162" s="211">
        <f>IF('Indicator Date hidden'!AL163="x","x",$AK$2-'Indicator Date hidden'!AL163)</f>
        <v>1</v>
      </c>
      <c r="AL162" s="211">
        <f>IF('Indicator Date hidden'!AM163="x","x",$AL$2-'Indicator Date hidden'!AM163)</f>
        <v>0</v>
      </c>
      <c r="AM162" s="211">
        <f>IF('Indicator Date hidden'!AN163="x","x",$AM$2-'Indicator Date hidden'!AN163)</f>
        <v>0</v>
      </c>
      <c r="AN162" s="211">
        <f>IF('Indicator Date hidden'!AO163="x","x",$AN$2-'Indicator Date hidden'!AO163)</f>
        <v>0</v>
      </c>
      <c r="AO162" s="211">
        <f>IF('Indicator Date hidden'!AP163="x","x",$AO$2-'Indicator Date hidden'!AP163)</f>
        <v>0</v>
      </c>
      <c r="AP162" s="211">
        <f>IF('Indicator Date hidden'!AQ163="x","x",$AP$2-'Indicator Date hidden'!AQ163)</f>
        <v>0</v>
      </c>
      <c r="AQ162" s="211">
        <f>IF('Indicator Date hidden'!AR163="x","x",$AQ$2-'Indicator Date hidden'!AR163)</f>
        <v>0</v>
      </c>
      <c r="AR162" s="211">
        <f>IF('Indicator Date hidden'!AS163="x","x",$AR$2-'Indicator Date hidden'!AS163)</f>
        <v>0</v>
      </c>
      <c r="AS162" s="211">
        <f>IF('Indicator Date hidden'!AT163="x","x",$AS$2-'Indicator Date hidden'!AT163)</f>
        <v>0</v>
      </c>
      <c r="AT162" s="211">
        <f>IF('Indicator Date hidden'!AU163="x","x",$AT$2-'Indicator Date hidden'!AU163)</f>
        <v>0</v>
      </c>
      <c r="AU162" s="211">
        <f>IF('Indicator Date hidden'!AV163="x","x",$AU$2-'Indicator Date hidden'!AV163)</f>
        <v>4</v>
      </c>
      <c r="AV162" s="211">
        <f>IF('Indicator Date hidden'!AW163="x","x",$AV$2-'Indicator Date hidden'!AW163)</f>
        <v>0</v>
      </c>
      <c r="AW162" s="211">
        <f>IF('Indicator Date hidden'!AX163="x","x",$AW$2-'Indicator Date hidden'!AX163)</f>
        <v>0</v>
      </c>
      <c r="AX162" s="211">
        <f>IF('Indicator Date hidden'!AY163="x","x",$AX$2-'Indicator Date hidden'!AY163)</f>
        <v>0</v>
      </c>
      <c r="AY162" s="211">
        <f>IF('Indicator Date hidden'!AZ163="x","x",$AY$2-'Indicator Date hidden'!AZ163)</f>
        <v>0</v>
      </c>
      <c r="AZ162" s="211">
        <f>IF('Indicator Date hidden'!BA163="x","x",$AZ$2-'Indicator Date hidden'!BA163)</f>
        <v>0</v>
      </c>
      <c r="BA162">
        <f t="shared" si="20"/>
        <v>13</v>
      </c>
      <c r="BB162" s="21">
        <f t="shared" si="21"/>
        <v>0.26</v>
      </c>
      <c r="BC162">
        <f t="shared" si="22"/>
        <v>6</v>
      </c>
      <c r="BD162" s="21">
        <f t="shared" si="23"/>
        <v>0.84403791384036775</v>
      </c>
      <c r="BE162" s="281">
        <f t="shared" si="24"/>
        <v>0</v>
      </c>
    </row>
    <row r="163" spans="1:57" x14ac:dyDescent="0.25">
      <c r="A163" t="s">
        <v>8597</v>
      </c>
      <c r="B163" s="211">
        <f>IF('Indicator Date hidden'!C164="x","x",$B$2-'Indicator Date hidden'!C164)</f>
        <v>0</v>
      </c>
      <c r="C163" s="211">
        <f>IF('Indicator Date hidden'!D164="x","x",$C$2-'Indicator Date hidden'!D164)</f>
        <v>0</v>
      </c>
      <c r="D163" s="211">
        <f>IF('Indicator Date hidden'!E164="x","x",$D$2-'Indicator Date hidden'!E164)</f>
        <v>0</v>
      </c>
      <c r="E163" s="211">
        <f>IF('Indicator Date hidden'!F164="x","x",$E$2-'Indicator Date hidden'!F164)</f>
        <v>0</v>
      </c>
      <c r="F163" s="211">
        <f>IF('Indicator Date hidden'!G164="x","x",$F$2-'Indicator Date hidden'!G164)</f>
        <v>0</v>
      </c>
      <c r="G163" s="211">
        <f>IF('Indicator Date hidden'!H164="x","x",$G$2-'Indicator Date hidden'!H164)</f>
        <v>0</v>
      </c>
      <c r="H163" s="211">
        <f>IF('Indicator Date hidden'!I164="x","x",$H$2-'Indicator Date hidden'!I164)</f>
        <v>0</v>
      </c>
      <c r="I163" s="211">
        <f>IF('Indicator Date hidden'!J164="x","x",$I$2-'Indicator Date hidden'!J164)</f>
        <v>0</v>
      </c>
      <c r="J163" s="211">
        <f>IF('Indicator Date hidden'!K164="x","x",$J$2-'Indicator Date hidden'!K164)</f>
        <v>0</v>
      </c>
      <c r="K163" s="211">
        <f>IF('Indicator Date hidden'!L164="x","x",$K$2-'Indicator Date hidden'!L164)</f>
        <v>0</v>
      </c>
      <c r="L163" s="211">
        <f>IF('Indicator Date hidden'!M164="x","x",$L$2-'Indicator Date hidden'!M164)</f>
        <v>0</v>
      </c>
      <c r="M163" s="211">
        <f>IF('Indicator Date hidden'!N164="x","x",$M$2-'Indicator Date hidden'!N164)</f>
        <v>0</v>
      </c>
      <c r="N163" s="211">
        <f>IF('Indicator Date hidden'!O164="x","x",$N$2-'Indicator Date hidden'!O164)</f>
        <v>0</v>
      </c>
      <c r="O163" s="211">
        <f>IF('Indicator Date hidden'!P164="x","x",$O$2-'Indicator Date hidden'!P164)</f>
        <v>0</v>
      </c>
      <c r="P163" s="211">
        <f>IF('Indicator Date hidden'!Q164="x","x",$P$2-'Indicator Date hidden'!Q164)</f>
        <v>0</v>
      </c>
      <c r="Q163" s="211">
        <f>IF('Indicator Date hidden'!R164="x","x",$Q$2-'Indicator Date hidden'!R164)</f>
        <v>4</v>
      </c>
      <c r="R163" s="211">
        <f>IF('Indicator Date hidden'!S164="x","x",$R$2-'Indicator Date hidden'!S164)</f>
        <v>0</v>
      </c>
      <c r="S163" s="211">
        <f>IF('Indicator Date hidden'!T164="x","x",$S$2-'Indicator Date hidden'!T164)</f>
        <v>0</v>
      </c>
      <c r="T163" s="211">
        <f>IF('Indicator Date hidden'!U164="x","x",$T$2-'Indicator Date hidden'!U164)</f>
        <v>0</v>
      </c>
      <c r="U163" s="211">
        <f>IF('Indicator Date hidden'!V164="x","x",$U$2-'Indicator Date hidden'!V164)</f>
        <v>0</v>
      </c>
      <c r="V163" s="211">
        <f>IF('Indicator Date hidden'!W164="x","x",$V$2-'Indicator Date hidden'!W164)</f>
        <v>0</v>
      </c>
      <c r="W163" s="211">
        <f>IF('Indicator Date hidden'!X164="x","x",$W$2-'Indicator Date hidden'!X164)</f>
        <v>0</v>
      </c>
      <c r="X163" s="211">
        <f>IF('Indicator Date hidden'!Y164="x","x",$X$2-'Indicator Date hidden'!Y164)</f>
        <v>4</v>
      </c>
      <c r="Y163" s="211">
        <f>IF('Indicator Date hidden'!Z164="x","x",$Y$2-'Indicator Date hidden'!Z164)</f>
        <v>0</v>
      </c>
      <c r="Z163" s="211">
        <f>IF('Indicator Date hidden'!AA164="x","x",$Z$2-'Indicator Date hidden'!AA164)</f>
        <v>0</v>
      </c>
      <c r="AA163" s="211">
        <f>IF('Indicator Date hidden'!AB164="x","x",$AA$2-'Indicator Date hidden'!AB164)</f>
        <v>0</v>
      </c>
      <c r="AB163" s="211">
        <f>IF('Indicator Date hidden'!AC164="x","x",$AB$2-'Indicator Date hidden'!AC164)</f>
        <v>0</v>
      </c>
      <c r="AC163" s="211">
        <f>IF('Indicator Date hidden'!AD164="x","x",$AC$2-'Indicator Date hidden'!AD164)</f>
        <v>0</v>
      </c>
      <c r="AD163" s="211">
        <f>IF('Indicator Date hidden'!AE164="x","x",$AD$2-'Indicator Date hidden'!AE164)</f>
        <v>0</v>
      </c>
      <c r="AE163" s="211">
        <f>IF('Indicator Date hidden'!AF164="x","x",$AE$2-'Indicator Date hidden'!AF164)</f>
        <v>0</v>
      </c>
      <c r="AF163" s="211">
        <f>IF('Indicator Date hidden'!AG164="x","x",$AF$2-'Indicator Date hidden'!AG164)</f>
        <v>4</v>
      </c>
      <c r="AG163" s="211">
        <f>IF('Indicator Date hidden'!AH164="x","x",$AG$2-'Indicator Date hidden'!AH164)</f>
        <v>0</v>
      </c>
      <c r="AH163" s="211">
        <f>IF('Indicator Date hidden'!AI164="x","x",$AH$2-'Indicator Date hidden'!AI164)</f>
        <v>0</v>
      </c>
      <c r="AI163" s="211">
        <f>IF('Indicator Date hidden'!AJ164="x","x",$AI$2-'Indicator Date hidden'!AJ164)</f>
        <v>0</v>
      </c>
      <c r="AJ163" s="211">
        <f>IF('Indicator Date hidden'!AK164="x","x",$AJ$2-'Indicator Date hidden'!AK164)</f>
        <v>1</v>
      </c>
      <c r="AK163" s="211">
        <f>IF('Indicator Date hidden'!AL164="x","x",$AK$2-'Indicator Date hidden'!AL164)</f>
        <v>0</v>
      </c>
      <c r="AL163" s="211">
        <f>IF('Indicator Date hidden'!AM164="x","x",$AL$2-'Indicator Date hidden'!AM164)</f>
        <v>0</v>
      </c>
      <c r="AM163" s="211">
        <f>IF('Indicator Date hidden'!AN164="x","x",$AM$2-'Indicator Date hidden'!AN164)</f>
        <v>0</v>
      </c>
      <c r="AN163" s="211">
        <f>IF('Indicator Date hidden'!AO164="x","x",$AN$2-'Indicator Date hidden'!AO164)</f>
        <v>0</v>
      </c>
      <c r="AO163" s="211" t="str">
        <f>IF('Indicator Date hidden'!AP164="x","x",$AO$2-'Indicator Date hidden'!AP164)</f>
        <v>x</v>
      </c>
      <c r="AP163" s="211" t="str">
        <f>IF('Indicator Date hidden'!AQ164="x","x",$AP$2-'Indicator Date hidden'!AQ164)</f>
        <v>x</v>
      </c>
      <c r="AQ163" s="211">
        <f>IF('Indicator Date hidden'!AR164="x","x",$AQ$2-'Indicator Date hidden'!AR164)</f>
        <v>4</v>
      </c>
      <c r="AR163" s="211">
        <f>IF('Indicator Date hidden'!AS164="x","x",$AR$2-'Indicator Date hidden'!AS164)</f>
        <v>0</v>
      </c>
      <c r="AS163" s="211">
        <f>IF('Indicator Date hidden'!AT164="x","x",$AS$2-'Indicator Date hidden'!AT164)</f>
        <v>0</v>
      </c>
      <c r="AT163" s="211">
        <f>IF('Indicator Date hidden'!AU164="x","x",$AT$2-'Indicator Date hidden'!AU164)</f>
        <v>0</v>
      </c>
      <c r="AU163" s="211">
        <f>IF('Indicator Date hidden'!AV164="x","x",$AU$2-'Indicator Date hidden'!AV164)</f>
        <v>1</v>
      </c>
      <c r="AV163" s="211">
        <f>IF('Indicator Date hidden'!AW164="x","x",$AV$2-'Indicator Date hidden'!AW164)</f>
        <v>0</v>
      </c>
      <c r="AW163" s="211">
        <f>IF('Indicator Date hidden'!AX164="x","x",$AW$2-'Indicator Date hidden'!AX164)</f>
        <v>0</v>
      </c>
      <c r="AX163" s="211">
        <f>IF('Indicator Date hidden'!AY164="x","x",$AX$2-'Indicator Date hidden'!AY164)</f>
        <v>0</v>
      </c>
      <c r="AY163" s="211">
        <f>IF('Indicator Date hidden'!AZ164="x","x",$AY$2-'Indicator Date hidden'!AZ164)</f>
        <v>1</v>
      </c>
      <c r="AZ163" s="211">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81">
        <f t="shared" ref="BE163:BE193" si="29">MEDIAN(B163:AZ163)</f>
        <v>0</v>
      </c>
    </row>
    <row r="164" spans="1:57" x14ac:dyDescent="0.25">
      <c r="A164" t="s">
        <v>8613</v>
      </c>
      <c r="B164" s="211">
        <f>IF('Indicator Date hidden'!C165="x","x",$B$2-'Indicator Date hidden'!C165)</f>
        <v>0</v>
      </c>
      <c r="C164" s="211">
        <f>IF('Indicator Date hidden'!D165="x","x",$C$2-'Indicator Date hidden'!D165)</f>
        <v>0</v>
      </c>
      <c r="D164" s="211">
        <f>IF('Indicator Date hidden'!E165="x","x",$D$2-'Indicator Date hidden'!E165)</f>
        <v>0</v>
      </c>
      <c r="E164" s="211">
        <f>IF('Indicator Date hidden'!F165="x","x",$E$2-'Indicator Date hidden'!F165)</f>
        <v>0</v>
      </c>
      <c r="F164" s="211">
        <f>IF('Indicator Date hidden'!G165="x","x",$F$2-'Indicator Date hidden'!G165)</f>
        <v>0</v>
      </c>
      <c r="G164" s="211">
        <f>IF('Indicator Date hidden'!H165="x","x",$G$2-'Indicator Date hidden'!H165)</f>
        <v>0</v>
      </c>
      <c r="H164" s="211">
        <f>IF('Indicator Date hidden'!I165="x","x",$H$2-'Indicator Date hidden'!I165)</f>
        <v>0</v>
      </c>
      <c r="I164" s="211">
        <f>IF('Indicator Date hidden'!J165="x","x",$I$2-'Indicator Date hidden'!J165)</f>
        <v>0</v>
      </c>
      <c r="J164" s="211">
        <f>IF('Indicator Date hidden'!K165="x","x",$J$2-'Indicator Date hidden'!K165)</f>
        <v>0</v>
      </c>
      <c r="K164" s="211">
        <f>IF('Indicator Date hidden'!L165="x","x",$K$2-'Indicator Date hidden'!L165)</f>
        <v>0</v>
      </c>
      <c r="L164" s="211">
        <f>IF('Indicator Date hidden'!M165="x","x",$L$2-'Indicator Date hidden'!M165)</f>
        <v>0</v>
      </c>
      <c r="M164" s="211">
        <f>IF('Indicator Date hidden'!N165="x","x",$M$2-'Indicator Date hidden'!N165)</f>
        <v>0</v>
      </c>
      <c r="N164" s="211">
        <f>IF('Indicator Date hidden'!O165="x","x",$N$2-'Indicator Date hidden'!O165)</f>
        <v>0</v>
      </c>
      <c r="O164" s="211">
        <f>IF('Indicator Date hidden'!P165="x","x",$O$2-'Indicator Date hidden'!P165)</f>
        <v>0</v>
      </c>
      <c r="P164" s="211">
        <f>IF('Indicator Date hidden'!Q165="x","x",$P$2-'Indicator Date hidden'!Q165)</f>
        <v>0</v>
      </c>
      <c r="Q164" s="211">
        <f>IF('Indicator Date hidden'!R165="x","x",$Q$2-'Indicator Date hidden'!R165)</f>
        <v>4</v>
      </c>
      <c r="R164" s="211">
        <f>IF('Indicator Date hidden'!S165="x","x",$R$2-'Indicator Date hidden'!S165)</f>
        <v>0</v>
      </c>
      <c r="S164" s="211">
        <f>IF('Indicator Date hidden'!T165="x","x",$S$2-'Indicator Date hidden'!T165)</f>
        <v>0</v>
      </c>
      <c r="T164" s="211">
        <f>IF('Indicator Date hidden'!U165="x","x",$T$2-'Indicator Date hidden'!U165)</f>
        <v>0</v>
      </c>
      <c r="U164" s="211">
        <f>IF('Indicator Date hidden'!V165="x","x",$U$2-'Indicator Date hidden'!V165)</f>
        <v>0</v>
      </c>
      <c r="V164" s="211">
        <f>IF('Indicator Date hidden'!W165="x","x",$V$2-'Indicator Date hidden'!W165)</f>
        <v>0</v>
      </c>
      <c r="W164" s="211">
        <f>IF('Indicator Date hidden'!X165="x","x",$W$2-'Indicator Date hidden'!X165)</f>
        <v>4</v>
      </c>
      <c r="X164" s="211">
        <f>IF('Indicator Date hidden'!Y165="x","x",$X$2-'Indicator Date hidden'!Y165)</f>
        <v>2</v>
      </c>
      <c r="Y164" s="211">
        <f>IF('Indicator Date hidden'!Z165="x","x",$Y$2-'Indicator Date hidden'!Z165)</f>
        <v>0</v>
      </c>
      <c r="Z164" s="211">
        <f>IF('Indicator Date hidden'!AA165="x","x",$Z$2-'Indicator Date hidden'!AA165)</f>
        <v>0</v>
      </c>
      <c r="AA164" s="211">
        <f>IF('Indicator Date hidden'!AB165="x","x",$AA$2-'Indicator Date hidden'!AB165)</f>
        <v>0</v>
      </c>
      <c r="AB164" s="211">
        <f>IF('Indicator Date hidden'!AC165="x","x",$AB$2-'Indicator Date hidden'!AC165)</f>
        <v>0</v>
      </c>
      <c r="AC164" s="211">
        <f>IF('Indicator Date hidden'!AD165="x","x",$AC$2-'Indicator Date hidden'!AD165)</f>
        <v>0</v>
      </c>
      <c r="AD164" s="211">
        <f>IF('Indicator Date hidden'!AE165="x","x",$AD$2-'Indicator Date hidden'!AE165)</f>
        <v>0</v>
      </c>
      <c r="AE164" s="211">
        <f>IF('Indicator Date hidden'!AF165="x","x",$AE$2-'Indicator Date hidden'!AF165)</f>
        <v>0</v>
      </c>
      <c r="AF164" s="211" t="str">
        <f>IF('Indicator Date hidden'!AG165="x","x",$AF$2-'Indicator Date hidden'!AG165)</f>
        <v>x</v>
      </c>
      <c r="AG164" s="211">
        <f>IF('Indicator Date hidden'!AH165="x","x",$AG$2-'Indicator Date hidden'!AH165)</f>
        <v>0</v>
      </c>
      <c r="AH164" s="211">
        <f>IF('Indicator Date hidden'!AI165="x","x",$AH$2-'Indicator Date hidden'!AI165)</f>
        <v>0</v>
      </c>
      <c r="AI164" s="211">
        <f>IF('Indicator Date hidden'!AJ165="x","x",$AI$2-'Indicator Date hidden'!AJ165)</f>
        <v>0</v>
      </c>
      <c r="AJ164" s="211" t="str">
        <f>IF('Indicator Date hidden'!AK165="x","x",$AJ$2-'Indicator Date hidden'!AK165)</f>
        <v>x</v>
      </c>
      <c r="AK164" s="211">
        <f>IF('Indicator Date hidden'!AL165="x","x",$AK$2-'Indicator Date hidden'!AL165)</f>
        <v>1</v>
      </c>
      <c r="AL164" s="211">
        <f>IF('Indicator Date hidden'!AM165="x","x",$AL$2-'Indicator Date hidden'!AM165)</f>
        <v>0</v>
      </c>
      <c r="AM164" s="211">
        <f>IF('Indicator Date hidden'!AN165="x","x",$AM$2-'Indicator Date hidden'!AN165)</f>
        <v>0</v>
      </c>
      <c r="AN164" s="211">
        <f>IF('Indicator Date hidden'!AO165="x","x",$AN$2-'Indicator Date hidden'!AO165)</f>
        <v>0</v>
      </c>
      <c r="AO164" s="211">
        <f>IF('Indicator Date hidden'!AP165="x","x",$AO$2-'Indicator Date hidden'!AP165)</f>
        <v>1</v>
      </c>
      <c r="AP164" s="211">
        <f>IF('Indicator Date hidden'!AQ165="x","x",$AP$2-'Indicator Date hidden'!AQ165)</f>
        <v>1</v>
      </c>
      <c r="AQ164" s="211" t="str">
        <f>IF('Indicator Date hidden'!AR165="x","x",$AQ$2-'Indicator Date hidden'!AR165)</f>
        <v>x</v>
      </c>
      <c r="AR164" s="211">
        <f>IF('Indicator Date hidden'!AS165="x","x",$AR$2-'Indicator Date hidden'!AS165)</f>
        <v>0</v>
      </c>
      <c r="AS164" s="211">
        <f>IF('Indicator Date hidden'!AT165="x","x",$AS$2-'Indicator Date hidden'!AT165)</f>
        <v>0</v>
      </c>
      <c r="AT164" s="211">
        <f>IF('Indicator Date hidden'!AU165="x","x",$AT$2-'Indicator Date hidden'!AU165)</f>
        <v>0</v>
      </c>
      <c r="AU164" s="211">
        <f>IF('Indicator Date hidden'!AV165="x","x",$AU$2-'Indicator Date hidden'!AV165)</f>
        <v>4</v>
      </c>
      <c r="AV164" s="211">
        <f>IF('Indicator Date hidden'!AW165="x","x",$AV$2-'Indicator Date hidden'!AW165)</f>
        <v>0</v>
      </c>
      <c r="AW164" s="211">
        <f>IF('Indicator Date hidden'!AX165="x","x",$AW$2-'Indicator Date hidden'!AX165)</f>
        <v>0</v>
      </c>
      <c r="AX164" s="211">
        <f>IF('Indicator Date hidden'!AY165="x","x",$AX$2-'Indicator Date hidden'!AY165)</f>
        <v>0</v>
      </c>
      <c r="AY164" s="211">
        <f>IF('Indicator Date hidden'!AZ165="x","x",$AY$2-'Indicator Date hidden'!AZ165)</f>
        <v>0</v>
      </c>
      <c r="AZ164" s="211">
        <f>IF('Indicator Date hidden'!BA165="x","x",$AZ$2-'Indicator Date hidden'!BA165)</f>
        <v>0</v>
      </c>
      <c r="BA164">
        <f t="shared" si="25"/>
        <v>17</v>
      </c>
      <c r="BB164" s="21">
        <f t="shared" si="26"/>
        <v>0.35416666666666669</v>
      </c>
      <c r="BC164">
        <f t="shared" si="27"/>
        <v>7</v>
      </c>
      <c r="BD164" s="21">
        <f t="shared" si="28"/>
        <v>1.0101481602000548</v>
      </c>
      <c r="BE164" s="281">
        <f t="shared" si="29"/>
        <v>0</v>
      </c>
    </row>
    <row r="165" spans="1:57" x14ac:dyDescent="0.25">
      <c r="A165" t="s">
        <v>8619</v>
      </c>
      <c r="B165" s="211">
        <f>IF('Indicator Date hidden'!C166="x","x",$B$2-'Indicator Date hidden'!C166)</f>
        <v>0</v>
      </c>
      <c r="C165" s="211">
        <f>IF('Indicator Date hidden'!D166="x","x",$C$2-'Indicator Date hidden'!D166)</f>
        <v>0</v>
      </c>
      <c r="D165" s="211">
        <f>IF('Indicator Date hidden'!E166="x","x",$D$2-'Indicator Date hidden'!E166)</f>
        <v>0</v>
      </c>
      <c r="E165" s="211">
        <f>IF('Indicator Date hidden'!F166="x","x",$E$2-'Indicator Date hidden'!F166)</f>
        <v>0</v>
      </c>
      <c r="F165" s="211">
        <f>IF('Indicator Date hidden'!G166="x","x",$F$2-'Indicator Date hidden'!G166)</f>
        <v>0</v>
      </c>
      <c r="G165" s="211">
        <f>IF('Indicator Date hidden'!H166="x","x",$G$2-'Indicator Date hidden'!H166)</f>
        <v>0</v>
      </c>
      <c r="H165" s="211">
        <f>IF('Indicator Date hidden'!I166="x","x",$H$2-'Indicator Date hidden'!I166)</f>
        <v>0</v>
      </c>
      <c r="I165" s="211">
        <f>IF('Indicator Date hidden'!J166="x","x",$I$2-'Indicator Date hidden'!J166)</f>
        <v>0</v>
      </c>
      <c r="J165" s="211">
        <f>IF('Indicator Date hidden'!K166="x","x",$J$2-'Indicator Date hidden'!K166)</f>
        <v>0</v>
      </c>
      <c r="K165" s="211">
        <f>IF('Indicator Date hidden'!L166="x","x",$K$2-'Indicator Date hidden'!L166)</f>
        <v>0</v>
      </c>
      <c r="L165" s="211">
        <f>IF('Indicator Date hidden'!M166="x","x",$L$2-'Indicator Date hidden'!M166)</f>
        <v>0</v>
      </c>
      <c r="M165" s="211">
        <f>IF('Indicator Date hidden'!N166="x","x",$M$2-'Indicator Date hidden'!N166)</f>
        <v>0</v>
      </c>
      <c r="N165" s="211">
        <f>IF('Indicator Date hidden'!O166="x","x",$N$2-'Indicator Date hidden'!O166)</f>
        <v>0</v>
      </c>
      <c r="O165" s="211">
        <f>IF('Indicator Date hidden'!P166="x","x",$O$2-'Indicator Date hidden'!P166)</f>
        <v>0</v>
      </c>
      <c r="P165" s="211">
        <f>IF('Indicator Date hidden'!Q166="x","x",$P$2-'Indicator Date hidden'!Q166)</f>
        <v>0</v>
      </c>
      <c r="Q165" s="211">
        <f>IF('Indicator Date hidden'!R166="x","x",$Q$2-'Indicator Date hidden'!R166)</f>
        <v>4</v>
      </c>
      <c r="R165" s="211">
        <f>IF('Indicator Date hidden'!S166="x","x",$R$2-'Indicator Date hidden'!S166)</f>
        <v>0</v>
      </c>
      <c r="S165" s="211">
        <f>IF('Indicator Date hidden'!T166="x","x",$S$2-'Indicator Date hidden'!T166)</f>
        <v>0</v>
      </c>
      <c r="T165" s="211">
        <f>IF('Indicator Date hidden'!U166="x","x",$T$2-'Indicator Date hidden'!U166)</f>
        <v>0</v>
      </c>
      <c r="U165" s="211">
        <f>IF('Indicator Date hidden'!V166="x","x",$U$2-'Indicator Date hidden'!V166)</f>
        <v>0</v>
      </c>
      <c r="V165" s="211">
        <f>IF('Indicator Date hidden'!W166="x","x",$V$2-'Indicator Date hidden'!W166)</f>
        <v>0</v>
      </c>
      <c r="W165" s="211">
        <f>IF('Indicator Date hidden'!X166="x","x",$W$2-'Indicator Date hidden'!X166)</f>
        <v>4</v>
      </c>
      <c r="X165" s="211">
        <f>IF('Indicator Date hidden'!Y166="x","x",$X$2-'Indicator Date hidden'!Y166)</f>
        <v>5</v>
      </c>
      <c r="Y165" s="211">
        <f>IF('Indicator Date hidden'!Z166="x","x",$Y$2-'Indicator Date hidden'!Z166)</f>
        <v>0</v>
      </c>
      <c r="Z165" s="211">
        <f>IF('Indicator Date hidden'!AA166="x","x",$Z$2-'Indicator Date hidden'!AA166)</f>
        <v>0</v>
      </c>
      <c r="AA165" s="211">
        <f>IF('Indicator Date hidden'!AB166="x","x",$AA$2-'Indicator Date hidden'!AB166)</f>
        <v>0</v>
      </c>
      <c r="AB165" s="211">
        <f>IF('Indicator Date hidden'!AC166="x","x",$AB$2-'Indicator Date hidden'!AC166)</f>
        <v>0</v>
      </c>
      <c r="AC165" s="211">
        <f>IF('Indicator Date hidden'!AD166="x","x",$AC$2-'Indicator Date hidden'!AD166)</f>
        <v>0</v>
      </c>
      <c r="AD165" s="211">
        <f>IF('Indicator Date hidden'!AE166="x","x",$AD$2-'Indicator Date hidden'!AE166)</f>
        <v>0</v>
      </c>
      <c r="AE165" s="211">
        <f>IF('Indicator Date hidden'!AF166="x","x",$AE$2-'Indicator Date hidden'!AF166)</f>
        <v>0</v>
      </c>
      <c r="AF165" s="211">
        <f>IF('Indicator Date hidden'!AG166="x","x",$AF$2-'Indicator Date hidden'!AG166)</f>
        <v>4</v>
      </c>
      <c r="AG165" s="211">
        <f>IF('Indicator Date hidden'!AH166="x","x",$AG$2-'Indicator Date hidden'!AH166)</f>
        <v>0</v>
      </c>
      <c r="AH165" s="211">
        <f>IF('Indicator Date hidden'!AI166="x","x",$AH$2-'Indicator Date hidden'!AI166)</f>
        <v>0</v>
      </c>
      <c r="AI165" s="211">
        <f>IF('Indicator Date hidden'!AJ166="x","x",$AI$2-'Indicator Date hidden'!AJ166)</f>
        <v>0</v>
      </c>
      <c r="AJ165" s="211" t="str">
        <f>IF('Indicator Date hidden'!AK166="x","x",$AJ$2-'Indicator Date hidden'!AK166)</f>
        <v>x</v>
      </c>
      <c r="AK165" s="211">
        <f>IF('Indicator Date hidden'!AL166="x","x",$AK$2-'Indicator Date hidden'!AL166)</f>
        <v>1</v>
      </c>
      <c r="AL165" s="211">
        <f>IF('Indicator Date hidden'!AM166="x","x",$AL$2-'Indicator Date hidden'!AM166)</f>
        <v>0</v>
      </c>
      <c r="AM165" s="211">
        <f>IF('Indicator Date hidden'!AN166="x","x",$AM$2-'Indicator Date hidden'!AN166)</f>
        <v>0</v>
      </c>
      <c r="AN165" s="211">
        <f>IF('Indicator Date hidden'!AO166="x","x",$AN$2-'Indicator Date hidden'!AO166)</f>
        <v>0</v>
      </c>
      <c r="AO165" s="211" t="str">
        <f>IF('Indicator Date hidden'!AP166="x","x",$AO$2-'Indicator Date hidden'!AP166)</f>
        <v>x</v>
      </c>
      <c r="AP165" s="211" t="str">
        <f>IF('Indicator Date hidden'!AQ166="x","x",$AP$2-'Indicator Date hidden'!AQ166)</f>
        <v>x</v>
      </c>
      <c r="AQ165" s="211">
        <f>IF('Indicator Date hidden'!AR166="x","x",$AQ$2-'Indicator Date hidden'!AR166)</f>
        <v>0</v>
      </c>
      <c r="AR165" s="211">
        <f>IF('Indicator Date hidden'!AS166="x","x",$AR$2-'Indicator Date hidden'!AS166)</f>
        <v>0</v>
      </c>
      <c r="AS165" s="211">
        <f>IF('Indicator Date hidden'!AT166="x","x",$AS$2-'Indicator Date hidden'!AT166)</f>
        <v>0</v>
      </c>
      <c r="AT165" s="211">
        <f>IF('Indicator Date hidden'!AU166="x","x",$AT$2-'Indicator Date hidden'!AU166)</f>
        <v>0</v>
      </c>
      <c r="AU165" s="211">
        <f>IF('Indicator Date hidden'!AV166="x","x",$AU$2-'Indicator Date hidden'!AV166)</f>
        <v>4</v>
      </c>
      <c r="AV165" s="211">
        <f>IF('Indicator Date hidden'!AW166="x","x",$AV$2-'Indicator Date hidden'!AW166)</f>
        <v>0</v>
      </c>
      <c r="AW165" s="211">
        <f>IF('Indicator Date hidden'!AX166="x","x",$AW$2-'Indicator Date hidden'!AX166)</f>
        <v>0</v>
      </c>
      <c r="AX165" s="211">
        <f>IF('Indicator Date hidden'!AY166="x","x",$AX$2-'Indicator Date hidden'!AY166)</f>
        <v>0</v>
      </c>
      <c r="AY165" s="211">
        <f>IF('Indicator Date hidden'!AZ166="x","x",$AY$2-'Indicator Date hidden'!AZ166)</f>
        <v>0</v>
      </c>
      <c r="AZ165" s="211">
        <f>IF('Indicator Date hidden'!BA166="x","x",$AZ$2-'Indicator Date hidden'!BA166)</f>
        <v>0</v>
      </c>
      <c r="BA165">
        <f t="shared" si="25"/>
        <v>22</v>
      </c>
      <c r="BB165" s="21">
        <f t="shared" si="26"/>
        <v>0.45833333333333331</v>
      </c>
      <c r="BC165">
        <f t="shared" si="27"/>
        <v>6</v>
      </c>
      <c r="BD165" s="21">
        <f t="shared" si="28"/>
        <v>1.2903218806001686</v>
      </c>
      <c r="BE165" s="281">
        <f t="shared" si="29"/>
        <v>0</v>
      </c>
    </row>
    <row r="166" spans="1:57" x14ac:dyDescent="0.25">
      <c r="A166" t="s">
        <v>8618</v>
      </c>
      <c r="B166" s="211">
        <f>IF('Indicator Date hidden'!C167="x","x",$B$2-'Indicator Date hidden'!C167)</f>
        <v>0</v>
      </c>
      <c r="C166" s="211">
        <f>IF('Indicator Date hidden'!D167="x","x",$C$2-'Indicator Date hidden'!D167)</f>
        <v>0</v>
      </c>
      <c r="D166" s="211">
        <f>IF('Indicator Date hidden'!E167="x","x",$D$2-'Indicator Date hidden'!E167)</f>
        <v>0</v>
      </c>
      <c r="E166" s="211">
        <f>IF('Indicator Date hidden'!F167="x","x",$E$2-'Indicator Date hidden'!F167)</f>
        <v>0</v>
      </c>
      <c r="F166" s="211">
        <f>IF('Indicator Date hidden'!G167="x","x",$F$2-'Indicator Date hidden'!G167)</f>
        <v>0</v>
      </c>
      <c r="G166" s="211">
        <f>IF('Indicator Date hidden'!H167="x","x",$G$2-'Indicator Date hidden'!H167)</f>
        <v>0</v>
      </c>
      <c r="H166" s="211">
        <f>IF('Indicator Date hidden'!I167="x","x",$H$2-'Indicator Date hidden'!I167)</f>
        <v>0</v>
      </c>
      <c r="I166" s="211">
        <f>IF('Indicator Date hidden'!J167="x","x",$I$2-'Indicator Date hidden'!J167)</f>
        <v>0</v>
      </c>
      <c r="J166" s="211">
        <f>IF('Indicator Date hidden'!K167="x","x",$J$2-'Indicator Date hidden'!K167)</f>
        <v>0</v>
      </c>
      <c r="K166" s="211">
        <f>IF('Indicator Date hidden'!L167="x","x",$K$2-'Indicator Date hidden'!L167)</f>
        <v>0</v>
      </c>
      <c r="L166" s="211">
        <f>IF('Indicator Date hidden'!M167="x","x",$L$2-'Indicator Date hidden'!M167)</f>
        <v>0</v>
      </c>
      <c r="M166" s="211">
        <f>IF('Indicator Date hidden'!N167="x","x",$M$2-'Indicator Date hidden'!N167)</f>
        <v>0</v>
      </c>
      <c r="N166" s="211">
        <f>IF('Indicator Date hidden'!O167="x","x",$N$2-'Indicator Date hidden'!O167)</f>
        <v>0</v>
      </c>
      <c r="O166" s="211">
        <f>IF('Indicator Date hidden'!P167="x","x",$O$2-'Indicator Date hidden'!P167)</f>
        <v>0</v>
      </c>
      <c r="P166" s="211">
        <f>IF('Indicator Date hidden'!Q167="x","x",$P$2-'Indicator Date hidden'!Q167)</f>
        <v>0</v>
      </c>
      <c r="Q166" s="211" t="str">
        <f>IF('Indicator Date hidden'!R167="x","x",$Q$2-'Indicator Date hidden'!R167)</f>
        <v>x</v>
      </c>
      <c r="R166" s="211">
        <f>IF('Indicator Date hidden'!S167="x","x",$R$2-'Indicator Date hidden'!S167)</f>
        <v>0</v>
      </c>
      <c r="S166" s="211">
        <f>IF('Indicator Date hidden'!T167="x","x",$S$2-'Indicator Date hidden'!T167)</f>
        <v>0</v>
      </c>
      <c r="T166" s="211">
        <f>IF('Indicator Date hidden'!U167="x","x",$T$2-'Indicator Date hidden'!U167)</f>
        <v>0</v>
      </c>
      <c r="U166" s="211" t="str">
        <f>IF('Indicator Date hidden'!V167="x","x",$U$2-'Indicator Date hidden'!V167)</f>
        <v>x</v>
      </c>
      <c r="V166" s="211">
        <f>IF('Indicator Date hidden'!W167="x","x",$V$2-'Indicator Date hidden'!W167)</f>
        <v>0</v>
      </c>
      <c r="W166" s="211" t="str">
        <f>IF('Indicator Date hidden'!X167="x","x",$W$2-'Indicator Date hidden'!X167)</f>
        <v>x</v>
      </c>
      <c r="X166" s="211">
        <f>IF('Indicator Date hidden'!Y167="x","x",$X$2-'Indicator Date hidden'!Y167)</f>
        <v>3</v>
      </c>
      <c r="Y166" s="211">
        <f>IF('Indicator Date hidden'!Z167="x","x",$Y$2-'Indicator Date hidden'!Z167)</f>
        <v>0</v>
      </c>
      <c r="Z166" s="211">
        <f>IF('Indicator Date hidden'!AA167="x","x",$Z$2-'Indicator Date hidden'!AA167)</f>
        <v>0</v>
      </c>
      <c r="AA166" s="211">
        <f>IF('Indicator Date hidden'!AB167="x","x",$AA$2-'Indicator Date hidden'!AB167)</f>
        <v>0</v>
      </c>
      <c r="AB166" s="211">
        <f>IF('Indicator Date hidden'!AC167="x","x",$AB$2-'Indicator Date hidden'!AC167)</f>
        <v>0</v>
      </c>
      <c r="AC166" s="211">
        <f>IF('Indicator Date hidden'!AD167="x","x",$AC$2-'Indicator Date hidden'!AD167)</f>
        <v>0</v>
      </c>
      <c r="AD166" s="211" t="str">
        <f>IF('Indicator Date hidden'!AE167="x","x",$AD$2-'Indicator Date hidden'!AE167)</f>
        <v>x</v>
      </c>
      <c r="AE166" s="211">
        <f>IF('Indicator Date hidden'!AF167="x","x",$AE$2-'Indicator Date hidden'!AF167)</f>
        <v>0</v>
      </c>
      <c r="AF166" s="211">
        <f>IF('Indicator Date hidden'!AG167="x","x",$AF$2-'Indicator Date hidden'!AG167)</f>
        <v>1</v>
      </c>
      <c r="AG166" s="211">
        <f>IF('Indicator Date hidden'!AH167="x","x",$AG$2-'Indicator Date hidden'!AH167)</f>
        <v>0</v>
      </c>
      <c r="AH166" s="211">
        <f>IF('Indicator Date hidden'!AI167="x","x",$AH$2-'Indicator Date hidden'!AI167)</f>
        <v>0</v>
      </c>
      <c r="AI166" s="211">
        <f>IF('Indicator Date hidden'!AJ167="x","x",$AI$2-'Indicator Date hidden'!AJ167)</f>
        <v>0</v>
      </c>
      <c r="AJ166" s="211" t="str">
        <f>IF('Indicator Date hidden'!AK167="x","x",$AJ$2-'Indicator Date hidden'!AK167)</f>
        <v>x</v>
      </c>
      <c r="AK166" s="211">
        <f>IF('Indicator Date hidden'!AL167="x","x",$AK$2-'Indicator Date hidden'!AL167)</f>
        <v>1</v>
      </c>
      <c r="AL166" s="211">
        <f>IF('Indicator Date hidden'!AM167="x","x",$AL$2-'Indicator Date hidden'!AM167)</f>
        <v>0</v>
      </c>
      <c r="AM166" s="211">
        <f>IF('Indicator Date hidden'!AN167="x","x",$AM$2-'Indicator Date hidden'!AN167)</f>
        <v>0</v>
      </c>
      <c r="AN166" s="211">
        <f>IF('Indicator Date hidden'!AO167="x","x",$AN$2-'Indicator Date hidden'!AO167)</f>
        <v>0</v>
      </c>
      <c r="AO166" s="211">
        <f>IF('Indicator Date hidden'!AP167="x","x",$AO$2-'Indicator Date hidden'!AP167)</f>
        <v>0</v>
      </c>
      <c r="AP166" s="211">
        <f>IF('Indicator Date hidden'!AQ167="x","x",$AP$2-'Indicator Date hidden'!AQ167)</f>
        <v>0</v>
      </c>
      <c r="AQ166" s="211">
        <f>IF('Indicator Date hidden'!AR167="x","x",$AQ$2-'Indicator Date hidden'!AR167)</f>
        <v>0</v>
      </c>
      <c r="AR166" s="211">
        <f>IF('Indicator Date hidden'!AS167="x","x",$AR$2-'Indicator Date hidden'!AS167)</f>
        <v>0</v>
      </c>
      <c r="AS166" s="211">
        <f>IF('Indicator Date hidden'!AT167="x","x",$AS$2-'Indicator Date hidden'!AT167)</f>
        <v>0</v>
      </c>
      <c r="AT166" s="211">
        <f>IF('Indicator Date hidden'!AU167="x","x",$AT$2-'Indicator Date hidden'!AU167)</f>
        <v>0</v>
      </c>
      <c r="AU166" s="211" t="str">
        <f>IF('Indicator Date hidden'!AV167="x","x",$AU$2-'Indicator Date hidden'!AV167)</f>
        <v>x</v>
      </c>
      <c r="AV166" s="211">
        <f>IF('Indicator Date hidden'!AW167="x","x",$AV$2-'Indicator Date hidden'!AW167)</f>
        <v>0</v>
      </c>
      <c r="AW166" s="211">
        <f>IF('Indicator Date hidden'!AX167="x","x",$AW$2-'Indicator Date hidden'!AX167)</f>
        <v>0</v>
      </c>
      <c r="AX166" s="211">
        <f>IF('Indicator Date hidden'!AY167="x","x",$AX$2-'Indicator Date hidden'!AY167)</f>
        <v>0</v>
      </c>
      <c r="AY166" s="211">
        <f>IF('Indicator Date hidden'!AZ167="x","x",$AY$2-'Indicator Date hidden'!AZ167)</f>
        <v>0</v>
      </c>
      <c r="AZ166" s="211">
        <f>IF('Indicator Date hidden'!BA167="x","x",$AZ$2-'Indicator Date hidden'!BA167)</f>
        <v>0</v>
      </c>
      <c r="BA166">
        <f t="shared" si="25"/>
        <v>5</v>
      </c>
      <c r="BB166" s="21">
        <f t="shared" si="26"/>
        <v>0.1111111111111111</v>
      </c>
      <c r="BC166">
        <f t="shared" si="27"/>
        <v>3</v>
      </c>
      <c r="BD166" s="21">
        <f t="shared" si="28"/>
        <v>0.48176629752619554</v>
      </c>
      <c r="BE166" s="281">
        <f t="shared" si="29"/>
        <v>0</v>
      </c>
    </row>
    <row r="167" spans="1:57" x14ac:dyDescent="0.25">
      <c r="A167" t="s">
        <v>8413</v>
      </c>
      <c r="B167" s="211">
        <f>IF('Indicator Date hidden'!C168="x","x",$B$2-'Indicator Date hidden'!C168)</f>
        <v>0</v>
      </c>
      <c r="C167" s="211">
        <f>IF('Indicator Date hidden'!D168="x","x",$C$2-'Indicator Date hidden'!D168)</f>
        <v>0</v>
      </c>
      <c r="D167" s="211">
        <f>IF('Indicator Date hidden'!E168="x","x",$D$2-'Indicator Date hidden'!E168)</f>
        <v>0</v>
      </c>
      <c r="E167" s="211">
        <f>IF('Indicator Date hidden'!F168="x","x",$E$2-'Indicator Date hidden'!F168)</f>
        <v>0</v>
      </c>
      <c r="F167" s="211">
        <f>IF('Indicator Date hidden'!G168="x","x",$F$2-'Indicator Date hidden'!G168)</f>
        <v>0</v>
      </c>
      <c r="G167" s="211">
        <f>IF('Indicator Date hidden'!H168="x","x",$G$2-'Indicator Date hidden'!H168)</f>
        <v>0</v>
      </c>
      <c r="H167" s="211">
        <f>IF('Indicator Date hidden'!I168="x","x",$H$2-'Indicator Date hidden'!I168)</f>
        <v>0</v>
      </c>
      <c r="I167" s="211">
        <f>IF('Indicator Date hidden'!J168="x","x",$I$2-'Indicator Date hidden'!J168)</f>
        <v>0</v>
      </c>
      <c r="J167" s="211">
        <f>IF('Indicator Date hidden'!K168="x","x",$J$2-'Indicator Date hidden'!K168)</f>
        <v>0</v>
      </c>
      <c r="K167" s="211">
        <f>IF('Indicator Date hidden'!L168="x","x",$K$2-'Indicator Date hidden'!L168)</f>
        <v>0</v>
      </c>
      <c r="L167" s="211">
        <f>IF('Indicator Date hidden'!M168="x","x",$L$2-'Indicator Date hidden'!M168)</f>
        <v>0</v>
      </c>
      <c r="M167" s="211">
        <f>IF('Indicator Date hidden'!N168="x","x",$M$2-'Indicator Date hidden'!N168)</f>
        <v>0</v>
      </c>
      <c r="N167" s="211">
        <f>IF('Indicator Date hidden'!O168="x","x",$N$2-'Indicator Date hidden'!O168)</f>
        <v>0</v>
      </c>
      <c r="O167" s="211">
        <f>IF('Indicator Date hidden'!P168="x","x",$O$2-'Indicator Date hidden'!P168)</f>
        <v>0</v>
      </c>
      <c r="P167" s="211">
        <f>IF('Indicator Date hidden'!Q168="x","x",$P$2-'Indicator Date hidden'!Q168)</f>
        <v>0</v>
      </c>
      <c r="Q167" s="211" t="str">
        <f>IF('Indicator Date hidden'!R168="x","x",$Q$2-'Indicator Date hidden'!R168)</f>
        <v>x</v>
      </c>
      <c r="R167" s="211">
        <f>IF('Indicator Date hidden'!S168="x","x",$R$2-'Indicator Date hidden'!S168)</f>
        <v>0</v>
      </c>
      <c r="S167" s="211">
        <f>IF('Indicator Date hidden'!T168="x","x",$S$2-'Indicator Date hidden'!T168)</f>
        <v>0</v>
      </c>
      <c r="T167" s="211">
        <f>IF('Indicator Date hidden'!U168="x","x",$T$2-'Indicator Date hidden'!U168)</f>
        <v>0</v>
      </c>
      <c r="U167" s="211" t="str">
        <f>IF('Indicator Date hidden'!V168="x","x",$U$2-'Indicator Date hidden'!V168)</f>
        <v>x</v>
      </c>
      <c r="V167" s="211">
        <f>IF('Indicator Date hidden'!W168="x","x",$V$2-'Indicator Date hidden'!W168)</f>
        <v>0</v>
      </c>
      <c r="W167" s="211" t="str">
        <f>IF('Indicator Date hidden'!X168="x","x",$W$2-'Indicator Date hidden'!X168)</f>
        <v>x</v>
      </c>
      <c r="X167" s="211">
        <f>IF('Indicator Date hidden'!Y168="x","x",$X$2-'Indicator Date hidden'!Y168)</f>
        <v>2</v>
      </c>
      <c r="Y167" s="211">
        <f>IF('Indicator Date hidden'!Z168="x","x",$Y$2-'Indicator Date hidden'!Z168)</f>
        <v>0</v>
      </c>
      <c r="Z167" s="211">
        <f>IF('Indicator Date hidden'!AA168="x","x",$Z$2-'Indicator Date hidden'!AA168)</f>
        <v>0</v>
      </c>
      <c r="AA167" s="211">
        <f>IF('Indicator Date hidden'!AB168="x","x",$AA$2-'Indicator Date hidden'!AB168)</f>
        <v>1</v>
      </c>
      <c r="AB167" s="211">
        <f>IF('Indicator Date hidden'!AC168="x","x",$AB$2-'Indicator Date hidden'!AC168)</f>
        <v>0</v>
      </c>
      <c r="AC167" s="211">
        <f>IF('Indicator Date hidden'!AD168="x","x",$AC$2-'Indicator Date hidden'!AD168)</f>
        <v>0</v>
      </c>
      <c r="AD167" s="211" t="str">
        <f>IF('Indicator Date hidden'!AE168="x","x",$AD$2-'Indicator Date hidden'!AE168)</f>
        <v>x</v>
      </c>
      <c r="AE167" s="211">
        <f>IF('Indicator Date hidden'!AF168="x","x",$AE$2-'Indicator Date hidden'!AF168)</f>
        <v>0</v>
      </c>
      <c r="AF167" s="211">
        <f>IF('Indicator Date hidden'!AG168="x","x",$AF$2-'Indicator Date hidden'!AG168)</f>
        <v>1</v>
      </c>
      <c r="AG167" s="211">
        <f>IF('Indicator Date hidden'!AH168="x","x",$AG$2-'Indicator Date hidden'!AH168)</f>
        <v>0</v>
      </c>
      <c r="AH167" s="211">
        <f>IF('Indicator Date hidden'!AI168="x","x",$AH$2-'Indicator Date hidden'!AI168)</f>
        <v>0</v>
      </c>
      <c r="AI167" s="211">
        <f>IF('Indicator Date hidden'!AJ168="x","x",$AI$2-'Indicator Date hidden'!AJ168)</f>
        <v>0</v>
      </c>
      <c r="AJ167" s="211" t="str">
        <f>IF('Indicator Date hidden'!AK168="x","x",$AJ$2-'Indicator Date hidden'!AK168)</f>
        <v>x</v>
      </c>
      <c r="AK167" s="211">
        <f>IF('Indicator Date hidden'!AL168="x","x",$AK$2-'Indicator Date hidden'!AL168)</f>
        <v>1</v>
      </c>
      <c r="AL167" s="211">
        <f>IF('Indicator Date hidden'!AM168="x","x",$AL$2-'Indicator Date hidden'!AM168)</f>
        <v>0</v>
      </c>
      <c r="AM167" s="211">
        <f>IF('Indicator Date hidden'!AN168="x","x",$AM$2-'Indicator Date hidden'!AN168)</f>
        <v>0</v>
      </c>
      <c r="AN167" s="211">
        <f>IF('Indicator Date hidden'!AO168="x","x",$AN$2-'Indicator Date hidden'!AO168)</f>
        <v>0</v>
      </c>
      <c r="AO167" s="211">
        <f>IF('Indicator Date hidden'!AP168="x","x",$AO$2-'Indicator Date hidden'!AP168)</f>
        <v>0</v>
      </c>
      <c r="AP167" s="211">
        <f>IF('Indicator Date hidden'!AQ168="x","x",$AP$2-'Indicator Date hidden'!AQ168)</f>
        <v>0</v>
      </c>
      <c r="AQ167" s="211">
        <f>IF('Indicator Date hidden'!AR168="x","x",$AQ$2-'Indicator Date hidden'!AR168)</f>
        <v>0</v>
      </c>
      <c r="AR167" s="211">
        <f>IF('Indicator Date hidden'!AS168="x","x",$AR$2-'Indicator Date hidden'!AS168)</f>
        <v>0</v>
      </c>
      <c r="AS167" s="211">
        <f>IF('Indicator Date hidden'!AT168="x","x",$AS$2-'Indicator Date hidden'!AT168)</f>
        <v>0</v>
      </c>
      <c r="AT167" s="211">
        <f>IF('Indicator Date hidden'!AU168="x","x",$AT$2-'Indicator Date hidden'!AU168)</f>
        <v>0</v>
      </c>
      <c r="AU167" s="211" t="str">
        <f>IF('Indicator Date hidden'!AV168="x","x",$AU$2-'Indicator Date hidden'!AV168)</f>
        <v>x</v>
      </c>
      <c r="AV167" s="211">
        <f>IF('Indicator Date hidden'!AW168="x","x",$AV$2-'Indicator Date hidden'!AW168)</f>
        <v>0</v>
      </c>
      <c r="AW167" s="211">
        <f>IF('Indicator Date hidden'!AX168="x","x",$AW$2-'Indicator Date hidden'!AX168)</f>
        <v>0</v>
      </c>
      <c r="AX167" s="211">
        <f>IF('Indicator Date hidden'!AY168="x","x",$AX$2-'Indicator Date hidden'!AY168)</f>
        <v>0</v>
      </c>
      <c r="AY167" s="211">
        <f>IF('Indicator Date hidden'!AZ168="x","x",$AY$2-'Indicator Date hidden'!AZ168)</f>
        <v>0</v>
      </c>
      <c r="AZ167" s="211">
        <f>IF('Indicator Date hidden'!BA168="x","x",$AZ$2-'Indicator Date hidden'!BA168)</f>
        <v>0</v>
      </c>
      <c r="BA167">
        <f t="shared" si="25"/>
        <v>5</v>
      </c>
      <c r="BB167" s="21">
        <f t="shared" si="26"/>
        <v>0.1111111111111111</v>
      </c>
      <c r="BC167">
        <f t="shared" si="27"/>
        <v>4</v>
      </c>
      <c r="BD167" s="21">
        <f t="shared" si="28"/>
        <v>0.37843080813169783</v>
      </c>
      <c r="BE167" s="281">
        <f t="shared" si="29"/>
        <v>0</v>
      </c>
    </row>
    <row r="168" spans="1:57" x14ac:dyDescent="0.25">
      <c r="A168" t="s">
        <v>8622</v>
      </c>
      <c r="B168" s="211">
        <f>IF('Indicator Date hidden'!C169="x","x",$B$2-'Indicator Date hidden'!C169)</f>
        <v>0</v>
      </c>
      <c r="C168" s="211">
        <f>IF('Indicator Date hidden'!D169="x","x",$C$2-'Indicator Date hidden'!D169)</f>
        <v>0</v>
      </c>
      <c r="D168" s="211">
        <f>IF('Indicator Date hidden'!E169="x","x",$D$2-'Indicator Date hidden'!E169)</f>
        <v>0</v>
      </c>
      <c r="E168" s="211">
        <f>IF('Indicator Date hidden'!F169="x","x",$E$2-'Indicator Date hidden'!F169)</f>
        <v>0</v>
      </c>
      <c r="F168" s="211">
        <f>IF('Indicator Date hidden'!G169="x","x",$F$2-'Indicator Date hidden'!G169)</f>
        <v>0</v>
      </c>
      <c r="G168" s="211">
        <f>IF('Indicator Date hidden'!H169="x","x",$G$2-'Indicator Date hidden'!H169)</f>
        <v>0</v>
      </c>
      <c r="H168" s="211">
        <f>IF('Indicator Date hidden'!I169="x","x",$H$2-'Indicator Date hidden'!I169)</f>
        <v>0</v>
      </c>
      <c r="I168" s="211">
        <f>IF('Indicator Date hidden'!J169="x","x",$I$2-'Indicator Date hidden'!J169)</f>
        <v>0</v>
      </c>
      <c r="J168" s="211">
        <f>IF('Indicator Date hidden'!K169="x","x",$J$2-'Indicator Date hidden'!K169)</f>
        <v>0</v>
      </c>
      <c r="K168" s="211">
        <f>IF('Indicator Date hidden'!L169="x","x",$K$2-'Indicator Date hidden'!L169)</f>
        <v>0</v>
      </c>
      <c r="L168" s="211">
        <f>IF('Indicator Date hidden'!M169="x","x",$L$2-'Indicator Date hidden'!M169)</f>
        <v>0</v>
      </c>
      <c r="M168" s="211">
        <f>IF('Indicator Date hidden'!N169="x","x",$M$2-'Indicator Date hidden'!N169)</f>
        <v>0</v>
      </c>
      <c r="N168" s="211">
        <f>IF('Indicator Date hidden'!O169="x","x",$N$2-'Indicator Date hidden'!O169)</f>
        <v>0</v>
      </c>
      <c r="O168" s="211">
        <f>IF('Indicator Date hidden'!P169="x","x",$O$2-'Indicator Date hidden'!P169)</f>
        <v>0</v>
      </c>
      <c r="P168" s="211">
        <f>IF('Indicator Date hidden'!Q169="x","x",$P$2-'Indicator Date hidden'!Q169)</f>
        <v>0</v>
      </c>
      <c r="Q168" s="211">
        <f>IF('Indicator Date hidden'!R169="x","x",$Q$2-'Indicator Date hidden'!R169)</f>
        <v>5</v>
      </c>
      <c r="R168" s="211">
        <f>IF('Indicator Date hidden'!S169="x","x",$R$2-'Indicator Date hidden'!S169)</f>
        <v>0</v>
      </c>
      <c r="S168" s="211">
        <f>IF('Indicator Date hidden'!T169="x","x",$S$2-'Indicator Date hidden'!T169)</f>
        <v>0</v>
      </c>
      <c r="T168" s="211">
        <f>IF('Indicator Date hidden'!U169="x","x",$T$2-'Indicator Date hidden'!U169)</f>
        <v>0</v>
      </c>
      <c r="U168" s="211" t="str">
        <f>IF('Indicator Date hidden'!V169="x","x",$U$2-'Indicator Date hidden'!V169)</f>
        <v>x</v>
      </c>
      <c r="V168" s="211">
        <f>IF('Indicator Date hidden'!W169="x","x",$V$2-'Indicator Date hidden'!W169)</f>
        <v>0</v>
      </c>
      <c r="W168" s="211">
        <f>IF('Indicator Date hidden'!X169="x","x",$W$2-'Indicator Date hidden'!X169)</f>
        <v>5</v>
      </c>
      <c r="X168" s="211">
        <f>IF('Indicator Date hidden'!Y169="x","x",$X$2-'Indicator Date hidden'!Y169)</f>
        <v>4</v>
      </c>
      <c r="Y168" s="211">
        <f>IF('Indicator Date hidden'!Z169="x","x",$Y$2-'Indicator Date hidden'!Z169)</f>
        <v>0</v>
      </c>
      <c r="Z168" s="211">
        <f>IF('Indicator Date hidden'!AA169="x","x",$Z$2-'Indicator Date hidden'!AA169)</f>
        <v>0</v>
      </c>
      <c r="AA168" s="211">
        <f>IF('Indicator Date hidden'!AB169="x","x",$AA$2-'Indicator Date hidden'!AB169)</f>
        <v>0</v>
      </c>
      <c r="AB168" s="211">
        <f>IF('Indicator Date hidden'!AC169="x","x",$AB$2-'Indicator Date hidden'!AC169)</f>
        <v>0</v>
      </c>
      <c r="AC168" s="211">
        <f>IF('Indicator Date hidden'!AD169="x","x",$AC$2-'Indicator Date hidden'!AD169)</f>
        <v>0</v>
      </c>
      <c r="AD168" s="211" t="str">
        <f>IF('Indicator Date hidden'!AE169="x","x",$AD$2-'Indicator Date hidden'!AE169)</f>
        <v>x</v>
      </c>
      <c r="AE168" s="211">
        <f>IF('Indicator Date hidden'!AF169="x","x",$AE$2-'Indicator Date hidden'!AF169)</f>
        <v>0</v>
      </c>
      <c r="AF168" s="211">
        <f>IF('Indicator Date hidden'!AG169="x","x",$AF$2-'Indicator Date hidden'!AG169)</f>
        <v>9</v>
      </c>
      <c r="AG168" s="211">
        <f>IF('Indicator Date hidden'!AH169="x","x",$AG$2-'Indicator Date hidden'!AH169)</f>
        <v>0</v>
      </c>
      <c r="AH168" s="211">
        <f>IF('Indicator Date hidden'!AI169="x","x",$AH$2-'Indicator Date hidden'!AI169)</f>
        <v>0</v>
      </c>
      <c r="AI168" s="211">
        <f>IF('Indicator Date hidden'!AJ169="x","x",$AI$2-'Indicator Date hidden'!AJ169)</f>
        <v>0</v>
      </c>
      <c r="AJ168" s="211">
        <f>IF('Indicator Date hidden'!AK169="x","x",$AJ$2-'Indicator Date hidden'!AK169)</f>
        <v>1</v>
      </c>
      <c r="AK168" s="211">
        <f>IF('Indicator Date hidden'!AL169="x","x",$AK$2-'Indicator Date hidden'!AL169)</f>
        <v>1</v>
      </c>
      <c r="AL168" s="211">
        <f>IF('Indicator Date hidden'!AM169="x","x",$AL$2-'Indicator Date hidden'!AM169)</f>
        <v>0</v>
      </c>
      <c r="AM168" s="211">
        <f>IF('Indicator Date hidden'!AN169="x","x",$AM$2-'Indicator Date hidden'!AN169)</f>
        <v>0</v>
      </c>
      <c r="AN168" s="211">
        <f>IF('Indicator Date hidden'!AO169="x","x",$AN$2-'Indicator Date hidden'!AO169)</f>
        <v>0</v>
      </c>
      <c r="AO168" s="211" t="str">
        <f>IF('Indicator Date hidden'!AP169="x","x",$AO$2-'Indicator Date hidden'!AP169)</f>
        <v>x</v>
      </c>
      <c r="AP168" s="211" t="str">
        <f>IF('Indicator Date hidden'!AQ169="x","x",$AP$2-'Indicator Date hidden'!AQ169)</f>
        <v>x</v>
      </c>
      <c r="AQ168" s="211">
        <f>IF('Indicator Date hidden'!AR169="x","x",$AQ$2-'Indicator Date hidden'!AR169)</f>
        <v>6</v>
      </c>
      <c r="AR168" s="211">
        <f>IF('Indicator Date hidden'!AS169="x","x",$AR$2-'Indicator Date hidden'!AS169)</f>
        <v>0</v>
      </c>
      <c r="AS168" s="211">
        <f>IF('Indicator Date hidden'!AT169="x","x",$AS$2-'Indicator Date hidden'!AT169)</f>
        <v>0</v>
      </c>
      <c r="AT168" s="211">
        <f>IF('Indicator Date hidden'!AU169="x","x",$AT$2-'Indicator Date hidden'!AU169)</f>
        <v>0</v>
      </c>
      <c r="AU168" s="211">
        <f>IF('Indicator Date hidden'!AV169="x","x",$AU$2-'Indicator Date hidden'!AV169)</f>
        <v>1</v>
      </c>
      <c r="AV168" s="211">
        <f>IF('Indicator Date hidden'!AW169="x","x",$AV$2-'Indicator Date hidden'!AW169)</f>
        <v>0</v>
      </c>
      <c r="AW168" s="211">
        <f>IF('Indicator Date hidden'!AX169="x","x",$AW$2-'Indicator Date hidden'!AX169)</f>
        <v>0</v>
      </c>
      <c r="AX168" s="211">
        <f>IF('Indicator Date hidden'!AY169="x","x",$AX$2-'Indicator Date hidden'!AY169)</f>
        <v>0</v>
      </c>
      <c r="AY168" s="211">
        <f>IF('Indicator Date hidden'!AZ169="x","x",$AY$2-'Indicator Date hidden'!AZ169)</f>
        <v>0</v>
      </c>
      <c r="AZ168" s="211">
        <f>IF('Indicator Date hidden'!BA169="x","x",$AZ$2-'Indicator Date hidden'!BA169)</f>
        <v>0</v>
      </c>
      <c r="BA168">
        <f t="shared" si="25"/>
        <v>32</v>
      </c>
      <c r="BB168" s="21">
        <f t="shared" si="26"/>
        <v>0.68085106382978722</v>
      </c>
      <c r="BC168">
        <f t="shared" si="27"/>
        <v>8</v>
      </c>
      <c r="BD168" s="21">
        <f t="shared" si="28"/>
        <v>1.8691946494125444</v>
      </c>
      <c r="BE168" s="281">
        <f t="shared" si="29"/>
        <v>0</v>
      </c>
    </row>
    <row r="169" spans="1:57" x14ac:dyDescent="0.25">
      <c r="A169" t="s">
        <v>8628</v>
      </c>
      <c r="B169" s="211">
        <f>IF('Indicator Date hidden'!C170="x","x",$B$2-'Indicator Date hidden'!C170)</f>
        <v>0</v>
      </c>
      <c r="C169" s="211">
        <f>IF('Indicator Date hidden'!D170="x","x",$C$2-'Indicator Date hidden'!D170)</f>
        <v>0</v>
      </c>
      <c r="D169" s="211">
        <f>IF('Indicator Date hidden'!E170="x","x",$D$2-'Indicator Date hidden'!E170)</f>
        <v>0</v>
      </c>
      <c r="E169" s="211">
        <f>IF('Indicator Date hidden'!F170="x","x",$E$2-'Indicator Date hidden'!F170)</f>
        <v>0</v>
      </c>
      <c r="F169" s="211">
        <f>IF('Indicator Date hidden'!G170="x","x",$F$2-'Indicator Date hidden'!G170)</f>
        <v>0</v>
      </c>
      <c r="G169" s="211">
        <f>IF('Indicator Date hidden'!H170="x","x",$G$2-'Indicator Date hidden'!H170)</f>
        <v>0</v>
      </c>
      <c r="H169" s="211">
        <f>IF('Indicator Date hidden'!I170="x","x",$H$2-'Indicator Date hidden'!I170)</f>
        <v>0</v>
      </c>
      <c r="I169" s="211">
        <f>IF('Indicator Date hidden'!J170="x","x",$I$2-'Indicator Date hidden'!J170)</f>
        <v>0</v>
      </c>
      <c r="J169" s="211">
        <f>IF('Indicator Date hidden'!K170="x","x",$J$2-'Indicator Date hidden'!K170)</f>
        <v>0</v>
      </c>
      <c r="K169" s="211">
        <f>IF('Indicator Date hidden'!L170="x","x",$K$2-'Indicator Date hidden'!L170)</f>
        <v>0</v>
      </c>
      <c r="L169" s="211">
        <f>IF('Indicator Date hidden'!M170="x","x",$L$2-'Indicator Date hidden'!M170)</f>
        <v>0</v>
      </c>
      <c r="M169" s="211">
        <f>IF('Indicator Date hidden'!N170="x","x",$M$2-'Indicator Date hidden'!N170)</f>
        <v>0</v>
      </c>
      <c r="N169" s="211">
        <f>IF('Indicator Date hidden'!O170="x","x",$N$2-'Indicator Date hidden'!O170)</f>
        <v>0</v>
      </c>
      <c r="O169" s="211">
        <f>IF('Indicator Date hidden'!P170="x","x",$O$2-'Indicator Date hidden'!P170)</f>
        <v>0</v>
      </c>
      <c r="P169" s="211">
        <f>IF('Indicator Date hidden'!Q170="x","x",$P$2-'Indicator Date hidden'!Q170)</f>
        <v>0</v>
      </c>
      <c r="Q169" s="211">
        <f>IF('Indicator Date hidden'!R170="x","x",$Q$2-'Indicator Date hidden'!R170)</f>
        <v>2</v>
      </c>
      <c r="R169" s="211">
        <f>IF('Indicator Date hidden'!S170="x","x",$R$2-'Indicator Date hidden'!S170)</f>
        <v>0</v>
      </c>
      <c r="S169" s="211">
        <f>IF('Indicator Date hidden'!T170="x","x",$S$2-'Indicator Date hidden'!T170)</f>
        <v>0</v>
      </c>
      <c r="T169" s="211">
        <f>IF('Indicator Date hidden'!U170="x","x",$T$2-'Indicator Date hidden'!U170)</f>
        <v>0</v>
      </c>
      <c r="U169" s="211">
        <f>IF('Indicator Date hidden'!V170="x","x",$U$2-'Indicator Date hidden'!V170)</f>
        <v>0</v>
      </c>
      <c r="V169" s="211">
        <f>IF('Indicator Date hidden'!W170="x","x",$V$2-'Indicator Date hidden'!W170)</f>
        <v>0</v>
      </c>
      <c r="W169" s="211">
        <f>IF('Indicator Date hidden'!X170="x","x",$W$2-'Indicator Date hidden'!X170)</f>
        <v>2</v>
      </c>
      <c r="X169" s="211">
        <f>IF('Indicator Date hidden'!Y170="x","x",$X$2-'Indicator Date hidden'!Y170)</f>
        <v>1</v>
      </c>
      <c r="Y169" s="211">
        <f>IF('Indicator Date hidden'!Z170="x","x",$Y$2-'Indicator Date hidden'!Z170)</f>
        <v>0</v>
      </c>
      <c r="Z169" s="211">
        <f>IF('Indicator Date hidden'!AA170="x","x",$Z$2-'Indicator Date hidden'!AA170)</f>
        <v>0</v>
      </c>
      <c r="AA169" s="211">
        <f>IF('Indicator Date hidden'!AB170="x","x",$AA$2-'Indicator Date hidden'!AB170)</f>
        <v>0</v>
      </c>
      <c r="AB169" s="211">
        <f>IF('Indicator Date hidden'!AC170="x","x",$AB$2-'Indicator Date hidden'!AC170)</f>
        <v>0</v>
      </c>
      <c r="AC169" s="211">
        <f>IF('Indicator Date hidden'!AD170="x","x",$AC$2-'Indicator Date hidden'!AD170)</f>
        <v>0</v>
      </c>
      <c r="AD169" s="211">
        <f>IF('Indicator Date hidden'!AE170="x","x",$AD$2-'Indicator Date hidden'!AE170)</f>
        <v>0</v>
      </c>
      <c r="AE169" s="211">
        <f>IF('Indicator Date hidden'!AF170="x","x",$AE$2-'Indicator Date hidden'!AF170)</f>
        <v>0</v>
      </c>
      <c r="AF169" s="211">
        <f>IF('Indicator Date hidden'!AG170="x","x",$AF$2-'Indicator Date hidden'!AG170)</f>
        <v>4</v>
      </c>
      <c r="AG169" s="211">
        <f>IF('Indicator Date hidden'!AH170="x","x",$AG$2-'Indicator Date hidden'!AH170)</f>
        <v>0</v>
      </c>
      <c r="AH169" s="211">
        <f>IF('Indicator Date hidden'!AI170="x","x",$AH$2-'Indicator Date hidden'!AI170)</f>
        <v>0</v>
      </c>
      <c r="AI169" s="211">
        <f>IF('Indicator Date hidden'!AJ170="x","x",$AI$2-'Indicator Date hidden'!AJ170)</f>
        <v>0</v>
      </c>
      <c r="AJ169" s="211" t="str">
        <f>IF('Indicator Date hidden'!AK170="x","x",$AJ$2-'Indicator Date hidden'!AK170)</f>
        <v>x</v>
      </c>
      <c r="AK169" s="211">
        <f>IF('Indicator Date hidden'!AL170="x","x",$AK$2-'Indicator Date hidden'!AL170)</f>
        <v>1</v>
      </c>
      <c r="AL169" s="211">
        <f>IF('Indicator Date hidden'!AM170="x","x",$AL$2-'Indicator Date hidden'!AM170)</f>
        <v>0</v>
      </c>
      <c r="AM169" s="211">
        <f>IF('Indicator Date hidden'!AN170="x","x",$AM$2-'Indicator Date hidden'!AN170)</f>
        <v>0</v>
      </c>
      <c r="AN169" s="211">
        <f>IF('Indicator Date hidden'!AO170="x","x",$AN$2-'Indicator Date hidden'!AO170)</f>
        <v>0</v>
      </c>
      <c r="AO169" s="211" t="str">
        <f>IF('Indicator Date hidden'!AP170="x","x",$AO$2-'Indicator Date hidden'!AP170)</f>
        <v>x</v>
      </c>
      <c r="AP169" s="211" t="str">
        <f>IF('Indicator Date hidden'!AQ170="x","x",$AP$2-'Indicator Date hidden'!AQ170)</f>
        <v>x</v>
      </c>
      <c r="AQ169" s="211">
        <f>IF('Indicator Date hidden'!AR170="x","x",$AQ$2-'Indicator Date hidden'!AR170)</f>
        <v>6</v>
      </c>
      <c r="AR169" s="211">
        <f>IF('Indicator Date hidden'!AS170="x","x",$AR$2-'Indicator Date hidden'!AS170)</f>
        <v>0</v>
      </c>
      <c r="AS169" s="211">
        <f>IF('Indicator Date hidden'!AT170="x","x",$AS$2-'Indicator Date hidden'!AT170)</f>
        <v>0</v>
      </c>
      <c r="AT169" s="211">
        <f>IF('Indicator Date hidden'!AU170="x","x",$AT$2-'Indicator Date hidden'!AU170)</f>
        <v>0</v>
      </c>
      <c r="AU169" s="211">
        <f>IF('Indicator Date hidden'!AV170="x","x",$AU$2-'Indicator Date hidden'!AV170)</f>
        <v>1</v>
      </c>
      <c r="AV169" s="211">
        <f>IF('Indicator Date hidden'!AW170="x","x",$AV$2-'Indicator Date hidden'!AW170)</f>
        <v>0</v>
      </c>
      <c r="AW169" s="211">
        <f>IF('Indicator Date hidden'!AX170="x","x",$AW$2-'Indicator Date hidden'!AX170)</f>
        <v>0</v>
      </c>
      <c r="AX169" s="211">
        <f>IF('Indicator Date hidden'!AY170="x","x",$AX$2-'Indicator Date hidden'!AY170)</f>
        <v>0</v>
      </c>
      <c r="AY169" s="211">
        <f>IF('Indicator Date hidden'!AZ170="x","x",$AY$2-'Indicator Date hidden'!AZ170)</f>
        <v>0</v>
      </c>
      <c r="AZ169" s="211">
        <f>IF('Indicator Date hidden'!BA170="x","x",$AZ$2-'Indicator Date hidden'!BA170)</f>
        <v>0</v>
      </c>
      <c r="BA169">
        <f t="shared" si="25"/>
        <v>17</v>
      </c>
      <c r="BB169" s="21">
        <f t="shared" si="26"/>
        <v>0.35416666666666669</v>
      </c>
      <c r="BC169">
        <f t="shared" si="27"/>
        <v>7</v>
      </c>
      <c r="BD169" s="21">
        <f t="shared" si="28"/>
        <v>1.0895255720827401</v>
      </c>
      <c r="BE169" s="281">
        <f t="shared" si="29"/>
        <v>0</v>
      </c>
    </row>
    <row r="170" spans="1:57" x14ac:dyDescent="0.25">
      <c r="A170" t="s">
        <v>8640</v>
      </c>
      <c r="B170" s="211">
        <f>IF('Indicator Date hidden'!C171="x","x",$B$2-'Indicator Date hidden'!C171)</f>
        <v>0</v>
      </c>
      <c r="C170" s="211">
        <f>IF('Indicator Date hidden'!D171="x","x",$C$2-'Indicator Date hidden'!D171)</f>
        <v>0</v>
      </c>
      <c r="D170" s="211">
        <f>IF('Indicator Date hidden'!E171="x","x",$D$2-'Indicator Date hidden'!E171)</f>
        <v>0</v>
      </c>
      <c r="E170" s="211">
        <f>IF('Indicator Date hidden'!F171="x","x",$E$2-'Indicator Date hidden'!F171)</f>
        <v>0</v>
      </c>
      <c r="F170" s="211">
        <f>IF('Indicator Date hidden'!G171="x","x",$F$2-'Indicator Date hidden'!G171)</f>
        <v>0</v>
      </c>
      <c r="G170" s="211">
        <f>IF('Indicator Date hidden'!H171="x","x",$G$2-'Indicator Date hidden'!H171)</f>
        <v>0</v>
      </c>
      <c r="H170" s="211">
        <f>IF('Indicator Date hidden'!I171="x","x",$H$2-'Indicator Date hidden'!I171)</f>
        <v>0</v>
      </c>
      <c r="I170" s="211">
        <f>IF('Indicator Date hidden'!J171="x","x",$I$2-'Indicator Date hidden'!J171)</f>
        <v>0</v>
      </c>
      <c r="J170" s="211">
        <f>IF('Indicator Date hidden'!K171="x","x",$J$2-'Indicator Date hidden'!K171)</f>
        <v>0</v>
      </c>
      <c r="K170" s="211">
        <f>IF('Indicator Date hidden'!L171="x","x",$K$2-'Indicator Date hidden'!L171)</f>
        <v>0</v>
      </c>
      <c r="L170" s="211">
        <f>IF('Indicator Date hidden'!M171="x","x",$L$2-'Indicator Date hidden'!M171)</f>
        <v>0</v>
      </c>
      <c r="M170" s="211">
        <f>IF('Indicator Date hidden'!N171="x","x",$M$2-'Indicator Date hidden'!N171)</f>
        <v>0</v>
      </c>
      <c r="N170" s="211">
        <f>IF('Indicator Date hidden'!O171="x","x",$N$2-'Indicator Date hidden'!O171)</f>
        <v>0</v>
      </c>
      <c r="O170" s="211">
        <f>IF('Indicator Date hidden'!P171="x","x",$O$2-'Indicator Date hidden'!P171)</f>
        <v>0</v>
      </c>
      <c r="P170" s="211">
        <f>IF('Indicator Date hidden'!Q171="x","x",$P$2-'Indicator Date hidden'!Q171)</f>
        <v>0</v>
      </c>
      <c r="Q170" s="211">
        <f>IF('Indicator Date hidden'!R171="x","x",$Q$2-'Indicator Date hidden'!R171)</f>
        <v>4</v>
      </c>
      <c r="R170" s="211">
        <f>IF('Indicator Date hidden'!S171="x","x",$R$2-'Indicator Date hidden'!S171)</f>
        <v>0</v>
      </c>
      <c r="S170" s="211">
        <f>IF('Indicator Date hidden'!T171="x","x",$S$2-'Indicator Date hidden'!T171)</f>
        <v>0</v>
      </c>
      <c r="T170" s="211">
        <f>IF('Indicator Date hidden'!U171="x","x",$T$2-'Indicator Date hidden'!U171)</f>
        <v>0</v>
      </c>
      <c r="U170" s="211">
        <f>IF('Indicator Date hidden'!V171="x","x",$U$2-'Indicator Date hidden'!V171)</f>
        <v>0</v>
      </c>
      <c r="V170" s="211">
        <f>IF('Indicator Date hidden'!W171="x","x",$V$2-'Indicator Date hidden'!W171)</f>
        <v>0</v>
      </c>
      <c r="W170" s="211">
        <f>IF('Indicator Date hidden'!X171="x","x",$W$2-'Indicator Date hidden'!X171)</f>
        <v>3</v>
      </c>
      <c r="X170" s="211">
        <f>IF('Indicator Date hidden'!Y171="x","x",$X$2-'Indicator Date hidden'!Y171)</f>
        <v>2</v>
      </c>
      <c r="Y170" s="211">
        <f>IF('Indicator Date hidden'!Z171="x","x",$Y$2-'Indicator Date hidden'!Z171)</f>
        <v>0</v>
      </c>
      <c r="Z170" s="211">
        <f>IF('Indicator Date hidden'!AA171="x","x",$Z$2-'Indicator Date hidden'!AA171)</f>
        <v>0</v>
      </c>
      <c r="AA170" s="211">
        <f>IF('Indicator Date hidden'!AB171="x","x",$AA$2-'Indicator Date hidden'!AB171)</f>
        <v>0</v>
      </c>
      <c r="AB170" s="211">
        <f>IF('Indicator Date hidden'!AC171="x","x",$AB$2-'Indicator Date hidden'!AC171)</f>
        <v>0</v>
      </c>
      <c r="AC170" s="211">
        <f>IF('Indicator Date hidden'!AD171="x","x",$AC$2-'Indicator Date hidden'!AD171)</f>
        <v>0</v>
      </c>
      <c r="AD170" s="211">
        <f>IF('Indicator Date hidden'!AE171="x","x",$AD$2-'Indicator Date hidden'!AE171)</f>
        <v>0</v>
      </c>
      <c r="AE170" s="211">
        <f>IF('Indicator Date hidden'!AF171="x","x",$AE$2-'Indicator Date hidden'!AF171)</f>
        <v>0</v>
      </c>
      <c r="AF170" s="211">
        <f>IF('Indicator Date hidden'!AG171="x","x",$AF$2-'Indicator Date hidden'!AG171)</f>
        <v>1</v>
      </c>
      <c r="AG170" s="211">
        <f>IF('Indicator Date hidden'!AH171="x","x",$AG$2-'Indicator Date hidden'!AH171)</f>
        <v>0</v>
      </c>
      <c r="AH170" s="211">
        <f>IF('Indicator Date hidden'!AI171="x","x",$AH$2-'Indicator Date hidden'!AI171)</f>
        <v>0</v>
      </c>
      <c r="AI170" s="211">
        <f>IF('Indicator Date hidden'!AJ171="x","x",$AI$2-'Indicator Date hidden'!AJ171)</f>
        <v>0</v>
      </c>
      <c r="AJ170" s="211" t="str">
        <f>IF('Indicator Date hidden'!AK171="x","x",$AJ$2-'Indicator Date hidden'!AK171)</f>
        <v>x</v>
      </c>
      <c r="AK170" s="211">
        <f>IF('Indicator Date hidden'!AL171="x","x",$AK$2-'Indicator Date hidden'!AL171)</f>
        <v>0</v>
      </c>
      <c r="AL170" s="211">
        <f>IF('Indicator Date hidden'!AM171="x","x",$AL$2-'Indicator Date hidden'!AM171)</f>
        <v>0</v>
      </c>
      <c r="AM170" s="211">
        <f>IF('Indicator Date hidden'!AN171="x","x",$AM$2-'Indicator Date hidden'!AN171)</f>
        <v>0</v>
      </c>
      <c r="AN170" s="211">
        <f>IF('Indicator Date hidden'!AO171="x","x",$AN$2-'Indicator Date hidden'!AO171)</f>
        <v>0</v>
      </c>
      <c r="AO170" s="211">
        <f>IF('Indicator Date hidden'!AP171="x","x",$AO$2-'Indicator Date hidden'!AP171)</f>
        <v>1</v>
      </c>
      <c r="AP170" s="211">
        <f>IF('Indicator Date hidden'!AQ171="x","x",$AP$2-'Indicator Date hidden'!AQ171)</f>
        <v>0</v>
      </c>
      <c r="AQ170" s="211">
        <f>IF('Indicator Date hidden'!AR171="x","x",$AQ$2-'Indicator Date hidden'!AR171)</f>
        <v>0</v>
      </c>
      <c r="AR170" s="211">
        <f>IF('Indicator Date hidden'!AS171="x","x",$AR$2-'Indicator Date hidden'!AS171)</f>
        <v>0</v>
      </c>
      <c r="AS170" s="211">
        <f>IF('Indicator Date hidden'!AT171="x","x",$AS$2-'Indicator Date hidden'!AT171)</f>
        <v>0</v>
      </c>
      <c r="AT170" s="211">
        <f>IF('Indicator Date hidden'!AU171="x","x",$AT$2-'Indicator Date hidden'!AU171)</f>
        <v>0</v>
      </c>
      <c r="AU170" s="211">
        <f>IF('Indicator Date hidden'!AV171="x","x",$AU$2-'Indicator Date hidden'!AV171)</f>
        <v>2</v>
      </c>
      <c r="AV170" s="211">
        <f>IF('Indicator Date hidden'!AW171="x","x",$AV$2-'Indicator Date hidden'!AW171)</f>
        <v>0</v>
      </c>
      <c r="AW170" s="211">
        <f>IF('Indicator Date hidden'!AX171="x","x",$AW$2-'Indicator Date hidden'!AX171)</f>
        <v>0</v>
      </c>
      <c r="AX170" s="211">
        <f>IF('Indicator Date hidden'!AY171="x","x",$AX$2-'Indicator Date hidden'!AY171)</f>
        <v>0</v>
      </c>
      <c r="AY170" s="211">
        <f>IF('Indicator Date hidden'!AZ171="x","x",$AY$2-'Indicator Date hidden'!AZ171)</f>
        <v>0</v>
      </c>
      <c r="AZ170" s="211">
        <f>IF('Indicator Date hidden'!BA171="x","x",$AZ$2-'Indicator Date hidden'!BA171)</f>
        <v>0</v>
      </c>
      <c r="BA170">
        <f t="shared" si="25"/>
        <v>13</v>
      </c>
      <c r="BB170" s="21">
        <f t="shared" si="26"/>
        <v>0.26</v>
      </c>
      <c r="BC170">
        <f t="shared" si="27"/>
        <v>6</v>
      </c>
      <c r="BD170" s="21">
        <f t="shared" si="28"/>
        <v>0.79523581408284172</v>
      </c>
      <c r="BE170" s="281">
        <f t="shared" si="29"/>
        <v>0</v>
      </c>
    </row>
    <row r="171" spans="1:57" x14ac:dyDescent="0.25">
      <c r="A171" t="s">
        <v>8626</v>
      </c>
      <c r="B171" s="211">
        <f>IF('Indicator Date hidden'!C172="x","x",$B$2-'Indicator Date hidden'!C172)</f>
        <v>0</v>
      </c>
      <c r="C171" s="211">
        <f>IF('Indicator Date hidden'!D172="x","x",$C$2-'Indicator Date hidden'!D172)</f>
        <v>0</v>
      </c>
      <c r="D171" s="211">
        <f>IF('Indicator Date hidden'!E172="x","x",$D$2-'Indicator Date hidden'!E172)</f>
        <v>0</v>
      </c>
      <c r="E171" s="211">
        <f>IF('Indicator Date hidden'!F172="x","x",$E$2-'Indicator Date hidden'!F172)</f>
        <v>0</v>
      </c>
      <c r="F171" s="211">
        <f>IF('Indicator Date hidden'!G172="x","x",$F$2-'Indicator Date hidden'!G172)</f>
        <v>0</v>
      </c>
      <c r="G171" s="211">
        <f>IF('Indicator Date hidden'!H172="x","x",$G$2-'Indicator Date hidden'!H172)</f>
        <v>0</v>
      </c>
      <c r="H171" s="211">
        <f>IF('Indicator Date hidden'!I172="x","x",$H$2-'Indicator Date hidden'!I172)</f>
        <v>0</v>
      </c>
      <c r="I171" s="211">
        <f>IF('Indicator Date hidden'!J172="x","x",$I$2-'Indicator Date hidden'!J172)</f>
        <v>0</v>
      </c>
      <c r="J171" s="211">
        <f>IF('Indicator Date hidden'!K172="x","x",$J$2-'Indicator Date hidden'!K172)</f>
        <v>0</v>
      </c>
      <c r="K171" s="211">
        <f>IF('Indicator Date hidden'!L172="x","x",$K$2-'Indicator Date hidden'!L172)</f>
        <v>0</v>
      </c>
      <c r="L171" s="211">
        <f>IF('Indicator Date hidden'!M172="x","x",$L$2-'Indicator Date hidden'!M172)</f>
        <v>0</v>
      </c>
      <c r="M171" s="211">
        <f>IF('Indicator Date hidden'!N172="x","x",$M$2-'Indicator Date hidden'!N172)</f>
        <v>0</v>
      </c>
      <c r="N171" s="211">
        <f>IF('Indicator Date hidden'!O172="x","x",$N$2-'Indicator Date hidden'!O172)</f>
        <v>0</v>
      </c>
      <c r="O171" s="211">
        <f>IF('Indicator Date hidden'!P172="x","x",$O$2-'Indicator Date hidden'!P172)</f>
        <v>0</v>
      </c>
      <c r="P171" s="211">
        <f>IF('Indicator Date hidden'!Q172="x","x",$P$2-'Indicator Date hidden'!Q172)</f>
        <v>0</v>
      </c>
      <c r="Q171" s="211">
        <f>IF('Indicator Date hidden'!R172="x","x",$Q$2-'Indicator Date hidden'!R172)</f>
        <v>8</v>
      </c>
      <c r="R171" s="211">
        <f>IF('Indicator Date hidden'!S172="x","x",$R$2-'Indicator Date hidden'!S172)</f>
        <v>0</v>
      </c>
      <c r="S171" s="211">
        <f>IF('Indicator Date hidden'!T172="x","x",$S$2-'Indicator Date hidden'!T172)</f>
        <v>0</v>
      </c>
      <c r="T171" s="211">
        <f>IF('Indicator Date hidden'!U172="x","x",$T$2-'Indicator Date hidden'!U172)</f>
        <v>0</v>
      </c>
      <c r="U171" s="211">
        <f>IF('Indicator Date hidden'!V172="x","x",$U$2-'Indicator Date hidden'!V172)</f>
        <v>0</v>
      </c>
      <c r="V171" s="211">
        <f>IF('Indicator Date hidden'!W172="x","x",$V$2-'Indicator Date hidden'!W172)</f>
        <v>0</v>
      </c>
      <c r="W171" s="211">
        <f>IF('Indicator Date hidden'!X172="x","x",$W$2-'Indicator Date hidden'!X172)</f>
        <v>2</v>
      </c>
      <c r="X171" s="211">
        <f>IF('Indicator Date hidden'!Y172="x","x",$X$2-'Indicator Date hidden'!Y172)</f>
        <v>4</v>
      </c>
      <c r="Y171" s="211">
        <f>IF('Indicator Date hidden'!Z172="x","x",$Y$2-'Indicator Date hidden'!Z172)</f>
        <v>0</v>
      </c>
      <c r="Z171" s="211">
        <f>IF('Indicator Date hidden'!AA172="x","x",$Z$2-'Indicator Date hidden'!AA172)</f>
        <v>0</v>
      </c>
      <c r="AA171" s="211">
        <f>IF('Indicator Date hidden'!AB172="x","x",$AA$2-'Indicator Date hidden'!AB172)</f>
        <v>0</v>
      </c>
      <c r="AB171" s="211">
        <f>IF('Indicator Date hidden'!AC172="x","x",$AB$2-'Indicator Date hidden'!AC172)</f>
        <v>0</v>
      </c>
      <c r="AC171" s="211">
        <f>IF('Indicator Date hidden'!AD172="x","x",$AC$2-'Indicator Date hidden'!AD172)</f>
        <v>0</v>
      </c>
      <c r="AD171" s="211">
        <f>IF('Indicator Date hidden'!AE172="x","x",$AD$2-'Indicator Date hidden'!AE172)</f>
        <v>0</v>
      </c>
      <c r="AE171" s="211">
        <f>IF('Indicator Date hidden'!AF172="x","x",$AE$2-'Indicator Date hidden'!AF172)</f>
        <v>0</v>
      </c>
      <c r="AF171" s="211">
        <f>IF('Indicator Date hidden'!AG172="x","x",$AF$2-'Indicator Date hidden'!AG172)</f>
        <v>1</v>
      </c>
      <c r="AG171" s="211">
        <f>IF('Indicator Date hidden'!AH172="x","x",$AG$2-'Indicator Date hidden'!AH172)</f>
        <v>0</v>
      </c>
      <c r="AH171" s="211">
        <f>IF('Indicator Date hidden'!AI172="x","x",$AH$2-'Indicator Date hidden'!AI172)</f>
        <v>0</v>
      </c>
      <c r="AI171" s="211">
        <f>IF('Indicator Date hidden'!AJ172="x","x",$AI$2-'Indicator Date hidden'!AJ172)</f>
        <v>0</v>
      </c>
      <c r="AJ171" s="211">
        <f>IF('Indicator Date hidden'!AK172="x","x",$AJ$2-'Indicator Date hidden'!AK172)</f>
        <v>1</v>
      </c>
      <c r="AK171" s="211">
        <f>IF('Indicator Date hidden'!AL172="x","x",$AK$2-'Indicator Date hidden'!AL172)</f>
        <v>1</v>
      </c>
      <c r="AL171" s="211">
        <f>IF('Indicator Date hidden'!AM172="x","x",$AL$2-'Indicator Date hidden'!AM172)</f>
        <v>0</v>
      </c>
      <c r="AM171" s="211">
        <f>IF('Indicator Date hidden'!AN172="x","x",$AM$2-'Indicator Date hidden'!AN172)</f>
        <v>0</v>
      </c>
      <c r="AN171" s="211">
        <f>IF('Indicator Date hidden'!AO172="x","x",$AN$2-'Indicator Date hidden'!AO172)</f>
        <v>0</v>
      </c>
      <c r="AO171" s="211">
        <f>IF('Indicator Date hidden'!AP172="x","x",$AO$2-'Indicator Date hidden'!AP172)</f>
        <v>0</v>
      </c>
      <c r="AP171" s="211">
        <f>IF('Indicator Date hidden'!AQ172="x","x",$AP$2-'Indicator Date hidden'!AQ172)</f>
        <v>0</v>
      </c>
      <c r="AQ171" s="211">
        <f>IF('Indicator Date hidden'!AR172="x","x",$AQ$2-'Indicator Date hidden'!AR172)</f>
        <v>0</v>
      </c>
      <c r="AR171" s="211">
        <f>IF('Indicator Date hidden'!AS172="x","x",$AR$2-'Indicator Date hidden'!AS172)</f>
        <v>0</v>
      </c>
      <c r="AS171" s="211">
        <f>IF('Indicator Date hidden'!AT172="x","x",$AS$2-'Indicator Date hidden'!AT172)</f>
        <v>0</v>
      </c>
      <c r="AT171" s="211">
        <f>IF('Indicator Date hidden'!AU172="x","x",$AT$2-'Indicator Date hidden'!AU172)</f>
        <v>0</v>
      </c>
      <c r="AU171" s="211">
        <f>IF('Indicator Date hidden'!AV172="x","x",$AU$2-'Indicator Date hidden'!AV172)</f>
        <v>4</v>
      </c>
      <c r="AV171" s="211">
        <f>IF('Indicator Date hidden'!AW172="x","x",$AV$2-'Indicator Date hidden'!AW172)</f>
        <v>0</v>
      </c>
      <c r="AW171" s="211">
        <f>IF('Indicator Date hidden'!AX172="x","x",$AW$2-'Indicator Date hidden'!AX172)</f>
        <v>0</v>
      </c>
      <c r="AX171" s="211">
        <f>IF('Indicator Date hidden'!AY172="x","x",$AX$2-'Indicator Date hidden'!AY172)</f>
        <v>0</v>
      </c>
      <c r="AY171" s="211">
        <f>IF('Indicator Date hidden'!AZ172="x","x",$AY$2-'Indicator Date hidden'!AZ172)</f>
        <v>0</v>
      </c>
      <c r="AZ171" s="211">
        <f>IF('Indicator Date hidden'!BA172="x","x",$AZ$2-'Indicator Date hidden'!BA172)</f>
        <v>0</v>
      </c>
      <c r="BA171">
        <f t="shared" si="25"/>
        <v>21</v>
      </c>
      <c r="BB171" s="21">
        <f t="shared" si="26"/>
        <v>0.41176470588235292</v>
      </c>
      <c r="BC171">
        <f t="shared" si="27"/>
        <v>7</v>
      </c>
      <c r="BD171" s="21">
        <f t="shared" si="28"/>
        <v>1.3601682506685981</v>
      </c>
      <c r="BE171" s="281">
        <f t="shared" si="29"/>
        <v>0</v>
      </c>
    </row>
    <row r="172" spans="1:57" x14ac:dyDescent="0.25">
      <c r="A172" t="s">
        <v>8542</v>
      </c>
      <c r="B172" s="211">
        <f>IF('Indicator Date hidden'!C173="x","x",$B$2-'Indicator Date hidden'!C173)</f>
        <v>0</v>
      </c>
      <c r="C172" s="211">
        <f>IF('Indicator Date hidden'!D173="x","x",$C$2-'Indicator Date hidden'!D173)</f>
        <v>0</v>
      </c>
      <c r="D172" s="211">
        <f>IF('Indicator Date hidden'!E173="x","x",$D$2-'Indicator Date hidden'!E173)</f>
        <v>0</v>
      </c>
      <c r="E172" s="211">
        <f>IF('Indicator Date hidden'!F173="x","x",$E$2-'Indicator Date hidden'!F173)</f>
        <v>0</v>
      </c>
      <c r="F172" s="211">
        <f>IF('Indicator Date hidden'!G173="x","x",$F$2-'Indicator Date hidden'!G173)</f>
        <v>0</v>
      </c>
      <c r="G172" s="211">
        <f>IF('Indicator Date hidden'!H173="x","x",$G$2-'Indicator Date hidden'!H173)</f>
        <v>0</v>
      </c>
      <c r="H172" s="211">
        <f>IF('Indicator Date hidden'!I173="x","x",$H$2-'Indicator Date hidden'!I173)</f>
        <v>0</v>
      </c>
      <c r="I172" s="211">
        <f>IF('Indicator Date hidden'!J173="x","x",$I$2-'Indicator Date hidden'!J173)</f>
        <v>0</v>
      </c>
      <c r="J172" s="211">
        <f>IF('Indicator Date hidden'!K173="x","x",$J$2-'Indicator Date hidden'!K173)</f>
        <v>0</v>
      </c>
      <c r="K172" s="211">
        <f>IF('Indicator Date hidden'!L173="x","x",$K$2-'Indicator Date hidden'!L173)</f>
        <v>0</v>
      </c>
      <c r="L172" s="211">
        <f>IF('Indicator Date hidden'!M173="x","x",$L$2-'Indicator Date hidden'!M173)</f>
        <v>0</v>
      </c>
      <c r="M172" s="211">
        <f>IF('Indicator Date hidden'!N173="x","x",$M$2-'Indicator Date hidden'!N173)</f>
        <v>0</v>
      </c>
      <c r="N172" s="211">
        <f>IF('Indicator Date hidden'!O173="x","x",$N$2-'Indicator Date hidden'!O173)</f>
        <v>0</v>
      </c>
      <c r="O172" s="211">
        <f>IF('Indicator Date hidden'!P173="x","x",$O$2-'Indicator Date hidden'!P173)</f>
        <v>0</v>
      </c>
      <c r="P172" s="211">
        <f>IF('Indicator Date hidden'!Q173="x","x",$P$2-'Indicator Date hidden'!Q173)</f>
        <v>0</v>
      </c>
      <c r="Q172" s="211">
        <f>IF('Indicator Date hidden'!R173="x","x",$Q$2-'Indicator Date hidden'!R173)</f>
        <v>3</v>
      </c>
      <c r="R172" s="211">
        <f>IF('Indicator Date hidden'!S173="x","x",$R$2-'Indicator Date hidden'!S173)</f>
        <v>0</v>
      </c>
      <c r="S172" s="211">
        <f>IF('Indicator Date hidden'!T173="x","x",$S$2-'Indicator Date hidden'!T173)</f>
        <v>0</v>
      </c>
      <c r="T172" s="211">
        <f>IF('Indicator Date hidden'!U173="x","x",$T$2-'Indicator Date hidden'!U173)</f>
        <v>0</v>
      </c>
      <c r="U172" s="211">
        <f>IF('Indicator Date hidden'!V173="x","x",$U$2-'Indicator Date hidden'!V173)</f>
        <v>0</v>
      </c>
      <c r="V172" s="211">
        <f>IF('Indicator Date hidden'!W173="x","x",$V$2-'Indicator Date hidden'!W173)</f>
        <v>0</v>
      </c>
      <c r="W172" s="211">
        <f>IF('Indicator Date hidden'!X173="x","x",$W$2-'Indicator Date hidden'!X173)</f>
        <v>3</v>
      </c>
      <c r="X172" s="211">
        <f>IF('Indicator Date hidden'!Y173="x","x",$X$2-'Indicator Date hidden'!Y173)</f>
        <v>4</v>
      </c>
      <c r="Y172" s="211">
        <f>IF('Indicator Date hidden'!Z173="x","x",$Y$2-'Indicator Date hidden'!Z173)</f>
        <v>0</v>
      </c>
      <c r="Z172" s="211">
        <f>IF('Indicator Date hidden'!AA173="x","x",$Z$2-'Indicator Date hidden'!AA173)</f>
        <v>0</v>
      </c>
      <c r="AA172" s="211">
        <f>IF('Indicator Date hidden'!AB173="x","x",$AA$2-'Indicator Date hidden'!AB173)</f>
        <v>1</v>
      </c>
      <c r="AB172" s="211">
        <f>IF('Indicator Date hidden'!AC173="x","x",$AB$2-'Indicator Date hidden'!AC173)</f>
        <v>0</v>
      </c>
      <c r="AC172" s="211">
        <f>IF('Indicator Date hidden'!AD173="x","x",$AC$2-'Indicator Date hidden'!AD173)</f>
        <v>0</v>
      </c>
      <c r="AD172" s="211" t="str">
        <f>IF('Indicator Date hidden'!AE173="x","x",$AD$2-'Indicator Date hidden'!AE173)</f>
        <v>x</v>
      </c>
      <c r="AE172" s="211">
        <f>IF('Indicator Date hidden'!AF173="x","x",$AE$2-'Indicator Date hidden'!AF173)</f>
        <v>0</v>
      </c>
      <c r="AF172" s="211">
        <f>IF('Indicator Date hidden'!AG173="x","x",$AF$2-'Indicator Date hidden'!AG173)</f>
        <v>5</v>
      </c>
      <c r="AG172" s="211">
        <f>IF('Indicator Date hidden'!AH173="x","x",$AG$2-'Indicator Date hidden'!AH173)</f>
        <v>0</v>
      </c>
      <c r="AH172" s="211">
        <f>IF('Indicator Date hidden'!AI173="x","x",$AH$2-'Indicator Date hidden'!AI173)</f>
        <v>0</v>
      </c>
      <c r="AI172" s="211">
        <f>IF('Indicator Date hidden'!AJ173="x","x",$AI$2-'Indicator Date hidden'!AJ173)</f>
        <v>0</v>
      </c>
      <c r="AJ172" s="211">
        <f>IF('Indicator Date hidden'!AK173="x","x",$AJ$2-'Indicator Date hidden'!AK173)</f>
        <v>1</v>
      </c>
      <c r="AK172" s="211">
        <f>IF('Indicator Date hidden'!AL173="x","x",$AK$2-'Indicator Date hidden'!AL173)</f>
        <v>1</v>
      </c>
      <c r="AL172" s="211">
        <f>IF('Indicator Date hidden'!AM173="x","x",$AL$2-'Indicator Date hidden'!AM173)</f>
        <v>0</v>
      </c>
      <c r="AM172" s="211">
        <f>IF('Indicator Date hidden'!AN173="x","x",$AM$2-'Indicator Date hidden'!AN173)</f>
        <v>0</v>
      </c>
      <c r="AN172" s="211">
        <f>IF('Indicator Date hidden'!AO173="x","x",$AN$2-'Indicator Date hidden'!AO173)</f>
        <v>0</v>
      </c>
      <c r="AO172" s="211">
        <f>IF('Indicator Date hidden'!AP173="x","x",$AO$2-'Indicator Date hidden'!AP173)</f>
        <v>1</v>
      </c>
      <c r="AP172" s="211">
        <f>IF('Indicator Date hidden'!AQ173="x","x",$AP$2-'Indicator Date hidden'!AQ173)</f>
        <v>1</v>
      </c>
      <c r="AQ172" s="211">
        <f>IF('Indicator Date hidden'!AR173="x","x",$AQ$2-'Indicator Date hidden'!AR173)</f>
        <v>0</v>
      </c>
      <c r="AR172" s="211">
        <f>IF('Indicator Date hidden'!AS173="x","x",$AR$2-'Indicator Date hidden'!AS173)</f>
        <v>0</v>
      </c>
      <c r="AS172" s="211">
        <f>IF('Indicator Date hidden'!AT173="x","x",$AS$2-'Indicator Date hidden'!AT173)</f>
        <v>0</v>
      </c>
      <c r="AT172" s="211">
        <f>IF('Indicator Date hidden'!AU173="x","x",$AT$2-'Indicator Date hidden'!AU173)</f>
        <v>0</v>
      </c>
      <c r="AU172" s="211">
        <f>IF('Indicator Date hidden'!AV173="x","x",$AU$2-'Indicator Date hidden'!AV173)</f>
        <v>1</v>
      </c>
      <c r="AV172" s="211">
        <f>IF('Indicator Date hidden'!AW173="x","x",$AV$2-'Indicator Date hidden'!AW173)</f>
        <v>0</v>
      </c>
      <c r="AW172" s="211">
        <f>IF('Indicator Date hidden'!AX173="x","x",$AW$2-'Indicator Date hidden'!AX173)</f>
        <v>0</v>
      </c>
      <c r="AX172" s="211">
        <f>IF('Indicator Date hidden'!AY173="x","x",$AX$2-'Indicator Date hidden'!AY173)</f>
        <v>0</v>
      </c>
      <c r="AY172" s="211">
        <f>IF('Indicator Date hidden'!AZ173="x","x",$AY$2-'Indicator Date hidden'!AZ173)</f>
        <v>0</v>
      </c>
      <c r="AZ172" s="211">
        <f>IF('Indicator Date hidden'!BA173="x","x",$AZ$2-'Indicator Date hidden'!BA173)</f>
        <v>0</v>
      </c>
      <c r="BA172">
        <f t="shared" si="25"/>
        <v>21</v>
      </c>
      <c r="BB172" s="21">
        <f t="shared" si="26"/>
        <v>0.42</v>
      </c>
      <c r="BC172">
        <f t="shared" si="27"/>
        <v>10</v>
      </c>
      <c r="BD172" s="21">
        <f t="shared" si="28"/>
        <v>1.06</v>
      </c>
      <c r="BE172" s="281">
        <f t="shared" si="29"/>
        <v>0</v>
      </c>
    </row>
    <row r="173" spans="1:57" x14ac:dyDescent="0.25">
      <c r="A173" t="s">
        <v>8632</v>
      </c>
      <c r="B173" s="211">
        <f>IF('Indicator Date hidden'!C174="x","x",$B$2-'Indicator Date hidden'!C174)</f>
        <v>0</v>
      </c>
      <c r="C173" s="211">
        <f>IF('Indicator Date hidden'!D174="x","x",$C$2-'Indicator Date hidden'!D174)</f>
        <v>0</v>
      </c>
      <c r="D173" s="211">
        <f>IF('Indicator Date hidden'!E174="x","x",$D$2-'Indicator Date hidden'!E174)</f>
        <v>0</v>
      </c>
      <c r="E173" s="211">
        <f>IF('Indicator Date hidden'!F174="x","x",$E$2-'Indicator Date hidden'!F174)</f>
        <v>0</v>
      </c>
      <c r="F173" s="211">
        <f>IF('Indicator Date hidden'!G174="x","x",$F$2-'Indicator Date hidden'!G174)</f>
        <v>0</v>
      </c>
      <c r="G173" s="211">
        <f>IF('Indicator Date hidden'!H174="x","x",$G$2-'Indicator Date hidden'!H174)</f>
        <v>0</v>
      </c>
      <c r="H173" s="211">
        <f>IF('Indicator Date hidden'!I174="x","x",$H$2-'Indicator Date hidden'!I174)</f>
        <v>0</v>
      </c>
      <c r="I173" s="211">
        <f>IF('Indicator Date hidden'!J174="x","x",$I$2-'Indicator Date hidden'!J174)</f>
        <v>0</v>
      </c>
      <c r="J173" s="211">
        <f>IF('Indicator Date hidden'!K174="x","x",$J$2-'Indicator Date hidden'!K174)</f>
        <v>0</v>
      </c>
      <c r="K173" s="211">
        <f>IF('Indicator Date hidden'!L174="x","x",$K$2-'Indicator Date hidden'!L174)</f>
        <v>0</v>
      </c>
      <c r="L173" s="211">
        <f>IF('Indicator Date hidden'!M174="x","x",$L$2-'Indicator Date hidden'!M174)</f>
        <v>0</v>
      </c>
      <c r="M173" s="211">
        <f>IF('Indicator Date hidden'!N174="x","x",$M$2-'Indicator Date hidden'!N174)</f>
        <v>0</v>
      </c>
      <c r="N173" s="211">
        <f>IF('Indicator Date hidden'!O174="x","x",$N$2-'Indicator Date hidden'!O174)</f>
        <v>0</v>
      </c>
      <c r="O173" s="211">
        <f>IF('Indicator Date hidden'!P174="x","x",$O$2-'Indicator Date hidden'!P174)</f>
        <v>0</v>
      </c>
      <c r="P173" s="211">
        <f>IF('Indicator Date hidden'!Q174="x","x",$P$2-'Indicator Date hidden'!Q174)</f>
        <v>0</v>
      </c>
      <c r="Q173" s="211">
        <f>IF('Indicator Date hidden'!R174="x","x",$Q$2-'Indicator Date hidden'!R174)</f>
        <v>4</v>
      </c>
      <c r="R173" s="211">
        <f>IF('Indicator Date hidden'!S174="x","x",$R$2-'Indicator Date hidden'!S174)</f>
        <v>0</v>
      </c>
      <c r="S173" s="211">
        <f>IF('Indicator Date hidden'!T174="x","x",$S$2-'Indicator Date hidden'!T174)</f>
        <v>0</v>
      </c>
      <c r="T173" s="211">
        <f>IF('Indicator Date hidden'!U174="x","x",$T$2-'Indicator Date hidden'!U174)</f>
        <v>0</v>
      </c>
      <c r="U173" s="211">
        <f>IF('Indicator Date hidden'!V174="x","x",$U$2-'Indicator Date hidden'!V174)</f>
        <v>0</v>
      </c>
      <c r="V173" s="211">
        <f>IF('Indicator Date hidden'!W174="x","x",$V$2-'Indicator Date hidden'!W174)</f>
        <v>0</v>
      </c>
      <c r="W173" s="211">
        <f>IF('Indicator Date hidden'!X174="x","x",$W$2-'Indicator Date hidden'!X174)</f>
        <v>5</v>
      </c>
      <c r="X173" s="211">
        <f>IF('Indicator Date hidden'!Y174="x","x",$X$2-'Indicator Date hidden'!Y174)</f>
        <v>3</v>
      </c>
      <c r="Y173" s="211">
        <f>IF('Indicator Date hidden'!Z174="x","x",$Y$2-'Indicator Date hidden'!Z174)</f>
        <v>0</v>
      </c>
      <c r="Z173" s="211">
        <f>IF('Indicator Date hidden'!AA174="x","x",$Z$2-'Indicator Date hidden'!AA174)</f>
        <v>0</v>
      </c>
      <c r="AA173" s="211" t="str">
        <f>IF('Indicator Date hidden'!AB174="x","x",$AA$2-'Indicator Date hidden'!AB174)</f>
        <v>x</v>
      </c>
      <c r="AB173" s="211">
        <f>IF('Indicator Date hidden'!AC174="x","x",$AB$2-'Indicator Date hidden'!AC174)</f>
        <v>0</v>
      </c>
      <c r="AC173" s="211">
        <f>IF('Indicator Date hidden'!AD174="x","x",$AC$2-'Indicator Date hidden'!AD174)</f>
        <v>0</v>
      </c>
      <c r="AD173" s="211">
        <f>IF('Indicator Date hidden'!AE174="x","x",$AD$2-'Indicator Date hidden'!AE174)</f>
        <v>0</v>
      </c>
      <c r="AE173" s="211" t="str">
        <f>IF('Indicator Date hidden'!AF174="x","x",$AE$2-'Indicator Date hidden'!AF174)</f>
        <v>x</v>
      </c>
      <c r="AF173" s="211">
        <f>IF('Indicator Date hidden'!AG174="x","x",$AF$2-'Indicator Date hidden'!AG174)</f>
        <v>6</v>
      </c>
      <c r="AG173" s="211">
        <f>IF('Indicator Date hidden'!AH174="x","x",$AG$2-'Indicator Date hidden'!AH174)</f>
        <v>0</v>
      </c>
      <c r="AH173" s="211">
        <f>IF('Indicator Date hidden'!AI174="x","x",$AH$2-'Indicator Date hidden'!AI174)</f>
        <v>0</v>
      </c>
      <c r="AI173" s="211">
        <f>IF('Indicator Date hidden'!AJ174="x","x",$AI$2-'Indicator Date hidden'!AJ174)</f>
        <v>0</v>
      </c>
      <c r="AJ173" s="211">
        <f>IF('Indicator Date hidden'!AK174="x","x",$AJ$2-'Indicator Date hidden'!AK174)</f>
        <v>1</v>
      </c>
      <c r="AK173" s="211">
        <f>IF('Indicator Date hidden'!AL174="x","x",$AK$2-'Indicator Date hidden'!AL174)</f>
        <v>1</v>
      </c>
      <c r="AL173" s="211">
        <f>IF('Indicator Date hidden'!AM174="x","x",$AL$2-'Indicator Date hidden'!AM174)</f>
        <v>0</v>
      </c>
      <c r="AM173" s="211">
        <f>IF('Indicator Date hidden'!AN174="x","x",$AM$2-'Indicator Date hidden'!AN174)</f>
        <v>0</v>
      </c>
      <c r="AN173" s="211">
        <f>IF('Indicator Date hidden'!AO174="x","x",$AN$2-'Indicator Date hidden'!AO174)</f>
        <v>0</v>
      </c>
      <c r="AO173" s="211" t="str">
        <f>IF('Indicator Date hidden'!AP174="x","x",$AO$2-'Indicator Date hidden'!AP174)</f>
        <v>x</v>
      </c>
      <c r="AP173" s="211" t="str">
        <f>IF('Indicator Date hidden'!AQ174="x","x",$AP$2-'Indicator Date hidden'!AQ174)</f>
        <v>x</v>
      </c>
      <c r="AQ173" s="211">
        <f>IF('Indicator Date hidden'!AR174="x","x",$AQ$2-'Indicator Date hidden'!AR174)</f>
        <v>6</v>
      </c>
      <c r="AR173" s="211">
        <f>IF('Indicator Date hidden'!AS174="x","x",$AR$2-'Indicator Date hidden'!AS174)</f>
        <v>0</v>
      </c>
      <c r="AS173" s="211">
        <f>IF('Indicator Date hidden'!AT174="x","x",$AS$2-'Indicator Date hidden'!AT174)</f>
        <v>0</v>
      </c>
      <c r="AT173" s="211">
        <f>IF('Indicator Date hidden'!AU174="x","x",$AT$2-'Indicator Date hidden'!AU174)</f>
        <v>0</v>
      </c>
      <c r="AU173" s="211">
        <f>IF('Indicator Date hidden'!AV174="x","x",$AU$2-'Indicator Date hidden'!AV174)</f>
        <v>4</v>
      </c>
      <c r="AV173" s="211">
        <f>IF('Indicator Date hidden'!AW174="x","x",$AV$2-'Indicator Date hidden'!AW174)</f>
        <v>0</v>
      </c>
      <c r="AW173" s="211">
        <f>IF('Indicator Date hidden'!AX174="x","x",$AW$2-'Indicator Date hidden'!AX174)</f>
        <v>0</v>
      </c>
      <c r="AX173" s="211">
        <f>IF('Indicator Date hidden'!AY174="x","x",$AX$2-'Indicator Date hidden'!AY174)</f>
        <v>0</v>
      </c>
      <c r="AY173" s="211">
        <f>IF('Indicator Date hidden'!AZ174="x","x",$AY$2-'Indicator Date hidden'!AZ174)</f>
        <v>0</v>
      </c>
      <c r="AZ173" s="211">
        <f>IF('Indicator Date hidden'!BA174="x","x",$AZ$2-'Indicator Date hidden'!BA174)</f>
        <v>0</v>
      </c>
      <c r="BA173">
        <f t="shared" si="25"/>
        <v>30</v>
      </c>
      <c r="BB173" s="21">
        <f t="shared" si="26"/>
        <v>0.63829787234042556</v>
      </c>
      <c r="BC173">
        <f t="shared" si="27"/>
        <v>8</v>
      </c>
      <c r="BD173" s="21">
        <f t="shared" si="28"/>
        <v>1.6035271218227041</v>
      </c>
      <c r="BE173" s="281">
        <f t="shared" si="29"/>
        <v>0</v>
      </c>
    </row>
    <row r="174" spans="1:57" x14ac:dyDescent="0.25">
      <c r="A174" t="s">
        <v>8625</v>
      </c>
      <c r="B174" s="211">
        <f>IF('Indicator Date hidden'!C175="x","x",$B$2-'Indicator Date hidden'!C175)</f>
        <v>0</v>
      </c>
      <c r="C174" s="211">
        <f>IF('Indicator Date hidden'!D175="x","x",$C$2-'Indicator Date hidden'!D175)</f>
        <v>0</v>
      </c>
      <c r="D174" s="211">
        <f>IF('Indicator Date hidden'!E175="x","x",$D$2-'Indicator Date hidden'!E175)</f>
        <v>0</v>
      </c>
      <c r="E174" s="211">
        <f>IF('Indicator Date hidden'!F175="x","x",$E$2-'Indicator Date hidden'!F175)</f>
        <v>0</v>
      </c>
      <c r="F174" s="211">
        <f>IF('Indicator Date hidden'!G175="x","x",$F$2-'Indicator Date hidden'!G175)</f>
        <v>0</v>
      </c>
      <c r="G174" s="211">
        <f>IF('Indicator Date hidden'!H175="x","x",$G$2-'Indicator Date hidden'!H175)</f>
        <v>0</v>
      </c>
      <c r="H174" s="211">
        <f>IF('Indicator Date hidden'!I175="x","x",$H$2-'Indicator Date hidden'!I175)</f>
        <v>0</v>
      </c>
      <c r="I174" s="211">
        <f>IF('Indicator Date hidden'!J175="x","x",$I$2-'Indicator Date hidden'!J175)</f>
        <v>0</v>
      </c>
      <c r="J174" s="211">
        <f>IF('Indicator Date hidden'!K175="x","x",$J$2-'Indicator Date hidden'!K175)</f>
        <v>0</v>
      </c>
      <c r="K174" s="211">
        <f>IF('Indicator Date hidden'!L175="x","x",$K$2-'Indicator Date hidden'!L175)</f>
        <v>0</v>
      </c>
      <c r="L174" s="211">
        <f>IF('Indicator Date hidden'!M175="x","x",$L$2-'Indicator Date hidden'!M175)</f>
        <v>0</v>
      </c>
      <c r="M174" s="211">
        <f>IF('Indicator Date hidden'!N175="x","x",$M$2-'Indicator Date hidden'!N175)</f>
        <v>0</v>
      </c>
      <c r="N174" s="211">
        <f>IF('Indicator Date hidden'!O175="x","x",$N$2-'Indicator Date hidden'!O175)</f>
        <v>0</v>
      </c>
      <c r="O174" s="211">
        <f>IF('Indicator Date hidden'!P175="x","x",$O$2-'Indicator Date hidden'!P175)</f>
        <v>0</v>
      </c>
      <c r="P174" s="211">
        <f>IF('Indicator Date hidden'!Q175="x","x",$P$2-'Indicator Date hidden'!Q175)</f>
        <v>0</v>
      </c>
      <c r="Q174" s="211">
        <f>IF('Indicator Date hidden'!R175="x","x",$Q$2-'Indicator Date hidden'!R175)</f>
        <v>0</v>
      </c>
      <c r="R174" s="211">
        <f>IF('Indicator Date hidden'!S175="x","x",$R$2-'Indicator Date hidden'!S175)</f>
        <v>0</v>
      </c>
      <c r="S174" s="211">
        <f>IF('Indicator Date hidden'!T175="x","x",$S$2-'Indicator Date hidden'!T175)</f>
        <v>0</v>
      </c>
      <c r="T174" s="211">
        <f>IF('Indicator Date hidden'!U175="x","x",$T$2-'Indicator Date hidden'!U175)</f>
        <v>0</v>
      </c>
      <c r="U174" s="211">
        <f>IF('Indicator Date hidden'!V175="x","x",$U$2-'Indicator Date hidden'!V175)</f>
        <v>0</v>
      </c>
      <c r="V174" s="211">
        <f>IF('Indicator Date hidden'!W175="x","x",$V$2-'Indicator Date hidden'!W175)</f>
        <v>0</v>
      </c>
      <c r="W174" s="211">
        <f>IF('Indicator Date hidden'!X175="x","x",$W$2-'Indicator Date hidden'!X175)</f>
        <v>0</v>
      </c>
      <c r="X174" s="211">
        <f>IF('Indicator Date hidden'!Y175="x","x",$X$2-'Indicator Date hidden'!Y175)</f>
        <v>4</v>
      </c>
      <c r="Y174" s="211">
        <f>IF('Indicator Date hidden'!Z175="x","x",$Y$2-'Indicator Date hidden'!Z175)</f>
        <v>0</v>
      </c>
      <c r="Z174" s="211">
        <f>IF('Indicator Date hidden'!AA175="x","x",$Z$2-'Indicator Date hidden'!AA175)</f>
        <v>0</v>
      </c>
      <c r="AA174" s="211">
        <f>IF('Indicator Date hidden'!AB175="x","x",$AA$2-'Indicator Date hidden'!AB175)</f>
        <v>0</v>
      </c>
      <c r="AB174" s="211">
        <f>IF('Indicator Date hidden'!AC175="x","x",$AB$2-'Indicator Date hidden'!AC175)</f>
        <v>0</v>
      </c>
      <c r="AC174" s="211">
        <f>IF('Indicator Date hidden'!AD175="x","x",$AC$2-'Indicator Date hidden'!AD175)</f>
        <v>0</v>
      </c>
      <c r="AD174" s="211">
        <f>IF('Indicator Date hidden'!AE175="x","x",$AD$2-'Indicator Date hidden'!AE175)</f>
        <v>0</v>
      </c>
      <c r="AE174" s="211">
        <f>IF('Indicator Date hidden'!AF175="x","x",$AE$2-'Indicator Date hidden'!AF175)</f>
        <v>0</v>
      </c>
      <c r="AF174" s="211">
        <f>IF('Indicator Date hidden'!AG175="x","x",$AF$2-'Indicator Date hidden'!AG175)</f>
        <v>2</v>
      </c>
      <c r="AG174" s="211">
        <f>IF('Indicator Date hidden'!AH175="x","x",$AG$2-'Indicator Date hidden'!AH175)</f>
        <v>0</v>
      </c>
      <c r="AH174" s="211">
        <f>IF('Indicator Date hidden'!AI175="x","x",$AH$2-'Indicator Date hidden'!AI175)</f>
        <v>0</v>
      </c>
      <c r="AI174" s="211">
        <f>IF('Indicator Date hidden'!AJ175="x","x",$AI$2-'Indicator Date hidden'!AJ175)</f>
        <v>0</v>
      </c>
      <c r="AJ174" s="211">
        <f>IF('Indicator Date hidden'!AK175="x","x",$AJ$2-'Indicator Date hidden'!AK175)</f>
        <v>1</v>
      </c>
      <c r="AK174" s="211">
        <f>IF('Indicator Date hidden'!AL175="x","x",$AK$2-'Indicator Date hidden'!AL175)</f>
        <v>1</v>
      </c>
      <c r="AL174" s="211">
        <f>IF('Indicator Date hidden'!AM175="x","x",$AL$2-'Indicator Date hidden'!AM175)</f>
        <v>0</v>
      </c>
      <c r="AM174" s="211">
        <f>IF('Indicator Date hidden'!AN175="x","x",$AM$2-'Indicator Date hidden'!AN175)</f>
        <v>0</v>
      </c>
      <c r="AN174" s="211">
        <f>IF('Indicator Date hidden'!AO175="x","x",$AN$2-'Indicator Date hidden'!AO175)</f>
        <v>0</v>
      </c>
      <c r="AO174" s="211">
        <f>IF('Indicator Date hidden'!AP175="x","x",$AO$2-'Indicator Date hidden'!AP175)</f>
        <v>0</v>
      </c>
      <c r="AP174" s="211">
        <f>IF('Indicator Date hidden'!AQ175="x","x",$AP$2-'Indicator Date hidden'!AQ175)</f>
        <v>0</v>
      </c>
      <c r="AQ174" s="211">
        <f>IF('Indicator Date hidden'!AR175="x","x",$AQ$2-'Indicator Date hidden'!AR175)</f>
        <v>0</v>
      </c>
      <c r="AR174" s="211">
        <f>IF('Indicator Date hidden'!AS175="x","x",$AR$2-'Indicator Date hidden'!AS175)</f>
        <v>0</v>
      </c>
      <c r="AS174" s="211">
        <f>IF('Indicator Date hidden'!AT175="x","x",$AS$2-'Indicator Date hidden'!AT175)</f>
        <v>0</v>
      </c>
      <c r="AT174" s="211">
        <f>IF('Indicator Date hidden'!AU175="x","x",$AT$2-'Indicator Date hidden'!AU175)</f>
        <v>0</v>
      </c>
      <c r="AU174" s="211">
        <f>IF('Indicator Date hidden'!AV175="x","x",$AU$2-'Indicator Date hidden'!AV175)</f>
        <v>3</v>
      </c>
      <c r="AV174" s="211">
        <f>IF('Indicator Date hidden'!AW175="x","x",$AV$2-'Indicator Date hidden'!AW175)</f>
        <v>0</v>
      </c>
      <c r="AW174" s="211">
        <f>IF('Indicator Date hidden'!AX175="x","x",$AW$2-'Indicator Date hidden'!AX175)</f>
        <v>0</v>
      </c>
      <c r="AX174" s="211">
        <f>IF('Indicator Date hidden'!AY175="x","x",$AX$2-'Indicator Date hidden'!AY175)</f>
        <v>0</v>
      </c>
      <c r="AY174" s="211">
        <f>IF('Indicator Date hidden'!AZ175="x","x",$AY$2-'Indicator Date hidden'!AZ175)</f>
        <v>0</v>
      </c>
      <c r="AZ174" s="211">
        <f>IF('Indicator Date hidden'!BA175="x","x",$AZ$2-'Indicator Date hidden'!BA175)</f>
        <v>0</v>
      </c>
      <c r="BA174">
        <f t="shared" si="25"/>
        <v>11</v>
      </c>
      <c r="BB174" s="21">
        <f t="shared" si="26"/>
        <v>0.21568627450980393</v>
      </c>
      <c r="BC174">
        <f t="shared" si="27"/>
        <v>5</v>
      </c>
      <c r="BD174" s="21">
        <f t="shared" si="28"/>
        <v>0.74921463429579604</v>
      </c>
      <c r="BE174" s="281">
        <f t="shared" si="29"/>
        <v>0</v>
      </c>
    </row>
    <row r="175" spans="1:57" x14ac:dyDescent="0.25">
      <c r="A175" t="s">
        <v>8634</v>
      </c>
      <c r="B175" s="211">
        <f>IF('Indicator Date hidden'!C176="x","x",$B$2-'Indicator Date hidden'!C176)</f>
        <v>0</v>
      </c>
      <c r="C175" s="211">
        <f>IF('Indicator Date hidden'!D176="x","x",$C$2-'Indicator Date hidden'!D176)</f>
        <v>0</v>
      </c>
      <c r="D175" s="211">
        <f>IF('Indicator Date hidden'!E176="x","x",$D$2-'Indicator Date hidden'!E176)</f>
        <v>0</v>
      </c>
      <c r="E175" s="211">
        <f>IF('Indicator Date hidden'!F176="x","x",$E$2-'Indicator Date hidden'!F176)</f>
        <v>0</v>
      </c>
      <c r="F175" s="211">
        <f>IF('Indicator Date hidden'!G176="x","x",$F$2-'Indicator Date hidden'!G176)</f>
        <v>0</v>
      </c>
      <c r="G175" s="211">
        <f>IF('Indicator Date hidden'!H176="x","x",$G$2-'Indicator Date hidden'!H176)</f>
        <v>0</v>
      </c>
      <c r="H175" s="211">
        <f>IF('Indicator Date hidden'!I176="x","x",$H$2-'Indicator Date hidden'!I176)</f>
        <v>0</v>
      </c>
      <c r="I175" s="211">
        <f>IF('Indicator Date hidden'!J176="x","x",$I$2-'Indicator Date hidden'!J176)</f>
        <v>0</v>
      </c>
      <c r="J175" s="211">
        <f>IF('Indicator Date hidden'!K176="x","x",$J$2-'Indicator Date hidden'!K176)</f>
        <v>0</v>
      </c>
      <c r="K175" s="211">
        <f>IF('Indicator Date hidden'!L176="x","x",$K$2-'Indicator Date hidden'!L176)</f>
        <v>0</v>
      </c>
      <c r="L175" s="211">
        <f>IF('Indicator Date hidden'!M176="x","x",$L$2-'Indicator Date hidden'!M176)</f>
        <v>0</v>
      </c>
      <c r="M175" s="211">
        <f>IF('Indicator Date hidden'!N176="x","x",$M$2-'Indicator Date hidden'!N176)</f>
        <v>0</v>
      </c>
      <c r="N175" s="211">
        <f>IF('Indicator Date hidden'!O176="x","x",$N$2-'Indicator Date hidden'!O176)</f>
        <v>0</v>
      </c>
      <c r="O175" s="211">
        <f>IF('Indicator Date hidden'!P176="x","x",$O$2-'Indicator Date hidden'!P176)</f>
        <v>0</v>
      </c>
      <c r="P175" s="211">
        <f>IF('Indicator Date hidden'!Q176="x","x",$P$2-'Indicator Date hidden'!Q176)</f>
        <v>0</v>
      </c>
      <c r="Q175" s="211" t="str">
        <f>IF('Indicator Date hidden'!R176="x","x",$Q$2-'Indicator Date hidden'!R176)</f>
        <v>x</v>
      </c>
      <c r="R175" s="211">
        <f>IF('Indicator Date hidden'!S176="x","x",$R$2-'Indicator Date hidden'!S176)</f>
        <v>0</v>
      </c>
      <c r="S175" s="211">
        <f>IF('Indicator Date hidden'!T176="x","x",$S$2-'Indicator Date hidden'!T176)</f>
        <v>0</v>
      </c>
      <c r="T175" s="211">
        <f>IF('Indicator Date hidden'!U176="x","x",$T$2-'Indicator Date hidden'!U176)</f>
        <v>0</v>
      </c>
      <c r="U175" s="211">
        <f>IF('Indicator Date hidden'!V176="x","x",$U$2-'Indicator Date hidden'!V176)</f>
        <v>0</v>
      </c>
      <c r="V175" s="211">
        <f>IF('Indicator Date hidden'!W176="x","x",$V$2-'Indicator Date hidden'!W176)</f>
        <v>0</v>
      </c>
      <c r="W175" s="211">
        <f>IF('Indicator Date hidden'!X176="x","x",$W$2-'Indicator Date hidden'!X176)</f>
        <v>2</v>
      </c>
      <c r="X175" s="211">
        <f>IF('Indicator Date hidden'!Y176="x","x",$X$2-'Indicator Date hidden'!Y176)</f>
        <v>4</v>
      </c>
      <c r="Y175" s="211">
        <f>IF('Indicator Date hidden'!Z176="x","x",$Y$2-'Indicator Date hidden'!Z176)</f>
        <v>0</v>
      </c>
      <c r="Z175" s="211">
        <f>IF('Indicator Date hidden'!AA176="x","x",$Z$2-'Indicator Date hidden'!AA176)</f>
        <v>0</v>
      </c>
      <c r="AA175" s="211" t="str">
        <f>IF('Indicator Date hidden'!AB176="x","x",$AA$2-'Indicator Date hidden'!AB176)</f>
        <v>x</v>
      </c>
      <c r="AB175" s="211">
        <f>IF('Indicator Date hidden'!AC176="x","x",$AB$2-'Indicator Date hidden'!AC176)</f>
        <v>0</v>
      </c>
      <c r="AC175" s="211">
        <f>IF('Indicator Date hidden'!AD176="x","x",$AC$2-'Indicator Date hidden'!AD176)</f>
        <v>0</v>
      </c>
      <c r="AD175" s="211" t="str">
        <f>IF('Indicator Date hidden'!AE176="x","x",$AD$2-'Indicator Date hidden'!AE176)</f>
        <v>x</v>
      </c>
      <c r="AE175" s="211">
        <f>IF('Indicator Date hidden'!AF176="x","x",$AE$2-'Indicator Date hidden'!AF176)</f>
        <v>0</v>
      </c>
      <c r="AF175" s="211">
        <f>IF('Indicator Date hidden'!AG176="x","x",$AF$2-'Indicator Date hidden'!AG176)</f>
        <v>4</v>
      </c>
      <c r="AG175" s="211">
        <f>IF('Indicator Date hidden'!AH176="x","x",$AG$2-'Indicator Date hidden'!AH176)</f>
        <v>0</v>
      </c>
      <c r="AH175" s="211">
        <f>IF('Indicator Date hidden'!AI176="x","x",$AH$2-'Indicator Date hidden'!AI176)</f>
        <v>0</v>
      </c>
      <c r="AI175" s="211">
        <f>IF('Indicator Date hidden'!AJ176="x","x",$AI$2-'Indicator Date hidden'!AJ176)</f>
        <v>0</v>
      </c>
      <c r="AJ175" s="211" t="str">
        <f>IF('Indicator Date hidden'!AK176="x","x",$AJ$2-'Indicator Date hidden'!AK176)</f>
        <v>x</v>
      </c>
      <c r="AK175" s="211">
        <f>IF('Indicator Date hidden'!AL176="x","x",$AK$2-'Indicator Date hidden'!AL176)</f>
        <v>1</v>
      </c>
      <c r="AL175" s="211">
        <f>IF('Indicator Date hidden'!AM176="x","x",$AL$2-'Indicator Date hidden'!AM176)</f>
        <v>0</v>
      </c>
      <c r="AM175" s="211">
        <f>IF('Indicator Date hidden'!AN176="x","x",$AM$2-'Indicator Date hidden'!AN176)</f>
        <v>0</v>
      </c>
      <c r="AN175" s="211">
        <f>IF('Indicator Date hidden'!AO176="x","x",$AN$2-'Indicator Date hidden'!AO176)</f>
        <v>0</v>
      </c>
      <c r="AO175" s="211" t="str">
        <f>IF('Indicator Date hidden'!AP176="x","x",$AO$2-'Indicator Date hidden'!AP176)</f>
        <v>x</v>
      </c>
      <c r="AP175" s="211" t="str">
        <f>IF('Indicator Date hidden'!AQ176="x","x",$AP$2-'Indicator Date hidden'!AQ176)</f>
        <v>x</v>
      </c>
      <c r="AQ175" s="211">
        <f>IF('Indicator Date hidden'!AR176="x","x",$AQ$2-'Indicator Date hidden'!AR176)</f>
        <v>4</v>
      </c>
      <c r="AR175" s="211">
        <f>IF('Indicator Date hidden'!AS176="x","x",$AR$2-'Indicator Date hidden'!AS176)</f>
        <v>0</v>
      </c>
      <c r="AS175" s="211" t="str">
        <f>IF('Indicator Date hidden'!AT176="x","x",$AS$2-'Indicator Date hidden'!AT176)</f>
        <v>x</v>
      </c>
      <c r="AT175" s="211">
        <f>IF('Indicator Date hidden'!AU176="x","x",$AT$2-'Indicator Date hidden'!AU176)</f>
        <v>0</v>
      </c>
      <c r="AU175" s="211">
        <f>IF('Indicator Date hidden'!AV176="x","x",$AU$2-'Indicator Date hidden'!AV176)</f>
        <v>3</v>
      </c>
      <c r="AV175" s="211">
        <f>IF('Indicator Date hidden'!AW176="x","x",$AV$2-'Indicator Date hidden'!AW176)</f>
        <v>0</v>
      </c>
      <c r="AW175" s="211">
        <f>IF('Indicator Date hidden'!AX176="x","x",$AW$2-'Indicator Date hidden'!AX176)</f>
        <v>0</v>
      </c>
      <c r="AX175" s="211">
        <f>IF('Indicator Date hidden'!AY176="x","x",$AX$2-'Indicator Date hidden'!AY176)</f>
        <v>0</v>
      </c>
      <c r="AY175" s="211">
        <f>IF('Indicator Date hidden'!AZ176="x","x",$AY$2-'Indicator Date hidden'!AZ176)</f>
        <v>0</v>
      </c>
      <c r="AZ175" s="211">
        <f>IF('Indicator Date hidden'!BA176="x","x",$AZ$2-'Indicator Date hidden'!BA176)</f>
        <v>0</v>
      </c>
      <c r="BA175">
        <f t="shared" si="25"/>
        <v>18</v>
      </c>
      <c r="BB175" s="21">
        <f t="shared" si="26"/>
        <v>0.40909090909090912</v>
      </c>
      <c r="BC175">
        <f t="shared" si="27"/>
        <v>6</v>
      </c>
      <c r="BD175" s="21">
        <f t="shared" si="28"/>
        <v>1.1143318792846604</v>
      </c>
      <c r="BE175" s="281">
        <f t="shared" si="29"/>
        <v>0</v>
      </c>
    </row>
    <row r="176" spans="1:57" x14ac:dyDescent="0.25">
      <c r="A176" t="s">
        <v>8635</v>
      </c>
      <c r="B176" s="211">
        <f>IF('Indicator Date hidden'!C177="x","x",$B$2-'Indicator Date hidden'!C177)</f>
        <v>0</v>
      </c>
      <c r="C176" s="211">
        <f>IF('Indicator Date hidden'!D177="x","x",$C$2-'Indicator Date hidden'!D177)</f>
        <v>0</v>
      </c>
      <c r="D176" s="211">
        <f>IF('Indicator Date hidden'!E177="x","x",$D$2-'Indicator Date hidden'!E177)</f>
        <v>0</v>
      </c>
      <c r="E176" s="211">
        <f>IF('Indicator Date hidden'!F177="x","x",$E$2-'Indicator Date hidden'!F177)</f>
        <v>0</v>
      </c>
      <c r="F176" s="211">
        <f>IF('Indicator Date hidden'!G177="x","x",$F$2-'Indicator Date hidden'!G177)</f>
        <v>0</v>
      </c>
      <c r="G176" s="211">
        <f>IF('Indicator Date hidden'!H177="x","x",$G$2-'Indicator Date hidden'!H177)</f>
        <v>0</v>
      </c>
      <c r="H176" s="211">
        <f>IF('Indicator Date hidden'!I177="x","x",$H$2-'Indicator Date hidden'!I177)</f>
        <v>0</v>
      </c>
      <c r="I176" s="211">
        <f>IF('Indicator Date hidden'!J177="x","x",$I$2-'Indicator Date hidden'!J177)</f>
        <v>0</v>
      </c>
      <c r="J176" s="211">
        <f>IF('Indicator Date hidden'!K177="x","x",$J$2-'Indicator Date hidden'!K177)</f>
        <v>0</v>
      </c>
      <c r="K176" s="211">
        <f>IF('Indicator Date hidden'!L177="x","x",$K$2-'Indicator Date hidden'!L177)</f>
        <v>0</v>
      </c>
      <c r="L176" s="211">
        <f>IF('Indicator Date hidden'!M177="x","x",$L$2-'Indicator Date hidden'!M177)</f>
        <v>0</v>
      </c>
      <c r="M176" s="211">
        <f>IF('Indicator Date hidden'!N177="x","x",$M$2-'Indicator Date hidden'!N177)</f>
        <v>0</v>
      </c>
      <c r="N176" s="211">
        <f>IF('Indicator Date hidden'!O177="x","x",$N$2-'Indicator Date hidden'!O177)</f>
        <v>0</v>
      </c>
      <c r="O176" s="211">
        <f>IF('Indicator Date hidden'!P177="x","x",$O$2-'Indicator Date hidden'!P177)</f>
        <v>0</v>
      </c>
      <c r="P176" s="211">
        <f>IF('Indicator Date hidden'!Q177="x","x",$P$2-'Indicator Date hidden'!Q177)</f>
        <v>0</v>
      </c>
      <c r="Q176" s="211">
        <f>IF('Indicator Date hidden'!R177="x","x",$Q$2-'Indicator Date hidden'!R177)</f>
        <v>8</v>
      </c>
      <c r="R176" s="211">
        <f>IF('Indicator Date hidden'!S177="x","x",$R$2-'Indicator Date hidden'!S177)</f>
        <v>0</v>
      </c>
      <c r="S176" s="211">
        <f>IF('Indicator Date hidden'!T177="x","x",$S$2-'Indicator Date hidden'!T177)</f>
        <v>0</v>
      </c>
      <c r="T176" s="211">
        <f>IF('Indicator Date hidden'!U177="x","x",$T$2-'Indicator Date hidden'!U177)</f>
        <v>0</v>
      </c>
      <c r="U176" s="211" t="str">
        <f>IF('Indicator Date hidden'!V177="x","x",$U$2-'Indicator Date hidden'!V177)</f>
        <v>x</v>
      </c>
      <c r="V176" s="211">
        <f>IF('Indicator Date hidden'!W177="x","x",$V$2-'Indicator Date hidden'!W177)</f>
        <v>0</v>
      </c>
      <c r="W176" s="211" t="str">
        <f>IF('Indicator Date hidden'!X177="x","x",$W$2-'Indicator Date hidden'!X177)</f>
        <v>x</v>
      </c>
      <c r="X176" s="211">
        <f>IF('Indicator Date hidden'!Y177="x","x",$X$2-'Indicator Date hidden'!Y177)</f>
        <v>4</v>
      </c>
      <c r="Y176" s="211">
        <f>IF('Indicator Date hidden'!Z177="x","x",$Y$2-'Indicator Date hidden'!Z177)</f>
        <v>0</v>
      </c>
      <c r="Z176" s="211">
        <f>IF('Indicator Date hidden'!AA177="x","x",$Z$2-'Indicator Date hidden'!AA177)</f>
        <v>0</v>
      </c>
      <c r="AA176" s="211">
        <f>IF('Indicator Date hidden'!AB177="x","x",$AA$2-'Indicator Date hidden'!AB177)</f>
        <v>1</v>
      </c>
      <c r="AB176" s="211">
        <f>IF('Indicator Date hidden'!AC177="x","x",$AB$2-'Indicator Date hidden'!AC177)</f>
        <v>0</v>
      </c>
      <c r="AC176" s="211">
        <f>IF('Indicator Date hidden'!AD177="x","x",$AC$2-'Indicator Date hidden'!AD177)</f>
        <v>0</v>
      </c>
      <c r="AD176" s="211" t="str">
        <f>IF('Indicator Date hidden'!AE177="x","x",$AD$2-'Indicator Date hidden'!AE177)</f>
        <v>x</v>
      </c>
      <c r="AE176" s="211">
        <f>IF('Indicator Date hidden'!AF177="x","x",$AE$2-'Indicator Date hidden'!AF177)</f>
        <v>0</v>
      </c>
      <c r="AF176" s="211" t="str">
        <f>IF('Indicator Date hidden'!AG177="x","x",$AF$2-'Indicator Date hidden'!AG177)</f>
        <v>x</v>
      </c>
      <c r="AG176" s="211">
        <f>IF('Indicator Date hidden'!AH177="x","x",$AG$2-'Indicator Date hidden'!AH177)</f>
        <v>0</v>
      </c>
      <c r="AH176" s="211">
        <f>IF('Indicator Date hidden'!AI177="x","x",$AH$2-'Indicator Date hidden'!AI177)</f>
        <v>0</v>
      </c>
      <c r="AI176" s="211">
        <f>IF('Indicator Date hidden'!AJ177="x","x",$AI$2-'Indicator Date hidden'!AJ177)</f>
        <v>0</v>
      </c>
      <c r="AJ176" s="211" t="str">
        <f>IF('Indicator Date hidden'!AK177="x","x",$AJ$2-'Indicator Date hidden'!AK177)</f>
        <v>x</v>
      </c>
      <c r="AK176" s="211">
        <f>IF('Indicator Date hidden'!AL177="x","x",$AK$2-'Indicator Date hidden'!AL177)</f>
        <v>1</v>
      </c>
      <c r="AL176" s="211">
        <f>IF('Indicator Date hidden'!AM177="x","x",$AL$2-'Indicator Date hidden'!AM177)</f>
        <v>0</v>
      </c>
      <c r="AM176" s="211">
        <f>IF('Indicator Date hidden'!AN177="x","x",$AM$2-'Indicator Date hidden'!AN177)</f>
        <v>0</v>
      </c>
      <c r="AN176" s="211">
        <f>IF('Indicator Date hidden'!AO177="x","x",$AN$2-'Indicator Date hidden'!AO177)</f>
        <v>0</v>
      </c>
      <c r="AO176" s="211">
        <f>IF('Indicator Date hidden'!AP177="x","x",$AO$2-'Indicator Date hidden'!AP177)</f>
        <v>1</v>
      </c>
      <c r="AP176" s="211">
        <f>IF('Indicator Date hidden'!AQ177="x","x",$AP$2-'Indicator Date hidden'!AQ177)</f>
        <v>1</v>
      </c>
      <c r="AQ176" s="211">
        <f>IF('Indicator Date hidden'!AR177="x","x",$AQ$2-'Indicator Date hidden'!AR177)</f>
        <v>4</v>
      </c>
      <c r="AR176" s="211">
        <f>IF('Indicator Date hidden'!AS177="x","x",$AR$2-'Indicator Date hidden'!AS177)</f>
        <v>0</v>
      </c>
      <c r="AS176" s="211">
        <f>IF('Indicator Date hidden'!AT177="x","x",$AS$2-'Indicator Date hidden'!AT177)</f>
        <v>0</v>
      </c>
      <c r="AT176" s="211">
        <f>IF('Indicator Date hidden'!AU177="x","x",$AT$2-'Indicator Date hidden'!AU177)</f>
        <v>0</v>
      </c>
      <c r="AU176" s="211">
        <f>IF('Indicator Date hidden'!AV177="x","x",$AU$2-'Indicator Date hidden'!AV177)</f>
        <v>1</v>
      </c>
      <c r="AV176" s="211">
        <f>IF('Indicator Date hidden'!AW177="x","x",$AV$2-'Indicator Date hidden'!AW177)</f>
        <v>0</v>
      </c>
      <c r="AW176" s="211">
        <f>IF('Indicator Date hidden'!AX177="x","x",$AW$2-'Indicator Date hidden'!AX177)</f>
        <v>0</v>
      </c>
      <c r="AX176" s="211">
        <f>IF('Indicator Date hidden'!AY177="x","x",$AX$2-'Indicator Date hidden'!AY177)</f>
        <v>0</v>
      </c>
      <c r="AY176" s="211">
        <f>IF('Indicator Date hidden'!AZ177="x","x",$AY$2-'Indicator Date hidden'!AZ177)</f>
        <v>0</v>
      </c>
      <c r="AZ176" s="211">
        <f>IF('Indicator Date hidden'!BA177="x","x",$AZ$2-'Indicator Date hidden'!BA177)</f>
        <v>0</v>
      </c>
      <c r="BA176">
        <f t="shared" si="25"/>
        <v>21</v>
      </c>
      <c r="BB176" s="21">
        <f t="shared" si="26"/>
        <v>0.45652173913043476</v>
      </c>
      <c r="BC176">
        <f t="shared" si="27"/>
        <v>8</v>
      </c>
      <c r="BD176" s="21">
        <f t="shared" si="28"/>
        <v>1.4096950292933457</v>
      </c>
      <c r="BE176" s="281">
        <f t="shared" si="29"/>
        <v>0</v>
      </c>
    </row>
    <row r="177" spans="1:57" x14ac:dyDescent="0.25">
      <c r="A177" t="s">
        <v>8636</v>
      </c>
      <c r="B177" s="211">
        <f>IF('Indicator Date hidden'!C178="x","x",$B$2-'Indicator Date hidden'!C178)</f>
        <v>0</v>
      </c>
      <c r="C177" s="211">
        <f>IF('Indicator Date hidden'!D178="x","x",$C$2-'Indicator Date hidden'!D178)</f>
        <v>0</v>
      </c>
      <c r="D177" s="211">
        <f>IF('Indicator Date hidden'!E178="x","x",$D$2-'Indicator Date hidden'!E178)</f>
        <v>0</v>
      </c>
      <c r="E177" s="211">
        <f>IF('Indicator Date hidden'!F178="x","x",$E$2-'Indicator Date hidden'!F178)</f>
        <v>0</v>
      </c>
      <c r="F177" s="211">
        <f>IF('Indicator Date hidden'!G178="x","x",$F$2-'Indicator Date hidden'!G178)</f>
        <v>0</v>
      </c>
      <c r="G177" s="211">
        <f>IF('Indicator Date hidden'!H178="x","x",$G$2-'Indicator Date hidden'!H178)</f>
        <v>0</v>
      </c>
      <c r="H177" s="211">
        <f>IF('Indicator Date hidden'!I178="x","x",$H$2-'Indicator Date hidden'!I178)</f>
        <v>0</v>
      </c>
      <c r="I177" s="211">
        <f>IF('Indicator Date hidden'!J178="x","x",$I$2-'Indicator Date hidden'!J178)</f>
        <v>0</v>
      </c>
      <c r="J177" s="211">
        <f>IF('Indicator Date hidden'!K178="x","x",$J$2-'Indicator Date hidden'!K178)</f>
        <v>0</v>
      </c>
      <c r="K177" s="211">
        <f>IF('Indicator Date hidden'!L178="x","x",$K$2-'Indicator Date hidden'!L178)</f>
        <v>0</v>
      </c>
      <c r="L177" s="211">
        <f>IF('Indicator Date hidden'!M178="x","x",$L$2-'Indicator Date hidden'!M178)</f>
        <v>0</v>
      </c>
      <c r="M177" s="211">
        <f>IF('Indicator Date hidden'!N178="x","x",$M$2-'Indicator Date hidden'!N178)</f>
        <v>0</v>
      </c>
      <c r="N177" s="211">
        <f>IF('Indicator Date hidden'!O178="x","x",$N$2-'Indicator Date hidden'!O178)</f>
        <v>0</v>
      </c>
      <c r="O177" s="211">
        <f>IF('Indicator Date hidden'!P178="x","x",$O$2-'Indicator Date hidden'!P178)</f>
        <v>0</v>
      </c>
      <c r="P177" s="211">
        <f>IF('Indicator Date hidden'!Q178="x","x",$P$2-'Indicator Date hidden'!Q178)</f>
        <v>0</v>
      </c>
      <c r="Q177" s="211">
        <f>IF('Indicator Date hidden'!R178="x","x",$Q$2-'Indicator Date hidden'!R178)</f>
        <v>2</v>
      </c>
      <c r="R177" s="211">
        <f>IF('Indicator Date hidden'!S178="x","x",$R$2-'Indicator Date hidden'!S178)</f>
        <v>0</v>
      </c>
      <c r="S177" s="211">
        <f>IF('Indicator Date hidden'!T178="x","x",$S$2-'Indicator Date hidden'!T178)</f>
        <v>0</v>
      </c>
      <c r="T177" s="211">
        <f>IF('Indicator Date hidden'!U178="x","x",$T$2-'Indicator Date hidden'!U178)</f>
        <v>0</v>
      </c>
      <c r="U177" s="211">
        <f>IF('Indicator Date hidden'!V178="x","x",$U$2-'Indicator Date hidden'!V178)</f>
        <v>0</v>
      </c>
      <c r="V177" s="211">
        <f>IF('Indicator Date hidden'!W178="x","x",$V$2-'Indicator Date hidden'!W178)</f>
        <v>0</v>
      </c>
      <c r="W177" s="211">
        <f>IF('Indicator Date hidden'!X178="x","x",$W$2-'Indicator Date hidden'!X178)</f>
        <v>2</v>
      </c>
      <c r="X177" s="211">
        <f>IF('Indicator Date hidden'!Y178="x","x",$X$2-'Indicator Date hidden'!Y178)</f>
        <v>4</v>
      </c>
      <c r="Y177" s="211">
        <f>IF('Indicator Date hidden'!Z178="x","x",$Y$2-'Indicator Date hidden'!Z178)</f>
        <v>0</v>
      </c>
      <c r="Z177" s="211">
        <f>IF('Indicator Date hidden'!AA178="x","x",$Z$2-'Indicator Date hidden'!AA178)</f>
        <v>0</v>
      </c>
      <c r="AA177" s="211">
        <f>IF('Indicator Date hidden'!AB178="x","x",$AA$2-'Indicator Date hidden'!AB178)</f>
        <v>0</v>
      </c>
      <c r="AB177" s="211">
        <f>IF('Indicator Date hidden'!AC178="x","x",$AB$2-'Indicator Date hidden'!AC178)</f>
        <v>0</v>
      </c>
      <c r="AC177" s="211">
        <f>IF('Indicator Date hidden'!AD178="x","x",$AC$2-'Indicator Date hidden'!AD178)</f>
        <v>0</v>
      </c>
      <c r="AD177" s="211" t="str">
        <f>IF('Indicator Date hidden'!AE178="x","x",$AD$2-'Indicator Date hidden'!AE178)</f>
        <v>x</v>
      </c>
      <c r="AE177" s="211">
        <f>IF('Indicator Date hidden'!AF178="x","x",$AE$2-'Indicator Date hidden'!AF178)</f>
        <v>0</v>
      </c>
      <c r="AF177" s="211">
        <f>IF('Indicator Date hidden'!AG178="x","x",$AF$2-'Indicator Date hidden'!AG178)</f>
        <v>3</v>
      </c>
      <c r="AG177" s="211">
        <f>IF('Indicator Date hidden'!AH178="x","x",$AG$2-'Indicator Date hidden'!AH178)</f>
        <v>0</v>
      </c>
      <c r="AH177" s="211">
        <f>IF('Indicator Date hidden'!AI178="x","x",$AH$2-'Indicator Date hidden'!AI178)</f>
        <v>0</v>
      </c>
      <c r="AI177" s="211">
        <f>IF('Indicator Date hidden'!AJ178="x","x",$AI$2-'Indicator Date hidden'!AJ178)</f>
        <v>0</v>
      </c>
      <c r="AJ177" s="211" t="str">
        <f>IF('Indicator Date hidden'!AK178="x","x",$AJ$2-'Indicator Date hidden'!AK178)</f>
        <v>x</v>
      </c>
      <c r="AK177" s="211">
        <f>IF('Indicator Date hidden'!AL178="x","x",$AK$2-'Indicator Date hidden'!AL178)</f>
        <v>1</v>
      </c>
      <c r="AL177" s="211">
        <f>IF('Indicator Date hidden'!AM178="x","x",$AL$2-'Indicator Date hidden'!AM178)</f>
        <v>0</v>
      </c>
      <c r="AM177" s="211">
        <f>IF('Indicator Date hidden'!AN178="x","x",$AM$2-'Indicator Date hidden'!AN178)</f>
        <v>0</v>
      </c>
      <c r="AN177" s="211">
        <f>IF('Indicator Date hidden'!AO178="x","x",$AN$2-'Indicator Date hidden'!AO178)</f>
        <v>0</v>
      </c>
      <c r="AO177" s="211">
        <f>IF('Indicator Date hidden'!AP178="x","x",$AO$2-'Indicator Date hidden'!AP178)</f>
        <v>0</v>
      </c>
      <c r="AP177" s="211">
        <f>IF('Indicator Date hidden'!AQ178="x","x",$AP$2-'Indicator Date hidden'!AQ178)</f>
        <v>0</v>
      </c>
      <c r="AQ177" s="211">
        <f>IF('Indicator Date hidden'!AR178="x","x",$AQ$2-'Indicator Date hidden'!AR178)</f>
        <v>4</v>
      </c>
      <c r="AR177" s="211">
        <f>IF('Indicator Date hidden'!AS178="x","x",$AR$2-'Indicator Date hidden'!AS178)</f>
        <v>0</v>
      </c>
      <c r="AS177" s="211">
        <f>IF('Indicator Date hidden'!AT178="x","x",$AS$2-'Indicator Date hidden'!AT178)</f>
        <v>0</v>
      </c>
      <c r="AT177" s="211">
        <f>IF('Indicator Date hidden'!AU178="x","x",$AT$2-'Indicator Date hidden'!AU178)</f>
        <v>0</v>
      </c>
      <c r="AU177" s="211">
        <f>IF('Indicator Date hidden'!AV178="x","x",$AU$2-'Indicator Date hidden'!AV178)</f>
        <v>3</v>
      </c>
      <c r="AV177" s="211">
        <f>IF('Indicator Date hidden'!AW178="x","x",$AV$2-'Indicator Date hidden'!AW178)</f>
        <v>0</v>
      </c>
      <c r="AW177" s="211">
        <f>IF('Indicator Date hidden'!AX178="x","x",$AW$2-'Indicator Date hidden'!AX178)</f>
        <v>0</v>
      </c>
      <c r="AX177" s="211">
        <f>IF('Indicator Date hidden'!AY178="x","x",$AX$2-'Indicator Date hidden'!AY178)</f>
        <v>0</v>
      </c>
      <c r="AY177" s="211">
        <f>IF('Indicator Date hidden'!AZ178="x","x",$AY$2-'Indicator Date hidden'!AZ178)</f>
        <v>0</v>
      </c>
      <c r="AZ177" s="211">
        <f>IF('Indicator Date hidden'!BA178="x","x",$AZ$2-'Indicator Date hidden'!BA178)</f>
        <v>0</v>
      </c>
      <c r="BA177">
        <f t="shared" si="25"/>
        <v>19</v>
      </c>
      <c r="BB177" s="21">
        <f t="shared" si="26"/>
        <v>0.38775510204081631</v>
      </c>
      <c r="BC177">
        <f t="shared" si="27"/>
        <v>7</v>
      </c>
      <c r="BD177" s="21">
        <f t="shared" si="28"/>
        <v>1.0265123542823911</v>
      </c>
      <c r="BE177" s="281">
        <f t="shared" si="29"/>
        <v>0</v>
      </c>
    </row>
    <row r="178" spans="1:57" x14ac:dyDescent="0.25">
      <c r="A178" t="s">
        <v>8637</v>
      </c>
      <c r="B178" s="211">
        <f>IF('Indicator Date hidden'!C179="x","x",$B$2-'Indicator Date hidden'!C179)</f>
        <v>0</v>
      </c>
      <c r="C178" s="211">
        <f>IF('Indicator Date hidden'!D179="x","x",$C$2-'Indicator Date hidden'!D179)</f>
        <v>0</v>
      </c>
      <c r="D178" s="211">
        <f>IF('Indicator Date hidden'!E179="x","x",$D$2-'Indicator Date hidden'!E179)</f>
        <v>0</v>
      </c>
      <c r="E178" s="211">
        <f>IF('Indicator Date hidden'!F179="x","x",$E$2-'Indicator Date hidden'!F179)</f>
        <v>0</v>
      </c>
      <c r="F178" s="211">
        <f>IF('Indicator Date hidden'!G179="x","x",$F$2-'Indicator Date hidden'!G179)</f>
        <v>0</v>
      </c>
      <c r="G178" s="211">
        <f>IF('Indicator Date hidden'!H179="x","x",$G$2-'Indicator Date hidden'!H179)</f>
        <v>0</v>
      </c>
      <c r="H178" s="211">
        <f>IF('Indicator Date hidden'!I179="x","x",$H$2-'Indicator Date hidden'!I179)</f>
        <v>0</v>
      </c>
      <c r="I178" s="211">
        <f>IF('Indicator Date hidden'!J179="x","x",$I$2-'Indicator Date hidden'!J179)</f>
        <v>0</v>
      </c>
      <c r="J178" s="211">
        <f>IF('Indicator Date hidden'!K179="x","x",$J$2-'Indicator Date hidden'!K179)</f>
        <v>0</v>
      </c>
      <c r="K178" s="211">
        <f>IF('Indicator Date hidden'!L179="x","x",$K$2-'Indicator Date hidden'!L179)</f>
        <v>0</v>
      </c>
      <c r="L178" s="211">
        <f>IF('Indicator Date hidden'!M179="x","x",$L$2-'Indicator Date hidden'!M179)</f>
        <v>0</v>
      </c>
      <c r="M178" s="211">
        <f>IF('Indicator Date hidden'!N179="x","x",$M$2-'Indicator Date hidden'!N179)</f>
        <v>0</v>
      </c>
      <c r="N178" s="211">
        <f>IF('Indicator Date hidden'!O179="x","x",$N$2-'Indicator Date hidden'!O179)</f>
        <v>0</v>
      </c>
      <c r="O178" s="211">
        <f>IF('Indicator Date hidden'!P179="x","x",$O$2-'Indicator Date hidden'!P179)</f>
        <v>0</v>
      </c>
      <c r="P178" s="211">
        <f>IF('Indicator Date hidden'!Q179="x","x",$P$2-'Indicator Date hidden'!Q179)</f>
        <v>0</v>
      </c>
      <c r="Q178" s="211" t="str">
        <f>IF('Indicator Date hidden'!R179="x","x",$Q$2-'Indicator Date hidden'!R179)</f>
        <v>x</v>
      </c>
      <c r="R178" s="211">
        <f>IF('Indicator Date hidden'!S179="x","x",$R$2-'Indicator Date hidden'!S179)</f>
        <v>0</v>
      </c>
      <c r="S178" s="211">
        <f>IF('Indicator Date hidden'!T179="x","x",$S$2-'Indicator Date hidden'!T179)</f>
        <v>0</v>
      </c>
      <c r="T178" s="211">
        <f>IF('Indicator Date hidden'!U179="x","x",$T$2-'Indicator Date hidden'!U179)</f>
        <v>0</v>
      </c>
      <c r="U178" s="211">
        <f>IF('Indicator Date hidden'!V179="x","x",$U$2-'Indicator Date hidden'!V179)</f>
        <v>0</v>
      </c>
      <c r="V178" s="211">
        <f>IF('Indicator Date hidden'!W179="x","x",$V$2-'Indicator Date hidden'!W179)</f>
        <v>0</v>
      </c>
      <c r="W178" s="211">
        <f>IF('Indicator Date hidden'!X179="x","x",$W$2-'Indicator Date hidden'!X179)</f>
        <v>1</v>
      </c>
      <c r="X178" s="211">
        <f>IF('Indicator Date hidden'!Y179="x","x",$X$2-'Indicator Date hidden'!Y179)</f>
        <v>3</v>
      </c>
      <c r="Y178" s="211">
        <f>IF('Indicator Date hidden'!Z179="x","x",$Y$2-'Indicator Date hidden'!Z179)</f>
        <v>0</v>
      </c>
      <c r="Z178" s="211">
        <f>IF('Indicator Date hidden'!AA179="x","x",$Z$2-'Indicator Date hidden'!AA179)</f>
        <v>0</v>
      </c>
      <c r="AA178" s="211" t="str">
        <f>IF('Indicator Date hidden'!AB179="x","x",$AA$2-'Indicator Date hidden'!AB179)</f>
        <v>x</v>
      </c>
      <c r="AB178" s="211">
        <f>IF('Indicator Date hidden'!AC179="x","x",$AB$2-'Indicator Date hidden'!AC179)</f>
        <v>0</v>
      </c>
      <c r="AC178" s="211">
        <f>IF('Indicator Date hidden'!AD179="x","x",$AC$2-'Indicator Date hidden'!AD179)</f>
        <v>0</v>
      </c>
      <c r="AD178" s="211">
        <f>IF('Indicator Date hidden'!AE179="x","x",$AD$2-'Indicator Date hidden'!AE179)</f>
        <v>0</v>
      </c>
      <c r="AE178" s="211">
        <f>IF('Indicator Date hidden'!AF179="x","x",$AE$2-'Indicator Date hidden'!AF179)</f>
        <v>0</v>
      </c>
      <c r="AF178" s="211">
        <f>IF('Indicator Date hidden'!AG179="x","x",$AF$2-'Indicator Date hidden'!AG179)</f>
        <v>1</v>
      </c>
      <c r="AG178" s="211">
        <f>IF('Indicator Date hidden'!AH179="x","x",$AG$2-'Indicator Date hidden'!AH179)</f>
        <v>0</v>
      </c>
      <c r="AH178" s="211">
        <f>IF('Indicator Date hidden'!AI179="x","x",$AH$2-'Indicator Date hidden'!AI179)</f>
        <v>0</v>
      </c>
      <c r="AI178" s="211">
        <f>IF('Indicator Date hidden'!AJ179="x","x",$AI$2-'Indicator Date hidden'!AJ179)</f>
        <v>0</v>
      </c>
      <c r="AJ178" s="211">
        <f>IF('Indicator Date hidden'!AK179="x","x",$AJ$2-'Indicator Date hidden'!AK179)</f>
        <v>1</v>
      </c>
      <c r="AK178" s="211">
        <f>IF('Indicator Date hidden'!AL179="x","x",$AK$2-'Indicator Date hidden'!AL179)</f>
        <v>0</v>
      </c>
      <c r="AL178" s="211">
        <f>IF('Indicator Date hidden'!AM179="x","x",$AL$2-'Indicator Date hidden'!AM179)</f>
        <v>0</v>
      </c>
      <c r="AM178" s="211">
        <f>IF('Indicator Date hidden'!AN179="x","x",$AM$2-'Indicator Date hidden'!AN179)</f>
        <v>0</v>
      </c>
      <c r="AN178" s="211">
        <f>IF('Indicator Date hidden'!AO179="x","x",$AN$2-'Indicator Date hidden'!AO179)</f>
        <v>0</v>
      </c>
      <c r="AO178" s="211">
        <f>IF('Indicator Date hidden'!AP179="x","x",$AO$2-'Indicator Date hidden'!AP179)</f>
        <v>0</v>
      </c>
      <c r="AP178" s="211">
        <f>IF('Indicator Date hidden'!AQ179="x","x",$AP$2-'Indicator Date hidden'!AQ179)</f>
        <v>0</v>
      </c>
      <c r="AQ178" s="211">
        <f>IF('Indicator Date hidden'!AR179="x","x",$AQ$2-'Indicator Date hidden'!AR179)</f>
        <v>0</v>
      </c>
      <c r="AR178" s="211">
        <f>IF('Indicator Date hidden'!AS179="x","x",$AR$2-'Indicator Date hidden'!AS179)</f>
        <v>0</v>
      </c>
      <c r="AS178" s="211">
        <f>IF('Indicator Date hidden'!AT179="x","x",$AS$2-'Indicator Date hidden'!AT179)</f>
        <v>0</v>
      </c>
      <c r="AT178" s="211">
        <f>IF('Indicator Date hidden'!AU179="x","x",$AT$2-'Indicator Date hidden'!AU179)</f>
        <v>0</v>
      </c>
      <c r="AU178" s="211">
        <f>IF('Indicator Date hidden'!AV179="x","x",$AU$2-'Indicator Date hidden'!AV179)</f>
        <v>1</v>
      </c>
      <c r="AV178" s="211">
        <f>IF('Indicator Date hidden'!AW179="x","x",$AV$2-'Indicator Date hidden'!AW179)</f>
        <v>0</v>
      </c>
      <c r="AW178" s="211">
        <f>IF('Indicator Date hidden'!AX179="x","x",$AW$2-'Indicator Date hidden'!AX179)</f>
        <v>0</v>
      </c>
      <c r="AX178" s="211">
        <f>IF('Indicator Date hidden'!AY179="x","x",$AX$2-'Indicator Date hidden'!AY179)</f>
        <v>0</v>
      </c>
      <c r="AY178" s="211">
        <f>IF('Indicator Date hidden'!AZ179="x","x",$AY$2-'Indicator Date hidden'!AZ179)</f>
        <v>0</v>
      </c>
      <c r="AZ178" s="211">
        <f>IF('Indicator Date hidden'!BA179="x","x",$AZ$2-'Indicator Date hidden'!BA179)</f>
        <v>0</v>
      </c>
      <c r="BA178">
        <f t="shared" si="25"/>
        <v>7</v>
      </c>
      <c r="BB178" s="21">
        <f t="shared" si="26"/>
        <v>0.14285714285714285</v>
      </c>
      <c r="BC178">
        <f t="shared" si="27"/>
        <v>5</v>
      </c>
      <c r="BD178" s="21">
        <f t="shared" si="28"/>
        <v>0.49487165930539351</v>
      </c>
      <c r="BE178" s="281">
        <f t="shared" si="29"/>
        <v>0</v>
      </c>
    </row>
    <row r="179" spans="1:57" x14ac:dyDescent="0.25">
      <c r="A179" t="s">
        <v>8630</v>
      </c>
      <c r="B179" s="211">
        <f>IF('Indicator Date hidden'!C180="x","x",$B$2-'Indicator Date hidden'!C180)</f>
        <v>0</v>
      </c>
      <c r="C179" s="211">
        <f>IF('Indicator Date hidden'!D180="x","x",$C$2-'Indicator Date hidden'!D180)</f>
        <v>0</v>
      </c>
      <c r="D179" s="211">
        <f>IF('Indicator Date hidden'!E180="x","x",$D$2-'Indicator Date hidden'!E180)</f>
        <v>0</v>
      </c>
      <c r="E179" s="211">
        <f>IF('Indicator Date hidden'!F180="x","x",$E$2-'Indicator Date hidden'!F180)</f>
        <v>0</v>
      </c>
      <c r="F179" s="211">
        <f>IF('Indicator Date hidden'!G180="x","x",$F$2-'Indicator Date hidden'!G180)</f>
        <v>0</v>
      </c>
      <c r="G179" s="211">
        <f>IF('Indicator Date hidden'!H180="x","x",$G$2-'Indicator Date hidden'!H180)</f>
        <v>0</v>
      </c>
      <c r="H179" s="211">
        <f>IF('Indicator Date hidden'!I180="x","x",$H$2-'Indicator Date hidden'!I180)</f>
        <v>0</v>
      </c>
      <c r="I179" s="211">
        <f>IF('Indicator Date hidden'!J180="x","x",$I$2-'Indicator Date hidden'!J180)</f>
        <v>0</v>
      </c>
      <c r="J179" s="211">
        <f>IF('Indicator Date hidden'!K180="x","x",$J$2-'Indicator Date hidden'!K180)</f>
        <v>0</v>
      </c>
      <c r="K179" s="211">
        <f>IF('Indicator Date hidden'!L180="x","x",$K$2-'Indicator Date hidden'!L180)</f>
        <v>0</v>
      </c>
      <c r="L179" s="211">
        <f>IF('Indicator Date hidden'!M180="x","x",$L$2-'Indicator Date hidden'!M180)</f>
        <v>0</v>
      </c>
      <c r="M179" s="211">
        <f>IF('Indicator Date hidden'!N180="x","x",$M$2-'Indicator Date hidden'!N180)</f>
        <v>0</v>
      </c>
      <c r="N179" s="211">
        <f>IF('Indicator Date hidden'!O180="x","x",$N$2-'Indicator Date hidden'!O180)</f>
        <v>0</v>
      </c>
      <c r="O179" s="211">
        <f>IF('Indicator Date hidden'!P180="x","x",$O$2-'Indicator Date hidden'!P180)</f>
        <v>0</v>
      </c>
      <c r="P179" s="211">
        <f>IF('Indicator Date hidden'!Q180="x","x",$P$2-'Indicator Date hidden'!Q180)</f>
        <v>0</v>
      </c>
      <c r="Q179" s="211" t="str">
        <f>IF('Indicator Date hidden'!R180="x","x",$Q$2-'Indicator Date hidden'!R180)</f>
        <v>x</v>
      </c>
      <c r="R179" s="211">
        <f>IF('Indicator Date hidden'!S180="x","x",$R$2-'Indicator Date hidden'!S180)</f>
        <v>0</v>
      </c>
      <c r="S179" s="211">
        <f>IF('Indicator Date hidden'!T180="x","x",$S$2-'Indicator Date hidden'!T180)</f>
        <v>0</v>
      </c>
      <c r="T179" s="211">
        <f>IF('Indicator Date hidden'!U180="x","x",$T$2-'Indicator Date hidden'!U180)</f>
        <v>0</v>
      </c>
      <c r="U179" s="211">
        <f>IF('Indicator Date hidden'!V180="x","x",$U$2-'Indicator Date hidden'!V180)</f>
        <v>0</v>
      </c>
      <c r="V179" s="211">
        <f>IF('Indicator Date hidden'!W180="x","x",$V$2-'Indicator Date hidden'!W180)</f>
        <v>0</v>
      </c>
      <c r="W179" s="211" t="str">
        <f>IF('Indicator Date hidden'!X180="x","x",$W$2-'Indicator Date hidden'!X180)</f>
        <v>x</v>
      </c>
      <c r="X179" s="211">
        <f>IF('Indicator Date hidden'!Y180="x","x",$X$2-'Indicator Date hidden'!Y180)</f>
        <v>4</v>
      </c>
      <c r="Y179" s="211">
        <f>IF('Indicator Date hidden'!Z180="x","x",$Y$2-'Indicator Date hidden'!Z180)</f>
        <v>0</v>
      </c>
      <c r="Z179" s="211">
        <f>IF('Indicator Date hidden'!AA180="x","x",$Z$2-'Indicator Date hidden'!AA180)</f>
        <v>0</v>
      </c>
      <c r="AA179" s="211" t="str">
        <f>IF('Indicator Date hidden'!AB180="x","x",$AA$2-'Indicator Date hidden'!AB180)</f>
        <v>x</v>
      </c>
      <c r="AB179" s="211">
        <f>IF('Indicator Date hidden'!AC180="x","x",$AB$2-'Indicator Date hidden'!AC180)</f>
        <v>0</v>
      </c>
      <c r="AC179" s="211">
        <f>IF('Indicator Date hidden'!AD180="x","x",$AC$2-'Indicator Date hidden'!AD180)</f>
        <v>0</v>
      </c>
      <c r="AD179" s="211" t="str">
        <f>IF('Indicator Date hidden'!AE180="x","x",$AD$2-'Indicator Date hidden'!AE180)</f>
        <v>x</v>
      </c>
      <c r="AE179" s="211" t="str">
        <f>IF('Indicator Date hidden'!AF180="x","x",$AE$2-'Indicator Date hidden'!AF180)</f>
        <v>x</v>
      </c>
      <c r="AF179" s="211" t="str">
        <f>IF('Indicator Date hidden'!AG180="x","x",$AF$2-'Indicator Date hidden'!AG180)</f>
        <v>x</v>
      </c>
      <c r="AG179" s="211">
        <f>IF('Indicator Date hidden'!AH180="x","x",$AG$2-'Indicator Date hidden'!AH180)</f>
        <v>0</v>
      </c>
      <c r="AH179" s="211">
        <f>IF('Indicator Date hidden'!AI180="x","x",$AH$2-'Indicator Date hidden'!AI180)</f>
        <v>0</v>
      </c>
      <c r="AI179" s="211">
        <f>IF('Indicator Date hidden'!AJ180="x","x",$AI$2-'Indicator Date hidden'!AJ180)</f>
        <v>0</v>
      </c>
      <c r="AJ179" s="211" t="str">
        <f>IF('Indicator Date hidden'!AK180="x","x",$AJ$2-'Indicator Date hidden'!AK180)</f>
        <v>x</v>
      </c>
      <c r="AK179" s="211">
        <f>IF('Indicator Date hidden'!AL180="x","x",$AK$2-'Indicator Date hidden'!AL180)</f>
        <v>1</v>
      </c>
      <c r="AL179" s="211">
        <f>IF('Indicator Date hidden'!AM180="x","x",$AL$2-'Indicator Date hidden'!AM180)</f>
        <v>0</v>
      </c>
      <c r="AM179" s="211">
        <f>IF('Indicator Date hidden'!AN180="x","x",$AM$2-'Indicator Date hidden'!AN180)</f>
        <v>0</v>
      </c>
      <c r="AN179" s="211">
        <f>IF('Indicator Date hidden'!AO180="x","x",$AN$2-'Indicator Date hidden'!AO180)</f>
        <v>0</v>
      </c>
      <c r="AO179" s="211" t="str">
        <f>IF('Indicator Date hidden'!AP180="x","x",$AO$2-'Indicator Date hidden'!AP180)</f>
        <v>x</v>
      </c>
      <c r="AP179" s="211" t="str">
        <f>IF('Indicator Date hidden'!AQ180="x","x",$AP$2-'Indicator Date hidden'!AQ180)</f>
        <v>x</v>
      </c>
      <c r="AQ179" s="211" t="str">
        <f>IF('Indicator Date hidden'!AR180="x","x",$AQ$2-'Indicator Date hidden'!AR180)</f>
        <v>x</v>
      </c>
      <c r="AR179" s="211">
        <f>IF('Indicator Date hidden'!AS180="x","x",$AR$2-'Indicator Date hidden'!AS180)</f>
        <v>0</v>
      </c>
      <c r="AS179" s="211">
        <f>IF('Indicator Date hidden'!AT180="x","x",$AS$2-'Indicator Date hidden'!AT180)</f>
        <v>0</v>
      </c>
      <c r="AT179" s="211">
        <f>IF('Indicator Date hidden'!AU180="x","x",$AT$2-'Indicator Date hidden'!AU180)</f>
        <v>0</v>
      </c>
      <c r="AU179" s="211">
        <f>IF('Indicator Date hidden'!AV180="x","x",$AU$2-'Indicator Date hidden'!AV180)</f>
        <v>1</v>
      </c>
      <c r="AV179" s="211">
        <f>IF('Indicator Date hidden'!AW180="x","x",$AV$2-'Indicator Date hidden'!AW180)</f>
        <v>0</v>
      </c>
      <c r="AW179" s="211">
        <f>IF('Indicator Date hidden'!AX180="x","x",$AW$2-'Indicator Date hidden'!AX180)</f>
        <v>0</v>
      </c>
      <c r="AX179" s="211">
        <f>IF('Indicator Date hidden'!AY180="x","x",$AX$2-'Indicator Date hidden'!AY180)</f>
        <v>0</v>
      </c>
      <c r="AY179" s="211">
        <f>IF('Indicator Date hidden'!AZ180="x","x",$AY$2-'Indicator Date hidden'!AZ180)</f>
        <v>9</v>
      </c>
      <c r="AZ179" s="211">
        <f>IF('Indicator Date hidden'!BA180="x","x",$AZ$2-'Indicator Date hidden'!BA180)</f>
        <v>9</v>
      </c>
      <c r="BA179">
        <f t="shared" si="25"/>
        <v>24</v>
      </c>
      <c r="BB179" s="21">
        <f t="shared" si="26"/>
        <v>0.58536585365853655</v>
      </c>
      <c r="BC179">
        <f t="shared" si="27"/>
        <v>5</v>
      </c>
      <c r="BD179" s="21">
        <f t="shared" si="28"/>
        <v>2.011862500224515</v>
      </c>
      <c r="BE179" s="281">
        <f t="shared" si="29"/>
        <v>0</v>
      </c>
    </row>
    <row r="180" spans="1:57" x14ac:dyDescent="0.25">
      <c r="A180" t="s">
        <v>8639</v>
      </c>
      <c r="B180" s="211">
        <f>IF('Indicator Date hidden'!C181="x","x",$B$2-'Indicator Date hidden'!C181)</f>
        <v>0</v>
      </c>
      <c r="C180" s="211">
        <f>IF('Indicator Date hidden'!D181="x","x",$C$2-'Indicator Date hidden'!D181)</f>
        <v>0</v>
      </c>
      <c r="D180" s="211">
        <f>IF('Indicator Date hidden'!E181="x","x",$D$2-'Indicator Date hidden'!E181)</f>
        <v>0</v>
      </c>
      <c r="E180" s="211">
        <f>IF('Indicator Date hidden'!F181="x","x",$E$2-'Indicator Date hidden'!F181)</f>
        <v>0</v>
      </c>
      <c r="F180" s="211">
        <f>IF('Indicator Date hidden'!G181="x","x",$F$2-'Indicator Date hidden'!G181)</f>
        <v>0</v>
      </c>
      <c r="G180" s="211">
        <f>IF('Indicator Date hidden'!H181="x","x",$G$2-'Indicator Date hidden'!H181)</f>
        <v>0</v>
      </c>
      <c r="H180" s="211">
        <f>IF('Indicator Date hidden'!I181="x","x",$H$2-'Indicator Date hidden'!I181)</f>
        <v>0</v>
      </c>
      <c r="I180" s="211">
        <f>IF('Indicator Date hidden'!J181="x","x",$I$2-'Indicator Date hidden'!J181)</f>
        <v>0</v>
      </c>
      <c r="J180" s="211">
        <f>IF('Indicator Date hidden'!K181="x","x",$J$2-'Indicator Date hidden'!K181)</f>
        <v>0</v>
      </c>
      <c r="K180" s="211">
        <f>IF('Indicator Date hidden'!L181="x","x",$K$2-'Indicator Date hidden'!L181)</f>
        <v>0</v>
      </c>
      <c r="L180" s="211">
        <f>IF('Indicator Date hidden'!M181="x","x",$L$2-'Indicator Date hidden'!M181)</f>
        <v>0</v>
      </c>
      <c r="M180" s="211">
        <f>IF('Indicator Date hidden'!N181="x","x",$M$2-'Indicator Date hidden'!N181)</f>
        <v>0</v>
      </c>
      <c r="N180" s="211">
        <f>IF('Indicator Date hidden'!O181="x","x",$N$2-'Indicator Date hidden'!O181)</f>
        <v>0</v>
      </c>
      <c r="O180" s="211">
        <f>IF('Indicator Date hidden'!P181="x","x",$O$2-'Indicator Date hidden'!P181)</f>
        <v>0</v>
      </c>
      <c r="P180" s="211" t="str">
        <f>IF('Indicator Date hidden'!Q181="x","x",$P$2-'Indicator Date hidden'!Q181)</f>
        <v>x</v>
      </c>
      <c r="Q180" s="211" t="str">
        <f>IF('Indicator Date hidden'!R181="x","x",$Q$2-'Indicator Date hidden'!R181)</f>
        <v>x</v>
      </c>
      <c r="R180" s="211">
        <f>IF('Indicator Date hidden'!S181="x","x",$R$2-'Indicator Date hidden'!S181)</f>
        <v>0</v>
      </c>
      <c r="S180" s="211">
        <f>IF('Indicator Date hidden'!T181="x","x",$S$2-'Indicator Date hidden'!T181)</f>
        <v>0</v>
      </c>
      <c r="T180" s="211">
        <f>IF('Indicator Date hidden'!U181="x","x",$T$2-'Indicator Date hidden'!U181)</f>
        <v>0</v>
      </c>
      <c r="U180" s="211">
        <f>IF('Indicator Date hidden'!V181="x","x",$U$2-'Indicator Date hidden'!V181)</f>
        <v>0</v>
      </c>
      <c r="V180" s="211">
        <f>IF('Indicator Date hidden'!W181="x","x",$V$2-'Indicator Date hidden'!W181)</f>
        <v>0</v>
      </c>
      <c r="W180" s="211">
        <f>IF('Indicator Date hidden'!X181="x","x",$W$2-'Indicator Date hidden'!X181)</f>
        <v>7</v>
      </c>
      <c r="X180" s="211">
        <f>IF('Indicator Date hidden'!Y181="x","x",$X$2-'Indicator Date hidden'!Y181)</f>
        <v>4</v>
      </c>
      <c r="Y180" s="211">
        <f>IF('Indicator Date hidden'!Z181="x","x",$Y$2-'Indicator Date hidden'!Z181)</f>
        <v>0</v>
      </c>
      <c r="Z180" s="211">
        <f>IF('Indicator Date hidden'!AA181="x","x",$Z$2-'Indicator Date hidden'!AA181)</f>
        <v>0</v>
      </c>
      <c r="AA180" s="211" t="str">
        <f>IF('Indicator Date hidden'!AB181="x","x",$AA$2-'Indicator Date hidden'!AB181)</f>
        <v>x</v>
      </c>
      <c r="AB180" s="211">
        <f>IF('Indicator Date hidden'!AC181="x","x",$AB$2-'Indicator Date hidden'!AC181)</f>
        <v>0</v>
      </c>
      <c r="AC180" s="211">
        <f>IF('Indicator Date hidden'!AD181="x","x",$AC$2-'Indicator Date hidden'!AD181)</f>
        <v>0</v>
      </c>
      <c r="AD180" s="211" t="str">
        <f>IF('Indicator Date hidden'!AE181="x","x",$AD$2-'Indicator Date hidden'!AE181)</f>
        <v>x</v>
      </c>
      <c r="AE180" s="211" t="str">
        <f>IF('Indicator Date hidden'!AF181="x","x",$AE$2-'Indicator Date hidden'!AF181)</f>
        <v>x</v>
      </c>
      <c r="AF180" s="211" t="str">
        <f>IF('Indicator Date hidden'!AG181="x","x",$AF$2-'Indicator Date hidden'!AG181)</f>
        <v>x</v>
      </c>
      <c r="AG180" s="211">
        <f>IF('Indicator Date hidden'!AH181="x","x",$AG$2-'Indicator Date hidden'!AH181)</f>
        <v>0</v>
      </c>
      <c r="AH180" s="211">
        <f>IF('Indicator Date hidden'!AI181="x","x",$AH$2-'Indicator Date hidden'!AI181)</f>
        <v>0</v>
      </c>
      <c r="AI180" s="211">
        <f>IF('Indicator Date hidden'!AJ181="x","x",$AI$2-'Indicator Date hidden'!AJ181)</f>
        <v>0</v>
      </c>
      <c r="AJ180" s="211" t="str">
        <f>IF('Indicator Date hidden'!AK181="x","x",$AJ$2-'Indicator Date hidden'!AK181)</f>
        <v>x</v>
      </c>
      <c r="AK180" s="211" t="str">
        <f>IF('Indicator Date hidden'!AL181="x","x",$AK$2-'Indicator Date hidden'!AL181)</f>
        <v>x</v>
      </c>
      <c r="AL180" s="211">
        <f>IF('Indicator Date hidden'!AM181="x","x",$AL$2-'Indicator Date hidden'!AM181)</f>
        <v>0</v>
      </c>
      <c r="AM180" s="211">
        <f>IF('Indicator Date hidden'!AN181="x","x",$AM$2-'Indicator Date hidden'!AN181)</f>
        <v>0</v>
      </c>
      <c r="AN180" s="211">
        <f>IF('Indicator Date hidden'!AO181="x","x",$AN$2-'Indicator Date hidden'!AO181)</f>
        <v>0</v>
      </c>
      <c r="AO180" s="211" t="str">
        <f>IF('Indicator Date hidden'!AP181="x","x",$AO$2-'Indicator Date hidden'!AP181)</f>
        <v>x</v>
      </c>
      <c r="AP180" s="211" t="str">
        <f>IF('Indicator Date hidden'!AQ181="x","x",$AP$2-'Indicator Date hidden'!AQ181)</f>
        <v>x</v>
      </c>
      <c r="AQ180" s="211" t="str">
        <f>IF('Indicator Date hidden'!AR181="x","x",$AQ$2-'Indicator Date hidden'!AR181)</f>
        <v>x</v>
      </c>
      <c r="AR180" s="211">
        <f>IF('Indicator Date hidden'!AS181="x","x",$AR$2-'Indicator Date hidden'!AS181)</f>
        <v>0</v>
      </c>
      <c r="AS180" s="211" t="str">
        <f>IF('Indicator Date hidden'!AT181="x","x",$AS$2-'Indicator Date hidden'!AT181)</f>
        <v>x</v>
      </c>
      <c r="AT180" s="211">
        <f>IF('Indicator Date hidden'!AU181="x","x",$AT$2-'Indicator Date hidden'!AU181)</f>
        <v>0</v>
      </c>
      <c r="AU180" s="211" t="str">
        <f>IF('Indicator Date hidden'!AV181="x","x",$AU$2-'Indicator Date hidden'!AV181)</f>
        <v>x</v>
      </c>
      <c r="AV180" s="211">
        <f>IF('Indicator Date hidden'!AW181="x","x",$AV$2-'Indicator Date hidden'!AW181)</f>
        <v>1</v>
      </c>
      <c r="AW180" s="211">
        <f>IF('Indicator Date hidden'!AX181="x","x",$AW$2-'Indicator Date hidden'!AX181)</f>
        <v>0</v>
      </c>
      <c r="AX180" s="211">
        <f>IF('Indicator Date hidden'!AY181="x","x",$AX$2-'Indicator Date hidden'!AY181)</f>
        <v>0</v>
      </c>
      <c r="AY180" s="211">
        <f>IF('Indicator Date hidden'!AZ181="x","x",$AY$2-'Indicator Date hidden'!AZ181)</f>
        <v>2</v>
      </c>
      <c r="AZ180" s="211">
        <f>IF('Indicator Date hidden'!BA181="x","x",$AZ$2-'Indicator Date hidden'!BA181)</f>
        <v>0</v>
      </c>
      <c r="BA180">
        <f t="shared" si="25"/>
        <v>14</v>
      </c>
      <c r="BB180" s="21">
        <f t="shared" si="26"/>
        <v>0.36842105263157893</v>
      </c>
      <c r="BC180">
        <f t="shared" si="27"/>
        <v>4</v>
      </c>
      <c r="BD180" s="21">
        <f t="shared" si="28"/>
        <v>1.3062814364200901</v>
      </c>
      <c r="BE180" s="281">
        <f t="shared" si="29"/>
        <v>0</v>
      </c>
    </row>
    <row r="181" spans="1:57" x14ac:dyDescent="0.25">
      <c r="A181" t="s">
        <v>8641</v>
      </c>
      <c r="B181" s="211">
        <f>IF('Indicator Date hidden'!C182="x","x",$B$2-'Indicator Date hidden'!C182)</f>
        <v>0</v>
      </c>
      <c r="C181" s="211">
        <f>IF('Indicator Date hidden'!D182="x","x",$C$2-'Indicator Date hidden'!D182)</f>
        <v>0</v>
      </c>
      <c r="D181" s="211">
        <f>IF('Indicator Date hidden'!E182="x","x",$D$2-'Indicator Date hidden'!E182)</f>
        <v>0</v>
      </c>
      <c r="E181" s="211">
        <f>IF('Indicator Date hidden'!F182="x","x",$E$2-'Indicator Date hidden'!F182)</f>
        <v>0</v>
      </c>
      <c r="F181" s="211">
        <f>IF('Indicator Date hidden'!G182="x","x",$F$2-'Indicator Date hidden'!G182)</f>
        <v>0</v>
      </c>
      <c r="G181" s="211">
        <f>IF('Indicator Date hidden'!H182="x","x",$G$2-'Indicator Date hidden'!H182)</f>
        <v>0</v>
      </c>
      <c r="H181" s="211">
        <f>IF('Indicator Date hidden'!I182="x","x",$H$2-'Indicator Date hidden'!I182)</f>
        <v>0</v>
      </c>
      <c r="I181" s="211">
        <f>IF('Indicator Date hidden'!J182="x","x",$I$2-'Indicator Date hidden'!J182)</f>
        <v>0</v>
      </c>
      <c r="J181" s="211">
        <f>IF('Indicator Date hidden'!K182="x","x",$J$2-'Indicator Date hidden'!K182)</f>
        <v>0</v>
      </c>
      <c r="K181" s="211">
        <f>IF('Indicator Date hidden'!L182="x","x",$K$2-'Indicator Date hidden'!L182)</f>
        <v>0</v>
      </c>
      <c r="L181" s="211">
        <f>IF('Indicator Date hidden'!M182="x","x",$L$2-'Indicator Date hidden'!M182)</f>
        <v>0</v>
      </c>
      <c r="M181" s="211">
        <f>IF('Indicator Date hidden'!N182="x","x",$M$2-'Indicator Date hidden'!N182)</f>
        <v>0</v>
      </c>
      <c r="N181" s="211">
        <f>IF('Indicator Date hidden'!O182="x","x",$N$2-'Indicator Date hidden'!O182)</f>
        <v>0</v>
      </c>
      <c r="O181" s="211">
        <f>IF('Indicator Date hidden'!P182="x","x",$O$2-'Indicator Date hidden'!P182)</f>
        <v>0</v>
      </c>
      <c r="P181" s="211">
        <f>IF('Indicator Date hidden'!Q182="x","x",$P$2-'Indicator Date hidden'!Q182)</f>
        <v>0</v>
      </c>
      <c r="Q181" s="211">
        <f>IF('Indicator Date hidden'!R182="x","x",$Q$2-'Indicator Date hidden'!R182)</f>
        <v>3</v>
      </c>
      <c r="R181" s="211">
        <f>IF('Indicator Date hidden'!S182="x","x",$R$2-'Indicator Date hidden'!S182)</f>
        <v>0</v>
      </c>
      <c r="S181" s="211">
        <f>IF('Indicator Date hidden'!T182="x","x",$S$2-'Indicator Date hidden'!T182)</f>
        <v>0</v>
      </c>
      <c r="T181" s="211">
        <f>IF('Indicator Date hidden'!U182="x","x",$T$2-'Indicator Date hidden'!U182)</f>
        <v>0</v>
      </c>
      <c r="U181" s="211">
        <f>IF('Indicator Date hidden'!V182="x","x",$U$2-'Indicator Date hidden'!V182)</f>
        <v>0</v>
      </c>
      <c r="V181" s="211">
        <f>IF('Indicator Date hidden'!W182="x","x",$V$2-'Indicator Date hidden'!W182)</f>
        <v>0</v>
      </c>
      <c r="W181" s="211">
        <f>IF('Indicator Date hidden'!X182="x","x",$W$2-'Indicator Date hidden'!X182)</f>
        <v>3</v>
      </c>
      <c r="X181" s="211">
        <f>IF('Indicator Date hidden'!Y182="x","x",$X$2-'Indicator Date hidden'!Y182)</f>
        <v>4</v>
      </c>
      <c r="Y181" s="211">
        <f>IF('Indicator Date hidden'!Z182="x","x",$Y$2-'Indicator Date hidden'!Z182)</f>
        <v>0</v>
      </c>
      <c r="Z181" s="211">
        <f>IF('Indicator Date hidden'!AA182="x","x",$Z$2-'Indicator Date hidden'!AA182)</f>
        <v>0</v>
      </c>
      <c r="AA181" s="211">
        <f>IF('Indicator Date hidden'!AB182="x","x",$AA$2-'Indicator Date hidden'!AB182)</f>
        <v>0</v>
      </c>
      <c r="AB181" s="211">
        <f>IF('Indicator Date hidden'!AC182="x","x",$AB$2-'Indicator Date hidden'!AC182)</f>
        <v>0</v>
      </c>
      <c r="AC181" s="211">
        <f>IF('Indicator Date hidden'!AD182="x","x",$AC$2-'Indicator Date hidden'!AD182)</f>
        <v>0</v>
      </c>
      <c r="AD181" s="211">
        <f>IF('Indicator Date hidden'!AE182="x","x",$AD$2-'Indicator Date hidden'!AE182)</f>
        <v>0</v>
      </c>
      <c r="AE181" s="211">
        <f>IF('Indicator Date hidden'!AF182="x","x",$AE$2-'Indicator Date hidden'!AF182)</f>
        <v>0</v>
      </c>
      <c r="AF181" s="211">
        <f>IF('Indicator Date hidden'!AG182="x","x",$AF$2-'Indicator Date hidden'!AG182)</f>
        <v>1</v>
      </c>
      <c r="AG181" s="211">
        <f>IF('Indicator Date hidden'!AH182="x","x",$AG$2-'Indicator Date hidden'!AH182)</f>
        <v>0</v>
      </c>
      <c r="AH181" s="211">
        <f>IF('Indicator Date hidden'!AI182="x","x",$AH$2-'Indicator Date hidden'!AI182)</f>
        <v>0</v>
      </c>
      <c r="AI181" s="211">
        <f>IF('Indicator Date hidden'!AJ182="x","x",$AI$2-'Indicator Date hidden'!AJ182)</f>
        <v>0</v>
      </c>
      <c r="AJ181" s="211">
        <f>IF('Indicator Date hidden'!AK182="x","x",$AJ$2-'Indicator Date hidden'!AK182)</f>
        <v>1</v>
      </c>
      <c r="AK181" s="211">
        <f>IF('Indicator Date hidden'!AL182="x","x",$AK$2-'Indicator Date hidden'!AL182)</f>
        <v>0</v>
      </c>
      <c r="AL181" s="211">
        <f>IF('Indicator Date hidden'!AM182="x","x",$AL$2-'Indicator Date hidden'!AM182)</f>
        <v>0</v>
      </c>
      <c r="AM181" s="211">
        <f>IF('Indicator Date hidden'!AN182="x","x",$AM$2-'Indicator Date hidden'!AN182)</f>
        <v>0</v>
      </c>
      <c r="AN181" s="211">
        <f>IF('Indicator Date hidden'!AO182="x","x",$AN$2-'Indicator Date hidden'!AO182)</f>
        <v>0</v>
      </c>
      <c r="AO181" s="211">
        <f>IF('Indicator Date hidden'!AP182="x","x",$AO$2-'Indicator Date hidden'!AP182)</f>
        <v>1</v>
      </c>
      <c r="AP181" s="211">
        <f>IF('Indicator Date hidden'!AQ182="x","x",$AP$2-'Indicator Date hidden'!AQ182)</f>
        <v>0</v>
      </c>
      <c r="AQ181" s="211" t="str">
        <f>IF('Indicator Date hidden'!AR182="x","x",$AQ$2-'Indicator Date hidden'!AR182)</f>
        <v>x</v>
      </c>
      <c r="AR181" s="211">
        <f>IF('Indicator Date hidden'!AS182="x","x",$AR$2-'Indicator Date hidden'!AS182)</f>
        <v>0</v>
      </c>
      <c r="AS181" s="211">
        <f>IF('Indicator Date hidden'!AT182="x","x",$AS$2-'Indicator Date hidden'!AT182)</f>
        <v>0</v>
      </c>
      <c r="AT181" s="211">
        <f>IF('Indicator Date hidden'!AU182="x","x",$AT$2-'Indicator Date hidden'!AU182)</f>
        <v>0</v>
      </c>
      <c r="AU181" s="211">
        <f>IF('Indicator Date hidden'!AV182="x","x",$AU$2-'Indicator Date hidden'!AV182)</f>
        <v>2</v>
      </c>
      <c r="AV181" s="211">
        <f>IF('Indicator Date hidden'!AW182="x","x",$AV$2-'Indicator Date hidden'!AW182)</f>
        <v>0</v>
      </c>
      <c r="AW181" s="211">
        <f>IF('Indicator Date hidden'!AX182="x","x",$AW$2-'Indicator Date hidden'!AX182)</f>
        <v>0</v>
      </c>
      <c r="AX181" s="211">
        <f>IF('Indicator Date hidden'!AY182="x","x",$AX$2-'Indicator Date hidden'!AY182)</f>
        <v>0</v>
      </c>
      <c r="AY181" s="211">
        <f>IF('Indicator Date hidden'!AZ182="x","x",$AY$2-'Indicator Date hidden'!AZ182)</f>
        <v>0</v>
      </c>
      <c r="AZ181" s="211">
        <f>IF('Indicator Date hidden'!BA182="x","x",$AZ$2-'Indicator Date hidden'!BA182)</f>
        <v>0</v>
      </c>
      <c r="BA181">
        <f t="shared" si="25"/>
        <v>15</v>
      </c>
      <c r="BB181" s="21">
        <f t="shared" si="26"/>
        <v>0.3</v>
      </c>
      <c r="BC181">
        <f t="shared" si="27"/>
        <v>7</v>
      </c>
      <c r="BD181" s="21">
        <f t="shared" si="28"/>
        <v>0.8544003745317531</v>
      </c>
      <c r="BE181" s="281">
        <f t="shared" si="29"/>
        <v>0</v>
      </c>
    </row>
    <row r="182" spans="1:57" x14ac:dyDescent="0.25">
      <c r="A182" t="s">
        <v>8642</v>
      </c>
      <c r="B182" s="211">
        <f>IF('Indicator Date hidden'!C183="x","x",$B$2-'Indicator Date hidden'!C183)</f>
        <v>0</v>
      </c>
      <c r="C182" s="211">
        <f>IF('Indicator Date hidden'!D183="x","x",$C$2-'Indicator Date hidden'!D183)</f>
        <v>0</v>
      </c>
      <c r="D182" s="211">
        <f>IF('Indicator Date hidden'!E183="x","x",$D$2-'Indicator Date hidden'!E183)</f>
        <v>0</v>
      </c>
      <c r="E182" s="211">
        <f>IF('Indicator Date hidden'!F183="x","x",$E$2-'Indicator Date hidden'!F183)</f>
        <v>0</v>
      </c>
      <c r="F182" s="211">
        <f>IF('Indicator Date hidden'!G183="x","x",$F$2-'Indicator Date hidden'!G183)</f>
        <v>0</v>
      </c>
      <c r="G182" s="211">
        <f>IF('Indicator Date hidden'!H183="x","x",$G$2-'Indicator Date hidden'!H183)</f>
        <v>0</v>
      </c>
      <c r="H182" s="211">
        <f>IF('Indicator Date hidden'!I183="x","x",$H$2-'Indicator Date hidden'!I183)</f>
        <v>0</v>
      </c>
      <c r="I182" s="211">
        <f>IF('Indicator Date hidden'!J183="x","x",$I$2-'Indicator Date hidden'!J183)</f>
        <v>0</v>
      </c>
      <c r="J182" s="211">
        <f>IF('Indicator Date hidden'!K183="x","x",$J$2-'Indicator Date hidden'!K183)</f>
        <v>0</v>
      </c>
      <c r="K182" s="211">
        <f>IF('Indicator Date hidden'!L183="x","x",$K$2-'Indicator Date hidden'!L183)</f>
        <v>0</v>
      </c>
      <c r="L182" s="211">
        <f>IF('Indicator Date hidden'!M183="x","x",$L$2-'Indicator Date hidden'!M183)</f>
        <v>0</v>
      </c>
      <c r="M182" s="211">
        <f>IF('Indicator Date hidden'!N183="x","x",$M$2-'Indicator Date hidden'!N183)</f>
        <v>0</v>
      </c>
      <c r="N182" s="211">
        <f>IF('Indicator Date hidden'!O183="x","x",$N$2-'Indicator Date hidden'!O183)</f>
        <v>0</v>
      </c>
      <c r="O182" s="211">
        <f>IF('Indicator Date hidden'!P183="x","x",$O$2-'Indicator Date hidden'!P183)</f>
        <v>0</v>
      </c>
      <c r="P182" s="211">
        <f>IF('Indicator Date hidden'!Q183="x","x",$P$2-'Indicator Date hidden'!Q183)</f>
        <v>0</v>
      </c>
      <c r="Q182" s="211">
        <f>IF('Indicator Date hidden'!R183="x","x",$Q$2-'Indicator Date hidden'!R183)</f>
        <v>2</v>
      </c>
      <c r="R182" s="211">
        <f>IF('Indicator Date hidden'!S183="x","x",$R$2-'Indicator Date hidden'!S183)</f>
        <v>0</v>
      </c>
      <c r="S182" s="211">
        <f>IF('Indicator Date hidden'!T183="x","x",$S$2-'Indicator Date hidden'!T183)</f>
        <v>0</v>
      </c>
      <c r="T182" s="211">
        <f>IF('Indicator Date hidden'!U183="x","x",$T$2-'Indicator Date hidden'!U183)</f>
        <v>0</v>
      </c>
      <c r="U182" s="211">
        <f>IF('Indicator Date hidden'!V183="x","x",$U$2-'Indicator Date hidden'!V183)</f>
        <v>0</v>
      </c>
      <c r="V182" s="211">
        <f>IF('Indicator Date hidden'!W183="x","x",$V$2-'Indicator Date hidden'!W183)</f>
        <v>0</v>
      </c>
      <c r="W182" s="211" t="str">
        <f>IF('Indicator Date hidden'!X183="x","x",$W$2-'Indicator Date hidden'!X183)</f>
        <v>x</v>
      </c>
      <c r="X182" s="211">
        <f>IF('Indicator Date hidden'!Y183="x","x",$X$2-'Indicator Date hidden'!Y183)</f>
        <v>1</v>
      </c>
      <c r="Y182" s="211">
        <f>IF('Indicator Date hidden'!Z183="x","x",$Y$2-'Indicator Date hidden'!Z183)</f>
        <v>0</v>
      </c>
      <c r="Z182" s="211">
        <f>IF('Indicator Date hidden'!AA183="x","x",$Z$2-'Indicator Date hidden'!AA183)</f>
        <v>0</v>
      </c>
      <c r="AA182" s="211">
        <f>IF('Indicator Date hidden'!AB183="x","x",$AA$2-'Indicator Date hidden'!AB183)</f>
        <v>0</v>
      </c>
      <c r="AB182" s="211">
        <f>IF('Indicator Date hidden'!AC183="x","x",$AB$2-'Indicator Date hidden'!AC183)</f>
        <v>0</v>
      </c>
      <c r="AC182" s="211">
        <f>IF('Indicator Date hidden'!AD183="x","x",$AC$2-'Indicator Date hidden'!AD183)</f>
        <v>0</v>
      </c>
      <c r="AD182" s="211" t="str">
        <f>IF('Indicator Date hidden'!AE183="x","x",$AD$2-'Indicator Date hidden'!AE183)</f>
        <v>x</v>
      </c>
      <c r="AE182" s="211">
        <f>IF('Indicator Date hidden'!AF183="x","x",$AE$2-'Indicator Date hidden'!AF183)</f>
        <v>0</v>
      </c>
      <c r="AF182" s="211">
        <f>IF('Indicator Date hidden'!AG183="x","x",$AF$2-'Indicator Date hidden'!AG183)</f>
        <v>0</v>
      </c>
      <c r="AG182" s="211">
        <f>IF('Indicator Date hidden'!AH183="x","x",$AG$2-'Indicator Date hidden'!AH183)</f>
        <v>0</v>
      </c>
      <c r="AH182" s="211">
        <f>IF('Indicator Date hidden'!AI183="x","x",$AH$2-'Indicator Date hidden'!AI183)</f>
        <v>0</v>
      </c>
      <c r="AI182" s="211">
        <f>IF('Indicator Date hidden'!AJ183="x","x",$AI$2-'Indicator Date hidden'!AJ183)</f>
        <v>0</v>
      </c>
      <c r="AJ182" s="211">
        <f>IF('Indicator Date hidden'!AK183="x","x",$AJ$2-'Indicator Date hidden'!AK183)</f>
        <v>1</v>
      </c>
      <c r="AK182" s="211">
        <f>IF('Indicator Date hidden'!AL183="x","x",$AK$2-'Indicator Date hidden'!AL183)</f>
        <v>1</v>
      </c>
      <c r="AL182" s="211">
        <f>IF('Indicator Date hidden'!AM183="x","x",$AL$2-'Indicator Date hidden'!AM183)</f>
        <v>0</v>
      </c>
      <c r="AM182" s="211">
        <f>IF('Indicator Date hidden'!AN183="x","x",$AM$2-'Indicator Date hidden'!AN183)</f>
        <v>0</v>
      </c>
      <c r="AN182" s="211">
        <f>IF('Indicator Date hidden'!AO183="x","x",$AN$2-'Indicator Date hidden'!AO183)</f>
        <v>0</v>
      </c>
      <c r="AO182" s="211">
        <f>IF('Indicator Date hidden'!AP183="x","x",$AO$2-'Indicator Date hidden'!AP183)</f>
        <v>1</v>
      </c>
      <c r="AP182" s="211">
        <f>IF('Indicator Date hidden'!AQ183="x","x",$AP$2-'Indicator Date hidden'!AQ183)</f>
        <v>0</v>
      </c>
      <c r="AQ182" s="211" t="str">
        <f>IF('Indicator Date hidden'!AR183="x","x",$AQ$2-'Indicator Date hidden'!AR183)</f>
        <v>x</v>
      </c>
      <c r="AR182" s="211">
        <f>IF('Indicator Date hidden'!AS183="x","x",$AR$2-'Indicator Date hidden'!AS183)</f>
        <v>0</v>
      </c>
      <c r="AS182" s="211">
        <f>IF('Indicator Date hidden'!AT183="x","x",$AS$2-'Indicator Date hidden'!AT183)</f>
        <v>0</v>
      </c>
      <c r="AT182" s="211">
        <f>IF('Indicator Date hidden'!AU183="x","x",$AT$2-'Indicator Date hidden'!AU183)</f>
        <v>0</v>
      </c>
      <c r="AU182" s="211">
        <f>IF('Indicator Date hidden'!AV183="x","x",$AU$2-'Indicator Date hidden'!AV183)</f>
        <v>1</v>
      </c>
      <c r="AV182" s="211">
        <f>IF('Indicator Date hidden'!AW183="x","x",$AV$2-'Indicator Date hidden'!AW183)</f>
        <v>0</v>
      </c>
      <c r="AW182" s="211">
        <f>IF('Indicator Date hidden'!AX183="x","x",$AW$2-'Indicator Date hidden'!AX183)</f>
        <v>0</v>
      </c>
      <c r="AX182" s="211">
        <f>IF('Indicator Date hidden'!AY183="x","x",$AX$2-'Indicator Date hidden'!AY183)</f>
        <v>0</v>
      </c>
      <c r="AY182" s="211">
        <f>IF('Indicator Date hidden'!AZ183="x","x",$AY$2-'Indicator Date hidden'!AZ183)</f>
        <v>0</v>
      </c>
      <c r="AZ182" s="211">
        <f>IF('Indicator Date hidden'!BA183="x","x",$AZ$2-'Indicator Date hidden'!BA183)</f>
        <v>0</v>
      </c>
      <c r="BA182">
        <f t="shared" si="25"/>
        <v>7</v>
      </c>
      <c r="BB182" s="21">
        <f t="shared" si="26"/>
        <v>0.14583333333333334</v>
      </c>
      <c r="BC182">
        <f t="shared" si="27"/>
        <v>6</v>
      </c>
      <c r="BD182" s="21">
        <f t="shared" si="28"/>
        <v>0.40771637064126931</v>
      </c>
      <c r="BE182" s="281">
        <f t="shared" si="29"/>
        <v>0</v>
      </c>
    </row>
    <row r="183" spans="1:57" x14ac:dyDescent="0.25">
      <c r="A183" t="s">
        <v>8368</v>
      </c>
      <c r="B183" s="211">
        <f>IF('Indicator Date hidden'!C184="x","x",$B$2-'Indicator Date hidden'!C184)</f>
        <v>0</v>
      </c>
      <c r="C183" s="211">
        <f>IF('Indicator Date hidden'!D184="x","x",$C$2-'Indicator Date hidden'!D184)</f>
        <v>0</v>
      </c>
      <c r="D183" s="211">
        <f>IF('Indicator Date hidden'!E184="x","x",$D$2-'Indicator Date hidden'!E184)</f>
        <v>0</v>
      </c>
      <c r="E183" s="211">
        <f>IF('Indicator Date hidden'!F184="x","x",$E$2-'Indicator Date hidden'!F184)</f>
        <v>0</v>
      </c>
      <c r="F183" s="211">
        <f>IF('Indicator Date hidden'!G184="x","x",$F$2-'Indicator Date hidden'!G184)</f>
        <v>0</v>
      </c>
      <c r="G183" s="211">
        <f>IF('Indicator Date hidden'!H184="x","x",$G$2-'Indicator Date hidden'!H184)</f>
        <v>0</v>
      </c>
      <c r="H183" s="211">
        <f>IF('Indicator Date hidden'!I184="x","x",$H$2-'Indicator Date hidden'!I184)</f>
        <v>0</v>
      </c>
      <c r="I183" s="211">
        <f>IF('Indicator Date hidden'!J184="x","x",$I$2-'Indicator Date hidden'!J184)</f>
        <v>0</v>
      </c>
      <c r="J183" s="211">
        <f>IF('Indicator Date hidden'!K184="x","x",$J$2-'Indicator Date hidden'!K184)</f>
        <v>0</v>
      </c>
      <c r="K183" s="211">
        <f>IF('Indicator Date hidden'!L184="x","x",$K$2-'Indicator Date hidden'!L184)</f>
        <v>0</v>
      </c>
      <c r="L183" s="211">
        <f>IF('Indicator Date hidden'!M184="x","x",$L$2-'Indicator Date hidden'!M184)</f>
        <v>0</v>
      </c>
      <c r="M183" s="211">
        <f>IF('Indicator Date hidden'!N184="x","x",$M$2-'Indicator Date hidden'!N184)</f>
        <v>0</v>
      </c>
      <c r="N183" s="211">
        <f>IF('Indicator Date hidden'!O184="x","x",$N$2-'Indicator Date hidden'!O184)</f>
        <v>0</v>
      </c>
      <c r="O183" s="211">
        <f>IF('Indicator Date hidden'!P184="x","x",$O$2-'Indicator Date hidden'!P184)</f>
        <v>0</v>
      </c>
      <c r="P183" s="211">
        <f>IF('Indicator Date hidden'!Q184="x","x",$P$2-'Indicator Date hidden'!Q184)</f>
        <v>0</v>
      </c>
      <c r="Q183" s="211" t="str">
        <f>IF('Indicator Date hidden'!R184="x","x",$Q$2-'Indicator Date hidden'!R184)</f>
        <v>x</v>
      </c>
      <c r="R183" s="211">
        <f>IF('Indicator Date hidden'!S184="x","x",$R$2-'Indicator Date hidden'!S184)</f>
        <v>0</v>
      </c>
      <c r="S183" s="211">
        <f>IF('Indicator Date hidden'!T184="x","x",$S$2-'Indicator Date hidden'!T184)</f>
        <v>0</v>
      </c>
      <c r="T183" s="211">
        <f>IF('Indicator Date hidden'!U184="x","x",$T$2-'Indicator Date hidden'!U184)</f>
        <v>0</v>
      </c>
      <c r="U183" s="211" t="str">
        <f>IF('Indicator Date hidden'!V184="x","x",$U$2-'Indicator Date hidden'!V184)</f>
        <v>x</v>
      </c>
      <c r="V183" s="211">
        <f>IF('Indicator Date hidden'!W184="x","x",$V$2-'Indicator Date hidden'!W184)</f>
        <v>0</v>
      </c>
      <c r="W183" s="211" t="str">
        <f>IF('Indicator Date hidden'!X184="x","x",$W$2-'Indicator Date hidden'!X184)</f>
        <v>x</v>
      </c>
      <c r="X183" s="211">
        <f>IF('Indicator Date hidden'!Y184="x","x",$X$2-'Indicator Date hidden'!Y184)</f>
        <v>4</v>
      </c>
      <c r="Y183" s="211">
        <f>IF('Indicator Date hidden'!Z184="x","x",$Y$2-'Indicator Date hidden'!Z184)</f>
        <v>0</v>
      </c>
      <c r="Z183" s="211">
        <f>IF('Indicator Date hidden'!AA184="x","x",$Z$2-'Indicator Date hidden'!AA184)</f>
        <v>0</v>
      </c>
      <c r="AA183" s="211" t="str">
        <f>IF('Indicator Date hidden'!AB184="x","x",$AA$2-'Indicator Date hidden'!AB184)</f>
        <v>x</v>
      </c>
      <c r="AB183" s="211">
        <f>IF('Indicator Date hidden'!AC184="x","x",$AB$2-'Indicator Date hidden'!AC184)</f>
        <v>0</v>
      </c>
      <c r="AC183" s="211">
        <f>IF('Indicator Date hidden'!AD184="x","x",$AC$2-'Indicator Date hidden'!AD184)</f>
        <v>0</v>
      </c>
      <c r="AD183" s="211" t="str">
        <f>IF('Indicator Date hidden'!AE184="x","x",$AD$2-'Indicator Date hidden'!AE184)</f>
        <v>x</v>
      </c>
      <c r="AE183" s="211">
        <f>IF('Indicator Date hidden'!AF184="x","x",$AE$2-'Indicator Date hidden'!AF184)</f>
        <v>0</v>
      </c>
      <c r="AF183" s="211" t="str">
        <f>IF('Indicator Date hidden'!AG184="x","x",$AF$2-'Indicator Date hidden'!AG184)</f>
        <v>x</v>
      </c>
      <c r="AG183" s="211">
        <f>IF('Indicator Date hidden'!AH184="x","x",$AG$2-'Indicator Date hidden'!AH184)</f>
        <v>0</v>
      </c>
      <c r="AH183" s="211">
        <f>IF('Indicator Date hidden'!AI184="x","x",$AH$2-'Indicator Date hidden'!AI184)</f>
        <v>0</v>
      </c>
      <c r="AI183" s="211">
        <f>IF('Indicator Date hidden'!AJ184="x","x",$AI$2-'Indicator Date hidden'!AJ184)</f>
        <v>0</v>
      </c>
      <c r="AJ183" s="211" t="str">
        <f>IF('Indicator Date hidden'!AK184="x","x",$AJ$2-'Indicator Date hidden'!AK184)</f>
        <v>x</v>
      </c>
      <c r="AK183" s="211">
        <f>IF('Indicator Date hidden'!AL184="x","x",$AK$2-'Indicator Date hidden'!AL184)</f>
        <v>1</v>
      </c>
      <c r="AL183" s="211">
        <f>IF('Indicator Date hidden'!AM184="x","x",$AL$2-'Indicator Date hidden'!AM184)</f>
        <v>0</v>
      </c>
      <c r="AM183" s="211">
        <f>IF('Indicator Date hidden'!AN184="x","x",$AM$2-'Indicator Date hidden'!AN184)</f>
        <v>0</v>
      </c>
      <c r="AN183" s="211">
        <f>IF('Indicator Date hidden'!AO184="x","x",$AN$2-'Indicator Date hidden'!AO184)</f>
        <v>0</v>
      </c>
      <c r="AO183" s="211" t="str">
        <f>IF('Indicator Date hidden'!AP184="x","x",$AO$2-'Indicator Date hidden'!AP184)</f>
        <v>x</v>
      </c>
      <c r="AP183" s="211" t="str">
        <f>IF('Indicator Date hidden'!AQ184="x","x",$AP$2-'Indicator Date hidden'!AQ184)</f>
        <v>x</v>
      </c>
      <c r="AQ183" s="211">
        <f>IF('Indicator Date hidden'!AR184="x","x",$AQ$2-'Indicator Date hidden'!AR184)</f>
        <v>0</v>
      </c>
      <c r="AR183" s="211">
        <f>IF('Indicator Date hidden'!AS184="x","x",$AR$2-'Indicator Date hidden'!AS184)</f>
        <v>0</v>
      </c>
      <c r="AS183" s="211">
        <f>IF('Indicator Date hidden'!AT184="x","x",$AS$2-'Indicator Date hidden'!AT184)</f>
        <v>0</v>
      </c>
      <c r="AT183" s="211">
        <f>IF('Indicator Date hidden'!AU184="x","x",$AT$2-'Indicator Date hidden'!AU184)</f>
        <v>0</v>
      </c>
      <c r="AU183" s="211" t="str">
        <f>IF('Indicator Date hidden'!AV184="x","x",$AU$2-'Indicator Date hidden'!AV184)</f>
        <v>x</v>
      </c>
      <c r="AV183" s="211">
        <f>IF('Indicator Date hidden'!AW184="x","x",$AV$2-'Indicator Date hidden'!AW184)</f>
        <v>0</v>
      </c>
      <c r="AW183" s="211">
        <f>IF('Indicator Date hidden'!AX184="x","x",$AW$2-'Indicator Date hidden'!AX184)</f>
        <v>0</v>
      </c>
      <c r="AX183" s="211">
        <f>IF('Indicator Date hidden'!AY184="x","x",$AX$2-'Indicator Date hidden'!AY184)</f>
        <v>0</v>
      </c>
      <c r="AY183" s="211">
        <f>IF('Indicator Date hidden'!AZ184="x","x",$AY$2-'Indicator Date hidden'!AZ184)</f>
        <v>0</v>
      </c>
      <c r="AZ183" s="211">
        <f>IF('Indicator Date hidden'!BA184="x","x",$AZ$2-'Indicator Date hidden'!BA184)</f>
        <v>0</v>
      </c>
      <c r="BA183">
        <f t="shared" si="25"/>
        <v>5</v>
      </c>
      <c r="BB183" s="21">
        <f t="shared" si="26"/>
        <v>0.12195121951219512</v>
      </c>
      <c r="BC183">
        <f t="shared" si="27"/>
        <v>2</v>
      </c>
      <c r="BD183" s="21">
        <f t="shared" si="28"/>
        <v>0.63226738521052295</v>
      </c>
      <c r="BE183" s="281">
        <f t="shared" si="29"/>
        <v>0</v>
      </c>
    </row>
    <row r="184" spans="1:57" x14ac:dyDescent="0.25">
      <c r="A184" t="s">
        <v>8461</v>
      </c>
      <c r="B184" s="211">
        <f>IF('Indicator Date hidden'!C185="x","x",$B$2-'Indicator Date hidden'!C185)</f>
        <v>0</v>
      </c>
      <c r="C184" s="211">
        <f>IF('Indicator Date hidden'!D185="x","x",$C$2-'Indicator Date hidden'!D185)</f>
        <v>0</v>
      </c>
      <c r="D184" s="211">
        <f>IF('Indicator Date hidden'!E185="x","x",$D$2-'Indicator Date hidden'!E185)</f>
        <v>0</v>
      </c>
      <c r="E184" s="211">
        <f>IF('Indicator Date hidden'!F185="x","x",$E$2-'Indicator Date hidden'!F185)</f>
        <v>0</v>
      </c>
      <c r="F184" s="211">
        <f>IF('Indicator Date hidden'!G185="x","x",$F$2-'Indicator Date hidden'!G185)</f>
        <v>0</v>
      </c>
      <c r="G184" s="211">
        <f>IF('Indicator Date hidden'!H185="x","x",$G$2-'Indicator Date hidden'!H185)</f>
        <v>0</v>
      </c>
      <c r="H184" s="211">
        <f>IF('Indicator Date hidden'!I185="x","x",$H$2-'Indicator Date hidden'!I185)</f>
        <v>0</v>
      </c>
      <c r="I184" s="211">
        <f>IF('Indicator Date hidden'!J185="x","x",$I$2-'Indicator Date hidden'!J185)</f>
        <v>0</v>
      </c>
      <c r="J184" s="211">
        <f>IF('Indicator Date hidden'!K185="x","x",$J$2-'Indicator Date hidden'!K185)</f>
        <v>0</v>
      </c>
      <c r="K184" s="211">
        <f>IF('Indicator Date hidden'!L185="x","x",$K$2-'Indicator Date hidden'!L185)</f>
        <v>0</v>
      </c>
      <c r="L184" s="211">
        <f>IF('Indicator Date hidden'!M185="x","x",$L$2-'Indicator Date hidden'!M185)</f>
        <v>0</v>
      </c>
      <c r="M184" s="211">
        <f>IF('Indicator Date hidden'!N185="x","x",$M$2-'Indicator Date hidden'!N185)</f>
        <v>0</v>
      </c>
      <c r="N184" s="211">
        <f>IF('Indicator Date hidden'!O185="x","x",$N$2-'Indicator Date hidden'!O185)</f>
        <v>0</v>
      </c>
      <c r="O184" s="211">
        <f>IF('Indicator Date hidden'!P185="x","x",$O$2-'Indicator Date hidden'!P185)</f>
        <v>0</v>
      </c>
      <c r="P184" s="211">
        <f>IF('Indicator Date hidden'!Q185="x","x",$P$2-'Indicator Date hidden'!Q185)</f>
        <v>0</v>
      </c>
      <c r="Q184" s="211" t="str">
        <f>IF('Indicator Date hidden'!R185="x","x",$Q$2-'Indicator Date hidden'!R185)</f>
        <v>x</v>
      </c>
      <c r="R184" s="211">
        <f>IF('Indicator Date hidden'!S185="x","x",$R$2-'Indicator Date hidden'!S185)</f>
        <v>0</v>
      </c>
      <c r="S184" s="211">
        <f>IF('Indicator Date hidden'!T185="x","x",$S$2-'Indicator Date hidden'!T185)</f>
        <v>0</v>
      </c>
      <c r="T184" s="211">
        <f>IF('Indicator Date hidden'!U185="x","x",$T$2-'Indicator Date hidden'!U185)</f>
        <v>0</v>
      </c>
      <c r="U184" s="211" t="str">
        <f>IF('Indicator Date hidden'!V185="x","x",$U$2-'Indicator Date hidden'!V185)</f>
        <v>x</v>
      </c>
      <c r="V184" s="211">
        <f>IF('Indicator Date hidden'!W185="x","x",$V$2-'Indicator Date hidden'!W185)</f>
        <v>0</v>
      </c>
      <c r="W184" s="211" t="str">
        <f>IF('Indicator Date hidden'!X185="x","x",$W$2-'Indicator Date hidden'!X185)</f>
        <v>x</v>
      </c>
      <c r="X184" s="211">
        <f>IF('Indicator Date hidden'!Y185="x","x",$X$2-'Indicator Date hidden'!Y185)</f>
        <v>1</v>
      </c>
      <c r="Y184" s="211">
        <f>IF('Indicator Date hidden'!Z185="x","x",$Y$2-'Indicator Date hidden'!Z185)</f>
        <v>0</v>
      </c>
      <c r="Z184" s="211">
        <f>IF('Indicator Date hidden'!AA185="x","x",$Z$2-'Indicator Date hidden'!AA185)</f>
        <v>0</v>
      </c>
      <c r="AA184" s="211">
        <f>IF('Indicator Date hidden'!AB185="x","x",$AA$2-'Indicator Date hidden'!AB185)</f>
        <v>1</v>
      </c>
      <c r="AB184" s="211">
        <f>IF('Indicator Date hidden'!AC185="x","x",$AB$2-'Indicator Date hidden'!AC185)</f>
        <v>0</v>
      </c>
      <c r="AC184" s="211">
        <f>IF('Indicator Date hidden'!AD185="x","x",$AC$2-'Indicator Date hidden'!AD185)</f>
        <v>0</v>
      </c>
      <c r="AD184" s="211" t="str">
        <f>IF('Indicator Date hidden'!AE185="x","x",$AD$2-'Indicator Date hidden'!AE185)</f>
        <v>x</v>
      </c>
      <c r="AE184" s="211">
        <f>IF('Indicator Date hidden'!AF185="x","x",$AE$2-'Indicator Date hidden'!AF185)</f>
        <v>0</v>
      </c>
      <c r="AF184" s="211">
        <f>IF('Indicator Date hidden'!AG185="x","x",$AF$2-'Indicator Date hidden'!AG185)</f>
        <v>1</v>
      </c>
      <c r="AG184" s="211">
        <f>IF('Indicator Date hidden'!AH185="x","x",$AG$2-'Indicator Date hidden'!AH185)</f>
        <v>0</v>
      </c>
      <c r="AH184" s="211">
        <f>IF('Indicator Date hidden'!AI185="x","x",$AH$2-'Indicator Date hidden'!AI185)</f>
        <v>0</v>
      </c>
      <c r="AI184" s="211">
        <f>IF('Indicator Date hidden'!AJ185="x","x",$AI$2-'Indicator Date hidden'!AJ185)</f>
        <v>0</v>
      </c>
      <c r="AJ184" s="211" t="str">
        <f>IF('Indicator Date hidden'!AK185="x","x",$AJ$2-'Indicator Date hidden'!AK185)</f>
        <v>x</v>
      </c>
      <c r="AK184" s="211">
        <f>IF('Indicator Date hidden'!AL185="x","x",$AK$2-'Indicator Date hidden'!AL185)</f>
        <v>1</v>
      </c>
      <c r="AL184" s="211">
        <f>IF('Indicator Date hidden'!AM185="x","x",$AL$2-'Indicator Date hidden'!AM185)</f>
        <v>0</v>
      </c>
      <c r="AM184" s="211">
        <f>IF('Indicator Date hidden'!AN185="x","x",$AM$2-'Indicator Date hidden'!AN185)</f>
        <v>0</v>
      </c>
      <c r="AN184" s="211">
        <f>IF('Indicator Date hidden'!AO185="x","x",$AN$2-'Indicator Date hidden'!AO185)</f>
        <v>0</v>
      </c>
      <c r="AO184" s="211">
        <f>IF('Indicator Date hidden'!AP185="x","x",$AO$2-'Indicator Date hidden'!AP185)</f>
        <v>0</v>
      </c>
      <c r="AP184" s="211">
        <f>IF('Indicator Date hidden'!AQ185="x","x",$AP$2-'Indicator Date hidden'!AQ185)</f>
        <v>0</v>
      </c>
      <c r="AQ184" s="211">
        <f>IF('Indicator Date hidden'!AR185="x","x",$AQ$2-'Indicator Date hidden'!AR185)</f>
        <v>0</v>
      </c>
      <c r="AR184" s="211">
        <f>IF('Indicator Date hidden'!AS185="x","x",$AR$2-'Indicator Date hidden'!AS185)</f>
        <v>0</v>
      </c>
      <c r="AS184" s="211">
        <f>IF('Indicator Date hidden'!AT185="x","x",$AS$2-'Indicator Date hidden'!AT185)</f>
        <v>0</v>
      </c>
      <c r="AT184" s="211">
        <f>IF('Indicator Date hidden'!AU185="x","x",$AT$2-'Indicator Date hidden'!AU185)</f>
        <v>0</v>
      </c>
      <c r="AU184" s="211" t="str">
        <f>IF('Indicator Date hidden'!AV185="x","x",$AU$2-'Indicator Date hidden'!AV185)</f>
        <v>x</v>
      </c>
      <c r="AV184" s="211">
        <f>IF('Indicator Date hidden'!AW185="x","x",$AV$2-'Indicator Date hidden'!AW185)</f>
        <v>0</v>
      </c>
      <c r="AW184" s="211">
        <f>IF('Indicator Date hidden'!AX185="x","x",$AW$2-'Indicator Date hidden'!AX185)</f>
        <v>0</v>
      </c>
      <c r="AX184" s="211">
        <f>IF('Indicator Date hidden'!AY185="x","x",$AX$2-'Indicator Date hidden'!AY185)</f>
        <v>0</v>
      </c>
      <c r="AY184" s="211">
        <f>IF('Indicator Date hidden'!AZ185="x","x",$AY$2-'Indicator Date hidden'!AZ185)</f>
        <v>0</v>
      </c>
      <c r="AZ184" s="211">
        <f>IF('Indicator Date hidden'!BA185="x","x",$AZ$2-'Indicator Date hidden'!BA185)</f>
        <v>0</v>
      </c>
      <c r="BA184">
        <f t="shared" si="25"/>
        <v>4</v>
      </c>
      <c r="BB184" s="21">
        <f t="shared" si="26"/>
        <v>8.8888888888888892E-2</v>
      </c>
      <c r="BC184">
        <f t="shared" si="27"/>
        <v>4</v>
      </c>
      <c r="BD184" s="21">
        <f t="shared" si="28"/>
        <v>0.28458329944145994</v>
      </c>
      <c r="BE184" s="281">
        <f t="shared" si="29"/>
        <v>0</v>
      </c>
    </row>
    <row r="185" spans="1:57" x14ac:dyDescent="0.25">
      <c r="A185" t="s">
        <v>8646</v>
      </c>
      <c r="B185" s="211">
        <f>IF('Indicator Date hidden'!C186="x","x",$B$2-'Indicator Date hidden'!C186)</f>
        <v>0</v>
      </c>
      <c r="C185" s="211">
        <f>IF('Indicator Date hidden'!D186="x","x",$C$2-'Indicator Date hidden'!D186)</f>
        <v>0</v>
      </c>
      <c r="D185" s="211">
        <f>IF('Indicator Date hidden'!E186="x","x",$D$2-'Indicator Date hidden'!E186)</f>
        <v>0</v>
      </c>
      <c r="E185" s="211">
        <f>IF('Indicator Date hidden'!F186="x","x",$E$2-'Indicator Date hidden'!F186)</f>
        <v>0</v>
      </c>
      <c r="F185" s="211">
        <f>IF('Indicator Date hidden'!G186="x","x",$F$2-'Indicator Date hidden'!G186)</f>
        <v>0</v>
      </c>
      <c r="G185" s="211">
        <f>IF('Indicator Date hidden'!H186="x","x",$G$2-'Indicator Date hidden'!H186)</f>
        <v>0</v>
      </c>
      <c r="H185" s="211">
        <f>IF('Indicator Date hidden'!I186="x","x",$H$2-'Indicator Date hidden'!I186)</f>
        <v>0</v>
      </c>
      <c r="I185" s="211">
        <f>IF('Indicator Date hidden'!J186="x","x",$I$2-'Indicator Date hidden'!J186)</f>
        <v>0</v>
      </c>
      <c r="J185" s="211">
        <f>IF('Indicator Date hidden'!K186="x","x",$J$2-'Indicator Date hidden'!K186)</f>
        <v>0</v>
      </c>
      <c r="K185" s="211">
        <f>IF('Indicator Date hidden'!L186="x","x",$K$2-'Indicator Date hidden'!L186)</f>
        <v>0</v>
      </c>
      <c r="L185" s="211">
        <f>IF('Indicator Date hidden'!M186="x","x",$L$2-'Indicator Date hidden'!M186)</f>
        <v>0</v>
      </c>
      <c r="M185" s="211">
        <f>IF('Indicator Date hidden'!N186="x","x",$M$2-'Indicator Date hidden'!N186)</f>
        <v>0</v>
      </c>
      <c r="N185" s="211">
        <f>IF('Indicator Date hidden'!O186="x","x",$N$2-'Indicator Date hidden'!O186)</f>
        <v>0</v>
      </c>
      <c r="O185" s="211">
        <f>IF('Indicator Date hidden'!P186="x","x",$O$2-'Indicator Date hidden'!P186)</f>
        <v>0</v>
      </c>
      <c r="P185" s="211">
        <f>IF('Indicator Date hidden'!Q186="x","x",$P$2-'Indicator Date hidden'!Q186)</f>
        <v>0</v>
      </c>
      <c r="Q185" s="211" t="str">
        <f>IF('Indicator Date hidden'!R186="x","x",$Q$2-'Indicator Date hidden'!R186)</f>
        <v>x</v>
      </c>
      <c r="R185" s="211">
        <f>IF('Indicator Date hidden'!S186="x","x",$R$2-'Indicator Date hidden'!S186)</f>
        <v>0</v>
      </c>
      <c r="S185" s="211">
        <f>IF('Indicator Date hidden'!T186="x","x",$S$2-'Indicator Date hidden'!T186)</f>
        <v>0</v>
      </c>
      <c r="T185" s="211">
        <f>IF('Indicator Date hidden'!U186="x","x",$T$2-'Indicator Date hidden'!U186)</f>
        <v>0</v>
      </c>
      <c r="U185" s="211" t="str">
        <f>IF('Indicator Date hidden'!V186="x","x",$U$2-'Indicator Date hidden'!V186)</f>
        <v>x</v>
      </c>
      <c r="V185" s="211">
        <f>IF('Indicator Date hidden'!W186="x","x",$V$2-'Indicator Date hidden'!W186)</f>
        <v>0</v>
      </c>
      <c r="W185" s="211">
        <f>IF('Indicator Date hidden'!X186="x","x",$W$2-'Indicator Date hidden'!X186)</f>
        <v>2</v>
      </c>
      <c r="X185" s="211">
        <f>IF('Indicator Date hidden'!Y186="x","x",$X$2-'Indicator Date hidden'!Y186)</f>
        <v>3</v>
      </c>
      <c r="Y185" s="211">
        <f>IF('Indicator Date hidden'!Z186="x","x",$Y$2-'Indicator Date hidden'!Z186)</f>
        <v>0</v>
      </c>
      <c r="Z185" s="211">
        <f>IF('Indicator Date hidden'!AA186="x","x",$Z$2-'Indicator Date hidden'!AA186)</f>
        <v>0</v>
      </c>
      <c r="AA185" s="211" t="str">
        <f>IF('Indicator Date hidden'!AB186="x","x",$AA$2-'Indicator Date hidden'!AB186)</f>
        <v>x</v>
      </c>
      <c r="AB185" s="211">
        <f>IF('Indicator Date hidden'!AC186="x","x",$AB$2-'Indicator Date hidden'!AC186)</f>
        <v>0</v>
      </c>
      <c r="AC185" s="211">
        <f>IF('Indicator Date hidden'!AD186="x","x",$AC$2-'Indicator Date hidden'!AD186)</f>
        <v>0</v>
      </c>
      <c r="AD185" s="211" t="str">
        <f>IF('Indicator Date hidden'!AE186="x","x",$AD$2-'Indicator Date hidden'!AE186)</f>
        <v>x</v>
      </c>
      <c r="AE185" s="211">
        <f>IF('Indicator Date hidden'!AF186="x","x",$AE$2-'Indicator Date hidden'!AF186)</f>
        <v>0</v>
      </c>
      <c r="AF185" s="211">
        <f>IF('Indicator Date hidden'!AG186="x","x",$AF$2-'Indicator Date hidden'!AG186)</f>
        <v>0</v>
      </c>
      <c r="AG185" s="211">
        <f>IF('Indicator Date hidden'!AH186="x","x",$AG$2-'Indicator Date hidden'!AH186)</f>
        <v>0</v>
      </c>
      <c r="AH185" s="211">
        <f>IF('Indicator Date hidden'!AI186="x","x",$AH$2-'Indicator Date hidden'!AI186)</f>
        <v>0</v>
      </c>
      <c r="AI185" s="211">
        <f>IF('Indicator Date hidden'!AJ186="x","x",$AI$2-'Indicator Date hidden'!AJ186)</f>
        <v>0</v>
      </c>
      <c r="AJ185" s="211" t="str">
        <f>IF('Indicator Date hidden'!AK186="x","x",$AJ$2-'Indicator Date hidden'!AK186)</f>
        <v>x</v>
      </c>
      <c r="AK185" s="211">
        <f>IF('Indicator Date hidden'!AL186="x","x",$AK$2-'Indicator Date hidden'!AL186)</f>
        <v>1</v>
      </c>
      <c r="AL185" s="211">
        <f>IF('Indicator Date hidden'!AM186="x","x",$AL$2-'Indicator Date hidden'!AM186)</f>
        <v>0</v>
      </c>
      <c r="AM185" s="211">
        <f>IF('Indicator Date hidden'!AN186="x","x",$AM$2-'Indicator Date hidden'!AN186)</f>
        <v>0</v>
      </c>
      <c r="AN185" s="211">
        <f>IF('Indicator Date hidden'!AO186="x","x",$AN$2-'Indicator Date hidden'!AO186)</f>
        <v>0</v>
      </c>
      <c r="AO185" s="211">
        <f>IF('Indicator Date hidden'!AP186="x","x",$AO$2-'Indicator Date hidden'!AP186)</f>
        <v>0</v>
      </c>
      <c r="AP185" s="211">
        <f>IF('Indicator Date hidden'!AQ186="x","x",$AP$2-'Indicator Date hidden'!AQ186)</f>
        <v>0</v>
      </c>
      <c r="AQ185" s="211">
        <f>IF('Indicator Date hidden'!AR186="x","x",$AQ$2-'Indicator Date hidden'!AR186)</f>
        <v>4</v>
      </c>
      <c r="AR185" s="211">
        <f>IF('Indicator Date hidden'!AS186="x","x",$AR$2-'Indicator Date hidden'!AS186)</f>
        <v>0</v>
      </c>
      <c r="AS185" s="211">
        <f>IF('Indicator Date hidden'!AT186="x","x",$AS$2-'Indicator Date hidden'!AT186)</f>
        <v>0</v>
      </c>
      <c r="AT185" s="211">
        <f>IF('Indicator Date hidden'!AU186="x","x",$AT$2-'Indicator Date hidden'!AU186)</f>
        <v>0</v>
      </c>
      <c r="AU185" s="211" t="str">
        <f>IF('Indicator Date hidden'!AV186="x","x",$AU$2-'Indicator Date hidden'!AV186)</f>
        <v>x</v>
      </c>
      <c r="AV185" s="211">
        <f>IF('Indicator Date hidden'!AW186="x","x",$AV$2-'Indicator Date hidden'!AW186)</f>
        <v>0</v>
      </c>
      <c r="AW185" s="211">
        <f>IF('Indicator Date hidden'!AX186="x","x",$AW$2-'Indicator Date hidden'!AX186)</f>
        <v>0</v>
      </c>
      <c r="AX185" s="211">
        <f>IF('Indicator Date hidden'!AY186="x","x",$AX$2-'Indicator Date hidden'!AY186)</f>
        <v>1</v>
      </c>
      <c r="AY185" s="211">
        <f>IF('Indicator Date hidden'!AZ186="x","x",$AY$2-'Indicator Date hidden'!AZ186)</f>
        <v>0</v>
      </c>
      <c r="AZ185" s="211">
        <f>IF('Indicator Date hidden'!BA186="x","x",$AZ$2-'Indicator Date hidden'!BA186)</f>
        <v>0</v>
      </c>
      <c r="BA185">
        <f t="shared" si="25"/>
        <v>11</v>
      </c>
      <c r="BB185" s="21">
        <f t="shared" si="26"/>
        <v>0.24444444444444444</v>
      </c>
      <c r="BC185">
        <f t="shared" si="27"/>
        <v>5</v>
      </c>
      <c r="BD185" s="21">
        <f t="shared" si="28"/>
        <v>0.79318081322554435</v>
      </c>
      <c r="BE185" s="281">
        <f t="shared" si="29"/>
        <v>0</v>
      </c>
    </row>
    <row r="186" spans="1:57" x14ac:dyDescent="0.25">
      <c r="A186" t="s">
        <v>8644</v>
      </c>
      <c r="B186" s="211">
        <f>IF('Indicator Date hidden'!C187="x","x",$B$2-'Indicator Date hidden'!C187)</f>
        <v>0</v>
      </c>
      <c r="C186" s="211">
        <f>IF('Indicator Date hidden'!D187="x","x",$C$2-'Indicator Date hidden'!D187)</f>
        <v>0</v>
      </c>
      <c r="D186" s="211">
        <f>IF('Indicator Date hidden'!E187="x","x",$D$2-'Indicator Date hidden'!E187)</f>
        <v>0</v>
      </c>
      <c r="E186" s="211">
        <f>IF('Indicator Date hidden'!F187="x","x",$E$2-'Indicator Date hidden'!F187)</f>
        <v>0</v>
      </c>
      <c r="F186" s="211">
        <f>IF('Indicator Date hidden'!G187="x","x",$F$2-'Indicator Date hidden'!G187)</f>
        <v>0</v>
      </c>
      <c r="G186" s="211">
        <f>IF('Indicator Date hidden'!H187="x","x",$G$2-'Indicator Date hidden'!H187)</f>
        <v>0</v>
      </c>
      <c r="H186" s="211">
        <f>IF('Indicator Date hidden'!I187="x","x",$H$2-'Indicator Date hidden'!I187)</f>
        <v>0</v>
      </c>
      <c r="I186" s="211">
        <f>IF('Indicator Date hidden'!J187="x","x",$I$2-'Indicator Date hidden'!J187)</f>
        <v>0</v>
      </c>
      <c r="J186" s="211">
        <f>IF('Indicator Date hidden'!K187="x","x",$J$2-'Indicator Date hidden'!K187)</f>
        <v>0</v>
      </c>
      <c r="K186" s="211">
        <f>IF('Indicator Date hidden'!L187="x","x",$K$2-'Indicator Date hidden'!L187)</f>
        <v>0</v>
      </c>
      <c r="L186" s="211">
        <f>IF('Indicator Date hidden'!M187="x","x",$L$2-'Indicator Date hidden'!M187)</f>
        <v>0</v>
      </c>
      <c r="M186" s="211">
        <f>IF('Indicator Date hidden'!N187="x","x",$M$2-'Indicator Date hidden'!N187)</f>
        <v>0</v>
      </c>
      <c r="N186" s="211">
        <f>IF('Indicator Date hidden'!O187="x","x",$N$2-'Indicator Date hidden'!O187)</f>
        <v>0</v>
      </c>
      <c r="O186" s="211">
        <f>IF('Indicator Date hidden'!P187="x","x",$O$2-'Indicator Date hidden'!P187)</f>
        <v>0</v>
      </c>
      <c r="P186" s="211">
        <f>IF('Indicator Date hidden'!Q187="x","x",$P$2-'Indicator Date hidden'!Q187)</f>
        <v>0</v>
      </c>
      <c r="Q186" s="211" t="str">
        <f>IF('Indicator Date hidden'!R187="x","x",$Q$2-'Indicator Date hidden'!R187)</f>
        <v>x</v>
      </c>
      <c r="R186" s="211">
        <f>IF('Indicator Date hidden'!S187="x","x",$R$2-'Indicator Date hidden'!S187)</f>
        <v>0</v>
      </c>
      <c r="S186" s="211">
        <f>IF('Indicator Date hidden'!T187="x","x",$S$2-'Indicator Date hidden'!T187)</f>
        <v>0</v>
      </c>
      <c r="T186" s="211">
        <f>IF('Indicator Date hidden'!U187="x","x",$T$2-'Indicator Date hidden'!U187)</f>
        <v>0</v>
      </c>
      <c r="U186" s="211">
        <f>IF('Indicator Date hidden'!V187="x","x",$U$2-'Indicator Date hidden'!V187)</f>
        <v>0</v>
      </c>
      <c r="V186" s="211">
        <f>IF('Indicator Date hidden'!W187="x","x",$V$2-'Indicator Date hidden'!W187)</f>
        <v>0</v>
      </c>
      <c r="W186" s="211">
        <f>IF('Indicator Date hidden'!X187="x","x",$W$2-'Indicator Date hidden'!X187)</f>
        <v>3</v>
      </c>
      <c r="X186" s="211">
        <f>IF('Indicator Date hidden'!Y187="x","x",$X$2-'Indicator Date hidden'!Y187)</f>
        <v>4</v>
      </c>
      <c r="Y186" s="211">
        <f>IF('Indicator Date hidden'!Z187="x","x",$Y$2-'Indicator Date hidden'!Z187)</f>
        <v>0</v>
      </c>
      <c r="Z186" s="211">
        <f>IF('Indicator Date hidden'!AA187="x","x",$Z$2-'Indicator Date hidden'!AA187)</f>
        <v>0</v>
      </c>
      <c r="AA186" s="211">
        <f>IF('Indicator Date hidden'!AB187="x","x",$AA$2-'Indicator Date hidden'!AB187)</f>
        <v>0</v>
      </c>
      <c r="AB186" s="211">
        <f>IF('Indicator Date hidden'!AC187="x","x",$AB$2-'Indicator Date hidden'!AC187)</f>
        <v>0</v>
      </c>
      <c r="AC186" s="211">
        <f>IF('Indicator Date hidden'!AD187="x","x",$AC$2-'Indicator Date hidden'!AD187)</f>
        <v>0</v>
      </c>
      <c r="AD186" s="211" t="str">
        <f>IF('Indicator Date hidden'!AE187="x","x",$AD$2-'Indicator Date hidden'!AE187)</f>
        <v>x</v>
      </c>
      <c r="AE186" s="211">
        <f>IF('Indicator Date hidden'!AF187="x","x",$AE$2-'Indicator Date hidden'!AF187)</f>
        <v>0</v>
      </c>
      <c r="AF186" s="211">
        <f>IF('Indicator Date hidden'!AG187="x","x",$AF$2-'Indicator Date hidden'!AG187)</f>
        <v>0</v>
      </c>
      <c r="AG186" s="211">
        <f>IF('Indicator Date hidden'!AH187="x","x",$AG$2-'Indicator Date hidden'!AH187)</f>
        <v>0</v>
      </c>
      <c r="AH186" s="211">
        <f>IF('Indicator Date hidden'!AI187="x","x",$AH$2-'Indicator Date hidden'!AI187)</f>
        <v>0</v>
      </c>
      <c r="AI186" s="211">
        <f>IF('Indicator Date hidden'!AJ187="x","x",$AI$2-'Indicator Date hidden'!AJ187)</f>
        <v>0</v>
      </c>
      <c r="AJ186" s="211" t="str">
        <f>IF('Indicator Date hidden'!AK187="x","x",$AJ$2-'Indicator Date hidden'!AK187)</f>
        <v>x</v>
      </c>
      <c r="AK186" s="211">
        <f>IF('Indicator Date hidden'!AL187="x","x",$AK$2-'Indicator Date hidden'!AL187)</f>
        <v>1</v>
      </c>
      <c r="AL186" s="211">
        <f>IF('Indicator Date hidden'!AM187="x","x",$AL$2-'Indicator Date hidden'!AM187)</f>
        <v>0</v>
      </c>
      <c r="AM186" s="211">
        <f>IF('Indicator Date hidden'!AN187="x","x",$AM$2-'Indicator Date hidden'!AN187)</f>
        <v>0</v>
      </c>
      <c r="AN186" s="211">
        <f>IF('Indicator Date hidden'!AO187="x","x",$AN$2-'Indicator Date hidden'!AO187)</f>
        <v>0</v>
      </c>
      <c r="AO186" s="211">
        <f>IF('Indicator Date hidden'!AP187="x","x",$AO$2-'Indicator Date hidden'!AP187)</f>
        <v>0</v>
      </c>
      <c r="AP186" s="211">
        <f>IF('Indicator Date hidden'!AQ187="x","x",$AP$2-'Indicator Date hidden'!AQ187)</f>
        <v>0</v>
      </c>
      <c r="AQ186" s="211">
        <f>IF('Indicator Date hidden'!AR187="x","x",$AQ$2-'Indicator Date hidden'!AR187)</f>
        <v>4</v>
      </c>
      <c r="AR186" s="211">
        <f>IF('Indicator Date hidden'!AS187="x","x",$AR$2-'Indicator Date hidden'!AS187)</f>
        <v>0</v>
      </c>
      <c r="AS186" s="211">
        <f>IF('Indicator Date hidden'!AT187="x","x",$AS$2-'Indicator Date hidden'!AT187)</f>
        <v>0</v>
      </c>
      <c r="AT186" s="211">
        <f>IF('Indicator Date hidden'!AU187="x","x",$AT$2-'Indicator Date hidden'!AU187)</f>
        <v>0</v>
      </c>
      <c r="AU186" s="211">
        <f>IF('Indicator Date hidden'!AV187="x","x",$AU$2-'Indicator Date hidden'!AV187)</f>
        <v>1</v>
      </c>
      <c r="AV186" s="211">
        <f>IF('Indicator Date hidden'!AW187="x","x",$AV$2-'Indicator Date hidden'!AW187)</f>
        <v>0</v>
      </c>
      <c r="AW186" s="211">
        <f>IF('Indicator Date hidden'!AX187="x","x",$AW$2-'Indicator Date hidden'!AX187)</f>
        <v>0</v>
      </c>
      <c r="AX186" s="211">
        <f>IF('Indicator Date hidden'!AY187="x","x",$AX$2-'Indicator Date hidden'!AY187)</f>
        <v>0</v>
      </c>
      <c r="AY186" s="211">
        <f>IF('Indicator Date hidden'!AZ187="x","x",$AY$2-'Indicator Date hidden'!AZ187)</f>
        <v>0</v>
      </c>
      <c r="AZ186" s="211">
        <f>IF('Indicator Date hidden'!BA187="x","x",$AZ$2-'Indicator Date hidden'!BA187)</f>
        <v>0</v>
      </c>
      <c r="BA186">
        <f t="shared" si="25"/>
        <v>13</v>
      </c>
      <c r="BB186" s="21">
        <f t="shared" si="26"/>
        <v>0.27083333333333331</v>
      </c>
      <c r="BC186">
        <f t="shared" si="27"/>
        <v>5</v>
      </c>
      <c r="BD186" s="21">
        <f t="shared" si="28"/>
        <v>0.90690828581995475</v>
      </c>
      <c r="BE186" s="281">
        <f t="shared" si="29"/>
        <v>0</v>
      </c>
    </row>
    <row r="187" spans="1:57" x14ac:dyDescent="0.25">
      <c r="A187" t="s">
        <v>8648</v>
      </c>
      <c r="B187" s="211">
        <f>IF('Indicator Date hidden'!C188="x","x",$B$2-'Indicator Date hidden'!C188)</f>
        <v>0</v>
      </c>
      <c r="C187" s="211">
        <f>IF('Indicator Date hidden'!D188="x","x",$C$2-'Indicator Date hidden'!D188)</f>
        <v>0</v>
      </c>
      <c r="D187" s="211">
        <f>IF('Indicator Date hidden'!E188="x","x",$D$2-'Indicator Date hidden'!E188)</f>
        <v>0</v>
      </c>
      <c r="E187" s="211">
        <f>IF('Indicator Date hidden'!F188="x","x",$E$2-'Indicator Date hidden'!F188)</f>
        <v>0</v>
      </c>
      <c r="F187" s="211">
        <f>IF('Indicator Date hidden'!G188="x","x",$F$2-'Indicator Date hidden'!G188)</f>
        <v>0</v>
      </c>
      <c r="G187" s="211">
        <f>IF('Indicator Date hidden'!H188="x","x",$G$2-'Indicator Date hidden'!H188)</f>
        <v>0</v>
      </c>
      <c r="H187" s="211">
        <f>IF('Indicator Date hidden'!I188="x","x",$H$2-'Indicator Date hidden'!I188)</f>
        <v>0</v>
      </c>
      <c r="I187" s="211">
        <f>IF('Indicator Date hidden'!J188="x","x",$I$2-'Indicator Date hidden'!J188)</f>
        <v>0</v>
      </c>
      <c r="J187" s="211">
        <f>IF('Indicator Date hidden'!K188="x","x",$J$2-'Indicator Date hidden'!K188)</f>
        <v>0</v>
      </c>
      <c r="K187" s="211">
        <f>IF('Indicator Date hidden'!L188="x","x",$K$2-'Indicator Date hidden'!L188)</f>
        <v>0</v>
      </c>
      <c r="L187" s="211">
        <f>IF('Indicator Date hidden'!M188="x","x",$L$2-'Indicator Date hidden'!M188)</f>
        <v>0</v>
      </c>
      <c r="M187" s="211">
        <f>IF('Indicator Date hidden'!N188="x","x",$M$2-'Indicator Date hidden'!N188)</f>
        <v>0</v>
      </c>
      <c r="N187" s="211">
        <f>IF('Indicator Date hidden'!O188="x","x",$N$2-'Indicator Date hidden'!O188)</f>
        <v>0</v>
      </c>
      <c r="O187" s="211">
        <f>IF('Indicator Date hidden'!P188="x","x",$O$2-'Indicator Date hidden'!P188)</f>
        <v>0</v>
      </c>
      <c r="P187" s="211">
        <f>IF('Indicator Date hidden'!Q188="x","x",$P$2-'Indicator Date hidden'!Q188)</f>
        <v>0</v>
      </c>
      <c r="Q187" s="211">
        <f>IF('Indicator Date hidden'!R188="x","x",$Q$2-'Indicator Date hidden'!R188)</f>
        <v>8</v>
      </c>
      <c r="R187" s="211">
        <f>IF('Indicator Date hidden'!S188="x","x",$R$2-'Indicator Date hidden'!S188)</f>
        <v>0</v>
      </c>
      <c r="S187" s="211">
        <f>IF('Indicator Date hidden'!T188="x","x",$S$2-'Indicator Date hidden'!T188)</f>
        <v>0</v>
      </c>
      <c r="T187" s="211">
        <f>IF('Indicator Date hidden'!U188="x","x",$T$2-'Indicator Date hidden'!U188)</f>
        <v>0</v>
      </c>
      <c r="U187" s="211">
        <f>IF('Indicator Date hidden'!V188="x","x",$U$2-'Indicator Date hidden'!V188)</f>
        <v>0</v>
      </c>
      <c r="V187" s="211">
        <f>IF('Indicator Date hidden'!W188="x","x",$V$2-'Indicator Date hidden'!W188)</f>
        <v>0</v>
      </c>
      <c r="W187" s="211">
        <f>IF('Indicator Date hidden'!X188="x","x",$W$2-'Indicator Date hidden'!X188)</f>
        <v>8</v>
      </c>
      <c r="X187" s="211">
        <f>IF('Indicator Date hidden'!Y188="x","x",$X$2-'Indicator Date hidden'!Y188)</f>
        <v>1</v>
      </c>
      <c r="Y187" s="211">
        <f>IF('Indicator Date hidden'!Z188="x","x",$Y$2-'Indicator Date hidden'!Z188)</f>
        <v>0</v>
      </c>
      <c r="Z187" s="211">
        <f>IF('Indicator Date hidden'!AA188="x","x",$Z$2-'Indicator Date hidden'!AA188)</f>
        <v>0</v>
      </c>
      <c r="AA187" s="211">
        <f>IF('Indicator Date hidden'!AB188="x","x",$AA$2-'Indicator Date hidden'!AB188)</f>
        <v>0</v>
      </c>
      <c r="AB187" s="211">
        <f>IF('Indicator Date hidden'!AC188="x","x",$AB$2-'Indicator Date hidden'!AC188)</f>
        <v>0</v>
      </c>
      <c r="AC187" s="211">
        <f>IF('Indicator Date hidden'!AD188="x","x",$AC$2-'Indicator Date hidden'!AD188)</f>
        <v>0</v>
      </c>
      <c r="AD187" s="211" t="str">
        <f>IF('Indicator Date hidden'!AE188="x","x",$AD$2-'Indicator Date hidden'!AE188)</f>
        <v>x</v>
      </c>
      <c r="AE187" s="211" t="str">
        <f>IF('Indicator Date hidden'!AF188="x","x",$AE$2-'Indicator Date hidden'!AF188)</f>
        <v>x</v>
      </c>
      <c r="AF187" s="211">
        <f>IF('Indicator Date hidden'!AG188="x","x",$AF$2-'Indicator Date hidden'!AG188)</f>
        <v>10</v>
      </c>
      <c r="AG187" s="211">
        <f>IF('Indicator Date hidden'!AH188="x","x",$AG$2-'Indicator Date hidden'!AH188)</f>
        <v>0</v>
      </c>
      <c r="AH187" s="211">
        <f>IF('Indicator Date hidden'!AI188="x","x",$AH$2-'Indicator Date hidden'!AI188)</f>
        <v>0</v>
      </c>
      <c r="AI187" s="211">
        <f>IF('Indicator Date hidden'!AJ188="x","x",$AI$2-'Indicator Date hidden'!AJ188)</f>
        <v>0</v>
      </c>
      <c r="AJ187" s="211" t="str">
        <f>IF('Indicator Date hidden'!AK188="x","x",$AJ$2-'Indicator Date hidden'!AK188)</f>
        <v>x</v>
      </c>
      <c r="AK187" s="211">
        <f>IF('Indicator Date hidden'!AL188="x","x",$AK$2-'Indicator Date hidden'!AL188)</f>
        <v>1</v>
      </c>
      <c r="AL187" s="211">
        <f>IF('Indicator Date hidden'!AM188="x","x",$AL$2-'Indicator Date hidden'!AM188)</f>
        <v>0</v>
      </c>
      <c r="AM187" s="211">
        <f>IF('Indicator Date hidden'!AN188="x","x",$AM$2-'Indicator Date hidden'!AN188)</f>
        <v>0</v>
      </c>
      <c r="AN187" s="211">
        <f>IF('Indicator Date hidden'!AO188="x","x",$AN$2-'Indicator Date hidden'!AO188)</f>
        <v>0</v>
      </c>
      <c r="AO187" s="211" t="str">
        <f>IF('Indicator Date hidden'!AP188="x","x",$AO$2-'Indicator Date hidden'!AP188)</f>
        <v>x</v>
      </c>
      <c r="AP187" s="211" t="str">
        <f>IF('Indicator Date hidden'!AQ188="x","x",$AP$2-'Indicator Date hidden'!AQ188)</f>
        <v>x</v>
      </c>
      <c r="AQ187" s="211">
        <f>IF('Indicator Date hidden'!AR188="x","x",$AQ$2-'Indicator Date hidden'!AR188)</f>
        <v>8</v>
      </c>
      <c r="AR187" s="211">
        <f>IF('Indicator Date hidden'!AS188="x","x",$AR$2-'Indicator Date hidden'!AS188)</f>
        <v>0</v>
      </c>
      <c r="AS187" s="211">
        <f>IF('Indicator Date hidden'!AT188="x","x",$AS$2-'Indicator Date hidden'!AT188)</f>
        <v>0</v>
      </c>
      <c r="AT187" s="211">
        <f>IF('Indicator Date hidden'!AU188="x","x",$AT$2-'Indicator Date hidden'!AU188)</f>
        <v>0</v>
      </c>
      <c r="AU187" s="211">
        <f>IF('Indicator Date hidden'!AV188="x","x",$AU$2-'Indicator Date hidden'!AV188)</f>
        <v>1</v>
      </c>
      <c r="AV187" s="211">
        <f>IF('Indicator Date hidden'!AW188="x","x",$AV$2-'Indicator Date hidden'!AW188)</f>
        <v>0</v>
      </c>
      <c r="AW187" s="211">
        <f>IF('Indicator Date hidden'!AX188="x","x",$AW$2-'Indicator Date hidden'!AX188)</f>
        <v>0</v>
      </c>
      <c r="AX187" s="211">
        <f>IF('Indicator Date hidden'!AY188="x","x",$AX$2-'Indicator Date hidden'!AY188)</f>
        <v>0</v>
      </c>
      <c r="AY187" s="211">
        <f>IF('Indicator Date hidden'!AZ188="x","x",$AY$2-'Indicator Date hidden'!AZ188)</f>
        <v>0</v>
      </c>
      <c r="AZ187" s="211">
        <f>IF('Indicator Date hidden'!BA188="x","x",$AZ$2-'Indicator Date hidden'!BA188)</f>
        <v>3</v>
      </c>
      <c r="BA187">
        <f t="shared" si="25"/>
        <v>40</v>
      </c>
      <c r="BB187" s="21">
        <f t="shared" si="26"/>
        <v>0.86956521739130432</v>
      </c>
      <c r="BC187">
        <f t="shared" si="27"/>
        <v>8</v>
      </c>
      <c r="BD187" s="21">
        <f t="shared" si="28"/>
        <v>2.4192048249119229</v>
      </c>
      <c r="BE187" s="281">
        <f t="shared" si="29"/>
        <v>0</v>
      </c>
    </row>
    <row r="188" spans="1:57" x14ac:dyDescent="0.25">
      <c r="A188" t="s">
        <v>8655</v>
      </c>
      <c r="B188" s="211">
        <f>IF('Indicator Date hidden'!C189="x","x",$B$2-'Indicator Date hidden'!C189)</f>
        <v>0</v>
      </c>
      <c r="C188" s="211">
        <f>IF('Indicator Date hidden'!D189="x","x",$C$2-'Indicator Date hidden'!D189)</f>
        <v>0</v>
      </c>
      <c r="D188" s="211">
        <f>IF('Indicator Date hidden'!E189="x","x",$D$2-'Indicator Date hidden'!E189)</f>
        <v>0</v>
      </c>
      <c r="E188" s="211">
        <f>IF('Indicator Date hidden'!F189="x","x",$E$2-'Indicator Date hidden'!F189)</f>
        <v>0</v>
      </c>
      <c r="F188" s="211">
        <f>IF('Indicator Date hidden'!G189="x","x",$F$2-'Indicator Date hidden'!G189)</f>
        <v>0</v>
      </c>
      <c r="G188" s="211">
        <f>IF('Indicator Date hidden'!H189="x","x",$G$2-'Indicator Date hidden'!H189)</f>
        <v>0</v>
      </c>
      <c r="H188" s="211">
        <f>IF('Indicator Date hidden'!I189="x","x",$H$2-'Indicator Date hidden'!I189)</f>
        <v>0</v>
      </c>
      <c r="I188" s="211">
        <f>IF('Indicator Date hidden'!J189="x","x",$I$2-'Indicator Date hidden'!J189)</f>
        <v>0</v>
      </c>
      <c r="J188" s="211">
        <f>IF('Indicator Date hidden'!K189="x","x",$J$2-'Indicator Date hidden'!K189)</f>
        <v>0</v>
      </c>
      <c r="K188" s="211">
        <f>IF('Indicator Date hidden'!L189="x","x",$K$2-'Indicator Date hidden'!L189)</f>
        <v>0</v>
      </c>
      <c r="L188" s="211">
        <f>IF('Indicator Date hidden'!M189="x","x",$L$2-'Indicator Date hidden'!M189)</f>
        <v>0</v>
      </c>
      <c r="M188" s="211">
        <f>IF('Indicator Date hidden'!N189="x","x",$M$2-'Indicator Date hidden'!N189)</f>
        <v>0</v>
      </c>
      <c r="N188" s="211">
        <f>IF('Indicator Date hidden'!O189="x","x",$N$2-'Indicator Date hidden'!O189)</f>
        <v>0</v>
      </c>
      <c r="O188" s="211">
        <f>IF('Indicator Date hidden'!P189="x","x",$O$2-'Indicator Date hidden'!P189)</f>
        <v>0</v>
      </c>
      <c r="P188" s="211">
        <f>IF('Indicator Date hidden'!Q189="x","x",$P$2-'Indicator Date hidden'!Q189)</f>
        <v>0</v>
      </c>
      <c r="Q188" s="211">
        <f>IF('Indicator Date hidden'!R189="x","x",$Q$2-'Indicator Date hidden'!R189)</f>
        <v>7</v>
      </c>
      <c r="R188" s="211">
        <f>IF('Indicator Date hidden'!S189="x","x",$R$2-'Indicator Date hidden'!S189)</f>
        <v>0</v>
      </c>
      <c r="S188" s="211">
        <f>IF('Indicator Date hidden'!T189="x","x",$S$2-'Indicator Date hidden'!T189)</f>
        <v>0</v>
      </c>
      <c r="T188" s="211">
        <f>IF('Indicator Date hidden'!U189="x","x",$T$2-'Indicator Date hidden'!U189)</f>
        <v>0</v>
      </c>
      <c r="U188" s="211">
        <f>IF('Indicator Date hidden'!V189="x","x",$U$2-'Indicator Date hidden'!V189)</f>
        <v>0</v>
      </c>
      <c r="V188" s="211">
        <f>IF('Indicator Date hidden'!W189="x","x",$V$2-'Indicator Date hidden'!W189)</f>
        <v>0</v>
      </c>
      <c r="W188" s="211">
        <f>IF('Indicator Date hidden'!X189="x","x",$W$2-'Indicator Date hidden'!X189)</f>
        <v>1</v>
      </c>
      <c r="X188" s="211">
        <f>IF('Indicator Date hidden'!Y189="x","x",$X$2-'Indicator Date hidden'!Y189)</f>
        <v>4</v>
      </c>
      <c r="Y188" s="211">
        <f>IF('Indicator Date hidden'!Z189="x","x",$Y$2-'Indicator Date hidden'!Z189)</f>
        <v>0</v>
      </c>
      <c r="Z188" s="211">
        <f>IF('Indicator Date hidden'!AA189="x","x",$Z$2-'Indicator Date hidden'!AA189)</f>
        <v>0</v>
      </c>
      <c r="AA188" s="211" t="str">
        <f>IF('Indicator Date hidden'!AB189="x","x",$AA$2-'Indicator Date hidden'!AB189)</f>
        <v>x</v>
      </c>
      <c r="AB188" s="211">
        <f>IF('Indicator Date hidden'!AC189="x","x",$AB$2-'Indicator Date hidden'!AC189)</f>
        <v>0</v>
      </c>
      <c r="AC188" s="211">
        <f>IF('Indicator Date hidden'!AD189="x","x",$AC$2-'Indicator Date hidden'!AD189)</f>
        <v>0</v>
      </c>
      <c r="AD188" s="211">
        <f>IF('Indicator Date hidden'!AE189="x","x",$AD$2-'Indicator Date hidden'!AE189)</f>
        <v>0</v>
      </c>
      <c r="AE188" s="211" t="str">
        <f>IF('Indicator Date hidden'!AF189="x","x",$AE$2-'Indicator Date hidden'!AF189)</f>
        <v>x</v>
      </c>
      <c r="AF188" s="211">
        <f>IF('Indicator Date hidden'!AG189="x","x",$AF$2-'Indicator Date hidden'!AG189)</f>
        <v>3</v>
      </c>
      <c r="AG188" s="211">
        <f>IF('Indicator Date hidden'!AH189="x","x",$AG$2-'Indicator Date hidden'!AH189)</f>
        <v>0</v>
      </c>
      <c r="AH188" s="211">
        <f>IF('Indicator Date hidden'!AI189="x","x",$AH$2-'Indicator Date hidden'!AI189)</f>
        <v>0</v>
      </c>
      <c r="AI188" s="211">
        <f>IF('Indicator Date hidden'!AJ189="x","x",$AI$2-'Indicator Date hidden'!AJ189)</f>
        <v>0</v>
      </c>
      <c r="AJ188" s="211" t="str">
        <f>IF('Indicator Date hidden'!AK189="x","x",$AJ$2-'Indicator Date hidden'!AK189)</f>
        <v>x</v>
      </c>
      <c r="AK188" s="211">
        <f>IF('Indicator Date hidden'!AL189="x","x",$AK$2-'Indicator Date hidden'!AL189)</f>
        <v>1</v>
      </c>
      <c r="AL188" s="211">
        <f>IF('Indicator Date hidden'!AM189="x","x",$AL$2-'Indicator Date hidden'!AM189)</f>
        <v>0</v>
      </c>
      <c r="AM188" s="211">
        <f>IF('Indicator Date hidden'!AN189="x","x",$AM$2-'Indicator Date hidden'!AN189)</f>
        <v>0</v>
      </c>
      <c r="AN188" s="211">
        <f>IF('Indicator Date hidden'!AO189="x","x",$AN$2-'Indicator Date hidden'!AO189)</f>
        <v>0</v>
      </c>
      <c r="AO188" s="211" t="str">
        <f>IF('Indicator Date hidden'!AP189="x","x",$AO$2-'Indicator Date hidden'!AP189)</f>
        <v>x</v>
      </c>
      <c r="AP188" s="211" t="str">
        <f>IF('Indicator Date hidden'!AQ189="x","x",$AP$2-'Indicator Date hidden'!AQ189)</f>
        <v>x</v>
      </c>
      <c r="AQ188" s="211">
        <f>IF('Indicator Date hidden'!AR189="x","x",$AQ$2-'Indicator Date hidden'!AR189)</f>
        <v>4</v>
      </c>
      <c r="AR188" s="211">
        <f>IF('Indicator Date hidden'!AS189="x","x",$AR$2-'Indicator Date hidden'!AS189)</f>
        <v>0</v>
      </c>
      <c r="AS188" s="211" t="str">
        <f>IF('Indicator Date hidden'!AT189="x","x",$AS$2-'Indicator Date hidden'!AT189)</f>
        <v>x</v>
      </c>
      <c r="AT188" s="211">
        <f>IF('Indicator Date hidden'!AU189="x","x",$AT$2-'Indicator Date hidden'!AU189)</f>
        <v>0</v>
      </c>
      <c r="AU188" s="211">
        <f>IF('Indicator Date hidden'!AV189="x","x",$AU$2-'Indicator Date hidden'!AV189)</f>
        <v>1</v>
      </c>
      <c r="AV188" s="211">
        <f>IF('Indicator Date hidden'!AW189="x","x",$AV$2-'Indicator Date hidden'!AW189)</f>
        <v>0</v>
      </c>
      <c r="AW188" s="211">
        <f>IF('Indicator Date hidden'!AX189="x","x",$AW$2-'Indicator Date hidden'!AX189)</f>
        <v>0</v>
      </c>
      <c r="AX188" s="211">
        <f>IF('Indicator Date hidden'!AY189="x","x",$AX$2-'Indicator Date hidden'!AY189)</f>
        <v>0</v>
      </c>
      <c r="AY188" s="211">
        <f>IF('Indicator Date hidden'!AZ189="x","x",$AY$2-'Indicator Date hidden'!AZ189)</f>
        <v>0</v>
      </c>
      <c r="AZ188" s="211">
        <f>IF('Indicator Date hidden'!BA189="x","x",$AZ$2-'Indicator Date hidden'!BA189)</f>
        <v>0</v>
      </c>
      <c r="BA188">
        <f t="shared" si="25"/>
        <v>21</v>
      </c>
      <c r="BB188" s="21">
        <f t="shared" si="26"/>
        <v>0.46666666666666667</v>
      </c>
      <c r="BC188">
        <f t="shared" si="27"/>
        <v>7</v>
      </c>
      <c r="BD188" s="21">
        <f t="shared" si="28"/>
        <v>1.3597385369580759</v>
      </c>
      <c r="BE188" s="281">
        <f t="shared" si="29"/>
        <v>0</v>
      </c>
    </row>
    <row r="189" spans="1:57" x14ac:dyDescent="0.25">
      <c r="A189" t="s">
        <v>8651</v>
      </c>
      <c r="B189" s="211">
        <f>IF('Indicator Date hidden'!C190="x","x",$B$2-'Indicator Date hidden'!C190)</f>
        <v>0</v>
      </c>
      <c r="C189" s="211">
        <f>IF('Indicator Date hidden'!D190="x","x",$C$2-'Indicator Date hidden'!D190)</f>
        <v>0</v>
      </c>
      <c r="D189" s="211">
        <f>IF('Indicator Date hidden'!E190="x","x",$D$2-'Indicator Date hidden'!E190)</f>
        <v>0</v>
      </c>
      <c r="E189" s="211">
        <f>IF('Indicator Date hidden'!F190="x","x",$E$2-'Indicator Date hidden'!F190)</f>
        <v>0</v>
      </c>
      <c r="F189" s="211">
        <f>IF('Indicator Date hidden'!G190="x","x",$F$2-'Indicator Date hidden'!G190)</f>
        <v>0</v>
      </c>
      <c r="G189" s="211">
        <f>IF('Indicator Date hidden'!H190="x","x",$G$2-'Indicator Date hidden'!H190)</f>
        <v>0</v>
      </c>
      <c r="H189" s="211">
        <f>IF('Indicator Date hidden'!I190="x","x",$H$2-'Indicator Date hidden'!I190)</f>
        <v>0</v>
      </c>
      <c r="I189" s="211">
        <f>IF('Indicator Date hidden'!J190="x","x",$I$2-'Indicator Date hidden'!J190)</f>
        <v>0</v>
      </c>
      <c r="J189" s="211">
        <f>IF('Indicator Date hidden'!K190="x","x",$J$2-'Indicator Date hidden'!K190)</f>
        <v>0</v>
      </c>
      <c r="K189" s="211">
        <f>IF('Indicator Date hidden'!L190="x","x",$K$2-'Indicator Date hidden'!L190)</f>
        <v>0</v>
      </c>
      <c r="L189" s="211">
        <f>IF('Indicator Date hidden'!M190="x","x",$L$2-'Indicator Date hidden'!M190)</f>
        <v>0</v>
      </c>
      <c r="M189" s="211">
        <f>IF('Indicator Date hidden'!N190="x","x",$M$2-'Indicator Date hidden'!N190)</f>
        <v>0</v>
      </c>
      <c r="N189" s="211">
        <f>IF('Indicator Date hidden'!O190="x","x",$N$2-'Indicator Date hidden'!O190)</f>
        <v>0</v>
      </c>
      <c r="O189" s="211">
        <f>IF('Indicator Date hidden'!P190="x","x",$O$2-'Indicator Date hidden'!P190)</f>
        <v>0</v>
      </c>
      <c r="P189" s="211">
        <f>IF('Indicator Date hidden'!Q190="x","x",$P$2-'Indicator Date hidden'!Q190)</f>
        <v>0</v>
      </c>
      <c r="Q189" s="211" t="str">
        <f>IF('Indicator Date hidden'!R190="x","x",$Q$2-'Indicator Date hidden'!R190)</f>
        <v>x</v>
      </c>
      <c r="R189" s="211">
        <f>IF('Indicator Date hidden'!S190="x","x",$R$2-'Indicator Date hidden'!S190)</f>
        <v>0</v>
      </c>
      <c r="S189" s="211">
        <f>IF('Indicator Date hidden'!T190="x","x",$S$2-'Indicator Date hidden'!T190)</f>
        <v>0</v>
      </c>
      <c r="T189" s="211">
        <f>IF('Indicator Date hidden'!U190="x","x",$T$2-'Indicator Date hidden'!U190)</f>
        <v>0</v>
      </c>
      <c r="U189" s="211" t="str">
        <f>IF('Indicator Date hidden'!V190="x","x",$U$2-'Indicator Date hidden'!V190)</f>
        <v>x</v>
      </c>
      <c r="V189" s="211">
        <f>IF('Indicator Date hidden'!W190="x","x",$V$2-'Indicator Date hidden'!W190)</f>
        <v>0</v>
      </c>
      <c r="W189" s="211">
        <f>IF('Indicator Date hidden'!X190="x","x",$W$2-'Indicator Date hidden'!X190)</f>
        <v>5</v>
      </c>
      <c r="X189" s="211" t="str">
        <f>IF('Indicator Date hidden'!Y190="x","x",$X$2-'Indicator Date hidden'!Y190)</f>
        <v>x</v>
      </c>
      <c r="Y189" s="211">
        <f>IF('Indicator Date hidden'!Z190="x","x",$Y$2-'Indicator Date hidden'!Z190)</f>
        <v>0</v>
      </c>
      <c r="Z189" s="211">
        <f>IF('Indicator Date hidden'!AA190="x","x",$Z$2-'Indicator Date hidden'!AA190)</f>
        <v>0</v>
      </c>
      <c r="AA189" s="211">
        <f>IF('Indicator Date hidden'!AB190="x","x",$AA$2-'Indicator Date hidden'!AB190)</f>
        <v>0</v>
      </c>
      <c r="AB189" s="211">
        <f>IF('Indicator Date hidden'!AC190="x","x",$AB$2-'Indicator Date hidden'!AC190)</f>
        <v>0</v>
      </c>
      <c r="AC189" s="211">
        <f>IF('Indicator Date hidden'!AD190="x","x",$AC$2-'Indicator Date hidden'!AD190)</f>
        <v>0</v>
      </c>
      <c r="AD189" s="211">
        <f>IF('Indicator Date hidden'!AE190="x","x",$AD$2-'Indicator Date hidden'!AE190)</f>
        <v>0</v>
      </c>
      <c r="AE189" s="211">
        <f>IF('Indicator Date hidden'!AF190="x","x",$AE$2-'Indicator Date hidden'!AF190)</f>
        <v>0</v>
      </c>
      <c r="AF189" s="211">
        <f>IF('Indicator Date hidden'!AG190="x","x",$AF$2-'Indicator Date hidden'!AG190)</f>
        <v>7</v>
      </c>
      <c r="AG189" s="211">
        <f>IF('Indicator Date hidden'!AH190="x","x",$AG$2-'Indicator Date hidden'!AH190)</f>
        <v>0</v>
      </c>
      <c r="AH189" s="211">
        <f>IF('Indicator Date hidden'!AI190="x","x",$AH$2-'Indicator Date hidden'!AI190)</f>
        <v>0</v>
      </c>
      <c r="AI189" s="211">
        <f>IF('Indicator Date hidden'!AJ190="x","x",$AI$2-'Indicator Date hidden'!AJ190)</f>
        <v>0</v>
      </c>
      <c r="AJ189" s="211" t="str">
        <f>IF('Indicator Date hidden'!AK190="x","x",$AJ$2-'Indicator Date hidden'!AK190)</f>
        <v>x</v>
      </c>
      <c r="AK189" s="211">
        <f>IF('Indicator Date hidden'!AL190="x","x",$AK$2-'Indicator Date hidden'!AL190)</f>
        <v>1</v>
      </c>
      <c r="AL189" s="211">
        <f>IF('Indicator Date hidden'!AM190="x","x",$AL$2-'Indicator Date hidden'!AM190)</f>
        <v>0</v>
      </c>
      <c r="AM189" s="211">
        <f>IF('Indicator Date hidden'!AN190="x","x",$AM$2-'Indicator Date hidden'!AN190)</f>
        <v>0</v>
      </c>
      <c r="AN189" s="211">
        <f>IF('Indicator Date hidden'!AO190="x","x",$AN$2-'Indicator Date hidden'!AO190)</f>
        <v>0</v>
      </c>
      <c r="AO189" s="211">
        <f>IF('Indicator Date hidden'!AP190="x","x",$AO$2-'Indicator Date hidden'!AP190)</f>
        <v>0</v>
      </c>
      <c r="AP189" s="211">
        <f>IF('Indicator Date hidden'!AQ190="x","x",$AP$2-'Indicator Date hidden'!AQ190)</f>
        <v>0</v>
      </c>
      <c r="AQ189" s="211">
        <f>IF('Indicator Date hidden'!AR190="x","x",$AQ$2-'Indicator Date hidden'!AR190)</f>
        <v>0</v>
      </c>
      <c r="AR189" s="211">
        <f>IF('Indicator Date hidden'!AS190="x","x",$AR$2-'Indicator Date hidden'!AS190)</f>
        <v>0</v>
      </c>
      <c r="AS189" s="211">
        <f>IF('Indicator Date hidden'!AT190="x","x",$AS$2-'Indicator Date hidden'!AT190)</f>
        <v>0</v>
      </c>
      <c r="AT189" s="211">
        <f>IF('Indicator Date hidden'!AU190="x","x",$AT$2-'Indicator Date hidden'!AU190)</f>
        <v>0</v>
      </c>
      <c r="AU189" s="211">
        <f>IF('Indicator Date hidden'!AV190="x","x",$AU$2-'Indicator Date hidden'!AV190)</f>
        <v>3</v>
      </c>
      <c r="AV189" s="211">
        <f>IF('Indicator Date hidden'!AW190="x","x",$AV$2-'Indicator Date hidden'!AW190)</f>
        <v>0</v>
      </c>
      <c r="AW189" s="211">
        <f>IF('Indicator Date hidden'!AX190="x","x",$AW$2-'Indicator Date hidden'!AX190)</f>
        <v>0</v>
      </c>
      <c r="AX189" s="211">
        <f>IF('Indicator Date hidden'!AY190="x","x",$AX$2-'Indicator Date hidden'!AY190)</f>
        <v>0</v>
      </c>
      <c r="AY189" s="211">
        <f>IF('Indicator Date hidden'!AZ190="x","x",$AY$2-'Indicator Date hidden'!AZ190)</f>
        <v>0</v>
      </c>
      <c r="AZ189" s="211">
        <f>IF('Indicator Date hidden'!BA190="x","x",$AZ$2-'Indicator Date hidden'!BA190)</f>
        <v>0</v>
      </c>
      <c r="BA189">
        <f t="shared" si="25"/>
        <v>16</v>
      </c>
      <c r="BB189" s="21">
        <f t="shared" si="26"/>
        <v>0.34042553191489361</v>
      </c>
      <c r="BC189">
        <f t="shared" si="27"/>
        <v>4</v>
      </c>
      <c r="BD189" s="21">
        <f t="shared" si="28"/>
        <v>1.2928048962521967</v>
      </c>
      <c r="BE189" s="281">
        <f t="shared" si="29"/>
        <v>0</v>
      </c>
    </row>
    <row r="190" spans="1:57" x14ac:dyDescent="0.25">
      <c r="A190" t="s">
        <v>8653</v>
      </c>
      <c r="B190" s="211">
        <f>IF('Indicator Date hidden'!C191="x","x",$B$2-'Indicator Date hidden'!C191)</f>
        <v>0</v>
      </c>
      <c r="C190" s="211">
        <f>IF('Indicator Date hidden'!D191="x","x",$C$2-'Indicator Date hidden'!D191)</f>
        <v>0</v>
      </c>
      <c r="D190" s="211">
        <f>IF('Indicator Date hidden'!E191="x","x",$D$2-'Indicator Date hidden'!E191)</f>
        <v>0</v>
      </c>
      <c r="E190" s="211">
        <f>IF('Indicator Date hidden'!F191="x","x",$E$2-'Indicator Date hidden'!F191)</f>
        <v>0</v>
      </c>
      <c r="F190" s="211">
        <f>IF('Indicator Date hidden'!G191="x","x",$F$2-'Indicator Date hidden'!G191)</f>
        <v>0</v>
      </c>
      <c r="G190" s="211">
        <f>IF('Indicator Date hidden'!H191="x","x",$G$2-'Indicator Date hidden'!H191)</f>
        <v>0</v>
      </c>
      <c r="H190" s="211">
        <f>IF('Indicator Date hidden'!I191="x","x",$H$2-'Indicator Date hidden'!I191)</f>
        <v>0</v>
      </c>
      <c r="I190" s="211">
        <f>IF('Indicator Date hidden'!J191="x","x",$I$2-'Indicator Date hidden'!J191)</f>
        <v>0</v>
      </c>
      <c r="J190" s="211">
        <f>IF('Indicator Date hidden'!K191="x","x",$J$2-'Indicator Date hidden'!K191)</f>
        <v>0</v>
      </c>
      <c r="K190" s="211">
        <f>IF('Indicator Date hidden'!L191="x","x",$K$2-'Indicator Date hidden'!L191)</f>
        <v>0</v>
      </c>
      <c r="L190" s="211">
        <f>IF('Indicator Date hidden'!M191="x","x",$L$2-'Indicator Date hidden'!M191)</f>
        <v>0</v>
      </c>
      <c r="M190" s="211">
        <f>IF('Indicator Date hidden'!N191="x","x",$M$2-'Indicator Date hidden'!N191)</f>
        <v>0</v>
      </c>
      <c r="N190" s="211">
        <f>IF('Indicator Date hidden'!O191="x","x",$N$2-'Indicator Date hidden'!O191)</f>
        <v>0</v>
      </c>
      <c r="O190" s="211">
        <f>IF('Indicator Date hidden'!P191="x","x",$O$2-'Indicator Date hidden'!P191)</f>
        <v>0</v>
      </c>
      <c r="P190" s="211">
        <f>IF('Indicator Date hidden'!Q191="x","x",$P$2-'Indicator Date hidden'!Q191)</f>
        <v>0</v>
      </c>
      <c r="Q190" s="211">
        <f>IF('Indicator Date hidden'!R191="x","x",$Q$2-'Indicator Date hidden'!R191)</f>
        <v>3</v>
      </c>
      <c r="R190" s="211">
        <f>IF('Indicator Date hidden'!S191="x","x",$R$2-'Indicator Date hidden'!S191)</f>
        <v>0</v>
      </c>
      <c r="S190" s="211">
        <f>IF('Indicator Date hidden'!T191="x","x",$S$2-'Indicator Date hidden'!T191)</f>
        <v>0</v>
      </c>
      <c r="T190" s="211">
        <f>IF('Indicator Date hidden'!U191="x","x",$T$2-'Indicator Date hidden'!U191)</f>
        <v>0</v>
      </c>
      <c r="U190" s="211">
        <f>IF('Indicator Date hidden'!V191="x","x",$U$2-'Indicator Date hidden'!V191)</f>
        <v>0</v>
      </c>
      <c r="V190" s="211">
        <f>IF('Indicator Date hidden'!W191="x","x",$V$2-'Indicator Date hidden'!W191)</f>
        <v>0</v>
      </c>
      <c r="W190" s="211">
        <f>IF('Indicator Date hidden'!X191="x","x",$W$2-'Indicator Date hidden'!X191)</f>
        <v>1</v>
      </c>
      <c r="X190" s="211">
        <f>IF('Indicator Date hidden'!Y191="x","x",$X$2-'Indicator Date hidden'!Y191)</f>
        <v>1</v>
      </c>
      <c r="Y190" s="211">
        <f>IF('Indicator Date hidden'!Z191="x","x",$Y$2-'Indicator Date hidden'!Z191)</f>
        <v>0</v>
      </c>
      <c r="Z190" s="211">
        <f>IF('Indicator Date hidden'!AA191="x","x",$Z$2-'Indicator Date hidden'!AA191)</f>
        <v>0</v>
      </c>
      <c r="AA190" s="211">
        <f>IF('Indicator Date hidden'!AB191="x","x",$AA$2-'Indicator Date hidden'!AB191)</f>
        <v>0</v>
      </c>
      <c r="AB190" s="211">
        <f>IF('Indicator Date hidden'!AC191="x","x",$AB$2-'Indicator Date hidden'!AC191)</f>
        <v>0</v>
      </c>
      <c r="AC190" s="211">
        <f>IF('Indicator Date hidden'!AD191="x","x",$AC$2-'Indicator Date hidden'!AD191)</f>
        <v>0</v>
      </c>
      <c r="AD190" s="211">
        <f>IF('Indicator Date hidden'!AE191="x","x",$AD$2-'Indicator Date hidden'!AE191)</f>
        <v>0</v>
      </c>
      <c r="AE190" s="211">
        <f>IF('Indicator Date hidden'!AF191="x","x",$AE$2-'Indicator Date hidden'!AF191)</f>
        <v>0</v>
      </c>
      <c r="AF190" s="211">
        <f>IF('Indicator Date hidden'!AG191="x","x",$AF$2-'Indicator Date hidden'!AG191)</f>
        <v>1</v>
      </c>
      <c r="AG190" s="211">
        <f>IF('Indicator Date hidden'!AH191="x","x",$AG$2-'Indicator Date hidden'!AH191)</f>
        <v>0</v>
      </c>
      <c r="AH190" s="211">
        <f>IF('Indicator Date hidden'!AI191="x","x",$AH$2-'Indicator Date hidden'!AI191)</f>
        <v>0</v>
      </c>
      <c r="AI190" s="211">
        <f>IF('Indicator Date hidden'!AJ191="x","x",$AI$2-'Indicator Date hidden'!AJ191)</f>
        <v>0</v>
      </c>
      <c r="AJ190" s="211" t="str">
        <f>IF('Indicator Date hidden'!AK191="x","x",$AJ$2-'Indicator Date hidden'!AK191)</f>
        <v>x</v>
      </c>
      <c r="AK190" s="211">
        <f>IF('Indicator Date hidden'!AL191="x","x",$AK$2-'Indicator Date hidden'!AL191)</f>
        <v>1</v>
      </c>
      <c r="AL190" s="211">
        <f>IF('Indicator Date hidden'!AM191="x","x",$AL$2-'Indicator Date hidden'!AM191)</f>
        <v>0</v>
      </c>
      <c r="AM190" s="211">
        <f>IF('Indicator Date hidden'!AN191="x","x",$AM$2-'Indicator Date hidden'!AN191)</f>
        <v>0</v>
      </c>
      <c r="AN190" s="211">
        <f>IF('Indicator Date hidden'!AO191="x","x",$AN$2-'Indicator Date hidden'!AO191)</f>
        <v>0</v>
      </c>
      <c r="AO190" s="211" t="str">
        <f>IF('Indicator Date hidden'!AP191="x","x",$AO$2-'Indicator Date hidden'!AP191)</f>
        <v>x</v>
      </c>
      <c r="AP190" s="211" t="str">
        <f>IF('Indicator Date hidden'!AQ191="x","x",$AP$2-'Indicator Date hidden'!AQ191)</f>
        <v>x</v>
      </c>
      <c r="AQ190" s="211">
        <f>IF('Indicator Date hidden'!AR191="x","x",$AQ$2-'Indicator Date hidden'!AR191)</f>
        <v>0</v>
      </c>
      <c r="AR190" s="211">
        <f>IF('Indicator Date hidden'!AS191="x","x",$AR$2-'Indicator Date hidden'!AS191)</f>
        <v>0</v>
      </c>
      <c r="AS190" s="211">
        <f>IF('Indicator Date hidden'!AT191="x","x",$AS$2-'Indicator Date hidden'!AT191)</f>
        <v>0</v>
      </c>
      <c r="AT190" s="211">
        <f>IF('Indicator Date hidden'!AU191="x","x",$AT$2-'Indicator Date hidden'!AU191)</f>
        <v>0</v>
      </c>
      <c r="AU190" s="211">
        <f>IF('Indicator Date hidden'!AV191="x","x",$AU$2-'Indicator Date hidden'!AV191)</f>
        <v>5</v>
      </c>
      <c r="AV190" s="211">
        <f>IF('Indicator Date hidden'!AW191="x","x",$AV$2-'Indicator Date hidden'!AW191)</f>
        <v>0</v>
      </c>
      <c r="AW190" s="211">
        <f>IF('Indicator Date hidden'!AX191="x","x",$AW$2-'Indicator Date hidden'!AX191)</f>
        <v>0</v>
      </c>
      <c r="AX190" s="211">
        <f>IF('Indicator Date hidden'!AY191="x","x",$AX$2-'Indicator Date hidden'!AY191)</f>
        <v>0</v>
      </c>
      <c r="AY190" s="211">
        <f>IF('Indicator Date hidden'!AZ191="x","x",$AY$2-'Indicator Date hidden'!AZ191)</f>
        <v>0</v>
      </c>
      <c r="AZ190" s="211">
        <f>IF('Indicator Date hidden'!BA191="x","x",$AZ$2-'Indicator Date hidden'!BA191)</f>
        <v>0</v>
      </c>
      <c r="BA190">
        <f t="shared" si="25"/>
        <v>12</v>
      </c>
      <c r="BB190" s="21">
        <f t="shared" si="26"/>
        <v>0.25</v>
      </c>
      <c r="BC190">
        <f t="shared" si="27"/>
        <v>6</v>
      </c>
      <c r="BD190" s="21">
        <f t="shared" si="28"/>
        <v>0.8539125638299665</v>
      </c>
      <c r="BE190" s="281">
        <f t="shared" si="29"/>
        <v>0</v>
      </c>
    </row>
    <row r="191" spans="1:57" x14ac:dyDescent="0.25">
      <c r="A191" t="s">
        <v>8658</v>
      </c>
      <c r="B191" s="211">
        <f>IF('Indicator Date hidden'!C192="x","x",$B$2-'Indicator Date hidden'!C192)</f>
        <v>0</v>
      </c>
      <c r="C191" s="211">
        <f>IF('Indicator Date hidden'!D192="x","x",$C$2-'Indicator Date hidden'!D192)</f>
        <v>0</v>
      </c>
      <c r="D191" s="211">
        <f>IF('Indicator Date hidden'!E192="x","x",$D$2-'Indicator Date hidden'!E192)</f>
        <v>0</v>
      </c>
      <c r="E191" s="211">
        <f>IF('Indicator Date hidden'!F192="x","x",$E$2-'Indicator Date hidden'!F192)</f>
        <v>0</v>
      </c>
      <c r="F191" s="211">
        <f>IF('Indicator Date hidden'!G192="x","x",$F$2-'Indicator Date hidden'!G192)</f>
        <v>0</v>
      </c>
      <c r="G191" s="211">
        <f>IF('Indicator Date hidden'!H192="x","x",$G$2-'Indicator Date hidden'!H192)</f>
        <v>0</v>
      </c>
      <c r="H191" s="211">
        <f>IF('Indicator Date hidden'!I192="x","x",$H$2-'Indicator Date hidden'!I192)</f>
        <v>0</v>
      </c>
      <c r="I191" s="211">
        <f>IF('Indicator Date hidden'!J192="x","x",$I$2-'Indicator Date hidden'!J192)</f>
        <v>0</v>
      </c>
      <c r="J191" s="211">
        <f>IF('Indicator Date hidden'!K192="x","x",$J$2-'Indicator Date hidden'!K192)</f>
        <v>0</v>
      </c>
      <c r="K191" s="211">
        <f>IF('Indicator Date hidden'!L192="x","x",$K$2-'Indicator Date hidden'!L192)</f>
        <v>0</v>
      </c>
      <c r="L191" s="211">
        <f>IF('Indicator Date hidden'!M192="x","x",$L$2-'Indicator Date hidden'!M192)</f>
        <v>0</v>
      </c>
      <c r="M191" s="211">
        <f>IF('Indicator Date hidden'!N192="x","x",$M$2-'Indicator Date hidden'!N192)</f>
        <v>0</v>
      </c>
      <c r="N191" s="211">
        <f>IF('Indicator Date hidden'!O192="x","x",$N$2-'Indicator Date hidden'!O192)</f>
        <v>0</v>
      </c>
      <c r="O191" s="211">
        <f>IF('Indicator Date hidden'!P192="x","x",$O$2-'Indicator Date hidden'!P192)</f>
        <v>0</v>
      </c>
      <c r="P191" s="211">
        <f>IF('Indicator Date hidden'!Q192="x","x",$P$2-'Indicator Date hidden'!Q192)</f>
        <v>0</v>
      </c>
      <c r="Q191" s="211">
        <f>IF('Indicator Date hidden'!R192="x","x",$Q$2-'Indicator Date hidden'!R192)</f>
        <v>1</v>
      </c>
      <c r="R191" s="211">
        <f>IF('Indicator Date hidden'!S192="x","x",$R$2-'Indicator Date hidden'!S192)</f>
        <v>0</v>
      </c>
      <c r="S191" s="211">
        <f>IF('Indicator Date hidden'!T192="x","x",$S$2-'Indicator Date hidden'!T192)</f>
        <v>0</v>
      </c>
      <c r="T191" s="211">
        <f>IF('Indicator Date hidden'!U192="x","x",$T$2-'Indicator Date hidden'!U192)</f>
        <v>0</v>
      </c>
      <c r="U191" s="211" t="str">
        <f>IF('Indicator Date hidden'!V192="x","x",$U$2-'Indicator Date hidden'!V192)</f>
        <v>x</v>
      </c>
      <c r="V191" s="211">
        <f>IF('Indicator Date hidden'!W192="x","x",$V$2-'Indicator Date hidden'!W192)</f>
        <v>0</v>
      </c>
      <c r="W191" s="211">
        <f>IF('Indicator Date hidden'!X192="x","x",$W$2-'Indicator Date hidden'!X192)</f>
        <v>1</v>
      </c>
      <c r="X191" s="211">
        <f>IF('Indicator Date hidden'!Y192="x","x",$X$2-'Indicator Date hidden'!Y192)</f>
        <v>4</v>
      </c>
      <c r="Y191" s="211">
        <f>IF('Indicator Date hidden'!Z192="x","x",$Y$2-'Indicator Date hidden'!Z192)</f>
        <v>0</v>
      </c>
      <c r="Z191" s="211">
        <f>IF('Indicator Date hidden'!AA192="x","x",$Z$2-'Indicator Date hidden'!AA192)</f>
        <v>0</v>
      </c>
      <c r="AA191" s="211">
        <f>IF('Indicator Date hidden'!AB192="x","x",$AA$2-'Indicator Date hidden'!AB192)</f>
        <v>0</v>
      </c>
      <c r="AB191" s="211">
        <f>IF('Indicator Date hidden'!AC192="x","x",$AB$2-'Indicator Date hidden'!AC192)</f>
        <v>0</v>
      </c>
      <c r="AC191" s="211">
        <f>IF('Indicator Date hidden'!AD192="x","x",$AC$2-'Indicator Date hidden'!AD192)</f>
        <v>0</v>
      </c>
      <c r="AD191" s="211">
        <f>IF('Indicator Date hidden'!AE192="x","x",$AD$2-'Indicator Date hidden'!AE192)</f>
        <v>0</v>
      </c>
      <c r="AE191" s="211">
        <f>IF('Indicator Date hidden'!AF192="x","x",$AE$2-'Indicator Date hidden'!AF192)</f>
        <v>0</v>
      </c>
      <c r="AF191" s="211">
        <f>IF('Indicator Date hidden'!AG192="x","x",$AF$2-'Indicator Date hidden'!AG192)</f>
        <v>8</v>
      </c>
      <c r="AG191" s="211">
        <f>IF('Indicator Date hidden'!AH192="x","x",$AG$2-'Indicator Date hidden'!AH192)</f>
        <v>0</v>
      </c>
      <c r="AH191" s="211">
        <f>IF('Indicator Date hidden'!AI192="x","x",$AH$2-'Indicator Date hidden'!AI192)</f>
        <v>0</v>
      </c>
      <c r="AI191" s="211">
        <f>IF('Indicator Date hidden'!AJ192="x","x",$AI$2-'Indicator Date hidden'!AJ192)</f>
        <v>0</v>
      </c>
      <c r="AJ191" s="211">
        <f>IF('Indicator Date hidden'!AK192="x","x",$AJ$2-'Indicator Date hidden'!AK192)</f>
        <v>0</v>
      </c>
      <c r="AK191" s="211">
        <f>IF('Indicator Date hidden'!AL192="x","x",$AK$2-'Indicator Date hidden'!AL192)</f>
        <v>0</v>
      </c>
      <c r="AL191" s="211">
        <f>IF('Indicator Date hidden'!AM192="x","x",$AL$2-'Indicator Date hidden'!AM192)</f>
        <v>0</v>
      </c>
      <c r="AM191" s="211">
        <f>IF('Indicator Date hidden'!AN192="x","x",$AM$2-'Indicator Date hidden'!AN192)</f>
        <v>0</v>
      </c>
      <c r="AN191" s="211">
        <f>IF('Indicator Date hidden'!AO192="x","x",$AN$2-'Indicator Date hidden'!AO192)</f>
        <v>0</v>
      </c>
      <c r="AO191" s="211">
        <f>IF('Indicator Date hidden'!AP192="x","x",$AO$2-'Indicator Date hidden'!AP192)</f>
        <v>1</v>
      </c>
      <c r="AP191" s="211">
        <f>IF('Indicator Date hidden'!AQ192="x","x",$AP$2-'Indicator Date hidden'!AQ192)</f>
        <v>1</v>
      </c>
      <c r="AQ191" s="211">
        <f>IF('Indicator Date hidden'!AR192="x","x",$AQ$2-'Indicator Date hidden'!AR192)</f>
        <v>0</v>
      </c>
      <c r="AR191" s="211">
        <f>IF('Indicator Date hidden'!AS192="x","x",$AR$2-'Indicator Date hidden'!AS192)</f>
        <v>0</v>
      </c>
      <c r="AS191" s="211">
        <f>IF('Indicator Date hidden'!AT192="x","x",$AS$2-'Indicator Date hidden'!AT192)</f>
        <v>0</v>
      </c>
      <c r="AT191" s="211">
        <f>IF('Indicator Date hidden'!AU192="x","x",$AT$2-'Indicator Date hidden'!AU192)</f>
        <v>0</v>
      </c>
      <c r="AU191" s="211">
        <f>IF('Indicator Date hidden'!AV192="x","x",$AU$2-'Indicator Date hidden'!AV192)</f>
        <v>1</v>
      </c>
      <c r="AV191" s="211">
        <f>IF('Indicator Date hidden'!AW192="x","x",$AV$2-'Indicator Date hidden'!AW192)</f>
        <v>0</v>
      </c>
      <c r="AW191" s="211">
        <f>IF('Indicator Date hidden'!AX192="x","x",$AW$2-'Indicator Date hidden'!AX192)</f>
        <v>0</v>
      </c>
      <c r="AX191" s="211">
        <f>IF('Indicator Date hidden'!AY192="x","x",$AX$2-'Indicator Date hidden'!AY192)</f>
        <v>0</v>
      </c>
      <c r="AY191" s="211">
        <f>IF('Indicator Date hidden'!AZ192="x","x",$AY$2-'Indicator Date hidden'!AZ192)</f>
        <v>3</v>
      </c>
      <c r="AZ191" s="211">
        <f>IF('Indicator Date hidden'!BA192="x","x",$AZ$2-'Indicator Date hidden'!BA192)</f>
        <v>3</v>
      </c>
      <c r="BA191">
        <f t="shared" si="25"/>
        <v>23</v>
      </c>
      <c r="BB191" s="21">
        <f t="shared" si="26"/>
        <v>0.46</v>
      </c>
      <c r="BC191">
        <f t="shared" si="27"/>
        <v>9</v>
      </c>
      <c r="BD191" s="21">
        <f t="shared" si="28"/>
        <v>1.3595587519485872</v>
      </c>
      <c r="BE191" s="281">
        <f t="shared" si="29"/>
        <v>0</v>
      </c>
    </row>
    <row r="192" spans="1:57" x14ac:dyDescent="0.25">
      <c r="A192" t="s">
        <v>8661</v>
      </c>
      <c r="B192" s="211">
        <f>IF('Indicator Date hidden'!C193="x","x",$B$2-'Indicator Date hidden'!C193)</f>
        <v>0</v>
      </c>
      <c r="C192" s="211">
        <f>IF('Indicator Date hidden'!D193="x","x",$C$2-'Indicator Date hidden'!D193)</f>
        <v>0</v>
      </c>
      <c r="D192" s="211">
        <f>IF('Indicator Date hidden'!E193="x","x",$D$2-'Indicator Date hidden'!E193)</f>
        <v>0</v>
      </c>
      <c r="E192" s="211">
        <f>IF('Indicator Date hidden'!F193="x","x",$E$2-'Indicator Date hidden'!F193)</f>
        <v>0</v>
      </c>
      <c r="F192" s="211">
        <f>IF('Indicator Date hidden'!G193="x","x",$F$2-'Indicator Date hidden'!G193)</f>
        <v>0</v>
      </c>
      <c r="G192" s="211">
        <f>IF('Indicator Date hidden'!H193="x","x",$G$2-'Indicator Date hidden'!H193)</f>
        <v>0</v>
      </c>
      <c r="H192" s="211">
        <f>IF('Indicator Date hidden'!I193="x","x",$H$2-'Indicator Date hidden'!I193)</f>
        <v>0</v>
      </c>
      <c r="I192" s="211">
        <f>IF('Indicator Date hidden'!J193="x","x",$I$2-'Indicator Date hidden'!J193)</f>
        <v>0</v>
      </c>
      <c r="J192" s="211">
        <f>IF('Indicator Date hidden'!K193="x","x",$J$2-'Indicator Date hidden'!K193)</f>
        <v>0</v>
      </c>
      <c r="K192" s="211">
        <f>IF('Indicator Date hidden'!L193="x","x",$K$2-'Indicator Date hidden'!L193)</f>
        <v>0</v>
      </c>
      <c r="L192" s="211">
        <f>IF('Indicator Date hidden'!M193="x","x",$L$2-'Indicator Date hidden'!M193)</f>
        <v>0</v>
      </c>
      <c r="M192" s="211">
        <f>IF('Indicator Date hidden'!N193="x","x",$M$2-'Indicator Date hidden'!N193)</f>
        <v>0</v>
      </c>
      <c r="N192" s="211">
        <f>IF('Indicator Date hidden'!O193="x","x",$N$2-'Indicator Date hidden'!O193)</f>
        <v>0</v>
      </c>
      <c r="O192" s="211">
        <f>IF('Indicator Date hidden'!P193="x","x",$O$2-'Indicator Date hidden'!P193)</f>
        <v>0</v>
      </c>
      <c r="P192" s="211">
        <f>IF('Indicator Date hidden'!Q193="x","x",$P$2-'Indicator Date hidden'!Q193)</f>
        <v>0</v>
      </c>
      <c r="Q192" s="211">
        <f>IF('Indicator Date hidden'!R193="x","x",$Q$2-'Indicator Date hidden'!R193)</f>
        <v>0</v>
      </c>
      <c r="R192" s="211">
        <f>IF('Indicator Date hidden'!S193="x","x",$R$2-'Indicator Date hidden'!S193)</f>
        <v>0</v>
      </c>
      <c r="S192" s="211">
        <f>IF('Indicator Date hidden'!T193="x","x",$S$2-'Indicator Date hidden'!T193)</f>
        <v>0</v>
      </c>
      <c r="T192" s="211">
        <f>IF('Indicator Date hidden'!U193="x","x",$T$2-'Indicator Date hidden'!U193)</f>
        <v>0</v>
      </c>
      <c r="U192" s="211">
        <f>IF('Indicator Date hidden'!V193="x","x",$U$2-'Indicator Date hidden'!V193)</f>
        <v>0</v>
      </c>
      <c r="V192" s="211">
        <f>IF('Indicator Date hidden'!W193="x","x",$V$2-'Indicator Date hidden'!W193)</f>
        <v>0</v>
      </c>
      <c r="W192" s="211">
        <f>IF('Indicator Date hidden'!X193="x","x",$W$2-'Indicator Date hidden'!X193)</f>
        <v>1</v>
      </c>
      <c r="X192" s="211">
        <f>IF('Indicator Date hidden'!Y193="x","x",$X$2-'Indicator Date hidden'!Y193)</f>
        <v>2</v>
      </c>
      <c r="Y192" s="211">
        <f>IF('Indicator Date hidden'!Z193="x","x",$Y$2-'Indicator Date hidden'!Z193)</f>
        <v>0</v>
      </c>
      <c r="Z192" s="211">
        <f>IF('Indicator Date hidden'!AA193="x","x",$Z$2-'Indicator Date hidden'!AA193)</f>
        <v>0</v>
      </c>
      <c r="AA192" s="211">
        <f>IF('Indicator Date hidden'!AB193="x","x",$AA$2-'Indicator Date hidden'!AB193)</f>
        <v>0</v>
      </c>
      <c r="AB192" s="211">
        <f>IF('Indicator Date hidden'!AC193="x","x",$AB$2-'Indicator Date hidden'!AC193)</f>
        <v>0</v>
      </c>
      <c r="AC192" s="211">
        <f>IF('Indicator Date hidden'!AD193="x","x",$AC$2-'Indicator Date hidden'!AD193)</f>
        <v>0</v>
      </c>
      <c r="AD192" s="211">
        <f>IF('Indicator Date hidden'!AE193="x","x",$AD$2-'Indicator Date hidden'!AE193)</f>
        <v>0</v>
      </c>
      <c r="AE192" s="211">
        <f>IF('Indicator Date hidden'!AF193="x","x",$AE$2-'Indicator Date hidden'!AF193)</f>
        <v>0</v>
      </c>
      <c r="AF192" s="211">
        <f>IF('Indicator Date hidden'!AG193="x","x",$AF$2-'Indicator Date hidden'!AG193)</f>
        <v>3</v>
      </c>
      <c r="AG192" s="211">
        <f>IF('Indicator Date hidden'!AH193="x","x",$AG$2-'Indicator Date hidden'!AH193)</f>
        <v>0</v>
      </c>
      <c r="AH192" s="211">
        <f>IF('Indicator Date hidden'!AI193="x","x",$AH$2-'Indicator Date hidden'!AI193)</f>
        <v>0</v>
      </c>
      <c r="AI192" s="211">
        <f>IF('Indicator Date hidden'!AJ193="x","x",$AI$2-'Indicator Date hidden'!AJ193)</f>
        <v>0</v>
      </c>
      <c r="AJ192" s="211" t="str">
        <f>IF('Indicator Date hidden'!AK193="x","x",$AJ$2-'Indicator Date hidden'!AK193)</f>
        <v>x</v>
      </c>
      <c r="AK192" s="211">
        <f>IF('Indicator Date hidden'!AL193="x","x",$AK$2-'Indicator Date hidden'!AL193)</f>
        <v>1</v>
      </c>
      <c r="AL192" s="211">
        <f>IF('Indicator Date hidden'!AM193="x","x",$AL$2-'Indicator Date hidden'!AM193)</f>
        <v>0</v>
      </c>
      <c r="AM192" s="211">
        <f>IF('Indicator Date hidden'!AN193="x","x",$AM$2-'Indicator Date hidden'!AN193)</f>
        <v>0</v>
      </c>
      <c r="AN192" s="211">
        <f>IF('Indicator Date hidden'!AO193="x","x",$AN$2-'Indicator Date hidden'!AO193)</f>
        <v>0</v>
      </c>
      <c r="AO192" s="211">
        <f>IF('Indicator Date hidden'!AP193="x","x",$AO$2-'Indicator Date hidden'!AP193)</f>
        <v>1</v>
      </c>
      <c r="AP192" s="211">
        <f>IF('Indicator Date hidden'!AQ193="x","x",$AP$2-'Indicator Date hidden'!AQ193)</f>
        <v>1</v>
      </c>
      <c r="AQ192" s="211">
        <f>IF('Indicator Date hidden'!AR193="x","x",$AQ$2-'Indicator Date hidden'!AR193)</f>
        <v>6</v>
      </c>
      <c r="AR192" s="211">
        <f>IF('Indicator Date hidden'!AS193="x","x",$AR$2-'Indicator Date hidden'!AS193)</f>
        <v>0</v>
      </c>
      <c r="AS192" s="211">
        <f>IF('Indicator Date hidden'!AT193="x","x",$AS$2-'Indicator Date hidden'!AT193)</f>
        <v>0</v>
      </c>
      <c r="AT192" s="211">
        <f>IF('Indicator Date hidden'!AU193="x","x",$AT$2-'Indicator Date hidden'!AU193)</f>
        <v>0</v>
      </c>
      <c r="AU192" s="211">
        <f>IF('Indicator Date hidden'!AV193="x","x",$AU$2-'Indicator Date hidden'!AV193)</f>
        <v>7</v>
      </c>
      <c r="AV192" s="211">
        <f>IF('Indicator Date hidden'!AW193="x","x",$AV$2-'Indicator Date hidden'!AW193)</f>
        <v>0</v>
      </c>
      <c r="AW192" s="211">
        <f>IF('Indicator Date hidden'!AX193="x","x",$AW$2-'Indicator Date hidden'!AX193)</f>
        <v>0</v>
      </c>
      <c r="AX192" s="211">
        <f>IF('Indicator Date hidden'!AY193="x","x",$AX$2-'Indicator Date hidden'!AY193)</f>
        <v>0</v>
      </c>
      <c r="AY192" s="211">
        <f>IF('Indicator Date hidden'!AZ193="x","x",$AY$2-'Indicator Date hidden'!AZ193)</f>
        <v>0</v>
      </c>
      <c r="AZ192" s="211">
        <f>IF('Indicator Date hidden'!BA193="x","x",$AZ$2-'Indicator Date hidden'!BA193)</f>
        <v>0</v>
      </c>
      <c r="BA192">
        <f t="shared" si="25"/>
        <v>22</v>
      </c>
      <c r="BB192" s="21">
        <f t="shared" si="26"/>
        <v>0.44</v>
      </c>
      <c r="BC192">
        <f t="shared" si="27"/>
        <v>8</v>
      </c>
      <c r="BD192" s="21">
        <f t="shared" si="28"/>
        <v>1.3588230201170424</v>
      </c>
      <c r="BE192" s="281">
        <f t="shared" si="29"/>
        <v>0</v>
      </c>
    </row>
    <row r="193" spans="1:57" x14ac:dyDescent="0.25">
      <c r="A193" t="s">
        <v>8662</v>
      </c>
      <c r="B193" s="211">
        <f>IF('Indicator Date hidden'!C194="x","x",$B$2-'Indicator Date hidden'!C194)</f>
        <v>0</v>
      </c>
      <c r="C193" s="211">
        <f>IF('Indicator Date hidden'!D194="x","x",$C$2-'Indicator Date hidden'!D194)</f>
        <v>0</v>
      </c>
      <c r="D193" s="211">
        <f>IF('Indicator Date hidden'!E194="x","x",$D$2-'Indicator Date hidden'!E194)</f>
        <v>0</v>
      </c>
      <c r="E193" s="211">
        <f>IF('Indicator Date hidden'!F194="x","x",$E$2-'Indicator Date hidden'!F194)</f>
        <v>0</v>
      </c>
      <c r="F193" s="211">
        <f>IF('Indicator Date hidden'!G194="x","x",$F$2-'Indicator Date hidden'!G194)</f>
        <v>0</v>
      </c>
      <c r="G193" s="211">
        <f>IF('Indicator Date hidden'!H194="x","x",$G$2-'Indicator Date hidden'!H194)</f>
        <v>0</v>
      </c>
      <c r="H193" s="211">
        <f>IF('Indicator Date hidden'!I194="x","x",$H$2-'Indicator Date hidden'!I194)</f>
        <v>0</v>
      </c>
      <c r="I193" s="211">
        <f>IF('Indicator Date hidden'!J194="x","x",$I$2-'Indicator Date hidden'!J194)</f>
        <v>0</v>
      </c>
      <c r="J193" s="211">
        <f>IF('Indicator Date hidden'!K194="x","x",$J$2-'Indicator Date hidden'!K194)</f>
        <v>0</v>
      </c>
      <c r="K193" s="211">
        <f>IF('Indicator Date hidden'!L194="x","x",$K$2-'Indicator Date hidden'!L194)</f>
        <v>0</v>
      </c>
      <c r="L193" s="211">
        <f>IF('Indicator Date hidden'!M194="x","x",$L$2-'Indicator Date hidden'!M194)</f>
        <v>0</v>
      </c>
      <c r="M193" s="211">
        <f>IF('Indicator Date hidden'!N194="x","x",$M$2-'Indicator Date hidden'!N194)</f>
        <v>0</v>
      </c>
      <c r="N193" s="211">
        <f>IF('Indicator Date hidden'!O194="x","x",$N$2-'Indicator Date hidden'!O194)</f>
        <v>0</v>
      </c>
      <c r="O193" s="211">
        <f>IF('Indicator Date hidden'!P194="x","x",$O$2-'Indicator Date hidden'!P194)</f>
        <v>0</v>
      </c>
      <c r="P193" s="211">
        <f>IF('Indicator Date hidden'!Q194="x","x",$P$2-'Indicator Date hidden'!Q194)</f>
        <v>0</v>
      </c>
      <c r="Q193" s="211">
        <f>IF('Indicator Date hidden'!R194="x","x",$Q$2-'Indicator Date hidden'!R194)</f>
        <v>0</v>
      </c>
      <c r="R193" s="211">
        <f>IF('Indicator Date hidden'!S194="x","x",$R$2-'Indicator Date hidden'!S194)</f>
        <v>0</v>
      </c>
      <c r="S193" s="211">
        <f>IF('Indicator Date hidden'!T194="x","x",$S$2-'Indicator Date hidden'!T194)</f>
        <v>0</v>
      </c>
      <c r="T193" s="211">
        <f>IF('Indicator Date hidden'!U194="x","x",$T$2-'Indicator Date hidden'!U194)</f>
        <v>0</v>
      </c>
      <c r="U193" s="211">
        <f>IF('Indicator Date hidden'!V194="x","x",$U$2-'Indicator Date hidden'!V194)</f>
        <v>0</v>
      </c>
      <c r="V193" s="211">
        <f>IF('Indicator Date hidden'!W194="x","x",$V$2-'Indicator Date hidden'!W194)</f>
        <v>0</v>
      </c>
      <c r="W193" s="211">
        <f>IF('Indicator Date hidden'!X194="x","x",$W$2-'Indicator Date hidden'!X194)</f>
        <v>0</v>
      </c>
      <c r="X193" s="211">
        <f>IF('Indicator Date hidden'!Y194="x","x",$X$2-'Indicator Date hidden'!Y194)</f>
        <v>3</v>
      </c>
      <c r="Y193" s="211">
        <f>IF('Indicator Date hidden'!Z194="x","x",$Y$2-'Indicator Date hidden'!Z194)</f>
        <v>0</v>
      </c>
      <c r="Z193" s="211">
        <f>IF('Indicator Date hidden'!AA194="x","x",$Z$2-'Indicator Date hidden'!AA194)</f>
        <v>0</v>
      </c>
      <c r="AA193" s="211">
        <f>IF('Indicator Date hidden'!AB194="x","x",$AA$2-'Indicator Date hidden'!AB194)</f>
        <v>0</v>
      </c>
      <c r="AB193" s="211">
        <f>IF('Indicator Date hidden'!AC194="x","x",$AB$2-'Indicator Date hidden'!AC194)</f>
        <v>0</v>
      </c>
      <c r="AC193" s="211">
        <f>IF('Indicator Date hidden'!AD194="x","x",$AC$2-'Indicator Date hidden'!AD194)</f>
        <v>0</v>
      </c>
      <c r="AD193" s="211">
        <f>IF('Indicator Date hidden'!AE194="x","x",$AD$2-'Indicator Date hidden'!AE194)</f>
        <v>0</v>
      </c>
      <c r="AE193" s="211">
        <f>IF('Indicator Date hidden'!AF194="x","x",$AE$2-'Indicator Date hidden'!AF194)</f>
        <v>0</v>
      </c>
      <c r="AF193" s="211" t="str">
        <f>IF('Indicator Date hidden'!AG194="x","x",$AF$2-'Indicator Date hidden'!AG194)</f>
        <v>x</v>
      </c>
      <c r="AG193" s="211">
        <f>IF('Indicator Date hidden'!AH194="x","x",$AG$2-'Indicator Date hidden'!AH194)</f>
        <v>0</v>
      </c>
      <c r="AH193" s="211">
        <f>IF('Indicator Date hidden'!AI194="x","x",$AH$2-'Indicator Date hidden'!AI194)</f>
        <v>0</v>
      </c>
      <c r="AI193" s="211">
        <f>IF('Indicator Date hidden'!AJ194="x","x",$AI$2-'Indicator Date hidden'!AJ194)</f>
        <v>0</v>
      </c>
      <c r="AJ193" s="211">
        <f>IF('Indicator Date hidden'!AK194="x","x",$AJ$2-'Indicator Date hidden'!AK194)</f>
        <v>1</v>
      </c>
      <c r="AK193" s="211">
        <f>IF('Indicator Date hidden'!AL194="x","x",$AK$2-'Indicator Date hidden'!AL194)</f>
        <v>1</v>
      </c>
      <c r="AL193" s="211">
        <f>IF('Indicator Date hidden'!AM194="x","x",$AL$2-'Indicator Date hidden'!AM194)</f>
        <v>0</v>
      </c>
      <c r="AM193" s="211">
        <f>IF('Indicator Date hidden'!AN194="x","x",$AM$2-'Indicator Date hidden'!AN194)</f>
        <v>0</v>
      </c>
      <c r="AN193" s="211">
        <f>IF('Indicator Date hidden'!AO194="x","x",$AN$2-'Indicator Date hidden'!AO194)</f>
        <v>0</v>
      </c>
      <c r="AO193" s="211" t="str">
        <f>IF('Indicator Date hidden'!AP194="x","x",$AO$2-'Indicator Date hidden'!AP194)</f>
        <v>x</v>
      </c>
      <c r="AP193" s="211" t="str">
        <f>IF('Indicator Date hidden'!AQ194="x","x",$AP$2-'Indicator Date hidden'!AQ194)</f>
        <v>x</v>
      </c>
      <c r="AQ193" s="211">
        <f>IF('Indicator Date hidden'!AR194="x","x",$AQ$2-'Indicator Date hidden'!AR194)</f>
        <v>0</v>
      </c>
      <c r="AR193" s="211">
        <f>IF('Indicator Date hidden'!AS194="x","x",$AR$2-'Indicator Date hidden'!AS194)</f>
        <v>0</v>
      </c>
      <c r="AS193" s="211">
        <f>IF('Indicator Date hidden'!AT194="x","x",$AS$2-'Indicator Date hidden'!AT194)</f>
        <v>0</v>
      </c>
      <c r="AT193" s="211">
        <f>IF('Indicator Date hidden'!AU194="x","x",$AT$2-'Indicator Date hidden'!AU194)</f>
        <v>0</v>
      </c>
      <c r="AU193" s="211">
        <f>IF('Indicator Date hidden'!AV194="x","x",$AU$2-'Indicator Date hidden'!AV194)</f>
        <v>3</v>
      </c>
      <c r="AV193" s="211">
        <f>IF('Indicator Date hidden'!AW194="x","x",$AV$2-'Indicator Date hidden'!AW194)</f>
        <v>0</v>
      </c>
      <c r="AW193" s="211">
        <f>IF('Indicator Date hidden'!AX194="x","x",$AW$2-'Indicator Date hidden'!AX194)</f>
        <v>0</v>
      </c>
      <c r="AX193" s="211">
        <f>IF('Indicator Date hidden'!AY194="x","x",$AX$2-'Indicator Date hidden'!AY194)</f>
        <v>0</v>
      </c>
      <c r="AY193" s="211">
        <f>IF('Indicator Date hidden'!AZ194="x","x",$AY$2-'Indicator Date hidden'!AZ194)</f>
        <v>0</v>
      </c>
      <c r="AZ193" s="211">
        <f>IF('Indicator Date hidden'!BA194="x","x",$AZ$2-'Indicator Date hidden'!BA194)</f>
        <v>0</v>
      </c>
      <c r="BA193">
        <f t="shared" si="25"/>
        <v>8</v>
      </c>
      <c r="BB193" s="21">
        <f t="shared" si="26"/>
        <v>0.16666666666666666</v>
      </c>
      <c r="BC193">
        <f t="shared" si="27"/>
        <v>4</v>
      </c>
      <c r="BD193" s="21">
        <f t="shared" si="28"/>
        <v>0.62360956446232352</v>
      </c>
      <c r="BE193" s="281">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192"/>
  <sheetViews>
    <sheetView workbookViewId="0"/>
  </sheetViews>
  <sheetFormatPr defaultColWidth="9.42578125" defaultRowHeight="15" x14ac:dyDescent="0.25"/>
  <cols>
    <col min="2" max="52" width="5" style="214" bestFit="1" customWidth="1"/>
  </cols>
  <sheetData>
    <row r="1" spans="1:54" ht="284.85000000000002" customHeight="1" x14ac:dyDescent="0.25">
      <c r="A1" t="s">
        <v>8200</v>
      </c>
      <c r="B1" s="209" t="s">
        <v>9441</v>
      </c>
      <c r="C1" s="209" t="s">
        <v>9442</v>
      </c>
      <c r="D1" s="209" t="s">
        <v>9443</v>
      </c>
      <c r="E1" s="209" t="s">
        <v>9444</v>
      </c>
      <c r="F1" s="209" t="s">
        <v>9445</v>
      </c>
      <c r="G1" s="209" t="s">
        <v>9446</v>
      </c>
      <c r="H1" s="209" t="s">
        <v>9447</v>
      </c>
      <c r="I1" s="209" t="s">
        <v>9448</v>
      </c>
      <c r="J1" s="209" t="s">
        <v>9449</v>
      </c>
      <c r="K1" s="209" t="s">
        <v>9450</v>
      </c>
      <c r="L1" s="209" t="s">
        <v>9451</v>
      </c>
      <c r="M1" s="209" t="s">
        <v>9452</v>
      </c>
      <c r="N1" s="209" t="s">
        <v>9453</v>
      </c>
      <c r="O1" s="209" t="s">
        <v>9454</v>
      </c>
      <c r="P1" s="209" t="s">
        <v>9455</v>
      </c>
      <c r="Q1" s="209" t="s">
        <v>9456</v>
      </c>
      <c r="R1" s="209" t="s">
        <v>9457</v>
      </c>
      <c r="S1" s="209" t="s">
        <v>9458</v>
      </c>
      <c r="T1" s="209" t="s">
        <v>9458</v>
      </c>
      <c r="U1" s="209" t="s">
        <v>9459</v>
      </c>
      <c r="V1" s="209" t="s">
        <v>9460</v>
      </c>
      <c r="W1" s="209" t="s">
        <v>9461</v>
      </c>
      <c r="X1" s="209" t="s">
        <v>9462</v>
      </c>
      <c r="Y1" s="209" t="s">
        <v>9463</v>
      </c>
      <c r="Z1" s="209" t="s">
        <v>9464</v>
      </c>
      <c r="AA1" s="209" t="s">
        <v>9465</v>
      </c>
      <c r="AB1" s="209" t="s">
        <v>9466</v>
      </c>
      <c r="AC1" s="209" t="s">
        <v>9467</v>
      </c>
      <c r="AD1" s="209" t="s">
        <v>9468</v>
      </c>
      <c r="AE1" s="209" t="s">
        <v>8345</v>
      </c>
      <c r="AF1" s="209" t="s">
        <v>8261</v>
      </c>
      <c r="AG1" s="209" t="s">
        <v>9469</v>
      </c>
      <c r="AH1" s="209" t="s">
        <v>9469</v>
      </c>
      <c r="AI1" s="209" t="s">
        <v>9469</v>
      </c>
      <c r="AJ1" s="209" t="s">
        <v>9470</v>
      </c>
      <c r="AK1" s="209" t="s">
        <v>9471</v>
      </c>
      <c r="AL1" s="209" t="s">
        <v>9472</v>
      </c>
      <c r="AM1" s="209" t="s">
        <v>9473</v>
      </c>
      <c r="AN1" s="209" t="s">
        <v>9474</v>
      </c>
      <c r="AO1" s="209" t="s">
        <v>9475</v>
      </c>
      <c r="AP1" s="209" t="s">
        <v>9476</v>
      </c>
      <c r="AQ1" s="209" t="s">
        <v>9477</v>
      </c>
      <c r="AR1" s="209" t="s">
        <v>9478</v>
      </c>
      <c r="AS1" s="209" t="s">
        <v>9479</v>
      </c>
      <c r="AT1" s="209" t="s">
        <v>9480</v>
      </c>
      <c r="AU1" s="209" t="s">
        <v>9481</v>
      </c>
      <c r="AV1" s="209" t="s">
        <v>9482</v>
      </c>
      <c r="AW1" s="209" t="s">
        <v>9483</v>
      </c>
      <c r="AX1" s="209" t="s">
        <v>9484</v>
      </c>
      <c r="AY1" s="209" t="s">
        <v>9485</v>
      </c>
      <c r="AZ1" s="209" t="s">
        <v>9486</v>
      </c>
      <c r="BA1" s="209" t="s">
        <v>9511</v>
      </c>
      <c r="BB1" s="209" t="s">
        <v>9512</v>
      </c>
    </row>
    <row r="2" spans="1:54" x14ac:dyDescent="0.25">
      <c r="A2" t="s">
        <v>8363</v>
      </c>
      <c r="B2" s="211" t="e">
        <f>IF('Crisis Indicator Data'!#REF!="No Data",1,IF(#REF!&lt;&gt;"",1,0))</f>
        <v>#REF!</v>
      </c>
      <c r="C2" s="211" t="e">
        <f>IF('Crisis Indicator Data'!#REF!="No Data",1,IF(#REF!&lt;&gt;"",1,0))</f>
        <v>#REF!</v>
      </c>
      <c r="D2" s="211" t="e">
        <f>IF('Crisis Indicator Data'!#REF!="No Data",1,IF(#REF!&lt;&gt;"",1,0))</f>
        <v>#REF!</v>
      </c>
      <c r="E2" s="211" t="e">
        <f>IF('Crisis Indicator Data'!#REF!="No Data",1,IF(#REF!&lt;&gt;"",1,0))</f>
        <v>#REF!</v>
      </c>
      <c r="F2" s="211" t="e">
        <f>IF('Crisis Indicator Data'!#REF!="No Data",1,IF(#REF!&lt;&gt;"",1,0))</f>
        <v>#REF!</v>
      </c>
      <c r="G2" s="211" t="e">
        <f>IF('Crisis Indicator Data'!#REF!="No Data",1,IF(#REF!&lt;&gt;"",1,0))</f>
        <v>#REF!</v>
      </c>
      <c r="H2" s="211" t="e">
        <f>IF('Crisis Indicator Data'!#REF!="No Data",1,IF(#REF!&lt;&gt;"",1,0))</f>
        <v>#REF!</v>
      </c>
      <c r="I2" s="211" t="e">
        <f>IF('Crisis Indicator Data'!#REF!="No Data",1,IF(#REF!&lt;&gt;"",1,0))</f>
        <v>#REF!</v>
      </c>
      <c r="J2" s="211" t="e">
        <f>IF('Crisis Indicator Data'!#REF!="No Data",1,IF(#REF!&lt;&gt;"",1,0))</f>
        <v>#REF!</v>
      </c>
      <c r="K2" s="211" t="e">
        <f>IF('Crisis Indicator Data'!#REF!="No Data",1,IF(#REF!&lt;&gt;"",1,0))</f>
        <v>#REF!</v>
      </c>
      <c r="L2" s="211" t="e">
        <f>IF('Crisis Indicator Data'!#REF!="No Data",1,IF(#REF!&lt;&gt;"",1,0))</f>
        <v>#REF!</v>
      </c>
      <c r="M2" s="211" t="e">
        <f>IF('Crisis Indicator Data'!#REF!="No Data",1,IF(#REF!&lt;&gt;"",1,0))</f>
        <v>#REF!</v>
      </c>
      <c r="N2" s="211" t="e">
        <f>IF('Crisis Indicator Data'!#REF!="No Data",1,IF(#REF!&lt;&gt;"",1,0))</f>
        <v>#REF!</v>
      </c>
      <c r="O2" s="211" t="e">
        <f>IF('Crisis Indicator Data'!#REF!="No Data",1,IF(#REF!&lt;&gt;"",1,0))</f>
        <v>#REF!</v>
      </c>
      <c r="P2" s="211" t="e">
        <f>IF('Crisis Indicator Data'!#REF!="No Data",1,IF(#REF!&lt;&gt;"",1,0))</f>
        <v>#REF!</v>
      </c>
      <c r="Q2" s="211" t="e">
        <f>IF('Crisis Indicator Data'!#REF!="No Data",1,IF(#REF!&lt;&gt;"",1,0))</f>
        <v>#REF!</v>
      </c>
      <c r="R2" s="211" t="e">
        <f>IF('Crisis Indicator Data'!#REF!="No Data",1,IF(#REF!&lt;&gt;"",1,0))</f>
        <v>#REF!</v>
      </c>
      <c r="S2" s="211" t="e">
        <f>IF('Crisis Indicator Data'!#REF!="No Data",1,IF(#REF!&lt;&gt;"",1,0))</f>
        <v>#REF!</v>
      </c>
      <c r="T2" s="211" t="e">
        <f>IF('Crisis Indicator Data'!#REF!="No Data",1,IF(#REF!&lt;&gt;"",1,0))</f>
        <v>#REF!</v>
      </c>
      <c r="U2" s="211" t="e">
        <f>IF('Crisis Indicator Data'!#REF!="No Data",1,IF(#REF!&lt;&gt;"",1,0))</f>
        <v>#REF!</v>
      </c>
      <c r="V2" s="211" t="e">
        <f>IF('Crisis Indicator Data'!#REF!="No Data",1,IF(#REF!&lt;&gt;"",1,0))</f>
        <v>#REF!</v>
      </c>
      <c r="W2" s="211" t="e">
        <f>IF('Crisis Indicator Data'!#REF!="No Data",1,IF(#REF!&lt;&gt;"",1,0))</f>
        <v>#REF!</v>
      </c>
      <c r="X2" s="211" t="e">
        <f>IF('Crisis Indicator Data'!#REF!="No Data",1,IF(#REF!&lt;&gt;"",1,0))</f>
        <v>#REF!</v>
      </c>
      <c r="Y2" s="211" t="e">
        <f>IF('Crisis Indicator Data'!#REF!="No Data",1,IF(#REF!&lt;&gt;"",1,0))</f>
        <v>#REF!</v>
      </c>
      <c r="Z2" s="211" t="e">
        <f>IF('Crisis Indicator Data'!#REF!="No Data",1,IF(#REF!&lt;&gt;"",1,0))</f>
        <v>#REF!</v>
      </c>
      <c r="AA2" s="211" t="e">
        <f>IF('Crisis Indicator Data'!#REF!="No Data",1,IF(#REF!&lt;&gt;"",1,0))</f>
        <v>#REF!</v>
      </c>
      <c r="AB2" s="211" t="e">
        <f>IF('Crisis Indicator Data'!#REF!="No Data",1,IF(#REF!&lt;&gt;"",1,0))</f>
        <v>#REF!</v>
      </c>
      <c r="AC2" s="211" t="e">
        <f>IF('Crisis Indicator Data'!#REF!="No Data",1,IF(#REF!&lt;&gt;"",1,0))</f>
        <v>#REF!</v>
      </c>
      <c r="AD2" s="211" t="e">
        <f>IF('Crisis Indicator Data'!#REF!="No Data",1,IF(#REF!&lt;&gt;"",1,0))</f>
        <v>#REF!</v>
      </c>
      <c r="AE2" s="211" t="e">
        <f>IF('Crisis Indicator Data'!#REF!="No Data",1,IF(#REF!&lt;&gt;"",1,0))</f>
        <v>#REF!</v>
      </c>
      <c r="AF2" s="211" t="e">
        <f>IF('Crisis Indicator Data'!#REF!="No Data",1,IF(#REF!&lt;&gt;"",1,0))</f>
        <v>#REF!</v>
      </c>
      <c r="AG2" s="211" t="e">
        <f>IF('Crisis Indicator Data'!#REF!="No Data",1,IF(#REF!&lt;&gt;"",1,0))</f>
        <v>#REF!</v>
      </c>
      <c r="AH2" s="211" t="e">
        <f>IF('Crisis Indicator Data'!#REF!="No Data",1,IF(#REF!&lt;&gt;"",1,0))</f>
        <v>#REF!</v>
      </c>
      <c r="AI2" s="211" t="e">
        <f>IF('Crisis Indicator Data'!#REF!="No Data",1,IF(#REF!&lt;&gt;"",1,0))</f>
        <v>#REF!</v>
      </c>
      <c r="AJ2" s="211" t="e">
        <f>IF('Crisis Indicator Data'!#REF!="No Data",1,IF(#REF!&lt;&gt;"",1,0))</f>
        <v>#REF!</v>
      </c>
      <c r="AK2" s="211" t="e">
        <f>IF('Crisis Indicator Data'!#REF!="No Data",1,IF(#REF!&lt;&gt;"",1,0))</f>
        <v>#REF!</v>
      </c>
      <c r="AL2" s="211" t="e">
        <f>IF('Crisis Indicator Data'!#REF!="No Data",1,IF(#REF!&lt;&gt;"",1,0))</f>
        <v>#REF!</v>
      </c>
      <c r="AM2" s="211" t="e">
        <f>IF('Crisis Indicator Data'!#REF!="No Data",1,IF(#REF!&lt;&gt;"",1,0))</f>
        <v>#REF!</v>
      </c>
      <c r="AN2" s="211" t="e">
        <f>IF('Crisis Indicator Data'!#REF!="No Data",1,IF(#REF!&lt;&gt;"",1,0))</f>
        <v>#REF!</v>
      </c>
      <c r="AO2" s="211" t="e">
        <f>IF('Crisis Indicator Data'!#REF!="No Data",1,IF(#REF!&lt;&gt;"",1,0))</f>
        <v>#REF!</v>
      </c>
      <c r="AP2" s="211" t="e">
        <f>IF('Crisis Indicator Data'!#REF!="No Data",1,IF(#REF!&lt;&gt;"",1,0))</f>
        <v>#REF!</v>
      </c>
      <c r="AQ2" s="211" t="e">
        <f>IF('Crisis Indicator Data'!#REF!="No Data",1,IF(#REF!&lt;&gt;"",1,0))</f>
        <v>#REF!</v>
      </c>
      <c r="AR2" s="211" t="e">
        <f>IF('Crisis Indicator Data'!#REF!="No Data",1,IF(#REF!&lt;&gt;"",1,0))</f>
        <v>#REF!</v>
      </c>
      <c r="AS2" s="211" t="e">
        <f>IF('Crisis Indicator Data'!#REF!="No Data",1,IF(#REF!&lt;&gt;"",1,0))</f>
        <v>#REF!</v>
      </c>
      <c r="AT2" s="211" t="e">
        <f>IF('Crisis Indicator Data'!#REF!="No Data",1,IF(#REF!&lt;&gt;"",1,0))</f>
        <v>#REF!</v>
      </c>
      <c r="AU2" s="211" t="e">
        <f>IF('Crisis Indicator Data'!#REF!="No Data",1,IF(#REF!&lt;&gt;"",1,0))</f>
        <v>#REF!</v>
      </c>
      <c r="AV2" s="211" t="e">
        <f>IF('Crisis Indicator Data'!#REF!="No Data",1,IF(#REF!&lt;&gt;"",1,0))</f>
        <v>#REF!</v>
      </c>
      <c r="AW2" s="211" t="e">
        <f>IF('Crisis Indicator Data'!#REF!="No Data",1,IF(#REF!&lt;&gt;"",1,0))</f>
        <v>#REF!</v>
      </c>
      <c r="AX2" s="211" t="e">
        <f>IF('Crisis Indicator Data'!#REF!="No Data",1,IF(#REF!&lt;&gt;"",1,0))</f>
        <v>#REF!</v>
      </c>
      <c r="AY2" s="211" t="e">
        <f>IF('Crisis Indicator Data'!#REF!="No Data",1,IF(#REF!&lt;&gt;"",1,0))</f>
        <v>#REF!</v>
      </c>
      <c r="AZ2" s="211" t="e">
        <f>IF('Crisis Indicator Data'!#REF!="No Data",1,IF(#REF!&lt;&gt;"",1,0))</f>
        <v>#REF!</v>
      </c>
      <c r="BA2" t="e">
        <f t="shared" ref="BA2:BA33" si="0">SUM(B2:AZ2)</f>
        <v>#REF!</v>
      </c>
      <c r="BB2" s="22" t="e">
        <f t="shared" ref="BB2:BB33" si="1">BA2/51</f>
        <v>#REF!</v>
      </c>
    </row>
    <row r="3" spans="1:54" x14ac:dyDescent="0.25">
      <c r="A3" t="s">
        <v>8366</v>
      </c>
      <c r="B3" s="211" t="e">
        <f>IF('Crisis Indicator Data'!#REF!="No Data",1,IF(#REF!&lt;&gt;"",1,0))</f>
        <v>#REF!</v>
      </c>
      <c r="C3" s="211" t="e">
        <f>IF('Crisis Indicator Data'!#REF!="No Data",1,IF(#REF!&lt;&gt;"",1,0))</f>
        <v>#REF!</v>
      </c>
      <c r="D3" s="211" t="e">
        <f>IF('Crisis Indicator Data'!#REF!="No Data",1,IF(#REF!&lt;&gt;"",1,0))</f>
        <v>#REF!</v>
      </c>
      <c r="E3" s="211" t="e">
        <f>IF('Crisis Indicator Data'!#REF!="No Data",1,IF(#REF!&lt;&gt;"",1,0))</f>
        <v>#REF!</v>
      </c>
      <c r="F3" s="211" t="e">
        <f>IF('Crisis Indicator Data'!#REF!="No Data",1,IF(#REF!&lt;&gt;"",1,0))</f>
        <v>#REF!</v>
      </c>
      <c r="G3" s="211" t="e">
        <f>IF('Crisis Indicator Data'!#REF!="No Data",1,IF(#REF!&lt;&gt;"",1,0))</f>
        <v>#REF!</v>
      </c>
      <c r="H3" s="211" t="e">
        <f>IF('Crisis Indicator Data'!#REF!="No Data",1,IF(#REF!&lt;&gt;"",1,0))</f>
        <v>#REF!</v>
      </c>
      <c r="I3" s="211" t="e">
        <f>IF('Crisis Indicator Data'!#REF!="No Data",1,IF(#REF!&lt;&gt;"",1,0))</f>
        <v>#REF!</v>
      </c>
      <c r="J3" s="211" t="e">
        <f>IF('Crisis Indicator Data'!#REF!="No Data",1,IF(#REF!&lt;&gt;"",1,0))</f>
        <v>#REF!</v>
      </c>
      <c r="K3" s="211" t="e">
        <f>IF('Crisis Indicator Data'!#REF!="No Data",1,IF(#REF!&lt;&gt;"",1,0))</f>
        <v>#REF!</v>
      </c>
      <c r="L3" s="211" t="e">
        <f>IF('Crisis Indicator Data'!#REF!="No Data",1,IF(#REF!&lt;&gt;"",1,0))</f>
        <v>#REF!</v>
      </c>
      <c r="M3" s="211" t="e">
        <f>IF('Crisis Indicator Data'!#REF!="No Data",1,IF(#REF!&lt;&gt;"",1,0))</f>
        <v>#REF!</v>
      </c>
      <c r="N3" s="211" t="e">
        <f>IF('Crisis Indicator Data'!#REF!="No Data",1,IF(#REF!&lt;&gt;"",1,0))</f>
        <v>#REF!</v>
      </c>
      <c r="O3" s="211" t="e">
        <f>IF('Crisis Indicator Data'!#REF!="No Data",1,IF(#REF!&lt;&gt;"",1,0))</f>
        <v>#REF!</v>
      </c>
      <c r="P3" s="211" t="e">
        <f>IF('Crisis Indicator Data'!#REF!="No Data",1,IF(#REF!&lt;&gt;"",1,0))</f>
        <v>#REF!</v>
      </c>
      <c r="Q3" s="211" t="e">
        <f>IF('Crisis Indicator Data'!#REF!="No Data",1,IF(#REF!&lt;&gt;"",1,0))</f>
        <v>#REF!</v>
      </c>
      <c r="R3" s="211" t="e">
        <f>IF('Crisis Indicator Data'!#REF!="No Data",1,IF(#REF!&lt;&gt;"",1,0))</f>
        <v>#REF!</v>
      </c>
      <c r="S3" s="211" t="e">
        <f>IF('Crisis Indicator Data'!#REF!="No Data",1,IF(#REF!&lt;&gt;"",1,0))</f>
        <v>#REF!</v>
      </c>
      <c r="T3" s="211" t="e">
        <f>IF('Crisis Indicator Data'!#REF!="No Data",1,IF(#REF!&lt;&gt;"",1,0))</f>
        <v>#REF!</v>
      </c>
      <c r="U3" s="211" t="e">
        <f>IF('Crisis Indicator Data'!#REF!="No Data",1,IF(#REF!&lt;&gt;"",1,0))</f>
        <v>#REF!</v>
      </c>
      <c r="V3" s="211" t="e">
        <f>IF('Crisis Indicator Data'!#REF!="No Data",1,IF(#REF!&lt;&gt;"",1,0))</f>
        <v>#REF!</v>
      </c>
      <c r="W3" s="211" t="e">
        <f>IF('Crisis Indicator Data'!#REF!="No Data",1,IF(#REF!&lt;&gt;"",1,0))</f>
        <v>#REF!</v>
      </c>
      <c r="X3" s="211" t="e">
        <f>IF('Crisis Indicator Data'!#REF!="No Data",1,IF(#REF!&lt;&gt;"",1,0))</f>
        <v>#REF!</v>
      </c>
      <c r="Y3" s="211" t="e">
        <f>IF('Crisis Indicator Data'!#REF!="No Data",1,IF(#REF!&lt;&gt;"",1,0))</f>
        <v>#REF!</v>
      </c>
      <c r="Z3" s="211" t="e">
        <f>IF('Crisis Indicator Data'!#REF!="No Data",1,IF(#REF!&lt;&gt;"",1,0))</f>
        <v>#REF!</v>
      </c>
      <c r="AA3" s="211" t="e">
        <f>IF('Crisis Indicator Data'!#REF!="No Data",1,IF(#REF!&lt;&gt;"",1,0))</f>
        <v>#REF!</v>
      </c>
      <c r="AB3" s="211" t="e">
        <f>IF('Crisis Indicator Data'!#REF!="No Data",1,IF(#REF!&lt;&gt;"",1,0))</f>
        <v>#REF!</v>
      </c>
      <c r="AC3" s="211" t="e">
        <f>IF('Crisis Indicator Data'!#REF!="No Data",1,IF(#REF!&lt;&gt;"",1,0))</f>
        <v>#REF!</v>
      </c>
      <c r="AD3" s="211" t="e">
        <f>IF('Crisis Indicator Data'!#REF!="No Data",1,IF(#REF!&lt;&gt;"",1,0))</f>
        <v>#REF!</v>
      </c>
      <c r="AE3" s="211" t="e">
        <f>IF('Crisis Indicator Data'!#REF!="No Data",1,IF(#REF!&lt;&gt;"",1,0))</f>
        <v>#REF!</v>
      </c>
      <c r="AF3" s="211" t="e">
        <f>IF('Crisis Indicator Data'!#REF!="No Data",1,IF(#REF!&lt;&gt;"",1,0))</f>
        <v>#REF!</v>
      </c>
      <c r="AG3" s="211" t="e">
        <f>IF('Crisis Indicator Data'!#REF!="No Data",1,IF(#REF!&lt;&gt;"",1,0))</f>
        <v>#REF!</v>
      </c>
      <c r="AH3" s="211" t="e">
        <f>IF('Crisis Indicator Data'!#REF!="No Data",1,IF(#REF!&lt;&gt;"",1,0))</f>
        <v>#REF!</v>
      </c>
      <c r="AI3" s="211" t="e">
        <f>IF('Crisis Indicator Data'!#REF!="No Data",1,IF(#REF!&lt;&gt;"",1,0))</f>
        <v>#REF!</v>
      </c>
      <c r="AJ3" s="211" t="e">
        <f>IF('Crisis Indicator Data'!#REF!="No Data",1,IF(#REF!&lt;&gt;"",1,0))</f>
        <v>#REF!</v>
      </c>
      <c r="AK3" s="211" t="e">
        <f>IF('Crisis Indicator Data'!#REF!="No Data",1,IF(#REF!&lt;&gt;"",1,0))</f>
        <v>#REF!</v>
      </c>
      <c r="AL3" s="211" t="e">
        <f>IF('Crisis Indicator Data'!#REF!="No Data",1,IF(#REF!&lt;&gt;"",1,0))</f>
        <v>#REF!</v>
      </c>
      <c r="AM3" s="211" t="e">
        <f>IF('Crisis Indicator Data'!#REF!="No Data",1,IF(#REF!&lt;&gt;"",1,0))</f>
        <v>#REF!</v>
      </c>
      <c r="AN3" s="211" t="e">
        <f>IF('Crisis Indicator Data'!#REF!="No Data",1,IF(#REF!&lt;&gt;"",1,0))</f>
        <v>#REF!</v>
      </c>
      <c r="AO3" s="211" t="e">
        <f>IF('Crisis Indicator Data'!#REF!="No Data",1,IF(#REF!&lt;&gt;"",1,0))</f>
        <v>#REF!</v>
      </c>
      <c r="AP3" s="211" t="e">
        <f>IF('Crisis Indicator Data'!#REF!="No Data",1,IF(#REF!&lt;&gt;"",1,0))</f>
        <v>#REF!</v>
      </c>
      <c r="AQ3" s="211" t="e">
        <f>IF('Crisis Indicator Data'!#REF!="No Data",1,IF(#REF!&lt;&gt;"",1,0))</f>
        <v>#REF!</v>
      </c>
      <c r="AR3" s="211" t="e">
        <f>IF('Crisis Indicator Data'!#REF!="No Data",1,IF(#REF!&lt;&gt;"",1,0))</f>
        <v>#REF!</v>
      </c>
      <c r="AS3" s="211" t="e">
        <f>IF('Crisis Indicator Data'!#REF!="No Data",1,IF(#REF!&lt;&gt;"",1,0))</f>
        <v>#REF!</v>
      </c>
      <c r="AT3" s="211" t="e">
        <f>IF('Crisis Indicator Data'!#REF!="No Data",1,IF(#REF!&lt;&gt;"",1,0))</f>
        <v>#REF!</v>
      </c>
      <c r="AU3" s="211" t="e">
        <f>IF('Crisis Indicator Data'!#REF!="No Data",1,IF(#REF!&lt;&gt;"",1,0))</f>
        <v>#REF!</v>
      </c>
      <c r="AV3" s="211" t="e">
        <f>IF('Crisis Indicator Data'!#REF!="No Data",1,IF(#REF!&lt;&gt;"",1,0))</f>
        <v>#REF!</v>
      </c>
      <c r="AW3" s="211" t="e">
        <f>IF('Crisis Indicator Data'!#REF!="No Data",1,IF(#REF!&lt;&gt;"",1,0))</f>
        <v>#REF!</v>
      </c>
      <c r="AX3" s="211" t="e">
        <f>IF('Crisis Indicator Data'!#REF!="No Data",1,IF(#REF!&lt;&gt;"",1,0))</f>
        <v>#REF!</v>
      </c>
      <c r="AY3" s="211" t="e">
        <f>IF('Crisis Indicator Data'!#REF!="No Data",1,IF(#REF!&lt;&gt;"",1,0))</f>
        <v>#REF!</v>
      </c>
      <c r="AZ3" s="211" t="e">
        <f>IF('Crisis Indicator Data'!#REF!="No Data",1,IF(#REF!&lt;&gt;"",1,0))</f>
        <v>#REF!</v>
      </c>
      <c r="BA3" t="e">
        <f t="shared" si="0"/>
        <v>#REF!</v>
      </c>
      <c r="BB3" s="22" t="e">
        <f t="shared" si="1"/>
        <v>#REF!</v>
      </c>
    </row>
    <row r="4" spans="1:54" x14ac:dyDescent="0.25">
      <c r="A4" t="s">
        <v>8442</v>
      </c>
      <c r="B4" s="211" t="e">
        <f>IF('Crisis Indicator Data'!#REF!="No Data",1,IF(#REF!&lt;&gt;"",1,0))</f>
        <v>#REF!</v>
      </c>
      <c r="C4" s="211" t="e">
        <f>IF('Crisis Indicator Data'!#REF!="No Data",1,IF(#REF!&lt;&gt;"",1,0))</f>
        <v>#REF!</v>
      </c>
      <c r="D4" s="211" t="e">
        <f>IF('Crisis Indicator Data'!#REF!="No Data",1,IF(#REF!&lt;&gt;"",1,0))</f>
        <v>#REF!</v>
      </c>
      <c r="E4" s="211" t="e">
        <f>IF('Crisis Indicator Data'!#REF!="No Data",1,IF(#REF!&lt;&gt;"",1,0))</f>
        <v>#REF!</v>
      </c>
      <c r="F4" s="211" t="e">
        <f>IF('Crisis Indicator Data'!#REF!="No Data",1,IF(#REF!&lt;&gt;"",1,0))</f>
        <v>#REF!</v>
      </c>
      <c r="G4" s="211" t="e">
        <f>IF('Crisis Indicator Data'!#REF!="No Data",1,IF(#REF!&lt;&gt;"",1,0))</f>
        <v>#REF!</v>
      </c>
      <c r="H4" s="211" t="e">
        <f>IF('Crisis Indicator Data'!#REF!="No Data",1,IF(#REF!&lt;&gt;"",1,0))</f>
        <v>#REF!</v>
      </c>
      <c r="I4" s="211" t="e">
        <f>IF('Crisis Indicator Data'!#REF!="No Data",1,IF(#REF!&lt;&gt;"",1,0))</f>
        <v>#REF!</v>
      </c>
      <c r="J4" s="211" t="e">
        <f>IF('Crisis Indicator Data'!#REF!="No Data",1,IF(#REF!&lt;&gt;"",1,0))</f>
        <v>#REF!</v>
      </c>
      <c r="K4" s="211" t="e">
        <f>IF('Crisis Indicator Data'!#REF!="No Data",1,IF(#REF!&lt;&gt;"",1,0))</f>
        <v>#REF!</v>
      </c>
      <c r="L4" s="211" t="e">
        <f>IF('Crisis Indicator Data'!#REF!="No Data",1,IF(#REF!&lt;&gt;"",1,0))</f>
        <v>#REF!</v>
      </c>
      <c r="M4" s="211" t="e">
        <f>IF('Crisis Indicator Data'!#REF!="No Data",1,IF(#REF!&lt;&gt;"",1,0))</f>
        <v>#REF!</v>
      </c>
      <c r="N4" s="211" t="e">
        <f>IF('Crisis Indicator Data'!#REF!="No Data",1,IF(#REF!&lt;&gt;"",1,0))</f>
        <v>#REF!</v>
      </c>
      <c r="O4" s="211" t="e">
        <f>IF('Crisis Indicator Data'!#REF!="No Data",1,IF(#REF!&lt;&gt;"",1,0))</f>
        <v>#REF!</v>
      </c>
      <c r="P4" s="211" t="e">
        <f>IF('Crisis Indicator Data'!#REF!="No Data",1,IF(#REF!&lt;&gt;"",1,0))</f>
        <v>#REF!</v>
      </c>
      <c r="Q4" s="211" t="e">
        <f>IF('Crisis Indicator Data'!#REF!="No Data",1,IF(#REF!&lt;&gt;"",1,0))</f>
        <v>#REF!</v>
      </c>
      <c r="R4" s="211" t="e">
        <f>IF('Crisis Indicator Data'!#REF!="No Data",1,IF(#REF!&lt;&gt;"",1,0))</f>
        <v>#REF!</v>
      </c>
      <c r="S4" s="211" t="e">
        <f>IF('Crisis Indicator Data'!#REF!="No Data",1,IF(#REF!&lt;&gt;"",1,0))</f>
        <v>#REF!</v>
      </c>
      <c r="T4" s="211" t="e">
        <f>IF('Crisis Indicator Data'!#REF!="No Data",1,IF(#REF!&lt;&gt;"",1,0))</f>
        <v>#REF!</v>
      </c>
      <c r="U4" s="211" t="e">
        <f>IF('Crisis Indicator Data'!#REF!="No Data",1,IF(#REF!&lt;&gt;"",1,0))</f>
        <v>#REF!</v>
      </c>
      <c r="V4" s="211" t="e">
        <f>IF('Crisis Indicator Data'!#REF!="No Data",1,IF(#REF!&lt;&gt;"",1,0))</f>
        <v>#REF!</v>
      </c>
      <c r="W4" s="211" t="e">
        <f>IF('Crisis Indicator Data'!#REF!="No Data",1,IF(#REF!&lt;&gt;"",1,0))</f>
        <v>#REF!</v>
      </c>
      <c r="X4" s="211" t="e">
        <f>IF('Crisis Indicator Data'!#REF!="No Data",1,IF(#REF!&lt;&gt;"",1,0))</f>
        <v>#REF!</v>
      </c>
      <c r="Y4" s="211" t="e">
        <f>IF('Crisis Indicator Data'!#REF!="No Data",1,IF(#REF!&lt;&gt;"",1,0))</f>
        <v>#REF!</v>
      </c>
      <c r="Z4" s="211" t="e">
        <f>IF('Crisis Indicator Data'!#REF!="No Data",1,IF(#REF!&lt;&gt;"",1,0))</f>
        <v>#REF!</v>
      </c>
      <c r="AA4" s="211" t="e">
        <f>IF('Crisis Indicator Data'!#REF!="No Data",1,IF(#REF!&lt;&gt;"",1,0))</f>
        <v>#REF!</v>
      </c>
      <c r="AB4" s="211" t="e">
        <f>IF('Crisis Indicator Data'!#REF!="No Data",1,IF(#REF!&lt;&gt;"",1,0))</f>
        <v>#REF!</v>
      </c>
      <c r="AC4" s="211" t="e">
        <f>IF('Crisis Indicator Data'!#REF!="No Data",1,IF(#REF!&lt;&gt;"",1,0))</f>
        <v>#REF!</v>
      </c>
      <c r="AD4" s="211" t="e">
        <f>IF('Crisis Indicator Data'!#REF!="No Data",1,IF(#REF!&lt;&gt;"",1,0))</f>
        <v>#REF!</v>
      </c>
      <c r="AE4" s="211" t="e">
        <f>IF('Crisis Indicator Data'!#REF!="No Data",1,IF(#REF!&lt;&gt;"",1,0))</f>
        <v>#REF!</v>
      </c>
      <c r="AF4" s="211" t="e">
        <f>IF('Crisis Indicator Data'!#REF!="No Data",1,IF(#REF!&lt;&gt;"",1,0))</f>
        <v>#REF!</v>
      </c>
      <c r="AG4" s="211" t="e">
        <f>IF('Crisis Indicator Data'!#REF!="No Data",1,IF(#REF!&lt;&gt;"",1,0))</f>
        <v>#REF!</v>
      </c>
      <c r="AH4" s="211" t="e">
        <f>IF('Crisis Indicator Data'!#REF!="No Data",1,IF(#REF!&lt;&gt;"",1,0))</f>
        <v>#REF!</v>
      </c>
      <c r="AI4" s="211" t="e">
        <f>IF('Crisis Indicator Data'!#REF!="No Data",1,IF(#REF!&lt;&gt;"",1,0))</f>
        <v>#REF!</v>
      </c>
      <c r="AJ4" s="211" t="e">
        <f>IF('Crisis Indicator Data'!#REF!="No Data",1,IF(#REF!&lt;&gt;"",1,0))</f>
        <v>#REF!</v>
      </c>
      <c r="AK4" s="211" t="e">
        <f>IF('Crisis Indicator Data'!#REF!="No Data",1,IF(#REF!&lt;&gt;"",1,0))</f>
        <v>#REF!</v>
      </c>
      <c r="AL4" s="211" t="e">
        <f>IF('Crisis Indicator Data'!#REF!="No Data",1,IF(#REF!&lt;&gt;"",1,0))</f>
        <v>#REF!</v>
      </c>
      <c r="AM4" s="211" t="e">
        <f>IF('Crisis Indicator Data'!#REF!="No Data",1,IF(#REF!&lt;&gt;"",1,0))</f>
        <v>#REF!</v>
      </c>
      <c r="AN4" s="211" t="e">
        <f>IF('Crisis Indicator Data'!#REF!="No Data",1,IF(#REF!&lt;&gt;"",1,0))</f>
        <v>#REF!</v>
      </c>
      <c r="AO4" s="211" t="e">
        <f>IF('Crisis Indicator Data'!#REF!="No Data",1,IF(#REF!&lt;&gt;"",1,0))</f>
        <v>#REF!</v>
      </c>
      <c r="AP4" s="211" t="e">
        <f>IF('Crisis Indicator Data'!#REF!="No Data",1,IF(#REF!&lt;&gt;"",1,0))</f>
        <v>#REF!</v>
      </c>
      <c r="AQ4" s="211" t="e">
        <f>IF('Crisis Indicator Data'!#REF!="No Data",1,IF(#REF!&lt;&gt;"",1,0))</f>
        <v>#REF!</v>
      </c>
      <c r="AR4" s="211" t="e">
        <f>IF('Crisis Indicator Data'!#REF!="No Data",1,IF(#REF!&lt;&gt;"",1,0))</f>
        <v>#REF!</v>
      </c>
      <c r="AS4" s="211" t="e">
        <f>IF('Crisis Indicator Data'!#REF!="No Data",1,IF(#REF!&lt;&gt;"",1,0))</f>
        <v>#REF!</v>
      </c>
      <c r="AT4" s="211" t="e">
        <f>IF('Crisis Indicator Data'!#REF!="No Data",1,IF(#REF!&lt;&gt;"",1,0))</f>
        <v>#REF!</v>
      </c>
      <c r="AU4" s="211" t="e">
        <f>IF('Crisis Indicator Data'!#REF!="No Data",1,IF(#REF!&lt;&gt;"",1,0))</f>
        <v>#REF!</v>
      </c>
      <c r="AV4" s="211" t="e">
        <f>IF('Crisis Indicator Data'!#REF!="No Data",1,IF(#REF!&lt;&gt;"",1,0))</f>
        <v>#REF!</v>
      </c>
      <c r="AW4" s="211" t="e">
        <f>IF('Crisis Indicator Data'!#REF!="No Data",1,IF(#REF!&lt;&gt;"",1,0))</f>
        <v>#REF!</v>
      </c>
      <c r="AX4" s="211" t="e">
        <f>IF('Crisis Indicator Data'!#REF!="No Data",1,IF(#REF!&lt;&gt;"",1,0))</f>
        <v>#REF!</v>
      </c>
      <c r="AY4" s="211" t="e">
        <f>IF('Crisis Indicator Data'!#REF!="No Data",1,IF(#REF!&lt;&gt;"",1,0))</f>
        <v>#REF!</v>
      </c>
      <c r="AZ4" s="211" t="e">
        <f>IF('Crisis Indicator Data'!#REF!="No Data",1,IF(#REF!&lt;&gt;"",1,0))</f>
        <v>#REF!</v>
      </c>
      <c r="BA4" t="e">
        <f t="shared" si="0"/>
        <v>#REF!</v>
      </c>
      <c r="BB4" s="22" t="e">
        <f t="shared" si="1"/>
        <v>#REF!</v>
      </c>
    </row>
    <row r="5" spans="1:54" x14ac:dyDescent="0.25">
      <c r="A5" t="s">
        <v>8364</v>
      </c>
      <c r="B5" s="211" t="e">
        <f>IF('Crisis Indicator Data'!#REF!="No Data",1,IF(#REF!&lt;&gt;"",1,0))</f>
        <v>#REF!</v>
      </c>
      <c r="C5" s="211" t="e">
        <f>IF('Crisis Indicator Data'!#REF!="No Data",1,IF(#REF!&lt;&gt;"",1,0))</f>
        <v>#REF!</v>
      </c>
      <c r="D5" s="211" t="e">
        <f>IF('Crisis Indicator Data'!#REF!="No Data",1,IF(#REF!&lt;&gt;"",1,0))</f>
        <v>#REF!</v>
      </c>
      <c r="E5" s="211" t="e">
        <f>IF('Crisis Indicator Data'!#REF!="No Data",1,IF(#REF!&lt;&gt;"",1,0))</f>
        <v>#REF!</v>
      </c>
      <c r="F5" s="211" t="e">
        <f>IF('Crisis Indicator Data'!#REF!="No Data",1,IF(#REF!&lt;&gt;"",1,0))</f>
        <v>#REF!</v>
      </c>
      <c r="G5" s="211" t="e">
        <f>IF('Crisis Indicator Data'!#REF!="No Data",1,IF(#REF!&lt;&gt;"",1,0))</f>
        <v>#REF!</v>
      </c>
      <c r="H5" s="211" t="e">
        <f>IF('Crisis Indicator Data'!#REF!="No Data",1,IF(#REF!&lt;&gt;"",1,0))</f>
        <v>#REF!</v>
      </c>
      <c r="I5" s="211" t="e">
        <f>IF('Crisis Indicator Data'!#REF!="No Data",1,IF(#REF!&lt;&gt;"",1,0))</f>
        <v>#REF!</v>
      </c>
      <c r="J5" s="211" t="e">
        <f>IF('Crisis Indicator Data'!#REF!="No Data",1,IF(#REF!&lt;&gt;"",1,0))</f>
        <v>#REF!</v>
      </c>
      <c r="K5" s="211" t="e">
        <f>IF('Crisis Indicator Data'!#REF!="No Data",1,IF(#REF!&lt;&gt;"",1,0))</f>
        <v>#REF!</v>
      </c>
      <c r="L5" s="211" t="e">
        <f>IF('Crisis Indicator Data'!#REF!="No Data",1,IF(#REF!&lt;&gt;"",1,0))</f>
        <v>#REF!</v>
      </c>
      <c r="M5" s="211" t="e">
        <f>IF('Crisis Indicator Data'!#REF!="No Data",1,IF(#REF!&lt;&gt;"",1,0))</f>
        <v>#REF!</v>
      </c>
      <c r="N5" s="211" t="e">
        <f>IF('Crisis Indicator Data'!#REF!="No Data",1,IF(#REF!&lt;&gt;"",1,0))</f>
        <v>#REF!</v>
      </c>
      <c r="O5" s="211" t="e">
        <f>IF('Crisis Indicator Data'!#REF!="No Data",1,IF(#REF!&lt;&gt;"",1,0))</f>
        <v>#REF!</v>
      </c>
      <c r="P5" s="211" t="e">
        <f>IF('Crisis Indicator Data'!#REF!="No Data",1,IF(#REF!&lt;&gt;"",1,0))</f>
        <v>#REF!</v>
      </c>
      <c r="Q5" s="211" t="e">
        <f>IF('Crisis Indicator Data'!#REF!="No Data",1,IF(#REF!&lt;&gt;"",1,0))</f>
        <v>#REF!</v>
      </c>
      <c r="R5" s="211" t="e">
        <f>IF('Crisis Indicator Data'!#REF!="No Data",1,IF(#REF!&lt;&gt;"",1,0))</f>
        <v>#REF!</v>
      </c>
      <c r="S5" s="211" t="e">
        <f>IF('Crisis Indicator Data'!#REF!="No Data",1,IF(#REF!&lt;&gt;"",1,0))</f>
        <v>#REF!</v>
      </c>
      <c r="T5" s="211" t="e">
        <f>IF('Crisis Indicator Data'!#REF!="No Data",1,IF(#REF!&lt;&gt;"",1,0))</f>
        <v>#REF!</v>
      </c>
      <c r="U5" s="211" t="e">
        <f>IF('Crisis Indicator Data'!#REF!="No Data",1,IF(#REF!&lt;&gt;"",1,0))</f>
        <v>#REF!</v>
      </c>
      <c r="V5" s="211" t="e">
        <f>IF('Crisis Indicator Data'!#REF!="No Data",1,IF(#REF!&lt;&gt;"",1,0))</f>
        <v>#REF!</v>
      </c>
      <c r="W5" s="211" t="e">
        <f>IF('Crisis Indicator Data'!#REF!="No Data",1,IF(#REF!&lt;&gt;"",1,0))</f>
        <v>#REF!</v>
      </c>
      <c r="X5" s="211" t="e">
        <f>IF('Crisis Indicator Data'!#REF!="No Data",1,IF(#REF!&lt;&gt;"",1,0))</f>
        <v>#REF!</v>
      </c>
      <c r="Y5" s="211" t="e">
        <f>IF('Crisis Indicator Data'!#REF!="No Data",1,IF(#REF!&lt;&gt;"",1,0))</f>
        <v>#REF!</v>
      </c>
      <c r="Z5" s="211" t="e">
        <f>IF('Crisis Indicator Data'!#REF!="No Data",1,IF(#REF!&lt;&gt;"",1,0))</f>
        <v>#REF!</v>
      </c>
      <c r="AA5" s="211" t="e">
        <f>IF('Crisis Indicator Data'!#REF!="No Data",1,IF(#REF!&lt;&gt;"",1,0))</f>
        <v>#REF!</v>
      </c>
      <c r="AB5" s="211" t="e">
        <f>IF('Crisis Indicator Data'!#REF!="No Data",1,IF(#REF!&lt;&gt;"",1,0))</f>
        <v>#REF!</v>
      </c>
      <c r="AC5" s="211" t="e">
        <f>IF('Crisis Indicator Data'!#REF!="No Data",1,IF(#REF!&lt;&gt;"",1,0))</f>
        <v>#REF!</v>
      </c>
      <c r="AD5" s="211" t="e">
        <f>IF('Crisis Indicator Data'!#REF!="No Data",1,IF(#REF!&lt;&gt;"",1,0))</f>
        <v>#REF!</v>
      </c>
      <c r="AE5" s="211" t="e">
        <f>IF('Crisis Indicator Data'!#REF!="No Data",1,IF(#REF!&lt;&gt;"",1,0))</f>
        <v>#REF!</v>
      </c>
      <c r="AF5" s="211" t="e">
        <f>IF('Crisis Indicator Data'!#REF!="No Data",1,IF(#REF!&lt;&gt;"",1,0))</f>
        <v>#REF!</v>
      </c>
      <c r="AG5" s="211" t="e">
        <f>IF('Crisis Indicator Data'!#REF!="No Data",1,IF(#REF!&lt;&gt;"",1,0))</f>
        <v>#REF!</v>
      </c>
      <c r="AH5" s="211" t="e">
        <f>IF('Crisis Indicator Data'!#REF!="No Data",1,IF(#REF!&lt;&gt;"",1,0))</f>
        <v>#REF!</v>
      </c>
      <c r="AI5" s="211" t="e">
        <f>IF('Crisis Indicator Data'!#REF!="No Data",1,IF(#REF!&lt;&gt;"",1,0))</f>
        <v>#REF!</v>
      </c>
      <c r="AJ5" s="211" t="e">
        <f>IF('Crisis Indicator Data'!#REF!="No Data",1,IF(#REF!&lt;&gt;"",1,0))</f>
        <v>#REF!</v>
      </c>
      <c r="AK5" s="211" t="e">
        <f>IF('Crisis Indicator Data'!#REF!="No Data",1,IF(#REF!&lt;&gt;"",1,0))</f>
        <v>#REF!</v>
      </c>
      <c r="AL5" s="211" t="e">
        <f>IF('Crisis Indicator Data'!#REF!="No Data",1,IF(#REF!&lt;&gt;"",1,0))</f>
        <v>#REF!</v>
      </c>
      <c r="AM5" s="211" t="e">
        <f>IF('Crisis Indicator Data'!#REF!="No Data",1,IF(#REF!&lt;&gt;"",1,0))</f>
        <v>#REF!</v>
      </c>
      <c r="AN5" s="211" t="e">
        <f>IF('Crisis Indicator Data'!#REF!="No Data",1,IF(#REF!&lt;&gt;"",1,0))</f>
        <v>#REF!</v>
      </c>
      <c r="AO5" s="211" t="e">
        <f>IF('Crisis Indicator Data'!#REF!="No Data",1,IF(#REF!&lt;&gt;"",1,0))</f>
        <v>#REF!</v>
      </c>
      <c r="AP5" s="211" t="e">
        <f>IF('Crisis Indicator Data'!#REF!="No Data",1,IF(#REF!&lt;&gt;"",1,0))</f>
        <v>#REF!</v>
      </c>
      <c r="AQ5" s="211" t="e">
        <f>IF('Crisis Indicator Data'!#REF!="No Data",1,IF(#REF!&lt;&gt;"",1,0))</f>
        <v>#REF!</v>
      </c>
      <c r="AR5" s="211" t="e">
        <f>IF('Crisis Indicator Data'!#REF!="No Data",1,IF(#REF!&lt;&gt;"",1,0))</f>
        <v>#REF!</v>
      </c>
      <c r="AS5" s="211" t="e">
        <f>IF('Crisis Indicator Data'!#REF!="No Data",1,IF(#REF!&lt;&gt;"",1,0))</f>
        <v>#REF!</v>
      </c>
      <c r="AT5" s="211" t="e">
        <f>IF('Crisis Indicator Data'!#REF!="No Data",1,IF(#REF!&lt;&gt;"",1,0))</f>
        <v>#REF!</v>
      </c>
      <c r="AU5" s="211" t="e">
        <f>IF('Crisis Indicator Data'!#REF!="No Data",1,IF(#REF!&lt;&gt;"",1,0))</f>
        <v>#REF!</v>
      </c>
      <c r="AV5" s="211" t="e">
        <f>IF('Crisis Indicator Data'!#REF!="No Data",1,IF(#REF!&lt;&gt;"",1,0))</f>
        <v>#REF!</v>
      </c>
      <c r="AW5" s="211" t="e">
        <f>IF('Crisis Indicator Data'!#REF!="No Data",1,IF(#REF!&lt;&gt;"",1,0))</f>
        <v>#REF!</v>
      </c>
      <c r="AX5" s="211" t="e">
        <f>IF('Crisis Indicator Data'!#REF!="No Data",1,IF(#REF!&lt;&gt;"",1,0))</f>
        <v>#REF!</v>
      </c>
      <c r="AY5" s="211" t="e">
        <f>IF('Crisis Indicator Data'!#REF!="No Data",1,IF(#REF!&lt;&gt;"",1,0))</f>
        <v>#REF!</v>
      </c>
      <c r="AZ5" s="211" t="e">
        <f>IF('Crisis Indicator Data'!#REF!="No Data",1,IF(#REF!&lt;&gt;"",1,0))</f>
        <v>#REF!</v>
      </c>
      <c r="BA5" t="e">
        <f t="shared" si="0"/>
        <v>#REF!</v>
      </c>
      <c r="BB5" s="22" t="e">
        <f t="shared" si="1"/>
        <v>#REF!</v>
      </c>
    </row>
    <row r="6" spans="1:54" x14ac:dyDescent="0.25">
      <c r="A6" t="s">
        <v>8373</v>
      </c>
      <c r="B6" s="211" t="e">
        <f>IF('Crisis Indicator Data'!#REF!="No Data",1,IF(#REF!&lt;&gt;"",1,0))</f>
        <v>#REF!</v>
      </c>
      <c r="C6" s="211" t="e">
        <f>IF('Crisis Indicator Data'!#REF!="No Data",1,IF(#REF!&lt;&gt;"",1,0))</f>
        <v>#REF!</v>
      </c>
      <c r="D6" s="211" t="e">
        <f>IF('Crisis Indicator Data'!#REF!="No Data",1,IF(#REF!&lt;&gt;"",1,0))</f>
        <v>#REF!</v>
      </c>
      <c r="E6" s="211" t="e">
        <f>IF('Crisis Indicator Data'!#REF!="No Data",1,IF(#REF!&lt;&gt;"",1,0))</f>
        <v>#REF!</v>
      </c>
      <c r="F6" s="211" t="e">
        <f>IF('Crisis Indicator Data'!#REF!="No Data",1,IF(#REF!&lt;&gt;"",1,0))</f>
        <v>#REF!</v>
      </c>
      <c r="G6" s="211" t="e">
        <f>IF('Crisis Indicator Data'!#REF!="No Data",1,IF(#REF!&lt;&gt;"",1,0))</f>
        <v>#REF!</v>
      </c>
      <c r="H6" s="211" t="e">
        <f>IF('Crisis Indicator Data'!#REF!="No Data",1,IF(#REF!&lt;&gt;"",1,0))</f>
        <v>#REF!</v>
      </c>
      <c r="I6" s="211" t="e">
        <f>IF('Crisis Indicator Data'!#REF!="No Data",1,IF(#REF!&lt;&gt;"",1,0))</f>
        <v>#REF!</v>
      </c>
      <c r="J6" s="211" t="e">
        <f>IF('Crisis Indicator Data'!#REF!="No Data",1,IF(#REF!&lt;&gt;"",1,0))</f>
        <v>#REF!</v>
      </c>
      <c r="K6" s="211" t="e">
        <f>IF('Crisis Indicator Data'!#REF!="No Data",1,IF(#REF!&lt;&gt;"",1,0))</f>
        <v>#REF!</v>
      </c>
      <c r="L6" s="211" t="e">
        <f>IF('Crisis Indicator Data'!#REF!="No Data",1,IF(#REF!&lt;&gt;"",1,0))</f>
        <v>#REF!</v>
      </c>
      <c r="M6" s="211" t="e">
        <f>IF('Crisis Indicator Data'!#REF!="No Data",1,IF(#REF!&lt;&gt;"",1,0))</f>
        <v>#REF!</v>
      </c>
      <c r="N6" s="211" t="e">
        <f>IF('Crisis Indicator Data'!#REF!="No Data",1,IF(#REF!&lt;&gt;"",1,0))</f>
        <v>#REF!</v>
      </c>
      <c r="O6" s="211" t="e">
        <f>IF('Crisis Indicator Data'!#REF!="No Data",1,IF(#REF!&lt;&gt;"",1,0))</f>
        <v>#REF!</v>
      </c>
      <c r="P6" s="211" t="e">
        <f>IF('Crisis Indicator Data'!#REF!="No Data",1,IF(#REF!&lt;&gt;"",1,0))</f>
        <v>#REF!</v>
      </c>
      <c r="Q6" s="211" t="e">
        <f>IF('Crisis Indicator Data'!#REF!="No Data",1,IF(#REF!&lt;&gt;"",1,0))</f>
        <v>#REF!</v>
      </c>
      <c r="R6" s="211" t="e">
        <f>IF('Crisis Indicator Data'!#REF!="No Data",1,IF(#REF!&lt;&gt;"",1,0))</f>
        <v>#REF!</v>
      </c>
      <c r="S6" s="211" t="e">
        <f>IF('Crisis Indicator Data'!#REF!="No Data",1,IF(#REF!&lt;&gt;"",1,0))</f>
        <v>#REF!</v>
      </c>
      <c r="T6" s="211" t="e">
        <f>IF('Crisis Indicator Data'!#REF!="No Data",1,IF(#REF!&lt;&gt;"",1,0))</f>
        <v>#REF!</v>
      </c>
      <c r="U6" s="211" t="e">
        <f>IF('Crisis Indicator Data'!#REF!="No Data",1,IF(#REF!&lt;&gt;"",1,0))</f>
        <v>#REF!</v>
      </c>
      <c r="V6" s="211" t="e">
        <f>IF('Crisis Indicator Data'!#REF!="No Data",1,IF(#REF!&lt;&gt;"",1,0))</f>
        <v>#REF!</v>
      </c>
      <c r="W6" s="211" t="e">
        <f>IF('Crisis Indicator Data'!#REF!="No Data",1,IF(#REF!&lt;&gt;"",1,0))</f>
        <v>#REF!</v>
      </c>
      <c r="X6" s="211" t="e">
        <f>IF('Crisis Indicator Data'!#REF!="No Data",1,IF(#REF!&lt;&gt;"",1,0))</f>
        <v>#REF!</v>
      </c>
      <c r="Y6" s="211" t="e">
        <f>IF('Crisis Indicator Data'!#REF!="No Data",1,IF(#REF!&lt;&gt;"",1,0))</f>
        <v>#REF!</v>
      </c>
      <c r="Z6" s="211" t="e">
        <f>IF('Crisis Indicator Data'!#REF!="No Data",1,IF(#REF!&lt;&gt;"",1,0))</f>
        <v>#REF!</v>
      </c>
      <c r="AA6" s="211" t="e">
        <f>IF('Crisis Indicator Data'!#REF!="No Data",1,IF(#REF!&lt;&gt;"",1,0))</f>
        <v>#REF!</v>
      </c>
      <c r="AB6" s="211" t="e">
        <f>IF('Crisis Indicator Data'!#REF!="No Data",1,IF(#REF!&lt;&gt;"",1,0))</f>
        <v>#REF!</v>
      </c>
      <c r="AC6" s="211" t="e">
        <f>IF('Crisis Indicator Data'!#REF!="No Data",1,IF(#REF!&lt;&gt;"",1,0))</f>
        <v>#REF!</v>
      </c>
      <c r="AD6" s="211" t="e">
        <f>IF('Crisis Indicator Data'!#REF!="No Data",1,IF(#REF!&lt;&gt;"",1,0))</f>
        <v>#REF!</v>
      </c>
      <c r="AE6" s="211" t="e">
        <f>IF('Crisis Indicator Data'!#REF!="No Data",1,IF(#REF!&lt;&gt;"",1,0))</f>
        <v>#REF!</v>
      </c>
      <c r="AF6" s="211" t="e">
        <f>IF('Crisis Indicator Data'!#REF!="No Data",1,IF(#REF!&lt;&gt;"",1,0))</f>
        <v>#REF!</v>
      </c>
      <c r="AG6" s="211" t="e">
        <f>IF('Crisis Indicator Data'!#REF!="No Data",1,IF(#REF!&lt;&gt;"",1,0))</f>
        <v>#REF!</v>
      </c>
      <c r="AH6" s="211" t="e">
        <f>IF('Crisis Indicator Data'!#REF!="No Data",1,IF(#REF!&lt;&gt;"",1,0))</f>
        <v>#REF!</v>
      </c>
      <c r="AI6" s="211" t="e">
        <f>IF('Crisis Indicator Data'!#REF!="No Data",1,IF(#REF!&lt;&gt;"",1,0))</f>
        <v>#REF!</v>
      </c>
      <c r="AJ6" s="211" t="e">
        <f>IF('Crisis Indicator Data'!#REF!="No Data",1,IF(#REF!&lt;&gt;"",1,0))</f>
        <v>#REF!</v>
      </c>
      <c r="AK6" s="211" t="e">
        <f>IF('Crisis Indicator Data'!#REF!="No Data",1,IF(#REF!&lt;&gt;"",1,0))</f>
        <v>#REF!</v>
      </c>
      <c r="AL6" s="211" t="e">
        <f>IF('Crisis Indicator Data'!#REF!="No Data",1,IF(#REF!&lt;&gt;"",1,0))</f>
        <v>#REF!</v>
      </c>
      <c r="AM6" s="211" t="e">
        <f>IF('Crisis Indicator Data'!#REF!="No Data",1,IF(#REF!&lt;&gt;"",1,0))</f>
        <v>#REF!</v>
      </c>
      <c r="AN6" s="211" t="e">
        <f>IF('Crisis Indicator Data'!#REF!="No Data",1,IF(#REF!&lt;&gt;"",1,0))</f>
        <v>#REF!</v>
      </c>
      <c r="AO6" s="211" t="e">
        <f>IF('Crisis Indicator Data'!#REF!="No Data",1,IF(#REF!&lt;&gt;"",1,0))</f>
        <v>#REF!</v>
      </c>
      <c r="AP6" s="211" t="e">
        <f>IF('Crisis Indicator Data'!#REF!="No Data",1,IF(#REF!&lt;&gt;"",1,0))</f>
        <v>#REF!</v>
      </c>
      <c r="AQ6" s="211" t="e">
        <f>IF('Crisis Indicator Data'!#REF!="No Data",1,IF(#REF!&lt;&gt;"",1,0))</f>
        <v>#REF!</v>
      </c>
      <c r="AR6" s="211" t="e">
        <f>IF('Crisis Indicator Data'!#REF!="No Data",1,IF(#REF!&lt;&gt;"",1,0))</f>
        <v>#REF!</v>
      </c>
      <c r="AS6" s="211" t="e">
        <f>IF('Crisis Indicator Data'!#REF!="No Data",1,IF(#REF!&lt;&gt;"",1,0))</f>
        <v>#REF!</v>
      </c>
      <c r="AT6" s="211" t="e">
        <f>IF('Crisis Indicator Data'!#REF!="No Data",1,IF(#REF!&lt;&gt;"",1,0))</f>
        <v>#REF!</v>
      </c>
      <c r="AU6" s="211" t="e">
        <f>IF('Crisis Indicator Data'!#REF!="No Data",1,IF(#REF!&lt;&gt;"",1,0))</f>
        <v>#REF!</v>
      </c>
      <c r="AV6" s="211" t="e">
        <f>IF('Crisis Indicator Data'!#REF!="No Data",1,IF(#REF!&lt;&gt;"",1,0))</f>
        <v>#REF!</v>
      </c>
      <c r="AW6" s="211" t="e">
        <f>IF('Crisis Indicator Data'!#REF!="No Data",1,IF(#REF!&lt;&gt;"",1,0))</f>
        <v>#REF!</v>
      </c>
      <c r="AX6" s="211" t="e">
        <f>IF('Crisis Indicator Data'!#REF!="No Data",1,IF(#REF!&lt;&gt;"",1,0))</f>
        <v>#REF!</v>
      </c>
      <c r="AY6" s="211" t="e">
        <f>IF('Crisis Indicator Data'!#REF!="No Data",1,IF(#REF!&lt;&gt;"",1,0))</f>
        <v>#REF!</v>
      </c>
      <c r="AZ6" s="211" t="e">
        <f>IF('Crisis Indicator Data'!#REF!="No Data",1,IF(#REF!&lt;&gt;"",1,0))</f>
        <v>#REF!</v>
      </c>
      <c r="BA6" t="e">
        <f t="shared" si="0"/>
        <v>#REF!</v>
      </c>
      <c r="BB6" s="22" t="e">
        <f t="shared" si="1"/>
        <v>#REF!</v>
      </c>
    </row>
    <row r="7" spans="1:54" x14ac:dyDescent="0.25">
      <c r="A7" t="s">
        <v>8370</v>
      </c>
      <c r="B7" s="211" t="e">
        <f>IF('Crisis Indicator Data'!#REF!="No Data",1,IF(#REF!&lt;&gt;"",1,0))</f>
        <v>#REF!</v>
      </c>
      <c r="C7" s="211" t="e">
        <f>IF('Crisis Indicator Data'!#REF!="No Data",1,IF(#REF!&lt;&gt;"",1,0))</f>
        <v>#REF!</v>
      </c>
      <c r="D7" s="211" t="e">
        <f>IF('Crisis Indicator Data'!#REF!="No Data",1,IF(#REF!&lt;&gt;"",1,0))</f>
        <v>#REF!</v>
      </c>
      <c r="E7" s="211" t="e">
        <f>IF('Crisis Indicator Data'!#REF!="No Data",1,IF(#REF!&lt;&gt;"",1,0))</f>
        <v>#REF!</v>
      </c>
      <c r="F7" s="211" t="e">
        <f>IF('Crisis Indicator Data'!#REF!="No Data",1,IF(#REF!&lt;&gt;"",1,0))</f>
        <v>#REF!</v>
      </c>
      <c r="G7" s="211" t="e">
        <f>IF('Crisis Indicator Data'!#REF!="No Data",1,IF(#REF!&lt;&gt;"",1,0))</f>
        <v>#REF!</v>
      </c>
      <c r="H7" s="211" t="e">
        <f>IF('Crisis Indicator Data'!#REF!="No Data",1,IF(#REF!&lt;&gt;"",1,0))</f>
        <v>#REF!</v>
      </c>
      <c r="I7" s="211" t="e">
        <f>IF('Crisis Indicator Data'!#REF!="No Data",1,IF(#REF!&lt;&gt;"",1,0))</f>
        <v>#REF!</v>
      </c>
      <c r="J7" s="211" t="e">
        <f>IF('Crisis Indicator Data'!#REF!="No Data",1,IF(#REF!&lt;&gt;"",1,0))</f>
        <v>#REF!</v>
      </c>
      <c r="K7" s="211" t="e">
        <f>IF('Crisis Indicator Data'!#REF!="No Data",1,IF(#REF!&lt;&gt;"",1,0))</f>
        <v>#REF!</v>
      </c>
      <c r="L7" s="211" t="e">
        <f>IF('Crisis Indicator Data'!#REF!="No Data",1,IF(#REF!&lt;&gt;"",1,0))</f>
        <v>#REF!</v>
      </c>
      <c r="M7" s="211" t="e">
        <f>IF('Crisis Indicator Data'!#REF!="No Data",1,IF(#REF!&lt;&gt;"",1,0))</f>
        <v>#REF!</v>
      </c>
      <c r="N7" s="211" t="e">
        <f>IF('Crisis Indicator Data'!#REF!="No Data",1,IF(#REF!&lt;&gt;"",1,0))</f>
        <v>#REF!</v>
      </c>
      <c r="O7" s="211" t="e">
        <f>IF('Crisis Indicator Data'!#REF!="No Data",1,IF(#REF!&lt;&gt;"",1,0))</f>
        <v>#REF!</v>
      </c>
      <c r="P7" s="211" t="e">
        <f>IF('Crisis Indicator Data'!#REF!="No Data",1,IF(#REF!&lt;&gt;"",1,0))</f>
        <v>#REF!</v>
      </c>
      <c r="Q7" s="211" t="e">
        <f>IF('Crisis Indicator Data'!#REF!="No Data",1,IF(#REF!&lt;&gt;"",1,0))</f>
        <v>#REF!</v>
      </c>
      <c r="R7" s="211" t="e">
        <f>IF('Crisis Indicator Data'!#REF!="No Data",1,IF(#REF!&lt;&gt;"",1,0))</f>
        <v>#REF!</v>
      </c>
      <c r="S7" s="211" t="e">
        <f>IF('Crisis Indicator Data'!#REF!="No Data",1,IF(#REF!&lt;&gt;"",1,0))</f>
        <v>#REF!</v>
      </c>
      <c r="T7" s="211" t="e">
        <f>IF('Crisis Indicator Data'!#REF!="No Data",1,IF(#REF!&lt;&gt;"",1,0))</f>
        <v>#REF!</v>
      </c>
      <c r="U7" s="211" t="e">
        <f>IF('Crisis Indicator Data'!#REF!="No Data",1,IF(#REF!&lt;&gt;"",1,0))</f>
        <v>#REF!</v>
      </c>
      <c r="V7" s="211" t="e">
        <f>IF('Crisis Indicator Data'!#REF!="No Data",1,IF(#REF!&lt;&gt;"",1,0))</f>
        <v>#REF!</v>
      </c>
      <c r="W7" s="211" t="e">
        <f>IF('Crisis Indicator Data'!#REF!="No Data",1,IF(#REF!&lt;&gt;"",1,0))</f>
        <v>#REF!</v>
      </c>
      <c r="X7" s="211" t="e">
        <f>IF('Crisis Indicator Data'!#REF!="No Data",1,IF(#REF!&lt;&gt;"",1,0))</f>
        <v>#REF!</v>
      </c>
      <c r="Y7" s="211" t="e">
        <f>IF('Crisis Indicator Data'!#REF!="No Data",1,IF(#REF!&lt;&gt;"",1,0))</f>
        <v>#REF!</v>
      </c>
      <c r="Z7" s="211" t="e">
        <f>IF('Crisis Indicator Data'!#REF!="No Data",1,IF(#REF!&lt;&gt;"",1,0))</f>
        <v>#REF!</v>
      </c>
      <c r="AA7" s="211" t="e">
        <f>IF('Crisis Indicator Data'!#REF!="No Data",1,IF(#REF!&lt;&gt;"",1,0))</f>
        <v>#REF!</v>
      </c>
      <c r="AB7" s="211" t="e">
        <f>IF('Crisis Indicator Data'!#REF!="No Data",1,IF(#REF!&lt;&gt;"",1,0))</f>
        <v>#REF!</v>
      </c>
      <c r="AC7" s="211" t="e">
        <f>IF('Crisis Indicator Data'!#REF!="No Data",1,IF(#REF!&lt;&gt;"",1,0))</f>
        <v>#REF!</v>
      </c>
      <c r="AD7" s="211" t="e">
        <f>IF('Crisis Indicator Data'!#REF!="No Data",1,IF(#REF!&lt;&gt;"",1,0))</f>
        <v>#REF!</v>
      </c>
      <c r="AE7" s="211" t="e">
        <f>IF('Crisis Indicator Data'!#REF!="No Data",1,IF(#REF!&lt;&gt;"",1,0))</f>
        <v>#REF!</v>
      </c>
      <c r="AF7" s="211" t="e">
        <f>IF('Crisis Indicator Data'!#REF!="No Data",1,IF(#REF!&lt;&gt;"",1,0))</f>
        <v>#REF!</v>
      </c>
      <c r="AG7" s="211" t="e">
        <f>IF('Crisis Indicator Data'!#REF!="No Data",1,IF(#REF!&lt;&gt;"",1,0))</f>
        <v>#REF!</v>
      </c>
      <c r="AH7" s="211" t="e">
        <f>IF('Crisis Indicator Data'!#REF!="No Data",1,IF(#REF!&lt;&gt;"",1,0))</f>
        <v>#REF!</v>
      </c>
      <c r="AI7" s="211" t="e">
        <f>IF('Crisis Indicator Data'!#REF!="No Data",1,IF(#REF!&lt;&gt;"",1,0))</f>
        <v>#REF!</v>
      </c>
      <c r="AJ7" s="211" t="e">
        <f>IF('Crisis Indicator Data'!#REF!="No Data",1,IF(#REF!&lt;&gt;"",1,0))</f>
        <v>#REF!</v>
      </c>
      <c r="AK7" s="211" t="e">
        <f>IF('Crisis Indicator Data'!#REF!="No Data",1,IF(#REF!&lt;&gt;"",1,0))</f>
        <v>#REF!</v>
      </c>
      <c r="AL7" s="211" t="e">
        <f>IF('Crisis Indicator Data'!#REF!="No Data",1,IF(#REF!&lt;&gt;"",1,0))</f>
        <v>#REF!</v>
      </c>
      <c r="AM7" s="211" t="e">
        <f>IF('Crisis Indicator Data'!#REF!="No Data",1,IF(#REF!&lt;&gt;"",1,0))</f>
        <v>#REF!</v>
      </c>
      <c r="AN7" s="211" t="e">
        <f>IF('Crisis Indicator Data'!#REF!="No Data",1,IF(#REF!&lt;&gt;"",1,0))</f>
        <v>#REF!</v>
      </c>
      <c r="AO7" s="211" t="e">
        <f>IF('Crisis Indicator Data'!#REF!="No Data",1,IF(#REF!&lt;&gt;"",1,0))</f>
        <v>#REF!</v>
      </c>
      <c r="AP7" s="211" t="e">
        <f>IF('Crisis Indicator Data'!#REF!="No Data",1,IF(#REF!&lt;&gt;"",1,0))</f>
        <v>#REF!</v>
      </c>
      <c r="AQ7" s="211" t="e">
        <f>IF('Crisis Indicator Data'!#REF!="No Data",1,IF(#REF!&lt;&gt;"",1,0))</f>
        <v>#REF!</v>
      </c>
      <c r="AR7" s="211" t="e">
        <f>IF('Crisis Indicator Data'!#REF!="No Data",1,IF(#REF!&lt;&gt;"",1,0))</f>
        <v>#REF!</v>
      </c>
      <c r="AS7" s="211" t="e">
        <f>IF('Crisis Indicator Data'!#REF!="No Data",1,IF(#REF!&lt;&gt;"",1,0))</f>
        <v>#REF!</v>
      </c>
      <c r="AT7" s="211" t="e">
        <f>IF('Crisis Indicator Data'!#REF!="No Data",1,IF(#REF!&lt;&gt;"",1,0))</f>
        <v>#REF!</v>
      </c>
      <c r="AU7" s="211" t="e">
        <f>IF('Crisis Indicator Data'!#REF!="No Data",1,IF(#REF!&lt;&gt;"",1,0))</f>
        <v>#REF!</v>
      </c>
      <c r="AV7" s="211" t="e">
        <f>IF('Crisis Indicator Data'!#REF!="No Data",1,IF(#REF!&lt;&gt;"",1,0))</f>
        <v>#REF!</v>
      </c>
      <c r="AW7" s="211" t="e">
        <f>IF('Crisis Indicator Data'!#REF!="No Data",1,IF(#REF!&lt;&gt;"",1,0))</f>
        <v>#REF!</v>
      </c>
      <c r="AX7" s="211" t="e">
        <f>IF('Crisis Indicator Data'!#REF!="No Data",1,IF(#REF!&lt;&gt;"",1,0))</f>
        <v>#REF!</v>
      </c>
      <c r="AY7" s="211" t="e">
        <f>IF('Crisis Indicator Data'!#REF!="No Data",1,IF(#REF!&lt;&gt;"",1,0))</f>
        <v>#REF!</v>
      </c>
      <c r="AZ7" s="211" t="e">
        <f>IF('Crisis Indicator Data'!#REF!="No Data",1,IF(#REF!&lt;&gt;"",1,0))</f>
        <v>#REF!</v>
      </c>
      <c r="BA7" t="e">
        <f t="shared" si="0"/>
        <v>#REF!</v>
      </c>
      <c r="BB7" s="22" t="e">
        <f t="shared" si="1"/>
        <v>#REF!</v>
      </c>
    </row>
    <row r="8" spans="1:54" x14ac:dyDescent="0.25">
      <c r="A8" t="s">
        <v>8371</v>
      </c>
      <c r="B8" s="211" t="e">
        <f>IF('Crisis Indicator Data'!#REF!="No Data",1,IF(#REF!&lt;&gt;"",1,0))</f>
        <v>#REF!</v>
      </c>
      <c r="C8" s="211" t="e">
        <f>IF('Crisis Indicator Data'!#REF!="No Data",1,IF(#REF!&lt;&gt;"",1,0))</f>
        <v>#REF!</v>
      </c>
      <c r="D8" s="211" t="e">
        <f>IF('Crisis Indicator Data'!#REF!="No Data",1,IF(#REF!&lt;&gt;"",1,0))</f>
        <v>#REF!</v>
      </c>
      <c r="E8" s="211" t="e">
        <f>IF('Crisis Indicator Data'!#REF!="No Data",1,IF(#REF!&lt;&gt;"",1,0))</f>
        <v>#REF!</v>
      </c>
      <c r="F8" s="211" t="e">
        <f>IF('Crisis Indicator Data'!#REF!="No Data",1,IF(#REF!&lt;&gt;"",1,0))</f>
        <v>#REF!</v>
      </c>
      <c r="G8" s="211" t="e">
        <f>IF('Crisis Indicator Data'!#REF!="No Data",1,IF(#REF!&lt;&gt;"",1,0))</f>
        <v>#REF!</v>
      </c>
      <c r="H8" s="211" t="e">
        <f>IF('Crisis Indicator Data'!#REF!="No Data",1,IF(#REF!&lt;&gt;"",1,0))</f>
        <v>#REF!</v>
      </c>
      <c r="I8" s="211" t="e">
        <f>IF('Crisis Indicator Data'!#REF!="No Data",1,IF(#REF!&lt;&gt;"",1,0))</f>
        <v>#REF!</v>
      </c>
      <c r="J8" s="211" t="e">
        <f>IF('Crisis Indicator Data'!#REF!="No Data",1,IF(#REF!&lt;&gt;"",1,0))</f>
        <v>#REF!</v>
      </c>
      <c r="K8" s="211" t="e">
        <f>IF('Crisis Indicator Data'!#REF!="No Data",1,IF(#REF!&lt;&gt;"",1,0))</f>
        <v>#REF!</v>
      </c>
      <c r="L8" s="211" t="e">
        <f>IF('Crisis Indicator Data'!#REF!="No Data",1,IF(#REF!&lt;&gt;"",1,0))</f>
        <v>#REF!</v>
      </c>
      <c r="M8" s="211" t="e">
        <f>IF('Crisis Indicator Data'!#REF!="No Data",1,IF(#REF!&lt;&gt;"",1,0))</f>
        <v>#REF!</v>
      </c>
      <c r="N8" s="211" t="e">
        <f>IF('Crisis Indicator Data'!#REF!="No Data",1,IF(#REF!&lt;&gt;"",1,0))</f>
        <v>#REF!</v>
      </c>
      <c r="O8" s="211" t="e">
        <f>IF('Crisis Indicator Data'!#REF!="No Data",1,IF(#REF!&lt;&gt;"",1,0))</f>
        <v>#REF!</v>
      </c>
      <c r="P8" s="211" t="e">
        <f>IF('Crisis Indicator Data'!#REF!="No Data",1,IF(#REF!&lt;&gt;"",1,0))</f>
        <v>#REF!</v>
      </c>
      <c r="Q8" s="211" t="e">
        <f>IF('Crisis Indicator Data'!#REF!="No Data",1,IF(#REF!&lt;&gt;"",1,0))</f>
        <v>#REF!</v>
      </c>
      <c r="R8" s="211" t="e">
        <f>IF('Crisis Indicator Data'!#REF!="No Data",1,IF(#REF!&lt;&gt;"",1,0))</f>
        <v>#REF!</v>
      </c>
      <c r="S8" s="211" t="e">
        <f>IF('Crisis Indicator Data'!#REF!="No Data",1,IF(#REF!&lt;&gt;"",1,0))</f>
        <v>#REF!</v>
      </c>
      <c r="T8" s="211" t="e">
        <f>IF('Crisis Indicator Data'!#REF!="No Data",1,IF(#REF!&lt;&gt;"",1,0))</f>
        <v>#REF!</v>
      </c>
      <c r="U8" s="211" t="e">
        <f>IF('Crisis Indicator Data'!#REF!="No Data",1,IF(#REF!&lt;&gt;"",1,0))</f>
        <v>#REF!</v>
      </c>
      <c r="V8" s="211" t="e">
        <f>IF('Crisis Indicator Data'!#REF!="No Data",1,IF(#REF!&lt;&gt;"",1,0))</f>
        <v>#REF!</v>
      </c>
      <c r="W8" s="211" t="e">
        <f>IF('Crisis Indicator Data'!#REF!="No Data",1,IF(#REF!&lt;&gt;"",1,0))</f>
        <v>#REF!</v>
      </c>
      <c r="X8" s="211" t="e">
        <f>IF('Crisis Indicator Data'!#REF!="No Data",1,IF(#REF!&lt;&gt;"",1,0))</f>
        <v>#REF!</v>
      </c>
      <c r="Y8" s="211" t="e">
        <f>IF('Crisis Indicator Data'!#REF!="No Data",1,IF(#REF!&lt;&gt;"",1,0))</f>
        <v>#REF!</v>
      </c>
      <c r="Z8" s="211" t="e">
        <f>IF('Crisis Indicator Data'!#REF!="No Data",1,IF(#REF!&lt;&gt;"",1,0))</f>
        <v>#REF!</v>
      </c>
      <c r="AA8" s="211" t="e">
        <f>IF('Crisis Indicator Data'!#REF!="No Data",1,IF(#REF!&lt;&gt;"",1,0))</f>
        <v>#REF!</v>
      </c>
      <c r="AB8" s="211" t="e">
        <f>IF('Crisis Indicator Data'!#REF!="No Data",1,IF(#REF!&lt;&gt;"",1,0))</f>
        <v>#REF!</v>
      </c>
      <c r="AC8" s="211" t="e">
        <f>IF('Crisis Indicator Data'!#REF!="No Data",1,IF(#REF!&lt;&gt;"",1,0))</f>
        <v>#REF!</v>
      </c>
      <c r="AD8" s="211" t="e">
        <f>IF('Crisis Indicator Data'!#REF!="No Data",1,IF(#REF!&lt;&gt;"",1,0))</f>
        <v>#REF!</v>
      </c>
      <c r="AE8" s="211" t="e">
        <f>IF('Crisis Indicator Data'!#REF!="No Data",1,IF(#REF!&lt;&gt;"",1,0))</f>
        <v>#REF!</v>
      </c>
      <c r="AF8" s="211" t="e">
        <f>IF('Crisis Indicator Data'!#REF!="No Data",1,IF(#REF!&lt;&gt;"",1,0))</f>
        <v>#REF!</v>
      </c>
      <c r="AG8" s="211" t="e">
        <f>IF('Crisis Indicator Data'!#REF!="No Data",1,IF(#REF!&lt;&gt;"",1,0))</f>
        <v>#REF!</v>
      </c>
      <c r="AH8" s="211" t="e">
        <f>IF('Crisis Indicator Data'!#REF!="No Data",1,IF(#REF!&lt;&gt;"",1,0))</f>
        <v>#REF!</v>
      </c>
      <c r="AI8" s="211" t="e">
        <f>IF('Crisis Indicator Data'!#REF!="No Data",1,IF(#REF!&lt;&gt;"",1,0))</f>
        <v>#REF!</v>
      </c>
      <c r="AJ8" s="211" t="e">
        <f>IF('Crisis Indicator Data'!#REF!="No Data",1,IF(#REF!&lt;&gt;"",1,0))</f>
        <v>#REF!</v>
      </c>
      <c r="AK8" s="211" t="e">
        <f>IF('Crisis Indicator Data'!#REF!="No Data",1,IF(#REF!&lt;&gt;"",1,0))</f>
        <v>#REF!</v>
      </c>
      <c r="AL8" s="211" t="e">
        <f>IF('Crisis Indicator Data'!#REF!="No Data",1,IF(#REF!&lt;&gt;"",1,0))</f>
        <v>#REF!</v>
      </c>
      <c r="AM8" s="211" t="e">
        <f>IF('Crisis Indicator Data'!#REF!="No Data",1,IF(#REF!&lt;&gt;"",1,0))</f>
        <v>#REF!</v>
      </c>
      <c r="AN8" s="211" t="e">
        <f>IF('Crisis Indicator Data'!#REF!="No Data",1,IF(#REF!&lt;&gt;"",1,0))</f>
        <v>#REF!</v>
      </c>
      <c r="AO8" s="211" t="e">
        <f>IF('Crisis Indicator Data'!#REF!="No Data",1,IF(#REF!&lt;&gt;"",1,0))</f>
        <v>#REF!</v>
      </c>
      <c r="AP8" s="211" t="e">
        <f>IF('Crisis Indicator Data'!#REF!="No Data",1,IF(#REF!&lt;&gt;"",1,0))</f>
        <v>#REF!</v>
      </c>
      <c r="AQ8" s="211" t="e">
        <f>IF('Crisis Indicator Data'!#REF!="No Data",1,IF(#REF!&lt;&gt;"",1,0))</f>
        <v>#REF!</v>
      </c>
      <c r="AR8" s="211" t="e">
        <f>IF('Crisis Indicator Data'!#REF!="No Data",1,IF(#REF!&lt;&gt;"",1,0))</f>
        <v>#REF!</v>
      </c>
      <c r="AS8" s="211" t="e">
        <f>IF('Crisis Indicator Data'!#REF!="No Data",1,IF(#REF!&lt;&gt;"",1,0))</f>
        <v>#REF!</v>
      </c>
      <c r="AT8" s="211" t="e">
        <f>IF('Crisis Indicator Data'!#REF!="No Data",1,IF(#REF!&lt;&gt;"",1,0))</f>
        <v>#REF!</v>
      </c>
      <c r="AU8" s="211" t="e">
        <f>IF('Crisis Indicator Data'!#REF!="No Data",1,IF(#REF!&lt;&gt;"",1,0))</f>
        <v>#REF!</v>
      </c>
      <c r="AV8" s="211" t="e">
        <f>IF('Crisis Indicator Data'!#REF!="No Data",1,IF(#REF!&lt;&gt;"",1,0))</f>
        <v>#REF!</v>
      </c>
      <c r="AW8" s="211" t="e">
        <f>IF('Crisis Indicator Data'!#REF!="No Data",1,IF(#REF!&lt;&gt;"",1,0))</f>
        <v>#REF!</v>
      </c>
      <c r="AX8" s="211" t="e">
        <f>IF('Crisis Indicator Data'!#REF!="No Data",1,IF(#REF!&lt;&gt;"",1,0))</f>
        <v>#REF!</v>
      </c>
      <c r="AY8" s="211" t="e">
        <f>IF('Crisis Indicator Data'!#REF!="No Data",1,IF(#REF!&lt;&gt;"",1,0))</f>
        <v>#REF!</v>
      </c>
      <c r="AZ8" s="211" t="e">
        <f>IF('Crisis Indicator Data'!#REF!="No Data",1,IF(#REF!&lt;&gt;"",1,0))</f>
        <v>#REF!</v>
      </c>
      <c r="BA8" t="e">
        <f t="shared" si="0"/>
        <v>#REF!</v>
      </c>
      <c r="BB8" s="22" t="e">
        <f t="shared" si="1"/>
        <v>#REF!</v>
      </c>
    </row>
    <row r="9" spans="1:54" x14ac:dyDescent="0.25">
      <c r="A9" t="s">
        <v>8375</v>
      </c>
      <c r="B9" s="211" t="e">
        <f>IF('Crisis Indicator Data'!#REF!="No Data",1,IF(#REF!&lt;&gt;"",1,0))</f>
        <v>#REF!</v>
      </c>
      <c r="C9" s="211" t="e">
        <f>IF('Crisis Indicator Data'!#REF!="No Data",1,IF(#REF!&lt;&gt;"",1,0))</f>
        <v>#REF!</v>
      </c>
      <c r="D9" s="211" t="e">
        <f>IF('Crisis Indicator Data'!#REF!="No Data",1,IF(#REF!&lt;&gt;"",1,0))</f>
        <v>#REF!</v>
      </c>
      <c r="E9" s="211" t="e">
        <f>IF('Crisis Indicator Data'!#REF!="No Data",1,IF(#REF!&lt;&gt;"",1,0))</f>
        <v>#REF!</v>
      </c>
      <c r="F9" s="211" t="e">
        <f>IF('Crisis Indicator Data'!#REF!="No Data",1,IF(#REF!&lt;&gt;"",1,0))</f>
        <v>#REF!</v>
      </c>
      <c r="G9" s="211" t="e">
        <f>IF('Crisis Indicator Data'!#REF!="No Data",1,IF(#REF!&lt;&gt;"",1,0))</f>
        <v>#REF!</v>
      </c>
      <c r="H9" s="211" t="e">
        <f>IF('Crisis Indicator Data'!#REF!="No Data",1,IF(#REF!&lt;&gt;"",1,0))</f>
        <v>#REF!</v>
      </c>
      <c r="I9" s="211" t="e">
        <f>IF('Crisis Indicator Data'!#REF!="No Data",1,IF(#REF!&lt;&gt;"",1,0))</f>
        <v>#REF!</v>
      </c>
      <c r="J9" s="211" t="e">
        <f>IF('Crisis Indicator Data'!#REF!="No Data",1,IF(#REF!&lt;&gt;"",1,0))</f>
        <v>#REF!</v>
      </c>
      <c r="K9" s="211" t="e">
        <f>IF('Crisis Indicator Data'!#REF!="No Data",1,IF(#REF!&lt;&gt;"",1,0))</f>
        <v>#REF!</v>
      </c>
      <c r="L9" s="211" t="e">
        <f>IF('Crisis Indicator Data'!#REF!="No Data",1,IF(#REF!&lt;&gt;"",1,0))</f>
        <v>#REF!</v>
      </c>
      <c r="M9" s="211" t="e">
        <f>IF('Crisis Indicator Data'!#REF!="No Data",1,IF(#REF!&lt;&gt;"",1,0))</f>
        <v>#REF!</v>
      </c>
      <c r="N9" s="211" t="e">
        <f>IF('Crisis Indicator Data'!#REF!="No Data",1,IF(#REF!&lt;&gt;"",1,0))</f>
        <v>#REF!</v>
      </c>
      <c r="O9" s="211" t="e">
        <f>IF('Crisis Indicator Data'!#REF!="No Data",1,IF(#REF!&lt;&gt;"",1,0))</f>
        <v>#REF!</v>
      </c>
      <c r="P9" s="211" t="e">
        <f>IF('Crisis Indicator Data'!#REF!="No Data",1,IF(#REF!&lt;&gt;"",1,0))</f>
        <v>#REF!</v>
      </c>
      <c r="Q9" s="211" t="e">
        <f>IF('Crisis Indicator Data'!#REF!="No Data",1,IF(#REF!&lt;&gt;"",1,0))</f>
        <v>#REF!</v>
      </c>
      <c r="R9" s="211" t="e">
        <f>IF('Crisis Indicator Data'!#REF!="No Data",1,IF(#REF!&lt;&gt;"",1,0))</f>
        <v>#REF!</v>
      </c>
      <c r="S9" s="211" t="e">
        <f>IF('Crisis Indicator Data'!#REF!="No Data",1,IF(#REF!&lt;&gt;"",1,0))</f>
        <v>#REF!</v>
      </c>
      <c r="T9" s="211" t="e">
        <f>IF('Crisis Indicator Data'!#REF!="No Data",1,IF(#REF!&lt;&gt;"",1,0))</f>
        <v>#REF!</v>
      </c>
      <c r="U9" s="211" t="e">
        <f>IF('Crisis Indicator Data'!#REF!="No Data",1,IF(#REF!&lt;&gt;"",1,0))</f>
        <v>#REF!</v>
      </c>
      <c r="V9" s="211" t="e">
        <f>IF('Crisis Indicator Data'!#REF!="No Data",1,IF(#REF!&lt;&gt;"",1,0))</f>
        <v>#REF!</v>
      </c>
      <c r="W9" s="211" t="e">
        <f>IF('Crisis Indicator Data'!#REF!="No Data",1,IF(#REF!&lt;&gt;"",1,0))</f>
        <v>#REF!</v>
      </c>
      <c r="X9" s="211" t="e">
        <f>IF('Crisis Indicator Data'!#REF!="No Data",1,IF(#REF!&lt;&gt;"",1,0))</f>
        <v>#REF!</v>
      </c>
      <c r="Y9" s="211" t="e">
        <f>IF('Crisis Indicator Data'!#REF!="No Data",1,IF(#REF!&lt;&gt;"",1,0))</f>
        <v>#REF!</v>
      </c>
      <c r="Z9" s="211" t="e">
        <f>IF('Crisis Indicator Data'!#REF!="No Data",1,IF(#REF!&lt;&gt;"",1,0))</f>
        <v>#REF!</v>
      </c>
      <c r="AA9" s="211" t="e">
        <f>IF('Crisis Indicator Data'!#REF!="No Data",1,IF(#REF!&lt;&gt;"",1,0))</f>
        <v>#REF!</v>
      </c>
      <c r="AB9" s="211" t="e">
        <f>IF('Crisis Indicator Data'!#REF!="No Data",1,IF(#REF!&lt;&gt;"",1,0))</f>
        <v>#REF!</v>
      </c>
      <c r="AC9" s="211" t="e">
        <f>IF('Crisis Indicator Data'!#REF!="No Data",1,IF(#REF!&lt;&gt;"",1,0))</f>
        <v>#REF!</v>
      </c>
      <c r="AD9" s="211" t="e">
        <f>IF('Crisis Indicator Data'!#REF!="No Data",1,IF(#REF!&lt;&gt;"",1,0))</f>
        <v>#REF!</v>
      </c>
      <c r="AE9" s="211" t="e">
        <f>IF('Crisis Indicator Data'!#REF!="No Data",1,IF(#REF!&lt;&gt;"",1,0))</f>
        <v>#REF!</v>
      </c>
      <c r="AF9" s="211" t="e">
        <f>IF('Crisis Indicator Data'!#REF!="No Data",1,IF(#REF!&lt;&gt;"",1,0))</f>
        <v>#REF!</v>
      </c>
      <c r="AG9" s="211" t="e">
        <f>IF('Crisis Indicator Data'!#REF!="No Data",1,IF(#REF!&lt;&gt;"",1,0))</f>
        <v>#REF!</v>
      </c>
      <c r="AH9" s="211" t="e">
        <f>IF('Crisis Indicator Data'!#REF!="No Data",1,IF(#REF!&lt;&gt;"",1,0))</f>
        <v>#REF!</v>
      </c>
      <c r="AI9" s="211" t="e">
        <f>IF('Crisis Indicator Data'!#REF!="No Data",1,IF(#REF!&lt;&gt;"",1,0))</f>
        <v>#REF!</v>
      </c>
      <c r="AJ9" s="211" t="e">
        <f>IF('Crisis Indicator Data'!#REF!="No Data",1,IF(#REF!&lt;&gt;"",1,0))</f>
        <v>#REF!</v>
      </c>
      <c r="AK9" s="211" t="e">
        <f>IF('Crisis Indicator Data'!#REF!="No Data",1,IF(#REF!&lt;&gt;"",1,0))</f>
        <v>#REF!</v>
      </c>
      <c r="AL9" s="211" t="e">
        <f>IF('Crisis Indicator Data'!#REF!="No Data",1,IF(#REF!&lt;&gt;"",1,0))</f>
        <v>#REF!</v>
      </c>
      <c r="AM9" s="211" t="e">
        <f>IF('Crisis Indicator Data'!#REF!="No Data",1,IF(#REF!&lt;&gt;"",1,0))</f>
        <v>#REF!</v>
      </c>
      <c r="AN9" s="211" t="e">
        <f>IF('Crisis Indicator Data'!#REF!="No Data",1,IF(#REF!&lt;&gt;"",1,0))</f>
        <v>#REF!</v>
      </c>
      <c r="AO9" s="211" t="e">
        <f>IF('Crisis Indicator Data'!#REF!="No Data",1,IF(#REF!&lt;&gt;"",1,0))</f>
        <v>#REF!</v>
      </c>
      <c r="AP9" s="211" t="e">
        <f>IF('Crisis Indicator Data'!#REF!="No Data",1,IF(#REF!&lt;&gt;"",1,0))</f>
        <v>#REF!</v>
      </c>
      <c r="AQ9" s="211" t="e">
        <f>IF('Crisis Indicator Data'!#REF!="No Data",1,IF(#REF!&lt;&gt;"",1,0))</f>
        <v>#REF!</v>
      </c>
      <c r="AR9" s="211" t="e">
        <f>IF('Crisis Indicator Data'!#REF!="No Data",1,IF(#REF!&lt;&gt;"",1,0))</f>
        <v>#REF!</v>
      </c>
      <c r="AS9" s="211" t="e">
        <f>IF('Crisis Indicator Data'!#REF!="No Data",1,IF(#REF!&lt;&gt;"",1,0))</f>
        <v>#REF!</v>
      </c>
      <c r="AT9" s="211" t="e">
        <f>IF('Crisis Indicator Data'!#REF!="No Data",1,IF(#REF!&lt;&gt;"",1,0))</f>
        <v>#REF!</v>
      </c>
      <c r="AU9" s="211" t="e">
        <f>IF('Crisis Indicator Data'!#REF!="No Data",1,IF(#REF!&lt;&gt;"",1,0))</f>
        <v>#REF!</v>
      </c>
      <c r="AV9" s="211" t="e">
        <f>IF('Crisis Indicator Data'!#REF!="No Data",1,IF(#REF!&lt;&gt;"",1,0))</f>
        <v>#REF!</v>
      </c>
      <c r="AW9" s="211" t="e">
        <f>IF('Crisis Indicator Data'!#REF!="No Data",1,IF(#REF!&lt;&gt;"",1,0))</f>
        <v>#REF!</v>
      </c>
      <c r="AX9" s="211" t="e">
        <f>IF('Crisis Indicator Data'!#REF!="No Data",1,IF(#REF!&lt;&gt;"",1,0))</f>
        <v>#REF!</v>
      </c>
      <c r="AY9" s="211" t="e">
        <f>IF('Crisis Indicator Data'!#REF!="No Data",1,IF(#REF!&lt;&gt;"",1,0))</f>
        <v>#REF!</v>
      </c>
      <c r="AZ9" s="211" t="e">
        <f>IF('Crisis Indicator Data'!#REF!="No Data",1,IF(#REF!&lt;&gt;"",1,0))</f>
        <v>#REF!</v>
      </c>
      <c r="BA9" t="e">
        <f t="shared" si="0"/>
        <v>#REF!</v>
      </c>
      <c r="BB9" s="22" t="e">
        <f t="shared" si="1"/>
        <v>#REF!</v>
      </c>
    </row>
    <row r="10" spans="1:54" x14ac:dyDescent="0.25">
      <c r="A10" t="s">
        <v>8377</v>
      </c>
      <c r="B10" s="211" t="e">
        <f>IF('Crisis Indicator Data'!#REF!="No Data",1,IF(#REF!&lt;&gt;"",1,0))</f>
        <v>#REF!</v>
      </c>
      <c r="C10" s="211" t="e">
        <f>IF('Crisis Indicator Data'!#REF!="No Data",1,IF(#REF!&lt;&gt;"",1,0))</f>
        <v>#REF!</v>
      </c>
      <c r="D10" s="211" t="e">
        <f>IF('Crisis Indicator Data'!#REF!="No Data",1,IF(#REF!&lt;&gt;"",1,0))</f>
        <v>#REF!</v>
      </c>
      <c r="E10" s="211" t="e">
        <f>IF('Crisis Indicator Data'!#REF!="No Data",1,IF(#REF!&lt;&gt;"",1,0))</f>
        <v>#REF!</v>
      </c>
      <c r="F10" s="211" t="e">
        <f>IF('Crisis Indicator Data'!#REF!="No Data",1,IF(#REF!&lt;&gt;"",1,0))</f>
        <v>#REF!</v>
      </c>
      <c r="G10" s="211" t="e">
        <f>IF('Crisis Indicator Data'!#REF!="No Data",1,IF(#REF!&lt;&gt;"",1,0))</f>
        <v>#REF!</v>
      </c>
      <c r="H10" s="211" t="e">
        <f>IF('Crisis Indicator Data'!#REF!="No Data",1,IF(#REF!&lt;&gt;"",1,0))</f>
        <v>#REF!</v>
      </c>
      <c r="I10" s="211" t="e">
        <f>IF('Crisis Indicator Data'!#REF!="No Data",1,IF(#REF!&lt;&gt;"",1,0))</f>
        <v>#REF!</v>
      </c>
      <c r="J10" s="211" t="e">
        <f>IF('Crisis Indicator Data'!#REF!="No Data",1,IF(#REF!&lt;&gt;"",1,0))</f>
        <v>#REF!</v>
      </c>
      <c r="K10" s="211" t="e">
        <f>IF('Crisis Indicator Data'!#REF!="No Data",1,IF(#REF!&lt;&gt;"",1,0))</f>
        <v>#REF!</v>
      </c>
      <c r="L10" s="211" t="e">
        <f>IF('Crisis Indicator Data'!#REF!="No Data",1,IF(#REF!&lt;&gt;"",1,0))</f>
        <v>#REF!</v>
      </c>
      <c r="M10" s="211" t="e">
        <f>IF('Crisis Indicator Data'!#REF!="No Data",1,IF(#REF!&lt;&gt;"",1,0))</f>
        <v>#REF!</v>
      </c>
      <c r="N10" s="211" t="e">
        <f>IF('Crisis Indicator Data'!#REF!="No Data",1,IF(#REF!&lt;&gt;"",1,0))</f>
        <v>#REF!</v>
      </c>
      <c r="O10" s="211" t="e">
        <f>IF('Crisis Indicator Data'!#REF!="No Data",1,IF(#REF!&lt;&gt;"",1,0))</f>
        <v>#REF!</v>
      </c>
      <c r="P10" s="211" t="e">
        <f>IF('Crisis Indicator Data'!#REF!="No Data",1,IF(#REF!&lt;&gt;"",1,0))</f>
        <v>#REF!</v>
      </c>
      <c r="Q10" s="211" t="e">
        <f>IF('Crisis Indicator Data'!#REF!="No Data",1,IF(#REF!&lt;&gt;"",1,0))</f>
        <v>#REF!</v>
      </c>
      <c r="R10" s="211" t="e">
        <f>IF('Crisis Indicator Data'!#REF!="No Data",1,IF(#REF!&lt;&gt;"",1,0))</f>
        <v>#REF!</v>
      </c>
      <c r="S10" s="211" t="e">
        <f>IF('Crisis Indicator Data'!#REF!="No Data",1,IF(#REF!&lt;&gt;"",1,0))</f>
        <v>#REF!</v>
      </c>
      <c r="T10" s="211" t="e">
        <f>IF('Crisis Indicator Data'!#REF!="No Data",1,IF(#REF!&lt;&gt;"",1,0))</f>
        <v>#REF!</v>
      </c>
      <c r="U10" s="211" t="e">
        <f>IF('Crisis Indicator Data'!#REF!="No Data",1,IF(#REF!&lt;&gt;"",1,0))</f>
        <v>#REF!</v>
      </c>
      <c r="V10" s="211" t="e">
        <f>IF('Crisis Indicator Data'!#REF!="No Data",1,IF(#REF!&lt;&gt;"",1,0))</f>
        <v>#REF!</v>
      </c>
      <c r="W10" s="211" t="e">
        <f>IF('Crisis Indicator Data'!#REF!="No Data",1,IF(#REF!&lt;&gt;"",1,0))</f>
        <v>#REF!</v>
      </c>
      <c r="X10" s="211" t="e">
        <f>IF('Crisis Indicator Data'!#REF!="No Data",1,IF(#REF!&lt;&gt;"",1,0))</f>
        <v>#REF!</v>
      </c>
      <c r="Y10" s="211" t="e">
        <f>IF('Crisis Indicator Data'!#REF!="No Data",1,IF(#REF!&lt;&gt;"",1,0))</f>
        <v>#REF!</v>
      </c>
      <c r="Z10" s="211" t="e">
        <f>IF('Crisis Indicator Data'!#REF!="No Data",1,IF(#REF!&lt;&gt;"",1,0))</f>
        <v>#REF!</v>
      </c>
      <c r="AA10" s="211" t="e">
        <f>IF('Crisis Indicator Data'!#REF!="No Data",1,IF(#REF!&lt;&gt;"",1,0))</f>
        <v>#REF!</v>
      </c>
      <c r="AB10" s="211" t="e">
        <f>IF('Crisis Indicator Data'!#REF!="No Data",1,IF(#REF!&lt;&gt;"",1,0))</f>
        <v>#REF!</v>
      </c>
      <c r="AC10" s="211" t="e">
        <f>IF('Crisis Indicator Data'!#REF!="No Data",1,IF(#REF!&lt;&gt;"",1,0))</f>
        <v>#REF!</v>
      </c>
      <c r="AD10" s="211" t="e">
        <f>IF('Crisis Indicator Data'!#REF!="No Data",1,IF(#REF!&lt;&gt;"",1,0))</f>
        <v>#REF!</v>
      </c>
      <c r="AE10" s="211" t="e">
        <f>IF('Crisis Indicator Data'!#REF!="No Data",1,IF(#REF!&lt;&gt;"",1,0))</f>
        <v>#REF!</v>
      </c>
      <c r="AF10" s="211" t="e">
        <f>IF('Crisis Indicator Data'!#REF!="No Data",1,IF(#REF!&lt;&gt;"",1,0))</f>
        <v>#REF!</v>
      </c>
      <c r="AG10" s="211" t="e">
        <f>IF('Crisis Indicator Data'!#REF!="No Data",1,IF(#REF!&lt;&gt;"",1,0))</f>
        <v>#REF!</v>
      </c>
      <c r="AH10" s="211" t="e">
        <f>IF('Crisis Indicator Data'!#REF!="No Data",1,IF(#REF!&lt;&gt;"",1,0))</f>
        <v>#REF!</v>
      </c>
      <c r="AI10" s="211" t="e">
        <f>IF('Crisis Indicator Data'!#REF!="No Data",1,IF(#REF!&lt;&gt;"",1,0))</f>
        <v>#REF!</v>
      </c>
      <c r="AJ10" s="211" t="e">
        <f>IF('Crisis Indicator Data'!#REF!="No Data",1,IF(#REF!&lt;&gt;"",1,0))</f>
        <v>#REF!</v>
      </c>
      <c r="AK10" s="211" t="e">
        <f>IF('Crisis Indicator Data'!#REF!="No Data",1,IF(#REF!&lt;&gt;"",1,0))</f>
        <v>#REF!</v>
      </c>
      <c r="AL10" s="211" t="e">
        <f>IF('Crisis Indicator Data'!#REF!="No Data",1,IF(#REF!&lt;&gt;"",1,0))</f>
        <v>#REF!</v>
      </c>
      <c r="AM10" s="211" t="e">
        <f>IF('Crisis Indicator Data'!#REF!="No Data",1,IF(#REF!&lt;&gt;"",1,0))</f>
        <v>#REF!</v>
      </c>
      <c r="AN10" s="211" t="e">
        <f>IF('Crisis Indicator Data'!#REF!="No Data",1,IF(#REF!&lt;&gt;"",1,0))</f>
        <v>#REF!</v>
      </c>
      <c r="AO10" s="211" t="e">
        <f>IF('Crisis Indicator Data'!#REF!="No Data",1,IF(#REF!&lt;&gt;"",1,0))</f>
        <v>#REF!</v>
      </c>
      <c r="AP10" s="211" t="e">
        <f>IF('Crisis Indicator Data'!#REF!="No Data",1,IF(#REF!&lt;&gt;"",1,0))</f>
        <v>#REF!</v>
      </c>
      <c r="AQ10" s="211" t="e">
        <f>IF('Crisis Indicator Data'!#REF!="No Data",1,IF(#REF!&lt;&gt;"",1,0))</f>
        <v>#REF!</v>
      </c>
      <c r="AR10" s="211" t="e">
        <f>IF('Crisis Indicator Data'!#REF!="No Data",1,IF(#REF!&lt;&gt;"",1,0))</f>
        <v>#REF!</v>
      </c>
      <c r="AS10" s="211" t="e">
        <f>IF('Crisis Indicator Data'!#REF!="No Data",1,IF(#REF!&lt;&gt;"",1,0))</f>
        <v>#REF!</v>
      </c>
      <c r="AT10" s="211" t="e">
        <f>IF('Crisis Indicator Data'!#REF!="No Data",1,IF(#REF!&lt;&gt;"",1,0))</f>
        <v>#REF!</v>
      </c>
      <c r="AU10" s="211" t="e">
        <f>IF('Crisis Indicator Data'!#REF!="No Data",1,IF(#REF!&lt;&gt;"",1,0))</f>
        <v>#REF!</v>
      </c>
      <c r="AV10" s="211" t="e">
        <f>IF('Crisis Indicator Data'!#REF!="No Data",1,IF(#REF!&lt;&gt;"",1,0))</f>
        <v>#REF!</v>
      </c>
      <c r="AW10" s="211" t="e">
        <f>IF('Crisis Indicator Data'!#REF!="No Data",1,IF(#REF!&lt;&gt;"",1,0))</f>
        <v>#REF!</v>
      </c>
      <c r="AX10" s="211" t="e">
        <f>IF('Crisis Indicator Data'!#REF!="No Data",1,IF(#REF!&lt;&gt;"",1,0))</f>
        <v>#REF!</v>
      </c>
      <c r="AY10" s="211" t="e">
        <f>IF('Crisis Indicator Data'!#REF!="No Data",1,IF(#REF!&lt;&gt;"",1,0))</f>
        <v>#REF!</v>
      </c>
      <c r="AZ10" s="211" t="e">
        <f>IF('Crisis Indicator Data'!#REF!="No Data",1,IF(#REF!&lt;&gt;"",1,0))</f>
        <v>#REF!</v>
      </c>
      <c r="BA10" t="e">
        <f t="shared" si="0"/>
        <v>#REF!</v>
      </c>
      <c r="BB10" s="22" t="e">
        <f t="shared" si="1"/>
        <v>#REF!</v>
      </c>
    </row>
    <row r="11" spans="1:54" x14ac:dyDescent="0.25">
      <c r="A11" t="s">
        <v>8378</v>
      </c>
      <c r="B11" s="211" t="e">
        <f>IF('Crisis Indicator Data'!#REF!="No Data",1,IF(#REF!&lt;&gt;"",1,0))</f>
        <v>#REF!</v>
      </c>
      <c r="C11" s="211" t="e">
        <f>IF('Crisis Indicator Data'!#REF!="No Data",1,IF(#REF!&lt;&gt;"",1,0))</f>
        <v>#REF!</v>
      </c>
      <c r="D11" s="211" t="e">
        <f>IF('Crisis Indicator Data'!#REF!="No Data",1,IF(#REF!&lt;&gt;"",1,0))</f>
        <v>#REF!</v>
      </c>
      <c r="E11" s="211" t="e">
        <f>IF('Crisis Indicator Data'!#REF!="No Data",1,IF(#REF!&lt;&gt;"",1,0))</f>
        <v>#REF!</v>
      </c>
      <c r="F11" s="211" t="e">
        <f>IF('Crisis Indicator Data'!#REF!="No Data",1,IF(#REF!&lt;&gt;"",1,0))</f>
        <v>#REF!</v>
      </c>
      <c r="G11" s="211" t="e">
        <f>IF('Crisis Indicator Data'!#REF!="No Data",1,IF(#REF!&lt;&gt;"",1,0))</f>
        <v>#REF!</v>
      </c>
      <c r="H11" s="211" t="e">
        <f>IF('Crisis Indicator Data'!#REF!="No Data",1,IF(#REF!&lt;&gt;"",1,0))</f>
        <v>#REF!</v>
      </c>
      <c r="I11" s="211" t="e">
        <f>IF('Crisis Indicator Data'!#REF!="No Data",1,IF(#REF!&lt;&gt;"",1,0))</f>
        <v>#REF!</v>
      </c>
      <c r="J11" s="211" t="e">
        <f>IF('Crisis Indicator Data'!#REF!="No Data",1,IF(#REF!&lt;&gt;"",1,0))</f>
        <v>#REF!</v>
      </c>
      <c r="K11" s="211" t="e">
        <f>IF('Crisis Indicator Data'!#REF!="No Data",1,IF(#REF!&lt;&gt;"",1,0))</f>
        <v>#REF!</v>
      </c>
      <c r="L11" s="211" t="e">
        <f>IF('Crisis Indicator Data'!#REF!="No Data",1,IF(#REF!&lt;&gt;"",1,0))</f>
        <v>#REF!</v>
      </c>
      <c r="M11" s="211" t="e">
        <f>IF('Crisis Indicator Data'!#REF!="No Data",1,IF(#REF!&lt;&gt;"",1,0))</f>
        <v>#REF!</v>
      </c>
      <c r="N11" s="211" t="e">
        <f>IF('Crisis Indicator Data'!#REF!="No Data",1,IF(#REF!&lt;&gt;"",1,0))</f>
        <v>#REF!</v>
      </c>
      <c r="O11" s="211" t="e">
        <f>IF('Crisis Indicator Data'!#REF!="No Data",1,IF(#REF!&lt;&gt;"",1,0))</f>
        <v>#REF!</v>
      </c>
      <c r="P11" s="211" t="e">
        <f>IF('Crisis Indicator Data'!#REF!="No Data",1,IF(#REF!&lt;&gt;"",1,0))</f>
        <v>#REF!</v>
      </c>
      <c r="Q11" s="211" t="e">
        <f>IF('Crisis Indicator Data'!#REF!="No Data",1,IF(#REF!&lt;&gt;"",1,0))</f>
        <v>#REF!</v>
      </c>
      <c r="R11" s="211" t="e">
        <f>IF('Crisis Indicator Data'!#REF!="No Data",1,IF(#REF!&lt;&gt;"",1,0))</f>
        <v>#REF!</v>
      </c>
      <c r="S11" s="211" t="e">
        <f>IF('Crisis Indicator Data'!#REF!="No Data",1,IF(#REF!&lt;&gt;"",1,0))</f>
        <v>#REF!</v>
      </c>
      <c r="T11" s="211" t="e">
        <f>IF('Crisis Indicator Data'!#REF!="No Data",1,IF(#REF!&lt;&gt;"",1,0))</f>
        <v>#REF!</v>
      </c>
      <c r="U11" s="211" t="e">
        <f>IF('Crisis Indicator Data'!#REF!="No Data",1,IF(#REF!&lt;&gt;"",1,0))</f>
        <v>#REF!</v>
      </c>
      <c r="V11" s="211" t="e">
        <f>IF('Crisis Indicator Data'!#REF!="No Data",1,IF(#REF!&lt;&gt;"",1,0))</f>
        <v>#REF!</v>
      </c>
      <c r="W11" s="211" t="e">
        <f>IF('Crisis Indicator Data'!#REF!="No Data",1,IF(#REF!&lt;&gt;"",1,0))</f>
        <v>#REF!</v>
      </c>
      <c r="X11" s="211" t="e">
        <f>IF('Crisis Indicator Data'!#REF!="No Data",1,IF(#REF!&lt;&gt;"",1,0))</f>
        <v>#REF!</v>
      </c>
      <c r="Y11" s="211" t="e">
        <f>IF('Crisis Indicator Data'!#REF!="No Data",1,IF(#REF!&lt;&gt;"",1,0))</f>
        <v>#REF!</v>
      </c>
      <c r="Z11" s="211" t="e">
        <f>IF('Crisis Indicator Data'!#REF!="No Data",1,IF(#REF!&lt;&gt;"",1,0))</f>
        <v>#REF!</v>
      </c>
      <c r="AA11" s="211" t="e">
        <f>IF('Crisis Indicator Data'!#REF!="No Data",1,IF(#REF!&lt;&gt;"",1,0))</f>
        <v>#REF!</v>
      </c>
      <c r="AB11" s="211" t="e">
        <f>IF('Crisis Indicator Data'!#REF!="No Data",1,IF(#REF!&lt;&gt;"",1,0))</f>
        <v>#REF!</v>
      </c>
      <c r="AC11" s="211" t="e">
        <f>IF('Crisis Indicator Data'!#REF!="No Data",1,IF(#REF!&lt;&gt;"",1,0))</f>
        <v>#REF!</v>
      </c>
      <c r="AD11" s="211" t="e">
        <f>IF('Crisis Indicator Data'!#REF!="No Data",1,IF(#REF!&lt;&gt;"",1,0))</f>
        <v>#REF!</v>
      </c>
      <c r="AE11" s="211" t="e">
        <f>IF('Crisis Indicator Data'!#REF!="No Data",1,IF(#REF!&lt;&gt;"",1,0))</f>
        <v>#REF!</v>
      </c>
      <c r="AF11" s="211" t="e">
        <f>IF('Crisis Indicator Data'!#REF!="No Data",1,IF(#REF!&lt;&gt;"",1,0))</f>
        <v>#REF!</v>
      </c>
      <c r="AG11" s="211" t="e">
        <f>IF('Crisis Indicator Data'!#REF!="No Data",1,IF(#REF!&lt;&gt;"",1,0))</f>
        <v>#REF!</v>
      </c>
      <c r="AH11" s="211" t="e">
        <f>IF('Crisis Indicator Data'!#REF!="No Data",1,IF(#REF!&lt;&gt;"",1,0))</f>
        <v>#REF!</v>
      </c>
      <c r="AI11" s="211" t="e">
        <f>IF('Crisis Indicator Data'!#REF!="No Data",1,IF(#REF!&lt;&gt;"",1,0))</f>
        <v>#REF!</v>
      </c>
      <c r="AJ11" s="211" t="e">
        <f>IF('Crisis Indicator Data'!#REF!="No Data",1,IF(#REF!&lt;&gt;"",1,0))</f>
        <v>#REF!</v>
      </c>
      <c r="AK11" s="211" t="e">
        <f>IF('Crisis Indicator Data'!#REF!="No Data",1,IF(#REF!&lt;&gt;"",1,0))</f>
        <v>#REF!</v>
      </c>
      <c r="AL11" s="211" t="e">
        <f>IF('Crisis Indicator Data'!#REF!="No Data",1,IF(#REF!&lt;&gt;"",1,0))</f>
        <v>#REF!</v>
      </c>
      <c r="AM11" s="211" t="e">
        <f>IF('Crisis Indicator Data'!#REF!="No Data",1,IF(#REF!&lt;&gt;"",1,0))</f>
        <v>#REF!</v>
      </c>
      <c r="AN11" s="211" t="e">
        <f>IF('Crisis Indicator Data'!#REF!="No Data",1,IF(#REF!&lt;&gt;"",1,0))</f>
        <v>#REF!</v>
      </c>
      <c r="AO11" s="211" t="e">
        <f>IF('Crisis Indicator Data'!#REF!="No Data",1,IF(#REF!&lt;&gt;"",1,0))</f>
        <v>#REF!</v>
      </c>
      <c r="AP11" s="211" t="e">
        <f>IF('Crisis Indicator Data'!#REF!="No Data",1,IF(#REF!&lt;&gt;"",1,0))</f>
        <v>#REF!</v>
      </c>
      <c r="AQ11" s="211" t="e">
        <f>IF('Crisis Indicator Data'!#REF!="No Data",1,IF(#REF!&lt;&gt;"",1,0))</f>
        <v>#REF!</v>
      </c>
      <c r="AR11" s="211" t="e">
        <f>IF('Crisis Indicator Data'!#REF!="No Data",1,IF(#REF!&lt;&gt;"",1,0))</f>
        <v>#REF!</v>
      </c>
      <c r="AS11" s="211" t="e">
        <f>IF('Crisis Indicator Data'!#REF!="No Data",1,IF(#REF!&lt;&gt;"",1,0))</f>
        <v>#REF!</v>
      </c>
      <c r="AT11" s="211" t="e">
        <f>IF('Crisis Indicator Data'!#REF!="No Data",1,IF(#REF!&lt;&gt;"",1,0))</f>
        <v>#REF!</v>
      </c>
      <c r="AU11" s="211" t="e">
        <f>IF('Crisis Indicator Data'!#REF!="No Data",1,IF(#REF!&lt;&gt;"",1,0))</f>
        <v>#REF!</v>
      </c>
      <c r="AV11" s="211" t="e">
        <f>IF('Crisis Indicator Data'!#REF!="No Data",1,IF(#REF!&lt;&gt;"",1,0))</f>
        <v>#REF!</v>
      </c>
      <c r="AW11" s="211" t="e">
        <f>IF('Crisis Indicator Data'!#REF!="No Data",1,IF(#REF!&lt;&gt;"",1,0))</f>
        <v>#REF!</v>
      </c>
      <c r="AX11" s="211" t="e">
        <f>IF('Crisis Indicator Data'!#REF!="No Data",1,IF(#REF!&lt;&gt;"",1,0))</f>
        <v>#REF!</v>
      </c>
      <c r="AY11" s="211" t="e">
        <f>IF('Crisis Indicator Data'!#REF!="No Data",1,IF(#REF!&lt;&gt;"",1,0))</f>
        <v>#REF!</v>
      </c>
      <c r="AZ11" s="211" t="e">
        <f>IF('Crisis Indicator Data'!#REF!="No Data",1,IF(#REF!&lt;&gt;"",1,0))</f>
        <v>#REF!</v>
      </c>
      <c r="BA11" t="e">
        <f t="shared" si="0"/>
        <v>#REF!</v>
      </c>
      <c r="BB11" s="22" t="e">
        <f t="shared" si="1"/>
        <v>#REF!</v>
      </c>
    </row>
    <row r="12" spans="1:54" x14ac:dyDescent="0.25">
      <c r="A12" t="s">
        <v>8391</v>
      </c>
      <c r="B12" s="211" t="e">
        <f>IF('Crisis Indicator Data'!#REF!="No Data",1,IF(#REF!&lt;&gt;"",1,0))</f>
        <v>#REF!</v>
      </c>
      <c r="C12" s="211" t="e">
        <f>IF('Crisis Indicator Data'!#REF!="No Data",1,IF(#REF!&lt;&gt;"",1,0))</f>
        <v>#REF!</v>
      </c>
      <c r="D12" s="211" t="e">
        <f>IF('Crisis Indicator Data'!#REF!="No Data",1,IF(#REF!&lt;&gt;"",1,0))</f>
        <v>#REF!</v>
      </c>
      <c r="E12" s="211" t="e">
        <f>IF('Crisis Indicator Data'!#REF!="No Data",1,IF(#REF!&lt;&gt;"",1,0))</f>
        <v>#REF!</v>
      </c>
      <c r="F12" s="211" t="e">
        <f>IF('Crisis Indicator Data'!#REF!="No Data",1,IF(#REF!&lt;&gt;"",1,0))</f>
        <v>#REF!</v>
      </c>
      <c r="G12" s="211" t="e">
        <f>IF('Crisis Indicator Data'!#REF!="No Data",1,IF(#REF!&lt;&gt;"",1,0))</f>
        <v>#REF!</v>
      </c>
      <c r="H12" s="211" t="e">
        <f>IF('Crisis Indicator Data'!#REF!="No Data",1,IF(#REF!&lt;&gt;"",1,0))</f>
        <v>#REF!</v>
      </c>
      <c r="I12" s="211" t="e">
        <f>IF('Crisis Indicator Data'!#REF!="No Data",1,IF(#REF!&lt;&gt;"",1,0))</f>
        <v>#REF!</v>
      </c>
      <c r="J12" s="211" t="e">
        <f>IF('Crisis Indicator Data'!#REF!="No Data",1,IF(#REF!&lt;&gt;"",1,0))</f>
        <v>#REF!</v>
      </c>
      <c r="K12" s="211" t="e">
        <f>IF('Crisis Indicator Data'!#REF!="No Data",1,IF(#REF!&lt;&gt;"",1,0))</f>
        <v>#REF!</v>
      </c>
      <c r="L12" s="211" t="e">
        <f>IF('Crisis Indicator Data'!#REF!="No Data",1,IF(#REF!&lt;&gt;"",1,0))</f>
        <v>#REF!</v>
      </c>
      <c r="M12" s="211" t="e">
        <f>IF('Crisis Indicator Data'!#REF!="No Data",1,IF(#REF!&lt;&gt;"",1,0))</f>
        <v>#REF!</v>
      </c>
      <c r="N12" s="211" t="e">
        <f>IF('Crisis Indicator Data'!#REF!="No Data",1,IF(#REF!&lt;&gt;"",1,0))</f>
        <v>#REF!</v>
      </c>
      <c r="O12" s="211" t="e">
        <f>IF('Crisis Indicator Data'!#REF!="No Data",1,IF(#REF!&lt;&gt;"",1,0))</f>
        <v>#REF!</v>
      </c>
      <c r="P12" s="211" t="e">
        <f>IF('Crisis Indicator Data'!#REF!="No Data",1,IF(#REF!&lt;&gt;"",1,0))</f>
        <v>#REF!</v>
      </c>
      <c r="Q12" s="211" t="e">
        <f>IF('Crisis Indicator Data'!#REF!="No Data",1,IF(#REF!&lt;&gt;"",1,0))</f>
        <v>#REF!</v>
      </c>
      <c r="R12" s="211" t="e">
        <f>IF('Crisis Indicator Data'!#REF!="No Data",1,IF(#REF!&lt;&gt;"",1,0))</f>
        <v>#REF!</v>
      </c>
      <c r="S12" s="211" t="e">
        <f>IF('Crisis Indicator Data'!#REF!="No Data",1,IF(#REF!&lt;&gt;"",1,0))</f>
        <v>#REF!</v>
      </c>
      <c r="T12" s="211" t="e">
        <f>IF('Crisis Indicator Data'!#REF!="No Data",1,IF(#REF!&lt;&gt;"",1,0))</f>
        <v>#REF!</v>
      </c>
      <c r="U12" s="211" t="e">
        <f>IF('Crisis Indicator Data'!#REF!="No Data",1,IF(#REF!&lt;&gt;"",1,0))</f>
        <v>#REF!</v>
      </c>
      <c r="V12" s="211" t="e">
        <f>IF('Crisis Indicator Data'!#REF!="No Data",1,IF(#REF!&lt;&gt;"",1,0))</f>
        <v>#REF!</v>
      </c>
      <c r="W12" s="211" t="e">
        <f>IF('Crisis Indicator Data'!#REF!="No Data",1,IF(#REF!&lt;&gt;"",1,0))</f>
        <v>#REF!</v>
      </c>
      <c r="X12" s="211" t="e">
        <f>IF('Crisis Indicator Data'!#REF!="No Data",1,IF(#REF!&lt;&gt;"",1,0))</f>
        <v>#REF!</v>
      </c>
      <c r="Y12" s="211" t="e">
        <f>IF('Crisis Indicator Data'!#REF!="No Data",1,IF(#REF!&lt;&gt;"",1,0))</f>
        <v>#REF!</v>
      </c>
      <c r="Z12" s="211" t="e">
        <f>IF('Crisis Indicator Data'!#REF!="No Data",1,IF(#REF!&lt;&gt;"",1,0))</f>
        <v>#REF!</v>
      </c>
      <c r="AA12" s="211" t="e">
        <f>IF('Crisis Indicator Data'!#REF!="No Data",1,IF(#REF!&lt;&gt;"",1,0))</f>
        <v>#REF!</v>
      </c>
      <c r="AB12" s="211" t="e">
        <f>IF('Crisis Indicator Data'!#REF!="No Data",1,IF(#REF!&lt;&gt;"",1,0))</f>
        <v>#REF!</v>
      </c>
      <c r="AC12" s="211" t="e">
        <f>IF('Crisis Indicator Data'!#REF!="No Data",1,IF(#REF!&lt;&gt;"",1,0))</f>
        <v>#REF!</v>
      </c>
      <c r="AD12" s="211" t="e">
        <f>IF('Crisis Indicator Data'!#REF!="No Data",1,IF(#REF!&lt;&gt;"",1,0))</f>
        <v>#REF!</v>
      </c>
      <c r="AE12" s="211" t="e">
        <f>IF('Crisis Indicator Data'!#REF!="No Data",1,IF(#REF!&lt;&gt;"",1,0))</f>
        <v>#REF!</v>
      </c>
      <c r="AF12" s="211" t="e">
        <f>IF('Crisis Indicator Data'!#REF!="No Data",1,IF(#REF!&lt;&gt;"",1,0))</f>
        <v>#REF!</v>
      </c>
      <c r="AG12" s="211" t="e">
        <f>IF('Crisis Indicator Data'!#REF!="No Data",1,IF(#REF!&lt;&gt;"",1,0))</f>
        <v>#REF!</v>
      </c>
      <c r="AH12" s="211" t="e">
        <f>IF('Crisis Indicator Data'!#REF!="No Data",1,IF(#REF!&lt;&gt;"",1,0))</f>
        <v>#REF!</v>
      </c>
      <c r="AI12" s="211" t="e">
        <f>IF('Crisis Indicator Data'!#REF!="No Data",1,IF(#REF!&lt;&gt;"",1,0))</f>
        <v>#REF!</v>
      </c>
      <c r="AJ12" s="211" t="e">
        <f>IF('Crisis Indicator Data'!#REF!="No Data",1,IF(#REF!&lt;&gt;"",1,0))</f>
        <v>#REF!</v>
      </c>
      <c r="AK12" s="211" t="e">
        <f>IF('Crisis Indicator Data'!#REF!="No Data",1,IF(#REF!&lt;&gt;"",1,0))</f>
        <v>#REF!</v>
      </c>
      <c r="AL12" s="211" t="e">
        <f>IF('Crisis Indicator Data'!#REF!="No Data",1,IF(#REF!&lt;&gt;"",1,0))</f>
        <v>#REF!</v>
      </c>
      <c r="AM12" s="211" t="e">
        <f>IF('Crisis Indicator Data'!#REF!="No Data",1,IF(#REF!&lt;&gt;"",1,0))</f>
        <v>#REF!</v>
      </c>
      <c r="AN12" s="211" t="e">
        <f>IF('Crisis Indicator Data'!#REF!="No Data",1,IF(#REF!&lt;&gt;"",1,0))</f>
        <v>#REF!</v>
      </c>
      <c r="AO12" s="211" t="e">
        <f>IF('Crisis Indicator Data'!#REF!="No Data",1,IF(#REF!&lt;&gt;"",1,0))</f>
        <v>#REF!</v>
      </c>
      <c r="AP12" s="211" t="e">
        <f>IF('Crisis Indicator Data'!#REF!="No Data",1,IF(#REF!&lt;&gt;"",1,0))</f>
        <v>#REF!</v>
      </c>
      <c r="AQ12" s="211" t="e">
        <f>IF('Crisis Indicator Data'!#REF!="No Data",1,IF(#REF!&lt;&gt;"",1,0))</f>
        <v>#REF!</v>
      </c>
      <c r="AR12" s="211" t="e">
        <f>IF('Crisis Indicator Data'!#REF!="No Data",1,IF(#REF!&lt;&gt;"",1,0))</f>
        <v>#REF!</v>
      </c>
      <c r="AS12" s="211" t="e">
        <f>IF('Crisis Indicator Data'!#REF!="No Data",1,IF(#REF!&lt;&gt;"",1,0))</f>
        <v>#REF!</v>
      </c>
      <c r="AT12" s="211" t="e">
        <f>IF('Crisis Indicator Data'!#REF!="No Data",1,IF(#REF!&lt;&gt;"",1,0))</f>
        <v>#REF!</v>
      </c>
      <c r="AU12" s="211" t="e">
        <f>IF('Crisis Indicator Data'!#REF!="No Data",1,IF(#REF!&lt;&gt;"",1,0))</f>
        <v>#REF!</v>
      </c>
      <c r="AV12" s="211" t="e">
        <f>IF('Crisis Indicator Data'!#REF!="No Data",1,IF(#REF!&lt;&gt;"",1,0))</f>
        <v>#REF!</v>
      </c>
      <c r="AW12" s="211" t="e">
        <f>IF('Crisis Indicator Data'!#REF!="No Data",1,IF(#REF!&lt;&gt;"",1,0))</f>
        <v>#REF!</v>
      </c>
      <c r="AX12" s="211" t="e">
        <f>IF('Crisis Indicator Data'!#REF!="No Data",1,IF(#REF!&lt;&gt;"",1,0))</f>
        <v>#REF!</v>
      </c>
      <c r="AY12" s="211" t="e">
        <f>IF('Crisis Indicator Data'!#REF!="No Data",1,IF(#REF!&lt;&gt;"",1,0))</f>
        <v>#REF!</v>
      </c>
      <c r="AZ12" s="211" t="e">
        <f>IF('Crisis Indicator Data'!#REF!="No Data",1,IF(#REF!&lt;&gt;"",1,0))</f>
        <v>#REF!</v>
      </c>
      <c r="BA12" t="e">
        <f t="shared" si="0"/>
        <v>#REF!</v>
      </c>
      <c r="BB12" s="22" t="e">
        <f t="shared" si="1"/>
        <v>#REF!</v>
      </c>
    </row>
    <row r="13" spans="1:54" x14ac:dyDescent="0.25">
      <c r="A13" t="s">
        <v>8389</v>
      </c>
      <c r="B13" s="211" t="e">
        <f>IF('Crisis Indicator Data'!#REF!="No Data",1,IF(#REF!&lt;&gt;"",1,0))</f>
        <v>#REF!</v>
      </c>
      <c r="C13" s="211" t="e">
        <f>IF('Crisis Indicator Data'!#REF!="No Data",1,IF(#REF!&lt;&gt;"",1,0))</f>
        <v>#REF!</v>
      </c>
      <c r="D13" s="211" t="e">
        <f>IF('Crisis Indicator Data'!#REF!="No Data",1,IF(#REF!&lt;&gt;"",1,0))</f>
        <v>#REF!</v>
      </c>
      <c r="E13" s="211" t="e">
        <f>IF('Crisis Indicator Data'!#REF!="No Data",1,IF(#REF!&lt;&gt;"",1,0))</f>
        <v>#REF!</v>
      </c>
      <c r="F13" s="211" t="e">
        <f>IF('Crisis Indicator Data'!#REF!="No Data",1,IF(#REF!&lt;&gt;"",1,0))</f>
        <v>#REF!</v>
      </c>
      <c r="G13" s="211" t="e">
        <f>IF('Crisis Indicator Data'!#REF!="No Data",1,IF(#REF!&lt;&gt;"",1,0))</f>
        <v>#REF!</v>
      </c>
      <c r="H13" s="211" t="e">
        <f>IF('Crisis Indicator Data'!#REF!="No Data",1,IF(#REF!&lt;&gt;"",1,0))</f>
        <v>#REF!</v>
      </c>
      <c r="I13" s="211" t="e">
        <f>IF('Crisis Indicator Data'!#REF!="No Data",1,IF(#REF!&lt;&gt;"",1,0))</f>
        <v>#REF!</v>
      </c>
      <c r="J13" s="211" t="e">
        <f>IF('Crisis Indicator Data'!#REF!="No Data",1,IF(#REF!&lt;&gt;"",1,0))</f>
        <v>#REF!</v>
      </c>
      <c r="K13" s="211" t="e">
        <f>IF('Crisis Indicator Data'!#REF!="No Data",1,IF(#REF!&lt;&gt;"",1,0))</f>
        <v>#REF!</v>
      </c>
      <c r="L13" s="211" t="e">
        <f>IF('Crisis Indicator Data'!#REF!="No Data",1,IF(#REF!&lt;&gt;"",1,0))</f>
        <v>#REF!</v>
      </c>
      <c r="M13" s="211" t="e">
        <f>IF('Crisis Indicator Data'!#REF!="No Data",1,IF(#REF!&lt;&gt;"",1,0))</f>
        <v>#REF!</v>
      </c>
      <c r="N13" s="211" t="e">
        <f>IF('Crisis Indicator Data'!#REF!="No Data",1,IF(#REF!&lt;&gt;"",1,0))</f>
        <v>#REF!</v>
      </c>
      <c r="O13" s="211" t="e">
        <f>IF('Crisis Indicator Data'!#REF!="No Data",1,IF(#REF!&lt;&gt;"",1,0))</f>
        <v>#REF!</v>
      </c>
      <c r="P13" s="211" t="e">
        <f>IF('Crisis Indicator Data'!#REF!="No Data",1,IF(#REF!&lt;&gt;"",1,0))</f>
        <v>#REF!</v>
      </c>
      <c r="Q13" s="211" t="e">
        <f>IF('Crisis Indicator Data'!#REF!="No Data",1,IF(#REF!&lt;&gt;"",1,0))</f>
        <v>#REF!</v>
      </c>
      <c r="R13" s="211" t="e">
        <f>IF('Crisis Indicator Data'!#REF!="No Data",1,IF(#REF!&lt;&gt;"",1,0))</f>
        <v>#REF!</v>
      </c>
      <c r="S13" s="211" t="e">
        <f>IF('Crisis Indicator Data'!#REF!="No Data",1,IF(#REF!&lt;&gt;"",1,0))</f>
        <v>#REF!</v>
      </c>
      <c r="T13" s="211" t="e">
        <f>IF('Crisis Indicator Data'!#REF!="No Data",1,IF(#REF!&lt;&gt;"",1,0))</f>
        <v>#REF!</v>
      </c>
      <c r="U13" s="211" t="e">
        <f>IF('Crisis Indicator Data'!#REF!="No Data",1,IF(#REF!&lt;&gt;"",1,0))</f>
        <v>#REF!</v>
      </c>
      <c r="V13" s="211" t="e">
        <f>IF('Crisis Indicator Data'!#REF!="No Data",1,IF(#REF!&lt;&gt;"",1,0))</f>
        <v>#REF!</v>
      </c>
      <c r="W13" s="211" t="e">
        <f>IF('Crisis Indicator Data'!#REF!="No Data",1,IF(#REF!&lt;&gt;"",1,0))</f>
        <v>#REF!</v>
      </c>
      <c r="X13" s="211" t="e">
        <f>IF('Crisis Indicator Data'!#REF!="No Data",1,IF(#REF!&lt;&gt;"",1,0))</f>
        <v>#REF!</v>
      </c>
      <c r="Y13" s="211" t="e">
        <f>IF('Crisis Indicator Data'!#REF!="No Data",1,IF(#REF!&lt;&gt;"",1,0))</f>
        <v>#REF!</v>
      </c>
      <c r="Z13" s="211" t="e">
        <f>IF('Crisis Indicator Data'!#REF!="No Data",1,IF(#REF!&lt;&gt;"",1,0))</f>
        <v>#REF!</v>
      </c>
      <c r="AA13" s="211" t="e">
        <f>IF('Crisis Indicator Data'!#REF!="No Data",1,IF(#REF!&lt;&gt;"",1,0))</f>
        <v>#REF!</v>
      </c>
      <c r="AB13" s="211" t="e">
        <f>IF('Crisis Indicator Data'!#REF!="No Data",1,IF(#REF!&lt;&gt;"",1,0))</f>
        <v>#REF!</v>
      </c>
      <c r="AC13" s="211" t="e">
        <f>IF('Crisis Indicator Data'!#REF!="No Data",1,IF(#REF!&lt;&gt;"",1,0))</f>
        <v>#REF!</v>
      </c>
      <c r="AD13" s="211" t="e">
        <f>IF('Crisis Indicator Data'!#REF!="No Data",1,IF(#REF!&lt;&gt;"",1,0))</f>
        <v>#REF!</v>
      </c>
      <c r="AE13" s="211" t="e">
        <f>IF('Crisis Indicator Data'!#REF!="No Data",1,IF(#REF!&lt;&gt;"",1,0))</f>
        <v>#REF!</v>
      </c>
      <c r="AF13" s="211" t="e">
        <f>IF('Crisis Indicator Data'!#REF!="No Data",1,IF(#REF!&lt;&gt;"",1,0))</f>
        <v>#REF!</v>
      </c>
      <c r="AG13" s="211" t="e">
        <f>IF('Crisis Indicator Data'!#REF!="No Data",1,IF(#REF!&lt;&gt;"",1,0))</f>
        <v>#REF!</v>
      </c>
      <c r="AH13" s="211" t="e">
        <f>IF('Crisis Indicator Data'!#REF!="No Data",1,IF(#REF!&lt;&gt;"",1,0))</f>
        <v>#REF!</v>
      </c>
      <c r="AI13" s="211" t="e">
        <f>IF('Crisis Indicator Data'!#REF!="No Data",1,IF(#REF!&lt;&gt;"",1,0))</f>
        <v>#REF!</v>
      </c>
      <c r="AJ13" s="211" t="e">
        <f>IF('Crisis Indicator Data'!#REF!="No Data",1,IF(#REF!&lt;&gt;"",1,0))</f>
        <v>#REF!</v>
      </c>
      <c r="AK13" s="211" t="e">
        <f>IF('Crisis Indicator Data'!#REF!="No Data",1,IF(#REF!&lt;&gt;"",1,0))</f>
        <v>#REF!</v>
      </c>
      <c r="AL13" s="211" t="e">
        <f>IF('Crisis Indicator Data'!#REF!="No Data",1,IF(#REF!&lt;&gt;"",1,0))</f>
        <v>#REF!</v>
      </c>
      <c r="AM13" s="211" t="e">
        <f>IF('Crisis Indicator Data'!#REF!="No Data",1,IF(#REF!&lt;&gt;"",1,0))</f>
        <v>#REF!</v>
      </c>
      <c r="AN13" s="211" t="e">
        <f>IF('Crisis Indicator Data'!#REF!="No Data",1,IF(#REF!&lt;&gt;"",1,0))</f>
        <v>#REF!</v>
      </c>
      <c r="AO13" s="211" t="e">
        <f>IF('Crisis Indicator Data'!#REF!="No Data",1,IF(#REF!&lt;&gt;"",1,0))</f>
        <v>#REF!</v>
      </c>
      <c r="AP13" s="211" t="e">
        <f>IF('Crisis Indicator Data'!#REF!="No Data",1,IF(#REF!&lt;&gt;"",1,0))</f>
        <v>#REF!</v>
      </c>
      <c r="AQ13" s="211" t="e">
        <f>IF('Crisis Indicator Data'!#REF!="No Data",1,IF(#REF!&lt;&gt;"",1,0))</f>
        <v>#REF!</v>
      </c>
      <c r="AR13" s="211" t="e">
        <f>IF('Crisis Indicator Data'!#REF!="No Data",1,IF(#REF!&lt;&gt;"",1,0))</f>
        <v>#REF!</v>
      </c>
      <c r="AS13" s="211" t="e">
        <f>IF('Crisis Indicator Data'!#REF!="No Data",1,IF(#REF!&lt;&gt;"",1,0))</f>
        <v>#REF!</v>
      </c>
      <c r="AT13" s="211" t="e">
        <f>IF('Crisis Indicator Data'!#REF!="No Data",1,IF(#REF!&lt;&gt;"",1,0))</f>
        <v>#REF!</v>
      </c>
      <c r="AU13" s="211" t="e">
        <f>IF('Crisis Indicator Data'!#REF!="No Data",1,IF(#REF!&lt;&gt;"",1,0))</f>
        <v>#REF!</v>
      </c>
      <c r="AV13" s="211" t="e">
        <f>IF('Crisis Indicator Data'!#REF!="No Data",1,IF(#REF!&lt;&gt;"",1,0))</f>
        <v>#REF!</v>
      </c>
      <c r="AW13" s="211" t="e">
        <f>IF('Crisis Indicator Data'!#REF!="No Data",1,IF(#REF!&lt;&gt;"",1,0))</f>
        <v>#REF!</v>
      </c>
      <c r="AX13" s="211" t="e">
        <f>IF('Crisis Indicator Data'!#REF!="No Data",1,IF(#REF!&lt;&gt;"",1,0))</f>
        <v>#REF!</v>
      </c>
      <c r="AY13" s="211" t="e">
        <f>IF('Crisis Indicator Data'!#REF!="No Data",1,IF(#REF!&lt;&gt;"",1,0))</f>
        <v>#REF!</v>
      </c>
      <c r="AZ13" s="211" t="e">
        <f>IF('Crisis Indicator Data'!#REF!="No Data",1,IF(#REF!&lt;&gt;"",1,0))</f>
        <v>#REF!</v>
      </c>
      <c r="BA13" t="e">
        <f t="shared" si="0"/>
        <v>#REF!</v>
      </c>
      <c r="BB13" s="22" t="e">
        <f t="shared" si="1"/>
        <v>#REF!</v>
      </c>
    </row>
    <row r="14" spans="1:54" x14ac:dyDescent="0.25">
      <c r="A14" t="s">
        <v>8385</v>
      </c>
      <c r="B14" s="211" t="e">
        <f>IF('Crisis Indicator Data'!#REF!="No Data",1,IF(#REF!&lt;&gt;"",1,0))</f>
        <v>#REF!</v>
      </c>
      <c r="C14" s="211" t="e">
        <f>IF('Crisis Indicator Data'!#REF!="No Data",1,IF(#REF!&lt;&gt;"",1,0))</f>
        <v>#REF!</v>
      </c>
      <c r="D14" s="211" t="e">
        <f>IF('Crisis Indicator Data'!#REF!="No Data",1,IF(#REF!&lt;&gt;"",1,0))</f>
        <v>#REF!</v>
      </c>
      <c r="E14" s="211" t="e">
        <f>IF('Crisis Indicator Data'!#REF!="No Data",1,IF(#REF!&lt;&gt;"",1,0))</f>
        <v>#REF!</v>
      </c>
      <c r="F14" s="211" t="e">
        <f>IF('Crisis Indicator Data'!#REF!="No Data",1,IF(#REF!&lt;&gt;"",1,0))</f>
        <v>#REF!</v>
      </c>
      <c r="G14" s="211" t="e">
        <f>IF('Crisis Indicator Data'!#REF!="No Data",1,IF(#REF!&lt;&gt;"",1,0))</f>
        <v>#REF!</v>
      </c>
      <c r="H14" s="211" t="e">
        <f>IF('Crisis Indicator Data'!#REF!="No Data",1,IF(#REF!&lt;&gt;"",1,0))</f>
        <v>#REF!</v>
      </c>
      <c r="I14" s="211" t="e">
        <f>IF('Crisis Indicator Data'!#REF!="No Data",1,IF(#REF!&lt;&gt;"",1,0))</f>
        <v>#REF!</v>
      </c>
      <c r="J14" s="211" t="e">
        <f>IF('Crisis Indicator Data'!#REF!="No Data",1,IF(#REF!&lt;&gt;"",1,0))</f>
        <v>#REF!</v>
      </c>
      <c r="K14" s="211" t="e">
        <f>IF('Crisis Indicator Data'!#REF!="No Data",1,IF(#REF!&lt;&gt;"",1,0))</f>
        <v>#REF!</v>
      </c>
      <c r="L14" s="211" t="e">
        <f>IF('Crisis Indicator Data'!#REF!="No Data",1,IF(#REF!&lt;&gt;"",1,0))</f>
        <v>#REF!</v>
      </c>
      <c r="M14" s="211" t="e">
        <f>IF('Crisis Indicator Data'!#REF!="No Data",1,IF(#REF!&lt;&gt;"",1,0))</f>
        <v>#REF!</v>
      </c>
      <c r="N14" s="211" t="e">
        <f>IF('Crisis Indicator Data'!#REF!="No Data",1,IF(#REF!&lt;&gt;"",1,0))</f>
        <v>#REF!</v>
      </c>
      <c r="O14" s="211" t="e">
        <f>IF('Crisis Indicator Data'!#REF!="No Data",1,IF(#REF!&lt;&gt;"",1,0))</f>
        <v>#REF!</v>
      </c>
      <c r="P14" s="211" t="e">
        <f>IF('Crisis Indicator Data'!#REF!="No Data",1,IF(#REF!&lt;&gt;"",1,0))</f>
        <v>#REF!</v>
      </c>
      <c r="Q14" s="211" t="e">
        <f>IF('Crisis Indicator Data'!#REF!="No Data",1,IF(#REF!&lt;&gt;"",1,0))</f>
        <v>#REF!</v>
      </c>
      <c r="R14" s="211" t="e">
        <f>IF('Crisis Indicator Data'!#REF!="No Data",1,IF(#REF!&lt;&gt;"",1,0))</f>
        <v>#REF!</v>
      </c>
      <c r="S14" s="211" t="e">
        <f>IF('Crisis Indicator Data'!#REF!="No Data",1,IF(#REF!&lt;&gt;"",1,0))</f>
        <v>#REF!</v>
      </c>
      <c r="T14" s="211" t="e">
        <f>IF('Crisis Indicator Data'!#REF!="No Data",1,IF(#REF!&lt;&gt;"",1,0))</f>
        <v>#REF!</v>
      </c>
      <c r="U14" s="211" t="e">
        <f>IF('Crisis Indicator Data'!#REF!="No Data",1,IF(#REF!&lt;&gt;"",1,0))</f>
        <v>#REF!</v>
      </c>
      <c r="V14" s="211" t="e">
        <f>IF('Crisis Indicator Data'!#REF!="No Data",1,IF(#REF!&lt;&gt;"",1,0))</f>
        <v>#REF!</v>
      </c>
      <c r="W14" s="211" t="e">
        <f>IF('Crisis Indicator Data'!#REF!="No Data",1,IF(#REF!&lt;&gt;"",1,0))</f>
        <v>#REF!</v>
      </c>
      <c r="X14" s="211" t="e">
        <f>IF('Crisis Indicator Data'!#REF!="No Data",1,IF(#REF!&lt;&gt;"",1,0))</f>
        <v>#REF!</v>
      </c>
      <c r="Y14" s="211" t="e">
        <f>IF('Crisis Indicator Data'!#REF!="No Data",1,IF(#REF!&lt;&gt;"",1,0))</f>
        <v>#REF!</v>
      </c>
      <c r="Z14" s="211" t="e">
        <f>IF('Crisis Indicator Data'!#REF!="No Data",1,IF(#REF!&lt;&gt;"",1,0))</f>
        <v>#REF!</v>
      </c>
      <c r="AA14" s="211" t="e">
        <f>IF('Crisis Indicator Data'!#REF!="No Data",1,IF(#REF!&lt;&gt;"",1,0))</f>
        <v>#REF!</v>
      </c>
      <c r="AB14" s="211" t="e">
        <f>IF('Crisis Indicator Data'!#REF!="No Data",1,IF(#REF!&lt;&gt;"",1,0))</f>
        <v>#REF!</v>
      </c>
      <c r="AC14" s="211" t="e">
        <f>IF('Crisis Indicator Data'!#REF!="No Data",1,IF(#REF!&lt;&gt;"",1,0))</f>
        <v>#REF!</v>
      </c>
      <c r="AD14" s="211" t="e">
        <f>IF('Crisis Indicator Data'!#REF!="No Data",1,IF(#REF!&lt;&gt;"",1,0))</f>
        <v>#REF!</v>
      </c>
      <c r="AE14" s="211" t="e">
        <f>IF('Crisis Indicator Data'!#REF!="No Data",1,IF(#REF!&lt;&gt;"",1,0))</f>
        <v>#REF!</v>
      </c>
      <c r="AF14" s="211" t="e">
        <f>IF('Crisis Indicator Data'!#REF!="No Data",1,IF(#REF!&lt;&gt;"",1,0))</f>
        <v>#REF!</v>
      </c>
      <c r="AG14" s="211" t="e">
        <f>IF('Crisis Indicator Data'!#REF!="No Data",1,IF(#REF!&lt;&gt;"",1,0))</f>
        <v>#REF!</v>
      </c>
      <c r="AH14" s="211" t="e">
        <f>IF('Crisis Indicator Data'!#REF!="No Data",1,IF(#REF!&lt;&gt;"",1,0))</f>
        <v>#REF!</v>
      </c>
      <c r="AI14" s="211" t="e">
        <f>IF('Crisis Indicator Data'!#REF!="No Data",1,IF(#REF!&lt;&gt;"",1,0))</f>
        <v>#REF!</v>
      </c>
      <c r="AJ14" s="211" t="e">
        <f>IF('Crisis Indicator Data'!#REF!="No Data",1,IF(#REF!&lt;&gt;"",1,0))</f>
        <v>#REF!</v>
      </c>
      <c r="AK14" s="211" t="e">
        <f>IF('Crisis Indicator Data'!#REF!="No Data",1,IF(#REF!&lt;&gt;"",1,0))</f>
        <v>#REF!</v>
      </c>
      <c r="AL14" s="211" t="e">
        <f>IF('Crisis Indicator Data'!#REF!="No Data",1,IF(#REF!&lt;&gt;"",1,0))</f>
        <v>#REF!</v>
      </c>
      <c r="AM14" s="211" t="e">
        <f>IF('Crisis Indicator Data'!#REF!="No Data",1,IF(#REF!&lt;&gt;"",1,0))</f>
        <v>#REF!</v>
      </c>
      <c r="AN14" s="211" t="e">
        <f>IF('Crisis Indicator Data'!#REF!="No Data",1,IF(#REF!&lt;&gt;"",1,0))</f>
        <v>#REF!</v>
      </c>
      <c r="AO14" s="211" t="e">
        <f>IF('Crisis Indicator Data'!#REF!="No Data",1,IF(#REF!&lt;&gt;"",1,0))</f>
        <v>#REF!</v>
      </c>
      <c r="AP14" s="211" t="e">
        <f>IF('Crisis Indicator Data'!#REF!="No Data",1,IF(#REF!&lt;&gt;"",1,0))</f>
        <v>#REF!</v>
      </c>
      <c r="AQ14" s="211" t="e">
        <f>IF('Crisis Indicator Data'!#REF!="No Data",1,IF(#REF!&lt;&gt;"",1,0))</f>
        <v>#REF!</v>
      </c>
      <c r="AR14" s="211" t="e">
        <f>IF('Crisis Indicator Data'!#REF!="No Data",1,IF(#REF!&lt;&gt;"",1,0))</f>
        <v>#REF!</v>
      </c>
      <c r="AS14" s="211" t="e">
        <f>IF('Crisis Indicator Data'!#REF!="No Data",1,IF(#REF!&lt;&gt;"",1,0))</f>
        <v>#REF!</v>
      </c>
      <c r="AT14" s="211" t="e">
        <f>IF('Crisis Indicator Data'!#REF!="No Data",1,IF(#REF!&lt;&gt;"",1,0))</f>
        <v>#REF!</v>
      </c>
      <c r="AU14" s="211" t="e">
        <f>IF('Crisis Indicator Data'!#REF!="No Data",1,IF(#REF!&lt;&gt;"",1,0))</f>
        <v>#REF!</v>
      </c>
      <c r="AV14" s="211" t="e">
        <f>IF('Crisis Indicator Data'!#REF!="No Data",1,IF(#REF!&lt;&gt;"",1,0))</f>
        <v>#REF!</v>
      </c>
      <c r="AW14" s="211" t="e">
        <f>IF('Crisis Indicator Data'!#REF!="No Data",1,IF(#REF!&lt;&gt;"",1,0))</f>
        <v>#REF!</v>
      </c>
      <c r="AX14" s="211" t="e">
        <f>IF('Crisis Indicator Data'!#REF!="No Data",1,IF(#REF!&lt;&gt;"",1,0))</f>
        <v>#REF!</v>
      </c>
      <c r="AY14" s="211" t="e">
        <f>IF('Crisis Indicator Data'!#REF!="No Data",1,IF(#REF!&lt;&gt;"",1,0))</f>
        <v>#REF!</v>
      </c>
      <c r="AZ14" s="211" t="e">
        <f>IF('Crisis Indicator Data'!#REF!="No Data",1,IF(#REF!&lt;&gt;"",1,0))</f>
        <v>#REF!</v>
      </c>
      <c r="BA14" t="e">
        <f t="shared" si="0"/>
        <v>#REF!</v>
      </c>
      <c r="BB14" s="22" t="e">
        <f t="shared" si="1"/>
        <v>#REF!</v>
      </c>
    </row>
    <row r="15" spans="1:54" x14ac:dyDescent="0.25">
      <c r="A15" t="s">
        <v>8402</v>
      </c>
      <c r="B15" s="211" t="e">
        <f>IF('Crisis Indicator Data'!#REF!="No Data",1,IF(#REF!&lt;&gt;"",1,0))</f>
        <v>#REF!</v>
      </c>
      <c r="C15" s="211" t="e">
        <f>IF('Crisis Indicator Data'!#REF!="No Data",1,IF(#REF!&lt;&gt;"",1,0))</f>
        <v>#REF!</v>
      </c>
      <c r="D15" s="211" t="e">
        <f>IF('Crisis Indicator Data'!#REF!="No Data",1,IF(#REF!&lt;&gt;"",1,0))</f>
        <v>#REF!</v>
      </c>
      <c r="E15" s="211" t="e">
        <f>IF('Crisis Indicator Data'!#REF!="No Data",1,IF(#REF!&lt;&gt;"",1,0))</f>
        <v>#REF!</v>
      </c>
      <c r="F15" s="211" t="e">
        <f>IF('Crisis Indicator Data'!#REF!="No Data",1,IF(#REF!&lt;&gt;"",1,0))</f>
        <v>#REF!</v>
      </c>
      <c r="G15" s="211" t="e">
        <f>IF('Crisis Indicator Data'!#REF!="No Data",1,IF(#REF!&lt;&gt;"",1,0))</f>
        <v>#REF!</v>
      </c>
      <c r="H15" s="211" t="e">
        <f>IF('Crisis Indicator Data'!#REF!="No Data",1,IF(#REF!&lt;&gt;"",1,0))</f>
        <v>#REF!</v>
      </c>
      <c r="I15" s="211" t="e">
        <f>IF('Crisis Indicator Data'!#REF!="No Data",1,IF(#REF!&lt;&gt;"",1,0))</f>
        <v>#REF!</v>
      </c>
      <c r="J15" s="211" t="e">
        <f>IF('Crisis Indicator Data'!#REF!="No Data",1,IF(#REF!&lt;&gt;"",1,0))</f>
        <v>#REF!</v>
      </c>
      <c r="K15" s="211" t="e">
        <f>IF('Crisis Indicator Data'!#REF!="No Data",1,IF(#REF!&lt;&gt;"",1,0))</f>
        <v>#REF!</v>
      </c>
      <c r="L15" s="211" t="e">
        <f>IF('Crisis Indicator Data'!#REF!="No Data",1,IF(#REF!&lt;&gt;"",1,0))</f>
        <v>#REF!</v>
      </c>
      <c r="M15" s="211" t="e">
        <f>IF('Crisis Indicator Data'!#REF!="No Data",1,IF(#REF!&lt;&gt;"",1,0))</f>
        <v>#REF!</v>
      </c>
      <c r="N15" s="211" t="e">
        <f>IF('Crisis Indicator Data'!#REF!="No Data",1,IF(#REF!&lt;&gt;"",1,0))</f>
        <v>#REF!</v>
      </c>
      <c r="O15" s="211" t="e">
        <f>IF('Crisis Indicator Data'!#REF!="No Data",1,IF(#REF!&lt;&gt;"",1,0))</f>
        <v>#REF!</v>
      </c>
      <c r="P15" s="211" t="e">
        <f>IF('Crisis Indicator Data'!#REF!="No Data",1,IF(#REF!&lt;&gt;"",1,0))</f>
        <v>#REF!</v>
      </c>
      <c r="Q15" s="211" t="e">
        <f>IF('Crisis Indicator Data'!#REF!="No Data",1,IF(#REF!&lt;&gt;"",1,0))</f>
        <v>#REF!</v>
      </c>
      <c r="R15" s="211" t="e">
        <f>IF('Crisis Indicator Data'!#REF!="No Data",1,IF(#REF!&lt;&gt;"",1,0))</f>
        <v>#REF!</v>
      </c>
      <c r="S15" s="211" t="e">
        <f>IF('Crisis Indicator Data'!#REF!="No Data",1,IF(#REF!&lt;&gt;"",1,0))</f>
        <v>#REF!</v>
      </c>
      <c r="T15" s="211" t="e">
        <f>IF('Crisis Indicator Data'!#REF!="No Data",1,IF(#REF!&lt;&gt;"",1,0))</f>
        <v>#REF!</v>
      </c>
      <c r="U15" s="211" t="e">
        <f>IF('Crisis Indicator Data'!#REF!="No Data",1,IF(#REF!&lt;&gt;"",1,0))</f>
        <v>#REF!</v>
      </c>
      <c r="V15" s="211" t="e">
        <f>IF('Crisis Indicator Data'!#REF!="No Data",1,IF(#REF!&lt;&gt;"",1,0))</f>
        <v>#REF!</v>
      </c>
      <c r="W15" s="211" t="e">
        <f>IF('Crisis Indicator Data'!#REF!="No Data",1,IF(#REF!&lt;&gt;"",1,0))</f>
        <v>#REF!</v>
      </c>
      <c r="X15" s="211" t="e">
        <f>IF('Crisis Indicator Data'!#REF!="No Data",1,IF(#REF!&lt;&gt;"",1,0))</f>
        <v>#REF!</v>
      </c>
      <c r="Y15" s="211" t="e">
        <f>IF('Crisis Indicator Data'!#REF!="No Data",1,IF(#REF!&lt;&gt;"",1,0))</f>
        <v>#REF!</v>
      </c>
      <c r="Z15" s="211" t="e">
        <f>IF('Crisis Indicator Data'!#REF!="No Data",1,IF(#REF!&lt;&gt;"",1,0))</f>
        <v>#REF!</v>
      </c>
      <c r="AA15" s="211" t="e">
        <f>IF('Crisis Indicator Data'!#REF!="No Data",1,IF(#REF!&lt;&gt;"",1,0))</f>
        <v>#REF!</v>
      </c>
      <c r="AB15" s="211" t="e">
        <f>IF('Crisis Indicator Data'!#REF!="No Data",1,IF(#REF!&lt;&gt;"",1,0))</f>
        <v>#REF!</v>
      </c>
      <c r="AC15" s="211" t="e">
        <f>IF('Crisis Indicator Data'!#REF!="No Data",1,IF(#REF!&lt;&gt;"",1,0))</f>
        <v>#REF!</v>
      </c>
      <c r="AD15" s="211" t="e">
        <f>IF('Crisis Indicator Data'!#REF!="No Data",1,IF(#REF!&lt;&gt;"",1,0))</f>
        <v>#REF!</v>
      </c>
      <c r="AE15" s="211" t="e">
        <f>IF('Crisis Indicator Data'!#REF!="No Data",1,IF(#REF!&lt;&gt;"",1,0))</f>
        <v>#REF!</v>
      </c>
      <c r="AF15" s="211" t="e">
        <f>IF('Crisis Indicator Data'!#REF!="No Data",1,IF(#REF!&lt;&gt;"",1,0))</f>
        <v>#REF!</v>
      </c>
      <c r="AG15" s="211" t="e">
        <f>IF('Crisis Indicator Data'!#REF!="No Data",1,IF(#REF!&lt;&gt;"",1,0))</f>
        <v>#REF!</v>
      </c>
      <c r="AH15" s="211" t="e">
        <f>IF('Crisis Indicator Data'!#REF!="No Data",1,IF(#REF!&lt;&gt;"",1,0))</f>
        <v>#REF!</v>
      </c>
      <c r="AI15" s="211" t="e">
        <f>IF('Crisis Indicator Data'!#REF!="No Data",1,IF(#REF!&lt;&gt;"",1,0))</f>
        <v>#REF!</v>
      </c>
      <c r="AJ15" s="211" t="e">
        <f>IF('Crisis Indicator Data'!#REF!="No Data",1,IF(#REF!&lt;&gt;"",1,0))</f>
        <v>#REF!</v>
      </c>
      <c r="AK15" s="211" t="e">
        <f>IF('Crisis Indicator Data'!#REF!="No Data",1,IF(#REF!&lt;&gt;"",1,0))</f>
        <v>#REF!</v>
      </c>
      <c r="AL15" s="211" t="e">
        <f>IF('Crisis Indicator Data'!#REF!="No Data",1,IF(#REF!&lt;&gt;"",1,0))</f>
        <v>#REF!</v>
      </c>
      <c r="AM15" s="211" t="e">
        <f>IF('Crisis Indicator Data'!#REF!="No Data",1,IF(#REF!&lt;&gt;"",1,0))</f>
        <v>#REF!</v>
      </c>
      <c r="AN15" s="211" t="e">
        <f>IF('Crisis Indicator Data'!#REF!="No Data",1,IF(#REF!&lt;&gt;"",1,0))</f>
        <v>#REF!</v>
      </c>
      <c r="AO15" s="211" t="e">
        <f>IF('Crisis Indicator Data'!#REF!="No Data",1,IF(#REF!&lt;&gt;"",1,0))</f>
        <v>#REF!</v>
      </c>
      <c r="AP15" s="211" t="e">
        <f>IF('Crisis Indicator Data'!#REF!="No Data",1,IF(#REF!&lt;&gt;"",1,0))</f>
        <v>#REF!</v>
      </c>
      <c r="AQ15" s="211" t="e">
        <f>IF('Crisis Indicator Data'!#REF!="No Data",1,IF(#REF!&lt;&gt;"",1,0))</f>
        <v>#REF!</v>
      </c>
      <c r="AR15" s="211" t="e">
        <f>IF('Crisis Indicator Data'!#REF!="No Data",1,IF(#REF!&lt;&gt;"",1,0))</f>
        <v>#REF!</v>
      </c>
      <c r="AS15" s="211" t="e">
        <f>IF('Crisis Indicator Data'!#REF!="No Data",1,IF(#REF!&lt;&gt;"",1,0))</f>
        <v>#REF!</v>
      </c>
      <c r="AT15" s="211" t="e">
        <f>IF('Crisis Indicator Data'!#REF!="No Data",1,IF(#REF!&lt;&gt;"",1,0))</f>
        <v>#REF!</v>
      </c>
      <c r="AU15" s="211" t="e">
        <f>IF('Crisis Indicator Data'!#REF!="No Data",1,IF(#REF!&lt;&gt;"",1,0))</f>
        <v>#REF!</v>
      </c>
      <c r="AV15" s="211" t="e">
        <f>IF('Crisis Indicator Data'!#REF!="No Data",1,IF(#REF!&lt;&gt;"",1,0))</f>
        <v>#REF!</v>
      </c>
      <c r="AW15" s="211" t="e">
        <f>IF('Crisis Indicator Data'!#REF!="No Data",1,IF(#REF!&lt;&gt;"",1,0))</f>
        <v>#REF!</v>
      </c>
      <c r="AX15" s="211" t="e">
        <f>IF('Crisis Indicator Data'!#REF!="No Data",1,IF(#REF!&lt;&gt;"",1,0))</f>
        <v>#REF!</v>
      </c>
      <c r="AY15" s="211" t="e">
        <f>IF('Crisis Indicator Data'!#REF!="No Data",1,IF(#REF!&lt;&gt;"",1,0))</f>
        <v>#REF!</v>
      </c>
      <c r="AZ15" s="211" t="e">
        <f>IF('Crisis Indicator Data'!#REF!="No Data",1,IF(#REF!&lt;&gt;"",1,0))</f>
        <v>#REF!</v>
      </c>
      <c r="BA15" t="e">
        <f t="shared" si="0"/>
        <v>#REF!</v>
      </c>
      <c r="BB15" s="22" t="e">
        <f t="shared" si="1"/>
        <v>#REF!</v>
      </c>
    </row>
    <row r="16" spans="1:54" x14ac:dyDescent="0.25">
      <c r="A16" t="s">
        <v>8395</v>
      </c>
      <c r="B16" s="211" t="e">
        <f>IF('Crisis Indicator Data'!#REF!="No Data",1,IF(#REF!&lt;&gt;"",1,0))</f>
        <v>#REF!</v>
      </c>
      <c r="C16" s="211" t="e">
        <f>IF('Crisis Indicator Data'!#REF!="No Data",1,IF(#REF!&lt;&gt;"",1,0))</f>
        <v>#REF!</v>
      </c>
      <c r="D16" s="211" t="e">
        <f>IF('Crisis Indicator Data'!#REF!="No Data",1,IF(#REF!&lt;&gt;"",1,0))</f>
        <v>#REF!</v>
      </c>
      <c r="E16" s="211" t="e">
        <f>IF('Crisis Indicator Data'!#REF!="No Data",1,IF(#REF!&lt;&gt;"",1,0))</f>
        <v>#REF!</v>
      </c>
      <c r="F16" s="211" t="e">
        <f>IF('Crisis Indicator Data'!#REF!="No Data",1,IF(#REF!&lt;&gt;"",1,0))</f>
        <v>#REF!</v>
      </c>
      <c r="G16" s="211" t="e">
        <f>IF('Crisis Indicator Data'!#REF!="No Data",1,IF(#REF!&lt;&gt;"",1,0))</f>
        <v>#REF!</v>
      </c>
      <c r="H16" s="211" t="e">
        <f>IF('Crisis Indicator Data'!#REF!="No Data",1,IF(#REF!&lt;&gt;"",1,0))</f>
        <v>#REF!</v>
      </c>
      <c r="I16" s="211" t="e">
        <f>IF('Crisis Indicator Data'!#REF!="No Data",1,IF(#REF!&lt;&gt;"",1,0))</f>
        <v>#REF!</v>
      </c>
      <c r="J16" s="211" t="e">
        <f>IF('Crisis Indicator Data'!#REF!="No Data",1,IF(#REF!&lt;&gt;"",1,0))</f>
        <v>#REF!</v>
      </c>
      <c r="K16" s="211" t="e">
        <f>IF('Crisis Indicator Data'!#REF!="No Data",1,IF(#REF!&lt;&gt;"",1,0))</f>
        <v>#REF!</v>
      </c>
      <c r="L16" s="211" t="e">
        <f>IF('Crisis Indicator Data'!#REF!="No Data",1,IF(#REF!&lt;&gt;"",1,0))</f>
        <v>#REF!</v>
      </c>
      <c r="M16" s="211" t="e">
        <f>IF('Crisis Indicator Data'!#REF!="No Data",1,IF(#REF!&lt;&gt;"",1,0))</f>
        <v>#REF!</v>
      </c>
      <c r="N16" s="211" t="e">
        <f>IF('Crisis Indicator Data'!#REF!="No Data",1,IF(#REF!&lt;&gt;"",1,0))</f>
        <v>#REF!</v>
      </c>
      <c r="O16" s="211" t="e">
        <f>IF('Crisis Indicator Data'!#REF!="No Data",1,IF(#REF!&lt;&gt;"",1,0))</f>
        <v>#REF!</v>
      </c>
      <c r="P16" s="211" t="e">
        <f>IF('Crisis Indicator Data'!#REF!="No Data",1,IF(#REF!&lt;&gt;"",1,0))</f>
        <v>#REF!</v>
      </c>
      <c r="Q16" s="211" t="e">
        <f>IF('Crisis Indicator Data'!#REF!="No Data",1,IF(#REF!&lt;&gt;"",1,0))</f>
        <v>#REF!</v>
      </c>
      <c r="R16" s="211" t="e">
        <f>IF('Crisis Indicator Data'!#REF!="No Data",1,IF(#REF!&lt;&gt;"",1,0))</f>
        <v>#REF!</v>
      </c>
      <c r="S16" s="211" t="e">
        <f>IF('Crisis Indicator Data'!#REF!="No Data",1,IF(#REF!&lt;&gt;"",1,0))</f>
        <v>#REF!</v>
      </c>
      <c r="T16" s="211" t="e">
        <f>IF('Crisis Indicator Data'!#REF!="No Data",1,IF(#REF!&lt;&gt;"",1,0))</f>
        <v>#REF!</v>
      </c>
      <c r="U16" s="211" t="e">
        <f>IF('Crisis Indicator Data'!#REF!="No Data",1,IF(#REF!&lt;&gt;"",1,0))</f>
        <v>#REF!</v>
      </c>
      <c r="V16" s="211" t="e">
        <f>IF('Crisis Indicator Data'!#REF!="No Data",1,IF(#REF!&lt;&gt;"",1,0))</f>
        <v>#REF!</v>
      </c>
      <c r="W16" s="211" t="e">
        <f>IF('Crisis Indicator Data'!#REF!="No Data",1,IF(#REF!&lt;&gt;"",1,0))</f>
        <v>#REF!</v>
      </c>
      <c r="X16" s="211" t="e">
        <f>IF('Crisis Indicator Data'!#REF!="No Data",1,IF(#REF!&lt;&gt;"",1,0))</f>
        <v>#REF!</v>
      </c>
      <c r="Y16" s="211" t="e">
        <f>IF('Crisis Indicator Data'!#REF!="No Data",1,IF(#REF!&lt;&gt;"",1,0))</f>
        <v>#REF!</v>
      </c>
      <c r="Z16" s="211" t="e">
        <f>IF('Crisis Indicator Data'!#REF!="No Data",1,IF(#REF!&lt;&gt;"",1,0))</f>
        <v>#REF!</v>
      </c>
      <c r="AA16" s="211" t="e">
        <f>IF('Crisis Indicator Data'!#REF!="No Data",1,IF(#REF!&lt;&gt;"",1,0))</f>
        <v>#REF!</v>
      </c>
      <c r="AB16" s="211" t="e">
        <f>IF('Crisis Indicator Data'!#REF!="No Data",1,IF(#REF!&lt;&gt;"",1,0))</f>
        <v>#REF!</v>
      </c>
      <c r="AC16" s="211" t="e">
        <f>IF('Crisis Indicator Data'!#REF!="No Data",1,IF(#REF!&lt;&gt;"",1,0))</f>
        <v>#REF!</v>
      </c>
      <c r="AD16" s="211" t="e">
        <f>IF('Crisis Indicator Data'!#REF!="No Data",1,IF(#REF!&lt;&gt;"",1,0))</f>
        <v>#REF!</v>
      </c>
      <c r="AE16" s="211" t="e">
        <f>IF('Crisis Indicator Data'!#REF!="No Data",1,IF(#REF!&lt;&gt;"",1,0))</f>
        <v>#REF!</v>
      </c>
      <c r="AF16" s="211" t="e">
        <f>IF('Crisis Indicator Data'!#REF!="No Data",1,IF(#REF!&lt;&gt;"",1,0))</f>
        <v>#REF!</v>
      </c>
      <c r="AG16" s="211" t="e">
        <f>IF('Crisis Indicator Data'!#REF!="No Data",1,IF(#REF!&lt;&gt;"",1,0))</f>
        <v>#REF!</v>
      </c>
      <c r="AH16" s="211" t="e">
        <f>IF('Crisis Indicator Data'!#REF!="No Data",1,IF(#REF!&lt;&gt;"",1,0))</f>
        <v>#REF!</v>
      </c>
      <c r="AI16" s="211" t="e">
        <f>IF('Crisis Indicator Data'!#REF!="No Data",1,IF(#REF!&lt;&gt;"",1,0))</f>
        <v>#REF!</v>
      </c>
      <c r="AJ16" s="211" t="e">
        <f>IF('Crisis Indicator Data'!#REF!="No Data",1,IF(#REF!&lt;&gt;"",1,0))</f>
        <v>#REF!</v>
      </c>
      <c r="AK16" s="211" t="e">
        <f>IF('Crisis Indicator Data'!#REF!="No Data",1,IF(#REF!&lt;&gt;"",1,0))</f>
        <v>#REF!</v>
      </c>
      <c r="AL16" s="211" t="e">
        <f>IF('Crisis Indicator Data'!#REF!="No Data",1,IF(#REF!&lt;&gt;"",1,0))</f>
        <v>#REF!</v>
      </c>
      <c r="AM16" s="211" t="e">
        <f>IF('Crisis Indicator Data'!#REF!="No Data",1,IF(#REF!&lt;&gt;"",1,0))</f>
        <v>#REF!</v>
      </c>
      <c r="AN16" s="211" t="e">
        <f>IF('Crisis Indicator Data'!#REF!="No Data",1,IF(#REF!&lt;&gt;"",1,0))</f>
        <v>#REF!</v>
      </c>
      <c r="AO16" s="211" t="e">
        <f>IF('Crisis Indicator Data'!#REF!="No Data",1,IF(#REF!&lt;&gt;"",1,0))</f>
        <v>#REF!</v>
      </c>
      <c r="AP16" s="211" t="e">
        <f>IF('Crisis Indicator Data'!#REF!="No Data",1,IF(#REF!&lt;&gt;"",1,0))</f>
        <v>#REF!</v>
      </c>
      <c r="AQ16" s="211" t="e">
        <f>IF('Crisis Indicator Data'!#REF!="No Data",1,IF(#REF!&lt;&gt;"",1,0))</f>
        <v>#REF!</v>
      </c>
      <c r="AR16" s="211" t="e">
        <f>IF('Crisis Indicator Data'!#REF!="No Data",1,IF(#REF!&lt;&gt;"",1,0))</f>
        <v>#REF!</v>
      </c>
      <c r="AS16" s="211" t="e">
        <f>IF('Crisis Indicator Data'!#REF!="No Data",1,IF(#REF!&lt;&gt;"",1,0))</f>
        <v>#REF!</v>
      </c>
      <c r="AT16" s="211" t="e">
        <f>IF('Crisis Indicator Data'!#REF!="No Data",1,IF(#REF!&lt;&gt;"",1,0))</f>
        <v>#REF!</v>
      </c>
      <c r="AU16" s="211" t="e">
        <f>IF('Crisis Indicator Data'!#REF!="No Data",1,IF(#REF!&lt;&gt;"",1,0))</f>
        <v>#REF!</v>
      </c>
      <c r="AV16" s="211" t="e">
        <f>IF('Crisis Indicator Data'!#REF!="No Data",1,IF(#REF!&lt;&gt;"",1,0))</f>
        <v>#REF!</v>
      </c>
      <c r="AW16" s="211" t="e">
        <f>IF('Crisis Indicator Data'!#REF!="No Data",1,IF(#REF!&lt;&gt;"",1,0))</f>
        <v>#REF!</v>
      </c>
      <c r="AX16" s="211" t="e">
        <f>IF('Crisis Indicator Data'!#REF!="No Data",1,IF(#REF!&lt;&gt;"",1,0))</f>
        <v>#REF!</v>
      </c>
      <c r="AY16" s="211" t="e">
        <f>IF('Crisis Indicator Data'!#REF!="No Data",1,IF(#REF!&lt;&gt;"",1,0))</f>
        <v>#REF!</v>
      </c>
      <c r="AZ16" s="211" t="e">
        <f>IF('Crisis Indicator Data'!#REF!="No Data",1,IF(#REF!&lt;&gt;"",1,0))</f>
        <v>#REF!</v>
      </c>
      <c r="BA16" t="e">
        <f t="shared" si="0"/>
        <v>#REF!</v>
      </c>
      <c r="BB16" s="22" t="e">
        <f t="shared" si="1"/>
        <v>#REF!</v>
      </c>
    </row>
    <row r="17" spans="1:54" x14ac:dyDescent="0.25">
      <c r="A17" t="s">
        <v>8381</v>
      </c>
      <c r="B17" s="211" t="e">
        <f>IF('Crisis Indicator Data'!#REF!="No Data",1,IF(#REF!&lt;&gt;"",1,0))</f>
        <v>#REF!</v>
      </c>
      <c r="C17" s="211" t="e">
        <f>IF('Crisis Indicator Data'!#REF!="No Data",1,IF(#REF!&lt;&gt;"",1,0))</f>
        <v>#REF!</v>
      </c>
      <c r="D17" s="211" t="e">
        <f>IF('Crisis Indicator Data'!#REF!="No Data",1,IF(#REF!&lt;&gt;"",1,0))</f>
        <v>#REF!</v>
      </c>
      <c r="E17" s="211" t="e">
        <f>IF('Crisis Indicator Data'!#REF!="No Data",1,IF(#REF!&lt;&gt;"",1,0))</f>
        <v>#REF!</v>
      </c>
      <c r="F17" s="211" t="e">
        <f>IF('Crisis Indicator Data'!#REF!="No Data",1,IF(#REF!&lt;&gt;"",1,0))</f>
        <v>#REF!</v>
      </c>
      <c r="G17" s="211" t="e">
        <f>IF('Crisis Indicator Data'!#REF!="No Data",1,IF(#REF!&lt;&gt;"",1,0))</f>
        <v>#REF!</v>
      </c>
      <c r="H17" s="211" t="e">
        <f>IF('Crisis Indicator Data'!#REF!="No Data",1,IF(#REF!&lt;&gt;"",1,0))</f>
        <v>#REF!</v>
      </c>
      <c r="I17" s="211" t="e">
        <f>IF('Crisis Indicator Data'!#REF!="No Data",1,IF(#REF!&lt;&gt;"",1,0))</f>
        <v>#REF!</v>
      </c>
      <c r="J17" s="211" t="e">
        <f>IF('Crisis Indicator Data'!#REF!="No Data",1,IF(#REF!&lt;&gt;"",1,0))</f>
        <v>#REF!</v>
      </c>
      <c r="K17" s="211" t="e">
        <f>IF('Crisis Indicator Data'!#REF!="No Data",1,IF(#REF!&lt;&gt;"",1,0))</f>
        <v>#REF!</v>
      </c>
      <c r="L17" s="211" t="e">
        <f>IF('Crisis Indicator Data'!#REF!="No Data",1,IF(#REF!&lt;&gt;"",1,0))</f>
        <v>#REF!</v>
      </c>
      <c r="M17" s="211" t="e">
        <f>IF('Crisis Indicator Data'!#REF!="No Data",1,IF(#REF!&lt;&gt;"",1,0))</f>
        <v>#REF!</v>
      </c>
      <c r="N17" s="211" t="e">
        <f>IF('Crisis Indicator Data'!#REF!="No Data",1,IF(#REF!&lt;&gt;"",1,0))</f>
        <v>#REF!</v>
      </c>
      <c r="O17" s="211" t="e">
        <f>IF('Crisis Indicator Data'!#REF!="No Data",1,IF(#REF!&lt;&gt;"",1,0))</f>
        <v>#REF!</v>
      </c>
      <c r="P17" s="211" t="e">
        <f>IF('Crisis Indicator Data'!#REF!="No Data",1,IF(#REF!&lt;&gt;"",1,0))</f>
        <v>#REF!</v>
      </c>
      <c r="Q17" s="211" t="e">
        <f>IF('Crisis Indicator Data'!#REF!="No Data",1,IF(#REF!&lt;&gt;"",1,0))</f>
        <v>#REF!</v>
      </c>
      <c r="R17" s="211" t="e">
        <f>IF('Crisis Indicator Data'!#REF!="No Data",1,IF(#REF!&lt;&gt;"",1,0))</f>
        <v>#REF!</v>
      </c>
      <c r="S17" s="211" t="e">
        <f>IF('Crisis Indicator Data'!#REF!="No Data",1,IF(#REF!&lt;&gt;"",1,0))</f>
        <v>#REF!</v>
      </c>
      <c r="T17" s="211" t="e">
        <f>IF('Crisis Indicator Data'!#REF!="No Data",1,IF(#REF!&lt;&gt;"",1,0))</f>
        <v>#REF!</v>
      </c>
      <c r="U17" s="211" t="e">
        <f>IF('Crisis Indicator Data'!#REF!="No Data",1,IF(#REF!&lt;&gt;"",1,0))</f>
        <v>#REF!</v>
      </c>
      <c r="V17" s="211" t="e">
        <f>IF('Crisis Indicator Data'!#REF!="No Data",1,IF(#REF!&lt;&gt;"",1,0))</f>
        <v>#REF!</v>
      </c>
      <c r="W17" s="211" t="e">
        <f>IF('Crisis Indicator Data'!#REF!="No Data",1,IF(#REF!&lt;&gt;"",1,0))</f>
        <v>#REF!</v>
      </c>
      <c r="X17" s="211" t="e">
        <f>IF('Crisis Indicator Data'!#REF!="No Data",1,IF(#REF!&lt;&gt;"",1,0))</f>
        <v>#REF!</v>
      </c>
      <c r="Y17" s="211" t="e">
        <f>IF('Crisis Indicator Data'!#REF!="No Data",1,IF(#REF!&lt;&gt;"",1,0))</f>
        <v>#REF!</v>
      </c>
      <c r="Z17" s="211" t="e">
        <f>IF('Crisis Indicator Data'!#REF!="No Data",1,IF(#REF!&lt;&gt;"",1,0))</f>
        <v>#REF!</v>
      </c>
      <c r="AA17" s="211" t="e">
        <f>IF('Crisis Indicator Data'!#REF!="No Data",1,IF(#REF!&lt;&gt;"",1,0))</f>
        <v>#REF!</v>
      </c>
      <c r="AB17" s="211" t="e">
        <f>IF('Crisis Indicator Data'!#REF!="No Data",1,IF(#REF!&lt;&gt;"",1,0))</f>
        <v>#REF!</v>
      </c>
      <c r="AC17" s="211" t="e">
        <f>IF('Crisis Indicator Data'!#REF!="No Data",1,IF(#REF!&lt;&gt;"",1,0))</f>
        <v>#REF!</v>
      </c>
      <c r="AD17" s="211" t="e">
        <f>IF('Crisis Indicator Data'!#REF!="No Data",1,IF(#REF!&lt;&gt;"",1,0))</f>
        <v>#REF!</v>
      </c>
      <c r="AE17" s="211" t="e">
        <f>IF('Crisis Indicator Data'!#REF!="No Data",1,IF(#REF!&lt;&gt;"",1,0))</f>
        <v>#REF!</v>
      </c>
      <c r="AF17" s="211" t="e">
        <f>IF('Crisis Indicator Data'!#REF!="No Data",1,IF(#REF!&lt;&gt;"",1,0))</f>
        <v>#REF!</v>
      </c>
      <c r="AG17" s="211" t="e">
        <f>IF('Crisis Indicator Data'!#REF!="No Data",1,IF(#REF!&lt;&gt;"",1,0))</f>
        <v>#REF!</v>
      </c>
      <c r="AH17" s="211" t="e">
        <f>IF('Crisis Indicator Data'!#REF!="No Data",1,IF(#REF!&lt;&gt;"",1,0))</f>
        <v>#REF!</v>
      </c>
      <c r="AI17" s="211" t="e">
        <f>IF('Crisis Indicator Data'!#REF!="No Data",1,IF(#REF!&lt;&gt;"",1,0))</f>
        <v>#REF!</v>
      </c>
      <c r="AJ17" s="211" t="e">
        <f>IF('Crisis Indicator Data'!#REF!="No Data",1,IF(#REF!&lt;&gt;"",1,0))</f>
        <v>#REF!</v>
      </c>
      <c r="AK17" s="211" t="e">
        <f>IF('Crisis Indicator Data'!#REF!="No Data",1,IF(#REF!&lt;&gt;"",1,0))</f>
        <v>#REF!</v>
      </c>
      <c r="AL17" s="211" t="e">
        <f>IF('Crisis Indicator Data'!#REF!="No Data",1,IF(#REF!&lt;&gt;"",1,0))</f>
        <v>#REF!</v>
      </c>
      <c r="AM17" s="211" t="e">
        <f>IF('Crisis Indicator Data'!#REF!="No Data",1,IF(#REF!&lt;&gt;"",1,0))</f>
        <v>#REF!</v>
      </c>
      <c r="AN17" s="211" t="e">
        <f>IF('Crisis Indicator Data'!#REF!="No Data",1,IF(#REF!&lt;&gt;"",1,0))</f>
        <v>#REF!</v>
      </c>
      <c r="AO17" s="211" t="e">
        <f>IF('Crisis Indicator Data'!#REF!="No Data",1,IF(#REF!&lt;&gt;"",1,0))</f>
        <v>#REF!</v>
      </c>
      <c r="AP17" s="211" t="e">
        <f>IF('Crisis Indicator Data'!#REF!="No Data",1,IF(#REF!&lt;&gt;"",1,0))</f>
        <v>#REF!</v>
      </c>
      <c r="AQ17" s="211" t="e">
        <f>IF('Crisis Indicator Data'!#REF!="No Data",1,IF(#REF!&lt;&gt;"",1,0))</f>
        <v>#REF!</v>
      </c>
      <c r="AR17" s="211" t="e">
        <f>IF('Crisis Indicator Data'!#REF!="No Data",1,IF(#REF!&lt;&gt;"",1,0))</f>
        <v>#REF!</v>
      </c>
      <c r="AS17" s="211" t="e">
        <f>IF('Crisis Indicator Data'!#REF!="No Data",1,IF(#REF!&lt;&gt;"",1,0))</f>
        <v>#REF!</v>
      </c>
      <c r="AT17" s="211" t="e">
        <f>IF('Crisis Indicator Data'!#REF!="No Data",1,IF(#REF!&lt;&gt;"",1,0))</f>
        <v>#REF!</v>
      </c>
      <c r="AU17" s="211" t="e">
        <f>IF('Crisis Indicator Data'!#REF!="No Data",1,IF(#REF!&lt;&gt;"",1,0))</f>
        <v>#REF!</v>
      </c>
      <c r="AV17" s="211" t="e">
        <f>IF('Crisis Indicator Data'!#REF!="No Data",1,IF(#REF!&lt;&gt;"",1,0))</f>
        <v>#REF!</v>
      </c>
      <c r="AW17" s="211" t="e">
        <f>IF('Crisis Indicator Data'!#REF!="No Data",1,IF(#REF!&lt;&gt;"",1,0))</f>
        <v>#REF!</v>
      </c>
      <c r="AX17" s="211" t="e">
        <f>IF('Crisis Indicator Data'!#REF!="No Data",1,IF(#REF!&lt;&gt;"",1,0))</f>
        <v>#REF!</v>
      </c>
      <c r="AY17" s="211" t="e">
        <f>IF('Crisis Indicator Data'!#REF!="No Data",1,IF(#REF!&lt;&gt;"",1,0))</f>
        <v>#REF!</v>
      </c>
      <c r="AZ17" s="211" t="e">
        <f>IF('Crisis Indicator Data'!#REF!="No Data",1,IF(#REF!&lt;&gt;"",1,0))</f>
        <v>#REF!</v>
      </c>
      <c r="BA17" t="e">
        <f t="shared" si="0"/>
        <v>#REF!</v>
      </c>
      <c r="BB17" s="22" t="e">
        <f t="shared" si="1"/>
        <v>#REF!</v>
      </c>
    </row>
    <row r="18" spans="1:54" x14ac:dyDescent="0.25">
      <c r="A18" t="s">
        <v>8397</v>
      </c>
      <c r="B18" s="211" t="e">
        <f>IF('Crisis Indicator Data'!#REF!="No Data",1,IF(#REF!&lt;&gt;"",1,0))</f>
        <v>#REF!</v>
      </c>
      <c r="C18" s="211" t="e">
        <f>IF('Crisis Indicator Data'!#REF!="No Data",1,IF(#REF!&lt;&gt;"",1,0))</f>
        <v>#REF!</v>
      </c>
      <c r="D18" s="211" t="e">
        <f>IF('Crisis Indicator Data'!#REF!="No Data",1,IF(#REF!&lt;&gt;"",1,0))</f>
        <v>#REF!</v>
      </c>
      <c r="E18" s="211" t="e">
        <f>IF('Crisis Indicator Data'!#REF!="No Data",1,IF(#REF!&lt;&gt;"",1,0))</f>
        <v>#REF!</v>
      </c>
      <c r="F18" s="211" t="e">
        <f>IF('Crisis Indicator Data'!#REF!="No Data",1,IF(#REF!&lt;&gt;"",1,0))</f>
        <v>#REF!</v>
      </c>
      <c r="G18" s="211" t="e">
        <f>IF('Crisis Indicator Data'!#REF!="No Data",1,IF(#REF!&lt;&gt;"",1,0))</f>
        <v>#REF!</v>
      </c>
      <c r="H18" s="211" t="e">
        <f>IF('Crisis Indicator Data'!#REF!="No Data",1,IF(#REF!&lt;&gt;"",1,0))</f>
        <v>#REF!</v>
      </c>
      <c r="I18" s="211" t="e">
        <f>IF('Crisis Indicator Data'!#REF!="No Data",1,IF(#REF!&lt;&gt;"",1,0))</f>
        <v>#REF!</v>
      </c>
      <c r="J18" s="211" t="e">
        <f>IF('Crisis Indicator Data'!#REF!="No Data",1,IF(#REF!&lt;&gt;"",1,0))</f>
        <v>#REF!</v>
      </c>
      <c r="K18" s="211" t="e">
        <f>IF('Crisis Indicator Data'!#REF!="No Data",1,IF(#REF!&lt;&gt;"",1,0))</f>
        <v>#REF!</v>
      </c>
      <c r="L18" s="211" t="e">
        <f>IF('Crisis Indicator Data'!#REF!="No Data",1,IF(#REF!&lt;&gt;"",1,0))</f>
        <v>#REF!</v>
      </c>
      <c r="M18" s="211" t="e">
        <f>IF('Crisis Indicator Data'!#REF!="No Data",1,IF(#REF!&lt;&gt;"",1,0))</f>
        <v>#REF!</v>
      </c>
      <c r="N18" s="211" t="e">
        <f>IF('Crisis Indicator Data'!#REF!="No Data",1,IF(#REF!&lt;&gt;"",1,0))</f>
        <v>#REF!</v>
      </c>
      <c r="O18" s="211" t="e">
        <f>IF('Crisis Indicator Data'!#REF!="No Data",1,IF(#REF!&lt;&gt;"",1,0))</f>
        <v>#REF!</v>
      </c>
      <c r="P18" s="211" t="e">
        <f>IF('Crisis Indicator Data'!#REF!="No Data",1,IF(#REF!&lt;&gt;"",1,0))</f>
        <v>#REF!</v>
      </c>
      <c r="Q18" s="211" t="e">
        <f>IF('Crisis Indicator Data'!#REF!="No Data",1,IF(#REF!&lt;&gt;"",1,0))</f>
        <v>#REF!</v>
      </c>
      <c r="R18" s="211" t="e">
        <f>IF('Crisis Indicator Data'!#REF!="No Data",1,IF(#REF!&lt;&gt;"",1,0))</f>
        <v>#REF!</v>
      </c>
      <c r="S18" s="211" t="e">
        <f>IF('Crisis Indicator Data'!#REF!="No Data",1,IF(#REF!&lt;&gt;"",1,0))</f>
        <v>#REF!</v>
      </c>
      <c r="T18" s="211" t="e">
        <f>IF('Crisis Indicator Data'!#REF!="No Data",1,IF(#REF!&lt;&gt;"",1,0))</f>
        <v>#REF!</v>
      </c>
      <c r="U18" s="211" t="e">
        <f>IF('Crisis Indicator Data'!#REF!="No Data",1,IF(#REF!&lt;&gt;"",1,0))</f>
        <v>#REF!</v>
      </c>
      <c r="V18" s="211" t="e">
        <f>IF('Crisis Indicator Data'!#REF!="No Data",1,IF(#REF!&lt;&gt;"",1,0))</f>
        <v>#REF!</v>
      </c>
      <c r="W18" s="211" t="e">
        <f>IF('Crisis Indicator Data'!#REF!="No Data",1,IF(#REF!&lt;&gt;"",1,0))</f>
        <v>#REF!</v>
      </c>
      <c r="X18" s="211" t="e">
        <f>IF('Crisis Indicator Data'!#REF!="No Data",1,IF(#REF!&lt;&gt;"",1,0))</f>
        <v>#REF!</v>
      </c>
      <c r="Y18" s="211" t="e">
        <f>IF('Crisis Indicator Data'!#REF!="No Data",1,IF(#REF!&lt;&gt;"",1,0))</f>
        <v>#REF!</v>
      </c>
      <c r="Z18" s="211" t="e">
        <f>IF('Crisis Indicator Data'!#REF!="No Data",1,IF(#REF!&lt;&gt;"",1,0))</f>
        <v>#REF!</v>
      </c>
      <c r="AA18" s="211" t="e">
        <f>IF('Crisis Indicator Data'!#REF!="No Data",1,IF(#REF!&lt;&gt;"",1,0))</f>
        <v>#REF!</v>
      </c>
      <c r="AB18" s="211" t="e">
        <f>IF('Crisis Indicator Data'!#REF!="No Data",1,IF(#REF!&lt;&gt;"",1,0))</f>
        <v>#REF!</v>
      </c>
      <c r="AC18" s="211" t="e">
        <f>IF('Crisis Indicator Data'!#REF!="No Data",1,IF(#REF!&lt;&gt;"",1,0))</f>
        <v>#REF!</v>
      </c>
      <c r="AD18" s="211" t="e">
        <f>IF('Crisis Indicator Data'!#REF!="No Data",1,IF(#REF!&lt;&gt;"",1,0))</f>
        <v>#REF!</v>
      </c>
      <c r="AE18" s="211" t="e">
        <f>IF('Crisis Indicator Data'!#REF!="No Data",1,IF(#REF!&lt;&gt;"",1,0))</f>
        <v>#REF!</v>
      </c>
      <c r="AF18" s="211" t="e">
        <f>IF('Crisis Indicator Data'!#REF!="No Data",1,IF(#REF!&lt;&gt;"",1,0))</f>
        <v>#REF!</v>
      </c>
      <c r="AG18" s="211" t="e">
        <f>IF('Crisis Indicator Data'!#REF!="No Data",1,IF(#REF!&lt;&gt;"",1,0))</f>
        <v>#REF!</v>
      </c>
      <c r="AH18" s="211" t="e">
        <f>IF('Crisis Indicator Data'!#REF!="No Data",1,IF(#REF!&lt;&gt;"",1,0))</f>
        <v>#REF!</v>
      </c>
      <c r="AI18" s="211" t="e">
        <f>IF('Crisis Indicator Data'!#REF!="No Data",1,IF(#REF!&lt;&gt;"",1,0))</f>
        <v>#REF!</v>
      </c>
      <c r="AJ18" s="211" t="e">
        <f>IF('Crisis Indicator Data'!#REF!="No Data",1,IF(#REF!&lt;&gt;"",1,0))</f>
        <v>#REF!</v>
      </c>
      <c r="AK18" s="211" t="e">
        <f>IF('Crisis Indicator Data'!#REF!="No Data",1,IF(#REF!&lt;&gt;"",1,0))</f>
        <v>#REF!</v>
      </c>
      <c r="AL18" s="211" t="e">
        <f>IF('Crisis Indicator Data'!#REF!="No Data",1,IF(#REF!&lt;&gt;"",1,0))</f>
        <v>#REF!</v>
      </c>
      <c r="AM18" s="211" t="e">
        <f>IF('Crisis Indicator Data'!#REF!="No Data",1,IF(#REF!&lt;&gt;"",1,0))</f>
        <v>#REF!</v>
      </c>
      <c r="AN18" s="211" t="e">
        <f>IF('Crisis Indicator Data'!#REF!="No Data",1,IF(#REF!&lt;&gt;"",1,0))</f>
        <v>#REF!</v>
      </c>
      <c r="AO18" s="211" t="e">
        <f>IF('Crisis Indicator Data'!#REF!="No Data",1,IF(#REF!&lt;&gt;"",1,0))</f>
        <v>#REF!</v>
      </c>
      <c r="AP18" s="211" t="e">
        <f>IF('Crisis Indicator Data'!#REF!="No Data",1,IF(#REF!&lt;&gt;"",1,0))</f>
        <v>#REF!</v>
      </c>
      <c r="AQ18" s="211" t="e">
        <f>IF('Crisis Indicator Data'!#REF!="No Data",1,IF(#REF!&lt;&gt;"",1,0))</f>
        <v>#REF!</v>
      </c>
      <c r="AR18" s="211" t="e">
        <f>IF('Crisis Indicator Data'!#REF!="No Data",1,IF(#REF!&lt;&gt;"",1,0))</f>
        <v>#REF!</v>
      </c>
      <c r="AS18" s="211" t="e">
        <f>IF('Crisis Indicator Data'!#REF!="No Data",1,IF(#REF!&lt;&gt;"",1,0))</f>
        <v>#REF!</v>
      </c>
      <c r="AT18" s="211" t="e">
        <f>IF('Crisis Indicator Data'!#REF!="No Data",1,IF(#REF!&lt;&gt;"",1,0))</f>
        <v>#REF!</v>
      </c>
      <c r="AU18" s="211" t="e">
        <f>IF('Crisis Indicator Data'!#REF!="No Data",1,IF(#REF!&lt;&gt;"",1,0))</f>
        <v>#REF!</v>
      </c>
      <c r="AV18" s="211" t="e">
        <f>IF('Crisis Indicator Data'!#REF!="No Data",1,IF(#REF!&lt;&gt;"",1,0))</f>
        <v>#REF!</v>
      </c>
      <c r="AW18" s="211" t="e">
        <f>IF('Crisis Indicator Data'!#REF!="No Data",1,IF(#REF!&lt;&gt;"",1,0))</f>
        <v>#REF!</v>
      </c>
      <c r="AX18" s="211" t="e">
        <f>IF('Crisis Indicator Data'!#REF!="No Data",1,IF(#REF!&lt;&gt;"",1,0))</f>
        <v>#REF!</v>
      </c>
      <c r="AY18" s="211" t="e">
        <f>IF('Crisis Indicator Data'!#REF!="No Data",1,IF(#REF!&lt;&gt;"",1,0))</f>
        <v>#REF!</v>
      </c>
      <c r="AZ18" s="211" t="e">
        <f>IF('Crisis Indicator Data'!#REF!="No Data",1,IF(#REF!&lt;&gt;"",1,0))</f>
        <v>#REF!</v>
      </c>
      <c r="BA18" t="e">
        <f t="shared" si="0"/>
        <v>#REF!</v>
      </c>
      <c r="BB18" s="22" t="e">
        <f t="shared" si="1"/>
        <v>#REF!</v>
      </c>
    </row>
    <row r="19" spans="1:54" x14ac:dyDescent="0.25">
      <c r="A19" t="s">
        <v>8383</v>
      </c>
      <c r="B19" s="211" t="e">
        <f>IF('Crisis Indicator Data'!#REF!="No Data",1,IF(#REF!&lt;&gt;"",1,0))</f>
        <v>#REF!</v>
      </c>
      <c r="C19" s="211" t="e">
        <f>IF('Crisis Indicator Data'!#REF!="No Data",1,IF(#REF!&lt;&gt;"",1,0))</f>
        <v>#REF!</v>
      </c>
      <c r="D19" s="211" t="e">
        <f>IF('Crisis Indicator Data'!#REF!="No Data",1,IF(#REF!&lt;&gt;"",1,0))</f>
        <v>#REF!</v>
      </c>
      <c r="E19" s="211" t="e">
        <f>IF('Crisis Indicator Data'!#REF!="No Data",1,IF(#REF!&lt;&gt;"",1,0))</f>
        <v>#REF!</v>
      </c>
      <c r="F19" s="211" t="e">
        <f>IF('Crisis Indicator Data'!#REF!="No Data",1,IF(#REF!&lt;&gt;"",1,0))</f>
        <v>#REF!</v>
      </c>
      <c r="G19" s="211" t="e">
        <f>IF('Crisis Indicator Data'!#REF!="No Data",1,IF(#REF!&lt;&gt;"",1,0))</f>
        <v>#REF!</v>
      </c>
      <c r="H19" s="211" t="e">
        <f>IF('Crisis Indicator Data'!#REF!="No Data",1,IF(#REF!&lt;&gt;"",1,0))</f>
        <v>#REF!</v>
      </c>
      <c r="I19" s="211" t="e">
        <f>IF('Crisis Indicator Data'!#REF!="No Data",1,IF(#REF!&lt;&gt;"",1,0))</f>
        <v>#REF!</v>
      </c>
      <c r="J19" s="211" t="e">
        <f>IF('Crisis Indicator Data'!#REF!="No Data",1,IF(#REF!&lt;&gt;"",1,0))</f>
        <v>#REF!</v>
      </c>
      <c r="K19" s="211" t="e">
        <f>IF('Crisis Indicator Data'!#REF!="No Data",1,IF(#REF!&lt;&gt;"",1,0))</f>
        <v>#REF!</v>
      </c>
      <c r="L19" s="211" t="e">
        <f>IF('Crisis Indicator Data'!#REF!="No Data",1,IF(#REF!&lt;&gt;"",1,0))</f>
        <v>#REF!</v>
      </c>
      <c r="M19" s="211" t="e">
        <f>IF('Crisis Indicator Data'!#REF!="No Data",1,IF(#REF!&lt;&gt;"",1,0))</f>
        <v>#REF!</v>
      </c>
      <c r="N19" s="211" t="e">
        <f>IF('Crisis Indicator Data'!#REF!="No Data",1,IF(#REF!&lt;&gt;"",1,0))</f>
        <v>#REF!</v>
      </c>
      <c r="O19" s="211" t="e">
        <f>IF('Crisis Indicator Data'!#REF!="No Data",1,IF(#REF!&lt;&gt;"",1,0))</f>
        <v>#REF!</v>
      </c>
      <c r="P19" s="211" t="e">
        <f>IF('Crisis Indicator Data'!#REF!="No Data",1,IF(#REF!&lt;&gt;"",1,0))</f>
        <v>#REF!</v>
      </c>
      <c r="Q19" s="211" t="e">
        <f>IF('Crisis Indicator Data'!#REF!="No Data",1,IF(#REF!&lt;&gt;"",1,0))</f>
        <v>#REF!</v>
      </c>
      <c r="R19" s="211" t="e">
        <f>IF('Crisis Indicator Data'!#REF!="No Data",1,IF(#REF!&lt;&gt;"",1,0))</f>
        <v>#REF!</v>
      </c>
      <c r="S19" s="211" t="e">
        <f>IF('Crisis Indicator Data'!#REF!="No Data",1,IF(#REF!&lt;&gt;"",1,0))</f>
        <v>#REF!</v>
      </c>
      <c r="T19" s="211" t="e">
        <f>IF('Crisis Indicator Data'!#REF!="No Data",1,IF(#REF!&lt;&gt;"",1,0))</f>
        <v>#REF!</v>
      </c>
      <c r="U19" s="211" t="e">
        <f>IF('Crisis Indicator Data'!#REF!="No Data",1,IF(#REF!&lt;&gt;"",1,0))</f>
        <v>#REF!</v>
      </c>
      <c r="V19" s="211" t="e">
        <f>IF('Crisis Indicator Data'!#REF!="No Data",1,IF(#REF!&lt;&gt;"",1,0))</f>
        <v>#REF!</v>
      </c>
      <c r="W19" s="211" t="e">
        <f>IF('Crisis Indicator Data'!#REF!="No Data",1,IF(#REF!&lt;&gt;"",1,0))</f>
        <v>#REF!</v>
      </c>
      <c r="X19" s="211" t="e">
        <f>IF('Crisis Indicator Data'!#REF!="No Data",1,IF(#REF!&lt;&gt;"",1,0))</f>
        <v>#REF!</v>
      </c>
      <c r="Y19" s="211" t="e">
        <f>IF('Crisis Indicator Data'!#REF!="No Data",1,IF(#REF!&lt;&gt;"",1,0))</f>
        <v>#REF!</v>
      </c>
      <c r="Z19" s="211" t="e">
        <f>IF('Crisis Indicator Data'!#REF!="No Data",1,IF(#REF!&lt;&gt;"",1,0))</f>
        <v>#REF!</v>
      </c>
      <c r="AA19" s="211" t="e">
        <f>IF('Crisis Indicator Data'!#REF!="No Data",1,IF(#REF!&lt;&gt;"",1,0))</f>
        <v>#REF!</v>
      </c>
      <c r="AB19" s="211" t="e">
        <f>IF('Crisis Indicator Data'!#REF!="No Data",1,IF(#REF!&lt;&gt;"",1,0))</f>
        <v>#REF!</v>
      </c>
      <c r="AC19" s="211" t="e">
        <f>IF('Crisis Indicator Data'!#REF!="No Data",1,IF(#REF!&lt;&gt;"",1,0))</f>
        <v>#REF!</v>
      </c>
      <c r="AD19" s="211" t="e">
        <f>IF('Crisis Indicator Data'!#REF!="No Data",1,IF(#REF!&lt;&gt;"",1,0))</f>
        <v>#REF!</v>
      </c>
      <c r="AE19" s="211" t="e">
        <f>IF('Crisis Indicator Data'!#REF!="No Data",1,IF(#REF!&lt;&gt;"",1,0))</f>
        <v>#REF!</v>
      </c>
      <c r="AF19" s="211" t="e">
        <f>IF('Crisis Indicator Data'!#REF!="No Data",1,IF(#REF!&lt;&gt;"",1,0))</f>
        <v>#REF!</v>
      </c>
      <c r="AG19" s="211" t="e">
        <f>IF('Crisis Indicator Data'!#REF!="No Data",1,IF(#REF!&lt;&gt;"",1,0))</f>
        <v>#REF!</v>
      </c>
      <c r="AH19" s="211" t="e">
        <f>IF('Crisis Indicator Data'!#REF!="No Data",1,IF(#REF!&lt;&gt;"",1,0))</f>
        <v>#REF!</v>
      </c>
      <c r="AI19" s="211" t="e">
        <f>IF('Crisis Indicator Data'!#REF!="No Data",1,IF(#REF!&lt;&gt;"",1,0))</f>
        <v>#REF!</v>
      </c>
      <c r="AJ19" s="211" t="e">
        <f>IF('Crisis Indicator Data'!#REF!="No Data",1,IF(#REF!&lt;&gt;"",1,0))</f>
        <v>#REF!</v>
      </c>
      <c r="AK19" s="211" t="e">
        <f>IF('Crisis Indicator Data'!#REF!="No Data",1,IF(#REF!&lt;&gt;"",1,0))</f>
        <v>#REF!</v>
      </c>
      <c r="AL19" s="211" t="e">
        <f>IF('Crisis Indicator Data'!#REF!="No Data",1,IF(#REF!&lt;&gt;"",1,0))</f>
        <v>#REF!</v>
      </c>
      <c r="AM19" s="211" t="e">
        <f>IF('Crisis Indicator Data'!#REF!="No Data",1,IF(#REF!&lt;&gt;"",1,0))</f>
        <v>#REF!</v>
      </c>
      <c r="AN19" s="211" t="e">
        <f>IF('Crisis Indicator Data'!#REF!="No Data",1,IF(#REF!&lt;&gt;"",1,0))</f>
        <v>#REF!</v>
      </c>
      <c r="AO19" s="211" t="e">
        <f>IF('Crisis Indicator Data'!#REF!="No Data",1,IF(#REF!&lt;&gt;"",1,0))</f>
        <v>#REF!</v>
      </c>
      <c r="AP19" s="211" t="e">
        <f>IF('Crisis Indicator Data'!#REF!="No Data",1,IF(#REF!&lt;&gt;"",1,0))</f>
        <v>#REF!</v>
      </c>
      <c r="AQ19" s="211" t="e">
        <f>IF('Crisis Indicator Data'!#REF!="No Data",1,IF(#REF!&lt;&gt;"",1,0))</f>
        <v>#REF!</v>
      </c>
      <c r="AR19" s="211" t="e">
        <f>IF('Crisis Indicator Data'!#REF!="No Data",1,IF(#REF!&lt;&gt;"",1,0))</f>
        <v>#REF!</v>
      </c>
      <c r="AS19" s="211" t="e">
        <f>IF('Crisis Indicator Data'!#REF!="No Data",1,IF(#REF!&lt;&gt;"",1,0))</f>
        <v>#REF!</v>
      </c>
      <c r="AT19" s="211" t="e">
        <f>IF('Crisis Indicator Data'!#REF!="No Data",1,IF(#REF!&lt;&gt;"",1,0))</f>
        <v>#REF!</v>
      </c>
      <c r="AU19" s="211" t="e">
        <f>IF('Crisis Indicator Data'!#REF!="No Data",1,IF(#REF!&lt;&gt;"",1,0))</f>
        <v>#REF!</v>
      </c>
      <c r="AV19" s="211" t="e">
        <f>IF('Crisis Indicator Data'!#REF!="No Data",1,IF(#REF!&lt;&gt;"",1,0))</f>
        <v>#REF!</v>
      </c>
      <c r="AW19" s="211" t="e">
        <f>IF('Crisis Indicator Data'!#REF!="No Data",1,IF(#REF!&lt;&gt;"",1,0))</f>
        <v>#REF!</v>
      </c>
      <c r="AX19" s="211" t="e">
        <f>IF('Crisis Indicator Data'!#REF!="No Data",1,IF(#REF!&lt;&gt;"",1,0))</f>
        <v>#REF!</v>
      </c>
      <c r="AY19" s="211" t="e">
        <f>IF('Crisis Indicator Data'!#REF!="No Data",1,IF(#REF!&lt;&gt;"",1,0))</f>
        <v>#REF!</v>
      </c>
      <c r="AZ19" s="211" t="e">
        <f>IF('Crisis Indicator Data'!#REF!="No Data",1,IF(#REF!&lt;&gt;"",1,0))</f>
        <v>#REF!</v>
      </c>
      <c r="BA19" t="e">
        <f t="shared" si="0"/>
        <v>#REF!</v>
      </c>
      <c r="BB19" s="22" t="e">
        <f t="shared" si="1"/>
        <v>#REF!</v>
      </c>
    </row>
    <row r="20" spans="1:54" x14ac:dyDescent="0.25">
      <c r="A20" t="s">
        <v>8406</v>
      </c>
      <c r="B20" s="211" t="e">
        <f>IF('Crisis Indicator Data'!#REF!="No Data",1,IF(#REF!&lt;&gt;"",1,0))</f>
        <v>#REF!</v>
      </c>
      <c r="C20" s="211" t="e">
        <f>IF('Crisis Indicator Data'!#REF!="No Data",1,IF(#REF!&lt;&gt;"",1,0))</f>
        <v>#REF!</v>
      </c>
      <c r="D20" s="211" t="e">
        <f>IF('Crisis Indicator Data'!#REF!="No Data",1,IF(#REF!&lt;&gt;"",1,0))</f>
        <v>#REF!</v>
      </c>
      <c r="E20" s="211" t="e">
        <f>IF('Crisis Indicator Data'!#REF!="No Data",1,IF(#REF!&lt;&gt;"",1,0))</f>
        <v>#REF!</v>
      </c>
      <c r="F20" s="211" t="e">
        <f>IF('Crisis Indicator Data'!#REF!="No Data",1,IF(#REF!&lt;&gt;"",1,0))</f>
        <v>#REF!</v>
      </c>
      <c r="G20" s="211" t="e">
        <f>IF('Crisis Indicator Data'!#REF!="No Data",1,IF(#REF!&lt;&gt;"",1,0))</f>
        <v>#REF!</v>
      </c>
      <c r="H20" s="211" t="e">
        <f>IF('Crisis Indicator Data'!#REF!="No Data",1,IF(#REF!&lt;&gt;"",1,0))</f>
        <v>#REF!</v>
      </c>
      <c r="I20" s="211" t="e">
        <f>IF('Crisis Indicator Data'!#REF!="No Data",1,IF(#REF!&lt;&gt;"",1,0))</f>
        <v>#REF!</v>
      </c>
      <c r="J20" s="211" t="e">
        <f>IF('Crisis Indicator Data'!#REF!="No Data",1,IF(#REF!&lt;&gt;"",1,0))</f>
        <v>#REF!</v>
      </c>
      <c r="K20" s="211" t="e">
        <f>IF('Crisis Indicator Data'!#REF!="No Data",1,IF(#REF!&lt;&gt;"",1,0))</f>
        <v>#REF!</v>
      </c>
      <c r="L20" s="211" t="e">
        <f>IF('Crisis Indicator Data'!#REF!="No Data",1,IF(#REF!&lt;&gt;"",1,0))</f>
        <v>#REF!</v>
      </c>
      <c r="M20" s="211" t="e">
        <f>IF('Crisis Indicator Data'!#REF!="No Data",1,IF(#REF!&lt;&gt;"",1,0))</f>
        <v>#REF!</v>
      </c>
      <c r="N20" s="211" t="e">
        <f>IF('Crisis Indicator Data'!#REF!="No Data",1,IF(#REF!&lt;&gt;"",1,0))</f>
        <v>#REF!</v>
      </c>
      <c r="O20" s="211" t="e">
        <f>IF('Crisis Indicator Data'!#REF!="No Data",1,IF(#REF!&lt;&gt;"",1,0))</f>
        <v>#REF!</v>
      </c>
      <c r="P20" s="211" t="e">
        <f>IF('Crisis Indicator Data'!#REF!="No Data",1,IF(#REF!&lt;&gt;"",1,0))</f>
        <v>#REF!</v>
      </c>
      <c r="Q20" s="211" t="e">
        <f>IF('Crisis Indicator Data'!#REF!="No Data",1,IF(#REF!&lt;&gt;"",1,0))</f>
        <v>#REF!</v>
      </c>
      <c r="R20" s="211" t="e">
        <f>IF('Crisis Indicator Data'!#REF!="No Data",1,IF(#REF!&lt;&gt;"",1,0))</f>
        <v>#REF!</v>
      </c>
      <c r="S20" s="211" t="e">
        <f>IF('Crisis Indicator Data'!#REF!="No Data",1,IF(#REF!&lt;&gt;"",1,0))</f>
        <v>#REF!</v>
      </c>
      <c r="T20" s="211" t="e">
        <f>IF('Crisis Indicator Data'!#REF!="No Data",1,IF(#REF!&lt;&gt;"",1,0))</f>
        <v>#REF!</v>
      </c>
      <c r="U20" s="211" t="e">
        <f>IF('Crisis Indicator Data'!#REF!="No Data",1,IF(#REF!&lt;&gt;"",1,0))</f>
        <v>#REF!</v>
      </c>
      <c r="V20" s="211" t="e">
        <f>IF('Crisis Indicator Data'!#REF!="No Data",1,IF(#REF!&lt;&gt;"",1,0))</f>
        <v>#REF!</v>
      </c>
      <c r="W20" s="211" t="e">
        <f>IF('Crisis Indicator Data'!#REF!="No Data",1,IF(#REF!&lt;&gt;"",1,0))</f>
        <v>#REF!</v>
      </c>
      <c r="X20" s="211" t="e">
        <f>IF('Crisis Indicator Data'!#REF!="No Data",1,IF(#REF!&lt;&gt;"",1,0))</f>
        <v>#REF!</v>
      </c>
      <c r="Y20" s="211" t="e">
        <f>IF('Crisis Indicator Data'!#REF!="No Data",1,IF(#REF!&lt;&gt;"",1,0))</f>
        <v>#REF!</v>
      </c>
      <c r="Z20" s="211" t="e">
        <f>IF('Crisis Indicator Data'!#REF!="No Data",1,IF(#REF!&lt;&gt;"",1,0))</f>
        <v>#REF!</v>
      </c>
      <c r="AA20" s="211" t="e">
        <f>IF('Crisis Indicator Data'!#REF!="No Data",1,IF(#REF!&lt;&gt;"",1,0))</f>
        <v>#REF!</v>
      </c>
      <c r="AB20" s="211" t="e">
        <f>IF('Crisis Indicator Data'!#REF!="No Data",1,IF(#REF!&lt;&gt;"",1,0))</f>
        <v>#REF!</v>
      </c>
      <c r="AC20" s="211" t="e">
        <f>IF('Crisis Indicator Data'!#REF!="No Data",1,IF(#REF!&lt;&gt;"",1,0))</f>
        <v>#REF!</v>
      </c>
      <c r="AD20" s="211" t="e">
        <f>IF('Crisis Indicator Data'!#REF!="No Data",1,IF(#REF!&lt;&gt;"",1,0))</f>
        <v>#REF!</v>
      </c>
      <c r="AE20" s="211" t="e">
        <f>IF('Crisis Indicator Data'!#REF!="No Data",1,IF(#REF!&lt;&gt;"",1,0))</f>
        <v>#REF!</v>
      </c>
      <c r="AF20" s="211" t="e">
        <f>IF('Crisis Indicator Data'!#REF!="No Data",1,IF(#REF!&lt;&gt;"",1,0))</f>
        <v>#REF!</v>
      </c>
      <c r="AG20" s="211" t="e">
        <f>IF('Crisis Indicator Data'!#REF!="No Data",1,IF(#REF!&lt;&gt;"",1,0))</f>
        <v>#REF!</v>
      </c>
      <c r="AH20" s="211" t="e">
        <f>IF('Crisis Indicator Data'!#REF!="No Data",1,IF(#REF!&lt;&gt;"",1,0))</f>
        <v>#REF!</v>
      </c>
      <c r="AI20" s="211" t="e">
        <f>IF('Crisis Indicator Data'!#REF!="No Data",1,IF(#REF!&lt;&gt;"",1,0))</f>
        <v>#REF!</v>
      </c>
      <c r="AJ20" s="211" t="e">
        <f>IF('Crisis Indicator Data'!#REF!="No Data",1,IF(#REF!&lt;&gt;"",1,0))</f>
        <v>#REF!</v>
      </c>
      <c r="AK20" s="211" t="e">
        <f>IF('Crisis Indicator Data'!#REF!="No Data",1,IF(#REF!&lt;&gt;"",1,0))</f>
        <v>#REF!</v>
      </c>
      <c r="AL20" s="211" t="e">
        <f>IF('Crisis Indicator Data'!#REF!="No Data",1,IF(#REF!&lt;&gt;"",1,0))</f>
        <v>#REF!</v>
      </c>
      <c r="AM20" s="211" t="e">
        <f>IF('Crisis Indicator Data'!#REF!="No Data",1,IF(#REF!&lt;&gt;"",1,0))</f>
        <v>#REF!</v>
      </c>
      <c r="AN20" s="211" t="e">
        <f>IF('Crisis Indicator Data'!#REF!="No Data",1,IF(#REF!&lt;&gt;"",1,0))</f>
        <v>#REF!</v>
      </c>
      <c r="AO20" s="211" t="e">
        <f>IF('Crisis Indicator Data'!#REF!="No Data",1,IF(#REF!&lt;&gt;"",1,0))</f>
        <v>#REF!</v>
      </c>
      <c r="AP20" s="211" t="e">
        <f>IF('Crisis Indicator Data'!#REF!="No Data",1,IF(#REF!&lt;&gt;"",1,0))</f>
        <v>#REF!</v>
      </c>
      <c r="AQ20" s="211" t="e">
        <f>IF('Crisis Indicator Data'!#REF!="No Data",1,IF(#REF!&lt;&gt;"",1,0))</f>
        <v>#REF!</v>
      </c>
      <c r="AR20" s="211" t="e">
        <f>IF('Crisis Indicator Data'!#REF!="No Data",1,IF(#REF!&lt;&gt;"",1,0))</f>
        <v>#REF!</v>
      </c>
      <c r="AS20" s="211" t="e">
        <f>IF('Crisis Indicator Data'!#REF!="No Data",1,IF(#REF!&lt;&gt;"",1,0))</f>
        <v>#REF!</v>
      </c>
      <c r="AT20" s="211" t="e">
        <f>IF('Crisis Indicator Data'!#REF!="No Data",1,IF(#REF!&lt;&gt;"",1,0))</f>
        <v>#REF!</v>
      </c>
      <c r="AU20" s="211" t="e">
        <f>IF('Crisis Indicator Data'!#REF!="No Data",1,IF(#REF!&lt;&gt;"",1,0))</f>
        <v>#REF!</v>
      </c>
      <c r="AV20" s="211" t="e">
        <f>IF('Crisis Indicator Data'!#REF!="No Data",1,IF(#REF!&lt;&gt;"",1,0))</f>
        <v>#REF!</v>
      </c>
      <c r="AW20" s="211" t="e">
        <f>IF('Crisis Indicator Data'!#REF!="No Data",1,IF(#REF!&lt;&gt;"",1,0))</f>
        <v>#REF!</v>
      </c>
      <c r="AX20" s="211" t="e">
        <f>IF('Crisis Indicator Data'!#REF!="No Data",1,IF(#REF!&lt;&gt;"",1,0))</f>
        <v>#REF!</v>
      </c>
      <c r="AY20" s="211" t="e">
        <f>IF('Crisis Indicator Data'!#REF!="No Data",1,IF(#REF!&lt;&gt;"",1,0))</f>
        <v>#REF!</v>
      </c>
      <c r="AZ20" s="211" t="e">
        <f>IF('Crisis Indicator Data'!#REF!="No Data",1,IF(#REF!&lt;&gt;"",1,0))</f>
        <v>#REF!</v>
      </c>
      <c r="BA20" t="e">
        <f t="shared" si="0"/>
        <v>#REF!</v>
      </c>
      <c r="BB20" s="22" t="e">
        <f t="shared" si="1"/>
        <v>#REF!</v>
      </c>
    </row>
    <row r="21" spans="1:54" x14ac:dyDescent="0.25">
      <c r="A21" t="s">
        <v>8399</v>
      </c>
      <c r="B21" s="211" t="e">
        <f>IF('Crisis Indicator Data'!#REF!="No Data",1,IF(#REF!&lt;&gt;"",1,0))</f>
        <v>#REF!</v>
      </c>
      <c r="C21" s="211" t="e">
        <f>IF('Crisis Indicator Data'!#REF!="No Data",1,IF(#REF!&lt;&gt;"",1,0))</f>
        <v>#REF!</v>
      </c>
      <c r="D21" s="211" t="e">
        <f>IF('Crisis Indicator Data'!#REF!="No Data",1,IF(#REF!&lt;&gt;"",1,0))</f>
        <v>#REF!</v>
      </c>
      <c r="E21" s="211" t="e">
        <f>IF('Crisis Indicator Data'!#REF!="No Data",1,IF(#REF!&lt;&gt;"",1,0))</f>
        <v>#REF!</v>
      </c>
      <c r="F21" s="211" t="e">
        <f>IF('Crisis Indicator Data'!#REF!="No Data",1,IF(#REF!&lt;&gt;"",1,0))</f>
        <v>#REF!</v>
      </c>
      <c r="G21" s="211" t="e">
        <f>IF('Crisis Indicator Data'!#REF!="No Data",1,IF(#REF!&lt;&gt;"",1,0))</f>
        <v>#REF!</v>
      </c>
      <c r="H21" s="211" t="e">
        <f>IF('Crisis Indicator Data'!#REF!="No Data",1,IF(#REF!&lt;&gt;"",1,0))</f>
        <v>#REF!</v>
      </c>
      <c r="I21" s="211" t="e">
        <f>IF('Crisis Indicator Data'!#REF!="No Data",1,IF(#REF!&lt;&gt;"",1,0))</f>
        <v>#REF!</v>
      </c>
      <c r="J21" s="211" t="e">
        <f>IF('Crisis Indicator Data'!#REF!="No Data",1,IF(#REF!&lt;&gt;"",1,0))</f>
        <v>#REF!</v>
      </c>
      <c r="K21" s="211" t="e">
        <f>IF('Crisis Indicator Data'!#REF!="No Data",1,IF(#REF!&lt;&gt;"",1,0))</f>
        <v>#REF!</v>
      </c>
      <c r="L21" s="211" t="e">
        <f>IF('Crisis Indicator Data'!#REF!="No Data",1,IF(#REF!&lt;&gt;"",1,0))</f>
        <v>#REF!</v>
      </c>
      <c r="M21" s="211" t="e">
        <f>IF('Crisis Indicator Data'!#REF!="No Data",1,IF(#REF!&lt;&gt;"",1,0))</f>
        <v>#REF!</v>
      </c>
      <c r="N21" s="211" t="e">
        <f>IF('Crisis Indicator Data'!#REF!="No Data",1,IF(#REF!&lt;&gt;"",1,0))</f>
        <v>#REF!</v>
      </c>
      <c r="O21" s="211" t="e">
        <f>IF('Crisis Indicator Data'!#REF!="No Data",1,IF(#REF!&lt;&gt;"",1,0))</f>
        <v>#REF!</v>
      </c>
      <c r="P21" s="211" t="e">
        <f>IF('Crisis Indicator Data'!#REF!="No Data",1,IF(#REF!&lt;&gt;"",1,0))</f>
        <v>#REF!</v>
      </c>
      <c r="Q21" s="211" t="e">
        <f>IF('Crisis Indicator Data'!#REF!="No Data",1,IF(#REF!&lt;&gt;"",1,0))</f>
        <v>#REF!</v>
      </c>
      <c r="R21" s="211" t="e">
        <f>IF('Crisis Indicator Data'!#REF!="No Data",1,IF(#REF!&lt;&gt;"",1,0))</f>
        <v>#REF!</v>
      </c>
      <c r="S21" s="211" t="e">
        <f>IF('Crisis Indicator Data'!#REF!="No Data",1,IF(#REF!&lt;&gt;"",1,0))</f>
        <v>#REF!</v>
      </c>
      <c r="T21" s="211" t="e">
        <f>IF('Crisis Indicator Data'!#REF!="No Data",1,IF(#REF!&lt;&gt;"",1,0))</f>
        <v>#REF!</v>
      </c>
      <c r="U21" s="211" t="e">
        <f>IF('Crisis Indicator Data'!#REF!="No Data",1,IF(#REF!&lt;&gt;"",1,0))</f>
        <v>#REF!</v>
      </c>
      <c r="V21" s="211" t="e">
        <f>IF('Crisis Indicator Data'!#REF!="No Data",1,IF(#REF!&lt;&gt;"",1,0))</f>
        <v>#REF!</v>
      </c>
      <c r="W21" s="211" t="e">
        <f>IF('Crisis Indicator Data'!#REF!="No Data",1,IF(#REF!&lt;&gt;"",1,0))</f>
        <v>#REF!</v>
      </c>
      <c r="X21" s="211" t="e">
        <f>IF('Crisis Indicator Data'!#REF!="No Data",1,IF(#REF!&lt;&gt;"",1,0))</f>
        <v>#REF!</v>
      </c>
      <c r="Y21" s="211" t="e">
        <f>IF('Crisis Indicator Data'!#REF!="No Data",1,IF(#REF!&lt;&gt;"",1,0))</f>
        <v>#REF!</v>
      </c>
      <c r="Z21" s="211" t="e">
        <f>IF('Crisis Indicator Data'!#REF!="No Data",1,IF(#REF!&lt;&gt;"",1,0))</f>
        <v>#REF!</v>
      </c>
      <c r="AA21" s="211" t="e">
        <f>IF('Crisis Indicator Data'!#REF!="No Data",1,IF(#REF!&lt;&gt;"",1,0))</f>
        <v>#REF!</v>
      </c>
      <c r="AB21" s="211" t="e">
        <f>IF('Crisis Indicator Data'!#REF!="No Data",1,IF(#REF!&lt;&gt;"",1,0))</f>
        <v>#REF!</v>
      </c>
      <c r="AC21" s="211" t="e">
        <f>IF('Crisis Indicator Data'!#REF!="No Data",1,IF(#REF!&lt;&gt;"",1,0))</f>
        <v>#REF!</v>
      </c>
      <c r="AD21" s="211" t="e">
        <f>IF('Crisis Indicator Data'!#REF!="No Data",1,IF(#REF!&lt;&gt;"",1,0))</f>
        <v>#REF!</v>
      </c>
      <c r="AE21" s="211" t="e">
        <f>IF('Crisis Indicator Data'!#REF!="No Data",1,IF(#REF!&lt;&gt;"",1,0))</f>
        <v>#REF!</v>
      </c>
      <c r="AF21" s="211" t="e">
        <f>IF('Crisis Indicator Data'!#REF!="No Data",1,IF(#REF!&lt;&gt;"",1,0))</f>
        <v>#REF!</v>
      </c>
      <c r="AG21" s="211" t="e">
        <f>IF('Crisis Indicator Data'!#REF!="No Data",1,IF(#REF!&lt;&gt;"",1,0))</f>
        <v>#REF!</v>
      </c>
      <c r="AH21" s="211" t="e">
        <f>IF('Crisis Indicator Data'!#REF!="No Data",1,IF(#REF!&lt;&gt;"",1,0))</f>
        <v>#REF!</v>
      </c>
      <c r="AI21" s="211" t="e">
        <f>IF('Crisis Indicator Data'!#REF!="No Data",1,IF(#REF!&lt;&gt;"",1,0))</f>
        <v>#REF!</v>
      </c>
      <c r="AJ21" s="211" t="e">
        <f>IF('Crisis Indicator Data'!#REF!="No Data",1,IF(#REF!&lt;&gt;"",1,0))</f>
        <v>#REF!</v>
      </c>
      <c r="AK21" s="211" t="e">
        <f>IF('Crisis Indicator Data'!#REF!="No Data",1,IF(#REF!&lt;&gt;"",1,0))</f>
        <v>#REF!</v>
      </c>
      <c r="AL21" s="211" t="e">
        <f>IF('Crisis Indicator Data'!#REF!="No Data",1,IF(#REF!&lt;&gt;"",1,0))</f>
        <v>#REF!</v>
      </c>
      <c r="AM21" s="211" t="e">
        <f>IF('Crisis Indicator Data'!#REF!="No Data",1,IF(#REF!&lt;&gt;"",1,0))</f>
        <v>#REF!</v>
      </c>
      <c r="AN21" s="211" t="e">
        <f>IF('Crisis Indicator Data'!#REF!="No Data",1,IF(#REF!&lt;&gt;"",1,0))</f>
        <v>#REF!</v>
      </c>
      <c r="AO21" s="211" t="e">
        <f>IF('Crisis Indicator Data'!#REF!="No Data",1,IF(#REF!&lt;&gt;"",1,0))</f>
        <v>#REF!</v>
      </c>
      <c r="AP21" s="211" t="e">
        <f>IF('Crisis Indicator Data'!#REF!="No Data",1,IF(#REF!&lt;&gt;"",1,0))</f>
        <v>#REF!</v>
      </c>
      <c r="AQ21" s="211" t="e">
        <f>IF('Crisis Indicator Data'!#REF!="No Data",1,IF(#REF!&lt;&gt;"",1,0))</f>
        <v>#REF!</v>
      </c>
      <c r="AR21" s="211" t="e">
        <f>IF('Crisis Indicator Data'!#REF!="No Data",1,IF(#REF!&lt;&gt;"",1,0))</f>
        <v>#REF!</v>
      </c>
      <c r="AS21" s="211" t="e">
        <f>IF('Crisis Indicator Data'!#REF!="No Data",1,IF(#REF!&lt;&gt;"",1,0))</f>
        <v>#REF!</v>
      </c>
      <c r="AT21" s="211" t="e">
        <f>IF('Crisis Indicator Data'!#REF!="No Data",1,IF(#REF!&lt;&gt;"",1,0))</f>
        <v>#REF!</v>
      </c>
      <c r="AU21" s="211" t="e">
        <f>IF('Crisis Indicator Data'!#REF!="No Data",1,IF(#REF!&lt;&gt;"",1,0))</f>
        <v>#REF!</v>
      </c>
      <c r="AV21" s="211" t="e">
        <f>IF('Crisis Indicator Data'!#REF!="No Data",1,IF(#REF!&lt;&gt;"",1,0))</f>
        <v>#REF!</v>
      </c>
      <c r="AW21" s="211" t="e">
        <f>IF('Crisis Indicator Data'!#REF!="No Data",1,IF(#REF!&lt;&gt;"",1,0))</f>
        <v>#REF!</v>
      </c>
      <c r="AX21" s="211" t="e">
        <f>IF('Crisis Indicator Data'!#REF!="No Data",1,IF(#REF!&lt;&gt;"",1,0))</f>
        <v>#REF!</v>
      </c>
      <c r="AY21" s="211" t="e">
        <f>IF('Crisis Indicator Data'!#REF!="No Data",1,IF(#REF!&lt;&gt;"",1,0))</f>
        <v>#REF!</v>
      </c>
      <c r="AZ21" s="211" t="e">
        <f>IF('Crisis Indicator Data'!#REF!="No Data",1,IF(#REF!&lt;&gt;"",1,0))</f>
        <v>#REF!</v>
      </c>
      <c r="BA21" t="e">
        <f t="shared" si="0"/>
        <v>#REF!</v>
      </c>
      <c r="BB21" s="22" t="e">
        <f t="shared" si="1"/>
        <v>#REF!</v>
      </c>
    </row>
    <row r="22" spans="1:54" x14ac:dyDescent="0.25">
      <c r="A22" t="s">
        <v>8393</v>
      </c>
      <c r="B22" s="211" t="e">
        <f>IF('Crisis Indicator Data'!#REF!="No Data",1,IF(#REF!&lt;&gt;"",1,0))</f>
        <v>#REF!</v>
      </c>
      <c r="C22" s="211" t="e">
        <f>IF('Crisis Indicator Data'!#REF!="No Data",1,IF(#REF!&lt;&gt;"",1,0))</f>
        <v>#REF!</v>
      </c>
      <c r="D22" s="211" t="e">
        <f>IF('Crisis Indicator Data'!#REF!="No Data",1,IF(#REF!&lt;&gt;"",1,0))</f>
        <v>#REF!</v>
      </c>
      <c r="E22" s="211" t="e">
        <f>IF('Crisis Indicator Data'!#REF!="No Data",1,IF(#REF!&lt;&gt;"",1,0))</f>
        <v>#REF!</v>
      </c>
      <c r="F22" s="211" t="e">
        <f>IF('Crisis Indicator Data'!#REF!="No Data",1,IF(#REF!&lt;&gt;"",1,0))</f>
        <v>#REF!</v>
      </c>
      <c r="G22" s="211" t="e">
        <f>IF('Crisis Indicator Data'!#REF!="No Data",1,IF(#REF!&lt;&gt;"",1,0))</f>
        <v>#REF!</v>
      </c>
      <c r="H22" s="211" t="e">
        <f>IF('Crisis Indicator Data'!#REF!="No Data",1,IF(#REF!&lt;&gt;"",1,0))</f>
        <v>#REF!</v>
      </c>
      <c r="I22" s="211" t="e">
        <f>IF('Crisis Indicator Data'!#REF!="No Data",1,IF(#REF!&lt;&gt;"",1,0))</f>
        <v>#REF!</v>
      </c>
      <c r="J22" s="211" t="e">
        <f>IF('Crisis Indicator Data'!#REF!="No Data",1,IF(#REF!&lt;&gt;"",1,0))</f>
        <v>#REF!</v>
      </c>
      <c r="K22" s="211" t="e">
        <f>IF('Crisis Indicator Data'!#REF!="No Data",1,IF(#REF!&lt;&gt;"",1,0))</f>
        <v>#REF!</v>
      </c>
      <c r="L22" s="211" t="e">
        <f>IF('Crisis Indicator Data'!#REF!="No Data",1,IF(#REF!&lt;&gt;"",1,0))</f>
        <v>#REF!</v>
      </c>
      <c r="M22" s="211" t="e">
        <f>IF('Crisis Indicator Data'!#REF!="No Data",1,IF(#REF!&lt;&gt;"",1,0))</f>
        <v>#REF!</v>
      </c>
      <c r="N22" s="211" t="e">
        <f>IF('Crisis Indicator Data'!#REF!="No Data",1,IF(#REF!&lt;&gt;"",1,0))</f>
        <v>#REF!</v>
      </c>
      <c r="O22" s="211" t="e">
        <f>IF('Crisis Indicator Data'!#REF!="No Data",1,IF(#REF!&lt;&gt;"",1,0))</f>
        <v>#REF!</v>
      </c>
      <c r="P22" s="211" t="e">
        <f>IF('Crisis Indicator Data'!#REF!="No Data",1,IF(#REF!&lt;&gt;"",1,0))</f>
        <v>#REF!</v>
      </c>
      <c r="Q22" s="211" t="e">
        <f>IF('Crisis Indicator Data'!#REF!="No Data",1,IF(#REF!&lt;&gt;"",1,0))</f>
        <v>#REF!</v>
      </c>
      <c r="R22" s="211" t="e">
        <f>IF('Crisis Indicator Data'!#REF!="No Data",1,IF(#REF!&lt;&gt;"",1,0))</f>
        <v>#REF!</v>
      </c>
      <c r="S22" s="211" t="e">
        <f>IF('Crisis Indicator Data'!#REF!="No Data",1,IF(#REF!&lt;&gt;"",1,0))</f>
        <v>#REF!</v>
      </c>
      <c r="T22" s="211" t="e">
        <f>IF('Crisis Indicator Data'!#REF!="No Data",1,IF(#REF!&lt;&gt;"",1,0))</f>
        <v>#REF!</v>
      </c>
      <c r="U22" s="211" t="e">
        <f>IF('Crisis Indicator Data'!#REF!="No Data",1,IF(#REF!&lt;&gt;"",1,0))</f>
        <v>#REF!</v>
      </c>
      <c r="V22" s="211" t="e">
        <f>IF('Crisis Indicator Data'!#REF!="No Data",1,IF(#REF!&lt;&gt;"",1,0))</f>
        <v>#REF!</v>
      </c>
      <c r="W22" s="211" t="e">
        <f>IF('Crisis Indicator Data'!#REF!="No Data",1,IF(#REF!&lt;&gt;"",1,0))</f>
        <v>#REF!</v>
      </c>
      <c r="X22" s="211" t="e">
        <f>IF('Crisis Indicator Data'!#REF!="No Data",1,IF(#REF!&lt;&gt;"",1,0))</f>
        <v>#REF!</v>
      </c>
      <c r="Y22" s="211" t="e">
        <f>IF('Crisis Indicator Data'!#REF!="No Data",1,IF(#REF!&lt;&gt;"",1,0))</f>
        <v>#REF!</v>
      </c>
      <c r="Z22" s="211" t="e">
        <f>IF('Crisis Indicator Data'!#REF!="No Data",1,IF(#REF!&lt;&gt;"",1,0))</f>
        <v>#REF!</v>
      </c>
      <c r="AA22" s="211" t="e">
        <f>IF('Crisis Indicator Data'!#REF!="No Data",1,IF(#REF!&lt;&gt;"",1,0))</f>
        <v>#REF!</v>
      </c>
      <c r="AB22" s="211" t="e">
        <f>IF('Crisis Indicator Data'!#REF!="No Data",1,IF(#REF!&lt;&gt;"",1,0))</f>
        <v>#REF!</v>
      </c>
      <c r="AC22" s="211" t="e">
        <f>IF('Crisis Indicator Data'!#REF!="No Data",1,IF(#REF!&lt;&gt;"",1,0))</f>
        <v>#REF!</v>
      </c>
      <c r="AD22" s="211" t="e">
        <f>IF('Crisis Indicator Data'!#REF!="No Data",1,IF(#REF!&lt;&gt;"",1,0))</f>
        <v>#REF!</v>
      </c>
      <c r="AE22" s="211" t="e">
        <f>IF('Crisis Indicator Data'!#REF!="No Data",1,IF(#REF!&lt;&gt;"",1,0))</f>
        <v>#REF!</v>
      </c>
      <c r="AF22" s="211" t="e">
        <f>IF('Crisis Indicator Data'!#REF!="No Data",1,IF(#REF!&lt;&gt;"",1,0))</f>
        <v>#REF!</v>
      </c>
      <c r="AG22" s="211" t="e">
        <f>IF('Crisis Indicator Data'!#REF!="No Data",1,IF(#REF!&lt;&gt;"",1,0))</f>
        <v>#REF!</v>
      </c>
      <c r="AH22" s="211" t="e">
        <f>IF('Crisis Indicator Data'!#REF!="No Data",1,IF(#REF!&lt;&gt;"",1,0))</f>
        <v>#REF!</v>
      </c>
      <c r="AI22" s="211" t="e">
        <f>IF('Crisis Indicator Data'!#REF!="No Data",1,IF(#REF!&lt;&gt;"",1,0))</f>
        <v>#REF!</v>
      </c>
      <c r="AJ22" s="211" t="e">
        <f>IF('Crisis Indicator Data'!#REF!="No Data",1,IF(#REF!&lt;&gt;"",1,0))</f>
        <v>#REF!</v>
      </c>
      <c r="AK22" s="211" t="e">
        <f>IF('Crisis Indicator Data'!#REF!="No Data",1,IF(#REF!&lt;&gt;"",1,0))</f>
        <v>#REF!</v>
      </c>
      <c r="AL22" s="211" t="e">
        <f>IF('Crisis Indicator Data'!#REF!="No Data",1,IF(#REF!&lt;&gt;"",1,0))</f>
        <v>#REF!</v>
      </c>
      <c r="AM22" s="211" t="e">
        <f>IF('Crisis Indicator Data'!#REF!="No Data",1,IF(#REF!&lt;&gt;"",1,0))</f>
        <v>#REF!</v>
      </c>
      <c r="AN22" s="211" t="e">
        <f>IF('Crisis Indicator Data'!#REF!="No Data",1,IF(#REF!&lt;&gt;"",1,0))</f>
        <v>#REF!</v>
      </c>
      <c r="AO22" s="211" t="e">
        <f>IF('Crisis Indicator Data'!#REF!="No Data",1,IF(#REF!&lt;&gt;"",1,0))</f>
        <v>#REF!</v>
      </c>
      <c r="AP22" s="211" t="e">
        <f>IF('Crisis Indicator Data'!#REF!="No Data",1,IF(#REF!&lt;&gt;"",1,0))</f>
        <v>#REF!</v>
      </c>
      <c r="AQ22" s="211" t="e">
        <f>IF('Crisis Indicator Data'!#REF!="No Data",1,IF(#REF!&lt;&gt;"",1,0))</f>
        <v>#REF!</v>
      </c>
      <c r="AR22" s="211" t="e">
        <f>IF('Crisis Indicator Data'!#REF!="No Data",1,IF(#REF!&lt;&gt;"",1,0))</f>
        <v>#REF!</v>
      </c>
      <c r="AS22" s="211" t="e">
        <f>IF('Crisis Indicator Data'!#REF!="No Data",1,IF(#REF!&lt;&gt;"",1,0))</f>
        <v>#REF!</v>
      </c>
      <c r="AT22" s="211" t="e">
        <f>IF('Crisis Indicator Data'!#REF!="No Data",1,IF(#REF!&lt;&gt;"",1,0))</f>
        <v>#REF!</v>
      </c>
      <c r="AU22" s="211" t="e">
        <f>IF('Crisis Indicator Data'!#REF!="No Data",1,IF(#REF!&lt;&gt;"",1,0))</f>
        <v>#REF!</v>
      </c>
      <c r="AV22" s="211" t="e">
        <f>IF('Crisis Indicator Data'!#REF!="No Data",1,IF(#REF!&lt;&gt;"",1,0))</f>
        <v>#REF!</v>
      </c>
      <c r="AW22" s="211" t="e">
        <f>IF('Crisis Indicator Data'!#REF!="No Data",1,IF(#REF!&lt;&gt;"",1,0))</f>
        <v>#REF!</v>
      </c>
      <c r="AX22" s="211" t="e">
        <f>IF('Crisis Indicator Data'!#REF!="No Data",1,IF(#REF!&lt;&gt;"",1,0))</f>
        <v>#REF!</v>
      </c>
      <c r="AY22" s="211" t="e">
        <f>IF('Crisis Indicator Data'!#REF!="No Data",1,IF(#REF!&lt;&gt;"",1,0))</f>
        <v>#REF!</v>
      </c>
      <c r="AZ22" s="211" t="e">
        <f>IF('Crisis Indicator Data'!#REF!="No Data",1,IF(#REF!&lt;&gt;"",1,0))</f>
        <v>#REF!</v>
      </c>
      <c r="BA22" t="e">
        <f t="shared" si="0"/>
        <v>#REF!</v>
      </c>
      <c r="BB22" s="22" t="e">
        <f t="shared" si="1"/>
        <v>#REF!</v>
      </c>
    </row>
    <row r="23" spans="1:54" x14ac:dyDescent="0.25">
      <c r="A23" t="s">
        <v>8408</v>
      </c>
      <c r="B23" s="211" t="e">
        <f>IF('Crisis Indicator Data'!#REF!="No Data",1,IF(#REF!&lt;&gt;"",1,0))</f>
        <v>#REF!</v>
      </c>
      <c r="C23" s="211" t="e">
        <f>IF('Crisis Indicator Data'!#REF!="No Data",1,IF(#REF!&lt;&gt;"",1,0))</f>
        <v>#REF!</v>
      </c>
      <c r="D23" s="211" t="e">
        <f>IF('Crisis Indicator Data'!#REF!="No Data",1,IF(#REF!&lt;&gt;"",1,0))</f>
        <v>#REF!</v>
      </c>
      <c r="E23" s="211" t="e">
        <f>IF('Crisis Indicator Data'!#REF!="No Data",1,IF(#REF!&lt;&gt;"",1,0))</f>
        <v>#REF!</v>
      </c>
      <c r="F23" s="211" t="e">
        <f>IF('Crisis Indicator Data'!#REF!="No Data",1,IF(#REF!&lt;&gt;"",1,0))</f>
        <v>#REF!</v>
      </c>
      <c r="G23" s="211" t="e">
        <f>IF('Crisis Indicator Data'!#REF!="No Data",1,IF(#REF!&lt;&gt;"",1,0))</f>
        <v>#REF!</v>
      </c>
      <c r="H23" s="211" t="e">
        <f>IF('Crisis Indicator Data'!#REF!="No Data",1,IF(#REF!&lt;&gt;"",1,0))</f>
        <v>#REF!</v>
      </c>
      <c r="I23" s="211" t="e">
        <f>IF('Crisis Indicator Data'!#REF!="No Data",1,IF(#REF!&lt;&gt;"",1,0))</f>
        <v>#REF!</v>
      </c>
      <c r="J23" s="211" t="e">
        <f>IF('Crisis Indicator Data'!#REF!="No Data",1,IF(#REF!&lt;&gt;"",1,0))</f>
        <v>#REF!</v>
      </c>
      <c r="K23" s="211" t="e">
        <f>IF('Crisis Indicator Data'!#REF!="No Data",1,IF(#REF!&lt;&gt;"",1,0))</f>
        <v>#REF!</v>
      </c>
      <c r="L23" s="211" t="e">
        <f>IF('Crisis Indicator Data'!#REF!="No Data",1,IF(#REF!&lt;&gt;"",1,0))</f>
        <v>#REF!</v>
      </c>
      <c r="M23" s="211" t="e">
        <f>IF('Crisis Indicator Data'!#REF!="No Data",1,IF(#REF!&lt;&gt;"",1,0))</f>
        <v>#REF!</v>
      </c>
      <c r="N23" s="211" t="e">
        <f>IF('Crisis Indicator Data'!#REF!="No Data",1,IF(#REF!&lt;&gt;"",1,0))</f>
        <v>#REF!</v>
      </c>
      <c r="O23" s="211" t="e">
        <f>IF('Crisis Indicator Data'!#REF!="No Data",1,IF(#REF!&lt;&gt;"",1,0))</f>
        <v>#REF!</v>
      </c>
      <c r="P23" s="211" t="e">
        <f>IF('Crisis Indicator Data'!#REF!="No Data",1,IF(#REF!&lt;&gt;"",1,0))</f>
        <v>#REF!</v>
      </c>
      <c r="Q23" s="211" t="e">
        <f>IF('Crisis Indicator Data'!#REF!="No Data",1,IF(#REF!&lt;&gt;"",1,0))</f>
        <v>#REF!</v>
      </c>
      <c r="R23" s="211" t="e">
        <f>IF('Crisis Indicator Data'!#REF!="No Data",1,IF(#REF!&lt;&gt;"",1,0))</f>
        <v>#REF!</v>
      </c>
      <c r="S23" s="211" t="e">
        <f>IF('Crisis Indicator Data'!#REF!="No Data",1,IF(#REF!&lt;&gt;"",1,0))</f>
        <v>#REF!</v>
      </c>
      <c r="T23" s="211" t="e">
        <f>IF('Crisis Indicator Data'!#REF!="No Data",1,IF(#REF!&lt;&gt;"",1,0))</f>
        <v>#REF!</v>
      </c>
      <c r="U23" s="211" t="e">
        <f>IF('Crisis Indicator Data'!#REF!="No Data",1,IF(#REF!&lt;&gt;"",1,0))</f>
        <v>#REF!</v>
      </c>
      <c r="V23" s="211" t="e">
        <f>IF('Crisis Indicator Data'!#REF!="No Data",1,IF(#REF!&lt;&gt;"",1,0))</f>
        <v>#REF!</v>
      </c>
      <c r="W23" s="211" t="e">
        <f>IF('Crisis Indicator Data'!#REF!="No Data",1,IF(#REF!&lt;&gt;"",1,0))</f>
        <v>#REF!</v>
      </c>
      <c r="X23" s="211" t="e">
        <f>IF('Crisis Indicator Data'!#REF!="No Data",1,IF(#REF!&lt;&gt;"",1,0))</f>
        <v>#REF!</v>
      </c>
      <c r="Y23" s="211" t="e">
        <f>IF('Crisis Indicator Data'!#REF!="No Data",1,IF(#REF!&lt;&gt;"",1,0))</f>
        <v>#REF!</v>
      </c>
      <c r="Z23" s="211" t="e">
        <f>IF('Crisis Indicator Data'!#REF!="No Data",1,IF(#REF!&lt;&gt;"",1,0))</f>
        <v>#REF!</v>
      </c>
      <c r="AA23" s="211" t="e">
        <f>IF('Crisis Indicator Data'!#REF!="No Data",1,IF(#REF!&lt;&gt;"",1,0))</f>
        <v>#REF!</v>
      </c>
      <c r="AB23" s="211" t="e">
        <f>IF('Crisis Indicator Data'!#REF!="No Data",1,IF(#REF!&lt;&gt;"",1,0))</f>
        <v>#REF!</v>
      </c>
      <c r="AC23" s="211" t="e">
        <f>IF('Crisis Indicator Data'!#REF!="No Data",1,IF(#REF!&lt;&gt;"",1,0))</f>
        <v>#REF!</v>
      </c>
      <c r="AD23" s="211" t="e">
        <f>IF('Crisis Indicator Data'!#REF!="No Data",1,IF(#REF!&lt;&gt;"",1,0))</f>
        <v>#REF!</v>
      </c>
      <c r="AE23" s="211" t="e">
        <f>IF('Crisis Indicator Data'!#REF!="No Data",1,IF(#REF!&lt;&gt;"",1,0))</f>
        <v>#REF!</v>
      </c>
      <c r="AF23" s="211" t="e">
        <f>IF('Crisis Indicator Data'!#REF!="No Data",1,IF(#REF!&lt;&gt;"",1,0))</f>
        <v>#REF!</v>
      </c>
      <c r="AG23" s="211" t="e">
        <f>IF('Crisis Indicator Data'!#REF!="No Data",1,IF(#REF!&lt;&gt;"",1,0))</f>
        <v>#REF!</v>
      </c>
      <c r="AH23" s="211" t="e">
        <f>IF('Crisis Indicator Data'!#REF!="No Data",1,IF(#REF!&lt;&gt;"",1,0))</f>
        <v>#REF!</v>
      </c>
      <c r="AI23" s="211" t="e">
        <f>IF('Crisis Indicator Data'!#REF!="No Data",1,IF(#REF!&lt;&gt;"",1,0))</f>
        <v>#REF!</v>
      </c>
      <c r="AJ23" s="211" t="e">
        <f>IF('Crisis Indicator Data'!#REF!="No Data",1,IF(#REF!&lt;&gt;"",1,0))</f>
        <v>#REF!</v>
      </c>
      <c r="AK23" s="211" t="e">
        <f>IF('Crisis Indicator Data'!#REF!="No Data",1,IF(#REF!&lt;&gt;"",1,0))</f>
        <v>#REF!</v>
      </c>
      <c r="AL23" s="211" t="e">
        <f>IF('Crisis Indicator Data'!#REF!="No Data",1,IF(#REF!&lt;&gt;"",1,0))</f>
        <v>#REF!</v>
      </c>
      <c r="AM23" s="211" t="e">
        <f>IF('Crisis Indicator Data'!#REF!="No Data",1,IF(#REF!&lt;&gt;"",1,0))</f>
        <v>#REF!</v>
      </c>
      <c r="AN23" s="211" t="e">
        <f>IF('Crisis Indicator Data'!#REF!="No Data",1,IF(#REF!&lt;&gt;"",1,0))</f>
        <v>#REF!</v>
      </c>
      <c r="AO23" s="211" t="e">
        <f>IF('Crisis Indicator Data'!#REF!="No Data",1,IF(#REF!&lt;&gt;"",1,0))</f>
        <v>#REF!</v>
      </c>
      <c r="AP23" s="211" t="e">
        <f>IF('Crisis Indicator Data'!#REF!="No Data",1,IF(#REF!&lt;&gt;"",1,0))</f>
        <v>#REF!</v>
      </c>
      <c r="AQ23" s="211" t="e">
        <f>IF('Crisis Indicator Data'!#REF!="No Data",1,IF(#REF!&lt;&gt;"",1,0))</f>
        <v>#REF!</v>
      </c>
      <c r="AR23" s="211" t="e">
        <f>IF('Crisis Indicator Data'!#REF!="No Data",1,IF(#REF!&lt;&gt;"",1,0))</f>
        <v>#REF!</v>
      </c>
      <c r="AS23" s="211" t="e">
        <f>IF('Crisis Indicator Data'!#REF!="No Data",1,IF(#REF!&lt;&gt;"",1,0))</f>
        <v>#REF!</v>
      </c>
      <c r="AT23" s="211" t="e">
        <f>IF('Crisis Indicator Data'!#REF!="No Data",1,IF(#REF!&lt;&gt;"",1,0))</f>
        <v>#REF!</v>
      </c>
      <c r="AU23" s="211" t="e">
        <f>IF('Crisis Indicator Data'!#REF!="No Data",1,IF(#REF!&lt;&gt;"",1,0))</f>
        <v>#REF!</v>
      </c>
      <c r="AV23" s="211" t="e">
        <f>IF('Crisis Indicator Data'!#REF!="No Data",1,IF(#REF!&lt;&gt;"",1,0))</f>
        <v>#REF!</v>
      </c>
      <c r="AW23" s="211" t="e">
        <f>IF('Crisis Indicator Data'!#REF!="No Data",1,IF(#REF!&lt;&gt;"",1,0))</f>
        <v>#REF!</v>
      </c>
      <c r="AX23" s="211" t="e">
        <f>IF('Crisis Indicator Data'!#REF!="No Data",1,IF(#REF!&lt;&gt;"",1,0))</f>
        <v>#REF!</v>
      </c>
      <c r="AY23" s="211" t="e">
        <f>IF('Crisis Indicator Data'!#REF!="No Data",1,IF(#REF!&lt;&gt;"",1,0))</f>
        <v>#REF!</v>
      </c>
      <c r="AZ23" s="211" t="e">
        <f>IF('Crisis Indicator Data'!#REF!="No Data",1,IF(#REF!&lt;&gt;"",1,0))</f>
        <v>#REF!</v>
      </c>
      <c r="BA23" t="e">
        <f t="shared" si="0"/>
        <v>#REF!</v>
      </c>
      <c r="BB23" s="22" t="e">
        <f t="shared" si="1"/>
        <v>#REF!</v>
      </c>
    </row>
    <row r="24" spans="1:54" x14ac:dyDescent="0.25">
      <c r="A24" t="s">
        <v>8400</v>
      </c>
      <c r="B24" s="211" t="e">
        <f>IF('Crisis Indicator Data'!#REF!="No Data",1,IF(#REF!&lt;&gt;"",1,0))</f>
        <v>#REF!</v>
      </c>
      <c r="C24" s="211" t="e">
        <f>IF('Crisis Indicator Data'!#REF!="No Data",1,IF(#REF!&lt;&gt;"",1,0))</f>
        <v>#REF!</v>
      </c>
      <c r="D24" s="211" t="e">
        <f>IF('Crisis Indicator Data'!#REF!="No Data",1,IF(#REF!&lt;&gt;"",1,0))</f>
        <v>#REF!</v>
      </c>
      <c r="E24" s="211" t="e">
        <f>IF('Crisis Indicator Data'!#REF!="No Data",1,IF(#REF!&lt;&gt;"",1,0))</f>
        <v>#REF!</v>
      </c>
      <c r="F24" s="211" t="e">
        <f>IF('Crisis Indicator Data'!#REF!="No Data",1,IF(#REF!&lt;&gt;"",1,0))</f>
        <v>#REF!</v>
      </c>
      <c r="G24" s="211" t="e">
        <f>IF('Crisis Indicator Data'!#REF!="No Data",1,IF(#REF!&lt;&gt;"",1,0))</f>
        <v>#REF!</v>
      </c>
      <c r="H24" s="211" t="e">
        <f>IF('Crisis Indicator Data'!#REF!="No Data",1,IF(#REF!&lt;&gt;"",1,0))</f>
        <v>#REF!</v>
      </c>
      <c r="I24" s="211" t="e">
        <f>IF('Crisis Indicator Data'!#REF!="No Data",1,IF(#REF!&lt;&gt;"",1,0))</f>
        <v>#REF!</v>
      </c>
      <c r="J24" s="211" t="e">
        <f>IF('Crisis Indicator Data'!#REF!="No Data",1,IF(#REF!&lt;&gt;"",1,0))</f>
        <v>#REF!</v>
      </c>
      <c r="K24" s="211" t="e">
        <f>IF('Crisis Indicator Data'!#REF!="No Data",1,IF(#REF!&lt;&gt;"",1,0))</f>
        <v>#REF!</v>
      </c>
      <c r="L24" s="211" t="e">
        <f>IF('Crisis Indicator Data'!#REF!="No Data",1,IF(#REF!&lt;&gt;"",1,0))</f>
        <v>#REF!</v>
      </c>
      <c r="M24" s="211" t="e">
        <f>IF('Crisis Indicator Data'!#REF!="No Data",1,IF(#REF!&lt;&gt;"",1,0))</f>
        <v>#REF!</v>
      </c>
      <c r="N24" s="211" t="e">
        <f>IF('Crisis Indicator Data'!#REF!="No Data",1,IF(#REF!&lt;&gt;"",1,0))</f>
        <v>#REF!</v>
      </c>
      <c r="O24" s="211" t="e">
        <f>IF('Crisis Indicator Data'!#REF!="No Data",1,IF(#REF!&lt;&gt;"",1,0))</f>
        <v>#REF!</v>
      </c>
      <c r="P24" s="211" t="e">
        <f>IF('Crisis Indicator Data'!#REF!="No Data",1,IF(#REF!&lt;&gt;"",1,0))</f>
        <v>#REF!</v>
      </c>
      <c r="Q24" s="211" t="e">
        <f>IF('Crisis Indicator Data'!#REF!="No Data",1,IF(#REF!&lt;&gt;"",1,0))</f>
        <v>#REF!</v>
      </c>
      <c r="R24" s="211" t="e">
        <f>IF('Crisis Indicator Data'!#REF!="No Data",1,IF(#REF!&lt;&gt;"",1,0))</f>
        <v>#REF!</v>
      </c>
      <c r="S24" s="211" t="e">
        <f>IF('Crisis Indicator Data'!#REF!="No Data",1,IF(#REF!&lt;&gt;"",1,0))</f>
        <v>#REF!</v>
      </c>
      <c r="T24" s="211" t="e">
        <f>IF('Crisis Indicator Data'!#REF!="No Data",1,IF(#REF!&lt;&gt;"",1,0))</f>
        <v>#REF!</v>
      </c>
      <c r="U24" s="211" t="e">
        <f>IF('Crisis Indicator Data'!#REF!="No Data",1,IF(#REF!&lt;&gt;"",1,0))</f>
        <v>#REF!</v>
      </c>
      <c r="V24" s="211" t="e">
        <f>IF('Crisis Indicator Data'!#REF!="No Data",1,IF(#REF!&lt;&gt;"",1,0))</f>
        <v>#REF!</v>
      </c>
      <c r="W24" s="211" t="e">
        <f>IF('Crisis Indicator Data'!#REF!="No Data",1,IF(#REF!&lt;&gt;"",1,0))</f>
        <v>#REF!</v>
      </c>
      <c r="X24" s="211" t="e">
        <f>IF('Crisis Indicator Data'!#REF!="No Data",1,IF(#REF!&lt;&gt;"",1,0))</f>
        <v>#REF!</v>
      </c>
      <c r="Y24" s="211" t="e">
        <f>IF('Crisis Indicator Data'!#REF!="No Data",1,IF(#REF!&lt;&gt;"",1,0))</f>
        <v>#REF!</v>
      </c>
      <c r="Z24" s="211" t="e">
        <f>IF('Crisis Indicator Data'!#REF!="No Data",1,IF(#REF!&lt;&gt;"",1,0))</f>
        <v>#REF!</v>
      </c>
      <c r="AA24" s="211" t="e">
        <f>IF('Crisis Indicator Data'!#REF!="No Data",1,IF(#REF!&lt;&gt;"",1,0))</f>
        <v>#REF!</v>
      </c>
      <c r="AB24" s="211" t="e">
        <f>IF('Crisis Indicator Data'!#REF!="No Data",1,IF(#REF!&lt;&gt;"",1,0))</f>
        <v>#REF!</v>
      </c>
      <c r="AC24" s="211" t="e">
        <f>IF('Crisis Indicator Data'!#REF!="No Data",1,IF(#REF!&lt;&gt;"",1,0))</f>
        <v>#REF!</v>
      </c>
      <c r="AD24" s="211" t="e">
        <f>IF('Crisis Indicator Data'!#REF!="No Data",1,IF(#REF!&lt;&gt;"",1,0))</f>
        <v>#REF!</v>
      </c>
      <c r="AE24" s="211" t="e">
        <f>IF('Crisis Indicator Data'!#REF!="No Data",1,IF(#REF!&lt;&gt;"",1,0))</f>
        <v>#REF!</v>
      </c>
      <c r="AF24" s="211" t="e">
        <f>IF('Crisis Indicator Data'!#REF!="No Data",1,IF(#REF!&lt;&gt;"",1,0))</f>
        <v>#REF!</v>
      </c>
      <c r="AG24" s="211" t="e">
        <f>IF('Crisis Indicator Data'!#REF!="No Data",1,IF(#REF!&lt;&gt;"",1,0))</f>
        <v>#REF!</v>
      </c>
      <c r="AH24" s="211" t="e">
        <f>IF('Crisis Indicator Data'!#REF!="No Data",1,IF(#REF!&lt;&gt;"",1,0))</f>
        <v>#REF!</v>
      </c>
      <c r="AI24" s="211" t="e">
        <f>IF('Crisis Indicator Data'!#REF!="No Data",1,IF(#REF!&lt;&gt;"",1,0))</f>
        <v>#REF!</v>
      </c>
      <c r="AJ24" s="211" t="e">
        <f>IF('Crisis Indicator Data'!#REF!="No Data",1,IF(#REF!&lt;&gt;"",1,0))</f>
        <v>#REF!</v>
      </c>
      <c r="AK24" s="211" t="e">
        <f>IF('Crisis Indicator Data'!#REF!="No Data",1,IF(#REF!&lt;&gt;"",1,0))</f>
        <v>#REF!</v>
      </c>
      <c r="AL24" s="211" t="e">
        <f>IF('Crisis Indicator Data'!#REF!="No Data",1,IF(#REF!&lt;&gt;"",1,0))</f>
        <v>#REF!</v>
      </c>
      <c r="AM24" s="211" t="e">
        <f>IF('Crisis Indicator Data'!#REF!="No Data",1,IF(#REF!&lt;&gt;"",1,0))</f>
        <v>#REF!</v>
      </c>
      <c r="AN24" s="211" t="e">
        <f>IF('Crisis Indicator Data'!#REF!="No Data",1,IF(#REF!&lt;&gt;"",1,0))</f>
        <v>#REF!</v>
      </c>
      <c r="AO24" s="211" t="e">
        <f>IF('Crisis Indicator Data'!#REF!="No Data",1,IF(#REF!&lt;&gt;"",1,0))</f>
        <v>#REF!</v>
      </c>
      <c r="AP24" s="211" t="e">
        <f>IF('Crisis Indicator Data'!#REF!="No Data",1,IF(#REF!&lt;&gt;"",1,0))</f>
        <v>#REF!</v>
      </c>
      <c r="AQ24" s="211" t="e">
        <f>IF('Crisis Indicator Data'!#REF!="No Data",1,IF(#REF!&lt;&gt;"",1,0))</f>
        <v>#REF!</v>
      </c>
      <c r="AR24" s="211" t="e">
        <f>IF('Crisis Indicator Data'!#REF!="No Data",1,IF(#REF!&lt;&gt;"",1,0))</f>
        <v>#REF!</v>
      </c>
      <c r="AS24" s="211" t="e">
        <f>IF('Crisis Indicator Data'!#REF!="No Data",1,IF(#REF!&lt;&gt;"",1,0))</f>
        <v>#REF!</v>
      </c>
      <c r="AT24" s="211" t="e">
        <f>IF('Crisis Indicator Data'!#REF!="No Data",1,IF(#REF!&lt;&gt;"",1,0))</f>
        <v>#REF!</v>
      </c>
      <c r="AU24" s="211" t="e">
        <f>IF('Crisis Indicator Data'!#REF!="No Data",1,IF(#REF!&lt;&gt;"",1,0))</f>
        <v>#REF!</v>
      </c>
      <c r="AV24" s="211" t="e">
        <f>IF('Crisis Indicator Data'!#REF!="No Data",1,IF(#REF!&lt;&gt;"",1,0))</f>
        <v>#REF!</v>
      </c>
      <c r="AW24" s="211" t="e">
        <f>IF('Crisis Indicator Data'!#REF!="No Data",1,IF(#REF!&lt;&gt;"",1,0))</f>
        <v>#REF!</v>
      </c>
      <c r="AX24" s="211" t="e">
        <f>IF('Crisis Indicator Data'!#REF!="No Data",1,IF(#REF!&lt;&gt;"",1,0))</f>
        <v>#REF!</v>
      </c>
      <c r="AY24" s="211" t="e">
        <f>IF('Crisis Indicator Data'!#REF!="No Data",1,IF(#REF!&lt;&gt;"",1,0))</f>
        <v>#REF!</v>
      </c>
      <c r="AZ24" s="211" t="e">
        <f>IF('Crisis Indicator Data'!#REF!="No Data",1,IF(#REF!&lt;&gt;"",1,0))</f>
        <v>#REF!</v>
      </c>
      <c r="BA24" t="e">
        <f t="shared" si="0"/>
        <v>#REF!</v>
      </c>
      <c r="BB24" s="22" t="e">
        <f t="shared" si="1"/>
        <v>#REF!</v>
      </c>
    </row>
    <row r="25" spans="1:54" x14ac:dyDescent="0.25">
      <c r="A25" t="s">
        <v>8404</v>
      </c>
      <c r="B25" s="211" t="e">
        <f>IF('Crisis Indicator Data'!#REF!="No Data",1,IF(#REF!&lt;&gt;"",1,0))</f>
        <v>#REF!</v>
      </c>
      <c r="C25" s="211" t="e">
        <f>IF('Crisis Indicator Data'!#REF!="No Data",1,IF(#REF!&lt;&gt;"",1,0))</f>
        <v>#REF!</v>
      </c>
      <c r="D25" s="211" t="e">
        <f>IF('Crisis Indicator Data'!#REF!="No Data",1,IF(#REF!&lt;&gt;"",1,0))</f>
        <v>#REF!</v>
      </c>
      <c r="E25" s="211" t="e">
        <f>IF('Crisis Indicator Data'!#REF!="No Data",1,IF(#REF!&lt;&gt;"",1,0))</f>
        <v>#REF!</v>
      </c>
      <c r="F25" s="211" t="e">
        <f>IF('Crisis Indicator Data'!#REF!="No Data",1,IF(#REF!&lt;&gt;"",1,0))</f>
        <v>#REF!</v>
      </c>
      <c r="G25" s="211" t="e">
        <f>IF('Crisis Indicator Data'!#REF!="No Data",1,IF(#REF!&lt;&gt;"",1,0))</f>
        <v>#REF!</v>
      </c>
      <c r="H25" s="211" t="e">
        <f>IF('Crisis Indicator Data'!#REF!="No Data",1,IF(#REF!&lt;&gt;"",1,0))</f>
        <v>#REF!</v>
      </c>
      <c r="I25" s="211" t="e">
        <f>IF('Crisis Indicator Data'!#REF!="No Data",1,IF(#REF!&lt;&gt;"",1,0))</f>
        <v>#REF!</v>
      </c>
      <c r="J25" s="211" t="e">
        <f>IF('Crisis Indicator Data'!#REF!="No Data",1,IF(#REF!&lt;&gt;"",1,0))</f>
        <v>#REF!</v>
      </c>
      <c r="K25" s="211" t="e">
        <f>IF('Crisis Indicator Data'!#REF!="No Data",1,IF(#REF!&lt;&gt;"",1,0))</f>
        <v>#REF!</v>
      </c>
      <c r="L25" s="211" t="e">
        <f>IF('Crisis Indicator Data'!#REF!="No Data",1,IF(#REF!&lt;&gt;"",1,0))</f>
        <v>#REF!</v>
      </c>
      <c r="M25" s="211" t="e">
        <f>IF('Crisis Indicator Data'!#REF!="No Data",1,IF(#REF!&lt;&gt;"",1,0))</f>
        <v>#REF!</v>
      </c>
      <c r="N25" s="211" t="e">
        <f>IF('Crisis Indicator Data'!#REF!="No Data",1,IF(#REF!&lt;&gt;"",1,0))</f>
        <v>#REF!</v>
      </c>
      <c r="O25" s="211" t="e">
        <f>IF('Crisis Indicator Data'!#REF!="No Data",1,IF(#REF!&lt;&gt;"",1,0))</f>
        <v>#REF!</v>
      </c>
      <c r="P25" s="211" t="e">
        <f>IF('Crisis Indicator Data'!#REF!="No Data",1,IF(#REF!&lt;&gt;"",1,0))</f>
        <v>#REF!</v>
      </c>
      <c r="Q25" s="211" t="e">
        <f>IF('Crisis Indicator Data'!#REF!="No Data",1,IF(#REF!&lt;&gt;"",1,0))</f>
        <v>#REF!</v>
      </c>
      <c r="R25" s="211" t="e">
        <f>IF('Crisis Indicator Data'!#REF!="No Data",1,IF(#REF!&lt;&gt;"",1,0))</f>
        <v>#REF!</v>
      </c>
      <c r="S25" s="211" t="e">
        <f>IF('Crisis Indicator Data'!#REF!="No Data",1,IF(#REF!&lt;&gt;"",1,0))</f>
        <v>#REF!</v>
      </c>
      <c r="T25" s="211" t="e">
        <f>IF('Crisis Indicator Data'!#REF!="No Data",1,IF(#REF!&lt;&gt;"",1,0))</f>
        <v>#REF!</v>
      </c>
      <c r="U25" s="211" t="e">
        <f>IF('Crisis Indicator Data'!#REF!="No Data",1,IF(#REF!&lt;&gt;"",1,0))</f>
        <v>#REF!</v>
      </c>
      <c r="V25" s="211" t="e">
        <f>IF('Crisis Indicator Data'!#REF!="No Data",1,IF(#REF!&lt;&gt;"",1,0))</f>
        <v>#REF!</v>
      </c>
      <c r="W25" s="211" t="e">
        <f>IF('Crisis Indicator Data'!#REF!="No Data",1,IF(#REF!&lt;&gt;"",1,0))</f>
        <v>#REF!</v>
      </c>
      <c r="X25" s="211" t="e">
        <f>IF('Crisis Indicator Data'!#REF!="No Data",1,IF(#REF!&lt;&gt;"",1,0))</f>
        <v>#REF!</v>
      </c>
      <c r="Y25" s="211" t="e">
        <f>IF('Crisis Indicator Data'!#REF!="No Data",1,IF(#REF!&lt;&gt;"",1,0))</f>
        <v>#REF!</v>
      </c>
      <c r="Z25" s="211" t="e">
        <f>IF('Crisis Indicator Data'!#REF!="No Data",1,IF(#REF!&lt;&gt;"",1,0))</f>
        <v>#REF!</v>
      </c>
      <c r="AA25" s="211" t="e">
        <f>IF('Crisis Indicator Data'!#REF!="No Data",1,IF(#REF!&lt;&gt;"",1,0))</f>
        <v>#REF!</v>
      </c>
      <c r="AB25" s="211" t="e">
        <f>IF('Crisis Indicator Data'!#REF!="No Data",1,IF(#REF!&lt;&gt;"",1,0))</f>
        <v>#REF!</v>
      </c>
      <c r="AC25" s="211" t="e">
        <f>IF('Crisis Indicator Data'!#REF!="No Data",1,IF(#REF!&lt;&gt;"",1,0))</f>
        <v>#REF!</v>
      </c>
      <c r="AD25" s="211" t="e">
        <f>IF('Crisis Indicator Data'!#REF!="No Data",1,IF(#REF!&lt;&gt;"",1,0))</f>
        <v>#REF!</v>
      </c>
      <c r="AE25" s="211" t="e">
        <f>IF('Crisis Indicator Data'!#REF!="No Data",1,IF(#REF!&lt;&gt;"",1,0))</f>
        <v>#REF!</v>
      </c>
      <c r="AF25" s="211" t="e">
        <f>IF('Crisis Indicator Data'!#REF!="No Data",1,IF(#REF!&lt;&gt;"",1,0))</f>
        <v>#REF!</v>
      </c>
      <c r="AG25" s="211" t="e">
        <f>IF('Crisis Indicator Data'!#REF!="No Data",1,IF(#REF!&lt;&gt;"",1,0))</f>
        <v>#REF!</v>
      </c>
      <c r="AH25" s="211" t="e">
        <f>IF('Crisis Indicator Data'!#REF!="No Data",1,IF(#REF!&lt;&gt;"",1,0))</f>
        <v>#REF!</v>
      </c>
      <c r="AI25" s="211" t="e">
        <f>IF('Crisis Indicator Data'!#REF!="No Data",1,IF(#REF!&lt;&gt;"",1,0))</f>
        <v>#REF!</v>
      </c>
      <c r="AJ25" s="211" t="e">
        <f>IF('Crisis Indicator Data'!#REF!="No Data",1,IF(#REF!&lt;&gt;"",1,0))</f>
        <v>#REF!</v>
      </c>
      <c r="AK25" s="211" t="e">
        <f>IF('Crisis Indicator Data'!#REF!="No Data",1,IF(#REF!&lt;&gt;"",1,0))</f>
        <v>#REF!</v>
      </c>
      <c r="AL25" s="211" t="e">
        <f>IF('Crisis Indicator Data'!#REF!="No Data",1,IF(#REF!&lt;&gt;"",1,0))</f>
        <v>#REF!</v>
      </c>
      <c r="AM25" s="211" t="e">
        <f>IF('Crisis Indicator Data'!#REF!="No Data",1,IF(#REF!&lt;&gt;"",1,0))</f>
        <v>#REF!</v>
      </c>
      <c r="AN25" s="211" t="e">
        <f>IF('Crisis Indicator Data'!#REF!="No Data",1,IF(#REF!&lt;&gt;"",1,0))</f>
        <v>#REF!</v>
      </c>
      <c r="AO25" s="211" t="e">
        <f>IF('Crisis Indicator Data'!#REF!="No Data",1,IF(#REF!&lt;&gt;"",1,0))</f>
        <v>#REF!</v>
      </c>
      <c r="AP25" s="211" t="e">
        <f>IF('Crisis Indicator Data'!#REF!="No Data",1,IF(#REF!&lt;&gt;"",1,0))</f>
        <v>#REF!</v>
      </c>
      <c r="AQ25" s="211" t="e">
        <f>IF('Crisis Indicator Data'!#REF!="No Data",1,IF(#REF!&lt;&gt;"",1,0))</f>
        <v>#REF!</v>
      </c>
      <c r="AR25" s="211" t="e">
        <f>IF('Crisis Indicator Data'!#REF!="No Data",1,IF(#REF!&lt;&gt;"",1,0))</f>
        <v>#REF!</v>
      </c>
      <c r="AS25" s="211" t="e">
        <f>IF('Crisis Indicator Data'!#REF!="No Data",1,IF(#REF!&lt;&gt;"",1,0))</f>
        <v>#REF!</v>
      </c>
      <c r="AT25" s="211" t="e">
        <f>IF('Crisis Indicator Data'!#REF!="No Data",1,IF(#REF!&lt;&gt;"",1,0))</f>
        <v>#REF!</v>
      </c>
      <c r="AU25" s="211" t="e">
        <f>IF('Crisis Indicator Data'!#REF!="No Data",1,IF(#REF!&lt;&gt;"",1,0))</f>
        <v>#REF!</v>
      </c>
      <c r="AV25" s="211" t="e">
        <f>IF('Crisis Indicator Data'!#REF!="No Data",1,IF(#REF!&lt;&gt;"",1,0))</f>
        <v>#REF!</v>
      </c>
      <c r="AW25" s="211" t="e">
        <f>IF('Crisis Indicator Data'!#REF!="No Data",1,IF(#REF!&lt;&gt;"",1,0))</f>
        <v>#REF!</v>
      </c>
      <c r="AX25" s="211" t="e">
        <f>IF('Crisis Indicator Data'!#REF!="No Data",1,IF(#REF!&lt;&gt;"",1,0))</f>
        <v>#REF!</v>
      </c>
      <c r="AY25" s="211" t="e">
        <f>IF('Crisis Indicator Data'!#REF!="No Data",1,IF(#REF!&lt;&gt;"",1,0))</f>
        <v>#REF!</v>
      </c>
      <c r="AZ25" s="211" t="e">
        <f>IF('Crisis Indicator Data'!#REF!="No Data",1,IF(#REF!&lt;&gt;"",1,0))</f>
        <v>#REF!</v>
      </c>
      <c r="BA25" t="e">
        <f t="shared" si="0"/>
        <v>#REF!</v>
      </c>
      <c r="BB25" s="22" t="e">
        <f t="shared" si="1"/>
        <v>#REF!</v>
      </c>
    </row>
    <row r="26" spans="1:54" x14ac:dyDescent="0.25">
      <c r="A26" t="s">
        <v>8387</v>
      </c>
      <c r="B26" s="211" t="e">
        <f>IF('Crisis Indicator Data'!#REF!="No Data",1,IF(#REF!&lt;&gt;"",1,0))</f>
        <v>#REF!</v>
      </c>
      <c r="C26" s="211" t="e">
        <f>IF('Crisis Indicator Data'!#REF!="No Data",1,IF(#REF!&lt;&gt;"",1,0))</f>
        <v>#REF!</v>
      </c>
      <c r="D26" s="211" t="e">
        <f>IF('Crisis Indicator Data'!#REF!="No Data",1,IF(#REF!&lt;&gt;"",1,0))</f>
        <v>#REF!</v>
      </c>
      <c r="E26" s="211" t="e">
        <f>IF('Crisis Indicator Data'!#REF!="No Data",1,IF(#REF!&lt;&gt;"",1,0))</f>
        <v>#REF!</v>
      </c>
      <c r="F26" s="211" t="e">
        <f>IF('Crisis Indicator Data'!#REF!="No Data",1,IF(#REF!&lt;&gt;"",1,0))</f>
        <v>#REF!</v>
      </c>
      <c r="G26" s="211" t="e">
        <f>IF('Crisis Indicator Data'!#REF!="No Data",1,IF(#REF!&lt;&gt;"",1,0))</f>
        <v>#REF!</v>
      </c>
      <c r="H26" s="211" t="e">
        <f>IF('Crisis Indicator Data'!#REF!="No Data",1,IF(#REF!&lt;&gt;"",1,0))</f>
        <v>#REF!</v>
      </c>
      <c r="I26" s="211" t="e">
        <f>IF('Crisis Indicator Data'!#REF!="No Data",1,IF(#REF!&lt;&gt;"",1,0))</f>
        <v>#REF!</v>
      </c>
      <c r="J26" s="211" t="e">
        <f>IF('Crisis Indicator Data'!#REF!="No Data",1,IF(#REF!&lt;&gt;"",1,0))</f>
        <v>#REF!</v>
      </c>
      <c r="K26" s="211" t="e">
        <f>IF('Crisis Indicator Data'!#REF!="No Data",1,IF(#REF!&lt;&gt;"",1,0))</f>
        <v>#REF!</v>
      </c>
      <c r="L26" s="211" t="e">
        <f>IF('Crisis Indicator Data'!#REF!="No Data",1,IF(#REF!&lt;&gt;"",1,0))</f>
        <v>#REF!</v>
      </c>
      <c r="M26" s="211" t="e">
        <f>IF('Crisis Indicator Data'!#REF!="No Data",1,IF(#REF!&lt;&gt;"",1,0))</f>
        <v>#REF!</v>
      </c>
      <c r="N26" s="211" t="e">
        <f>IF('Crisis Indicator Data'!#REF!="No Data",1,IF(#REF!&lt;&gt;"",1,0))</f>
        <v>#REF!</v>
      </c>
      <c r="O26" s="211" t="e">
        <f>IF('Crisis Indicator Data'!#REF!="No Data",1,IF(#REF!&lt;&gt;"",1,0))</f>
        <v>#REF!</v>
      </c>
      <c r="P26" s="211" t="e">
        <f>IF('Crisis Indicator Data'!#REF!="No Data",1,IF(#REF!&lt;&gt;"",1,0))</f>
        <v>#REF!</v>
      </c>
      <c r="Q26" s="211" t="e">
        <f>IF('Crisis Indicator Data'!#REF!="No Data",1,IF(#REF!&lt;&gt;"",1,0))</f>
        <v>#REF!</v>
      </c>
      <c r="R26" s="211" t="e">
        <f>IF('Crisis Indicator Data'!#REF!="No Data",1,IF(#REF!&lt;&gt;"",1,0))</f>
        <v>#REF!</v>
      </c>
      <c r="S26" s="211" t="e">
        <f>IF('Crisis Indicator Data'!#REF!="No Data",1,IF(#REF!&lt;&gt;"",1,0))</f>
        <v>#REF!</v>
      </c>
      <c r="T26" s="211" t="e">
        <f>IF('Crisis Indicator Data'!#REF!="No Data",1,IF(#REF!&lt;&gt;"",1,0))</f>
        <v>#REF!</v>
      </c>
      <c r="U26" s="211" t="e">
        <f>IF('Crisis Indicator Data'!#REF!="No Data",1,IF(#REF!&lt;&gt;"",1,0))</f>
        <v>#REF!</v>
      </c>
      <c r="V26" s="211" t="e">
        <f>IF('Crisis Indicator Data'!#REF!="No Data",1,IF(#REF!&lt;&gt;"",1,0))</f>
        <v>#REF!</v>
      </c>
      <c r="W26" s="211" t="e">
        <f>IF('Crisis Indicator Data'!#REF!="No Data",1,IF(#REF!&lt;&gt;"",1,0))</f>
        <v>#REF!</v>
      </c>
      <c r="X26" s="211" t="e">
        <f>IF('Crisis Indicator Data'!#REF!="No Data",1,IF(#REF!&lt;&gt;"",1,0))</f>
        <v>#REF!</v>
      </c>
      <c r="Y26" s="211" t="e">
        <f>IF('Crisis Indicator Data'!#REF!="No Data",1,IF(#REF!&lt;&gt;"",1,0))</f>
        <v>#REF!</v>
      </c>
      <c r="Z26" s="211" t="e">
        <f>IF('Crisis Indicator Data'!#REF!="No Data",1,IF(#REF!&lt;&gt;"",1,0))</f>
        <v>#REF!</v>
      </c>
      <c r="AA26" s="211" t="e">
        <f>IF('Crisis Indicator Data'!#REF!="No Data",1,IF(#REF!&lt;&gt;"",1,0))</f>
        <v>#REF!</v>
      </c>
      <c r="AB26" s="211" t="e">
        <f>IF('Crisis Indicator Data'!#REF!="No Data",1,IF(#REF!&lt;&gt;"",1,0))</f>
        <v>#REF!</v>
      </c>
      <c r="AC26" s="211" t="e">
        <f>IF('Crisis Indicator Data'!#REF!="No Data",1,IF(#REF!&lt;&gt;"",1,0))</f>
        <v>#REF!</v>
      </c>
      <c r="AD26" s="211" t="e">
        <f>IF('Crisis Indicator Data'!#REF!="No Data",1,IF(#REF!&lt;&gt;"",1,0))</f>
        <v>#REF!</v>
      </c>
      <c r="AE26" s="211" t="e">
        <f>IF('Crisis Indicator Data'!#REF!="No Data",1,IF(#REF!&lt;&gt;"",1,0))</f>
        <v>#REF!</v>
      </c>
      <c r="AF26" s="211" t="e">
        <f>IF('Crisis Indicator Data'!#REF!="No Data",1,IF(#REF!&lt;&gt;"",1,0))</f>
        <v>#REF!</v>
      </c>
      <c r="AG26" s="211" t="e">
        <f>IF('Crisis Indicator Data'!#REF!="No Data",1,IF(#REF!&lt;&gt;"",1,0))</f>
        <v>#REF!</v>
      </c>
      <c r="AH26" s="211" t="e">
        <f>IF('Crisis Indicator Data'!#REF!="No Data",1,IF(#REF!&lt;&gt;"",1,0))</f>
        <v>#REF!</v>
      </c>
      <c r="AI26" s="211" t="e">
        <f>IF('Crisis Indicator Data'!#REF!="No Data",1,IF(#REF!&lt;&gt;"",1,0))</f>
        <v>#REF!</v>
      </c>
      <c r="AJ26" s="211" t="e">
        <f>IF('Crisis Indicator Data'!#REF!="No Data",1,IF(#REF!&lt;&gt;"",1,0))</f>
        <v>#REF!</v>
      </c>
      <c r="AK26" s="211" t="e">
        <f>IF('Crisis Indicator Data'!#REF!="No Data",1,IF(#REF!&lt;&gt;"",1,0))</f>
        <v>#REF!</v>
      </c>
      <c r="AL26" s="211" t="e">
        <f>IF('Crisis Indicator Data'!#REF!="No Data",1,IF(#REF!&lt;&gt;"",1,0))</f>
        <v>#REF!</v>
      </c>
      <c r="AM26" s="211" t="e">
        <f>IF('Crisis Indicator Data'!#REF!="No Data",1,IF(#REF!&lt;&gt;"",1,0))</f>
        <v>#REF!</v>
      </c>
      <c r="AN26" s="211" t="e">
        <f>IF('Crisis Indicator Data'!#REF!="No Data",1,IF(#REF!&lt;&gt;"",1,0))</f>
        <v>#REF!</v>
      </c>
      <c r="AO26" s="211" t="e">
        <f>IF('Crisis Indicator Data'!#REF!="No Data",1,IF(#REF!&lt;&gt;"",1,0))</f>
        <v>#REF!</v>
      </c>
      <c r="AP26" s="211" t="e">
        <f>IF('Crisis Indicator Data'!#REF!="No Data",1,IF(#REF!&lt;&gt;"",1,0))</f>
        <v>#REF!</v>
      </c>
      <c r="AQ26" s="211" t="e">
        <f>IF('Crisis Indicator Data'!#REF!="No Data",1,IF(#REF!&lt;&gt;"",1,0))</f>
        <v>#REF!</v>
      </c>
      <c r="AR26" s="211" t="e">
        <f>IF('Crisis Indicator Data'!#REF!="No Data",1,IF(#REF!&lt;&gt;"",1,0))</f>
        <v>#REF!</v>
      </c>
      <c r="AS26" s="211" t="e">
        <f>IF('Crisis Indicator Data'!#REF!="No Data",1,IF(#REF!&lt;&gt;"",1,0))</f>
        <v>#REF!</v>
      </c>
      <c r="AT26" s="211" t="e">
        <f>IF('Crisis Indicator Data'!#REF!="No Data",1,IF(#REF!&lt;&gt;"",1,0))</f>
        <v>#REF!</v>
      </c>
      <c r="AU26" s="211" t="e">
        <f>IF('Crisis Indicator Data'!#REF!="No Data",1,IF(#REF!&lt;&gt;"",1,0))</f>
        <v>#REF!</v>
      </c>
      <c r="AV26" s="211" t="e">
        <f>IF('Crisis Indicator Data'!#REF!="No Data",1,IF(#REF!&lt;&gt;"",1,0))</f>
        <v>#REF!</v>
      </c>
      <c r="AW26" s="211" t="e">
        <f>IF('Crisis Indicator Data'!#REF!="No Data",1,IF(#REF!&lt;&gt;"",1,0))</f>
        <v>#REF!</v>
      </c>
      <c r="AX26" s="211" t="e">
        <f>IF('Crisis Indicator Data'!#REF!="No Data",1,IF(#REF!&lt;&gt;"",1,0))</f>
        <v>#REF!</v>
      </c>
      <c r="AY26" s="211" t="e">
        <f>IF('Crisis Indicator Data'!#REF!="No Data",1,IF(#REF!&lt;&gt;"",1,0))</f>
        <v>#REF!</v>
      </c>
      <c r="AZ26" s="211" t="e">
        <f>IF('Crisis Indicator Data'!#REF!="No Data",1,IF(#REF!&lt;&gt;"",1,0))</f>
        <v>#REF!</v>
      </c>
      <c r="BA26" t="e">
        <f t="shared" si="0"/>
        <v>#REF!</v>
      </c>
      <c r="BB26" s="22" t="e">
        <f t="shared" si="1"/>
        <v>#REF!</v>
      </c>
    </row>
    <row r="27" spans="1:54" x14ac:dyDescent="0.25">
      <c r="A27" t="s">
        <v>8384</v>
      </c>
      <c r="B27" s="211" t="e">
        <f>IF('Crisis Indicator Data'!#REF!="No Data",1,IF(#REF!&lt;&gt;"",1,0))</f>
        <v>#REF!</v>
      </c>
      <c r="C27" s="211" t="e">
        <f>IF('Crisis Indicator Data'!#REF!="No Data",1,IF(#REF!&lt;&gt;"",1,0))</f>
        <v>#REF!</v>
      </c>
      <c r="D27" s="211" t="e">
        <f>IF('Crisis Indicator Data'!#REF!="No Data",1,IF(#REF!&lt;&gt;"",1,0))</f>
        <v>#REF!</v>
      </c>
      <c r="E27" s="211" t="e">
        <f>IF('Crisis Indicator Data'!#REF!="No Data",1,IF(#REF!&lt;&gt;"",1,0))</f>
        <v>#REF!</v>
      </c>
      <c r="F27" s="211" t="e">
        <f>IF('Crisis Indicator Data'!#REF!="No Data",1,IF(#REF!&lt;&gt;"",1,0))</f>
        <v>#REF!</v>
      </c>
      <c r="G27" s="211" t="e">
        <f>IF('Crisis Indicator Data'!#REF!="No Data",1,IF(#REF!&lt;&gt;"",1,0))</f>
        <v>#REF!</v>
      </c>
      <c r="H27" s="211" t="e">
        <f>IF('Crisis Indicator Data'!#REF!="No Data",1,IF(#REF!&lt;&gt;"",1,0))</f>
        <v>#REF!</v>
      </c>
      <c r="I27" s="211" t="e">
        <f>IF('Crisis Indicator Data'!#REF!="No Data",1,IF(#REF!&lt;&gt;"",1,0))</f>
        <v>#REF!</v>
      </c>
      <c r="J27" s="211" t="e">
        <f>IF('Crisis Indicator Data'!#REF!="No Data",1,IF(#REF!&lt;&gt;"",1,0))</f>
        <v>#REF!</v>
      </c>
      <c r="K27" s="211" t="e">
        <f>IF('Crisis Indicator Data'!#REF!="No Data",1,IF(#REF!&lt;&gt;"",1,0))</f>
        <v>#REF!</v>
      </c>
      <c r="L27" s="211" t="e">
        <f>IF('Crisis Indicator Data'!#REF!="No Data",1,IF(#REF!&lt;&gt;"",1,0))</f>
        <v>#REF!</v>
      </c>
      <c r="M27" s="211" t="e">
        <f>IF('Crisis Indicator Data'!#REF!="No Data",1,IF(#REF!&lt;&gt;"",1,0))</f>
        <v>#REF!</v>
      </c>
      <c r="N27" s="211" t="e">
        <f>IF('Crisis Indicator Data'!#REF!="No Data",1,IF(#REF!&lt;&gt;"",1,0))</f>
        <v>#REF!</v>
      </c>
      <c r="O27" s="211" t="e">
        <f>IF('Crisis Indicator Data'!#REF!="No Data",1,IF(#REF!&lt;&gt;"",1,0))</f>
        <v>#REF!</v>
      </c>
      <c r="P27" s="211" t="e">
        <f>IF('Crisis Indicator Data'!#REF!="No Data",1,IF(#REF!&lt;&gt;"",1,0))</f>
        <v>#REF!</v>
      </c>
      <c r="Q27" s="211" t="e">
        <f>IF('Crisis Indicator Data'!#REF!="No Data",1,IF(#REF!&lt;&gt;"",1,0))</f>
        <v>#REF!</v>
      </c>
      <c r="R27" s="211" t="e">
        <f>IF('Crisis Indicator Data'!#REF!="No Data",1,IF(#REF!&lt;&gt;"",1,0))</f>
        <v>#REF!</v>
      </c>
      <c r="S27" s="211" t="e">
        <f>IF('Crisis Indicator Data'!#REF!="No Data",1,IF(#REF!&lt;&gt;"",1,0))</f>
        <v>#REF!</v>
      </c>
      <c r="T27" s="211" t="e">
        <f>IF('Crisis Indicator Data'!#REF!="No Data",1,IF(#REF!&lt;&gt;"",1,0))</f>
        <v>#REF!</v>
      </c>
      <c r="U27" s="211" t="e">
        <f>IF('Crisis Indicator Data'!#REF!="No Data",1,IF(#REF!&lt;&gt;"",1,0))</f>
        <v>#REF!</v>
      </c>
      <c r="V27" s="211" t="e">
        <f>IF('Crisis Indicator Data'!#REF!="No Data",1,IF(#REF!&lt;&gt;"",1,0))</f>
        <v>#REF!</v>
      </c>
      <c r="W27" s="211" t="e">
        <f>IF('Crisis Indicator Data'!#REF!="No Data",1,IF(#REF!&lt;&gt;"",1,0))</f>
        <v>#REF!</v>
      </c>
      <c r="X27" s="211" t="e">
        <f>IF('Crisis Indicator Data'!#REF!="No Data",1,IF(#REF!&lt;&gt;"",1,0))</f>
        <v>#REF!</v>
      </c>
      <c r="Y27" s="211" t="e">
        <f>IF('Crisis Indicator Data'!#REF!="No Data",1,IF(#REF!&lt;&gt;"",1,0))</f>
        <v>#REF!</v>
      </c>
      <c r="Z27" s="211" t="e">
        <f>IF('Crisis Indicator Data'!#REF!="No Data",1,IF(#REF!&lt;&gt;"",1,0))</f>
        <v>#REF!</v>
      </c>
      <c r="AA27" s="211" t="e">
        <f>IF('Crisis Indicator Data'!#REF!="No Data",1,IF(#REF!&lt;&gt;"",1,0))</f>
        <v>#REF!</v>
      </c>
      <c r="AB27" s="211" t="e">
        <f>IF('Crisis Indicator Data'!#REF!="No Data",1,IF(#REF!&lt;&gt;"",1,0))</f>
        <v>#REF!</v>
      </c>
      <c r="AC27" s="211" t="e">
        <f>IF('Crisis Indicator Data'!#REF!="No Data",1,IF(#REF!&lt;&gt;"",1,0))</f>
        <v>#REF!</v>
      </c>
      <c r="AD27" s="211" t="e">
        <f>IF('Crisis Indicator Data'!#REF!="No Data",1,IF(#REF!&lt;&gt;"",1,0))</f>
        <v>#REF!</v>
      </c>
      <c r="AE27" s="211" t="e">
        <f>IF('Crisis Indicator Data'!#REF!="No Data",1,IF(#REF!&lt;&gt;"",1,0))</f>
        <v>#REF!</v>
      </c>
      <c r="AF27" s="211" t="e">
        <f>IF('Crisis Indicator Data'!#REF!="No Data",1,IF(#REF!&lt;&gt;"",1,0))</f>
        <v>#REF!</v>
      </c>
      <c r="AG27" s="211" t="e">
        <f>IF('Crisis Indicator Data'!#REF!="No Data",1,IF(#REF!&lt;&gt;"",1,0))</f>
        <v>#REF!</v>
      </c>
      <c r="AH27" s="211" t="e">
        <f>IF('Crisis Indicator Data'!#REF!="No Data",1,IF(#REF!&lt;&gt;"",1,0))</f>
        <v>#REF!</v>
      </c>
      <c r="AI27" s="211" t="e">
        <f>IF('Crisis Indicator Data'!#REF!="No Data",1,IF(#REF!&lt;&gt;"",1,0))</f>
        <v>#REF!</v>
      </c>
      <c r="AJ27" s="211" t="e">
        <f>IF('Crisis Indicator Data'!#REF!="No Data",1,IF(#REF!&lt;&gt;"",1,0))</f>
        <v>#REF!</v>
      </c>
      <c r="AK27" s="211" t="e">
        <f>IF('Crisis Indicator Data'!#REF!="No Data",1,IF(#REF!&lt;&gt;"",1,0))</f>
        <v>#REF!</v>
      </c>
      <c r="AL27" s="211" t="e">
        <f>IF('Crisis Indicator Data'!#REF!="No Data",1,IF(#REF!&lt;&gt;"",1,0))</f>
        <v>#REF!</v>
      </c>
      <c r="AM27" s="211" t="e">
        <f>IF('Crisis Indicator Data'!#REF!="No Data",1,IF(#REF!&lt;&gt;"",1,0))</f>
        <v>#REF!</v>
      </c>
      <c r="AN27" s="211" t="e">
        <f>IF('Crisis Indicator Data'!#REF!="No Data",1,IF(#REF!&lt;&gt;"",1,0))</f>
        <v>#REF!</v>
      </c>
      <c r="AO27" s="211" t="e">
        <f>IF('Crisis Indicator Data'!#REF!="No Data",1,IF(#REF!&lt;&gt;"",1,0))</f>
        <v>#REF!</v>
      </c>
      <c r="AP27" s="211" t="e">
        <f>IF('Crisis Indicator Data'!#REF!="No Data",1,IF(#REF!&lt;&gt;"",1,0))</f>
        <v>#REF!</v>
      </c>
      <c r="AQ27" s="211" t="e">
        <f>IF('Crisis Indicator Data'!#REF!="No Data",1,IF(#REF!&lt;&gt;"",1,0))</f>
        <v>#REF!</v>
      </c>
      <c r="AR27" s="211" t="e">
        <f>IF('Crisis Indicator Data'!#REF!="No Data",1,IF(#REF!&lt;&gt;"",1,0))</f>
        <v>#REF!</v>
      </c>
      <c r="AS27" s="211" t="e">
        <f>IF('Crisis Indicator Data'!#REF!="No Data",1,IF(#REF!&lt;&gt;"",1,0))</f>
        <v>#REF!</v>
      </c>
      <c r="AT27" s="211" t="e">
        <f>IF('Crisis Indicator Data'!#REF!="No Data",1,IF(#REF!&lt;&gt;"",1,0))</f>
        <v>#REF!</v>
      </c>
      <c r="AU27" s="211" t="e">
        <f>IF('Crisis Indicator Data'!#REF!="No Data",1,IF(#REF!&lt;&gt;"",1,0))</f>
        <v>#REF!</v>
      </c>
      <c r="AV27" s="211" t="e">
        <f>IF('Crisis Indicator Data'!#REF!="No Data",1,IF(#REF!&lt;&gt;"",1,0))</f>
        <v>#REF!</v>
      </c>
      <c r="AW27" s="211" t="e">
        <f>IF('Crisis Indicator Data'!#REF!="No Data",1,IF(#REF!&lt;&gt;"",1,0))</f>
        <v>#REF!</v>
      </c>
      <c r="AX27" s="211" t="e">
        <f>IF('Crisis Indicator Data'!#REF!="No Data",1,IF(#REF!&lt;&gt;"",1,0))</f>
        <v>#REF!</v>
      </c>
      <c r="AY27" s="211" t="e">
        <f>IF('Crisis Indicator Data'!#REF!="No Data",1,IF(#REF!&lt;&gt;"",1,0))</f>
        <v>#REF!</v>
      </c>
      <c r="AZ27" s="211" t="e">
        <f>IF('Crisis Indicator Data'!#REF!="No Data",1,IF(#REF!&lt;&gt;"",1,0))</f>
        <v>#REF!</v>
      </c>
      <c r="BA27" t="e">
        <f t="shared" si="0"/>
        <v>#REF!</v>
      </c>
      <c r="BB27" s="22" t="e">
        <f t="shared" si="1"/>
        <v>#REF!</v>
      </c>
    </row>
    <row r="28" spans="1:54" x14ac:dyDescent="0.25">
      <c r="A28" t="s">
        <v>8379</v>
      </c>
      <c r="B28" s="211" t="e">
        <f>IF('Crisis Indicator Data'!#REF!="No Data",1,IF(#REF!&lt;&gt;"",1,0))</f>
        <v>#REF!</v>
      </c>
      <c r="C28" s="211" t="e">
        <f>IF('Crisis Indicator Data'!#REF!="No Data",1,IF(#REF!&lt;&gt;"",1,0))</f>
        <v>#REF!</v>
      </c>
      <c r="D28" s="211" t="e">
        <f>IF('Crisis Indicator Data'!#REF!="No Data",1,IF(#REF!&lt;&gt;"",1,0))</f>
        <v>#REF!</v>
      </c>
      <c r="E28" s="211" t="e">
        <f>IF('Crisis Indicator Data'!#REF!="No Data",1,IF(#REF!&lt;&gt;"",1,0))</f>
        <v>#REF!</v>
      </c>
      <c r="F28" s="211" t="e">
        <f>IF('Crisis Indicator Data'!#REF!="No Data",1,IF(#REF!&lt;&gt;"",1,0))</f>
        <v>#REF!</v>
      </c>
      <c r="G28" s="211" t="e">
        <f>IF('Crisis Indicator Data'!#REF!="No Data",1,IF(#REF!&lt;&gt;"",1,0))</f>
        <v>#REF!</v>
      </c>
      <c r="H28" s="211" t="e">
        <f>IF('Crisis Indicator Data'!#REF!="No Data",1,IF(#REF!&lt;&gt;"",1,0))</f>
        <v>#REF!</v>
      </c>
      <c r="I28" s="211" t="e">
        <f>IF('Crisis Indicator Data'!#REF!="No Data",1,IF(#REF!&lt;&gt;"",1,0))</f>
        <v>#REF!</v>
      </c>
      <c r="J28" s="211" t="e">
        <f>IF('Crisis Indicator Data'!#REF!="No Data",1,IF(#REF!&lt;&gt;"",1,0))</f>
        <v>#REF!</v>
      </c>
      <c r="K28" s="211" t="e">
        <f>IF('Crisis Indicator Data'!#REF!="No Data",1,IF(#REF!&lt;&gt;"",1,0))</f>
        <v>#REF!</v>
      </c>
      <c r="L28" s="211" t="e">
        <f>IF('Crisis Indicator Data'!#REF!="No Data",1,IF(#REF!&lt;&gt;"",1,0))</f>
        <v>#REF!</v>
      </c>
      <c r="M28" s="211" t="e">
        <f>IF('Crisis Indicator Data'!#REF!="No Data",1,IF(#REF!&lt;&gt;"",1,0))</f>
        <v>#REF!</v>
      </c>
      <c r="N28" s="211" t="e">
        <f>IF('Crisis Indicator Data'!#REF!="No Data",1,IF(#REF!&lt;&gt;"",1,0))</f>
        <v>#REF!</v>
      </c>
      <c r="O28" s="211" t="e">
        <f>IF('Crisis Indicator Data'!#REF!="No Data",1,IF(#REF!&lt;&gt;"",1,0))</f>
        <v>#REF!</v>
      </c>
      <c r="P28" s="211" t="e">
        <f>IF('Crisis Indicator Data'!#REF!="No Data",1,IF(#REF!&lt;&gt;"",1,0))</f>
        <v>#REF!</v>
      </c>
      <c r="Q28" s="211" t="e">
        <f>IF('Crisis Indicator Data'!#REF!="No Data",1,IF(#REF!&lt;&gt;"",1,0))</f>
        <v>#REF!</v>
      </c>
      <c r="R28" s="211" t="e">
        <f>IF('Crisis Indicator Data'!#REF!="No Data",1,IF(#REF!&lt;&gt;"",1,0))</f>
        <v>#REF!</v>
      </c>
      <c r="S28" s="211" t="e">
        <f>IF('Crisis Indicator Data'!#REF!="No Data",1,IF(#REF!&lt;&gt;"",1,0))</f>
        <v>#REF!</v>
      </c>
      <c r="T28" s="211" t="e">
        <f>IF('Crisis Indicator Data'!#REF!="No Data",1,IF(#REF!&lt;&gt;"",1,0))</f>
        <v>#REF!</v>
      </c>
      <c r="U28" s="211" t="e">
        <f>IF('Crisis Indicator Data'!#REF!="No Data",1,IF(#REF!&lt;&gt;"",1,0))</f>
        <v>#REF!</v>
      </c>
      <c r="V28" s="211" t="e">
        <f>IF('Crisis Indicator Data'!#REF!="No Data",1,IF(#REF!&lt;&gt;"",1,0))</f>
        <v>#REF!</v>
      </c>
      <c r="W28" s="211" t="e">
        <f>IF('Crisis Indicator Data'!#REF!="No Data",1,IF(#REF!&lt;&gt;"",1,0))</f>
        <v>#REF!</v>
      </c>
      <c r="X28" s="211" t="e">
        <f>IF('Crisis Indicator Data'!#REF!="No Data",1,IF(#REF!&lt;&gt;"",1,0))</f>
        <v>#REF!</v>
      </c>
      <c r="Y28" s="211" t="e">
        <f>IF('Crisis Indicator Data'!#REF!="No Data",1,IF(#REF!&lt;&gt;"",1,0))</f>
        <v>#REF!</v>
      </c>
      <c r="Z28" s="211" t="e">
        <f>IF('Crisis Indicator Data'!#REF!="No Data",1,IF(#REF!&lt;&gt;"",1,0))</f>
        <v>#REF!</v>
      </c>
      <c r="AA28" s="211" t="e">
        <f>IF('Crisis Indicator Data'!#REF!="No Data",1,IF(#REF!&lt;&gt;"",1,0))</f>
        <v>#REF!</v>
      </c>
      <c r="AB28" s="211" t="e">
        <f>IF('Crisis Indicator Data'!#REF!="No Data",1,IF(#REF!&lt;&gt;"",1,0))</f>
        <v>#REF!</v>
      </c>
      <c r="AC28" s="211" t="e">
        <f>IF('Crisis Indicator Data'!#REF!="No Data",1,IF(#REF!&lt;&gt;"",1,0))</f>
        <v>#REF!</v>
      </c>
      <c r="AD28" s="211" t="e">
        <f>IF('Crisis Indicator Data'!#REF!="No Data",1,IF(#REF!&lt;&gt;"",1,0))</f>
        <v>#REF!</v>
      </c>
      <c r="AE28" s="211" t="e">
        <f>IF('Crisis Indicator Data'!#REF!="No Data",1,IF(#REF!&lt;&gt;"",1,0))</f>
        <v>#REF!</v>
      </c>
      <c r="AF28" s="211" t="e">
        <f>IF('Crisis Indicator Data'!#REF!="No Data",1,IF(#REF!&lt;&gt;"",1,0))</f>
        <v>#REF!</v>
      </c>
      <c r="AG28" s="211" t="e">
        <f>IF('Crisis Indicator Data'!#REF!="No Data",1,IF(#REF!&lt;&gt;"",1,0))</f>
        <v>#REF!</v>
      </c>
      <c r="AH28" s="211" t="e">
        <f>IF('Crisis Indicator Data'!#REF!="No Data",1,IF(#REF!&lt;&gt;"",1,0))</f>
        <v>#REF!</v>
      </c>
      <c r="AI28" s="211" t="e">
        <f>IF('Crisis Indicator Data'!#REF!="No Data",1,IF(#REF!&lt;&gt;"",1,0))</f>
        <v>#REF!</v>
      </c>
      <c r="AJ28" s="211" t="e">
        <f>IF('Crisis Indicator Data'!#REF!="No Data",1,IF(#REF!&lt;&gt;"",1,0))</f>
        <v>#REF!</v>
      </c>
      <c r="AK28" s="211" t="e">
        <f>IF('Crisis Indicator Data'!#REF!="No Data",1,IF(#REF!&lt;&gt;"",1,0))</f>
        <v>#REF!</v>
      </c>
      <c r="AL28" s="211" t="e">
        <f>IF('Crisis Indicator Data'!#REF!="No Data",1,IF(#REF!&lt;&gt;"",1,0))</f>
        <v>#REF!</v>
      </c>
      <c r="AM28" s="211" t="e">
        <f>IF('Crisis Indicator Data'!#REF!="No Data",1,IF(#REF!&lt;&gt;"",1,0))</f>
        <v>#REF!</v>
      </c>
      <c r="AN28" s="211" t="e">
        <f>IF('Crisis Indicator Data'!#REF!="No Data",1,IF(#REF!&lt;&gt;"",1,0))</f>
        <v>#REF!</v>
      </c>
      <c r="AO28" s="211" t="e">
        <f>IF('Crisis Indicator Data'!#REF!="No Data",1,IF(#REF!&lt;&gt;"",1,0))</f>
        <v>#REF!</v>
      </c>
      <c r="AP28" s="211" t="e">
        <f>IF('Crisis Indicator Data'!#REF!="No Data",1,IF(#REF!&lt;&gt;"",1,0))</f>
        <v>#REF!</v>
      </c>
      <c r="AQ28" s="211" t="e">
        <f>IF('Crisis Indicator Data'!#REF!="No Data",1,IF(#REF!&lt;&gt;"",1,0))</f>
        <v>#REF!</v>
      </c>
      <c r="AR28" s="211" t="e">
        <f>IF('Crisis Indicator Data'!#REF!="No Data",1,IF(#REF!&lt;&gt;"",1,0))</f>
        <v>#REF!</v>
      </c>
      <c r="AS28" s="211" t="e">
        <f>IF('Crisis Indicator Data'!#REF!="No Data",1,IF(#REF!&lt;&gt;"",1,0))</f>
        <v>#REF!</v>
      </c>
      <c r="AT28" s="211" t="e">
        <f>IF('Crisis Indicator Data'!#REF!="No Data",1,IF(#REF!&lt;&gt;"",1,0))</f>
        <v>#REF!</v>
      </c>
      <c r="AU28" s="211" t="e">
        <f>IF('Crisis Indicator Data'!#REF!="No Data",1,IF(#REF!&lt;&gt;"",1,0))</f>
        <v>#REF!</v>
      </c>
      <c r="AV28" s="211" t="e">
        <f>IF('Crisis Indicator Data'!#REF!="No Data",1,IF(#REF!&lt;&gt;"",1,0))</f>
        <v>#REF!</v>
      </c>
      <c r="AW28" s="211" t="e">
        <f>IF('Crisis Indicator Data'!#REF!="No Data",1,IF(#REF!&lt;&gt;"",1,0))</f>
        <v>#REF!</v>
      </c>
      <c r="AX28" s="211" t="e">
        <f>IF('Crisis Indicator Data'!#REF!="No Data",1,IF(#REF!&lt;&gt;"",1,0))</f>
        <v>#REF!</v>
      </c>
      <c r="AY28" s="211" t="e">
        <f>IF('Crisis Indicator Data'!#REF!="No Data",1,IF(#REF!&lt;&gt;"",1,0))</f>
        <v>#REF!</v>
      </c>
      <c r="AZ28" s="211" t="e">
        <f>IF('Crisis Indicator Data'!#REF!="No Data",1,IF(#REF!&lt;&gt;"",1,0))</f>
        <v>#REF!</v>
      </c>
      <c r="BA28" t="e">
        <f t="shared" si="0"/>
        <v>#REF!</v>
      </c>
      <c r="BB28" s="22" t="e">
        <f t="shared" si="1"/>
        <v>#REF!</v>
      </c>
    </row>
    <row r="29" spans="1:54" x14ac:dyDescent="0.25">
      <c r="A29" t="s">
        <v>8426</v>
      </c>
      <c r="B29" s="211" t="e">
        <f>IF('Crisis Indicator Data'!#REF!="No Data",1,IF(#REF!&lt;&gt;"",1,0))</f>
        <v>#REF!</v>
      </c>
      <c r="C29" s="211" t="e">
        <f>IF('Crisis Indicator Data'!#REF!="No Data",1,IF(#REF!&lt;&gt;"",1,0))</f>
        <v>#REF!</v>
      </c>
      <c r="D29" s="211" t="e">
        <f>IF('Crisis Indicator Data'!#REF!="No Data",1,IF(#REF!&lt;&gt;"",1,0))</f>
        <v>#REF!</v>
      </c>
      <c r="E29" s="211" t="e">
        <f>IF('Crisis Indicator Data'!#REF!="No Data",1,IF(#REF!&lt;&gt;"",1,0))</f>
        <v>#REF!</v>
      </c>
      <c r="F29" s="211" t="e">
        <f>IF('Crisis Indicator Data'!#REF!="No Data",1,IF(#REF!&lt;&gt;"",1,0))</f>
        <v>#REF!</v>
      </c>
      <c r="G29" s="211" t="e">
        <f>IF('Crisis Indicator Data'!#REF!="No Data",1,IF(#REF!&lt;&gt;"",1,0))</f>
        <v>#REF!</v>
      </c>
      <c r="H29" s="211" t="e">
        <f>IF('Crisis Indicator Data'!#REF!="No Data",1,IF(#REF!&lt;&gt;"",1,0))</f>
        <v>#REF!</v>
      </c>
      <c r="I29" s="211" t="e">
        <f>IF('Crisis Indicator Data'!#REF!="No Data",1,IF(#REF!&lt;&gt;"",1,0))</f>
        <v>#REF!</v>
      </c>
      <c r="J29" s="211" t="e">
        <f>IF('Crisis Indicator Data'!#REF!="No Data",1,IF(#REF!&lt;&gt;"",1,0))</f>
        <v>#REF!</v>
      </c>
      <c r="K29" s="211" t="e">
        <f>IF('Crisis Indicator Data'!#REF!="No Data",1,IF(#REF!&lt;&gt;"",1,0))</f>
        <v>#REF!</v>
      </c>
      <c r="L29" s="211" t="e">
        <f>IF('Crisis Indicator Data'!#REF!="No Data",1,IF(#REF!&lt;&gt;"",1,0))</f>
        <v>#REF!</v>
      </c>
      <c r="M29" s="211" t="e">
        <f>IF('Crisis Indicator Data'!#REF!="No Data",1,IF(#REF!&lt;&gt;"",1,0))</f>
        <v>#REF!</v>
      </c>
      <c r="N29" s="211" t="e">
        <f>IF('Crisis Indicator Data'!#REF!="No Data",1,IF(#REF!&lt;&gt;"",1,0))</f>
        <v>#REF!</v>
      </c>
      <c r="O29" s="211" t="e">
        <f>IF('Crisis Indicator Data'!#REF!="No Data",1,IF(#REF!&lt;&gt;"",1,0))</f>
        <v>#REF!</v>
      </c>
      <c r="P29" s="211" t="e">
        <f>IF('Crisis Indicator Data'!#REF!="No Data",1,IF(#REF!&lt;&gt;"",1,0))</f>
        <v>#REF!</v>
      </c>
      <c r="Q29" s="211" t="e">
        <f>IF('Crisis Indicator Data'!#REF!="No Data",1,IF(#REF!&lt;&gt;"",1,0))</f>
        <v>#REF!</v>
      </c>
      <c r="R29" s="211" t="e">
        <f>IF('Crisis Indicator Data'!#REF!="No Data",1,IF(#REF!&lt;&gt;"",1,0))</f>
        <v>#REF!</v>
      </c>
      <c r="S29" s="211" t="e">
        <f>IF('Crisis Indicator Data'!#REF!="No Data",1,IF(#REF!&lt;&gt;"",1,0))</f>
        <v>#REF!</v>
      </c>
      <c r="T29" s="211" t="e">
        <f>IF('Crisis Indicator Data'!#REF!="No Data",1,IF(#REF!&lt;&gt;"",1,0))</f>
        <v>#REF!</v>
      </c>
      <c r="U29" s="211" t="e">
        <f>IF('Crisis Indicator Data'!#REF!="No Data",1,IF(#REF!&lt;&gt;"",1,0))</f>
        <v>#REF!</v>
      </c>
      <c r="V29" s="211" t="e">
        <f>IF('Crisis Indicator Data'!#REF!="No Data",1,IF(#REF!&lt;&gt;"",1,0))</f>
        <v>#REF!</v>
      </c>
      <c r="W29" s="211" t="e">
        <f>IF('Crisis Indicator Data'!#REF!="No Data",1,IF(#REF!&lt;&gt;"",1,0))</f>
        <v>#REF!</v>
      </c>
      <c r="X29" s="211" t="e">
        <f>IF('Crisis Indicator Data'!#REF!="No Data",1,IF(#REF!&lt;&gt;"",1,0))</f>
        <v>#REF!</v>
      </c>
      <c r="Y29" s="211" t="e">
        <f>IF('Crisis Indicator Data'!#REF!="No Data",1,IF(#REF!&lt;&gt;"",1,0))</f>
        <v>#REF!</v>
      </c>
      <c r="Z29" s="211" t="e">
        <f>IF('Crisis Indicator Data'!#REF!="No Data",1,IF(#REF!&lt;&gt;"",1,0))</f>
        <v>#REF!</v>
      </c>
      <c r="AA29" s="211" t="e">
        <f>IF('Crisis Indicator Data'!#REF!="No Data",1,IF(#REF!&lt;&gt;"",1,0))</f>
        <v>#REF!</v>
      </c>
      <c r="AB29" s="211" t="e">
        <f>IF('Crisis Indicator Data'!#REF!="No Data",1,IF(#REF!&lt;&gt;"",1,0))</f>
        <v>#REF!</v>
      </c>
      <c r="AC29" s="211" t="e">
        <f>IF('Crisis Indicator Data'!#REF!="No Data",1,IF(#REF!&lt;&gt;"",1,0))</f>
        <v>#REF!</v>
      </c>
      <c r="AD29" s="211" t="e">
        <f>IF('Crisis Indicator Data'!#REF!="No Data",1,IF(#REF!&lt;&gt;"",1,0))</f>
        <v>#REF!</v>
      </c>
      <c r="AE29" s="211" t="e">
        <f>IF('Crisis Indicator Data'!#REF!="No Data",1,IF(#REF!&lt;&gt;"",1,0))</f>
        <v>#REF!</v>
      </c>
      <c r="AF29" s="211" t="e">
        <f>IF('Crisis Indicator Data'!#REF!="No Data",1,IF(#REF!&lt;&gt;"",1,0))</f>
        <v>#REF!</v>
      </c>
      <c r="AG29" s="211" t="e">
        <f>IF('Crisis Indicator Data'!#REF!="No Data",1,IF(#REF!&lt;&gt;"",1,0))</f>
        <v>#REF!</v>
      </c>
      <c r="AH29" s="211" t="e">
        <f>IF('Crisis Indicator Data'!#REF!="No Data",1,IF(#REF!&lt;&gt;"",1,0))</f>
        <v>#REF!</v>
      </c>
      <c r="AI29" s="211" t="e">
        <f>IF('Crisis Indicator Data'!#REF!="No Data",1,IF(#REF!&lt;&gt;"",1,0))</f>
        <v>#REF!</v>
      </c>
      <c r="AJ29" s="211" t="e">
        <f>IF('Crisis Indicator Data'!#REF!="No Data",1,IF(#REF!&lt;&gt;"",1,0))</f>
        <v>#REF!</v>
      </c>
      <c r="AK29" s="211" t="e">
        <f>IF('Crisis Indicator Data'!#REF!="No Data",1,IF(#REF!&lt;&gt;"",1,0))</f>
        <v>#REF!</v>
      </c>
      <c r="AL29" s="211" t="e">
        <f>IF('Crisis Indicator Data'!#REF!="No Data",1,IF(#REF!&lt;&gt;"",1,0))</f>
        <v>#REF!</v>
      </c>
      <c r="AM29" s="211" t="e">
        <f>IF('Crisis Indicator Data'!#REF!="No Data",1,IF(#REF!&lt;&gt;"",1,0))</f>
        <v>#REF!</v>
      </c>
      <c r="AN29" s="211" t="e">
        <f>IF('Crisis Indicator Data'!#REF!="No Data",1,IF(#REF!&lt;&gt;"",1,0))</f>
        <v>#REF!</v>
      </c>
      <c r="AO29" s="211" t="e">
        <f>IF('Crisis Indicator Data'!#REF!="No Data",1,IF(#REF!&lt;&gt;"",1,0))</f>
        <v>#REF!</v>
      </c>
      <c r="AP29" s="211" t="e">
        <f>IF('Crisis Indicator Data'!#REF!="No Data",1,IF(#REF!&lt;&gt;"",1,0))</f>
        <v>#REF!</v>
      </c>
      <c r="AQ29" s="211" t="e">
        <f>IF('Crisis Indicator Data'!#REF!="No Data",1,IF(#REF!&lt;&gt;"",1,0))</f>
        <v>#REF!</v>
      </c>
      <c r="AR29" s="211" t="e">
        <f>IF('Crisis Indicator Data'!#REF!="No Data",1,IF(#REF!&lt;&gt;"",1,0))</f>
        <v>#REF!</v>
      </c>
      <c r="AS29" s="211" t="e">
        <f>IF('Crisis Indicator Data'!#REF!="No Data",1,IF(#REF!&lt;&gt;"",1,0))</f>
        <v>#REF!</v>
      </c>
      <c r="AT29" s="211" t="e">
        <f>IF('Crisis Indicator Data'!#REF!="No Data",1,IF(#REF!&lt;&gt;"",1,0))</f>
        <v>#REF!</v>
      </c>
      <c r="AU29" s="211" t="e">
        <f>IF('Crisis Indicator Data'!#REF!="No Data",1,IF(#REF!&lt;&gt;"",1,0))</f>
        <v>#REF!</v>
      </c>
      <c r="AV29" s="211" t="e">
        <f>IF('Crisis Indicator Data'!#REF!="No Data",1,IF(#REF!&lt;&gt;"",1,0))</f>
        <v>#REF!</v>
      </c>
      <c r="AW29" s="211" t="e">
        <f>IF('Crisis Indicator Data'!#REF!="No Data",1,IF(#REF!&lt;&gt;"",1,0))</f>
        <v>#REF!</v>
      </c>
      <c r="AX29" s="211" t="e">
        <f>IF('Crisis Indicator Data'!#REF!="No Data",1,IF(#REF!&lt;&gt;"",1,0))</f>
        <v>#REF!</v>
      </c>
      <c r="AY29" s="211" t="e">
        <f>IF('Crisis Indicator Data'!#REF!="No Data",1,IF(#REF!&lt;&gt;"",1,0))</f>
        <v>#REF!</v>
      </c>
      <c r="AZ29" s="211" t="e">
        <f>IF('Crisis Indicator Data'!#REF!="No Data",1,IF(#REF!&lt;&gt;"",1,0))</f>
        <v>#REF!</v>
      </c>
      <c r="BA29" t="e">
        <f t="shared" si="0"/>
        <v>#REF!</v>
      </c>
      <c r="BB29" s="22" t="e">
        <f t="shared" si="1"/>
        <v>#REF!</v>
      </c>
    </row>
    <row r="30" spans="1:54" x14ac:dyDescent="0.25">
      <c r="A30" t="s">
        <v>8506</v>
      </c>
      <c r="B30" s="211" t="e">
        <f>IF('Crisis Indicator Data'!#REF!="No Data",1,IF(#REF!&lt;&gt;"",1,0))</f>
        <v>#REF!</v>
      </c>
      <c r="C30" s="211" t="e">
        <f>IF('Crisis Indicator Data'!#REF!="No Data",1,IF(#REF!&lt;&gt;"",1,0))</f>
        <v>#REF!</v>
      </c>
      <c r="D30" s="211" t="e">
        <f>IF('Crisis Indicator Data'!#REF!="No Data",1,IF(#REF!&lt;&gt;"",1,0))</f>
        <v>#REF!</v>
      </c>
      <c r="E30" s="211" t="e">
        <f>IF('Crisis Indicator Data'!#REF!="No Data",1,IF(#REF!&lt;&gt;"",1,0))</f>
        <v>#REF!</v>
      </c>
      <c r="F30" s="211" t="e">
        <f>IF('Crisis Indicator Data'!#REF!="No Data",1,IF(#REF!&lt;&gt;"",1,0))</f>
        <v>#REF!</v>
      </c>
      <c r="G30" s="211" t="e">
        <f>IF('Crisis Indicator Data'!#REF!="No Data",1,IF(#REF!&lt;&gt;"",1,0))</f>
        <v>#REF!</v>
      </c>
      <c r="H30" s="211" t="e">
        <f>IF('Crisis Indicator Data'!#REF!="No Data",1,IF(#REF!&lt;&gt;"",1,0))</f>
        <v>#REF!</v>
      </c>
      <c r="I30" s="211" t="e">
        <f>IF('Crisis Indicator Data'!#REF!="No Data",1,IF(#REF!&lt;&gt;"",1,0))</f>
        <v>#REF!</v>
      </c>
      <c r="J30" s="211" t="e">
        <f>IF('Crisis Indicator Data'!#REF!="No Data",1,IF(#REF!&lt;&gt;"",1,0))</f>
        <v>#REF!</v>
      </c>
      <c r="K30" s="211" t="e">
        <f>IF('Crisis Indicator Data'!#REF!="No Data",1,IF(#REF!&lt;&gt;"",1,0))</f>
        <v>#REF!</v>
      </c>
      <c r="L30" s="211" t="e">
        <f>IF('Crisis Indicator Data'!#REF!="No Data",1,IF(#REF!&lt;&gt;"",1,0))</f>
        <v>#REF!</v>
      </c>
      <c r="M30" s="211" t="e">
        <f>IF('Crisis Indicator Data'!#REF!="No Data",1,IF(#REF!&lt;&gt;"",1,0))</f>
        <v>#REF!</v>
      </c>
      <c r="N30" s="211" t="e">
        <f>IF('Crisis Indicator Data'!#REF!="No Data",1,IF(#REF!&lt;&gt;"",1,0))</f>
        <v>#REF!</v>
      </c>
      <c r="O30" s="211" t="e">
        <f>IF('Crisis Indicator Data'!#REF!="No Data",1,IF(#REF!&lt;&gt;"",1,0))</f>
        <v>#REF!</v>
      </c>
      <c r="P30" s="211" t="e">
        <f>IF('Crisis Indicator Data'!#REF!="No Data",1,IF(#REF!&lt;&gt;"",1,0))</f>
        <v>#REF!</v>
      </c>
      <c r="Q30" s="211" t="e">
        <f>IF('Crisis Indicator Data'!#REF!="No Data",1,IF(#REF!&lt;&gt;"",1,0))</f>
        <v>#REF!</v>
      </c>
      <c r="R30" s="211" t="e">
        <f>IF('Crisis Indicator Data'!#REF!="No Data",1,IF(#REF!&lt;&gt;"",1,0))</f>
        <v>#REF!</v>
      </c>
      <c r="S30" s="211" t="e">
        <f>IF('Crisis Indicator Data'!#REF!="No Data",1,IF(#REF!&lt;&gt;"",1,0))</f>
        <v>#REF!</v>
      </c>
      <c r="T30" s="211" t="e">
        <f>IF('Crisis Indicator Data'!#REF!="No Data",1,IF(#REF!&lt;&gt;"",1,0))</f>
        <v>#REF!</v>
      </c>
      <c r="U30" s="211" t="e">
        <f>IF('Crisis Indicator Data'!#REF!="No Data",1,IF(#REF!&lt;&gt;"",1,0))</f>
        <v>#REF!</v>
      </c>
      <c r="V30" s="211" t="e">
        <f>IF('Crisis Indicator Data'!#REF!="No Data",1,IF(#REF!&lt;&gt;"",1,0))</f>
        <v>#REF!</v>
      </c>
      <c r="W30" s="211" t="e">
        <f>IF('Crisis Indicator Data'!#REF!="No Data",1,IF(#REF!&lt;&gt;"",1,0))</f>
        <v>#REF!</v>
      </c>
      <c r="X30" s="211" t="e">
        <f>IF('Crisis Indicator Data'!#REF!="No Data",1,IF(#REF!&lt;&gt;"",1,0))</f>
        <v>#REF!</v>
      </c>
      <c r="Y30" s="211" t="e">
        <f>IF('Crisis Indicator Data'!#REF!="No Data",1,IF(#REF!&lt;&gt;"",1,0))</f>
        <v>#REF!</v>
      </c>
      <c r="Z30" s="211" t="e">
        <f>IF('Crisis Indicator Data'!#REF!="No Data",1,IF(#REF!&lt;&gt;"",1,0))</f>
        <v>#REF!</v>
      </c>
      <c r="AA30" s="211" t="e">
        <f>IF('Crisis Indicator Data'!#REF!="No Data",1,IF(#REF!&lt;&gt;"",1,0))</f>
        <v>#REF!</v>
      </c>
      <c r="AB30" s="211" t="e">
        <f>IF('Crisis Indicator Data'!#REF!="No Data",1,IF(#REF!&lt;&gt;"",1,0))</f>
        <v>#REF!</v>
      </c>
      <c r="AC30" s="211" t="e">
        <f>IF('Crisis Indicator Data'!#REF!="No Data",1,IF(#REF!&lt;&gt;"",1,0))</f>
        <v>#REF!</v>
      </c>
      <c r="AD30" s="211" t="e">
        <f>IF('Crisis Indicator Data'!#REF!="No Data",1,IF(#REF!&lt;&gt;"",1,0))</f>
        <v>#REF!</v>
      </c>
      <c r="AE30" s="211" t="e">
        <f>IF('Crisis Indicator Data'!#REF!="No Data",1,IF(#REF!&lt;&gt;"",1,0))</f>
        <v>#REF!</v>
      </c>
      <c r="AF30" s="211" t="e">
        <f>IF('Crisis Indicator Data'!#REF!="No Data",1,IF(#REF!&lt;&gt;"",1,0))</f>
        <v>#REF!</v>
      </c>
      <c r="AG30" s="211" t="e">
        <f>IF('Crisis Indicator Data'!#REF!="No Data",1,IF(#REF!&lt;&gt;"",1,0))</f>
        <v>#REF!</v>
      </c>
      <c r="AH30" s="211" t="e">
        <f>IF('Crisis Indicator Data'!#REF!="No Data",1,IF(#REF!&lt;&gt;"",1,0))</f>
        <v>#REF!</v>
      </c>
      <c r="AI30" s="211" t="e">
        <f>IF('Crisis Indicator Data'!#REF!="No Data",1,IF(#REF!&lt;&gt;"",1,0))</f>
        <v>#REF!</v>
      </c>
      <c r="AJ30" s="211" t="e">
        <f>IF('Crisis Indicator Data'!#REF!="No Data",1,IF(#REF!&lt;&gt;"",1,0))</f>
        <v>#REF!</v>
      </c>
      <c r="AK30" s="211" t="e">
        <f>IF('Crisis Indicator Data'!#REF!="No Data",1,IF(#REF!&lt;&gt;"",1,0))</f>
        <v>#REF!</v>
      </c>
      <c r="AL30" s="211" t="e">
        <f>IF('Crisis Indicator Data'!#REF!="No Data",1,IF(#REF!&lt;&gt;"",1,0))</f>
        <v>#REF!</v>
      </c>
      <c r="AM30" s="211" t="e">
        <f>IF('Crisis Indicator Data'!#REF!="No Data",1,IF(#REF!&lt;&gt;"",1,0))</f>
        <v>#REF!</v>
      </c>
      <c r="AN30" s="211" t="e">
        <f>IF('Crisis Indicator Data'!#REF!="No Data",1,IF(#REF!&lt;&gt;"",1,0))</f>
        <v>#REF!</v>
      </c>
      <c r="AO30" s="211" t="e">
        <f>IF('Crisis Indicator Data'!#REF!="No Data",1,IF(#REF!&lt;&gt;"",1,0))</f>
        <v>#REF!</v>
      </c>
      <c r="AP30" s="211" t="e">
        <f>IF('Crisis Indicator Data'!#REF!="No Data",1,IF(#REF!&lt;&gt;"",1,0))</f>
        <v>#REF!</v>
      </c>
      <c r="AQ30" s="211" t="e">
        <f>IF('Crisis Indicator Data'!#REF!="No Data",1,IF(#REF!&lt;&gt;"",1,0))</f>
        <v>#REF!</v>
      </c>
      <c r="AR30" s="211" t="e">
        <f>IF('Crisis Indicator Data'!#REF!="No Data",1,IF(#REF!&lt;&gt;"",1,0))</f>
        <v>#REF!</v>
      </c>
      <c r="AS30" s="211" t="e">
        <f>IF('Crisis Indicator Data'!#REF!="No Data",1,IF(#REF!&lt;&gt;"",1,0))</f>
        <v>#REF!</v>
      </c>
      <c r="AT30" s="211" t="e">
        <f>IF('Crisis Indicator Data'!#REF!="No Data",1,IF(#REF!&lt;&gt;"",1,0))</f>
        <v>#REF!</v>
      </c>
      <c r="AU30" s="211" t="e">
        <f>IF('Crisis Indicator Data'!#REF!="No Data",1,IF(#REF!&lt;&gt;"",1,0))</f>
        <v>#REF!</v>
      </c>
      <c r="AV30" s="211" t="e">
        <f>IF('Crisis Indicator Data'!#REF!="No Data",1,IF(#REF!&lt;&gt;"",1,0))</f>
        <v>#REF!</v>
      </c>
      <c r="AW30" s="211" t="e">
        <f>IF('Crisis Indicator Data'!#REF!="No Data",1,IF(#REF!&lt;&gt;"",1,0))</f>
        <v>#REF!</v>
      </c>
      <c r="AX30" s="211" t="e">
        <f>IF('Crisis Indicator Data'!#REF!="No Data",1,IF(#REF!&lt;&gt;"",1,0))</f>
        <v>#REF!</v>
      </c>
      <c r="AY30" s="211" t="e">
        <f>IF('Crisis Indicator Data'!#REF!="No Data",1,IF(#REF!&lt;&gt;"",1,0))</f>
        <v>#REF!</v>
      </c>
      <c r="AZ30" s="211" t="e">
        <f>IF('Crisis Indicator Data'!#REF!="No Data",1,IF(#REF!&lt;&gt;"",1,0))</f>
        <v>#REF!</v>
      </c>
      <c r="BA30" t="e">
        <f t="shared" si="0"/>
        <v>#REF!</v>
      </c>
      <c r="BB30" s="22" t="e">
        <f t="shared" si="1"/>
        <v>#REF!</v>
      </c>
    </row>
    <row r="31" spans="1:54" x14ac:dyDescent="0.25">
      <c r="A31" t="s">
        <v>8419</v>
      </c>
      <c r="B31" s="211" t="e">
        <f>IF('Crisis Indicator Data'!#REF!="No Data",1,IF(#REF!&lt;&gt;"",1,0))</f>
        <v>#REF!</v>
      </c>
      <c r="C31" s="211" t="e">
        <f>IF('Crisis Indicator Data'!#REF!="No Data",1,IF(#REF!&lt;&gt;"",1,0))</f>
        <v>#REF!</v>
      </c>
      <c r="D31" s="211" t="e">
        <f>IF('Crisis Indicator Data'!#REF!="No Data",1,IF(#REF!&lt;&gt;"",1,0))</f>
        <v>#REF!</v>
      </c>
      <c r="E31" s="211" t="e">
        <f>IF('Crisis Indicator Data'!#REF!="No Data",1,IF(#REF!&lt;&gt;"",1,0))</f>
        <v>#REF!</v>
      </c>
      <c r="F31" s="211" t="e">
        <f>IF('Crisis Indicator Data'!#REF!="No Data",1,IF(#REF!&lt;&gt;"",1,0))</f>
        <v>#REF!</v>
      </c>
      <c r="G31" s="211" t="e">
        <f>IF('Crisis Indicator Data'!#REF!="No Data",1,IF(#REF!&lt;&gt;"",1,0))</f>
        <v>#REF!</v>
      </c>
      <c r="H31" s="211" t="e">
        <f>IF('Crisis Indicator Data'!#REF!="No Data",1,IF(#REF!&lt;&gt;"",1,0))</f>
        <v>#REF!</v>
      </c>
      <c r="I31" s="211" t="e">
        <f>IF('Crisis Indicator Data'!#REF!="No Data",1,IF(#REF!&lt;&gt;"",1,0))</f>
        <v>#REF!</v>
      </c>
      <c r="J31" s="211" t="e">
        <f>IF('Crisis Indicator Data'!#REF!="No Data",1,IF(#REF!&lt;&gt;"",1,0))</f>
        <v>#REF!</v>
      </c>
      <c r="K31" s="211" t="e">
        <f>IF('Crisis Indicator Data'!#REF!="No Data",1,IF(#REF!&lt;&gt;"",1,0))</f>
        <v>#REF!</v>
      </c>
      <c r="L31" s="211" t="e">
        <f>IF('Crisis Indicator Data'!#REF!="No Data",1,IF(#REF!&lt;&gt;"",1,0))</f>
        <v>#REF!</v>
      </c>
      <c r="M31" s="211" t="e">
        <f>IF('Crisis Indicator Data'!#REF!="No Data",1,IF(#REF!&lt;&gt;"",1,0))</f>
        <v>#REF!</v>
      </c>
      <c r="N31" s="211" t="e">
        <f>IF('Crisis Indicator Data'!#REF!="No Data",1,IF(#REF!&lt;&gt;"",1,0))</f>
        <v>#REF!</v>
      </c>
      <c r="O31" s="211" t="e">
        <f>IF('Crisis Indicator Data'!#REF!="No Data",1,IF(#REF!&lt;&gt;"",1,0))</f>
        <v>#REF!</v>
      </c>
      <c r="P31" s="211" t="e">
        <f>IF('Crisis Indicator Data'!#REF!="No Data",1,IF(#REF!&lt;&gt;"",1,0))</f>
        <v>#REF!</v>
      </c>
      <c r="Q31" s="211" t="e">
        <f>IF('Crisis Indicator Data'!#REF!="No Data",1,IF(#REF!&lt;&gt;"",1,0))</f>
        <v>#REF!</v>
      </c>
      <c r="R31" s="211" t="e">
        <f>IF('Crisis Indicator Data'!#REF!="No Data",1,IF(#REF!&lt;&gt;"",1,0))</f>
        <v>#REF!</v>
      </c>
      <c r="S31" s="211" t="e">
        <f>IF('Crisis Indicator Data'!#REF!="No Data",1,IF(#REF!&lt;&gt;"",1,0))</f>
        <v>#REF!</v>
      </c>
      <c r="T31" s="211" t="e">
        <f>IF('Crisis Indicator Data'!#REF!="No Data",1,IF(#REF!&lt;&gt;"",1,0))</f>
        <v>#REF!</v>
      </c>
      <c r="U31" s="211" t="e">
        <f>IF('Crisis Indicator Data'!#REF!="No Data",1,IF(#REF!&lt;&gt;"",1,0))</f>
        <v>#REF!</v>
      </c>
      <c r="V31" s="211" t="e">
        <f>IF('Crisis Indicator Data'!#REF!="No Data",1,IF(#REF!&lt;&gt;"",1,0))</f>
        <v>#REF!</v>
      </c>
      <c r="W31" s="211" t="e">
        <f>IF('Crisis Indicator Data'!#REF!="No Data",1,IF(#REF!&lt;&gt;"",1,0))</f>
        <v>#REF!</v>
      </c>
      <c r="X31" s="211" t="e">
        <f>IF('Crisis Indicator Data'!#REF!="No Data",1,IF(#REF!&lt;&gt;"",1,0))</f>
        <v>#REF!</v>
      </c>
      <c r="Y31" s="211" t="e">
        <f>IF('Crisis Indicator Data'!#REF!="No Data",1,IF(#REF!&lt;&gt;"",1,0))</f>
        <v>#REF!</v>
      </c>
      <c r="Z31" s="211" t="e">
        <f>IF('Crisis Indicator Data'!#REF!="No Data",1,IF(#REF!&lt;&gt;"",1,0))</f>
        <v>#REF!</v>
      </c>
      <c r="AA31" s="211" t="e">
        <f>IF('Crisis Indicator Data'!#REF!="No Data",1,IF(#REF!&lt;&gt;"",1,0))</f>
        <v>#REF!</v>
      </c>
      <c r="AB31" s="211" t="e">
        <f>IF('Crisis Indicator Data'!#REF!="No Data",1,IF(#REF!&lt;&gt;"",1,0))</f>
        <v>#REF!</v>
      </c>
      <c r="AC31" s="211" t="e">
        <f>IF('Crisis Indicator Data'!#REF!="No Data",1,IF(#REF!&lt;&gt;"",1,0))</f>
        <v>#REF!</v>
      </c>
      <c r="AD31" s="211" t="e">
        <f>IF('Crisis Indicator Data'!#REF!="No Data",1,IF(#REF!&lt;&gt;"",1,0))</f>
        <v>#REF!</v>
      </c>
      <c r="AE31" s="211" t="e">
        <f>IF('Crisis Indicator Data'!#REF!="No Data",1,IF(#REF!&lt;&gt;"",1,0))</f>
        <v>#REF!</v>
      </c>
      <c r="AF31" s="211" t="e">
        <f>IF('Crisis Indicator Data'!#REF!="No Data",1,IF(#REF!&lt;&gt;"",1,0))</f>
        <v>#REF!</v>
      </c>
      <c r="AG31" s="211" t="e">
        <f>IF('Crisis Indicator Data'!#REF!="No Data",1,IF(#REF!&lt;&gt;"",1,0))</f>
        <v>#REF!</v>
      </c>
      <c r="AH31" s="211" t="e">
        <f>IF('Crisis Indicator Data'!#REF!="No Data",1,IF(#REF!&lt;&gt;"",1,0))</f>
        <v>#REF!</v>
      </c>
      <c r="AI31" s="211" t="e">
        <f>IF('Crisis Indicator Data'!#REF!="No Data",1,IF(#REF!&lt;&gt;"",1,0))</f>
        <v>#REF!</v>
      </c>
      <c r="AJ31" s="211" t="e">
        <f>IF('Crisis Indicator Data'!#REF!="No Data",1,IF(#REF!&lt;&gt;"",1,0))</f>
        <v>#REF!</v>
      </c>
      <c r="AK31" s="211" t="e">
        <f>IF('Crisis Indicator Data'!#REF!="No Data",1,IF(#REF!&lt;&gt;"",1,0))</f>
        <v>#REF!</v>
      </c>
      <c r="AL31" s="211" t="e">
        <f>IF('Crisis Indicator Data'!#REF!="No Data",1,IF(#REF!&lt;&gt;"",1,0))</f>
        <v>#REF!</v>
      </c>
      <c r="AM31" s="211" t="e">
        <f>IF('Crisis Indicator Data'!#REF!="No Data",1,IF(#REF!&lt;&gt;"",1,0))</f>
        <v>#REF!</v>
      </c>
      <c r="AN31" s="211" t="e">
        <f>IF('Crisis Indicator Data'!#REF!="No Data",1,IF(#REF!&lt;&gt;"",1,0))</f>
        <v>#REF!</v>
      </c>
      <c r="AO31" s="211" t="e">
        <f>IF('Crisis Indicator Data'!#REF!="No Data",1,IF(#REF!&lt;&gt;"",1,0))</f>
        <v>#REF!</v>
      </c>
      <c r="AP31" s="211" t="e">
        <f>IF('Crisis Indicator Data'!#REF!="No Data",1,IF(#REF!&lt;&gt;"",1,0))</f>
        <v>#REF!</v>
      </c>
      <c r="AQ31" s="211" t="e">
        <f>IF('Crisis Indicator Data'!#REF!="No Data",1,IF(#REF!&lt;&gt;"",1,0))</f>
        <v>#REF!</v>
      </c>
      <c r="AR31" s="211" t="e">
        <f>IF('Crisis Indicator Data'!#REF!="No Data",1,IF(#REF!&lt;&gt;"",1,0))</f>
        <v>#REF!</v>
      </c>
      <c r="AS31" s="211" t="e">
        <f>IF('Crisis Indicator Data'!#REF!="No Data",1,IF(#REF!&lt;&gt;"",1,0))</f>
        <v>#REF!</v>
      </c>
      <c r="AT31" s="211" t="e">
        <f>IF('Crisis Indicator Data'!#REF!="No Data",1,IF(#REF!&lt;&gt;"",1,0))</f>
        <v>#REF!</v>
      </c>
      <c r="AU31" s="211" t="e">
        <f>IF('Crisis Indicator Data'!#REF!="No Data",1,IF(#REF!&lt;&gt;"",1,0))</f>
        <v>#REF!</v>
      </c>
      <c r="AV31" s="211" t="e">
        <f>IF('Crisis Indicator Data'!#REF!="No Data",1,IF(#REF!&lt;&gt;"",1,0))</f>
        <v>#REF!</v>
      </c>
      <c r="AW31" s="211" t="e">
        <f>IF('Crisis Indicator Data'!#REF!="No Data",1,IF(#REF!&lt;&gt;"",1,0))</f>
        <v>#REF!</v>
      </c>
      <c r="AX31" s="211" t="e">
        <f>IF('Crisis Indicator Data'!#REF!="No Data",1,IF(#REF!&lt;&gt;"",1,0))</f>
        <v>#REF!</v>
      </c>
      <c r="AY31" s="211" t="e">
        <f>IF('Crisis Indicator Data'!#REF!="No Data",1,IF(#REF!&lt;&gt;"",1,0))</f>
        <v>#REF!</v>
      </c>
      <c r="AZ31" s="211" t="e">
        <f>IF('Crisis Indicator Data'!#REF!="No Data",1,IF(#REF!&lt;&gt;"",1,0))</f>
        <v>#REF!</v>
      </c>
      <c r="BA31" t="e">
        <f t="shared" si="0"/>
        <v>#REF!</v>
      </c>
      <c r="BB31" s="22" t="e">
        <f t="shared" si="1"/>
        <v>#REF!</v>
      </c>
    </row>
    <row r="32" spans="1:54" x14ac:dyDescent="0.25">
      <c r="A32" t="s">
        <v>8411</v>
      </c>
      <c r="B32" s="211" t="e">
        <f>IF('Crisis Indicator Data'!#REF!="No Data",1,IF(#REF!&lt;&gt;"",1,0))</f>
        <v>#REF!</v>
      </c>
      <c r="C32" s="211" t="e">
        <f>IF('Crisis Indicator Data'!#REF!="No Data",1,IF(#REF!&lt;&gt;"",1,0))</f>
        <v>#REF!</v>
      </c>
      <c r="D32" s="211" t="e">
        <f>IF('Crisis Indicator Data'!#REF!="No Data",1,IF(#REF!&lt;&gt;"",1,0))</f>
        <v>#REF!</v>
      </c>
      <c r="E32" s="211" t="e">
        <f>IF('Crisis Indicator Data'!#REF!="No Data",1,IF(#REF!&lt;&gt;"",1,0))</f>
        <v>#REF!</v>
      </c>
      <c r="F32" s="211" t="e">
        <f>IF('Crisis Indicator Data'!#REF!="No Data",1,IF(#REF!&lt;&gt;"",1,0))</f>
        <v>#REF!</v>
      </c>
      <c r="G32" s="211" t="e">
        <f>IF('Crisis Indicator Data'!#REF!="No Data",1,IF(#REF!&lt;&gt;"",1,0))</f>
        <v>#REF!</v>
      </c>
      <c r="H32" s="211" t="e">
        <f>IF('Crisis Indicator Data'!#REF!="No Data",1,IF(#REF!&lt;&gt;"",1,0))</f>
        <v>#REF!</v>
      </c>
      <c r="I32" s="211" t="e">
        <f>IF('Crisis Indicator Data'!#REF!="No Data",1,IF(#REF!&lt;&gt;"",1,0))</f>
        <v>#REF!</v>
      </c>
      <c r="J32" s="211" t="e">
        <f>IF('Crisis Indicator Data'!#REF!="No Data",1,IF(#REF!&lt;&gt;"",1,0))</f>
        <v>#REF!</v>
      </c>
      <c r="K32" s="211" t="e">
        <f>IF('Crisis Indicator Data'!#REF!="No Data",1,IF(#REF!&lt;&gt;"",1,0))</f>
        <v>#REF!</v>
      </c>
      <c r="L32" s="211" t="e">
        <f>IF('Crisis Indicator Data'!#REF!="No Data",1,IF(#REF!&lt;&gt;"",1,0))</f>
        <v>#REF!</v>
      </c>
      <c r="M32" s="211" t="e">
        <f>IF('Crisis Indicator Data'!#REF!="No Data",1,IF(#REF!&lt;&gt;"",1,0))</f>
        <v>#REF!</v>
      </c>
      <c r="N32" s="211" t="e">
        <f>IF('Crisis Indicator Data'!#REF!="No Data",1,IF(#REF!&lt;&gt;"",1,0))</f>
        <v>#REF!</v>
      </c>
      <c r="O32" s="211" t="e">
        <f>IF('Crisis Indicator Data'!#REF!="No Data",1,IF(#REF!&lt;&gt;"",1,0))</f>
        <v>#REF!</v>
      </c>
      <c r="P32" s="211" t="e">
        <f>IF('Crisis Indicator Data'!#REF!="No Data",1,IF(#REF!&lt;&gt;"",1,0))</f>
        <v>#REF!</v>
      </c>
      <c r="Q32" s="211" t="e">
        <f>IF('Crisis Indicator Data'!#REF!="No Data",1,IF(#REF!&lt;&gt;"",1,0))</f>
        <v>#REF!</v>
      </c>
      <c r="R32" s="211" t="e">
        <f>IF('Crisis Indicator Data'!#REF!="No Data",1,IF(#REF!&lt;&gt;"",1,0))</f>
        <v>#REF!</v>
      </c>
      <c r="S32" s="211" t="e">
        <f>IF('Crisis Indicator Data'!#REF!="No Data",1,IF(#REF!&lt;&gt;"",1,0))</f>
        <v>#REF!</v>
      </c>
      <c r="T32" s="211" t="e">
        <f>IF('Crisis Indicator Data'!#REF!="No Data",1,IF(#REF!&lt;&gt;"",1,0))</f>
        <v>#REF!</v>
      </c>
      <c r="U32" s="211" t="e">
        <f>IF('Crisis Indicator Data'!#REF!="No Data",1,IF(#REF!&lt;&gt;"",1,0))</f>
        <v>#REF!</v>
      </c>
      <c r="V32" s="211" t="e">
        <f>IF('Crisis Indicator Data'!#REF!="No Data",1,IF(#REF!&lt;&gt;"",1,0))</f>
        <v>#REF!</v>
      </c>
      <c r="W32" s="211" t="e">
        <f>IF('Crisis Indicator Data'!#REF!="No Data",1,IF(#REF!&lt;&gt;"",1,0))</f>
        <v>#REF!</v>
      </c>
      <c r="X32" s="211" t="e">
        <f>IF('Crisis Indicator Data'!#REF!="No Data",1,IF(#REF!&lt;&gt;"",1,0))</f>
        <v>#REF!</v>
      </c>
      <c r="Y32" s="211" t="e">
        <f>IF('Crisis Indicator Data'!#REF!="No Data",1,IF(#REF!&lt;&gt;"",1,0))</f>
        <v>#REF!</v>
      </c>
      <c r="Z32" s="211" t="e">
        <f>IF('Crisis Indicator Data'!#REF!="No Data",1,IF(#REF!&lt;&gt;"",1,0))</f>
        <v>#REF!</v>
      </c>
      <c r="AA32" s="211" t="e">
        <f>IF('Crisis Indicator Data'!#REF!="No Data",1,IF(#REF!&lt;&gt;"",1,0))</f>
        <v>#REF!</v>
      </c>
      <c r="AB32" s="211" t="e">
        <f>IF('Crisis Indicator Data'!#REF!="No Data",1,IF(#REF!&lt;&gt;"",1,0))</f>
        <v>#REF!</v>
      </c>
      <c r="AC32" s="211" t="e">
        <f>IF('Crisis Indicator Data'!#REF!="No Data",1,IF(#REF!&lt;&gt;"",1,0))</f>
        <v>#REF!</v>
      </c>
      <c r="AD32" s="211" t="e">
        <f>IF('Crisis Indicator Data'!#REF!="No Data",1,IF(#REF!&lt;&gt;"",1,0))</f>
        <v>#REF!</v>
      </c>
      <c r="AE32" s="211" t="e">
        <f>IF('Crisis Indicator Data'!#REF!="No Data",1,IF(#REF!&lt;&gt;"",1,0))</f>
        <v>#REF!</v>
      </c>
      <c r="AF32" s="211" t="e">
        <f>IF('Crisis Indicator Data'!#REF!="No Data",1,IF(#REF!&lt;&gt;"",1,0))</f>
        <v>#REF!</v>
      </c>
      <c r="AG32" s="211" t="e">
        <f>IF('Crisis Indicator Data'!#REF!="No Data",1,IF(#REF!&lt;&gt;"",1,0))</f>
        <v>#REF!</v>
      </c>
      <c r="AH32" s="211" t="e">
        <f>IF('Crisis Indicator Data'!#REF!="No Data",1,IF(#REF!&lt;&gt;"",1,0))</f>
        <v>#REF!</v>
      </c>
      <c r="AI32" s="211" t="e">
        <f>IF('Crisis Indicator Data'!#REF!="No Data",1,IF(#REF!&lt;&gt;"",1,0))</f>
        <v>#REF!</v>
      </c>
      <c r="AJ32" s="211" t="e">
        <f>IF('Crisis Indicator Data'!#REF!="No Data",1,IF(#REF!&lt;&gt;"",1,0))</f>
        <v>#REF!</v>
      </c>
      <c r="AK32" s="211" t="e">
        <f>IF('Crisis Indicator Data'!#REF!="No Data",1,IF(#REF!&lt;&gt;"",1,0))</f>
        <v>#REF!</v>
      </c>
      <c r="AL32" s="211" t="e">
        <f>IF('Crisis Indicator Data'!#REF!="No Data",1,IF(#REF!&lt;&gt;"",1,0))</f>
        <v>#REF!</v>
      </c>
      <c r="AM32" s="211" t="e">
        <f>IF('Crisis Indicator Data'!#REF!="No Data",1,IF(#REF!&lt;&gt;"",1,0))</f>
        <v>#REF!</v>
      </c>
      <c r="AN32" s="211" t="e">
        <f>IF('Crisis Indicator Data'!#REF!="No Data",1,IF(#REF!&lt;&gt;"",1,0))</f>
        <v>#REF!</v>
      </c>
      <c r="AO32" s="211" t="e">
        <f>IF('Crisis Indicator Data'!#REF!="No Data",1,IF(#REF!&lt;&gt;"",1,0))</f>
        <v>#REF!</v>
      </c>
      <c r="AP32" s="211" t="e">
        <f>IF('Crisis Indicator Data'!#REF!="No Data",1,IF(#REF!&lt;&gt;"",1,0))</f>
        <v>#REF!</v>
      </c>
      <c r="AQ32" s="211" t="e">
        <f>IF('Crisis Indicator Data'!#REF!="No Data",1,IF(#REF!&lt;&gt;"",1,0))</f>
        <v>#REF!</v>
      </c>
      <c r="AR32" s="211" t="e">
        <f>IF('Crisis Indicator Data'!#REF!="No Data",1,IF(#REF!&lt;&gt;"",1,0))</f>
        <v>#REF!</v>
      </c>
      <c r="AS32" s="211" t="e">
        <f>IF('Crisis Indicator Data'!#REF!="No Data",1,IF(#REF!&lt;&gt;"",1,0))</f>
        <v>#REF!</v>
      </c>
      <c r="AT32" s="211" t="e">
        <f>IF('Crisis Indicator Data'!#REF!="No Data",1,IF(#REF!&lt;&gt;"",1,0))</f>
        <v>#REF!</v>
      </c>
      <c r="AU32" s="211" t="e">
        <f>IF('Crisis Indicator Data'!#REF!="No Data",1,IF(#REF!&lt;&gt;"",1,0))</f>
        <v>#REF!</v>
      </c>
      <c r="AV32" s="211" t="e">
        <f>IF('Crisis Indicator Data'!#REF!="No Data",1,IF(#REF!&lt;&gt;"",1,0))</f>
        <v>#REF!</v>
      </c>
      <c r="AW32" s="211" t="e">
        <f>IF('Crisis Indicator Data'!#REF!="No Data",1,IF(#REF!&lt;&gt;"",1,0))</f>
        <v>#REF!</v>
      </c>
      <c r="AX32" s="211" t="e">
        <f>IF('Crisis Indicator Data'!#REF!="No Data",1,IF(#REF!&lt;&gt;"",1,0))</f>
        <v>#REF!</v>
      </c>
      <c r="AY32" s="211" t="e">
        <f>IF('Crisis Indicator Data'!#REF!="No Data",1,IF(#REF!&lt;&gt;"",1,0))</f>
        <v>#REF!</v>
      </c>
      <c r="AZ32" s="211" t="e">
        <f>IF('Crisis Indicator Data'!#REF!="No Data",1,IF(#REF!&lt;&gt;"",1,0))</f>
        <v>#REF!</v>
      </c>
      <c r="BA32" t="e">
        <f t="shared" si="0"/>
        <v>#REF!</v>
      </c>
      <c r="BB32" s="22" t="e">
        <f t="shared" si="1"/>
        <v>#REF!</v>
      </c>
    </row>
    <row r="33" spans="1:54" x14ac:dyDescent="0.25">
      <c r="A33" t="s">
        <v>8409</v>
      </c>
      <c r="B33" s="211" t="e">
        <f>IF('Crisis Indicator Data'!#REF!="No Data",1,IF(#REF!&lt;&gt;"",1,0))</f>
        <v>#REF!</v>
      </c>
      <c r="C33" s="211" t="e">
        <f>IF('Crisis Indicator Data'!#REF!="No Data",1,IF(#REF!&lt;&gt;"",1,0))</f>
        <v>#REF!</v>
      </c>
      <c r="D33" s="211" t="e">
        <f>IF('Crisis Indicator Data'!#REF!="No Data",1,IF(#REF!&lt;&gt;"",1,0))</f>
        <v>#REF!</v>
      </c>
      <c r="E33" s="211" t="e">
        <f>IF('Crisis Indicator Data'!#REF!="No Data",1,IF(#REF!&lt;&gt;"",1,0))</f>
        <v>#REF!</v>
      </c>
      <c r="F33" s="211" t="e">
        <f>IF('Crisis Indicator Data'!#REF!="No Data",1,IF(#REF!&lt;&gt;"",1,0))</f>
        <v>#REF!</v>
      </c>
      <c r="G33" s="211" t="e">
        <f>IF('Crisis Indicator Data'!#REF!="No Data",1,IF(#REF!&lt;&gt;"",1,0))</f>
        <v>#REF!</v>
      </c>
      <c r="H33" s="211" t="e">
        <f>IF('Crisis Indicator Data'!#REF!="No Data",1,IF(#REF!&lt;&gt;"",1,0))</f>
        <v>#REF!</v>
      </c>
      <c r="I33" s="211" t="e">
        <f>IF('Crisis Indicator Data'!#REF!="No Data",1,IF(#REF!&lt;&gt;"",1,0))</f>
        <v>#REF!</v>
      </c>
      <c r="J33" s="211" t="e">
        <f>IF('Crisis Indicator Data'!#REF!="No Data",1,IF(#REF!&lt;&gt;"",1,0))</f>
        <v>#REF!</v>
      </c>
      <c r="K33" s="211" t="e">
        <f>IF('Crisis Indicator Data'!#REF!="No Data",1,IF(#REF!&lt;&gt;"",1,0))</f>
        <v>#REF!</v>
      </c>
      <c r="L33" s="211" t="e">
        <f>IF('Crisis Indicator Data'!#REF!="No Data",1,IF(#REF!&lt;&gt;"",1,0))</f>
        <v>#REF!</v>
      </c>
      <c r="M33" s="211" t="e">
        <f>IF('Crisis Indicator Data'!#REF!="No Data",1,IF(#REF!&lt;&gt;"",1,0))</f>
        <v>#REF!</v>
      </c>
      <c r="N33" s="211" t="e">
        <f>IF('Crisis Indicator Data'!#REF!="No Data",1,IF(#REF!&lt;&gt;"",1,0))</f>
        <v>#REF!</v>
      </c>
      <c r="O33" s="211" t="e">
        <f>IF('Crisis Indicator Data'!#REF!="No Data",1,IF(#REF!&lt;&gt;"",1,0))</f>
        <v>#REF!</v>
      </c>
      <c r="P33" s="211" t="e">
        <f>IF('Crisis Indicator Data'!#REF!="No Data",1,IF(#REF!&lt;&gt;"",1,0))</f>
        <v>#REF!</v>
      </c>
      <c r="Q33" s="211" t="e">
        <f>IF('Crisis Indicator Data'!#REF!="No Data",1,IF(#REF!&lt;&gt;"",1,0))</f>
        <v>#REF!</v>
      </c>
      <c r="R33" s="211" t="e">
        <f>IF('Crisis Indicator Data'!#REF!="No Data",1,IF(#REF!&lt;&gt;"",1,0))</f>
        <v>#REF!</v>
      </c>
      <c r="S33" s="211" t="e">
        <f>IF('Crisis Indicator Data'!#REF!="No Data",1,IF(#REF!&lt;&gt;"",1,0))</f>
        <v>#REF!</v>
      </c>
      <c r="T33" s="211" t="e">
        <f>IF('Crisis Indicator Data'!#REF!="No Data",1,IF(#REF!&lt;&gt;"",1,0))</f>
        <v>#REF!</v>
      </c>
      <c r="U33" s="211" t="e">
        <f>IF('Crisis Indicator Data'!#REF!="No Data",1,IF(#REF!&lt;&gt;"",1,0))</f>
        <v>#REF!</v>
      </c>
      <c r="V33" s="211" t="e">
        <f>IF('Crisis Indicator Data'!#REF!="No Data",1,IF(#REF!&lt;&gt;"",1,0))</f>
        <v>#REF!</v>
      </c>
      <c r="W33" s="211" t="e">
        <f>IF('Crisis Indicator Data'!#REF!="No Data",1,IF(#REF!&lt;&gt;"",1,0))</f>
        <v>#REF!</v>
      </c>
      <c r="X33" s="211" t="e">
        <f>IF('Crisis Indicator Data'!#REF!="No Data",1,IF(#REF!&lt;&gt;"",1,0))</f>
        <v>#REF!</v>
      </c>
      <c r="Y33" s="211" t="e">
        <f>IF('Crisis Indicator Data'!#REF!="No Data",1,IF(#REF!&lt;&gt;"",1,0))</f>
        <v>#REF!</v>
      </c>
      <c r="Z33" s="211" t="e">
        <f>IF('Crisis Indicator Data'!#REF!="No Data",1,IF(#REF!&lt;&gt;"",1,0))</f>
        <v>#REF!</v>
      </c>
      <c r="AA33" s="211" t="e">
        <f>IF('Crisis Indicator Data'!#REF!="No Data",1,IF(#REF!&lt;&gt;"",1,0))</f>
        <v>#REF!</v>
      </c>
      <c r="AB33" s="211" t="e">
        <f>IF('Crisis Indicator Data'!#REF!="No Data",1,IF(#REF!&lt;&gt;"",1,0))</f>
        <v>#REF!</v>
      </c>
      <c r="AC33" s="211" t="e">
        <f>IF('Crisis Indicator Data'!#REF!="No Data",1,IF(#REF!&lt;&gt;"",1,0))</f>
        <v>#REF!</v>
      </c>
      <c r="AD33" s="211" t="e">
        <f>IF('Crisis Indicator Data'!#REF!="No Data",1,IF(#REF!&lt;&gt;"",1,0))</f>
        <v>#REF!</v>
      </c>
      <c r="AE33" s="211" t="e">
        <f>IF('Crisis Indicator Data'!#REF!="No Data",1,IF(#REF!&lt;&gt;"",1,0))</f>
        <v>#REF!</v>
      </c>
      <c r="AF33" s="211" t="e">
        <f>IF('Crisis Indicator Data'!#REF!="No Data",1,IF(#REF!&lt;&gt;"",1,0))</f>
        <v>#REF!</v>
      </c>
      <c r="AG33" s="211" t="e">
        <f>IF('Crisis Indicator Data'!#REF!="No Data",1,IF(#REF!&lt;&gt;"",1,0))</f>
        <v>#REF!</v>
      </c>
      <c r="AH33" s="211" t="e">
        <f>IF('Crisis Indicator Data'!#REF!="No Data",1,IF(#REF!&lt;&gt;"",1,0))</f>
        <v>#REF!</v>
      </c>
      <c r="AI33" s="211" t="e">
        <f>IF('Crisis Indicator Data'!#REF!="No Data",1,IF(#REF!&lt;&gt;"",1,0))</f>
        <v>#REF!</v>
      </c>
      <c r="AJ33" s="211" t="e">
        <f>IF('Crisis Indicator Data'!#REF!="No Data",1,IF(#REF!&lt;&gt;"",1,0))</f>
        <v>#REF!</v>
      </c>
      <c r="AK33" s="211" t="e">
        <f>IF('Crisis Indicator Data'!#REF!="No Data",1,IF(#REF!&lt;&gt;"",1,0))</f>
        <v>#REF!</v>
      </c>
      <c r="AL33" s="211" t="e">
        <f>IF('Crisis Indicator Data'!#REF!="No Data",1,IF(#REF!&lt;&gt;"",1,0))</f>
        <v>#REF!</v>
      </c>
      <c r="AM33" s="211" t="e">
        <f>IF('Crisis Indicator Data'!#REF!="No Data",1,IF(#REF!&lt;&gt;"",1,0))</f>
        <v>#REF!</v>
      </c>
      <c r="AN33" s="211" t="e">
        <f>IF('Crisis Indicator Data'!#REF!="No Data",1,IF(#REF!&lt;&gt;"",1,0))</f>
        <v>#REF!</v>
      </c>
      <c r="AO33" s="211" t="e">
        <f>IF('Crisis Indicator Data'!#REF!="No Data",1,IF(#REF!&lt;&gt;"",1,0))</f>
        <v>#REF!</v>
      </c>
      <c r="AP33" s="211" t="e">
        <f>IF('Crisis Indicator Data'!#REF!="No Data",1,IF(#REF!&lt;&gt;"",1,0))</f>
        <v>#REF!</v>
      </c>
      <c r="AQ33" s="211" t="e">
        <f>IF('Crisis Indicator Data'!#REF!="No Data",1,IF(#REF!&lt;&gt;"",1,0))</f>
        <v>#REF!</v>
      </c>
      <c r="AR33" s="211" t="e">
        <f>IF('Crisis Indicator Data'!#REF!="No Data",1,IF(#REF!&lt;&gt;"",1,0))</f>
        <v>#REF!</v>
      </c>
      <c r="AS33" s="211" t="e">
        <f>IF('Crisis Indicator Data'!#REF!="No Data",1,IF(#REF!&lt;&gt;"",1,0))</f>
        <v>#REF!</v>
      </c>
      <c r="AT33" s="211" t="e">
        <f>IF('Crisis Indicator Data'!#REF!="No Data",1,IF(#REF!&lt;&gt;"",1,0))</f>
        <v>#REF!</v>
      </c>
      <c r="AU33" s="211" t="e">
        <f>IF('Crisis Indicator Data'!#REF!="No Data",1,IF(#REF!&lt;&gt;"",1,0))</f>
        <v>#REF!</v>
      </c>
      <c r="AV33" s="211" t="e">
        <f>IF('Crisis Indicator Data'!#REF!="No Data",1,IF(#REF!&lt;&gt;"",1,0))</f>
        <v>#REF!</v>
      </c>
      <c r="AW33" s="211" t="e">
        <f>IF('Crisis Indicator Data'!#REF!="No Data",1,IF(#REF!&lt;&gt;"",1,0))</f>
        <v>#REF!</v>
      </c>
      <c r="AX33" s="211" t="e">
        <f>IF('Crisis Indicator Data'!#REF!="No Data",1,IF(#REF!&lt;&gt;"",1,0))</f>
        <v>#REF!</v>
      </c>
      <c r="AY33" s="211" t="e">
        <f>IF('Crisis Indicator Data'!#REF!="No Data",1,IF(#REF!&lt;&gt;"",1,0))</f>
        <v>#REF!</v>
      </c>
      <c r="AZ33" s="211" t="e">
        <f>IF('Crisis Indicator Data'!#REF!="No Data",1,IF(#REF!&lt;&gt;"",1,0))</f>
        <v>#REF!</v>
      </c>
      <c r="BA33" t="e">
        <f t="shared" si="0"/>
        <v>#REF!</v>
      </c>
      <c r="BB33" s="22" t="e">
        <f t="shared" si="1"/>
        <v>#REF!</v>
      </c>
    </row>
    <row r="34" spans="1:54" x14ac:dyDescent="0.25">
      <c r="A34" t="s">
        <v>8623</v>
      </c>
      <c r="B34" s="211" t="e">
        <f>IF('Crisis Indicator Data'!#REF!="No Data",1,IF(#REF!&lt;&gt;"",1,0))</f>
        <v>#REF!</v>
      </c>
      <c r="C34" s="211" t="e">
        <f>IF('Crisis Indicator Data'!#REF!="No Data",1,IF(#REF!&lt;&gt;"",1,0))</f>
        <v>#REF!</v>
      </c>
      <c r="D34" s="211" t="e">
        <f>IF('Crisis Indicator Data'!#REF!="No Data",1,IF(#REF!&lt;&gt;"",1,0))</f>
        <v>#REF!</v>
      </c>
      <c r="E34" s="211" t="e">
        <f>IF('Crisis Indicator Data'!#REF!="No Data",1,IF(#REF!&lt;&gt;"",1,0))</f>
        <v>#REF!</v>
      </c>
      <c r="F34" s="211" t="e">
        <f>IF('Crisis Indicator Data'!#REF!="No Data",1,IF(#REF!&lt;&gt;"",1,0))</f>
        <v>#REF!</v>
      </c>
      <c r="G34" s="211" t="e">
        <f>IF('Crisis Indicator Data'!#REF!="No Data",1,IF(#REF!&lt;&gt;"",1,0))</f>
        <v>#REF!</v>
      </c>
      <c r="H34" s="211" t="e">
        <f>IF('Crisis Indicator Data'!#REF!="No Data",1,IF(#REF!&lt;&gt;"",1,0))</f>
        <v>#REF!</v>
      </c>
      <c r="I34" s="211" t="e">
        <f>IF('Crisis Indicator Data'!#REF!="No Data",1,IF(#REF!&lt;&gt;"",1,0))</f>
        <v>#REF!</v>
      </c>
      <c r="J34" s="211" t="e">
        <f>IF('Crisis Indicator Data'!#REF!="No Data",1,IF(#REF!&lt;&gt;"",1,0))</f>
        <v>#REF!</v>
      </c>
      <c r="K34" s="211" t="e">
        <f>IF('Crisis Indicator Data'!#REF!="No Data",1,IF(#REF!&lt;&gt;"",1,0))</f>
        <v>#REF!</v>
      </c>
      <c r="L34" s="211" t="e">
        <f>IF('Crisis Indicator Data'!#REF!="No Data",1,IF(#REF!&lt;&gt;"",1,0))</f>
        <v>#REF!</v>
      </c>
      <c r="M34" s="211" t="e">
        <f>IF('Crisis Indicator Data'!#REF!="No Data",1,IF(#REF!&lt;&gt;"",1,0))</f>
        <v>#REF!</v>
      </c>
      <c r="N34" s="211" t="e">
        <f>IF('Crisis Indicator Data'!#REF!="No Data",1,IF(#REF!&lt;&gt;"",1,0))</f>
        <v>#REF!</v>
      </c>
      <c r="O34" s="211" t="e">
        <f>IF('Crisis Indicator Data'!#REF!="No Data",1,IF(#REF!&lt;&gt;"",1,0))</f>
        <v>#REF!</v>
      </c>
      <c r="P34" s="211" t="e">
        <f>IF('Crisis Indicator Data'!#REF!="No Data",1,IF(#REF!&lt;&gt;"",1,0))</f>
        <v>#REF!</v>
      </c>
      <c r="Q34" s="211" t="e">
        <f>IF('Crisis Indicator Data'!#REF!="No Data",1,IF(#REF!&lt;&gt;"",1,0))</f>
        <v>#REF!</v>
      </c>
      <c r="R34" s="211" t="e">
        <f>IF('Crisis Indicator Data'!#REF!="No Data",1,IF(#REF!&lt;&gt;"",1,0))</f>
        <v>#REF!</v>
      </c>
      <c r="S34" s="211" t="e">
        <f>IF('Crisis Indicator Data'!#REF!="No Data",1,IF(#REF!&lt;&gt;"",1,0))</f>
        <v>#REF!</v>
      </c>
      <c r="T34" s="211" t="e">
        <f>IF('Crisis Indicator Data'!#REF!="No Data",1,IF(#REF!&lt;&gt;"",1,0))</f>
        <v>#REF!</v>
      </c>
      <c r="U34" s="211" t="e">
        <f>IF('Crisis Indicator Data'!#REF!="No Data",1,IF(#REF!&lt;&gt;"",1,0))</f>
        <v>#REF!</v>
      </c>
      <c r="V34" s="211" t="e">
        <f>IF('Crisis Indicator Data'!#REF!="No Data",1,IF(#REF!&lt;&gt;"",1,0))</f>
        <v>#REF!</v>
      </c>
      <c r="W34" s="211" t="e">
        <f>IF('Crisis Indicator Data'!#REF!="No Data",1,IF(#REF!&lt;&gt;"",1,0))</f>
        <v>#REF!</v>
      </c>
      <c r="X34" s="211" t="e">
        <f>IF('Crisis Indicator Data'!#REF!="No Data",1,IF(#REF!&lt;&gt;"",1,0))</f>
        <v>#REF!</v>
      </c>
      <c r="Y34" s="211" t="e">
        <f>IF('Crisis Indicator Data'!#REF!="No Data",1,IF(#REF!&lt;&gt;"",1,0))</f>
        <v>#REF!</v>
      </c>
      <c r="Z34" s="211" t="e">
        <f>IF('Crisis Indicator Data'!#REF!="No Data",1,IF(#REF!&lt;&gt;"",1,0))</f>
        <v>#REF!</v>
      </c>
      <c r="AA34" s="211" t="e">
        <f>IF('Crisis Indicator Data'!#REF!="No Data",1,IF(#REF!&lt;&gt;"",1,0))</f>
        <v>#REF!</v>
      </c>
      <c r="AB34" s="211" t="e">
        <f>IF('Crisis Indicator Data'!#REF!="No Data",1,IF(#REF!&lt;&gt;"",1,0))</f>
        <v>#REF!</v>
      </c>
      <c r="AC34" s="211" t="e">
        <f>IF('Crisis Indicator Data'!#REF!="No Data",1,IF(#REF!&lt;&gt;"",1,0))</f>
        <v>#REF!</v>
      </c>
      <c r="AD34" s="211" t="e">
        <f>IF('Crisis Indicator Data'!#REF!="No Data",1,IF(#REF!&lt;&gt;"",1,0))</f>
        <v>#REF!</v>
      </c>
      <c r="AE34" s="211" t="e">
        <f>IF('Crisis Indicator Data'!#REF!="No Data",1,IF(#REF!&lt;&gt;"",1,0))</f>
        <v>#REF!</v>
      </c>
      <c r="AF34" s="211" t="e">
        <f>IF('Crisis Indicator Data'!#REF!="No Data",1,IF(#REF!&lt;&gt;"",1,0))</f>
        <v>#REF!</v>
      </c>
      <c r="AG34" s="211" t="e">
        <f>IF('Crisis Indicator Data'!#REF!="No Data",1,IF(#REF!&lt;&gt;"",1,0))</f>
        <v>#REF!</v>
      </c>
      <c r="AH34" s="211" t="e">
        <f>IF('Crisis Indicator Data'!#REF!="No Data",1,IF(#REF!&lt;&gt;"",1,0))</f>
        <v>#REF!</v>
      </c>
      <c r="AI34" s="211" t="e">
        <f>IF('Crisis Indicator Data'!#REF!="No Data",1,IF(#REF!&lt;&gt;"",1,0))</f>
        <v>#REF!</v>
      </c>
      <c r="AJ34" s="211" t="e">
        <f>IF('Crisis Indicator Data'!#REF!="No Data",1,IF(#REF!&lt;&gt;"",1,0))</f>
        <v>#REF!</v>
      </c>
      <c r="AK34" s="211" t="e">
        <f>IF('Crisis Indicator Data'!#REF!="No Data",1,IF(#REF!&lt;&gt;"",1,0))</f>
        <v>#REF!</v>
      </c>
      <c r="AL34" s="211" t="e">
        <f>IF('Crisis Indicator Data'!#REF!="No Data",1,IF(#REF!&lt;&gt;"",1,0))</f>
        <v>#REF!</v>
      </c>
      <c r="AM34" s="211" t="e">
        <f>IF('Crisis Indicator Data'!#REF!="No Data",1,IF(#REF!&lt;&gt;"",1,0))</f>
        <v>#REF!</v>
      </c>
      <c r="AN34" s="211" t="e">
        <f>IF('Crisis Indicator Data'!#REF!="No Data",1,IF(#REF!&lt;&gt;"",1,0))</f>
        <v>#REF!</v>
      </c>
      <c r="AO34" s="211" t="e">
        <f>IF('Crisis Indicator Data'!#REF!="No Data",1,IF(#REF!&lt;&gt;"",1,0))</f>
        <v>#REF!</v>
      </c>
      <c r="AP34" s="211" t="e">
        <f>IF('Crisis Indicator Data'!#REF!="No Data",1,IF(#REF!&lt;&gt;"",1,0))</f>
        <v>#REF!</v>
      </c>
      <c r="AQ34" s="211" t="e">
        <f>IF('Crisis Indicator Data'!#REF!="No Data",1,IF(#REF!&lt;&gt;"",1,0))</f>
        <v>#REF!</v>
      </c>
      <c r="AR34" s="211" t="e">
        <f>IF('Crisis Indicator Data'!#REF!="No Data",1,IF(#REF!&lt;&gt;"",1,0))</f>
        <v>#REF!</v>
      </c>
      <c r="AS34" s="211" t="e">
        <f>IF('Crisis Indicator Data'!#REF!="No Data",1,IF(#REF!&lt;&gt;"",1,0))</f>
        <v>#REF!</v>
      </c>
      <c r="AT34" s="211" t="e">
        <f>IF('Crisis Indicator Data'!#REF!="No Data",1,IF(#REF!&lt;&gt;"",1,0))</f>
        <v>#REF!</v>
      </c>
      <c r="AU34" s="211" t="e">
        <f>IF('Crisis Indicator Data'!#REF!="No Data",1,IF(#REF!&lt;&gt;"",1,0))</f>
        <v>#REF!</v>
      </c>
      <c r="AV34" s="211" t="e">
        <f>IF('Crisis Indicator Data'!#REF!="No Data",1,IF(#REF!&lt;&gt;"",1,0))</f>
        <v>#REF!</v>
      </c>
      <c r="AW34" s="211" t="e">
        <f>IF('Crisis Indicator Data'!#REF!="No Data",1,IF(#REF!&lt;&gt;"",1,0))</f>
        <v>#REF!</v>
      </c>
      <c r="AX34" s="211" t="e">
        <f>IF('Crisis Indicator Data'!#REF!="No Data",1,IF(#REF!&lt;&gt;"",1,0))</f>
        <v>#REF!</v>
      </c>
      <c r="AY34" s="211" t="e">
        <f>IF('Crisis Indicator Data'!#REF!="No Data",1,IF(#REF!&lt;&gt;"",1,0))</f>
        <v>#REF!</v>
      </c>
      <c r="AZ34" s="211" t="e">
        <f>IF('Crisis Indicator Data'!#REF!="No Data",1,IF(#REF!&lt;&gt;"",1,0))</f>
        <v>#REF!</v>
      </c>
      <c r="BA34" t="e">
        <f t="shared" ref="BA34:BA65" si="2">SUM(B34:AZ34)</f>
        <v>#REF!</v>
      </c>
      <c r="BB34" s="22" t="e">
        <f t="shared" ref="BB34:BB65" si="3">BA34/51</f>
        <v>#REF!</v>
      </c>
    </row>
    <row r="35" spans="1:54" x14ac:dyDescent="0.25">
      <c r="A35" t="s">
        <v>8414</v>
      </c>
      <c r="B35" s="211" t="e">
        <f>IF('Crisis Indicator Data'!#REF!="No Data",1,IF(#REF!&lt;&gt;"",1,0))</f>
        <v>#REF!</v>
      </c>
      <c r="C35" s="211" t="e">
        <f>IF('Crisis Indicator Data'!#REF!="No Data",1,IF(#REF!&lt;&gt;"",1,0))</f>
        <v>#REF!</v>
      </c>
      <c r="D35" s="211" t="e">
        <f>IF('Crisis Indicator Data'!#REF!="No Data",1,IF(#REF!&lt;&gt;"",1,0))</f>
        <v>#REF!</v>
      </c>
      <c r="E35" s="211" t="e">
        <f>IF('Crisis Indicator Data'!#REF!="No Data",1,IF(#REF!&lt;&gt;"",1,0))</f>
        <v>#REF!</v>
      </c>
      <c r="F35" s="211" t="e">
        <f>IF('Crisis Indicator Data'!#REF!="No Data",1,IF(#REF!&lt;&gt;"",1,0))</f>
        <v>#REF!</v>
      </c>
      <c r="G35" s="211" t="e">
        <f>IF('Crisis Indicator Data'!#REF!="No Data",1,IF(#REF!&lt;&gt;"",1,0))</f>
        <v>#REF!</v>
      </c>
      <c r="H35" s="211" t="e">
        <f>IF('Crisis Indicator Data'!#REF!="No Data",1,IF(#REF!&lt;&gt;"",1,0))</f>
        <v>#REF!</v>
      </c>
      <c r="I35" s="211" t="e">
        <f>IF('Crisis Indicator Data'!#REF!="No Data",1,IF(#REF!&lt;&gt;"",1,0))</f>
        <v>#REF!</v>
      </c>
      <c r="J35" s="211" t="e">
        <f>IF('Crisis Indicator Data'!#REF!="No Data",1,IF(#REF!&lt;&gt;"",1,0))</f>
        <v>#REF!</v>
      </c>
      <c r="K35" s="211" t="e">
        <f>IF('Crisis Indicator Data'!#REF!="No Data",1,IF(#REF!&lt;&gt;"",1,0))</f>
        <v>#REF!</v>
      </c>
      <c r="L35" s="211" t="e">
        <f>IF('Crisis Indicator Data'!#REF!="No Data",1,IF(#REF!&lt;&gt;"",1,0))</f>
        <v>#REF!</v>
      </c>
      <c r="M35" s="211" t="e">
        <f>IF('Crisis Indicator Data'!#REF!="No Data",1,IF(#REF!&lt;&gt;"",1,0))</f>
        <v>#REF!</v>
      </c>
      <c r="N35" s="211" t="e">
        <f>IF('Crisis Indicator Data'!#REF!="No Data",1,IF(#REF!&lt;&gt;"",1,0))</f>
        <v>#REF!</v>
      </c>
      <c r="O35" s="211" t="e">
        <f>IF('Crisis Indicator Data'!#REF!="No Data",1,IF(#REF!&lt;&gt;"",1,0))</f>
        <v>#REF!</v>
      </c>
      <c r="P35" s="211" t="e">
        <f>IF('Crisis Indicator Data'!#REF!="No Data",1,IF(#REF!&lt;&gt;"",1,0))</f>
        <v>#REF!</v>
      </c>
      <c r="Q35" s="211" t="e">
        <f>IF('Crisis Indicator Data'!#REF!="No Data",1,IF(#REF!&lt;&gt;"",1,0))</f>
        <v>#REF!</v>
      </c>
      <c r="R35" s="211" t="e">
        <f>IF('Crisis Indicator Data'!#REF!="No Data",1,IF(#REF!&lt;&gt;"",1,0))</f>
        <v>#REF!</v>
      </c>
      <c r="S35" s="211" t="e">
        <f>IF('Crisis Indicator Data'!#REF!="No Data",1,IF(#REF!&lt;&gt;"",1,0))</f>
        <v>#REF!</v>
      </c>
      <c r="T35" s="211" t="e">
        <f>IF('Crisis Indicator Data'!#REF!="No Data",1,IF(#REF!&lt;&gt;"",1,0))</f>
        <v>#REF!</v>
      </c>
      <c r="U35" s="211" t="e">
        <f>IF('Crisis Indicator Data'!#REF!="No Data",1,IF(#REF!&lt;&gt;"",1,0))</f>
        <v>#REF!</v>
      </c>
      <c r="V35" s="211" t="e">
        <f>IF('Crisis Indicator Data'!#REF!="No Data",1,IF(#REF!&lt;&gt;"",1,0))</f>
        <v>#REF!</v>
      </c>
      <c r="W35" s="211" t="e">
        <f>IF('Crisis Indicator Data'!#REF!="No Data",1,IF(#REF!&lt;&gt;"",1,0))</f>
        <v>#REF!</v>
      </c>
      <c r="X35" s="211" t="e">
        <f>IF('Crisis Indicator Data'!#REF!="No Data",1,IF(#REF!&lt;&gt;"",1,0))</f>
        <v>#REF!</v>
      </c>
      <c r="Y35" s="211" t="e">
        <f>IF('Crisis Indicator Data'!#REF!="No Data",1,IF(#REF!&lt;&gt;"",1,0))</f>
        <v>#REF!</v>
      </c>
      <c r="Z35" s="211" t="e">
        <f>IF('Crisis Indicator Data'!#REF!="No Data",1,IF(#REF!&lt;&gt;"",1,0))</f>
        <v>#REF!</v>
      </c>
      <c r="AA35" s="211" t="e">
        <f>IF('Crisis Indicator Data'!#REF!="No Data",1,IF(#REF!&lt;&gt;"",1,0))</f>
        <v>#REF!</v>
      </c>
      <c r="AB35" s="211" t="e">
        <f>IF('Crisis Indicator Data'!#REF!="No Data",1,IF(#REF!&lt;&gt;"",1,0))</f>
        <v>#REF!</v>
      </c>
      <c r="AC35" s="211" t="e">
        <f>IF('Crisis Indicator Data'!#REF!="No Data",1,IF(#REF!&lt;&gt;"",1,0))</f>
        <v>#REF!</v>
      </c>
      <c r="AD35" s="211" t="e">
        <f>IF('Crisis Indicator Data'!#REF!="No Data",1,IF(#REF!&lt;&gt;"",1,0))</f>
        <v>#REF!</v>
      </c>
      <c r="AE35" s="211" t="e">
        <f>IF('Crisis Indicator Data'!#REF!="No Data",1,IF(#REF!&lt;&gt;"",1,0))</f>
        <v>#REF!</v>
      </c>
      <c r="AF35" s="211" t="e">
        <f>IF('Crisis Indicator Data'!#REF!="No Data",1,IF(#REF!&lt;&gt;"",1,0))</f>
        <v>#REF!</v>
      </c>
      <c r="AG35" s="211" t="e">
        <f>IF('Crisis Indicator Data'!#REF!="No Data",1,IF(#REF!&lt;&gt;"",1,0))</f>
        <v>#REF!</v>
      </c>
      <c r="AH35" s="211" t="e">
        <f>IF('Crisis Indicator Data'!#REF!="No Data",1,IF(#REF!&lt;&gt;"",1,0))</f>
        <v>#REF!</v>
      </c>
      <c r="AI35" s="211" t="e">
        <f>IF('Crisis Indicator Data'!#REF!="No Data",1,IF(#REF!&lt;&gt;"",1,0))</f>
        <v>#REF!</v>
      </c>
      <c r="AJ35" s="211" t="e">
        <f>IF('Crisis Indicator Data'!#REF!="No Data",1,IF(#REF!&lt;&gt;"",1,0))</f>
        <v>#REF!</v>
      </c>
      <c r="AK35" s="211" t="e">
        <f>IF('Crisis Indicator Data'!#REF!="No Data",1,IF(#REF!&lt;&gt;"",1,0))</f>
        <v>#REF!</v>
      </c>
      <c r="AL35" s="211" t="e">
        <f>IF('Crisis Indicator Data'!#REF!="No Data",1,IF(#REF!&lt;&gt;"",1,0))</f>
        <v>#REF!</v>
      </c>
      <c r="AM35" s="211" t="e">
        <f>IF('Crisis Indicator Data'!#REF!="No Data",1,IF(#REF!&lt;&gt;"",1,0))</f>
        <v>#REF!</v>
      </c>
      <c r="AN35" s="211" t="e">
        <f>IF('Crisis Indicator Data'!#REF!="No Data",1,IF(#REF!&lt;&gt;"",1,0))</f>
        <v>#REF!</v>
      </c>
      <c r="AO35" s="211" t="e">
        <f>IF('Crisis Indicator Data'!#REF!="No Data",1,IF(#REF!&lt;&gt;"",1,0))</f>
        <v>#REF!</v>
      </c>
      <c r="AP35" s="211" t="e">
        <f>IF('Crisis Indicator Data'!#REF!="No Data",1,IF(#REF!&lt;&gt;"",1,0))</f>
        <v>#REF!</v>
      </c>
      <c r="AQ35" s="211" t="e">
        <f>IF('Crisis Indicator Data'!#REF!="No Data",1,IF(#REF!&lt;&gt;"",1,0))</f>
        <v>#REF!</v>
      </c>
      <c r="AR35" s="211" t="e">
        <f>IF('Crisis Indicator Data'!#REF!="No Data",1,IF(#REF!&lt;&gt;"",1,0))</f>
        <v>#REF!</v>
      </c>
      <c r="AS35" s="211" t="e">
        <f>IF('Crisis Indicator Data'!#REF!="No Data",1,IF(#REF!&lt;&gt;"",1,0))</f>
        <v>#REF!</v>
      </c>
      <c r="AT35" s="211" t="e">
        <f>IF('Crisis Indicator Data'!#REF!="No Data",1,IF(#REF!&lt;&gt;"",1,0))</f>
        <v>#REF!</v>
      </c>
      <c r="AU35" s="211" t="e">
        <f>IF('Crisis Indicator Data'!#REF!="No Data",1,IF(#REF!&lt;&gt;"",1,0))</f>
        <v>#REF!</v>
      </c>
      <c r="AV35" s="211" t="e">
        <f>IF('Crisis Indicator Data'!#REF!="No Data",1,IF(#REF!&lt;&gt;"",1,0))</f>
        <v>#REF!</v>
      </c>
      <c r="AW35" s="211" t="e">
        <f>IF('Crisis Indicator Data'!#REF!="No Data",1,IF(#REF!&lt;&gt;"",1,0))</f>
        <v>#REF!</v>
      </c>
      <c r="AX35" s="211" t="e">
        <f>IF('Crisis Indicator Data'!#REF!="No Data",1,IF(#REF!&lt;&gt;"",1,0))</f>
        <v>#REF!</v>
      </c>
      <c r="AY35" s="211" t="e">
        <f>IF('Crisis Indicator Data'!#REF!="No Data",1,IF(#REF!&lt;&gt;"",1,0))</f>
        <v>#REF!</v>
      </c>
      <c r="AZ35" s="211" t="e">
        <f>IF('Crisis Indicator Data'!#REF!="No Data",1,IF(#REF!&lt;&gt;"",1,0))</f>
        <v>#REF!</v>
      </c>
      <c r="BA35" t="e">
        <f t="shared" si="2"/>
        <v>#REF!</v>
      </c>
      <c r="BB35" s="22" t="e">
        <f t="shared" si="3"/>
        <v>#REF!</v>
      </c>
    </row>
    <row r="36" spans="1:54" x14ac:dyDescent="0.25">
      <c r="A36" t="s">
        <v>8416</v>
      </c>
      <c r="B36" s="211" t="e">
        <f>IF('Crisis Indicator Data'!#REF!="No Data",1,IF(#REF!&lt;&gt;"",1,0))</f>
        <v>#REF!</v>
      </c>
      <c r="C36" s="211" t="e">
        <f>IF('Crisis Indicator Data'!#REF!="No Data",1,IF(#REF!&lt;&gt;"",1,0))</f>
        <v>#REF!</v>
      </c>
      <c r="D36" s="211" t="e">
        <f>IF('Crisis Indicator Data'!#REF!="No Data",1,IF(#REF!&lt;&gt;"",1,0))</f>
        <v>#REF!</v>
      </c>
      <c r="E36" s="211" t="e">
        <f>IF('Crisis Indicator Data'!#REF!="No Data",1,IF(#REF!&lt;&gt;"",1,0))</f>
        <v>#REF!</v>
      </c>
      <c r="F36" s="211" t="e">
        <f>IF('Crisis Indicator Data'!#REF!="No Data",1,IF(#REF!&lt;&gt;"",1,0))</f>
        <v>#REF!</v>
      </c>
      <c r="G36" s="211" t="e">
        <f>IF('Crisis Indicator Data'!#REF!="No Data",1,IF(#REF!&lt;&gt;"",1,0))</f>
        <v>#REF!</v>
      </c>
      <c r="H36" s="211" t="e">
        <f>IF('Crisis Indicator Data'!#REF!="No Data",1,IF(#REF!&lt;&gt;"",1,0))</f>
        <v>#REF!</v>
      </c>
      <c r="I36" s="211" t="e">
        <f>IF('Crisis Indicator Data'!#REF!="No Data",1,IF(#REF!&lt;&gt;"",1,0))</f>
        <v>#REF!</v>
      </c>
      <c r="J36" s="211" t="e">
        <f>IF('Crisis Indicator Data'!#REF!="No Data",1,IF(#REF!&lt;&gt;"",1,0))</f>
        <v>#REF!</v>
      </c>
      <c r="K36" s="211" t="e">
        <f>IF('Crisis Indicator Data'!#REF!="No Data",1,IF(#REF!&lt;&gt;"",1,0))</f>
        <v>#REF!</v>
      </c>
      <c r="L36" s="211" t="e">
        <f>IF('Crisis Indicator Data'!#REF!="No Data",1,IF(#REF!&lt;&gt;"",1,0))</f>
        <v>#REF!</v>
      </c>
      <c r="M36" s="211" t="e">
        <f>IF('Crisis Indicator Data'!#REF!="No Data",1,IF(#REF!&lt;&gt;"",1,0))</f>
        <v>#REF!</v>
      </c>
      <c r="N36" s="211" t="e">
        <f>IF('Crisis Indicator Data'!#REF!="No Data",1,IF(#REF!&lt;&gt;"",1,0))</f>
        <v>#REF!</v>
      </c>
      <c r="O36" s="211" t="e">
        <f>IF('Crisis Indicator Data'!#REF!="No Data",1,IF(#REF!&lt;&gt;"",1,0))</f>
        <v>#REF!</v>
      </c>
      <c r="P36" s="211" t="e">
        <f>IF('Crisis Indicator Data'!#REF!="No Data",1,IF(#REF!&lt;&gt;"",1,0))</f>
        <v>#REF!</v>
      </c>
      <c r="Q36" s="211" t="e">
        <f>IF('Crisis Indicator Data'!#REF!="No Data",1,IF(#REF!&lt;&gt;"",1,0))</f>
        <v>#REF!</v>
      </c>
      <c r="R36" s="211" t="e">
        <f>IF('Crisis Indicator Data'!#REF!="No Data",1,IF(#REF!&lt;&gt;"",1,0))</f>
        <v>#REF!</v>
      </c>
      <c r="S36" s="211" t="e">
        <f>IF('Crisis Indicator Data'!#REF!="No Data",1,IF(#REF!&lt;&gt;"",1,0))</f>
        <v>#REF!</v>
      </c>
      <c r="T36" s="211" t="e">
        <f>IF('Crisis Indicator Data'!#REF!="No Data",1,IF(#REF!&lt;&gt;"",1,0))</f>
        <v>#REF!</v>
      </c>
      <c r="U36" s="211" t="e">
        <f>IF('Crisis Indicator Data'!#REF!="No Data",1,IF(#REF!&lt;&gt;"",1,0))</f>
        <v>#REF!</v>
      </c>
      <c r="V36" s="211" t="e">
        <f>IF('Crisis Indicator Data'!#REF!="No Data",1,IF(#REF!&lt;&gt;"",1,0))</f>
        <v>#REF!</v>
      </c>
      <c r="W36" s="211" t="e">
        <f>IF('Crisis Indicator Data'!#REF!="No Data",1,IF(#REF!&lt;&gt;"",1,0))</f>
        <v>#REF!</v>
      </c>
      <c r="X36" s="211" t="e">
        <f>IF('Crisis Indicator Data'!#REF!="No Data",1,IF(#REF!&lt;&gt;"",1,0))</f>
        <v>#REF!</v>
      </c>
      <c r="Y36" s="211" t="e">
        <f>IF('Crisis Indicator Data'!#REF!="No Data",1,IF(#REF!&lt;&gt;"",1,0))</f>
        <v>#REF!</v>
      </c>
      <c r="Z36" s="211" t="e">
        <f>IF('Crisis Indicator Data'!#REF!="No Data",1,IF(#REF!&lt;&gt;"",1,0))</f>
        <v>#REF!</v>
      </c>
      <c r="AA36" s="211" t="e">
        <f>IF('Crisis Indicator Data'!#REF!="No Data",1,IF(#REF!&lt;&gt;"",1,0))</f>
        <v>#REF!</v>
      </c>
      <c r="AB36" s="211" t="e">
        <f>IF('Crisis Indicator Data'!#REF!="No Data",1,IF(#REF!&lt;&gt;"",1,0))</f>
        <v>#REF!</v>
      </c>
      <c r="AC36" s="211" t="e">
        <f>IF('Crisis Indicator Data'!#REF!="No Data",1,IF(#REF!&lt;&gt;"",1,0))</f>
        <v>#REF!</v>
      </c>
      <c r="AD36" s="211" t="e">
        <f>IF('Crisis Indicator Data'!#REF!="No Data",1,IF(#REF!&lt;&gt;"",1,0))</f>
        <v>#REF!</v>
      </c>
      <c r="AE36" s="211" t="e">
        <f>IF('Crisis Indicator Data'!#REF!="No Data",1,IF(#REF!&lt;&gt;"",1,0))</f>
        <v>#REF!</v>
      </c>
      <c r="AF36" s="211" t="e">
        <f>IF('Crisis Indicator Data'!#REF!="No Data",1,IF(#REF!&lt;&gt;"",1,0))</f>
        <v>#REF!</v>
      </c>
      <c r="AG36" s="211" t="e">
        <f>IF('Crisis Indicator Data'!#REF!="No Data",1,IF(#REF!&lt;&gt;"",1,0))</f>
        <v>#REF!</v>
      </c>
      <c r="AH36" s="211" t="e">
        <f>IF('Crisis Indicator Data'!#REF!="No Data",1,IF(#REF!&lt;&gt;"",1,0))</f>
        <v>#REF!</v>
      </c>
      <c r="AI36" s="211" t="e">
        <f>IF('Crisis Indicator Data'!#REF!="No Data",1,IF(#REF!&lt;&gt;"",1,0))</f>
        <v>#REF!</v>
      </c>
      <c r="AJ36" s="211" t="e">
        <f>IF('Crisis Indicator Data'!#REF!="No Data",1,IF(#REF!&lt;&gt;"",1,0))</f>
        <v>#REF!</v>
      </c>
      <c r="AK36" s="211" t="e">
        <f>IF('Crisis Indicator Data'!#REF!="No Data",1,IF(#REF!&lt;&gt;"",1,0))</f>
        <v>#REF!</v>
      </c>
      <c r="AL36" s="211" t="e">
        <f>IF('Crisis Indicator Data'!#REF!="No Data",1,IF(#REF!&lt;&gt;"",1,0))</f>
        <v>#REF!</v>
      </c>
      <c r="AM36" s="211" t="e">
        <f>IF('Crisis Indicator Data'!#REF!="No Data",1,IF(#REF!&lt;&gt;"",1,0))</f>
        <v>#REF!</v>
      </c>
      <c r="AN36" s="211" t="e">
        <f>IF('Crisis Indicator Data'!#REF!="No Data",1,IF(#REF!&lt;&gt;"",1,0))</f>
        <v>#REF!</v>
      </c>
      <c r="AO36" s="211" t="e">
        <f>IF('Crisis Indicator Data'!#REF!="No Data",1,IF(#REF!&lt;&gt;"",1,0))</f>
        <v>#REF!</v>
      </c>
      <c r="AP36" s="211" t="e">
        <f>IF('Crisis Indicator Data'!#REF!="No Data",1,IF(#REF!&lt;&gt;"",1,0))</f>
        <v>#REF!</v>
      </c>
      <c r="AQ36" s="211" t="e">
        <f>IF('Crisis Indicator Data'!#REF!="No Data",1,IF(#REF!&lt;&gt;"",1,0))</f>
        <v>#REF!</v>
      </c>
      <c r="AR36" s="211" t="e">
        <f>IF('Crisis Indicator Data'!#REF!="No Data",1,IF(#REF!&lt;&gt;"",1,0))</f>
        <v>#REF!</v>
      </c>
      <c r="AS36" s="211" t="e">
        <f>IF('Crisis Indicator Data'!#REF!="No Data",1,IF(#REF!&lt;&gt;"",1,0))</f>
        <v>#REF!</v>
      </c>
      <c r="AT36" s="211" t="e">
        <f>IF('Crisis Indicator Data'!#REF!="No Data",1,IF(#REF!&lt;&gt;"",1,0))</f>
        <v>#REF!</v>
      </c>
      <c r="AU36" s="211" t="e">
        <f>IF('Crisis Indicator Data'!#REF!="No Data",1,IF(#REF!&lt;&gt;"",1,0))</f>
        <v>#REF!</v>
      </c>
      <c r="AV36" s="211" t="e">
        <f>IF('Crisis Indicator Data'!#REF!="No Data",1,IF(#REF!&lt;&gt;"",1,0))</f>
        <v>#REF!</v>
      </c>
      <c r="AW36" s="211" t="e">
        <f>IF('Crisis Indicator Data'!#REF!="No Data",1,IF(#REF!&lt;&gt;"",1,0))</f>
        <v>#REF!</v>
      </c>
      <c r="AX36" s="211" t="e">
        <f>IF('Crisis Indicator Data'!#REF!="No Data",1,IF(#REF!&lt;&gt;"",1,0))</f>
        <v>#REF!</v>
      </c>
      <c r="AY36" s="211" t="e">
        <f>IF('Crisis Indicator Data'!#REF!="No Data",1,IF(#REF!&lt;&gt;"",1,0))</f>
        <v>#REF!</v>
      </c>
      <c r="AZ36" s="211" t="e">
        <f>IF('Crisis Indicator Data'!#REF!="No Data",1,IF(#REF!&lt;&gt;"",1,0))</f>
        <v>#REF!</v>
      </c>
      <c r="BA36" t="e">
        <f t="shared" si="2"/>
        <v>#REF!</v>
      </c>
      <c r="BB36" s="22" t="e">
        <f t="shared" si="3"/>
        <v>#REF!</v>
      </c>
    </row>
    <row r="37" spans="1:54" x14ac:dyDescent="0.25">
      <c r="A37" t="s">
        <v>8422</v>
      </c>
      <c r="B37" s="211" t="e">
        <f>IF('Crisis Indicator Data'!#REF!="No Data",1,IF(#REF!&lt;&gt;"",1,0))</f>
        <v>#REF!</v>
      </c>
      <c r="C37" s="211" t="e">
        <f>IF('Crisis Indicator Data'!#REF!="No Data",1,IF(#REF!&lt;&gt;"",1,0))</f>
        <v>#REF!</v>
      </c>
      <c r="D37" s="211" t="e">
        <f>IF('Crisis Indicator Data'!#REF!="No Data",1,IF(#REF!&lt;&gt;"",1,0))</f>
        <v>#REF!</v>
      </c>
      <c r="E37" s="211" t="e">
        <f>IF('Crisis Indicator Data'!#REF!="No Data",1,IF(#REF!&lt;&gt;"",1,0))</f>
        <v>#REF!</v>
      </c>
      <c r="F37" s="211" t="e">
        <f>IF('Crisis Indicator Data'!#REF!="No Data",1,IF(#REF!&lt;&gt;"",1,0))</f>
        <v>#REF!</v>
      </c>
      <c r="G37" s="211" t="e">
        <f>IF('Crisis Indicator Data'!#REF!="No Data",1,IF(#REF!&lt;&gt;"",1,0))</f>
        <v>#REF!</v>
      </c>
      <c r="H37" s="211" t="e">
        <f>IF('Crisis Indicator Data'!#REF!="No Data",1,IF(#REF!&lt;&gt;"",1,0))</f>
        <v>#REF!</v>
      </c>
      <c r="I37" s="211" t="e">
        <f>IF('Crisis Indicator Data'!#REF!="No Data",1,IF(#REF!&lt;&gt;"",1,0))</f>
        <v>#REF!</v>
      </c>
      <c r="J37" s="211" t="e">
        <f>IF('Crisis Indicator Data'!#REF!="No Data",1,IF(#REF!&lt;&gt;"",1,0))</f>
        <v>#REF!</v>
      </c>
      <c r="K37" s="211" t="e">
        <f>IF('Crisis Indicator Data'!#REF!="No Data",1,IF(#REF!&lt;&gt;"",1,0))</f>
        <v>#REF!</v>
      </c>
      <c r="L37" s="211" t="e">
        <f>IF('Crisis Indicator Data'!#REF!="No Data",1,IF(#REF!&lt;&gt;"",1,0))</f>
        <v>#REF!</v>
      </c>
      <c r="M37" s="211" t="e">
        <f>IF('Crisis Indicator Data'!#REF!="No Data",1,IF(#REF!&lt;&gt;"",1,0))</f>
        <v>#REF!</v>
      </c>
      <c r="N37" s="211" t="e">
        <f>IF('Crisis Indicator Data'!#REF!="No Data",1,IF(#REF!&lt;&gt;"",1,0))</f>
        <v>#REF!</v>
      </c>
      <c r="O37" s="211" t="e">
        <f>IF('Crisis Indicator Data'!#REF!="No Data",1,IF(#REF!&lt;&gt;"",1,0))</f>
        <v>#REF!</v>
      </c>
      <c r="P37" s="211" t="e">
        <f>IF('Crisis Indicator Data'!#REF!="No Data",1,IF(#REF!&lt;&gt;"",1,0))</f>
        <v>#REF!</v>
      </c>
      <c r="Q37" s="211" t="e">
        <f>IF('Crisis Indicator Data'!#REF!="No Data",1,IF(#REF!&lt;&gt;"",1,0))</f>
        <v>#REF!</v>
      </c>
      <c r="R37" s="211" t="e">
        <f>IF('Crisis Indicator Data'!#REF!="No Data",1,IF(#REF!&lt;&gt;"",1,0))</f>
        <v>#REF!</v>
      </c>
      <c r="S37" s="211" t="e">
        <f>IF('Crisis Indicator Data'!#REF!="No Data",1,IF(#REF!&lt;&gt;"",1,0))</f>
        <v>#REF!</v>
      </c>
      <c r="T37" s="211" t="e">
        <f>IF('Crisis Indicator Data'!#REF!="No Data",1,IF(#REF!&lt;&gt;"",1,0))</f>
        <v>#REF!</v>
      </c>
      <c r="U37" s="211" t="e">
        <f>IF('Crisis Indicator Data'!#REF!="No Data",1,IF(#REF!&lt;&gt;"",1,0))</f>
        <v>#REF!</v>
      </c>
      <c r="V37" s="211" t="e">
        <f>IF('Crisis Indicator Data'!#REF!="No Data",1,IF(#REF!&lt;&gt;"",1,0))</f>
        <v>#REF!</v>
      </c>
      <c r="W37" s="211" t="e">
        <f>IF('Crisis Indicator Data'!#REF!="No Data",1,IF(#REF!&lt;&gt;"",1,0))</f>
        <v>#REF!</v>
      </c>
      <c r="X37" s="211" t="e">
        <f>IF('Crisis Indicator Data'!#REF!="No Data",1,IF(#REF!&lt;&gt;"",1,0))</f>
        <v>#REF!</v>
      </c>
      <c r="Y37" s="211" t="e">
        <f>IF('Crisis Indicator Data'!#REF!="No Data",1,IF(#REF!&lt;&gt;"",1,0))</f>
        <v>#REF!</v>
      </c>
      <c r="Z37" s="211" t="e">
        <f>IF('Crisis Indicator Data'!#REF!="No Data",1,IF(#REF!&lt;&gt;"",1,0))</f>
        <v>#REF!</v>
      </c>
      <c r="AA37" s="211" t="e">
        <f>IF('Crisis Indicator Data'!#REF!="No Data",1,IF(#REF!&lt;&gt;"",1,0))</f>
        <v>#REF!</v>
      </c>
      <c r="AB37" s="211" t="e">
        <f>IF('Crisis Indicator Data'!#REF!="No Data",1,IF(#REF!&lt;&gt;"",1,0))</f>
        <v>#REF!</v>
      </c>
      <c r="AC37" s="211" t="e">
        <f>IF('Crisis Indicator Data'!#REF!="No Data",1,IF(#REF!&lt;&gt;"",1,0))</f>
        <v>#REF!</v>
      </c>
      <c r="AD37" s="211" t="e">
        <f>IF('Crisis Indicator Data'!#REF!="No Data",1,IF(#REF!&lt;&gt;"",1,0))</f>
        <v>#REF!</v>
      </c>
      <c r="AE37" s="211" t="e">
        <f>IF('Crisis Indicator Data'!#REF!="No Data",1,IF(#REF!&lt;&gt;"",1,0))</f>
        <v>#REF!</v>
      </c>
      <c r="AF37" s="211" t="e">
        <f>IF('Crisis Indicator Data'!#REF!="No Data",1,IF(#REF!&lt;&gt;"",1,0))</f>
        <v>#REF!</v>
      </c>
      <c r="AG37" s="211" t="e">
        <f>IF('Crisis Indicator Data'!#REF!="No Data",1,IF(#REF!&lt;&gt;"",1,0))</f>
        <v>#REF!</v>
      </c>
      <c r="AH37" s="211" t="e">
        <f>IF('Crisis Indicator Data'!#REF!="No Data",1,IF(#REF!&lt;&gt;"",1,0))</f>
        <v>#REF!</v>
      </c>
      <c r="AI37" s="211" t="e">
        <f>IF('Crisis Indicator Data'!#REF!="No Data",1,IF(#REF!&lt;&gt;"",1,0))</f>
        <v>#REF!</v>
      </c>
      <c r="AJ37" s="211" t="e">
        <f>IF('Crisis Indicator Data'!#REF!="No Data",1,IF(#REF!&lt;&gt;"",1,0))</f>
        <v>#REF!</v>
      </c>
      <c r="AK37" s="211" t="e">
        <f>IF('Crisis Indicator Data'!#REF!="No Data",1,IF(#REF!&lt;&gt;"",1,0))</f>
        <v>#REF!</v>
      </c>
      <c r="AL37" s="211" t="e">
        <f>IF('Crisis Indicator Data'!#REF!="No Data",1,IF(#REF!&lt;&gt;"",1,0))</f>
        <v>#REF!</v>
      </c>
      <c r="AM37" s="211" t="e">
        <f>IF('Crisis Indicator Data'!#REF!="No Data",1,IF(#REF!&lt;&gt;"",1,0))</f>
        <v>#REF!</v>
      </c>
      <c r="AN37" s="211" t="e">
        <f>IF('Crisis Indicator Data'!#REF!="No Data",1,IF(#REF!&lt;&gt;"",1,0))</f>
        <v>#REF!</v>
      </c>
      <c r="AO37" s="211" t="e">
        <f>IF('Crisis Indicator Data'!#REF!="No Data",1,IF(#REF!&lt;&gt;"",1,0))</f>
        <v>#REF!</v>
      </c>
      <c r="AP37" s="211" t="e">
        <f>IF('Crisis Indicator Data'!#REF!="No Data",1,IF(#REF!&lt;&gt;"",1,0))</f>
        <v>#REF!</v>
      </c>
      <c r="AQ37" s="211" t="e">
        <f>IF('Crisis Indicator Data'!#REF!="No Data",1,IF(#REF!&lt;&gt;"",1,0))</f>
        <v>#REF!</v>
      </c>
      <c r="AR37" s="211" t="e">
        <f>IF('Crisis Indicator Data'!#REF!="No Data",1,IF(#REF!&lt;&gt;"",1,0))</f>
        <v>#REF!</v>
      </c>
      <c r="AS37" s="211" t="e">
        <f>IF('Crisis Indicator Data'!#REF!="No Data",1,IF(#REF!&lt;&gt;"",1,0))</f>
        <v>#REF!</v>
      </c>
      <c r="AT37" s="211" t="e">
        <f>IF('Crisis Indicator Data'!#REF!="No Data",1,IF(#REF!&lt;&gt;"",1,0))</f>
        <v>#REF!</v>
      </c>
      <c r="AU37" s="211" t="e">
        <f>IF('Crisis Indicator Data'!#REF!="No Data",1,IF(#REF!&lt;&gt;"",1,0))</f>
        <v>#REF!</v>
      </c>
      <c r="AV37" s="211" t="e">
        <f>IF('Crisis Indicator Data'!#REF!="No Data",1,IF(#REF!&lt;&gt;"",1,0))</f>
        <v>#REF!</v>
      </c>
      <c r="AW37" s="211" t="e">
        <f>IF('Crisis Indicator Data'!#REF!="No Data",1,IF(#REF!&lt;&gt;"",1,0))</f>
        <v>#REF!</v>
      </c>
      <c r="AX37" s="211" t="e">
        <f>IF('Crisis Indicator Data'!#REF!="No Data",1,IF(#REF!&lt;&gt;"",1,0))</f>
        <v>#REF!</v>
      </c>
      <c r="AY37" s="211" t="e">
        <f>IF('Crisis Indicator Data'!#REF!="No Data",1,IF(#REF!&lt;&gt;"",1,0))</f>
        <v>#REF!</v>
      </c>
      <c r="AZ37" s="211" t="e">
        <f>IF('Crisis Indicator Data'!#REF!="No Data",1,IF(#REF!&lt;&gt;"",1,0))</f>
        <v>#REF!</v>
      </c>
      <c r="BA37" t="e">
        <f t="shared" si="2"/>
        <v>#REF!</v>
      </c>
      <c r="BB37" s="22" t="e">
        <f t="shared" si="3"/>
        <v>#REF!</v>
      </c>
    </row>
    <row r="38" spans="1:54" x14ac:dyDescent="0.25">
      <c r="A38" t="s">
        <v>8424</v>
      </c>
      <c r="B38" s="211" t="e">
        <f>IF('Crisis Indicator Data'!#REF!="No Data",1,IF(#REF!&lt;&gt;"",1,0))</f>
        <v>#REF!</v>
      </c>
      <c r="C38" s="211" t="e">
        <f>IF('Crisis Indicator Data'!#REF!="No Data",1,IF(#REF!&lt;&gt;"",1,0))</f>
        <v>#REF!</v>
      </c>
      <c r="D38" s="211" t="e">
        <f>IF('Crisis Indicator Data'!#REF!="No Data",1,IF(#REF!&lt;&gt;"",1,0))</f>
        <v>#REF!</v>
      </c>
      <c r="E38" s="211" t="e">
        <f>IF('Crisis Indicator Data'!#REF!="No Data",1,IF(#REF!&lt;&gt;"",1,0))</f>
        <v>#REF!</v>
      </c>
      <c r="F38" s="211" t="e">
        <f>IF('Crisis Indicator Data'!#REF!="No Data",1,IF(#REF!&lt;&gt;"",1,0))</f>
        <v>#REF!</v>
      </c>
      <c r="G38" s="211" t="e">
        <f>IF('Crisis Indicator Data'!#REF!="No Data",1,IF(#REF!&lt;&gt;"",1,0))</f>
        <v>#REF!</v>
      </c>
      <c r="H38" s="211" t="e">
        <f>IF('Crisis Indicator Data'!#REF!="No Data",1,IF(#REF!&lt;&gt;"",1,0))</f>
        <v>#REF!</v>
      </c>
      <c r="I38" s="211" t="e">
        <f>IF('Crisis Indicator Data'!#REF!="No Data",1,IF(#REF!&lt;&gt;"",1,0))</f>
        <v>#REF!</v>
      </c>
      <c r="J38" s="211" t="e">
        <f>IF('Crisis Indicator Data'!#REF!="No Data",1,IF(#REF!&lt;&gt;"",1,0))</f>
        <v>#REF!</v>
      </c>
      <c r="K38" s="211" t="e">
        <f>IF('Crisis Indicator Data'!#REF!="No Data",1,IF(#REF!&lt;&gt;"",1,0))</f>
        <v>#REF!</v>
      </c>
      <c r="L38" s="211" t="e">
        <f>IF('Crisis Indicator Data'!#REF!="No Data",1,IF(#REF!&lt;&gt;"",1,0))</f>
        <v>#REF!</v>
      </c>
      <c r="M38" s="211" t="e">
        <f>IF('Crisis Indicator Data'!#REF!="No Data",1,IF(#REF!&lt;&gt;"",1,0))</f>
        <v>#REF!</v>
      </c>
      <c r="N38" s="211" t="e">
        <f>IF('Crisis Indicator Data'!#REF!="No Data",1,IF(#REF!&lt;&gt;"",1,0))</f>
        <v>#REF!</v>
      </c>
      <c r="O38" s="211" t="e">
        <f>IF('Crisis Indicator Data'!#REF!="No Data",1,IF(#REF!&lt;&gt;"",1,0))</f>
        <v>#REF!</v>
      </c>
      <c r="P38" s="211" t="e">
        <f>IF('Crisis Indicator Data'!#REF!="No Data",1,IF(#REF!&lt;&gt;"",1,0))</f>
        <v>#REF!</v>
      </c>
      <c r="Q38" s="211" t="e">
        <f>IF('Crisis Indicator Data'!#REF!="No Data",1,IF(#REF!&lt;&gt;"",1,0))</f>
        <v>#REF!</v>
      </c>
      <c r="R38" s="211" t="e">
        <f>IF('Crisis Indicator Data'!#REF!="No Data",1,IF(#REF!&lt;&gt;"",1,0))</f>
        <v>#REF!</v>
      </c>
      <c r="S38" s="211" t="e">
        <f>IF('Crisis Indicator Data'!#REF!="No Data",1,IF(#REF!&lt;&gt;"",1,0))</f>
        <v>#REF!</v>
      </c>
      <c r="T38" s="211" t="e">
        <f>IF('Crisis Indicator Data'!#REF!="No Data",1,IF(#REF!&lt;&gt;"",1,0))</f>
        <v>#REF!</v>
      </c>
      <c r="U38" s="211" t="e">
        <f>IF('Crisis Indicator Data'!#REF!="No Data",1,IF(#REF!&lt;&gt;"",1,0))</f>
        <v>#REF!</v>
      </c>
      <c r="V38" s="211" t="e">
        <f>IF('Crisis Indicator Data'!#REF!="No Data",1,IF(#REF!&lt;&gt;"",1,0))</f>
        <v>#REF!</v>
      </c>
      <c r="W38" s="211" t="e">
        <f>IF('Crisis Indicator Data'!#REF!="No Data",1,IF(#REF!&lt;&gt;"",1,0))</f>
        <v>#REF!</v>
      </c>
      <c r="X38" s="211" t="e">
        <f>IF('Crisis Indicator Data'!#REF!="No Data",1,IF(#REF!&lt;&gt;"",1,0))</f>
        <v>#REF!</v>
      </c>
      <c r="Y38" s="211" t="e">
        <f>IF('Crisis Indicator Data'!#REF!="No Data",1,IF(#REF!&lt;&gt;"",1,0))</f>
        <v>#REF!</v>
      </c>
      <c r="Z38" s="211" t="e">
        <f>IF('Crisis Indicator Data'!#REF!="No Data",1,IF(#REF!&lt;&gt;"",1,0))</f>
        <v>#REF!</v>
      </c>
      <c r="AA38" s="211" t="e">
        <f>IF('Crisis Indicator Data'!#REF!="No Data",1,IF(#REF!&lt;&gt;"",1,0))</f>
        <v>#REF!</v>
      </c>
      <c r="AB38" s="211" t="e">
        <f>IF('Crisis Indicator Data'!#REF!="No Data",1,IF(#REF!&lt;&gt;"",1,0))</f>
        <v>#REF!</v>
      </c>
      <c r="AC38" s="211" t="e">
        <f>IF('Crisis Indicator Data'!#REF!="No Data",1,IF(#REF!&lt;&gt;"",1,0))</f>
        <v>#REF!</v>
      </c>
      <c r="AD38" s="211" t="e">
        <f>IF('Crisis Indicator Data'!#REF!="No Data",1,IF(#REF!&lt;&gt;"",1,0))</f>
        <v>#REF!</v>
      </c>
      <c r="AE38" s="211" t="e">
        <f>IF('Crisis Indicator Data'!#REF!="No Data",1,IF(#REF!&lt;&gt;"",1,0))</f>
        <v>#REF!</v>
      </c>
      <c r="AF38" s="211" t="e">
        <f>IF('Crisis Indicator Data'!#REF!="No Data",1,IF(#REF!&lt;&gt;"",1,0))</f>
        <v>#REF!</v>
      </c>
      <c r="AG38" s="211" t="e">
        <f>IF('Crisis Indicator Data'!#REF!="No Data",1,IF(#REF!&lt;&gt;"",1,0))</f>
        <v>#REF!</v>
      </c>
      <c r="AH38" s="211" t="e">
        <f>IF('Crisis Indicator Data'!#REF!="No Data",1,IF(#REF!&lt;&gt;"",1,0))</f>
        <v>#REF!</v>
      </c>
      <c r="AI38" s="211" t="e">
        <f>IF('Crisis Indicator Data'!#REF!="No Data",1,IF(#REF!&lt;&gt;"",1,0))</f>
        <v>#REF!</v>
      </c>
      <c r="AJ38" s="211" t="e">
        <f>IF('Crisis Indicator Data'!#REF!="No Data",1,IF(#REF!&lt;&gt;"",1,0))</f>
        <v>#REF!</v>
      </c>
      <c r="AK38" s="211" t="e">
        <f>IF('Crisis Indicator Data'!#REF!="No Data",1,IF(#REF!&lt;&gt;"",1,0))</f>
        <v>#REF!</v>
      </c>
      <c r="AL38" s="211" t="e">
        <f>IF('Crisis Indicator Data'!#REF!="No Data",1,IF(#REF!&lt;&gt;"",1,0))</f>
        <v>#REF!</v>
      </c>
      <c r="AM38" s="211" t="e">
        <f>IF('Crisis Indicator Data'!#REF!="No Data",1,IF(#REF!&lt;&gt;"",1,0))</f>
        <v>#REF!</v>
      </c>
      <c r="AN38" s="211" t="e">
        <f>IF('Crisis Indicator Data'!#REF!="No Data",1,IF(#REF!&lt;&gt;"",1,0))</f>
        <v>#REF!</v>
      </c>
      <c r="AO38" s="211" t="e">
        <f>IF('Crisis Indicator Data'!#REF!="No Data",1,IF(#REF!&lt;&gt;"",1,0))</f>
        <v>#REF!</v>
      </c>
      <c r="AP38" s="211" t="e">
        <f>IF('Crisis Indicator Data'!#REF!="No Data",1,IF(#REF!&lt;&gt;"",1,0))</f>
        <v>#REF!</v>
      </c>
      <c r="AQ38" s="211" t="e">
        <f>IF('Crisis Indicator Data'!#REF!="No Data",1,IF(#REF!&lt;&gt;"",1,0))</f>
        <v>#REF!</v>
      </c>
      <c r="AR38" s="211" t="e">
        <f>IF('Crisis Indicator Data'!#REF!="No Data",1,IF(#REF!&lt;&gt;"",1,0))</f>
        <v>#REF!</v>
      </c>
      <c r="AS38" s="211" t="e">
        <f>IF('Crisis Indicator Data'!#REF!="No Data",1,IF(#REF!&lt;&gt;"",1,0))</f>
        <v>#REF!</v>
      </c>
      <c r="AT38" s="211" t="e">
        <f>IF('Crisis Indicator Data'!#REF!="No Data",1,IF(#REF!&lt;&gt;"",1,0))</f>
        <v>#REF!</v>
      </c>
      <c r="AU38" s="211" t="e">
        <f>IF('Crisis Indicator Data'!#REF!="No Data",1,IF(#REF!&lt;&gt;"",1,0))</f>
        <v>#REF!</v>
      </c>
      <c r="AV38" s="211" t="e">
        <f>IF('Crisis Indicator Data'!#REF!="No Data",1,IF(#REF!&lt;&gt;"",1,0))</f>
        <v>#REF!</v>
      </c>
      <c r="AW38" s="211" t="e">
        <f>IF('Crisis Indicator Data'!#REF!="No Data",1,IF(#REF!&lt;&gt;"",1,0))</f>
        <v>#REF!</v>
      </c>
      <c r="AX38" s="211" t="e">
        <f>IF('Crisis Indicator Data'!#REF!="No Data",1,IF(#REF!&lt;&gt;"",1,0))</f>
        <v>#REF!</v>
      </c>
      <c r="AY38" s="211" t="e">
        <f>IF('Crisis Indicator Data'!#REF!="No Data",1,IF(#REF!&lt;&gt;"",1,0))</f>
        <v>#REF!</v>
      </c>
      <c r="AZ38" s="211" t="e">
        <f>IF('Crisis Indicator Data'!#REF!="No Data",1,IF(#REF!&lt;&gt;"",1,0))</f>
        <v>#REF!</v>
      </c>
      <c r="BA38" t="e">
        <f t="shared" si="2"/>
        <v>#REF!</v>
      </c>
      <c r="BB38" s="22" t="e">
        <f t="shared" si="3"/>
        <v>#REF!</v>
      </c>
    </row>
    <row r="39" spans="1:54" x14ac:dyDescent="0.25">
      <c r="A39" t="s">
        <v>8421</v>
      </c>
      <c r="B39" s="211" t="e">
        <f>IF('Crisis Indicator Data'!#REF!="No Data",1,IF(#REF!&lt;&gt;"",1,0))</f>
        <v>#REF!</v>
      </c>
      <c r="C39" s="211" t="e">
        <f>IF('Crisis Indicator Data'!#REF!="No Data",1,IF(#REF!&lt;&gt;"",1,0))</f>
        <v>#REF!</v>
      </c>
      <c r="D39" s="211" t="e">
        <f>IF('Crisis Indicator Data'!#REF!="No Data",1,IF(#REF!&lt;&gt;"",1,0))</f>
        <v>#REF!</v>
      </c>
      <c r="E39" s="211" t="e">
        <f>IF('Crisis Indicator Data'!#REF!="No Data",1,IF(#REF!&lt;&gt;"",1,0))</f>
        <v>#REF!</v>
      </c>
      <c r="F39" s="211" t="e">
        <f>IF('Crisis Indicator Data'!#REF!="No Data",1,IF(#REF!&lt;&gt;"",1,0))</f>
        <v>#REF!</v>
      </c>
      <c r="G39" s="211" t="e">
        <f>IF('Crisis Indicator Data'!#REF!="No Data",1,IF(#REF!&lt;&gt;"",1,0))</f>
        <v>#REF!</v>
      </c>
      <c r="H39" s="211" t="e">
        <f>IF('Crisis Indicator Data'!#REF!="No Data",1,IF(#REF!&lt;&gt;"",1,0))</f>
        <v>#REF!</v>
      </c>
      <c r="I39" s="211" t="e">
        <f>IF('Crisis Indicator Data'!#REF!="No Data",1,IF(#REF!&lt;&gt;"",1,0))</f>
        <v>#REF!</v>
      </c>
      <c r="J39" s="211" t="e">
        <f>IF('Crisis Indicator Data'!#REF!="No Data",1,IF(#REF!&lt;&gt;"",1,0))</f>
        <v>#REF!</v>
      </c>
      <c r="K39" s="211" t="e">
        <f>IF('Crisis Indicator Data'!#REF!="No Data",1,IF(#REF!&lt;&gt;"",1,0))</f>
        <v>#REF!</v>
      </c>
      <c r="L39" s="211" t="e">
        <f>IF('Crisis Indicator Data'!#REF!="No Data",1,IF(#REF!&lt;&gt;"",1,0))</f>
        <v>#REF!</v>
      </c>
      <c r="M39" s="211" t="e">
        <f>IF('Crisis Indicator Data'!#REF!="No Data",1,IF(#REF!&lt;&gt;"",1,0))</f>
        <v>#REF!</v>
      </c>
      <c r="N39" s="211" t="e">
        <f>IF('Crisis Indicator Data'!#REF!="No Data",1,IF(#REF!&lt;&gt;"",1,0))</f>
        <v>#REF!</v>
      </c>
      <c r="O39" s="211" t="e">
        <f>IF('Crisis Indicator Data'!#REF!="No Data",1,IF(#REF!&lt;&gt;"",1,0))</f>
        <v>#REF!</v>
      </c>
      <c r="P39" s="211" t="e">
        <f>IF('Crisis Indicator Data'!#REF!="No Data",1,IF(#REF!&lt;&gt;"",1,0))</f>
        <v>#REF!</v>
      </c>
      <c r="Q39" s="211" t="e">
        <f>IF('Crisis Indicator Data'!#REF!="No Data",1,IF(#REF!&lt;&gt;"",1,0))</f>
        <v>#REF!</v>
      </c>
      <c r="R39" s="211" t="e">
        <f>IF('Crisis Indicator Data'!#REF!="No Data",1,IF(#REF!&lt;&gt;"",1,0))</f>
        <v>#REF!</v>
      </c>
      <c r="S39" s="211" t="e">
        <f>IF('Crisis Indicator Data'!#REF!="No Data",1,IF(#REF!&lt;&gt;"",1,0))</f>
        <v>#REF!</v>
      </c>
      <c r="T39" s="211" t="e">
        <f>IF('Crisis Indicator Data'!#REF!="No Data",1,IF(#REF!&lt;&gt;"",1,0))</f>
        <v>#REF!</v>
      </c>
      <c r="U39" s="211" t="e">
        <f>IF('Crisis Indicator Data'!#REF!="No Data",1,IF(#REF!&lt;&gt;"",1,0))</f>
        <v>#REF!</v>
      </c>
      <c r="V39" s="211" t="e">
        <f>IF('Crisis Indicator Data'!#REF!="No Data",1,IF(#REF!&lt;&gt;"",1,0))</f>
        <v>#REF!</v>
      </c>
      <c r="W39" s="211" t="e">
        <f>IF('Crisis Indicator Data'!#REF!="No Data",1,IF(#REF!&lt;&gt;"",1,0))</f>
        <v>#REF!</v>
      </c>
      <c r="X39" s="211" t="e">
        <f>IF('Crisis Indicator Data'!#REF!="No Data",1,IF(#REF!&lt;&gt;"",1,0))</f>
        <v>#REF!</v>
      </c>
      <c r="Y39" s="211" t="e">
        <f>IF('Crisis Indicator Data'!#REF!="No Data",1,IF(#REF!&lt;&gt;"",1,0))</f>
        <v>#REF!</v>
      </c>
      <c r="Z39" s="211" t="e">
        <f>IF('Crisis Indicator Data'!#REF!="No Data",1,IF(#REF!&lt;&gt;"",1,0))</f>
        <v>#REF!</v>
      </c>
      <c r="AA39" s="211" t="e">
        <f>IF('Crisis Indicator Data'!#REF!="No Data",1,IF(#REF!&lt;&gt;"",1,0))</f>
        <v>#REF!</v>
      </c>
      <c r="AB39" s="211" t="e">
        <f>IF('Crisis Indicator Data'!#REF!="No Data",1,IF(#REF!&lt;&gt;"",1,0))</f>
        <v>#REF!</v>
      </c>
      <c r="AC39" s="211" t="e">
        <f>IF('Crisis Indicator Data'!#REF!="No Data",1,IF(#REF!&lt;&gt;"",1,0))</f>
        <v>#REF!</v>
      </c>
      <c r="AD39" s="211" t="e">
        <f>IF('Crisis Indicator Data'!#REF!="No Data",1,IF(#REF!&lt;&gt;"",1,0))</f>
        <v>#REF!</v>
      </c>
      <c r="AE39" s="211" t="e">
        <f>IF('Crisis Indicator Data'!#REF!="No Data",1,IF(#REF!&lt;&gt;"",1,0))</f>
        <v>#REF!</v>
      </c>
      <c r="AF39" s="211" t="e">
        <f>IF('Crisis Indicator Data'!#REF!="No Data",1,IF(#REF!&lt;&gt;"",1,0))</f>
        <v>#REF!</v>
      </c>
      <c r="AG39" s="211" t="e">
        <f>IF('Crisis Indicator Data'!#REF!="No Data",1,IF(#REF!&lt;&gt;"",1,0))</f>
        <v>#REF!</v>
      </c>
      <c r="AH39" s="211" t="e">
        <f>IF('Crisis Indicator Data'!#REF!="No Data",1,IF(#REF!&lt;&gt;"",1,0))</f>
        <v>#REF!</v>
      </c>
      <c r="AI39" s="211" t="e">
        <f>IF('Crisis Indicator Data'!#REF!="No Data",1,IF(#REF!&lt;&gt;"",1,0))</f>
        <v>#REF!</v>
      </c>
      <c r="AJ39" s="211" t="e">
        <f>IF('Crisis Indicator Data'!#REF!="No Data",1,IF(#REF!&lt;&gt;"",1,0))</f>
        <v>#REF!</v>
      </c>
      <c r="AK39" s="211" t="e">
        <f>IF('Crisis Indicator Data'!#REF!="No Data",1,IF(#REF!&lt;&gt;"",1,0))</f>
        <v>#REF!</v>
      </c>
      <c r="AL39" s="211" t="e">
        <f>IF('Crisis Indicator Data'!#REF!="No Data",1,IF(#REF!&lt;&gt;"",1,0))</f>
        <v>#REF!</v>
      </c>
      <c r="AM39" s="211" t="e">
        <f>IF('Crisis Indicator Data'!#REF!="No Data",1,IF(#REF!&lt;&gt;"",1,0))</f>
        <v>#REF!</v>
      </c>
      <c r="AN39" s="211" t="e">
        <f>IF('Crisis Indicator Data'!#REF!="No Data",1,IF(#REF!&lt;&gt;"",1,0))</f>
        <v>#REF!</v>
      </c>
      <c r="AO39" s="211" t="e">
        <f>IF('Crisis Indicator Data'!#REF!="No Data",1,IF(#REF!&lt;&gt;"",1,0))</f>
        <v>#REF!</v>
      </c>
      <c r="AP39" s="211" t="e">
        <f>IF('Crisis Indicator Data'!#REF!="No Data",1,IF(#REF!&lt;&gt;"",1,0))</f>
        <v>#REF!</v>
      </c>
      <c r="AQ39" s="211" t="e">
        <f>IF('Crisis Indicator Data'!#REF!="No Data",1,IF(#REF!&lt;&gt;"",1,0))</f>
        <v>#REF!</v>
      </c>
      <c r="AR39" s="211" t="e">
        <f>IF('Crisis Indicator Data'!#REF!="No Data",1,IF(#REF!&lt;&gt;"",1,0))</f>
        <v>#REF!</v>
      </c>
      <c r="AS39" s="211" t="e">
        <f>IF('Crisis Indicator Data'!#REF!="No Data",1,IF(#REF!&lt;&gt;"",1,0))</f>
        <v>#REF!</v>
      </c>
      <c r="AT39" s="211" t="e">
        <f>IF('Crisis Indicator Data'!#REF!="No Data",1,IF(#REF!&lt;&gt;"",1,0))</f>
        <v>#REF!</v>
      </c>
      <c r="AU39" s="211" t="e">
        <f>IF('Crisis Indicator Data'!#REF!="No Data",1,IF(#REF!&lt;&gt;"",1,0))</f>
        <v>#REF!</v>
      </c>
      <c r="AV39" s="211" t="e">
        <f>IF('Crisis Indicator Data'!#REF!="No Data",1,IF(#REF!&lt;&gt;"",1,0))</f>
        <v>#REF!</v>
      </c>
      <c r="AW39" s="211" t="e">
        <f>IF('Crisis Indicator Data'!#REF!="No Data",1,IF(#REF!&lt;&gt;"",1,0))</f>
        <v>#REF!</v>
      </c>
      <c r="AX39" s="211" t="e">
        <f>IF('Crisis Indicator Data'!#REF!="No Data",1,IF(#REF!&lt;&gt;"",1,0))</f>
        <v>#REF!</v>
      </c>
      <c r="AY39" s="211" t="e">
        <f>IF('Crisis Indicator Data'!#REF!="No Data",1,IF(#REF!&lt;&gt;"",1,0))</f>
        <v>#REF!</v>
      </c>
      <c r="AZ39" s="211" t="e">
        <f>IF('Crisis Indicator Data'!#REF!="No Data",1,IF(#REF!&lt;&gt;"",1,0))</f>
        <v>#REF!</v>
      </c>
      <c r="BA39" t="e">
        <f t="shared" si="2"/>
        <v>#REF!</v>
      </c>
      <c r="BB39" s="22" t="e">
        <f t="shared" si="3"/>
        <v>#REF!</v>
      </c>
    </row>
    <row r="40" spans="1:54" x14ac:dyDescent="0.25">
      <c r="A40" t="s">
        <v>8420</v>
      </c>
      <c r="B40" s="211" t="e">
        <f>IF('Crisis Indicator Data'!#REF!="No Data",1,IF(#REF!&lt;&gt;"",1,0))</f>
        <v>#REF!</v>
      </c>
      <c r="C40" s="211" t="e">
        <f>IF('Crisis Indicator Data'!#REF!="No Data",1,IF(#REF!&lt;&gt;"",1,0))</f>
        <v>#REF!</v>
      </c>
      <c r="D40" s="211" t="e">
        <f>IF('Crisis Indicator Data'!#REF!="No Data",1,IF(#REF!&lt;&gt;"",1,0))</f>
        <v>#REF!</v>
      </c>
      <c r="E40" s="211" t="e">
        <f>IF('Crisis Indicator Data'!#REF!="No Data",1,IF(#REF!&lt;&gt;"",1,0))</f>
        <v>#REF!</v>
      </c>
      <c r="F40" s="211" t="e">
        <f>IF('Crisis Indicator Data'!#REF!="No Data",1,IF(#REF!&lt;&gt;"",1,0))</f>
        <v>#REF!</v>
      </c>
      <c r="G40" s="211" t="e">
        <f>IF('Crisis Indicator Data'!#REF!="No Data",1,IF(#REF!&lt;&gt;"",1,0))</f>
        <v>#REF!</v>
      </c>
      <c r="H40" s="211" t="e">
        <f>IF('Crisis Indicator Data'!#REF!="No Data",1,IF(#REF!&lt;&gt;"",1,0))</f>
        <v>#REF!</v>
      </c>
      <c r="I40" s="211" t="e">
        <f>IF('Crisis Indicator Data'!#REF!="No Data",1,IF(#REF!&lt;&gt;"",1,0))</f>
        <v>#REF!</v>
      </c>
      <c r="J40" s="211" t="e">
        <f>IF('Crisis Indicator Data'!#REF!="No Data",1,IF(#REF!&lt;&gt;"",1,0))</f>
        <v>#REF!</v>
      </c>
      <c r="K40" s="211" t="e">
        <f>IF('Crisis Indicator Data'!#REF!="No Data",1,IF(#REF!&lt;&gt;"",1,0))</f>
        <v>#REF!</v>
      </c>
      <c r="L40" s="211" t="e">
        <f>IF('Crisis Indicator Data'!#REF!="No Data",1,IF(#REF!&lt;&gt;"",1,0))</f>
        <v>#REF!</v>
      </c>
      <c r="M40" s="211" t="e">
        <f>IF('Crisis Indicator Data'!#REF!="No Data",1,IF(#REF!&lt;&gt;"",1,0))</f>
        <v>#REF!</v>
      </c>
      <c r="N40" s="211" t="e">
        <f>IF('Crisis Indicator Data'!#REF!="No Data",1,IF(#REF!&lt;&gt;"",1,0))</f>
        <v>#REF!</v>
      </c>
      <c r="O40" s="211" t="e">
        <f>IF('Crisis Indicator Data'!#REF!="No Data",1,IF(#REF!&lt;&gt;"",1,0))</f>
        <v>#REF!</v>
      </c>
      <c r="P40" s="211" t="e">
        <f>IF('Crisis Indicator Data'!#REF!="No Data",1,IF(#REF!&lt;&gt;"",1,0))</f>
        <v>#REF!</v>
      </c>
      <c r="Q40" s="211" t="e">
        <f>IF('Crisis Indicator Data'!#REF!="No Data",1,IF(#REF!&lt;&gt;"",1,0))</f>
        <v>#REF!</v>
      </c>
      <c r="R40" s="211" t="e">
        <f>IF('Crisis Indicator Data'!#REF!="No Data",1,IF(#REF!&lt;&gt;"",1,0))</f>
        <v>#REF!</v>
      </c>
      <c r="S40" s="211" t="e">
        <f>IF('Crisis Indicator Data'!#REF!="No Data",1,IF(#REF!&lt;&gt;"",1,0))</f>
        <v>#REF!</v>
      </c>
      <c r="T40" s="211" t="e">
        <f>IF('Crisis Indicator Data'!#REF!="No Data",1,IF(#REF!&lt;&gt;"",1,0))</f>
        <v>#REF!</v>
      </c>
      <c r="U40" s="211" t="e">
        <f>IF('Crisis Indicator Data'!#REF!="No Data",1,IF(#REF!&lt;&gt;"",1,0))</f>
        <v>#REF!</v>
      </c>
      <c r="V40" s="211" t="e">
        <f>IF('Crisis Indicator Data'!#REF!="No Data",1,IF(#REF!&lt;&gt;"",1,0))</f>
        <v>#REF!</v>
      </c>
      <c r="W40" s="211" t="e">
        <f>IF('Crisis Indicator Data'!#REF!="No Data",1,IF(#REF!&lt;&gt;"",1,0))</f>
        <v>#REF!</v>
      </c>
      <c r="X40" s="211" t="e">
        <f>IF('Crisis Indicator Data'!#REF!="No Data",1,IF(#REF!&lt;&gt;"",1,0))</f>
        <v>#REF!</v>
      </c>
      <c r="Y40" s="211" t="e">
        <f>IF('Crisis Indicator Data'!#REF!="No Data",1,IF(#REF!&lt;&gt;"",1,0))</f>
        <v>#REF!</v>
      </c>
      <c r="Z40" s="211" t="e">
        <f>IF('Crisis Indicator Data'!#REF!="No Data",1,IF(#REF!&lt;&gt;"",1,0))</f>
        <v>#REF!</v>
      </c>
      <c r="AA40" s="211" t="e">
        <f>IF('Crisis Indicator Data'!#REF!="No Data",1,IF(#REF!&lt;&gt;"",1,0))</f>
        <v>#REF!</v>
      </c>
      <c r="AB40" s="211" t="e">
        <f>IF('Crisis Indicator Data'!#REF!="No Data",1,IF(#REF!&lt;&gt;"",1,0))</f>
        <v>#REF!</v>
      </c>
      <c r="AC40" s="211" t="e">
        <f>IF('Crisis Indicator Data'!#REF!="No Data",1,IF(#REF!&lt;&gt;"",1,0))</f>
        <v>#REF!</v>
      </c>
      <c r="AD40" s="211" t="e">
        <f>IF('Crisis Indicator Data'!#REF!="No Data",1,IF(#REF!&lt;&gt;"",1,0))</f>
        <v>#REF!</v>
      </c>
      <c r="AE40" s="211" t="e">
        <f>IF('Crisis Indicator Data'!#REF!="No Data",1,IF(#REF!&lt;&gt;"",1,0))</f>
        <v>#REF!</v>
      </c>
      <c r="AF40" s="211" t="e">
        <f>IF('Crisis Indicator Data'!#REF!="No Data",1,IF(#REF!&lt;&gt;"",1,0))</f>
        <v>#REF!</v>
      </c>
      <c r="AG40" s="211" t="e">
        <f>IF('Crisis Indicator Data'!#REF!="No Data",1,IF(#REF!&lt;&gt;"",1,0))</f>
        <v>#REF!</v>
      </c>
      <c r="AH40" s="211" t="e">
        <f>IF('Crisis Indicator Data'!#REF!="No Data",1,IF(#REF!&lt;&gt;"",1,0))</f>
        <v>#REF!</v>
      </c>
      <c r="AI40" s="211" t="e">
        <f>IF('Crisis Indicator Data'!#REF!="No Data",1,IF(#REF!&lt;&gt;"",1,0))</f>
        <v>#REF!</v>
      </c>
      <c r="AJ40" s="211" t="e">
        <f>IF('Crisis Indicator Data'!#REF!="No Data",1,IF(#REF!&lt;&gt;"",1,0))</f>
        <v>#REF!</v>
      </c>
      <c r="AK40" s="211" t="e">
        <f>IF('Crisis Indicator Data'!#REF!="No Data",1,IF(#REF!&lt;&gt;"",1,0))</f>
        <v>#REF!</v>
      </c>
      <c r="AL40" s="211" t="e">
        <f>IF('Crisis Indicator Data'!#REF!="No Data",1,IF(#REF!&lt;&gt;"",1,0))</f>
        <v>#REF!</v>
      </c>
      <c r="AM40" s="211" t="e">
        <f>IF('Crisis Indicator Data'!#REF!="No Data",1,IF(#REF!&lt;&gt;"",1,0))</f>
        <v>#REF!</v>
      </c>
      <c r="AN40" s="211" t="e">
        <f>IF('Crisis Indicator Data'!#REF!="No Data",1,IF(#REF!&lt;&gt;"",1,0))</f>
        <v>#REF!</v>
      </c>
      <c r="AO40" s="211" t="e">
        <f>IF('Crisis Indicator Data'!#REF!="No Data",1,IF(#REF!&lt;&gt;"",1,0))</f>
        <v>#REF!</v>
      </c>
      <c r="AP40" s="211" t="e">
        <f>IF('Crisis Indicator Data'!#REF!="No Data",1,IF(#REF!&lt;&gt;"",1,0))</f>
        <v>#REF!</v>
      </c>
      <c r="AQ40" s="211" t="e">
        <f>IF('Crisis Indicator Data'!#REF!="No Data",1,IF(#REF!&lt;&gt;"",1,0))</f>
        <v>#REF!</v>
      </c>
      <c r="AR40" s="211" t="e">
        <f>IF('Crisis Indicator Data'!#REF!="No Data",1,IF(#REF!&lt;&gt;"",1,0))</f>
        <v>#REF!</v>
      </c>
      <c r="AS40" s="211" t="e">
        <f>IF('Crisis Indicator Data'!#REF!="No Data",1,IF(#REF!&lt;&gt;"",1,0))</f>
        <v>#REF!</v>
      </c>
      <c r="AT40" s="211" t="e">
        <f>IF('Crisis Indicator Data'!#REF!="No Data",1,IF(#REF!&lt;&gt;"",1,0))</f>
        <v>#REF!</v>
      </c>
      <c r="AU40" s="211" t="e">
        <f>IF('Crisis Indicator Data'!#REF!="No Data",1,IF(#REF!&lt;&gt;"",1,0))</f>
        <v>#REF!</v>
      </c>
      <c r="AV40" s="211" t="e">
        <f>IF('Crisis Indicator Data'!#REF!="No Data",1,IF(#REF!&lt;&gt;"",1,0))</f>
        <v>#REF!</v>
      </c>
      <c r="AW40" s="211" t="e">
        <f>IF('Crisis Indicator Data'!#REF!="No Data",1,IF(#REF!&lt;&gt;"",1,0))</f>
        <v>#REF!</v>
      </c>
      <c r="AX40" s="211" t="e">
        <f>IF('Crisis Indicator Data'!#REF!="No Data",1,IF(#REF!&lt;&gt;"",1,0))</f>
        <v>#REF!</v>
      </c>
      <c r="AY40" s="211" t="e">
        <f>IF('Crisis Indicator Data'!#REF!="No Data",1,IF(#REF!&lt;&gt;"",1,0))</f>
        <v>#REF!</v>
      </c>
      <c r="AZ40" s="211" t="e">
        <f>IF('Crisis Indicator Data'!#REF!="No Data",1,IF(#REF!&lt;&gt;"",1,0))</f>
        <v>#REF!</v>
      </c>
      <c r="BA40" t="e">
        <f t="shared" si="2"/>
        <v>#REF!</v>
      </c>
      <c r="BB40" s="22" t="e">
        <f t="shared" si="3"/>
        <v>#REF!</v>
      </c>
    </row>
    <row r="41" spans="1:54" x14ac:dyDescent="0.25">
      <c r="A41" t="s">
        <v>8427</v>
      </c>
      <c r="B41" s="211" t="e">
        <f>IF('Crisis Indicator Data'!#REF!="No Data",1,IF(#REF!&lt;&gt;"",1,0))</f>
        <v>#REF!</v>
      </c>
      <c r="C41" s="211" t="e">
        <f>IF('Crisis Indicator Data'!#REF!="No Data",1,IF(#REF!&lt;&gt;"",1,0))</f>
        <v>#REF!</v>
      </c>
      <c r="D41" s="211" t="e">
        <f>IF('Crisis Indicator Data'!#REF!="No Data",1,IF(#REF!&lt;&gt;"",1,0))</f>
        <v>#REF!</v>
      </c>
      <c r="E41" s="211" t="e">
        <f>IF('Crisis Indicator Data'!#REF!="No Data",1,IF(#REF!&lt;&gt;"",1,0))</f>
        <v>#REF!</v>
      </c>
      <c r="F41" s="211" t="e">
        <f>IF('Crisis Indicator Data'!#REF!="No Data",1,IF(#REF!&lt;&gt;"",1,0))</f>
        <v>#REF!</v>
      </c>
      <c r="G41" s="211" t="e">
        <f>IF('Crisis Indicator Data'!#REF!="No Data",1,IF(#REF!&lt;&gt;"",1,0))</f>
        <v>#REF!</v>
      </c>
      <c r="H41" s="211" t="e">
        <f>IF('Crisis Indicator Data'!#REF!="No Data",1,IF(#REF!&lt;&gt;"",1,0))</f>
        <v>#REF!</v>
      </c>
      <c r="I41" s="211" t="e">
        <f>IF('Crisis Indicator Data'!#REF!="No Data",1,IF(#REF!&lt;&gt;"",1,0))</f>
        <v>#REF!</v>
      </c>
      <c r="J41" s="211" t="e">
        <f>IF('Crisis Indicator Data'!#REF!="No Data",1,IF(#REF!&lt;&gt;"",1,0))</f>
        <v>#REF!</v>
      </c>
      <c r="K41" s="211" t="e">
        <f>IF('Crisis Indicator Data'!#REF!="No Data",1,IF(#REF!&lt;&gt;"",1,0))</f>
        <v>#REF!</v>
      </c>
      <c r="L41" s="211" t="e">
        <f>IF('Crisis Indicator Data'!#REF!="No Data",1,IF(#REF!&lt;&gt;"",1,0))</f>
        <v>#REF!</v>
      </c>
      <c r="M41" s="211" t="e">
        <f>IF('Crisis Indicator Data'!#REF!="No Data",1,IF(#REF!&lt;&gt;"",1,0))</f>
        <v>#REF!</v>
      </c>
      <c r="N41" s="211" t="e">
        <f>IF('Crisis Indicator Data'!#REF!="No Data",1,IF(#REF!&lt;&gt;"",1,0))</f>
        <v>#REF!</v>
      </c>
      <c r="O41" s="211" t="e">
        <f>IF('Crisis Indicator Data'!#REF!="No Data",1,IF(#REF!&lt;&gt;"",1,0))</f>
        <v>#REF!</v>
      </c>
      <c r="P41" s="211" t="e">
        <f>IF('Crisis Indicator Data'!#REF!="No Data",1,IF(#REF!&lt;&gt;"",1,0))</f>
        <v>#REF!</v>
      </c>
      <c r="Q41" s="211" t="e">
        <f>IF('Crisis Indicator Data'!#REF!="No Data",1,IF(#REF!&lt;&gt;"",1,0))</f>
        <v>#REF!</v>
      </c>
      <c r="R41" s="211" t="e">
        <f>IF('Crisis Indicator Data'!#REF!="No Data",1,IF(#REF!&lt;&gt;"",1,0))</f>
        <v>#REF!</v>
      </c>
      <c r="S41" s="211" t="e">
        <f>IF('Crisis Indicator Data'!#REF!="No Data",1,IF(#REF!&lt;&gt;"",1,0))</f>
        <v>#REF!</v>
      </c>
      <c r="T41" s="211" t="e">
        <f>IF('Crisis Indicator Data'!#REF!="No Data",1,IF(#REF!&lt;&gt;"",1,0))</f>
        <v>#REF!</v>
      </c>
      <c r="U41" s="211" t="e">
        <f>IF('Crisis Indicator Data'!#REF!="No Data",1,IF(#REF!&lt;&gt;"",1,0))</f>
        <v>#REF!</v>
      </c>
      <c r="V41" s="211" t="e">
        <f>IF('Crisis Indicator Data'!#REF!="No Data",1,IF(#REF!&lt;&gt;"",1,0))</f>
        <v>#REF!</v>
      </c>
      <c r="W41" s="211" t="e">
        <f>IF('Crisis Indicator Data'!#REF!="No Data",1,IF(#REF!&lt;&gt;"",1,0))</f>
        <v>#REF!</v>
      </c>
      <c r="X41" s="211" t="e">
        <f>IF('Crisis Indicator Data'!#REF!="No Data",1,IF(#REF!&lt;&gt;"",1,0))</f>
        <v>#REF!</v>
      </c>
      <c r="Y41" s="211" t="e">
        <f>IF('Crisis Indicator Data'!#REF!="No Data",1,IF(#REF!&lt;&gt;"",1,0))</f>
        <v>#REF!</v>
      </c>
      <c r="Z41" s="211" t="e">
        <f>IF('Crisis Indicator Data'!#REF!="No Data",1,IF(#REF!&lt;&gt;"",1,0))</f>
        <v>#REF!</v>
      </c>
      <c r="AA41" s="211" t="e">
        <f>IF('Crisis Indicator Data'!#REF!="No Data",1,IF(#REF!&lt;&gt;"",1,0))</f>
        <v>#REF!</v>
      </c>
      <c r="AB41" s="211" t="e">
        <f>IF('Crisis Indicator Data'!#REF!="No Data",1,IF(#REF!&lt;&gt;"",1,0))</f>
        <v>#REF!</v>
      </c>
      <c r="AC41" s="211" t="e">
        <f>IF('Crisis Indicator Data'!#REF!="No Data",1,IF(#REF!&lt;&gt;"",1,0))</f>
        <v>#REF!</v>
      </c>
      <c r="AD41" s="211" t="e">
        <f>IF('Crisis Indicator Data'!#REF!="No Data",1,IF(#REF!&lt;&gt;"",1,0))</f>
        <v>#REF!</v>
      </c>
      <c r="AE41" s="211" t="e">
        <f>IF('Crisis Indicator Data'!#REF!="No Data",1,IF(#REF!&lt;&gt;"",1,0))</f>
        <v>#REF!</v>
      </c>
      <c r="AF41" s="211" t="e">
        <f>IF('Crisis Indicator Data'!#REF!="No Data",1,IF(#REF!&lt;&gt;"",1,0))</f>
        <v>#REF!</v>
      </c>
      <c r="AG41" s="211" t="e">
        <f>IF('Crisis Indicator Data'!#REF!="No Data",1,IF(#REF!&lt;&gt;"",1,0))</f>
        <v>#REF!</v>
      </c>
      <c r="AH41" s="211" t="e">
        <f>IF('Crisis Indicator Data'!#REF!="No Data",1,IF(#REF!&lt;&gt;"",1,0))</f>
        <v>#REF!</v>
      </c>
      <c r="AI41" s="211" t="e">
        <f>IF('Crisis Indicator Data'!#REF!="No Data",1,IF(#REF!&lt;&gt;"",1,0))</f>
        <v>#REF!</v>
      </c>
      <c r="AJ41" s="211" t="e">
        <f>IF('Crisis Indicator Data'!#REF!="No Data",1,IF(#REF!&lt;&gt;"",1,0))</f>
        <v>#REF!</v>
      </c>
      <c r="AK41" s="211" t="e">
        <f>IF('Crisis Indicator Data'!#REF!="No Data",1,IF(#REF!&lt;&gt;"",1,0))</f>
        <v>#REF!</v>
      </c>
      <c r="AL41" s="211" t="e">
        <f>IF('Crisis Indicator Data'!#REF!="No Data",1,IF(#REF!&lt;&gt;"",1,0))</f>
        <v>#REF!</v>
      </c>
      <c r="AM41" s="211" t="e">
        <f>IF('Crisis Indicator Data'!#REF!="No Data",1,IF(#REF!&lt;&gt;"",1,0))</f>
        <v>#REF!</v>
      </c>
      <c r="AN41" s="211" t="e">
        <f>IF('Crisis Indicator Data'!#REF!="No Data",1,IF(#REF!&lt;&gt;"",1,0))</f>
        <v>#REF!</v>
      </c>
      <c r="AO41" s="211" t="e">
        <f>IF('Crisis Indicator Data'!#REF!="No Data",1,IF(#REF!&lt;&gt;"",1,0))</f>
        <v>#REF!</v>
      </c>
      <c r="AP41" s="211" t="e">
        <f>IF('Crisis Indicator Data'!#REF!="No Data",1,IF(#REF!&lt;&gt;"",1,0))</f>
        <v>#REF!</v>
      </c>
      <c r="AQ41" s="211" t="e">
        <f>IF('Crisis Indicator Data'!#REF!="No Data",1,IF(#REF!&lt;&gt;"",1,0))</f>
        <v>#REF!</v>
      </c>
      <c r="AR41" s="211" t="e">
        <f>IF('Crisis Indicator Data'!#REF!="No Data",1,IF(#REF!&lt;&gt;"",1,0))</f>
        <v>#REF!</v>
      </c>
      <c r="AS41" s="211" t="e">
        <f>IF('Crisis Indicator Data'!#REF!="No Data",1,IF(#REF!&lt;&gt;"",1,0))</f>
        <v>#REF!</v>
      </c>
      <c r="AT41" s="211" t="e">
        <f>IF('Crisis Indicator Data'!#REF!="No Data",1,IF(#REF!&lt;&gt;"",1,0))</f>
        <v>#REF!</v>
      </c>
      <c r="AU41" s="211" t="e">
        <f>IF('Crisis Indicator Data'!#REF!="No Data",1,IF(#REF!&lt;&gt;"",1,0))</f>
        <v>#REF!</v>
      </c>
      <c r="AV41" s="211" t="e">
        <f>IF('Crisis Indicator Data'!#REF!="No Data",1,IF(#REF!&lt;&gt;"",1,0))</f>
        <v>#REF!</v>
      </c>
      <c r="AW41" s="211" t="e">
        <f>IF('Crisis Indicator Data'!#REF!="No Data",1,IF(#REF!&lt;&gt;"",1,0))</f>
        <v>#REF!</v>
      </c>
      <c r="AX41" s="211" t="e">
        <f>IF('Crisis Indicator Data'!#REF!="No Data",1,IF(#REF!&lt;&gt;"",1,0))</f>
        <v>#REF!</v>
      </c>
      <c r="AY41" s="211" t="e">
        <f>IF('Crisis Indicator Data'!#REF!="No Data",1,IF(#REF!&lt;&gt;"",1,0))</f>
        <v>#REF!</v>
      </c>
      <c r="AZ41" s="211" t="e">
        <f>IF('Crisis Indicator Data'!#REF!="No Data",1,IF(#REF!&lt;&gt;"",1,0))</f>
        <v>#REF!</v>
      </c>
      <c r="BA41" t="e">
        <f t="shared" si="2"/>
        <v>#REF!</v>
      </c>
      <c r="BB41" s="22" t="e">
        <f t="shared" si="3"/>
        <v>#REF!</v>
      </c>
    </row>
    <row r="42" spans="1:54" x14ac:dyDescent="0.25">
      <c r="A42" t="s">
        <v>8418</v>
      </c>
      <c r="B42" s="211" t="e">
        <f>IF('Crisis Indicator Data'!#REF!="No Data",1,IF(#REF!&lt;&gt;"",1,0))</f>
        <v>#REF!</v>
      </c>
      <c r="C42" s="211" t="e">
        <f>IF('Crisis Indicator Data'!#REF!="No Data",1,IF(#REF!&lt;&gt;"",1,0))</f>
        <v>#REF!</v>
      </c>
      <c r="D42" s="211" t="e">
        <f>IF('Crisis Indicator Data'!#REF!="No Data",1,IF(#REF!&lt;&gt;"",1,0))</f>
        <v>#REF!</v>
      </c>
      <c r="E42" s="211" t="e">
        <f>IF('Crisis Indicator Data'!#REF!="No Data",1,IF(#REF!&lt;&gt;"",1,0))</f>
        <v>#REF!</v>
      </c>
      <c r="F42" s="211" t="e">
        <f>IF('Crisis Indicator Data'!#REF!="No Data",1,IF(#REF!&lt;&gt;"",1,0))</f>
        <v>#REF!</v>
      </c>
      <c r="G42" s="211" t="e">
        <f>IF('Crisis Indicator Data'!#REF!="No Data",1,IF(#REF!&lt;&gt;"",1,0))</f>
        <v>#REF!</v>
      </c>
      <c r="H42" s="211" t="e">
        <f>IF('Crisis Indicator Data'!#REF!="No Data",1,IF(#REF!&lt;&gt;"",1,0))</f>
        <v>#REF!</v>
      </c>
      <c r="I42" s="211" t="e">
        <f>IF('Crisis Indicator Data'!#REF!="No Data",1,IF(#REF!&lt;&gt;"",1,0))</f>
        <v>#REF!</v>
      </c>
      <c r="J42" s="211" t="e">
        <f>IF('Crisis Indicator Data'!#REF!="No Data",1,IF(#REF!&lt;&gt;"",1,0))</f>
        <v>#REF!</v>
      </c>
      <c r="K42" s="211" t="e">
        <f>IF('Crisis Indicator Data'!#REF!="No Data",1,IF(#REF!&lt;&gt;"",1,0))</f>
        <v>#REF!</v>
      </c>
      <c r="L42" s="211" t="e">
        <f>IF('Crisis Indicator Data'!#REF!="No Data",1,IF(#REF!&lt;&gt;"",1,0))</f>
        <v>#REF!</v>
      </c>
      <c r="M42" s="211" t="e">
        <f>IF('Crisis Indicator Data'!#REF!="No Data",1,IF(#REF!&lt;&gt;"",1,0))</f>
        <v>#REF!</v>
      </c>
      <c r="N42" s="211" t="e">
        <f>IF('Crisis Indicator Data'!#REF!="No Data",1,IF(#REF!&lt;&gt;"",1,0))</f>
        <v>#REF!</v>
      </c>
      <c r="O42" s="211" t="e">
        <f>IF('Crisis Indicator Data'!#REF!="No Data",1,IF(#REF!&lt;&gt;"",1,0))</f>
        <v>#REF!</v>
      </c>
      <c r="P42" s="211" t="e">
        <f>IF('Crisis Indicator Data'!#REF!="No Data",1,IF(#REF!&lt;&gt;"",1,0))</f>
        <v>#REF!</v>
      </c>
      <c r="Q42" s="211" t="e">
        <f>IF('Crisis Indicator Data'!#REF!="No Data",1,IF(#REF!&lt;&gt;"",1,0))</f>
        <v>#REF!</v>
      </c>
      <c r="R42" s="211" t="e">
        <f>IF('Crisis Indicator Data'!#REF!="No Data",1,IF(#REF!&lt;&gt;"",1,0))</f>
        <v>#REF!</v>
      </c>
      <c r="S42" s="211" t="e">
        <f>IF('Crisis Indicator Data'!#REF!="No Data",1,IF(#REF!&lt;&gt;"",1,0))</f>
        <v>#REF!</v>
      </c>
      <c r="T42" s="211" t="e">
        <f>IF('Crisis Indicator Data'!#REF!="No Data",1,IF(#REF!&lt;&gt;"",1,0))</f>
        <v>#REF!</v>
      </c>
      <c r="U42" s="211" t="e">
        <f>IF('Crisis Indicator Data'!#REF!="No Data",1,IF(#REF!&lt;&gt;"",1,0))</f>
        <v>#REF!</v>
      </c>
      <c r="V42" s="211" t="e">
        <f>IF('Crisis Indicator Data'!#REF!="No Data",1,IF(#REF!&lt;&gt;"",1,0))</f>
        <v>#REF!</v>
      </c>
      <c r="W42" s="211" t="e">
        <f>IF('Crisis Indicator Data'!#REF!="No Data",1,IF(#REF!&lt;&gt;"",1,0))</f>
        <v>#REF!</v>
      </c>
      <c r="X42" s="211" t="e">
        <f>IF('Crisis Indicator Data'!#REF!="No Data",1,IF(#REF!&lt;&gt;"",1,0))</f>
        <v>#REF!</v>
      </c>
      <c r="Y42" s="211" t="e">
        <f>IF('Crisis Indicator Data'!#REF!="No Data",1,IF(#REF!&lt;&gt;"",1,0))</f>
        <v>#REF!</v>
      </c>
      <c r="Z42" s="211" t="e">
        <f>IF('Crisis Indicator Data'!#REF!="No Data",1,IF(#REF!&lt;&gt;"",1,0))</f>
        <v>#REF!</v>
      </c>
      <c r="AA42" s="211" t="e">
        <f>IF('Crisis Indicator Data'!#REF!="No Data",1,IF(#REF!&lt;&gt;"",1,0))</f>
        <v>#REF!</v>
      </c>
      <c r="AB42" s="211" t="e">
        <f>IF('Crisis Indicator Data'!#REF!="No Data",1,IF(#REF!&lt;&gt;"",1,0))</f>
        <v>#REF!</v>
      </c>
      <c r="AC42" s="211" t="e">
        <f>IF('Crisis Indicator Data'!#REF!="No Data",1,IF(#REF!&lt;&gt;"",1,0))</f>
        <v>#REF!</v>
      </c>
      <c r="AD42" s="211" t="e">
        <f>IF('Crisis Indicator Data'!#REF!="No Data",1,IF(#REF!&lt;&gt;"",1,0))</f>
        <v>#REF!</v>
      </c>
      <c r="AE42" s="211" t="e">
        <f>IF('Crisis Indicator Data'!#REF!="No Data",1,IF(#REF!&lt;&gt;"",1,0))</f>
        <v>#REF!</v>
      </c>
      <c r="AF42" s="211" t="e">
        <f>IF('Crisis Indicator Data'!#REF!="No Data",1,IF(#REF!&lt;&gt;"",1,0))</f>
        <v>#REF!</v>
      </c>
      <c r="AG42" s="211" t="e">
        <f>IF('Crisis Indicator Data'!#REF!="No Data",1,IF(#REF!&lt;&gt;"",1,0))</f>
        <v>#REF!</v>
      </c>
      <c r="AH42" s="211" t="e">
        <f>IF('Crisis Indicator Data'!#REF!="No Data",1,IF(#REF!&lt;&gt;"",1,0))</f>
        <v>#REF!</v>
      </c>
      <c r="AI42" s="211" t="e">
        <f>IF('Crisis Indicator Data'!#REF!="No Data",1,IF(#REF!&lt;&gt;"",1,0))</f>
        <v>#REF!</v>
      </c>
      <c r="AJ42" s="211" t="e">
        <f>IF('Crisis Indicator Data'!#REF!="No Data",1,IF(#REF!&lt;&gt;"",1,0))</f>
        <v>#REF!</v>
      </c>
      <c r="AK42" s="211" t="e">
        <f>IF('Crisis Indicator Data'!#REF!="No Data",1,IF(#REF!&lt;&gt;"",1,0))</f>
        <v>#REF!</v>
      </c>
      <c r="AL42" s="211" t="e">
        <f>IF('Crisis Indicator Data'!#REF!="No Data",1,IF(#REF!&lt;&gt;"",1,0))</f>
        <v>#REF!</v>
      </c>
      <c r="AM42" s="211" t="e">
        <f>IF('Crisis Indicator Data'!#REF!="No Data",1,IF(#REF!&lt;&gt;"",1,0))</f>
        <v>#REF!</v>
      </c>
      <c r="AN42" s="211" t="e">
        <f>IF('Crisis Indicator Data'!#REF!="No Data",1,IF(#REF!&lt;&gt;"",1,0))</f>
        <v>#REF!</v>
      </c>
      <c r="AO42" s="211" t="e">
        <f>IF('Crisis Indicator Data'!#REF!="No Data",1,IF(#REF!&lt;&gt;"",1,0))</f>
        <v>#REF!</v>
      </c>
      <c r="AP42" s="211" t="e">
        <f>IF('Crisis Indicator Data'!#REF!="No Data",1,IF(#REF!&lt;&gt;"",1,0))</f>
        <v>#REF!</v>
      </c>
      <c r="AQ42" s="211" t="e">
        <f>IF('Crisis Indicator Data'!#REF!="No Data",1,IF(#REF!&lt;&gt;"",1,0))</f>
        <v>#REF!</v>
      </c>
      <c r="AR42" s="211" t="e">
        <f>IF('Crisis Indicator Data'!#REF!="No Data",1,IF(#REF!&lt;&gt;"",1,0))</f>
        <v>#REF!</v>
      </c>
      <c r="AS42" s="211" t="e">
        <f>IF('Crisis Indicator Data'!#REF!="No Data",1,IF(#REF!&lt;&gt;"",1,0))</f>
        <v>#REF!</v>
      </c>
      <c r="AT42" s="211" t="e">
        <f>IF('Crisis Indicator Data'!#REF!="No Data",1,IF(#REF!&lt;&gt;"",1,0))</f>
        <v>#REF!</v>
      </c>
      <c r="AU42" s="211" t="e">
        <f>IF('Crisis Indicator Data'!#REF!="No Data",1,IF(#REF!&lt;&gt;"",1,0))</f>
        <v>#REF!</v>
      </c>
      <c r="AV42" s="211" t="e">
        <f>IF('Crisis Indicator Data'!#REF!="No Data",1,IF(#REF!&lt;&gt;"",1,0))</f>
        <v>#REF!</v>
      </c>
      <c r="AW42" s="211" t="e">
        <f>IF('Crisis Indicator Data'!#REF!="No Data",1,IF(#REF!&lt;&gt;"",1,0))</f>
        <v>#REF!</v>
      </c>
      <c r="AX42" s="211" t="e">
        <f>IF('Crisis Indicator Data'!#REF!="No Data",1,IF(#REF!&lt;&gt;"",1,0))</f>
        <v>#REF!</v>
      </c>
      <c r="AY42" s="211" t="e">
        <f>IF('Crisis Indicator Data'!#REF!="No Data",1,IF(#REF!&lt;&gt;"",1,0))</f>
        <v>#REF!</v>
      </c>
      <c r="AZ42" s="211" t="e">
        <f>IF('Crisis Indicator Data'!#REF!="No Data",1,IF(#REF!&lt;&gt;"",1,0))</f>
        <v>#REF!</v>
      </c>
      <c r="BA42" t="e">
        <f t="shared" si="2"/>
        <v>#REF!</v>
      </c>
      <c r="BB42" s="22" t="e">
        <f t="shared" si="3"/>
        <v>#REF!</v>
      </c>
    </row>
    <row r="43" spans="1:54" x14ac:dyDescent="0.25">
      <c r="A43" t="s">
        <v>8481</v>
      </c>
      <c r="B43" s="211" t="e">
        <f>IF('Crisis Indicator Data'!#REF!="No Data",1,IF(#REF!&lt;&gt;"",1,0))</f>
        <v>#REF!</v>
      </c>
      <c r="C43" s="211" t="e">
        <f>IF('Crisis Indicator Data'!#REF!="No Data",1,IF(#REF!&lt;&gt;"",1,0))</f>
        <v>#REF!</v>
      </c>
      <c r="D43" s="211" t="e">
        <f>IF('Crisis Indicator Data'!#REF!="No Data",1,IF(#REF!&lt;&gt;"",1,0))</f>
        <v>#REF!</v>
      </c>
      <c r="E43" s="211" t="e">
        <f>IF('Crisis Indicator Data'!#REF!="No Data",1,IF(#REF!&lt;&gt;"",1,0))</f>
        <v>#REF!</v>
      </c>
      <c r="F43" s="211" t="e">
        <f>IF('Crisis Indicator Data'!#REF!="No Data",1,IF(#REF!&lt;&gt;"",1,0))</f>
        <v>#REF!</v>
      </c>
      <c r="G43" s="211" t="e">
        <f>IF('Crisis Indicator Data'!#REF!="No Data",1,IF(#REF!&lt;&gt;"",1,0))</f>
        <v>#REF!</v>
      </c>
      <c r="H43" s="211" t="e">
        <f>IF('Crisis Indicator Data'!#REF!="No Data",1,IF(#REF!&lt;&gt;"",1,0))</f>
        <v>#REF!</v>
      </c>
      <c r="I43" s="211" t="e">
        <f>IF('Crisis Indicator Data'!#REF!="No Data",1,IF(#REF!&lt;&gt;"",1,0))</f>
        <v>#REF!</v>
      </c>
      <c r="J43" s="211" t="e">
        <f>IF('Crisis Indicator Data'!#REF!="No Data",1,IF(#REF!&lt;&gt;"",1,0))</f>
        <v>#REF!</v>
      </c>
      <c r="K43" s="211" t="e">
        <f>IF('Crisis Indicator Data'!#REF!="No Data",1,IF(#REF!&lt;&gt;"",1,0))</f>
        <v>#REF!</v>
      </c>
      <c r="L43" s="211" t="e">
        <f>IF('Crisis Indicator Data'!#REF!="No Data",1,IF(#REF!&lt;&gt;"",1,0))</f>
        <v>#REF!</v>
      </c>
      <c r="M43" s="211" t="e">
        <f>IF('Crisis Indicator Data'!#REF!="No Data",1,IF(#REF!&lt;&gt;"",1,0))</f>
        <v>#REF!</v>
      </c>
      <c r="N43" s="211" t="e">
        <f>IF('Crisis Indicator Data'!#REF!="No Data",1,IF(#REF!&lt;&gt;"",1,0))</f>
        <v>#REF!</v>
      </c>
      <c r="O43" s="211" t="e">
        <f>IF('Crisis Indicator Data'!#REF!="No Data",1,IF(#REF!&lt;&gt;"",1,0))</f>
        <v>#REF!</v>
      </c>
      <c r="P43" s="211" t="e">
        <f>IF('Crisis Indicator Data'!#REF!="No Data",1,IF(#REF!&lt;&gt;"",1,0))</f>
        <v>#REF!</v>
      </c>
      <c r="Q43" s="211" t="e">
        <f>IF('Crisis Indicator Data'!#REF!="No Data",1,IF(#REF!&lt;&gt;"",1,0))</f>
        <v>#REF!</v>
      </c>
      <c r="R43" s="211" t="e">
        <f>IF('Crisis Indicator Data'!#REF!="No Data",1,IF(#REF!&lt;&gt;"",1,0))</f>
        <v>#REF!</v>
      </c>
      <c r="S43" s="211" t="e">
        <f>IF('Crisis Indicator Data'!#REF!="No Data",1,IF(#REF!&lt;&gt;"",1,0))</f>
        <v>#REF!</v>
      </c>
      <c r="T43" s="211" t="e">
        <f>IF('Crisis Indicator Data'!#REF!="No Data",1,IF(#REF!&lt;&gt;"",1,0))</f>
        <v>#REF!</v>
      </c>
      <c r="U43" s="211" t="e">
        <f>IF('Crisis Indicator Data'!#REF!="No Data",1,IF(#REF!&lt;&gt;"",1,0))</f>
        <v>#REF!</v>
      </c>
      <c r="V43" s="211" t="e">
        <f>IF('Crisis Indicator Data'!#REF!="No Data",1,IF(#REF!&lt;&gt;"",1,0))</f>
        <v>#REF!</v>
      </c>
      <c r="W43" s="211" t="e">
        <f>IF('Crisis Indicator Data'!#REF!="No Data",1,IF(#REF!&lt;&gt;"",1,0))</f>
        <v>#REF!</v>
      </c>
      <c r="X43" s="211" t="e">
        <f>IF('Crisis Indicator Data'!#REF!="No Data",1,IF(#REF!&lt;&gt;"",1,0))</f>
        <v>#REF!</v>
      </c>
      <c r="Y43" s="211" t="e">
        <f>IF('Crisis Indicator Data'!#REF!="No Data",1,IF(#REF!&lt;&gt;"",1,0))</f>
        <v>#REF!</v>
      </c>
      <c r="Z43" s="211" t="e">
        <f>IF('Crisis Indicator Data'!#REF!="No Data",1,IF(#REF!&lt;&gt;"",1,0))</f>
        <v>#REF!</v>
      </c>
      <c r="AA43" s="211" t="e">
        <f>IF('Crisis Indicator Data'!#REF!="No Data",1,IF(#REF!&lt;&gt;"",1,0))</f>
        <v>#REF!</v>
      </c>
      <c r="AB43" s="211" t="e">
        <f>IF('Crisis Indicator Data'!#REF!="No Data",1,IF(#REF!&lt;&gt;"",1,0))</f>
        <v>#REF!</v>
      </c>
      <c r="AC43" s="211" t="e">
        <f>IF('Crisis Indicator Data'!#REF!="No Data",1,IF(#REF!&lt;&gt;"",1,0))</f>
        <v>#REF!</v>
      </c>
      <c r="AD43" s="211" t="e">
        <f>IF('Crisis Indicator Data'!#REF!="No Data",1,IF(#REF!&lt;&gt;"",1,0))</f>
        <v>#REF!</v>
      </c>
      <c r="AE43" s="211" t="e">
        <f>IF('Crisis Indicator Data'!#REF!="No Data",1,IF(#REF!&lt;&gt;"",1,0))</f>
        <v>#REF!</v>
      </c>
      <c r="AF43" s="211" t="e">
        <f>IF('Crisis Indicator Data'!#REF!="No Data",1,IF(#REF!&lt;&gt;"",1,0))</f>
        <v>#REF!</v>
      </c>
      <c r="AG43" s="211" t="e">
        <f>IF('Crisis Indicator Data'!#REF!="No Data",1,IF(#REF!&lt;&gt;"",1,0))</f>
        <v>#REF!</v>
      </c>
      <c r="AH43" s="211" t="e">
        <f>IF('Crisis Indicator Data'!#REF!="No Data",1,IF(#REF!&lt;&gt;"",1,0))</f>
        <v>#REF!</v>
      </c>
      <c r="AI43" s="211" t="e">
        <f>IF('Crisis Indicator Data'!#REF!="No Data",1,IF(#REF!&lt;&gt;"",1,0))</f>
        <v>#REF!</v>
      </c>
      <c r="AJ43" s="211" t="e">
        <f>IF('Crisis Indicator Data'!#REF!="No Data",1,IF(#REF!&lt;&gt;"",1,0))</f>
        <v>#REF!</v>
      </c>
      <c r="AK43" s="211" t="e">
        <f>IF('Crisis Indicator Data'!#REF!="No Data",1,IF(#REF!&lt;&gt;"",1,0))</f>
        <v>#REF!</v>
      </c>
      <c r="AL43" s="211" t="e">
        <f>IF('Crisis Indicator Data'!#REF!="No Data",1,IF(#REF!&lt;&gt;"",1,0))</f>
        <v>#REF!</v>
      </c>
      <c r="AM43" s="211" t="e">
        <f>IF('Crisis Indicator Data'!#REF!="No Data",1,IF(#REF!&lt;&gt;"",1,0))</f>
        <v>#REF!</v>
      </c>
      <c r="AN43" s="211" t="e">
        <f>IF('Crisis Indicator Data'!#REF!="No Data",1,IF(#REF!&lt;&gt;"",1,0))</f>
        <v>#REF!</v>
      </c>
      <c r="AO43" s="211" t="e">
        <f>IF('Crisis Indicator Data'!#REF!="No Data",1,IF(#REF!&lt;&gt;"",1,0))</f>
        <v>#REF!</v>
      </c>
      <c r="AP43" s="211" t="e">
        <f>IF('Crisis Indicator Data'!#REF!="No Data",1,IF(#REF!&lt;&gt;"",1,0))</f>
        <v>#REF!</v>
      </c>
      <c r="AQ43" s="211" t="e">
        <f>IF('Crisis Indicator Data'!#REF!="No Data",1,IF(#REF!&lt;&gt;"",1,0))</f>
        <v>#REF!</v>
      </c>
      <c r="AR43" s="211" t="e">
        <f>IF('Crisis Indicator Data'!#REF!="No Data",1,IF(#REF!&lt;&gt;"",1,0))</f>
        <v>#REF!</v>
      </c>
      <c r="AS43" s="211" t="e">
        <f>IF('Crisis Indicator Data'!#REF!="No Data",1,IF(#REF!&lt;&gt;"",1,0))</f>
        <v>#REF!</v>
      </c>
      <c r="AT43" s="211" t="e">
        <f>IF('Crisis Indicator Data'!#REF!="No Data",1,IF(#REF!&lt;&gt;"",1,0))</f>
        <v>#REF!</v>
      </c>
      <c r="AU43" s="211" t="e">
        <f>IF('Crisis Indicator Data'!#REF!="No Data",1,IF(#REF!&lt;&gt;"",1,0))</f>
        <v>#REF!</v>
      </c>
      <c r="AV43" s="211" t="e">
        <f>IF('Crisis Indicator Data'!#REF!="No Data",1,IF(#REF!&lt;&gt;"",1,0))</f>
        <v>#REF!</v>
      </c>
      <c r="AW43" s="211" t="e">
        <f>IF('Crisis Indicator Data'!#REF!="No Data",1,IF(#REF!&lt;&gt;"",1,0))</f>
        <v>#REF!</v>
      </c>
      <c r="AX43" s="211" t="e">
        <f>IF('Crisis Indicator Data'!#REF!="No Data",1,IF(#REF!&lt;&gt;"",1,0))</f>
        <v>#REF!</v>
      </c>
      <c r="AY43" s="211" t="e">
        <f>IF('Crisis Indicator Data'!#REF!="No Data",1,IF(#REF!&lt;&gt;"",1,0))</f>
        <v>#REF!</v>
      </c>
      <c r="AZ43" s="211" t="e">
        <f>IF('Crisis Indicator Data'!#REF!="No Data",1,IF(#REF!&lt;&gt;"",1,0))</f>
        <v>#REF!</v>
      </c>
      <c r="BA43" t="e">
        <f t="shared" si="2"/>
        <v>#REF!</v>
      </c>
      <c r="BB43" s="22" t="e">
        <f t="shared" si="3"/>
        <v>#REF!</v>
      </c>
    </row>
    <row r="44" spans="1:54" x14ac:dyDescent="0.25">
      <c r="A44" t="s">
        <v>8429</v>
      </c>
      <c r="B44" s="211" t="e">
        <f>IF('Crisis Indicator Data'!#REF!="No Data",1,IF(#REF!&lt;&gt;"",1,0))</f>
        <v>#REF!</v>
      </c>
      <c r="C44" s="211" t="e">
        <f>IF('Crisis Indicator Data'!#REF!="No Data",1,IF(#REF!&lt;&gt;"",1,0))</f>
        <v>#REF!</v>
      </c>
      <c r="D44" s="211" t="e">
        <f>IF('Crisis Indicator Data'!#REF!="No Data",1,IF(#REF!&lt;&gt;"",1,0))</f>
        <v>#REF!</v>
      </c>
      <c r="E44" s="211" t="e">
        <f>IF('Crisis Indicator Data'!#REF!="No Data",1,IF(#REF!&lt;&gt;"",1,0))</f>
        <v>#REF!</v>
      </c>
      <c r="F44" s="211" t="e">
        <f>IF('Crisis Indicator Data'!#REF!="No Data",1,IF(#REF!&lt;&gt;"",1,0))</f>
        <v>#REF!</v>
      </c>
      <c r="G44" s="211" t="e">
        <f>IF('Crisis Indicator Data'!#REF!="No Data",1,IF(#REF!&lt;&gt;"",1,0))</f>
        <v>#REF!</v>
      </c>
      <c r="H44" s="211" t="e">
        <f>IF('Crisis Indicator Data'!#REF!="No Data",1,IF(#REF!&lt;&gt;"",1,0))</f>
        <v>#REF!</v>
      </c>
      <c r="I44" s="211" t="e">
        <f>IF('Crisis Indicator Data'!#REF!="No Data",1,IF(#REF!&lt;&gt;"",1,0))</f>
        <v>#REF!</v>
      </c>
      <c r="J44" s="211" t="e">
        <f>IF('Crisis Indicator Data'!#REF!="No Data",1,IF(#REF!&lt;&gt;"",1,0))</f>
        <v>#REF!</v>
      </c>
      <c r="K44" s="211" t="e">
        <f>IF('Crisis Indicator Data'!#REF!="No Data",1,IF(#REF!&lt;&gt;"",1,0))</f>
        <v>#REF!</v>
      </c>
      <c r="L44" s="211" t="e">
        <f>IF('Crisis Indicator Data'!#REF!="No Data",1,IF(#REF!&lt;&gt;"",1,0))</f>
        <v>#REF!</v>
      </c>
      <c r="M44" s="211" t="e">
        <f>IF('Crisis Indicator Data'!#REF!="No Data",1,IF(#REF!&lt;&gt;"",1,0))</f>
        <v>#REF!</v>
      </c>
      <c r="N44" s="211" t="e">
        <f>IF('Crisis Indicator Data'!#REF!="No Data",1,IF(#REF!&lt;&gt;"",1,0))</f>
        <v>#REF!</v>
      </c>
      <c r="O44" s="211" t="e">
        <f>IF('Crisis Indicator Data'!#REF!="No Data",1,IF(#REF!&lt;&gt;"",1,0))</f>
        <v>#REF!</v>
      </c>
      <c r="P44" s="211" t="e">
        <f>IF('Crisis Indicator Data'!#REF!="No Data",1,IF(#REF!&lt;&gt;"",1,0))</f>
        <v>#REF!</v>
      </c>
      <c r="Q44" s="211" t="e">
        <f>IF('Crisis Indicator Data'!#REF!="No Data",1,IF(#REF!&lt;&gt;"",1,0))</f>
        <v>#REF!</v>
      </c>
      <c r="R44" s="211" t="e">
        <f>IF('Crisis Indicator Data'!#REF!="No Data",1,IF(#REF!&lt;&gt;"",1,0))</f>
        <v>#REF!</v>
      </c>
      <c r="S44" s="211" t="e">
        <f>IF('Crisis Indicator Data'!#REF!="No Data",1,IF(#REF!&lt;&gt;"",1,0))</f>
        <v>#REF!</v>
      </c>
      <c r="T44" s="211" t="e">
        <f>IF('Crisis Indicator Data'!#REF!="No Data",1,IF(#REF!&lt;&gt;"",1,0))</f>
        <v>#REF!</v>
      </c>
      <c r="U44" s="211" t="e">
        <f>IF('Crisis Indicator Data'!#REF!="No Data",1,IF(#REF!&lt;&gt;"",1,0))</f>
        <v>#REF!</v>
      </c>
      <c r="V44" s="211" t="e">
        <f>IF('Crisis Indicator Data'!#REF!="No Data",1,IF(#REF!&lt;&gt;"",1,0))</f>
        <v>#REF!</v>
      </c>
      <c r="W44" s="211" t="e">
        <f>IF('Crisis Indicator Data'!#REF!="No Data",1,IF(#REF!&lt;&gt;"",1,0))</f>
        <v>#REF!</v>
      </c>
      <c r="X44" s="211" t="e">
        <f>IF('Crisis Indicator Data'!#REF!="No Data",1,IF(#REF!&lt;&gt;"",1,0))</f>
        <v>#REF!</v>
      </c>
      <c r="Y44" s="211" t="e">
        <f>IF('Crisis Indicator Data'!#REF!="No Data",1,IF(#REF!&lt;&gt;"",1,0))</f>
        <v>#REF!</v>
      </c>
      <c r="Z44" s="211" t="e">
        <f>IF('Crisis Indicator Data'!#REF!="No Data",1,IF(#REF!&lt;&gt;"",1,0))</f>
        <v>#REF!</v>
      </c>
      <c r="AA44" s="211" t="e">
        <f>IF('Crisis Indicator Data'!#REF!="No Data",1,IF(#REF!&lt;&gt;"",1,0))</f>
        <v>#REF!</v>
      </c>
      <c r="AB44" s="211" t="e">
        <f>IF('Crisis Indicator Data'!#REF!="No Data",1,IF(#REF!&lt;&gt;"",1,0))</f>
        <v>#REF!</v>
      </c>
      <c r="AC44" s="211" t="e">
        <f>IF('Crisis Indicator Data'!#REF!="No Data",1,IF(#REF!&lt;&gt;"",1,0))</f>
        <v>#REF!</v>
      </c>
      <c r="AD44" s="211" t="e">
        <f>IF('Crisis Indicator Data'!#REF!="No Data",1,IF(#REF!&lt;&gt;"",1,0))</f>
        <v>#REF!</v>
      </c>
      <c r="AE44" s="211" t="e">
        <f>IF('Crisis Indicator Data'!#REF!="No Data",1,IF(#REF!&lt;&gt;"",1,0))</f>
        <v>#REF!</v>
      </c>
      <c r="AF44" s="211" t="e">
        <f>IF('Crisis Indicator Data'!#REF!="No Data",1,IF(#REF!&lt;&gt;"",1,0))</f>
        <v>#REF!</v>
      </c>
      <c r="AG44" s="211" t="e">
        <f>IF('Crisis Indicator Data'!#REF!="No Data",1,IF(#REF!&lt;&gt;"",1,0))</f>
        <v>#REF!</v>
      </c>
      <c r="AH44" s="211" t="e">
        <f>IF('Crisis Indicator Data'!#REF!="No Data",1,IF(#REF!&lt;&gt;"",1,0))</f>
        <v>#REF!</v>
      </c>
      <c r="AI44" s="211" t="e">
        <f>IF('Crisis Indicator Data'!#REF!="No Data",1,IF(#REF!&lt;&gt;"",1,0))</f>
        <v>#REF!</v>
      </c>
      <c r="AJ44" s="211" t="e">
        <f>IF('Crisis Indicator Data'!#REF!="No Data",1,IF(#REF!&lt;&gt;"",1,0))</f>
        <v>#REF!</v>
      </c>
      <c r="AK44" s="211" t="e">
        <f>IF('Crisis Indicator Data'!#REF!="No Data",1,IF(#REF!&lt;&gt;"",1,0))</f>
        <v>#REF!</v>
      </c>
      <c r="AL44" s="211" t="e">
        <f>IF('Crisis Indicator Data'!#REF!="No Data",1,IF(#REF!&lt;&gt;"",1,0))</f>
        <v>#REF!</v>
      </c>
      <c r="AM44" s="211" t="e">
        <f>IF('Crisis Indicator Data'!#REF!="No Data",1,IF(#REF!&lt;&gt;"",1,0))</f>
        <v>#REF!</v>
      </c>
      <c r="AN44" s="211" t="e">
        <f>IF('Crisis Indicator Data'!#REF!="No Data",1,IF(#REF!&lt;&gt;"",1,0))</f>
        <v>#REF!</v>
      </c>
      <c r="AO44" s="211" t="e">
        <f>IF('Crisis Indicator Data'!#REF!="No Data",1,IF(#REF!&lt;&gt;"",1,0))</f>
        <v>#REF!</v>
      </c>
      <c r="AP44" s="211" t="e">
        <f>IF('Crisis Indicator Data'!#REF!="No Data",1,IF(#REF!&lt;&gt;"",1,0))</f>
        <v>#REF!</v>
      </c>
      <c r="AQ44" s="211" t="e">
        <f>IF('Crisis Indicator Data'!#REF!="No Data",1,IF(#REF!&lt;&gt;"",1,0))</f>
        <v>#REF!</v>
      </c>
      <c r="AR44" s="211" t="e">
        <f>IF('Crisis Indicator Data'!#REF!="No Data",1,IF(#REF!&lt;&gt;"",1,0))</f>
        <v>#REF!</v>
      </c>
      <c r="AS44" s="211" t="e">
        <f>IF('Crisis Indicator Data'!#REF!="No Data",1,IF(#REF!&lt;&gt;"",1,0))</f>
        <v>#REF!</v>
      </c>
      <c r="AT44" s="211" t="e">
        <f>IF('Crisis Indicator Data'!#REF!="No Data",1,IF(#REF!&lt;&gt;"",1,0))</f>
        <v>#REF!</v>
      </c>
      <c r="AU44" s="211" t="e">
        <f>IF('Crisis Indicator Data'!#REF!="No Data",1,IF(#REF!&lt;&gt;"",1,0))</f>
        <v>#REF!</v>
      </c>
      <c r="AV44" s="211" t="e">
        <f>IF('Crisis Indicator Data'!#REF!="No Data",1,IF(#REF!&lt;&gt;"",1,0))</f>
        <v>#REF!</v>
      </c>
      <c r="AW44" s="211" t="e">
        <f>IF('Crisis Indicator Data'!#REF!="No Data",1,IF(#REF!&lt;&gt;"",1,0))</f>
        <v>#REF!</v>
      </c>
      <c r="AX44" s="211" t="e">
        <f>IF('Crisis Indicator Data'!#REF!="No Data",1,IF(#REF!&lt;&gt;"",1,0))</f>
        <v>#REF!</v>
      </c>
      <c r="AY44" s="211" t="e">
        <f>IF('Crisis Indicator Data'!#REF!="No Data",1,IF(#REF!&lt;&gt;"",1,0))</f>
        <v>#REF!</v>
      </c>
      <c r="AZ44" s="211" t="e">
        <f>IF('Crisis Indicator Data'!#REF!="No Data",1,IF(#REF!&lt;&gt;"",1,0))</f>
        <v>#REF!</v>
      </c>
      <c r="BA44" t="e">
        <f t="shared" si="2"/>
        <v>#REF!</v>
      </c>
      <c r="BB44" s="22" t="e">
        <f t="shared" si="3"/>
        <v>#REF!</v>
      </c>
    </row>
    <row r="45" spans="1:54" x14ac:dyDescent="0.25">
      <c r="A45" t="s">
        <v>8431</v>
      </c>
      <c r="B45" s="211" t="e">
        <f>IF('Crisis Indicator Data'!#REF!="No Data",1,IF(#REF!&lt;&gt;"",1,0))</f>
        <v>#REF!</v>
      </c>
      <c r="C45" s="211" t="e">
        <f>IF('Crisis Indicator Data'!#REF!="No Data",1,IF(#REF!&lt;&gt;"",1,0))</f>
        <v>#REF!</v>
      </c>
      <c r="D45" s="211" t="e">
        <f>IF('Crisis Indicator Data'!#REF!="No Data",1,IF(#REF!&lt;&gt;"",1,0))</f>
        <v>#REF!</v>
      </c>
      <c r="E45" s="211" t="e">
        <f>IF('Crisis Indicator Data'!#REF!="No Data",1,IF(#REF!&lt;&gt;"",1,0))</f>
        <v>#REF!</v>
      </c>
      <c r="F45" s="211" t="e">
        <f>IF('Crisis Indicator Data'!#REF!="No Data",1,IF(#REF!&lt;&gt;"",1,0))</f>
        <v>#REF!</v>
      </c>
      <c r="G45" s="211" t="e">
        <f>IF('Crisis Indicator Data'!#REF!="No Data",1,IF(#REF!&lt;&gt;"",1,0))</f>
        <v>#REF!</v>
      </c>
      <c r="H45" s="211" t="e">
        <f>IF('Crisis Indicator Data'!#REF!="No Data",1,IF(#REF!&lt;&gt;"",1,0))</f>
        <v>#REF!</v>
      </c>
      <c r="I45" s="211" t="e">
        <f>IF('Crisis Indicator Data'!#REF!="No Data",1,IF(#REF!&lt;&gt;"",1,0))</f>
        <v>#REF!</v>
      </c>
      <c r="J45" s="211" t="e">
        <f>IF('Crisis Indicator Data'!#REF!="No Data",1,IF(#REF!&lt;&gt;"",1,0))</f>
        <v>#REF!</v>
      </c>
      <c r="K45" s="211" t="e">
        <f>IF('Crisis Indicator Data'!#REF!="No Data",1,IF(#REF!&lt;&gt;"",1,0))</f>
        <v>#REF!</v>
      </c>
      <c r="L45" s="211" t="e">
        <f>IF('Crisis Indicator Data'!#REF!="No Data",1,IF(#REF!&lt;&gt;"",1,0))</f>
        <v>#REF!</v>
      </c>
      <c r="M45" s="211" t="e">
        <f>IF('Crisis Indicator Data'!#REF!="No Data",1,IF(#REF!&lt;&gt;"",1,0))</f>
        <v>#REF!</v>
      </c>
      <c r="N45" s="211" t="e">
        <f>IF('Crisis Indicator Data'!#REF!="No Data",1,IF(#REF!&lt;&gt;"",1,0))</f>
        <v>#REF!</v>
      </c>
      <c r="O45" s="211" t="e">
        <f>IF('Crisis Indicator Data'!#REF!="No Data",1,IF(#REF!&lt;&gt;"",1,0))</f>
        <v>#REF!</v>
      </c>
      <c r="P45" s="211" t="e">
        <f>IF('Crisis Indicator Data'!#REF!="No Data",1,IF(#REF!&lt;&gt;"",1,0))</f>
        <v>#REF!</v>
      </c>
      <c r="Q45" s="211" t="e">
        <f>IF('Crisis Indicator Data'!#REF!="No Data",1,IF(#REF!&lt;&gt;"",1,0))</f>
        <v>#REF!</v>
      </c>
      <c r="R45" s="211" t="e">
        <f>IF('Crisis Indicator Data'!#REF!="No Data",1,IF(#REF!&lt;&gt;"",1,0))</f>
        <v>#REF!</v>
      </c>
      <c r="S45" s="211" t="e">
        <f>IF('Crisis Indicator Data'!#REF!="No Data",1,IF(#REF!&lt;&gt;"",1,0))</f>
        <v>#REF!</v>
      </c>
      <c r="T45" s="211" t="e">
        <f>IF('Crisis Indicator Data'!#REF!="No Data",1,IF(#REF!&lt;&gt;"",1,0))</f>
        <v>#REF!</v>
      </c>
      <c r="U45" s="211" t="e">
        <f>IF('Crisis Indicator Data'!#REF!="No Data",1,IF(#REF!&lt;&gt;"",1,0))</f>
        <v>#REF!</v>
      </c>
      <c r="V45" s="211" t="e">
        <f>IF('Crisis Indicator Data'!#REF!="No Data",1,IF(#REF!&lt;&gt;"",1,0))</f>
        <v>#REF!</v>
      </c>
      <c r="W45" s="211" t="e">
        <f>IF('Crisis Indicator Data'!#REF!="No Data",1,IF(#REF!&lt;&gt;"",1,0))</f>
        <v>#REF!</v>
      </c>
      <c r="X45" s="211" t="e">
        <f>IF('Crisis Indicator Data'!#REF!="No Data",1,IF(#REF!&lt;&gt;"",1,0))</f>
        <v>#REF!</v>
      </c>
      <c r="Y45" s="211" t="e">
        <f>IF('Crisis Indicator Data'!#REF!="No Data",1,IF(#REF!&lt;&gt;"",1,0))</f>
        <v>#REF!</v>
      </c>
      <c r="Z45" s="211" t="e">
        <f>IF('Crisis Indicator Data'!#REF!="No Data",1,IF(#REF!&lt;&gt;"",1,0))</f>
        <v>#REF!</v>
      </c>
      <c r="AA45" s="211" t="e">
        <f>IF('Crisis Indicator Data'!#REF!="No Data",1,IF(#REF!&lt;&gt;"",1,0))</f>
        <v>#REF!</v>
      </c>
      <c r="AB45" s="211" t="e">
        <f>IF('Crisis Indicator Data'!#REF!="No Data",1,IF(#REF!&lt;&gt;"",1,0))</f>
        <v>#REF!</v>
      </c>
      <c r="AC45" s="211" t="e">
        <f>IF('Crisis Indicator Data'!#REF!="No Data",1,IF(#REF!&lt;&gt;"",1,0))</f>
        <v>#REF!</v>
      </c>
      <c r="AD45" s="211" t="e">
        <f>IF('Crisis Indicator Data'!#REF!="No Data",1,IF(#REF!&lt;&gt;"",1,0))</f>
        <v>#REF!</v>
      </c>
      <c r="AE45" s="211" t="e">
        <f>IF('Crisis Indicator Data'!#REF!="No Data",1,IF(#REF!&lt;&gt;"",1,0))</f>
        <v>#REF!</v>
      </c>
      <c r="AF45" s="211" t="e">
        <f>IF('Crisis Indicator Data'!#REF!="No Data",1,IF(#REF!&lt;&gt;"",1,0))</f>
        <v>#REF!</v>
      </c>
      <c r="AG45" s="211" t="e">
        <f>IF('Crisis Indicator Data'!#REF!="No Data",1,IF(#REF!&lt;&gt;"",1,0))</f>
        <v>#REF!</v>
      </c>
      <c r="AH45" s="211" t="e">
        <f>IF('Crisis Indicator Data'!#REF!="No Data",1,IF(#REF!&lt;&gt;"",1,0))</f>
        <v>#REF!</v>
      </c>
      <c r="AI45" s="211" t="e">
        <f>IF('Crisis Indicator Data'!#REF!="No Data",1,IF(#REF!&lt;&gt;"",1,0))</f>
        <v>#REF!</v>
      </c>
      <c r="AJ45" s="211" t="e">
        <f>IF('Crisis Indicator Data'!#REF!="No Data",1,IF(#REF!&lt;&gt;"",1,0))</f>
        <v>#REF!</v>
      </c>
      <c r="AK45" s="211" t="e">
        <f>IF('Crisis Indicator Data'!#REF!="No Data",1,IF(#REF!&lt;&gt;"",1,0))</f>
        <v>#REF!</v>
      </c>
      <c r="AL45" s="211" t="e">
        <f>IF('Crisis Indicator Data'!#REF!="No Data",1,IF(#REF!&lt;&gt;"",1,0))</f>
        <v>#REF!</v>
      </c>
      <c r="AM45" s="211" t="e">
        <f>IF('Crisis Indicator Data'!#REF!="No Data",1,IF(#REF!&lt;&gt;"",1,0))</f>
        <v>#REF!</v>
      </c>
      <c r="AN45" s="211" t="e">
        <f>IF('Crisis Indicator Data'!#REF!="No Data",1,IF(#REF!&lt;&gt;"",1,0))</f>
        <v>#REF!</v>
      </c>
      <c r="AO45" s="211" t="e">
        <f>IF('Crisis Indicator Data'!#REF!="No Data",1,IF(#REF!&lt;&gt;"",1,0))</f>
        <v>#REF!</v>
      </c>
      <c r="AP45" s="211" t="e">
        <f>IF('Crisis Indicator Data'!#REF!="No Data",1,IF(#REF!&lt;&gt;"",1,0))</f>
        <v>#REF!</v>
      </c>
      <c r="AQ45" s="211" t="e">
        <f>IF('Crisis Indicator Data'!#REF!="No Data",1,IF(#REF!&lt;&gt;"",1,0))</f>
        <v>#REF!</v>
      </c>
      <c r="AR45" s="211" t="e">
        <f>IF('Crisis Indicator Data'!#REF!="No Data",1,IF(#REF!&lt;&gt;"",1,0))</f>
        <v>#REF!</v>
      </c>
      <c r="AS45" s="211" t="e">
        <f>IF('Crisis Indicator Data'!#REF!="No Data",1,IF(#REF!&lt;&gt;"",1,0))</f>
        <v>#REF!</v>
      </c>
      <c r="AT45" s="211" t="e">
        <f>IF('Crisis Indicator Data'!#REF!="No Data",1,IF(#REF!&lt;&gt;"",1,0))</f>
        <v>#REF!</v>
      </c>
      <c r="AU45" s="211" t="e">
        <f>IF('Crisis Indicator Data'!#REF!="No Data",1,IF(#REF!&lt;&gt;"",1,0))</f>
        <v>#REF!</v>
      </c>
      <c r="AV45" s="211" t="e">
        <f>IF('Crisis Indicator Data'!#REF!="No Data",1,IF(#REF!&lt;&gt;"",1,0))</f>
        <v>#REF!</v>
      </c>
      <c r="AW45" s="211" t="e">
        <f>IF('Crisis Indicator Data'!#REF!="No Data",1,IF(#REF!&lt;&gt;"",1,0))</f>
        <v>#REF!</v>
      </c>
      <c r="AX45" s="211" t="e">
        <f>IF('Crisis Indicator Data'!#REF!="No Data",1,IF(#REF!&lt;&gt;"",1,0))</f>
        <v>#REF!</v>
      </c>
      <c r="AY45" s="211" t="e">
        <f>IF('Crisis Indicator Data'!#REF!="No Data",1,IF(#REF!&lt;&gt;"",1,0))</f>
        <v>#REF!</v>
      </c>
      <c r="AZ45" s="211" t="e">
        <f>IF('Crisis Indicator Data'!#REF!="No Data",1,IF(#REF!&lt;&gt;"",1,0))</f>
        <v>#REF!</v>
      </c>
      <c r="BA45" t="e">
        <f t="shared" si="2"/>
        <v>#REF!</v>
      </c>
      <c r="BB45" s="22" t="e">
        <f t="shared" si="3"/>
        <v>#REF!</v>
      </c>
    </row>
    <row r="46" spans="1:54" x14ac:dyDescent="0.25">
      <c r="A46" t="s">
        <v>8433</v>
      </c>
      <c r="B46" s="211" t="e">
        <f>IF('Crisis Indicator Data'!#REF!="No Data",1,IF(#REF!&lt;&gt;"",1,0))</f>
        <v>#REF!</v>
      </c>
      <c r="C46" s="211" t="e">
        <f>IF('Crisis Indicator Data'!#REF!="No Data",1,IF(#REF!&lt;&gt;"",1,0))</f>
        <v>#REF!</v>
      </c>
      <c r="D46" s="211" t="e">
        <f>IF('Crisis Indicator Data'!#REF!="No Data",1,IF(#REF!&lt;&gt;"",1,0))</f>
        <v>#REF!</v>
      </c>
      <c r="E46" s="211" t="e">
        <f>IF('Crisis Indicator Data'!#REF!="No Data",1,IF(#REF!&lt;&gt;"",1,0))</f>
        <v>#REF!</v>
      </c>
      <c r="F46" s="211" t="e">
        <f>IF('Crisis Indicator Data'!#REF!="No Data",1,IF(#REF!&lt;&gt;"",1,0))</f>
        <v>#REF!</v>
      </c>
      <c r="G46" s="211" t="e">
        <f>IF('Crisis Indicator Data'!#REF!="No Data",1,IF(#REF!&lt;&gt;"",1,0))</f>
        <v>#REF!</v>
      </c>
      <c r="H46" s="211" t="e">
        <f>IF('Crisis Indicator Data'!#REF!="No Data",1,IF(#REF!&lt;&gt;"",1,0))</f>
        <v>#REF!</v>
      </c>
      <c r="I46" s="211" t="e">
        <f>IF('Crisis Indicator Data'!#REF!="No Data",1,IF(#REF!&lt;&gt;"",1,0))</f>
        <v>#REF!</v>
      </c>
      <c r="J46" s="211" t="e">
        <f>IF('Crisis Indicator Data'!#REF!="No Data",1,IF(#REF!&lt;&gt;"",1,0))</f>
        <v>#REF!</v>
      </c>
      <c r="K46" s="211" t="e">
        <f>IF('Crisis Indicator Data'!#REF!="No Data",1,IF(#REF!&lt;&gt;"",1,0))</f>
        <v>#REF!</v>
      </c>
      <c r="L46" s="211" t="e">
        <f>IF('Crisis Indicator Data'!#REF!="No Data",1,IF(#REF!&lt;&gt;"",1,0))</f>
        <v>#REF!</v>
      </c>
      <c r="M46" s="211" t="e">
        <f>IF('Crisis Indicator Data'!#REF!="No Data",1,IF(#REF!&lt;&gt;"",1,0))</f>
        <v>#REF!</v>
      </c>
      <c r="N46" s="211" t="e">
        <f>IF('Crisis Indicator Data'!#REF!="No Data",1,IF(#REF!&lt;&gt;"",1,0))</f>
        <v>#REF!</v>
      </c>
      <c r="O46" s="211" t="e">
        <f>IF('Crisis Indicator Data'!#REF!="No Data",1,IF(#REF!&lt;&gt;"",1,0))</f>
        <v>#REF!</v>
      </c>
      <c r="P46" s="211" t="e">
        <f>IF('Crisis Indicator Data'!#REF!="No Data",1,IF(#REF!&lt;&gt;"",1,0))</f>
        <v>#REF!</v>
      </c>
      <c r="Q46" s="211" t="e">
        <f>IF('Crisis Indicator Data'!#REF!="No Data",1,IF(#REF!&lt;&gt;"",1,0))</f>
        <v>#REF!</v>
      </c>
      <c r="R46" s="211" t="e">
        <f>IF('Crisis Indicator Data'!#REF!="No Data",1,IF(#REF!&lt;&gt;"",1,0))</f>
        <v>#REF!</v>
      </c>
      <c r="S46" s="211" t="e">
        <f>IF('Crisis Indicator Data'!#REF!="No Data",1,IF(#REF!&lt;&gt;"",1,0))</f>
        <v>#REF!</v>
      </c>
      <c r="T46" s="211" t="e">
        <f>IF('Crisis Indicator Data'!#REF!="No Data",1,IF(#REF!&lt;&gt;"",1,0))</f>
        <v>#REF!</v>
      </c>
      <c r="U46" s="211" t="e">
        <f>IF('Crisis Indicator Data'!#REF!="No Data",1,IF(#REF!&lt;&gt;"",1,0))</f>
        <v>#REF!</v>
      </c>
      <c r="V46" s="211" t="e">
        <f>IF('Crisis Indicator Data'!#REF!="No Data",1,IF(#REF!&lt;&gt;"",1,0))</f>
        <v>#REF!</v>
      </c>
      <c r="W46" s="211" t="e">
        <f>IF('Crisis Indicator Data'!#REF!="No Data",1,IF(#REF!&lt;&gt;"",1,0))</f>
        <v>#REF!</v>
      </c>
      <c r="X46" s="211" t="e">
        <f>IF('Crisis Indicator Data'!#REF!="No Data",1,IF(#REF!&lt;&gt;"",1,0))</f>
        <v>#REF!</v>
      </c>
      <c r="Y46" s="211" t="e">
        <f>IF('Crisis Indicator Data'!#REF!="No Data",1,IF(#REF!&lt;&gt;"",1,0))</f>
        <v>#REF!</v>
      </c>
      <c r="Z46" s="211" t="e">
        <f>IF('Crisis Indicator Data'!#REF!="No Data",1,IF(#REF!&lt;&gt;"",1,0))</f>
        <v>#REF!</v>
      </c>
      <c r="AA46" s="211" t="e">
        <f>IF('Crisis Indicator Data'!#REF!="No Data",1,IF(#REF!&lt;&gt;"",1,0))</f>
        <v>#REF!</v>
      </c>
      <c r="AB46" s="211" t="e">
        <f>IF('Crisis Indicator Data'!#REF!="No Data",1,IF(#REF!&lt;&gt;"",1,0))</f>
        <v>#REF!</v>
      </c>
      <c r="AC46" s="211" t="e">
        <f>IF('Crisis Indicator Data'!#REF!="No Data",1,IF(#REF!&lt;&gt;"",1,0))</f>
        <v>#REF!</v>
      </c>
      <c r="AD46" s="211" t="e">
        <f>IF('Crisis Indicator Data'!#REF!="No Data",1,IF(#REF!&lt;&gt;"",1,0))</f>
        <v>#REF!</v>
      </c>
      <c r="AE46" s="211" t="e">
        <f>IF('Crisis Indicator Data'!#REF!="No Data",1,IF(#REF!&lt;&gt;"",1,0))</f>
        <v>#REF!</v>
      </c>
      <c r="AF46" s="211" t="e">
        <f>IF('Crisis Indicator Data'!#REF!="No Data",1,IF(#REF!&lt;&gt;"",1,0))</f>
        <v>#REF!</v>
      </c>
      <c r="AG46" s="211" t="e">
        <f>IF('Crisis Indicator Data'!#REF!="No Data",1,IF(#REF!&lt;&gt;"",1,0))</f>
        <v>#REF!</v>
      </c>
      <c r="AH46" s="211" t="e">
        <f>IF('Crisis Indicator Data'!#REF!="No Data",1,IF(#REF!&lt;&gt;"",1,0))</f>
        <v>#REF!</v>
      </c>
      <c r="AI46" s="211" t="e">
        <f>IF('Crisis Indicator Data'!#REF!="No Data",1,IF(#REF!&lt;&gt;"",1,0))</f>
        <v>#REF!</v>
      </c>
      <c r="AJ46" s="211" t="e">
        <f>IF('Crisis Indicator Data'!#REF!="No Data",1,IF(#REF!&lt;&gt;"",1,0))</f>
        <v>#REF!</v>
      </c>
      <c r="AK46" s="211" t="e">
        <f>IF('Crisis Indicator Data'!#REF!="No Data",1,IF(#REF!&lt;&gt;"",1,0))</f>
        <v>#REF!</v>
      </c>
      <c r="AL46" s="211" t="e">
        <f>IF('Crisis Indicator Data'!#REF!="No Data",1,IF(#REF!&lt;&gt;"",1,0))</f>
        <v>#REF!</v>
      </c>
      <c r="AM46" s="211" t="e">
        <f>IF('Crisis Indicator Data'!#REF!="No Data",1,IF(#REF!&lt;&gt;"",1,0))</f>
        <v>#REF!</v>
      </c>
      <c r="AN46" s="211" t="e">
        <f>IF('Crisis Indicator Data'!#REF!="No Data",1,IF(#REF!&lt;&gt;"",1,0))</f>
        <v>#REF!</v>
      </c>
      <c r="AO46" s="211" t="e">
        <f>IF('Crisis Indicator Data'!#REF!="No Data",1,IF(#REF!&lt;&gt;"",1,0))</f>
        <v>#REF!</v>
      </c>
      <c r="AP46" s="211" t="e">
        <f>IF('Crisis Indicator Data'!#REF!="No Data",1,IF(#REF!&lt;&gt;"",1,0))</f>
        <v>#REF!</v>
      </c>
      <c r="AQ46" s="211" t="e">
        <f>IF('Crisis Indicator Data'!#REF!="No Data",1,IF(#REF!&lt;&gt;"",1,0))</f>
        <v>#REF!</v>
      </c>
      <c r="AR46" s="211" t="e">
        <f>IF('Crisis Indicator Data'!#REF!="No Data",1,IF(#REF!&lt;&gt;"",1,0))</f>
        <v>#REF!</v>
      </c>
      <c r="AS46" s="211" t="e">
        <f>IF('Crisis Indicator Data'!#REF!="No Data",1,IF(#REF!&lt;&gt;"",1,0))</f>
        <v>#REF!</v>
      </c>
      <c r="AT46" s="211" t="e">
        <f>IF('Crisis Indicator Data'!#REF!="No Data",1,IF(#REF!&lt;&gt;"",1,0))</f>
        <v>#REF!</v>
      </c>
      <c r="AU46" s="211" t="e">
        <f>IF('Crisis Indicator Data'!#REF!="No Data",1,IF(#REF!&lt;&gt;"",1,0))</f>
        <v>#REF!</v>
      </c>
      <c r="AV46" s="211" t="e">
        <f>IF('Crisis Indicator Data'!#REF!="No Data",1,IF(#REF!&lt;&gt;"",1,0))</f>
        <v>#REF!</v>
      </c>
      <c r="AW46" s="211" t="e">
        <f>IF('Crisis Indicator Data'!#REF!="No Data",1,IF(#REF!&lt;&gt;"",1,0))</f>
        <v>#REF!</v>
      </c>
      <c r="AX46" s="211" t="e">
        <f>IF('Crisis Indicator Data'!#REF!="No Data",1,IF(#REF!&lt;&gt;"",1,0))</f>
        <v>#REF!</v>
      </c>
      <c r="AY46" s="211" t="e">
        <f>IF('Crisis Indicator Data'!#REF!="No Data",1,IF(#REF!&lt;&gt;"",1,0))</f>
        <v>#REF!</v>
      </c>
      <c r="AZ46" s="211" t="e">
        <f>IF('Crisis Indicator Data'!#REF!="No Data",1,IF(#REF!&lt;&gt;"",1,0))</f>
        <v>#REF!</v>
      </c>
      <c r="BA46" t="e">
        <f t="shared" si="2"/>
        <v>#REF!</v>
      </c>
      <c r="BB46" s="22" t="e">
        <f t="shared" si="3"/>
        <v>#REF!</v>
      </c>
    </row>
    <row r="47" spans="1:54" x14ac:dyDescent="0.25">
      <c r="A47" t="s">
        <v>8440</v>
      </c>
      <c r="B47" s="211" t="e">
        <f>IF('Crisis Indicator Data'!#REF!="No Data",1,IF(#REF!&lt;&gt;"",1,0))</f>
        <v>#REF!</v>
      </c>
      <c r="C47" s="211" t="e">
        <f>IF('Crisis Indicator Data'!#REF!="No Data",1,IF(#REF!&lt;&gt;"",1,0))</f>
        <v>#REF!</v>
      </c>
      <c r="D47" s="211" t="e">
        <f>IF('Crisis Indicator Data'!#REF!="No Data",1,IF(#REF!&lt;&gt;"",1,0))</f>
        <v>#REF!</v>
      </c>
      <c r="E47" s="211" t="e">
        <f>IF('Crisis Indicator Data'!#REF!="No Data",1,IF(#REF!&lt;&gt;"",1,0))</f>
        <v>#REF!</v>
      </c>
      <c r="F47" s="211" t="e">
        <f>IF('Crisis Indicator Data'!#REF!="No Data",1,IF(#REF!&lt;&gt;"",1,0))</f>
        <v>#REF!</v>
      </c>
      <c r="G47" s="211" t="e">
        <f>IF('Crisis Indicator Data'!#REF!="No Data",1,IF(#REF!&lt;&gt;"",1,0))</f>
        <v>#REF!</v>
      </c>
      <c r="H47" s="211" t="e">
        <f>IF('Crisis Indicator Data'!#REF!="No Data",1,IF(#REF!&lt;&gt;"",1,0))</f>
        <v>#REF!</v>
      </c>
      <c r="I47" s="211" t="e">
        <f>IF('Crisis Indicator Data'!#REF!="No Data",1,IF(#REF!&lt;&gt;"",1,0))</f>
        <v>#REF!</v>
      </c>
      <c r="J47" s="211" t="e">
        <f>IF('Crisis Indicator Data'!#REF!="No Data",1,IF(#REF!&lt;&gt;"",1,0))</f>
        <v>#REF!</v>
      </c>
      <c r="K47" s="211" t="e">
        <f>IF('Crisis Indicator Data'!#REF!="No Data",1,IF(#REF!&lt;&gt;"",1,0))</f>
        <v>#REF!</v>
      </c>
      <c r="L47" s="211" t="e">
        <f>IF('Crisis Indicator Data'!#REF!="No Data",1,IF(#REF!&lt;&gt;"",1,0))</f>
        <v>#REF!</v>
      </c>
      <c r="M47" s="211" t="e">
        <f>IF('Crisis Indicator Data'!#REF!="No Data",1,IF(#REF!&lt;&gt;"",1,0))</f>
        <v>#REF!</v>
      </c>
      <c r="N47" s="211" t="e">
        <f>IF('Crisis Indicator Data'!#REF!="No Data",1,IF(#REF!&lt;&gt;"",1,0))</f>
        <v>#REF!</v>
      </c>
      <c r="O47" s="211" t="e">
        <f>IF('Crisis Indicator Data'!#REF!="No Data",1,IF(#REF!&lt;&gt;"",1,0))</f>
        <v>#REF!</v>
      </c>
      <c r="P47" s="211" t="e">
        <f>IF('Crisis Indicator Data'!#REF!="No Data",1,IF(#REF!&lt;&gt;"",1,0))</f>
        <v>#REF!</v>
      </c>
      <c r="Q47" s="211" t="e">
        <f>IF('Crisis Indicator Data'!#REF!="No Data",1,IF(#REF!&lt;&gt;"",1,0))</f>
        <v>#REF!</v>
      </c>
      <c r="R47" s="211" t="e">
        <f>IF('Crisis Indicator Data'!#REF!="No Data",1,IF(#REF!&lt;&gt;"",1,0))</f>
        <v>#REF!</v>
      </c>
      <c r="S47" s="211" t="e">
        <f>IF('Crisis Indicator Data'!#REF!="No Data",1,IF(#REF!&lt;&gt;"",1,0))</f>
        <v>#REF!</v>
      </c>
      <c r="T47" s="211" t="e">
        <f>IF('Crisis Indicator Data'!#REF!="No Data",1,IF(#REF!&lt;&gt;"",1,0))</f>
        <v>#REF!</v>
      </c>
      <c r="U47" s="211" t="e">
        <f>IF('Crisis Indicator Data'!#REF!="No Data",1,IF(#REF!&lt;&gt;"",1,0))</f>
        <v>#REF!</v>
      </c>
      <c r="V47" s="211" t="e">
        <f>IF('Crisis Indicator Data'!#REF!="No Data",1,IF(#REF!&lt;&gt;"",1,0))</f>
        <v>#REF!</v>
      </c>
      <c r="W47" s="211" t="e">
        <f>IF('Crisis Indicator Data'!#REF!="No Data",1,IF(#REF!&lt;&gt;"",1,0))</f>
        <v>#REF!</v>
      </c>
      <c r="X47" s="211" t="e">
        <f>IF('Crisis Indicator Data'!#REF!="No Data",1,IF(#REF!&lt;&gt;"",1,0))</f>
        <v>#REF!</v>
      </c>
      <c r="Y47" s="211" t="e">
        <f>IF('Crisis Indicator Data'!#REF!="No Data",1,IF(#REF!&lt;&gt;"",1,0))</f>
        <v>#REF!</v>
      </c>
      <c r="Z47" s="211" t="e">
        <f>IF('Crisis Indicator Data'!#REF!="No Data",1,IF(#REF!&lt;&gt;"",1,0))</f>
        <v>#REF!</v>
      </c>
      <c r="AA47" s="211" t="e">
        <f>IF('Crisis Indicator Data'!#REF!="No Data",1,IF(#REF!&lt;&gt;"",1,0))</f>
        <v>#REF!</v>
      </c>
      <c r="AB47" s="211" t="e">
        <f>IF('Crisis Indicator Data'!#REF!="No Data",1,IF(#REF!&lt;&gt;"",1,0))</f>
        <v>#REF!</v>
      </c>
      <c r="AC47" s="211" t="e">
        <f>IF('Crisis Indicator Data'!#REF!="No Data",1,IF(#REF!&lt;&gt;"",1,0))</f>
        <v>#REF!</v>
      </c>
      <c r="AD47" s="211" t="e">
        <f>IF('Crisis Indicator Data'!#REF!="No Data",1,IF(#REF!&lt;&gt;"",1,0))</f>
        <v>#REF!</v>
      </c>
      <c r="AE47" s="211" t="e">
        <f>IF('Crisis Indicator Data'!#REF!="No Data",1,IF(#REF!&lt;&gt;"",1,0))</f>
        <v>#REF!</v>
      </c>
      <c r="AF47" s="211" t="e">
        <f>IF('Crisis Indicator Data'!#REF!="No Data",1,IF(#REF!&lt;&gt;"",1,0))</f>
        <v>#REF!</v>
      </c>
      <c r="AG47" s="211" t="e">
        <f>IF('Crisis Indicator Data'!#REF!="No Data",1,IF(#REF!&lt;&gt;"",1,0))</f>
        <v>#REF!</v>
      </c>
      <c r="AH47" s="211" t="e">
        <f>IF('Crisis Indicator Data'!#REF!="No Data",1,IF(#REF!&lt;&gt;"",1,0))</f>
        <v>#REF!</v>
      </c>
      <c r="AI47" s="211" t="e">
        <f>IF('Crisis Indicator Data'!#REF!="No Data",1,IF(#REF!&lt;&gt;"",1,0))</f>
        <v>#REF!</v>
      </c>
      <c r="AJ47" s="211" t="e">
        <f>IF('Crisis Indicator Data'!#REF!="No Data",1,IF(#REF!&lt;&gt;"",1,0))</f>
        <v>#REF!</v>
      </c>
      <c r="AK47" s="211" t="e">
        <f>IF('Crisis Indicator Data'!#REF!="No Data",1,IF(#REF!&lt;&gt;"",1,0))</f>
        <v>#REF!</v>
      </c>
      <c r="AL47" s="211" t="e">
        <f>IF('Crisis Indicator Data'!#REF!="No Data",1,IF(#REF!&lt;&gt;"",1,0))</f>
        <v>#REF!</v>
      </c>
      <c r="AM47" s="211" t="e">
        <f>IF('Crisis Indicator Data'!#REF!="No Data",1,IF(#REF!&lt;&gt;"",1,0))</f>
        <v>#REF!</v>
      </c>
      <c r="AN47" s="211" t="e">
        <f>IF('Crisis Indicator Data'!#REF!="No Data",1,IF(#REF!&lt;&gt;"",1,0))</f>
        <v>#REF!</v>
      </c>
      <c r="AO47" s="211" t="e">
        <f>IF('Crisis Indicator Data'!#REF!="No Data",1,IF(#REF!&lt;&gt;"",1,0))</f>
        <v>#REF!</v>
      </c>
      <c r="AP47" s="211" t="e">
        <f>IF('Crisis Indicator Data'!#REF!="No Data",1,IF(#REF!&lt;&gt;"",1,0))</f>
        <v>#REF!</v>
      </c>
      <c r="AQ47" s="211" t="e">
        <f>IF('Crisis Indicator Data'!#REF!="No Data",1,IF(#REF!&lt;&gt;"",1,0))</f>
        <v>#REF!</v>
      </c>
      <c r="AR47" s="211" t="e">
        <f>IF('Crisis Indicator Data'!#REF!="No Data",1,IF(#REF!&lt;&gt;"",1,0))</f>
        <v>#REF!</v>
      </c>
      <c r="AS47" s="211" t="e">
        <f>IF('Crisis Indicator Data'!#REF!="No Data",1,IF(#REF!&lt;&gt;"",1,0))</f>
        <v>#REF!</v>
      </c>
      <c r="AT47" s="211" t="e">
        <f>IF('Crisis Indicator Data'!#REF!="No Data",1,IF(#REF!&lt;&gt;"",1,0))</f>
        <v>#REF!</v>
      </c>
      <c r="AU47" s="211" t="e">
        <f>IF('Crisis Indicator Data'!#REF!="No Data",1,IF(#REF!&lt;&gt;"",1,0))</f>
        <v>#REF!</v>
      </c>
      <c r="AV47" s="211" t="e">
        <f>IF('Crisis Indicator Data'!#REF!="No Data",1,IF(#REF!&lt;&gt;"",1,0))</f>
        <v>#REF!</v>
      </c>
      <c r="AW47" s="211" t="e">
        <f>IF('Crisis Indicator Data'!#REF!="No Data",1,IF(#REF!&lt;&gt;"",1,0))</f>
        <v>#REF!</v>
      </c>
      <c r="AX47" s="211" t="e">
        <f>IF('Crisis Indicator Data'!#REF!="No Data",1,IF(#REF!&lt;&gt;"",1,0))</f>
        <v>#REF!</v>
      </c>
      <c r="AY47" s="211" t="e">
        <f>IF('Crisis Indicator Data'!#REF!="No Data",1,IF(#REF!&lt;&gt;"",1,0))</f>
        <v>#REF!</v>
      </c>
      <c r="AZ47" s="211" t="e">
        <f>IF('Crisis Indicator Data'!#REF!="No Data",1,IF(#REF!&lt;&gt;"",1,0))</f>
        <v>#REF!</v>
      </c>
      <c r="BA47" t="e">
        <f t="shared" si="2"/>
        <v>#REF!</v>
      </c>
      <c r="BB47" s="22" t="e">
        <f t="shared" si="3"/>
        <v>#REF!</v>
      </c>
    </row>
    <row r="48" spans="1:54" x14ac:dyDescent="0.25">
      <c r="A48" t="s">
        <v>8436</v>
      </c>
      <c r="B48" s="211" t="e">
        <f>IF('Crisis Indicator Data'!#REF!="No Data",1,IF(#REF!&lt;&gt;"",1,0))</f>
        <v>#REF!</v>
      </c>
      <c r="C48" s="211" t="e">
        <f>IF('Crisis Indicator Data'!#REF!="No Data",1,IF(#REF!&lt;&gt;"",1,0))</f>
        <v>#REF!</v>
      </c>
      <c r="D48" s="211" t="e">
        <f>IF('Crisis Indicator Data'!#REF!="No Data",1,IF(#REF!&lt;&gt;"",1,0))</f>
        <v>#REF!</v>
      </c>
      <c r="E48" s="211" t="e">
        <f>IF('Crisis Indicator Data'!#REF!="No Data",1,IF(#REF!&lt;&gt;"",1,0))</f>
        <v>#REF!</v>
      </c>
      <c r="F48" s="211" t="e">
        <f>IF('Crisis Indicator Data'!#REF!="No Data",1,IF(#REF!&lt;&gt;"",1,0))</f>
        <v>#REF!</v>
      </c>
      <c r="G48" s="211" t="e">
        <f>IF('Crisis Indicator Data'!#REF!="No Data",1,IF(#REF!&lt;&gt;"",1,0))</f>
        <v>#REF!</v>
      </c>
      <c r="H48" s="211" t="e">
        <f>IF('Crisis Indicator Data'!#REF!="No Data",1,IF(#REF!&lt;&gt;"",1,0))</f>
        <v>#REF!</v>
      </c>
      <c r="I48" s="211" t="e">
        <f>IF('Crisis Indicator Data'!#REF!="No Data",1,IF(#REF!&lt;&gt;"",1,0))</f>
        <v>#REF!</v>
      </c>
      <c r="J48" s="211" t="e">
        <f>IF('Crisis Indicator Data'!#REF!="No Data",1,IF(#REF!&lt;&gt;"",1,0))</f>
        <v>#REF!</v>
      </c>
      <c r="K48" s="211" t="e">
        <f>IF('Crisis Indicator Data'!#REF!="No Data",1,IF(#REF!&lt;&gt;"",1,0))</f>
        <v>#REF!</v>
      </c>
      <c r="L48" s="211" t="e">
        <f>IF('Crisis Indicator Data'!#REF!="No Data",1,IF(#REF!&lt;&gt;"",1,0))</f>
        <v>#REF!</v>
      </c>
      <c r="M48" s="211" t="e">
        <f>IF('Crisis Indicator Data'!#REF!="No Data",1,IF(#REF!&lt;&gt;"",1,0))</f>
        <v>#REF!</v>
      </c>
      <c r="N48" s="211" t="e">
        <f>IF('Crisis Indicator Data'!#REF!="No Data",1,IF(#REF!&lt;&gt;"",1,0))</f>
        <v>#REF!</v>
      </c>
      <c r="O48" s="211" t="e">
        <f>IF('Crisis Indicator Data'!#REF!="No Data",1,IF(#REF!&lt;&gt;"",1,0))</f>
        <v>#REF!</v>
      </c>
      <c r="P48" s="211" t="e">
        <f>IF('Crisis Indicator Data'!#REF!="No Data",1,IF(#REF!&lt;&gt;"",1,0))</f>
        <v>#REF!</v>
      </c>
      <c r="Q48" s="211" t="e">
        <f>IF('Crisis Indicator Data'!#REF!="No Data",1,IF(#REF!&lt;&gt;"",1,0))</f>
        <v>#REF!</v>
      </c>
      <c r="R48" s="211" t="e">
        <f>IF('Crisis Indicator Data'!#REF!="No Data",1,IF(#REF!&lt;&gt;"",1,0))</f>
        <v>#REF!</v>
      </c>
      <c r="S48" s="211" t="e">
        <f>IF('Crisis Indicator Data'!#REF!="No Data",1,IF(#REF!&lt;&gt;"",1,0))</f>
        <v>#REF!</v>
      </c>
      <c r="T48" s="211" t="e">
        <f>IF('Crisis Indicator Data'!#REF!="No Data",1,IF(#REF!&lt;&gt;"",1,0))</f>
        <v>#REF!</v>
      </c>
      <c r="U48" s="211" t="e">
        <f>IF('Crisis Indicator Data'!#REF!="No Data",1,IF(#REF!&lt;&gt;"",1,0))</f>
        <v>#REF!</v>
      </c>
      <c r="V48" s="211" t="e">
        <f>IF('Crisis Indicator Data'!#REF!="No Data",1,IF(#REF!&lt;&gt;"",1,0))</f>
        <v>#REF!</v>
      </c>
      <c r="W48" s="211" t="e">
        <f>IF('Crisis Indicator Data'!#REF!="No Data",1,IF(#REF!&lt;&gt;"",1,0))</f>
        <v>#REF!</v>
      </c>
      <c r="X48" s="211" t="e">
        <f>IF('Crisis Indicator Data'!#REF!="No Data",1,IF(#REF!&lt;&gt;"",1,0))</f>
        <v>#REF!</v>
      </c>
      <c r="Y48" s="211" t="e">
        <f>IF('Crisis Indicator Data'!#REF!="No Data",1,IF(#REF!&lt;&gt;"",1,0))</f>
        <v>#REF!</v>
      </c>
      <c r="Z48" s="211" t="e">
        <f>IF('Crisis Indicator Data'!#REF!="No Data",1,IF(#REF!&lt;&gt;"",1,0))</f>
        <v>#REF!</v>
      </c>
      <c r="AA48" s="211" t="e">
        <f>IF('Crisis Indicator Data'!#REF!="No Data",1,IF(#REF!&lt;&gt;"",1,0))</f>
        <v>#REF!</v>
      </c>
      <c r="AB48" s="211" t="e">
        <f>IF('Crisis Indicator Data'!#REF!="No Data",1,IF(#REF!&lt;&gt;"",1,0))</f>
        <v>#REF!</v>
      </c>
      <c r="AC48" s="211" t="e">
        <f>IF('Crisis Indicator Data'!#REF!="No Data",1,IF(#REF!&lt;&gt;"",1,0))</f>
        <v>#REF!</v>
      </c>
      <c r="AD48" s="211" t="e">
        <f>IF('Crisis Indicator Data'!#REF!="No Data",1,IF(#REF!&lt;&gt;"",1,0))</f>
        <v>#REF!</v>
      </c>
      <c r="AE48" s="211" t="e">
        <f>IF('Crisis Indicator Data'!#REF!="No Data",1,IF(#REF!&lt;&gt;"",1,0))</f>
        <v>#REF!</v>
      </c>
      <c r="AF48" s="211" t="e">
        <f>IF('Crisis Indicator Data'!#REF!="No Data",1,IF(#REF!&lt;&gt;"",1,0))</f>
        <v>#REF!</v>
      </c>
      <c r="AG48" s="211" t="e">
        <f>IF('Crisis Indicator Data'!#REF!="No Data",1,IF(#REF!&lt;&gt;"",1,0))</f>
        <v>#REF!</v>
      </c>
      <c r="AH48" s="211" t="e">
        <f>IF('Crisis Indicator Data'!#REF!="No Data",1,IF(#REF!&lt;&gt;"",1,0))</f>
        <v>#REF!</v>
      </c>
      <c r="AI48" s="211" t="e">
        <f>IF('Crisis Indicator Data'!#REF!="No Data",1,IF(#REF!&lt;&gt;"",1,0))</f>
        <v>#REF!</v>
      </c>
      <c r="AJ48" s="211" t="e">
        <f>IF('Crisis Indicator Data'!#REF!="No Data",1,IF(#REF!&lt;&gt;"",1,0))</f>
        <v>#REF!</v>
      </c>
      <c r="AK48" s="211" t="e">
        <f>IF('Crisis Indicator Data'!#REF!="No Data",1,IF(#REF!&lt;&gt;"",1,0))</f>
        <v>#REF!</v>
      </c>
      <c r="AL48" s="211" t="e">
        <f>IF('Crisis Indicator Data'!#REF!="No Data",1,IF(#REF!&lt;&gt;"",1,0))</f>
        <v>#REF!</v>
      </c>
      <c r="AM48" s="211" t="e">
        <f>IF('Crisis Indicator Data'!#REF!="No Data",1,IF(#REF!&lt;&gt;"",1,0))</f>
        <v>#REF!</v>
      </c>
      <c r="AN48" s="211" t="e">
        <f>IF('Crisis Indicator Data'!#REF!="No Data",1,IF(#REF!&lt;&gt;"",1,0))</f>
        <v>#REF!</v>
      </c>
      <c r="AO48" s="211" t="e">
        <f>IF('Crisis Indicator Data'!#REF!="No Data",1,IF(#REF!&lt;&gt;"",1,0))</f>
        <v>#REF!</v>
      </c>
      <c r="AP48" s="211" t="e">
        <f>IF('Crisis Indicator Data'!#REF!="No Data",1,IF(#REF!&lt;&gt;"",1,0))</f>
        <v>#REF!</v>
      </c>
      <c r="AQ48" s="211" t="e">
        <f>IF('Crisis Indicator Data'!#REF!="No Data",1,IF(#REF!&lt;&gt;"",1,0))</f>
        <v>#REF!</v>
      </c>
      <c r="AR48" s="211" t="e">
        <f>IF('Crisis Indicator Data'!#REF!="No Data",1,IF(#REF!&lt;&gt;"",1,0))</f>
        <v>#REF!</v>
      </c>
      <c r="AS48" s="211" t="e">
        <f>IF('Crisis Indicator Data'!#REF!="No Data",1,IF(#REF!&lt;&gt;"",1,0))</f>
        <v>#REF!</v>
      </c>
      <c r="AT48" s="211" t="e">
        <f>IF('Crisis Indicator Data'!#REF!="No Data",1,IF(#REF!&lt;&gt;"",1,0))</f>
        <v>#REF!</v>
      </c>
      <c r="AU48" s="211" t="e">
        <f>IF('Crisis Indicator Data'!#REF!="No Data",1,IF(#REF!&lt;&gt;"",1,0))</f>
        <v>#REF!</v>
      </c>
      <c r="AV48" s="211" t="e">
        <f>IF('Crisis Indicator Data'!#REF!="No Data",1,IF(#REF!&lt;&gt;"",1,0))</f>
        <v>#REF!</v>
      </c>
      <c r="AW48" s="211" t="e">
        <f>IF('Crisis Indicator Data'!#REF!="No Data",1,IF(#REF!&lt;&gt;"",1,0))</f>
        <v>#REF!</v>
      </c>
      <c r="AX48" s="211" t="e">
        <f>IF('Crisis Indicator Data'!#REF!="No Data",1,IF(#REF!&lt;&gt;"",1,0))</f>
        <v>#REF!</v>
      </c>
      <c r="AY48" s="211" t="e">
        <f>IF('Crisis Indicator Data'!#REF!="No Data",1,IF(#REF!&lt;&gt;"",1,0))</f>
        <v>#REF!</v>
      </c>
      <c r="AZ48" s="211" t="e">
        <f>IF('Crisis Indicator Data'!#REF!="No Data",1,IF(#REF!&lt;&gt;"",1,0))</f>
        <v>#REF!</v>
      </c>
      <c r="BA48" t="e">
        <f t="shared" si="2"/>
        <v>#REF!</v>
      </c>
      <c r="BB48" s="22" t="e">
        <f t="shared" si="3"/>
        <v>#REF!</v>
      </c>
    </row>
    <row r="49" spans="1:54" x14ac:dyDescent="0.25">
      <c r="A49" t="s">
        <v>8438</v>
      </c>
      <c r="B49" s="211" t="e">
        <f>IF('Crisis Indicator Data'!#REF!="No Data",1,IF(#REF!&lt;&gt;"",1,0))</f>
        <v>#REF!</v>
      </c>
      <c r="C49" s="211" t="e">
        <f>IF('Crisis Indicator Data'!#REF!="No Data",1,IF(#REF!&lt;&gt;"",1,0))</f>
        <v>#REF!</v>
      </c>
      <c r="D49" s="211" t="e">
        <f>IF('Crisis Indicator Data'!#REF!="No Data",1,IF(#REF!&lt;&gt;"",1,0))</f>
        <v>#REF!</v>
      </c>
      <c r="E49" s="211" t="e">
        <f>IF('Crisis Indicator Data'!#REF!="No Data",1,IF(#REF!&lt;&gt;"",1,0))</f>
        <v>#REF!</v>
      </c>
      <c r="F49" s="211" t="e">
        <f>IF('Crisis Indicator Data'!#REF!="No Data",1,IF(#REF!&lt;&gt;"",1,0))</f>
        <v>#REF!</v>
      </c>
      <c r="G49" s="211" t="e">
        <f>IF('Crisis Indicator Data'!#REF!="No Data",1,IF(#REF!&lt;&gt;"",1,0))</f>
        <v>#REF!</v>
      </c>
      <c r="H49" s="211" t="e">
        <f>IF('Crisis Indicator Data'!#REF!="No Data",1,IF(#REF!&lt;&gt;"",1,0))</f>
        <v>#REF!</v>
      </c>
      <c r="I49" s="211" t="e">
        <f>IF('Crisis Indicator Data'!#REF!="No Data",1,IF(#REF!&lt;&gt;"",1,0))</f>
        <v>#REF!</v>
      </c>
      <c r="J49" s="211" t="e">
        <f>IF('Crisis Indicator Data'!#REF!="No Data",1,IF(#REF!&lt;&gt;"",1,0))</f>
        <v>#REF!</v>
      </c>
      <c r="K49" s="211" t="e">
        <f>IF('Crisis Indicator Data'!#REF!="No Data",1,IF(#REF!&lt;&gt;"",1,0))</f>
        <v>#REF!</v>
      </c>
      <c r="L49" s="211" t="e">
        <f>IF('Crisis Indicator Data'!#REF!="No Data",1,IF(#REF!&lt;&gt;"",1,0))</f>
        <v>#REF!</v>
      </c>
      <c r="M49" s="211" t="e">
        <f>IF('Crisis Indicator Data'!#REF!="No Data",1,IF(#REF!&lt;&gt;"",1,0))</f>
        <v>#REF!</v>
      </c>
      <c r="N49" s="211" t="e">
        <f>IF('Crisis Indicator Data'!#REF!="No Data",1,IF(#REF!&lt;&gt;"",1,0))</f>
        <v>#REF!</v>
      </c>
      <c r="O49" s="211" t="e">
        <f>IF('Crisis Indicator Data'!#REF!="No Data",1,IF(#REF!&lt;&gt;"",1,0))</f>
        <v>#REF!</v>
      </c>
      <c r="P49" s="211" t="e">
        <f>IF('Crisis Indicator Data'!#REF!="No Data",1,IF(#REF!&lt;&gt;"",1,0))</f>
        <v>#REF!</v>
      </c>
      <c r="Q49" s="211" t="e">
        <f>IF('Crisis Indicator Data'!#REF!="No Data",1,IF(#REF!&lt;&gt;"",1,0))</f>
        <v>#REF!</v>
      </c>
      <c r="R49" s="211" t="e">
        <f>IF('Crisis Indicator Data'!#REF!="No Data",1,IF(#REF!&lt;&gt;"",1,0))</f>
        <v>#REF!</v>
      </c>
      <c r="S49" s="211" t="e">
        <f>IF('Crisis Indicator Data'!#REF!="No Data",1,IF(#REF!&lt;&gt;"",1,0))</f>
        <v>#REF!</v>
      </c>
      <c r="T49" s="211" t="e">
        <f>IF('Crisis Indicator Data'!#REF!="No Data",1,IF(#REF!&lt;&gt;"",1,0))</f>
        <v>#REF!</v>
      </c>
      <c r="U49" s="211" t="e">
        <f>IF('Crisis Indicator Data'!#REF!="No Data",1,IF(#REF!&lt;&gt;"",1,0))</f>
        <v>#REF!</v>
      </c>
      <c r="V49" s="211" t="e">
        <f>IF('Crisis Indicator Data'!#REF!="No Data",1,IF(#REF!&lt;&gt;"",1,0))</f>
        <v>#REF!</v>
      </c>
      <c r="W49" s="211" t="e">
        <f>IF('Crisis Indicator Data'!#REF!="No Data",1,IF(#REF!&lt;&gt;"",1,0))</f>
        <v>#REF!</v>
      </c>
      <c r="X49" s="211" t="e">
        <f>IF('Crisis Indicator Data'!#REF!="No Data",1,IF(#REF!&lt;&gt;"",1,0))</f>
        <v>#REF!</v>
      </c>
      <c r="Y49" s="211" t="e">
        <f>IF('Crisis Indicator Data'!#REF!="No Data",1,IF(#REF!&lt;&gt;"",1,0))</f>
        <v>#REF!</v>
      </c>
      <c r="Z49" s="211" t="e">
        <f>IF('Crisis Indicator Data'!#REF!="No Data",1,IF(#REF!&lt;&gt;"",1,0))</f>
        <v>#REF!</v>
      </c>
      <c r="AA49" s="211" t="e">
        <f>IF('Crisis Indicator Data'!#REF!="No Data",1,IF(#REF!&lt;&gt;"",1,0))</f>
        <v>#REF!</v>
      </c>
      <c r="AB49" s="211" t="e">
        <f>IF('Crisis Indicator Data'!#REF!="No Data",1,IF(#REF!&lt;&gt;"",1,0))</f>
        <v>#REF!</v>
      </c>
      <c r="AC49" s="211" t="e">
        <f>IF('Crisis Indicator Data'!#REF!="No Data",1,IF(#REF!&lt;&gt;"",1,0))</f>
        <v>#REF!</v>
      </c>
      <c r="AD49" s="211" t="e">
        <f>IF('Crisis Indicator Data'!#REF!="No Data",1,IF(#REF!&lt;&gt;"",1,0))</f>
        <v>#REF!</v>
      </c>
      <c r="AE49" s="211" t="e">
        <f>IF('Crisis Indicator Data'!#REF!="No Data",1,IF(#REF!&lt;&gt;"",1,0))</f>
        <v>#REF!</v>
      </c>
      <c r="AF49" s="211" t="e">
        <f>IF('Crisis Indicator Data'!#REF!="No Data",1,IF(#REF!&lt;&gt;"",1,0))</f>
        <v>#REF!</v>
      </c>
      <c r="AG49" s="211" t="e">
        <f>IF('Crisis Indicator Data'!#REF!="No Data",1,IF(#REF!&lt;&gt;"",1,0))</f>
        <v>#REF!</v>
      </c>
      <c r="AH49" s="211" t="e">
        <f>IF('Crisis Indicator Data'!#REF!="No Data",1,IF(#REF!&lt;&gt;"",1,0))</f>
        <v>#REF!</v>
      </c>
      <c r="AI49" s="211" t="e">
        <f>IF('Crisis Indicator Data'!#REF!="No Data",1,IF(#REF!&lt;&gt;"",1,0))</f>
        <v>#REF!</v>
      </c>
      <c r="AJ49" s="211" t="e">
        <f>IF('Crisis Indicator Data'!#REF!="No Data",1,IF(#REF!&lt;&gt;"",1,0))</f>
        <v>#REF!</v>
      </c>
      <c r="AK49" s="211" t="e">
        <f>IF('Crisis Indicator Data'!#REF!="No Data",1,IF(#REF!&lt;&gt;"",1,0))</f>
        <v>#REF!</v>
      </c>
      <c r="AL49" s="211" t="e">
        <f>IF('Crisis Indicator Data'!#REF!="No Data",1,IF(#REF!&lt;&gt;"",1,0))</f>
        <v>#REF!</v>
      </c>
      <c r="AM49" s="211" t="e">
        <f>IF('Crisis Indicator Data'!#REF!="No Data",1,IF(#REF!&lt;&gt;"",1,0))</f>
        <v>#REF!</v>
      </c>
      <c r="AN49" s="211" t="e">
        <f>IF('Crisis Indicator Data'!#REF!="No Data",1,IF(#REF!&lt;&gt;"",1,0))</f>
        <v>#REF!</v>
      </c>
      <c r="AO49" s="211" t="e">
        <f>IF('Crisis Indicator Data'!#REF!="No Data",1,IF(#REF!&lt;&gt;"",1,0))</f>
        <v>#REF!</v>
      </c>
      <c r="AP49" s="211" t="e">
        <f>IF('Crisis Indicator Data'!#REF!="No Data",1,IF(#REF!&lt;&gt;"",1,0))</f>
        <v>#REF!</v>
      </c>
      <c r="AQ49" s="211" t="e">
        <f>IF('Crisis Indicator Data'!#REF!="No Data",1,IF(#REF!&lt;&gt;"",1,0))</f>
        <v>#REF!</v>
      </c>
      <c r="AR49" s="211" t="e">
        <f>IF('Crisis Indicator Data'!#REF!="No Data",1,IF(#REF!&lt;&gt;"",1,0))</f>
        <v>#REF!</v>
      </c>
      <c r="AS49" s="211" t="e">
        <f>IF('Crisis Indicator Data'!#REF!="No Data",1,IF(#REF!&lt;&gt;"",1,0))</f>
        <v>#REF!</v>
      </c>
      <c r="AT49" s="211" t="e">
        <f>IF('Crisis Indicator Data'!#REF!="No Data",1,IF(#REF!&lt;&gt;"",1,0))</f>
        <v>#REF!</v>
      </c>
      <c r="AU49" s="211" t="e">
        <f>IF('Crisis Indicator Data'!#REF!="No Data",1,IF(#REF!&lt;&gt;"",1,0))</f>
        <v>#REF!</v>
      </c>
      <c r="AV49" s="211" t="e">
        <f>IF('Crisis Indicator Data'!#REF!="No Data",1,IF(#REF!&lt;&gt;"",1,0))</f>
        <v>#REF!</v>
      </c>
      <c r="AW49" s="211" t="e">
        <f>IF('Crisis Indicator Data'!#REF!="No Data",1,IF(#REF!&lt;&gt;"",1,0))</f>
        <v>#REF!</v>
      </c>
      <c r="AX49" s="211" t="e">
        <f>IF('Crisis Indicator Data'!#REF!="No Data",1,IF(#REF!&lt;&gt;"",1,0))</f>
        <v>#REF!</v>
      </c>
      <c r="AY49" s="211" t="e">
        <f>IF('Crisis Indicator Data'!#REF!="No Data",1,IF(#REF!&lt;&gt;"",1,0))</f>
        <v>#REF!</v>
      </c>
      <c r="AZ49" s="211" t="e">
        <f>IF('Crisis Indicator Data'!#REF!="No Data",1,IF(#REF!&lt;&gt;"",1,0))</f>
        <v>#REF!</v>
      </c>
      <c r="BA49" t="e">
        <f t="shared" si="2"/>
        <v>#REF!</v>
      </c>
      <c r="BB49" s="22" t="e">
        <f t="shared" si="3"/>
        <v>#REF!</v>
      </c>
    </row>
    <row r="50" spans="1:54" x14ac:dyDescent="0.25">
      <c r="A50" t="s">
        <v>8441</v>
      </c>
      <c r="B50" s="211" t="e">
        <f>IF('Crisis Indicator Data'!#REF!="No Data",1,IF(#REF!&lt;&gt;"",1,0))</f>
        <v>#REF!</v>
      </c>
      <c r="C50" s="211" t="e">
        <f>IF('Crisis Indicator Data'!#REF!="No Data",1,IF(#REF!&lt;&gt;"",1,0))</f>
        <v>#REF!</v>
      </c>
      <c r="D50" s="211" t="e">
        <f>IF('Crisis Indicator Data'!#REF!="No Data",1,IF(#REF!&lt;&gt;"",1,0))</f>
        <v>#REF!</v>
      </c>
      <c r="E50" s="211" t="e">
        <f>IF('Crisis Indicator Data'!#REF!="No Data",1,IF(#REF!&lt;&gt;"",1,0))</f>
        <v>#REF!</v>
      </c>
      <c r="F50" s="211" t="e">
        <f>IF('Crisis Indicator Data'!#REF!="No Data",1,IF(#REF!&lt;&gt;"",1,0))</f>
        <v>#REF!</v>
      </c>
      <c r="G50" s="211" t="e">
        <f>IF('Crisis Indicator Data'!#REF!="No Data",1,IF(#REF!&lt;&gt;"",1,0))</f>
        <v>#REF!</v>
      </c>
      <c r="H50" s="211" t="e">
        <f>IF('Crisis Indicator Data'!#REF!="No Data",1,IF(#REF!&lt;&gt;"",1,0))</f>
        <v>#REF!</v>
      </c>
      <c r="I50" s="211" t="e">
        <f>IF('Crisis Indicator Data'!#REF!="No Data",1,IF(#REF!&lt;&gt;"",1,0))</f>
        <v>#REF!</v>
      </c>
      <c r="J50" s="211" t="e">
        <f>IF('Crisis Indicator Data'!#REF!="No Data",1,IF(#REF!&lt;&gt;"",1,0))</f>
        <v>#REF!</v>
      </c>
      <c r="K50" s="211" t="e">
        <f>IF('Crisis Indicator Data'!#REF!="No Data",1,IF(#REF!&lt;&gt;"",1,0))</f>
        <v>#REF!</v>
      </c>
      <c r="L50" s="211" t="e">
        <f>IF('Crisis Indicator Data'!#REF!="No Data",1,IF(#REF!&lt;&gt;"",1,0))</f>
        <v>#REF!</v>
      </c>
      <c r="M50" s="211" t="e">
        <f>IF('Crisis Indicator Data'!#REF!="No Data",1,IF(#REF!&lt;&gt;"",1,0))</f>
        <v>#REF!</v>
      </c>
      <c r="N50" s="211" t="e">
        <f>IF('Crisis Indicator Data'!#REF!="No Data",1,IF(#REF!&lt;&gt;"",1,0))</f>
        <v>#REF!</v>
      </c>
      <c r="O50" s="211" t="e">
        <f>IF('Crisis Indicator Data'!#REF!="No Data",1,IF(#REF!&lt;&gt;"",1,0))</f>
        <v>#REF!</v>
      </c>
      <c r="P50" s="211" t="e">
        <f>IF('Crisis Indicator Data'!#REF!="No Data",1,IF(#REF!&lt;&gt;"",1,0))</f>
        <v>#REF!</v>
      </c>
      <c r="Q50" s="211" t="e">
        <f>IF('Crisis Indicator Data'!#REF!="No Data",1,IF(#REF!&lt;&gt;"",1,0))</f>
        <v>#REF!</v>
      </c>
      <c r="R50" s="211" t="e">
        <f>IF('Crisis Indicator Data'!#REF!="No Data",1,IF(#REF!&lt;&gt;"",1,0))</f>
        <v>#REF!</v>
      </c>
      <c r="S50" s="211" t="e">
        <f>IF('Crisis Indicator Data'!#REF!="No Data",1,IF(#REF!&lt;&gt;"",1,0))</f>
        <v>#REF!</v>
      </c>
      <c r="T50" s="211" t="e">
        <f>IF('Crisis Indicator Data'!#REF!="No Data",1,IF(#REF!&lt;&gt;"",1,0))</f>
        <v>#REF!</v>
      </c>
      <c r="U50" s="211" t="e">
        <f>IF('Crisis Indicator Data'!#REF!="No Data",1,IF(#REF!&lt;&gt;"",1,0))</f>
        <v>#REF!</v>
      </c>
      <c r="V50" s="211" t="e">
        <f>IF('Crisis Indicator Data'!#REF!="No Data",1,IF(#REF!&lt;&gt;"",1,0))</f>
        <v>#REF!</v>
      </c>
      <c r="W50" s="211" t="e">
        <f>IF('Crisis Indicator Data'!#REF!="No Data",1,IF(#REF!&lt;&gt;"",1,0))</f>
        <v>#REF!</v>
      </c>
      <c r="X50" s="211" t="e">
        <f>IF('Crisis Indicator Data'!#REF!="No Data",1,IF(#REF!&lt;&gt;"",1,0))</f>
        <v>#REF!</v>
      </c>
      <c r="Y50" s="211" t="e">
        <f>IF('Crisis Indicator Data'!#REF!="No Data",1,IF(#REF!&lt;&gt;"",1,0))</f>
        <v>#REF!</v>
      </c>
      <c r="Z50" s="211" t="e">
        <f>IF('Crisis Indicator Data'!#REF!="No Data",1,IF(#REF!&lt;&gt;"",1,0))</f>
        <v>#REF!</v>
      </c>
      <c r="AA50" s="211" t="e">
        <f>IF('Crisis Indicator Data'!#REF!="No Data",1,IF(#REF!&lt;&gt;"",1,0))</f>
        <v>#REF!</v>
      </c>
      <c r="AB50" s="211" t="e">
        <f>IF('Crisis Indicator Data'!#REF!="No Data",1,IF(#REF!&lt;&gt;"",1,0))</f>
        <v>#REF!</v>
      </c>
      <c r="AC50" s="211" t="e">
        <f>IF('Crisis Indicator Data'!#REF!="No Data",1,IF(#REF!&lt;&gt;"",1,0))</f>
        <v>#REF!</v>
      </c>
      <c r="AD50" s="211" t="e">
        <f>IF('Crisis Indicator Data'!#REF!="No Data",1,IF(#REF!&lt;&gt;"",1,0))</f>
        <v>#REF!</v>
      </c>
      <c r="AE50" s="211" t="e">
        <f>IF('Crisis Indicator Data'!#REF!="No Data",1,IF(#REF!&lt;&gt;"",1,0))</f>
        <v>#REF!</v>
      </c>
      <c r="AF50" s="211" t="e">
        <f>IF('Crisis Indicator Data'!#REF!="No Data",1,IF(#REF!&lt;&gt;"",1,0))</f>
        <v>#REF!</v>
      </c>
      <c r="AG50" s="211" t="e">
        <f>IF('Crisis Indicator Data'!#REF!="No Data",1,IF(#REF!&lt;&gt;"",1,0))</f>
        <v>#REF!</v>
      </c>
      <c r="AH50" s="211" t="e">
        <f>IF('Crisis Indicator Data'!#REF!="No Data",1,IF(#REF!&lt;&gt;"",1,0))</f>
        <v>#REF!</v>
      </c>
      <c r="AI50" s="211" t="e">
        <f>IF('Crisis Indicator Data'!#REF!="No Data",1,IF(#REF!&lt;&gt;"",1,0))</f>
        <v>#REF!</v>
      </c>
      <c r="AJ50" s="211" t="e">
        <f>IF('Crisis Indicator Data'!#REF!="No Data",1,IF(#REF!&lt;&gt;"",1,0))</f>
        <v>#REF!</v>
      </c>
      <c r="AK50" s="211" t="e">
        <f>IF('Crisis Indicator Data'!#REF!="No Data",1,IF(#REF!&lt;&gt;"",1,0))</f>
        <v>#REF!</v>
      </c>
      <c r="AL50" s="211" t="e">
        <f>IF('Crisis Indicator Data'!#REF!="No Data",1,IF(#REF!&lt;&gt;"",1,0))</f>
        <v>#REF!</v>
      </c>
      <c r="AM50" s="211" t="e">
        <f>IF('Crisis Indicator Data'!#REF!="No Data",1,IF(#REF!&lt;&gt;"",1,0))</f>
        <v>#REF!</v>
      </c>
      <c r="AN50" s="211" t="e">
        <f>IF('Crisis Indicator Data'!#REF!="No Data",1,IF(#REF!&lt;&gt;"",1,0))</f>
        <v>#REF!</v>
      </c>
      <c r="AO50" s="211" t="e">
        <f>IF('Crisis Indicator Data'!#REF!="No Data",1,IF(#REF!&lt;&gt;"",1,0))</f>
        <v>#REF!</v>
      </c>
      <c r="AP50" s="211" t="e">
        <f>IF('Crisis Indicator Data'!#REF!="No Data",1,IF(#REF!&lt;&gt;"",1,0))</f>
        <v>#REF!</v>
      </c>
      <c r="AQ50" s="211" t="e">
        <f>IF('Crisis Indicator Data'!#REF!="No Data",1,IF(#REF!&lt;&gt;"",1,0))</f>
        <v>#REF!</v>
      </c>
      <c r="AR50" s="211" t="e">
        <f>IF('Crisis Indicator Data'!#REF!="No Data",1,IF(#REF!&lt;&gt;"",1,0))</f>
        <v>#REF!</v>
      </c>
      <c r="AS50" s="211" t="e">
        <f>IF('Crisis Indicator Data'!#REF!="No Data",1,IF(#REF!&lt;&gt;"",1,0))</f>
        <v>#REF!</v>
      </c>
      <c r="AT50" s="211" t="e">
        <f>IF('Crisis Indicator Data'!#REF!="No Data",1,IF(#REF!&lt;&gt;"",1,0))</f>
        <v>#REF!</v>
      </c>
      <c r="AU50" s="211" t="e">
        <f>IF('Crisis Indicator Data'!#REF!="No Data",1,IF(#REF!&lt;&gt;"",1,0))</f>
        <v>#REF!</v>
      </c>
      <c r="AV50" s="211" t="e">
        <f>IF('Crisis Indicator Data'!#REF!="No Data",1,IF(#REF!&lt;&gt;"",1,0))</f>
        <v>#REF!</v>
      </c>
      <c r="AW50" s="211" t="e">
        <f>IF('Crisis Indicator Data'!#REF!="No Data",1,IF(#REF!&lt;&gt;"",1,0))</f>
        <v>#REF!</v>
      </c>
      <c r="AX50" s="211" t="e">
        <f>IF('Crisis Indicator Data'!#REF!="No Data",1,IF(#REF!&lt;&gt;"",1,0))</f>
        <v>#REF!</v>
      </c>
      <c r="AY50" s="211" t="e">
        <f>IF('Crisis Indicator Data'!#REF!="No Data",1,IF(#REF!&lt;&gt;"",1,0))</f>
        <v>#REF!</v>
      </c>
      <c r="AZ50" s="211" t="e">
        <f>IF('Crisis Indicator Data'!#REF!="No Data",1,IF(#REF!&lt;&gt;"",1,0))</f>
        <v>#REF!</v>
      </c>
      <c r="BA50" t="e">
        <f t="shared" si="2"/>
        <v>#REF!</v>
      </c>
      <c r="BB50" s="22" t="e">
        <f t="shared" si="3"/>
        <v>#REF!</v>
      </c>
    </row>
    <row r="51" spans="1:54" x14ac:dyDescent="0.25">
      <c r="A51" t="s">
        <v>8443</v>
      </c>
      <c r="B51" s="211" t="e">
        <f>IF('Crisis Indicator Data'!#REF!="No Data",1,IF(#REF!&lt;&gt;"",1,0))</f>
        <v>#REF!</v>
      </c>
      <c r="C51" s="211" t="e">
        <f>IF('Crisis Indicator Data'!#REF!="No Data",1,IF(#REF!&lt;&gt;"",1,0))</f>
        <v>#REF!</v>
      </c>
      <c r="D51" s="211" t="e">
        <f>IF('Crisis Indicator Data'!#REF!="No Data",1,IF(#REF!&lt;&gt;"",1,0))</f>
        <v>#REF!</v>
      </c>
      <c r="E51" s="211" t="e">
        <f>IF('Crisis Indicator Data'!#REF!="No Data",1,IF(#REF!&lt;&gt;"",1,0))</f>
        <v>#REF!</v>
      </c>
      <c r="F51" s="211" t="e">
        <f>IF('Crisis Indicator Data'!#REF!="No Data",1,IF(#REF!&lt;&gt;"",1,0))</f>
        <v>#REF!</v>
      </c>
      <c r="G51" s="211" t="e">
        <f>IF('Crisis Indicator Data'!#REF!="No Data",1,IF(#REF!&lt;&gt;"",1,0))</f>
        <v>#REF!</v>
      </c>
      <c r="H51" s="211" t="e">
        <f>IF('Crisis Indicator Data'!#REF!="No Data",1,IF(#REF!&lt;&gt;"",1,0))</f>
        <v>#REF!</v>
      </c>
      <c r="I51" s="211" t="e">
        <f>IF('Crisis Indicator Data'!#REF!="No Data",1,IF(#REF!&lt;&gt;"",1,0))</f>
        <v>#REF!</v>
      </c>
      <c r="J51" s="211" t="e">
        <f>IF('Crisis Indicator Data'!#REF!="No Data",1,IF(#REF!&lt;&gt;"",1,0))</f>
        <v>#REF!</v>
      </c>
      <c r="K51" s="211" t="e">
        <f>IF('Crisis Indicator Data'!#REF!="No Data",1,IF(#REF!&lt;&gt;"",1,0))</f>
        <v>#REF!</v>
      </c>
      <c r="L51" s="211" t="e">
        <f>IF('Crisis Indicator Data'!#REF!="No Data",1,IF(#REF!&lt;&gt;"",1,0))</f>
        <v>#REF!</v>
      </c>
      <c r="M51" s="211" t="e">
        <f>IF('Crisis Indicator Data'!#REF!="No Data",1,IF(#REF!&lt;&gt;"",1,0))</f>
        <v>#REF!</v>
      </c>
      <c r="N51" s="211" t="e">
        <f>IF('Crisis Indicator Data'!#REF!="No Data",1,IF(#REF!&lt;&gt;"",1,0))</f>
        <v>#REF!</v>
      </c>
      <c r="O51" s="211" t="e">
        <f>IF('Crisis Indicator Data'!#REF!="No Data",1,IF(#REF!&lt;&gt;"",1,0))</f>
        <v>#REF!</v>
      </c>
      <c r="P51" s="211" t="e">
        <f>IF('Crisis Indicator Data'!#REF!="No Data",1,IF(#REF!&lt;&gt;"",1,0))</f>
        <v>#REF!</v>
      </c>
      <c r="Q51" s="211" t="e">
        <f>IF('Crisis Indicator Data'!#REF!="No Data",1,IF(#REF!&lt;&gt;"",1,0))</f>
        <v>#REF!</v>
      </c>
      <c r="R51" s="211" t="e">
        <f>IF('Crisis Indicator Data'!#REF!="No Data",1,IF(#REF!&lt;&gt;"",1,0))</f>
        <v>#REF!</v>
      </c>
      <c r="S51" s="211" t="e">
        <f>IF('Crisis Indicator Data'!#REF!="No Data",1,IF(#REF!&lt;&gt;"",1,0))</f>
        <v>#REF!</v>
      </c>
      <c r="T51" s="211" t="e">
        <f>IF('Crisis Indicator Data'!#REF!="No Data",1,IF(#REF!&lt;&gt;"",1,0))</f>
        <v>#REF!</v>
      </c>
      <c r="U51" s="211" t="e">
        <f>IF('Crisis Indicator Data'!#REF!="No Data",1,IF(#REF!&lt;&gt;"",1,0))</f>
        <v>#REF!</v>
      </c>
      <c r="V51" s="211" t="e">
        <f>IF('Crisis Indicator Data'!#REF!="No Data",1,IF(#REF!&lt;&gt;"",1,0))</f>
        <v>#REF!</v>
      </c>
      <c r="W51" s="211" t="e">
        <f>IF('Crisis Indicator Data'!#REF!="No Data",1,IF(#REF!&lt;&gt;"",1,0))</f>
        <v>#REF!</v>
      </c>
      <c r="X51" s="211" t="e">
        <f>IF('Crisis Indicator Data'!#REF!="No Data",1,IF(#REF!&lt;&gt;"",1,0))</f>
        <v>#REF!</v>
      </c>
      <c r="Y51" s="211" t="e">
        <f>IF('Crisis Indicator Data'!#REF!="No Data",1,IF(#REF!&lt;&gt;"",1,0))</f>
        <v>#REF!</v>
      </c>
      <c r="Z51" s="211" t="e">
        <f>IF('Crisis Indicator Data'!#REF!="No Data",1,IF(#REF!&lt;&gt;"",1,0))</f>
        <v>#REF!</v>
      </c>
      <c r="AA51" s="211" t="e">
        <f>IF('Crisis Indicator Data'!#REF!="No Data",1,IF(#REF!&lt;&gt;"",1,0))</f>
        <v>#REF!</v>
      </c>
      <c r="AB51" s="211" t="e">
        <f>IF('Crisis Indicator Data'!#REF!="No Data",1,IF(#REF!&lt;&gt;"",1,0))</f>
        <v>#REF!</v>
      </c>
      <c r="AC51" s="211" t="e">
        <f>IF('Crisis Indicator Data'!#REF!="No Data",1,IF(#REF!&lt;&gt;"",1,0))</f>
        <v>#REF!</v>
      </c>
      <c r="AD51" s="211" t="e">
        <f>IF('Crisis Indicator Data'!#REF!="No Data",1,IF(#REF!&lt;&gt;"",1,0))</f>
        <v>#REF!</v>
      </c>
      <c r="AE51" s="211" t="e">
        <f>IF('Crisis Indicator Data'!#REF!="No Data",1,IF(#REF!&lt;&gt;"",1,0))</f>
        <v>#REF!</v>
      </c>
      <c r="AF51" s="211" t="e">
        <f>IF('Crisis Indicator Data'!#REF!="No Data",1,IF(#REF!&lt;&gt;"",1,0))</f>
        <v>#REF!</v>
      </c>
      <c r="AG51" s="211" t="e">
        <f>IF('Crisis Indicator Data'!#REF!="No Data",1,IF(#REF!&lt;&gt;"",1,0))</f>
        <v>#REF!</v>
      </c>
      <c r="AH51" s="211" t="e">
        <f>IF('Crisis Indicator Data'!#REF!="No Data",1,IF(#REF!&lt;&gt;"",1,0))</f>
        <v>#REF!</v>
      </c>
      <c r="AI51" s="211" t="e">
        <f>IF('Crisis Indicator Data'!#REF!="No Data",1,IF(#REF!&lt;&gt;"",1,0))</f>
        <v>#REF!</v>
      </c>
      <c r="AJ51" s="211" t="e">
        <f>IF('Crisis Indicator Data'!#REF!="No Data",1,IF(#REF!&lt;&gt;"",1,0))</f>
        <v>#REF!</v>
      </c>
      <c r="AK51" s="211" t="e">
        <f>IF('Crisis Indicator Data'!#REF!="No Data",1,IF(#REF!&lt;&gt;"",1,0))</f>
        <v>#REF!</v>
      </c>
      <c r="AL51" s="211" t="e">
        <f>IF('Crisis Indicator Data'!#REF!="No Data",1,IF(#REF!&lt;&gt;"",1,0))</f>
        <v>#REF!</v>
      </c>
      <c r="AM51" s="211" t="e">
        <f>IF('Crisis Indicator Data'!#REF!="No Data",1,IF(#REF!&lt;&gt;"",1,0))</f>
        <v>#REF!</v>
      </c>
      <c r="AN51" s="211" t="e">
        <f>IF('Crisis Indicator Data'!#REF!="No Data",1,IF(#REF!&lt;&gt;"",1,0))</f>
        <v>#REF!</v>
      </c>
      <c r="AO51" s="211" t="e">
        <f>IF('Crisis Indicator Data'!#REF!="No Data",1,IF(#REF!&lt;&gt;"",1,0))</f>
        <v>#REF!</v>
      </c>
      <c r="AP51" s="211" t="e">
        <f>IF('Crisis Indicator Data'!#REF!="No Data",1,IF(#REF!&lt;&gt;"",1,0))</f>
        <v>#REF!</v>
      </c>
      <c r="AQ51" s="211" t="e">
        <f>IF('Crisis Indicator Data'!#REF!="No Data",1,IF(#REF!&lt;&gt;"",1,0))</f>
        <v>#REF!</v>
      </c>
      <c r="AR51" s="211" t="e">
        <f>IF('Crisis Indicator Data'!#REF!="No Data",1,IF(#REF!&lt;&gt;"",1,0))</f>
        <v>#REF!</v>
      </c>
      <c r="AS51" s="211" t="e">
        <f>IF('Crisis Indicator Data'!#REF!="No Data",1,IF(#REF!&lt;&gt;"",1,0))</f>
        <v>#REF!</v>
      </c>
      <c r="AT51" s="211" t="e">
        <f>IF('Crisis Indicator Data'!#REF!="No Data",1,IF(#REF!&lt;&gt;"",1,0))</f>
        <v>#REF!</v>
      </c>
      <c r="AU51" s="211" t="e">
        <f>IF('Crisis Indicator Data'!#REF!="No Data",1,IF(#REF!&lt;&gt;"",1,0))</f>
        <v>#REF!</v>
      </c>
      <c r="AV51" s="211" t="e">
        <f>IF('Crisis Indicator Data'!#REF!="No Data",1,IF(#REF!&lt;&gt;"",1,0))</f>
        <v>#REF!</v>
      </c>
      <c r="AW51" s="211" t="e">
        <f>IF('Crisis Indicator Data'!#REF!="No Data",1,IF(#REF!&lt;&gt;"",1,0))</f>
        <v>#REF!</v>
      </c>
      <c r="AX51" s="211" t="e">
        <f>IF('Crisis Indicator Data'!#REF!="No Data",1,IF(#REF!&lt;&gt;"",1,0))</f>
        <v>#REF!</v>
      </c>
      <c r="AY51" s="211" t="e">
        <f>IF('Crisis Indicator Data'!#REF!="No Data",1,IF(#REF!&lt;&gt;"",1,0))</f>
        <v>#REF!</v>
      </c>
      <c r="AZ51" s="211" t="e">
        <f>IF('Crisis Indicator Data'!#REF!="No Data",1,IF(#REF!&lt;&gt;"",1,0))</f>
        <v>#REF!</v>
      </c>
      <c r="BA51" t="e">
        <f t="shared" si="2"/>
        <v>#REF!</v>
      </c>
      <c r="BB51" s="22" t="e">
        <f t="shared" si="3"/>
        <v>#REF!</v>
      </c>
    </row>
    <row r="52" spans="1:54" x14ac:dyDescent="0.25">
      <c r="A52" t="s">
        <v>8444</v>
      </c>
      <c r="B52" s="211" t="e">
        <f>IF('Crisis Indicator Data'!#REF!="No Data",1,IF(#REF!&lt;&gt;"",1,0))</f>
        <v>#REF!</v>
      </c>
      <c r="C52" s="211" t="e">
        <f>IF('Crisis Indicator Data'!#REF!="No Data",1,IF(#REF!&lt;&gt;"",1,0))</f>
        <v>#REF!</v>
      </c>
      <c r="D52" s="211" t="e">
        <f>IF('Crisis Indicator Data'!#REF!="No Data",1,IF(#REF!&lt;&gt;"",1,0))</f>
        <v>#REF!</v>
      </c>
      <c r="E52" s="211" t="e">
        <f>IF('Crisis Indicator Data'!#REF!="No Data",1,IF(#REF!&lt;&gt;"",1,0))</f>
        <v>#REF!</v>
      </c>
      <c r="F52" s="211" t="e">
        <f>IF('Crisis Indicator Data'!#REF!="No Data",1,IF(#REF!&lt;&gt;"",1,0))</f>
        <v>#REF!</v>
      </c>
      <c r="G52" s="211" t="e">
        <f>IF('Crisis Indicator Data'!#REF!="No Data",1,IF(#REF!&lt;&gt;"",1,0))</f>
        <v>#REF!</v>
      </c>
      <c r="H52" s="211" t="e">
        <f>IF('Crisis Indicator Data'!#REF!="No Data",1,IF(#REF!&lt;&gt;"",1,0))</f>
        <v>#REF!</v>
      </c>
      <c r="I52" s="211" t="e">
        <f>IF('Crisis Indicator Data'!#REF!="No Data",1,IF(#REF!&lt;&gt;"",1,0))</f>
        <v>#REF!</v>
      </c>
      <c r="J52" s="211" t="e">
        <f>IF('Crisis Indicator Data'!#REF!="No Data",1,IF(#REF!&lt;&gt;"",1,0))</f>
        <v>#REF!</v>
      </c>
      <c r="K52" s="211" t="e">
        <f>IF('Crisis Indicator Data'!#REF!="No Data",1,IF(#REF!&lt;&gt;"",1,0))</f>
        <v>#REF!</v>
      </c>
      <c r="L52" s="211" t="e">
        <f>IF('Crisis Indicator Data'!#REF!="No Data",1,IF(#REF!&lt;&gt;"",1,0))</f>
        <v>#REF!</v>
      </c>
      <c r="M52" s="211" t="e">
        <f>IF('Crisis Indicator Data'!#REF!="No Data",1,IF(#REF!&lt;&gt;"",1,0))</f>
        <v>#REF!</v>
      </c>
      <c r="N52" s="211" t="e">
        <f>IF('Crisis Indicator Data'!#REF!="No Data",1,IF(#REF!&lt;&gt;"",1,0))</f>
        <v>#REF!</v>
      </c>
      <c r="O52" s="211" t="e">
        <f>IF('Crisis Indicator Data'!#REF!="No Data",1,IF(#REF!&lt;&gt;"",1,0))</f>
        <v>#REF!</v>
      </c>
      <c r="P52" s="211" t="e">
        <f>IF('Crisis Indicator Data'!#REF!="No Data",1,IF(#REF!&lt;&gt;"",1,0))</f>
        <v>#REF!</v>
      </c>
      <c r="Q52" s="211" t="e">
        <f>IF('Crisis Indicator Data'!#REF!="No Data",1,IF(#REF!&lt;&gt;"",1,0))</f>
        <v>#REF!</v>
      </c>
      <c r="R52" s="211" t="e">
        <f>IF('Crisis Indicator Data'!#REF!="No Data",1,IF(#REF!&lt;&gt;"",1,0))</f>
        <v>#REF!</v>
      </c>
      <c r="S52" s="211" t="e">
        <f>IF('Crisis Indicator Data'!#REF!="No Data",1,IF(#REF!&lt;&gt;"",1,0))</f>
        <v>#REF!</v>
      </c>
      <c r="T52" s="211" t="e">
        <f>IF('Crisis Indicator Data'!#REF!="No Data",1,IF(#REF!&lt;&gt;"",1,0))</f>
        <v>#REF!</v>
      </c>
      <c r="U52" s="211" t="e">
        <f>IF('Crisis Indicator Data'!#REF!="No Data",1,IF(#REF!&lt;&gt;"",1,0))</f>
        <v>#REF!</v>
      </c>
      <c r="V52" s="211" t="e">
        <f>IF('Crisis Indicator Data'!#REF!="No Data",1,IF(#REF!&lt;&gt;"",1,0))</f>
        <v>#REF!</v>
      </c>
      <c r="W52" s="211" t="e">
        <f>IF('Crisis Indicator Data'!#REF!="No Data",1,IF(#REF!&lt;&gt;"",1,0))</f>
        <v>#REF!</v>
      </c>
      <c r="X52" s="211" t="e">
        <f>IF('Crisis Indicator Data'!#REF!="No Data",1,IF(#REF!&lt;&gt;"",1,0))</f>
        <v>#REF!</v>
      </c>
      <c r="Y52" s="211" t="e">
        <f>IF('Crisis Indicator Data'!#REF!="No Data",1,IF(#REF!&lt;&gt;"",1,0))</f>
        <v>#REF!</v>
      </c>
      <c r="Z52" s="211" t="e">
        <f>IF('Crisis Indicator Data'!#REF!="No Data",1,IF(#REF!&lt;&gt;"",1,0))</f>
        <v>#REF!</v>
      </c>
      <c r="AA52" s="211" t="e">
        <f>IF('Crisis Indicator Data'!#REF!="No Data",1,IF(#REF!&lt;&gt;"",1,0))</f>
        <v>#REF!</v>
      </c>
      <c r="AB52" s="211" t="e">
        <f>IF('Crisis Indicator Data'!#REF!="No Data",1,IF(#REF!&lt;&gt;"",1,0))</f>
        <v>#REF!</v>
      </c>
      <c r="AC52" s="211" t="e">
        <f>IF('Crisis Indicator Data'!#REF!="No Data",1,IF(#REF!&lt;&gt;"",1,0))</f>
        <v>#REF!</v>
      </c>
      <c r="AD52" s="211" t="e">
        <f>IF('Crisis Indicator Data'!#REF!="No Data",1,IF(#REF!&lt;&gt;"",1,0))</f>
        <v>#REF!</v>
      </c>
      <c r="AE52" s="211" t="e">
        <f>IF('Crisis Indicator Data'!#REF!="No Data",1,IF(#REF!&lt;&gt;"",1,0))</f>
        <v>#REF!</v>
      </c>
      <c r="AF52" s="211" t="e">
        <f>IF('Crisis Indicator Data'!#REF!="No Data",1,IF(#REF!&lt;&gt;"",1,0))</f>
        <v>#REF!</v>
      </c>
      <c r="AG52" s="211" t="e">
        <f>IF('Crisis Indicator Data'!#REF!="No Data",1,IF(#REF!&lt;&gt;"",1,0))</f>
        <v>#REF!</v>
      </c>
      <c r="AH52" s="211" t="e">
        <f>IF('Crisis Indicator Data'!#REF!="No Data",1,IF(#REF!&lt;&gt;"",1,0))</f>
        <v>#REF!</v>
      </c>
      <c r="AI52" s="211" t="e">
        <f>IF('Crisis Indicator Data'!#REF!="No Data",1,IF(#REF!&lt;&gt;"",1,0))</f>
        <v>#REF!</v>
      </c>
      <c r="AJ52" s="211" t="e">
        <f>IF('Crisis Indicator Data'!#REF!="No Data",1,IF(#REF!&lt;&gt;"",1,0))</f>
        <v>#REF!</v>
      </c>
      <c r="AK52" s="211" t="e">
        <f>IF('Crisis Indicator Data'!#REF!="No Data",1,IF(#REF!&lt;&gt;"",1,0))</f>
        <v>#REF!</v>
      </c>
      <c r="AL52" s="211" t="e">
        <f>IF('Crisis Indicator Data'!#REF!="No Data",1,IF(#REF!&lt;&gt;"",1,0))</f>
        <v>#REF!</v>
      </c>
      <c r="AM52" s="211" t="e">
        <f>IF('Crisis Indicator Data'!#REF!="No Data",1,IF(#REF!&lt;&gt;"",1,0))</f>
        <v>#REF!</v>
      </c>
      <c r="AN52" s="211" t="e">
        <f>IF('Crisis Indicator Data'!#REF!="No Data",1,IF(#REF!&lt;&gt;"",1,0))</f>
        <v>#REF!</v>
      </c>
      <c r="AO52" s="211" t="e">
        <f>IF('Crisis Indicator Data'!#REF!="No Data",1,IF(#REF!&lt;&gt;"",1,0))</f>
        <v>#REF!</v>
      </c>
      <c r="AP52" s="211" t="e">
        <f>IF('Crisis Indicator Data'!#REF!="No Data",1,IF(#REF!&lt;&gt;"",1,0))</f>
        <v>#REF!</v>
      </c>
      <c r="AQ52" s="211" t="e">
        <f>IF('Crisis Indicator Data'!#REF!="No Data",1,IF(#REF!&lt;&gt;"",1,0))</f>
        <v>#REF!</v>
      </c>
      <c r="AR52" s="211" t="e">
        <f>IF('Crisis Indicator Data'!#REF!="No Data",1,IF(#REF!&lt;&gt;"",1,0))</f>
        <v>#REF!</v>
      </c>
      <c r="AS52" s="211" t="e">
        <f>IF('Crisis Indicator Data'!#REF!="No Data",1,IF(#REF!&lt;&gt;"",1,0))</f>
        <v>#REF!</v>
      </c>
      <c r="AT52" s="211" t="e">
        <f>IF('Crisis Indicator Data'!#REF!="No Data",1,IF(#REF!&lt;&gt;"",1,0))</f>
        <v>#REF!</v>
      </c>
      <c r="AU52" s="211" t="e">
        <f>IF('Crisis Indicator Data'!#REF!="No Data",1,IF(#REF!&lt;&gt;"",1,0))</f>
        <v>#REF!</v>
      </c>
      <c r="AV52" s="211" t="e">
        <f>IF('Crisis Indicator Data'!#REF!="No Data",1,IF(#REF!&lt;&gt;"",1,0))</f>
        <v>#REF!</v>
      </c>
      <c r="AW52" s="211" t="e">
        <f>IF('Crisis Indicator Data'!#REF!="No Data",1,IF(#REF!&lt;&gt;"",1,0))</f>
        <v>#REF!</v>
      </c>
      <c r="AX52" s="211" t="e">
        <f>IF('Crisis Indicator Data'!#REF!="No Data",1,IF(#REF!&lt;&gt;"",1,0))</f>
        <v>#REF!</v>
      </c>
      <c r="AY52" s="211" t="e">
        <f>IF('Crisis Indicator Data'!#REF!="No Data",1,IF(#REF!&lt;&gt;"",1,0))</f>
        <v>#REF!</v>
      </c>
      <c r="AZ52" s="211" t="e">
        <f>IF('Crisis Indicator Data'!#REF!="No Data",1,IF(#REF!&lt;&gt;"",1,0))</f>
        <v>#REF!</v>
      </c>
      <c r="BA52" t="e">
        <f t="shared" si="2"/>
        <v>#REF!</v>
      </c>
      <c r="BB52" s="22" t="e">
        <f t="shared" si="3"/>
        <v>#REF!</v>
      </c>
    </row>
    <row r="53" spans="1:54" x14ac:dyDescent="0.25">
      <c r="A53" t="s">
        <v>8605</v>
      </c>
      <c r="B53" s="211" t="e">
        <f>IF('Crisis Indicator Data'!#REF!="No Data",1,IF(#REF!&lt;&gt;"",1,0))</f>
        <v>#REF!</v>
      </c>
      <c r="C53" s="211" t="e">
        <f>IF('Crisis Indicator Data'!#REF!="No Data",1,IF(#REF!&lt;&gt;"",1,0))</f>
        <v>#REF!</v>
      </c>
      <c r="D53" s="211" t="e">
        <f>IF('Crisis Indicator Data'!#REF!="No Data",1,IF(#REF!&lt;&gt;"",1,0))</f>
        <v>#REF!</v>
      </c>
      <c r="E53" s="211" t="e">
        <f>IF('Crisis Indicator Data'!#REF!="No Data",1,IF(#REF!&lt;&gt;"",1,0))</f>
        <v>#REF!</v>
      </c>
      <c r="F53" s="211" t="e">
        <f>IF('Crisis Indicator Data'!#REF!="No Data",1,IF(#REF!&lt;&gt;"",1,0))</f>
        <v>#REF!</v>
      </c>
      <c r="G53" s="211" t="e">
        <f>IF('Crisis Indicator Data'!#REF!="No Data",1,IF(#REF!&lt;&gt;"",1,0))</f>
        <v>#REF!</v>
      </c>
      <c r="H53" s="211" t="e">
        <f>IF('Crisis Indicator Data'!#REF!="No Data",1,IF(#REF!&lt;&gt;"",1,0))</f>
        <v>#REF!</v>
      </c>
      <c r="I53" s="211" t="e">
        <f>IF('Crisis Indicator Data'!#REF!="No Data",1,IF(#REF!&lt;&gt;"",1,0))</f>
        <v>#REF!</v>
      </c>
      <c r="J53" s="211" t="e">
        <f>IF('Crisis Indicator Data'!#REF!="No Data",1,IF(#REF!&lt;&gt;"",1,0))</f>
        <v>#REF!</v>
      </c>
      <c r="K53" s="211" t="e">
        <f>IF('Crisis Indicator Data'!#REF!="No Data",1,IF(#REF!&lt;&gt;"",1,0))</f>
        <v>#REF!</v>
      </c>
      <c r="L53" s="211" t="e">
        <f>IF('Crisis Indicator Data'!#REF!="No Data",1,IF(#REF!&lt;&gt;"",1,0))</f>
        <v>#REF!</v>
      </c>
      <c r="M53" s="211" t="e">
        <f>IF('Crisis Indicator Data'!#REF!="No Data",1,IF(#REF!&lt;&gt;"",1,0))</f>
        <v>#REF!</v>
      </c>
      <c r="N53" s="211" t="e">
        <f>IF('Crisis Indicator Data'!#REF!="No Data",1,IF(#REF!&lt;&gt;"",1,0))</f>
        <v>#REF!</v>
      </c>
      <c r="O53" s="211" t="e">
        <f>IF('Crisis Indicator Data'!#REF!="No Data",1,IF(#REF!&lt;&gt;"",1,0))</f>
        <v>#REF!</v>
      </c>
      <c r="P53" s="211" t="e">
        <f>IF('Crisis Indicator Data'!#REF!="No Data",1,IF(#REF!&lt;&gt;"",1,0))</f>
        <v>#REF!</v>
      </c>
      <c r="Q53" s="211" t="e">
        <f>IF('Crisis Indicator Data'!#REF!="No Data",1,IF(#REF!&lt;&gt;"",1,0))</f>
        <v>#REF!</v>
      </c>
      <c r="R53" s="211" t="e">
        <f>IF('Crisis Indicator Data'!#REF!="No Data",1,IF(#REF!&lt;&gt;"",1,0))</f>
        <v>#REF!</v>
      </c>
      <c r="S53" s="211" t="e">
        <f>IF('Crisis Indicator Data'!#REF!="No Data",1,IF(#REF!&lt;&gt;"",1,0))</f>
        <v>#REF!</v>
      </c>
      <c r="T53" s="211" t="e">
        <f>IF('Crisis Indicator Data'!#REF!="No Data",1,IF(#REF!&lt;&gt;"",1,0))</f>
        <v>#REF!</v>
      </c>
      <c r="U53" s="211" t="e">
        <f>IF('Crisis Indicator Data'!#REF!="No Data",1,IF(#REF!&lt;&gt;"",1,0))</f>
        <v>#REF!</v>
      </c>
      <c r="V53" s="211" t="e">
        <f>IF('Crisis Indicator Data'!#REF!="No Data",1,IF(#REF!&lt;&gt;"",1,0))</f>
        <v>#REF!</v>
      </c>
      <c r="W53" s="211" t="e">
        <f>IF('Crisis Indicator Data'!#REF!="No Data",1,IF(#REF!&lt;&gt;"",1,0))</f>
        <v>#REF!</v>
      </c>
      <c r="X53" s="211" t="e">
        <f>IF('Crisis Indicator Data'!#REF!="No Data",1,IF(#REF!&lt;&gt;"",1,0))</f>
        <v>#REF!</v>
      </c>
      <c r="Y53" s="211" t="e">
        <f>IF('Crisis Indicator Data'!#REF!="No Data",1,IF(#REF!&lt;&gt;"",1,0))</f>
        <v>#REF!</v>
      </c>
      <c r="Z53" s="211" t="e">
        <f>IF('Crisis Indicator Data'!#REF!="No Data",1,IF(#REF!&lt;&gt;"",1,0))</f>
        <v>#REF!</v>
      </c>
      <c r="AA53" s="211" t="e">
        <f>IF('Crisis Indicator Data'!#REF!="No Data",1,IF(#REF!&lt;&gt;"",1,0))</f>
        <v>#REF!</v>
      </c>
      <c r="AB53" s="211" t="e">
        <f>IF('Crisis Indicator Data'!#REF!="No Data",1,IF(#REF!&lt;&gt;"",1,0))</f>
        <v>#REF!</v>
      </c>
      <c r="AC53" s="211" t="e">
        <f>IF('Crisis Indicator Data'!#REF!="No Data",1,IF(#REF!&lt;&gt;"",1,0))</f>
        <v>#REF!</v>
      </c>
      <c r="AD53" s="211" t="e">
        <f>IF('Crisis Indicator Data'!#REF!="No Data",1,IF(#REF!&lt;&gt;"",1,0))</f>
        <v>#REF!</v>
      </c>
      <c r="AE53" s="211" t="e">
        <f>IF('Crisis Indicator Data'!#REF!="No Data",1,IF(#REF!&lt;&gt;"",1,0))</f>
        <v>#REF!</v>
      </c>
      <c r="AF53" s="211" t="e">
        <f>IF('Crisis Indicator Data'!#REF!="No Data",1,IF(#REF!&lt;&gt;"",1,0))</f>
        <v>#REF!</v>
      </c>
      <c r="AG53" s="211" t="e">
        <f>IF('Crisis Indicator Data'!#REF!="No Data",1,IF(#REF!&lt;&gt;"",1,0))</f>
        <v>#REF!</v>
      </c>
      <c r="AH53" s="211" t="e">
        <f>IF('Crisis Indicator Data'!#REF!="No Data",1,IF(#REF!&lt;&gt;"",1,0))</f>
        <v>#REF!</v>
      </c>
      <c r="AI53" s="211" t="e">
        <f>IF('Crisis Indicator Data'!#REF!="No Data",1,IF(#REF!&lt;&gt;"",1,0))</f>
        <v>#REF!</v>
      </c>
      <c r="AJ53" s="211" t="e">
        <f>IF('Crisis Indicator Data'!#REF!="No Data",1,IF(#REF!&lt;&gt;"",1,0))</f>
        <v>#REF!</v>
      </c>
      <c r="AK53" s="211" t="e">
        <f>IF('Crisis Indicator Data'!#REF!="No Data",1,IF(#REF!&lt;&gt;"",1,0))</f>
        <v>#REF!</v>
      </c>
      <c r="AL53" s="211" t="e">
        <f>IF('Crisis Indicator Data'!#REF!="No Data",1,IF(#REF!&lt;&gt;"",1,0))</f>
        <v>#REF!</v>
      </c>
      <c r="AM53" s="211" t="e">
        <f>IF('Crisis Indicator Data'!#REF!="No Data",1,IF(#REF!&lt;&gt;"",1,0))</f>
        <v>#REF!</v>
      </c>
      <c r="AN53" s="211" t="e">
        <f>IF('Crisis Indicator Data'!#REF!="No Data",1,IF(#REF!&lt;&gt;"",1,0))</f>
        <v>#REF!</v>
      </c>
      <c r="AO53" s="211" t="e">
        <f>IF('Crisis Indicator Data'!#REF!="No Data",1,IF(#REF!&lt;&gt;"",1,0))</f>
        <v>#REF!</v>
      </c>
      <c r="AP53" s="211" t="e">
        <f>IF('Crisis Indicator Data'!#REF!="No Data",1,IF(#REF!&lt;&gt;"",1,0))</f>
        <v>#REF!</v>
      </c>
      <c r="AQ53" s="211" t="e">
        <f>IF('Crisis Indicator Data'!#REF!="No Data",1,IF(#REF!&lt;&gt;"",1,0))</f>
        <v>#REF!</v>
      </c>
      <c r="AR53" s="211" t="e">
        <f>IF('Crisis Indicator Data'!#REF!="No Data",1,IF(#REF!&lt;&gt;"",1,0))</f>
        <v>#REF!</v>
      </c>
      <c r="AS53" s="211" t="e">
        <f>IF('Crisis Indicator Data'!#REF!="No Data",1,IF(#REF!&lt;&gt;"",1,0))</f>
        <v>#REF!</v>
      </c>
      <c r="AT53" s="211" t="e">
        <f>IF('Crisis Indicator Data'!#REF!="No Data",1,IF(#REF!&lt;&gt;"",1,0))</f>
        <v>#REF!</v>
      </c>
      <c r="AU53" s="211" t="e">
        <f>IF('Crisis Indicator Data'!#REF!="No Data",1,IF(#REF!&lt;&gt;"",1,0))</f>
        <v>#REF!</v>
      </c>
      <c r="AV53" s="211" t="e">
        <f>IF('Crisis Indicator Data'!#REF!="No Data",1,IF(#REF!&lt;&gt;"",1,0))</f>
        <v>#REF!</v>
      </c>
      <c r="AW53" s="211" t="e">
        <f>IF('Crisis Indicator Data'!#REF!="No Data",1,IF(#REF!&lt;&gt;"",1,0))</f>
        <v>#REF!</v>
      </c>
      <c r="AX53" s="211" t="e">
        <f>IF('Crisis Indicator Data'!#REF!="No Data",1,IF(#REF!&lt;&gt;"",1,0))</f>
        <v>#REF!</v>
      </c>
      <c r="AY53" s="211" t="e">
        <f>IF('Crisis Indicator Data'!#REF!="No Data",1,IF(#REF!&lt;&gt;"",1,0))</f>
        <v>#REF!</v>
      </c>
      <c r="AZ53" s="211" t="e">
        <f>IF('Crisis Indicator Data'!#REF!="No Data",1,IF(#REF!&lt;&gt;"",1,0))</f>
        <v>#REF!</v>
      </c>
      <c r="BA53" t="e">
        <f t="shared" si="2"/>
        <v>#REF!</v>
      </c>
      <c r="BB53" s="22" t="e">
        <f t="shared" si="3"/>
        <v>#REF!</v>
      </c>
    </row>
    <row r="54" spans="1:54" x14ac:dyDescent="0.25">
      <c r="A54" t="s">
        <v>8472</v>
      </c>
      <c r="B54" s="211" t="e">
        <f>IF('Crisis Indicator Data'!#REF!="No Data",1,IF(#REF!&lt;&gt;"",1,0))</f>
        <v>#REF!</v>
      </c>
      <c r="C54" s="211" t="e">
        <f>IF('Crisis Indicator Data'!#REF!="No Data",1,IF(#REF!&lt;&gt;"",1,0))</f>
        <v>#REF!</v>
      </c>
      <c r="D54" s="211" t="e">
        <f>IF('Crisis Indicator Data'!#REF!="No Data",1,IF(#REF!&lt;&gt;"",1,0))</f>
        <v>#REF!</v>
      </c>
      <c r="E54" s="211" t="e">
        <f>IF('Crisis Indicator Data'!#REF!="No Data",1,IF(#REF!&lt;&gt;"",1,0))</f>
        <v>#REF!</v>
      </c>
      <c r="F54" s="211" t="e">
        <f>IF('Crisis Indicator Data'!#REF!="No Data",1,IF(#REF!&lt;&gt;"",1,0))</f>
        <v>#REF!</v>
      </c>
      <c r="G54" s="211" t="e">
        <f>IF('Crisis Indicator Data'!#REF!="No Data",1,IF(#REF!&lt;&gt;"",1,0))</f>
        <v>#REF!</v>
      </c>
      <c r="H54" s="211" t="e">
        <f>IF('Crisis Indicator Data'!#REF!="No Data",1,IF(#REF!&lt;&gt;"",1,0))</f>
        <v>#REF!</v>
      </c>
      <c r="I54" s="211" t="e">
        <f>IF('Crisis Indicator Data'!#REF!="No Data",1,IF(#REF!&lt;&gt;"",1,0))</f>
        <v>#REF!</v>
      </c>
      <c r="J54" s="211" t="e">
        <f>IF('Crisis Indicator Data'!#REF!="No Data",1,IF(#REF!&lt;&gt;"",1,0))</f>
        <v>#REF!</v>
      </c>
      <c r="K54" s="211" t="e">
        <f>IF('Crisis Indicator Data'!#REF!="No Data",1,IF(#REF!&lt;&gt;"",1,0))</f>
        <v>#REF!</v>
      </c>
      <c r="L54" s="211" t="e">
        <f>IF('Crisis Indicator Data'!#REF!="No Data",1,IF(#REF!&lt;&gt;"",1,0))</f>
        <v>#REF!</v>
      </c>
      <c r="M54" s="211" t="e">
        <f>IF('Crisis Indicator Data'!#REF!="No Data",1,IF(#REF!&lt;&gt;"",1,0))</f>
        <v>#REF!</v>
      </c>
      <c r="N54" s="211" t="e">
        <f>IF('Crisis Indicator Data'!#REF!="No Data",1,IF(#REF!&lt;&gt;"",1,0))</f>
        <v>#REF!</v>
      </c>
      <c r="O54" s="211" t="e">
        <f>IF('Crisis Indicator Data'!#REF!="No Data",1,IF(#REF!&lt;&gt;"",1,0))</f>
        <v>#REF!</v>
      </c>
      <c r="P54" s="211" t="e">
        <f>IF('Crisis Indicator Data'!#REF!="No Data",1,IF(#REF!&lt;&gt;"",1,0))</f>
        <v>#REF!</v>
      </c>
      <c r="Q54" s="211" t="e">
        <f>IF('Crisis Indicator Data'!#REF!="No Data",1,IF(#REF!&lt;&gt;"",1,0))</f>
        <v>#REF!</v>
      </c>
      <c r="R54" s="211" t="e">
        <f>IF('Crisis Indicator Data'!#REF!="No Data",1,IF(#REF!&lt;&gt;"",1,0))</f>
        <v>#REF!</v>
      </c>
      <c r="S54" s="211" t="e">
        <f>IF('Crisis Indicator Data'!#REF!="No Data",1,IF(#REF!&lt;&gt;"",1,0))</f>
        <v>#REF!</v>
      </c>
      <c r="T54" s="211" t="e">
        <f>IF('Crisis Indicator Data'!#REF!="No Data",1,IF(#REF!&lt;&gt;"",1,0))</f>
        <v>#REF!</v>
      </c>
      <c r="U54" s="211" t="e">
        <f>IF('Crisis Indicator Data'!#REF!="No Data",1,IF(#REF!&lt;&gt;"",1,0))</f>
        <v>#REF!</v>
      </c>
      <c r="V54" s="211" t="e">
        <f>IF('Crisis Indicator Data'!#REF!="No Data",1,IF(#REF!&lt;&gt;"",1,0))</f>
        <v>#REF!</v>
      </c>
      <c r="W54" s="211" t="e">
        <f>IF('Crisis Indicator Data'!#REF!="No Data",1,IF(#REF!&lt;&gt;"",1,0))</f>
        <v>#REF!</v>
      </c>
      <c r="X54" s="211" t="e">
        <f>IF('Crisis Indicator Data'!#REF!="No Data",1,IF(#REF!&lt;&gt;"",1,0))</f>
        <v>#REF!</v>
      </c>
      <c r="Y54" s="211" t="e">
        <f>IF('Crisis Indicator Data'!#REF!="No Data",1,IF(#REF!&lt;&gt;"",1,0))</f>
        <v>#REF!</v>
      </c>
      <c r="Z54" s="211" t="e">
        <f>IF('Crisis Indicator Data'!#REF!="No Data",1,IF(#REF!&lt;&gt;"",1,0))</f>
        <v>#REF!</v>
      </c>
      <c r="AA54" s="211" t="e">
        <f>IF('Crisis Indicator Data'!#REF!="No Data",1,IF(#REF!&lt;&gt;"",1,0))</f>
        <v>#REF!</v>
      </c>
      <c r="AB54" s="211" t="e">
        <f>IF('Crisis Indicator Data'!#REF!="No Data",1,IF(#REF!&lt;&gt;"",1,0))</f>
        <v>#REF!</v>
      </c>
      <c r="AC54" s="211" t="e">
        <f>IF('Crisis Indicator Data'!#REF!="No Data",1,IF(#REF!&lt;&gt;"",1,0))</f>
        <v>#REF!</v>
      </c>
      <c r="AD54" s="211" t="e">
        <f>IF('Crisis Indicator Data'!#REF!="No Data",1,IF(#REF!&lt;&gt;"",1,0))</f>
        <v>#REF!</v>
      </c>
      <c r="AE54" s="211" t="e">
        <f>IF('Crisis Indicator Data'!#REF!="No Data",1,IF(#REF!&lt;&gt;"",1,0))</f>
        <v>#REF!</v>
      </c>
      <c r="AF54" s="211" t="e">
        <f>IF('Crisis Indicator Data'!#REF!="No Data",1,IF(#REF!&lt;&gt;"",1,0))</f>
        <v>#REF!</v>
      </c>
      <c r="AG54" s="211" t="e">
        <f>IF('Crisis Indicator Data'!#REF!="No Data",1,IF(#REF!&lt;&gt;"",1,0))</f>
        <v>#REF!</v>
      </c>
      <c r="AH54" s="211" t="e">
        <f>IF('Crisis Indicator Data'!#REF!="No Data",1,IF(#REF!&lt;&gt;"",1,0))</f>
        <v>#REF!</v>
      </c>
      <c r="AI54" s="211" t="e">
        <f>IF('Crisis Indicator Data'!#REF!="No Data",1,IF(#REF!&lt;&gt;"",1,0))</f>
        <v>#REF!</v>
      </c>
      <c r="AJ54" s="211" t="e">
        <f>IF('Crisis Indicator Data'!#REF!="No Data",1,IF(#REF!&lt;&gt;"",1,0))</f>
        <v>#REF!</v>
      </c>
      <c r="AK54" s="211" t="e">
        <f>IF('Crisis Indicator Data'!#REF!="No Data",1,IF(#REF!&lt;&gt;"",1,0))</f>
        <v>#REF!</v>
      </c>
      <c r="AL54" s="211" t="e">
        <f>IF('Crisis Indicator Data'!#REF!="No Data",1,IF(#REF!&lt;&gt;"",1,0))</f>
        <v>#REF!</v>
      </c>
      <c r="AM54" s="211" t="e">
        <f>IF('Crisis Indicator Data'!#REF!="No Data",1,IF(#REF!&lt;&gt;"",1,0))</f>
        <v>#REF!</v>
      </c>
      <c r="AN54" s="211" t="e">
        <f>IF('Crisis Indicator Data'!#REF!="No Data",1,IF(#REF!&lt;&gt;"",1,0))</f>
        <v>#REF!</v>
      </c>
      <c r="AO54" s="211" t="e">
        <f>IF('Crisis Indicator Data'!#REF!="No Data",1,IF(#REF!&lt;&gt;"",1,0))</f>
        <v>#REF!</v>
      </c>
      <c r="AP54" s="211" t="e">
        <f>IF('Crisis Indicator Data'!#REF!="No Data",1,IF(#REF!&lt;&gt;"",1,0))</f>
        <v>#REF!</v>
      </c>
      <c r="AQ54" s="211" t="e">
        <f>IF('Crisis Indicator Data'!#REF!="No Data",1,IF(#REF!&lt;&gt;"",1,0))</f>
        <v>#REF!</v>
      </c>
      <c r="AR54" s="211" t="e">
        <f>IF('Crisis Indicator Data'!#REF!="No Data",1,IF(#REF!&lt;&gt;"",1,0))</f>
        <v>#REF!</v>
      </c>
      <c r="AS54" s="211" t="e">
        <f>IF('Crisis Indicator Data'!#REF!="No Data",1,IF(#REF!&lt;&gt;"",1,0))</f>
        <v>#REF!</v>
      </c>
      <c r="AT54" s="211" t="e">
        <f>IF('Crisis Indicator Data'!#REF!="No Data",1,IF(#REF!&lt;&gt;"",1,0))</f>
        <v>#REF!</v>
      </c>
      <c r="AU54" s="211" t="e">
        <f>IF('Crisis Indicator Data'!#REF!="No Data",1,IF(#REF!&lt;&gt;"",1,0))</f>
        <v>#REF!</v>
      </c>
      <c r="AV54" s="211" t="e">
        <f>IF('Crisis Indicator Data'!#REF!="No Data",1,IF(#REF!&lt;&gt;"",1,0))</f>
        <v>#REF!</v>
      </c>
      <c r="AW54" s="211" t="e">
        <f>IF('Crisis Indicator Data'!#REF!="No Data",1,IF(#REF!&lt;&gt;"",1,0))</f>
        <v>#REF!</v>
      </c>
      <c r="AX54" s="211" t="e">
        <f>IF('Crisis Indicator Data'!#REF!="No Data",1,IF(#REF!&lt;&gt;"",1,0))</f>
        <v>#REF!</v>
      </c>
      <c r="AY54" s="211" t="e">
        <f>IF('Crisis Indicator Data'!#REF!="No Data",1,IF(#REF!&lt;&gt;"",1,0))</f>
        <v>#REF!</v>
      </c>
      <c r="AZ54" s="211" t="e">
        <f>IF('Crisis Indicator Data'!#REF!="No Data",1,IF(#REF!&lt;&gt;"",1,0))</f>
        <v>#REF!</v>
      </c>
      <c r="BA54" t="e">
        <f t="shared" si="2"/>
        <v>#REF!</v>
      </c>
      <c r="BB54" s="22" t="e">
        <f t="shared" si="3"/>
        <v>#REF!</v>
      </c>
    </row>
    <row r="55" spans="1:54" x14ac:dyDescent="0.25">
      <c r="A55" t="s">
        <v>8445</v>
      </c>
      <c r="B55" s="211" t="e">
        <f>IF('Crisis Indicator Data'!#REF!="No Data",1,IF(#REF!&lt;&gt;"",1,0))</f>
        <v>#REF!</v>
      </c>
      <c r="C55" s="211" t="e">
        <f>IF('Crisis Indicator Data'!#REF!="No Data",1,IF(#REF!&lt;&gt;"",1,0))</f>
        <v>#REF!</v>
      </c>
      <c r="D55" s="211" t="e">
        <f>IF('Crisis Indicator Data'!#REF!="No Data",1,IF(#REF!&lt;&gt;"",1,0))</f>
        <v>#REF!</v>
      </c>
      <c r="E55" s="211" t="e">
        <f>IF('Crisis Indicator Data'!#REF!="No Data",1,IF(#REF!&lt;&gt;"",1,0))</f>
        <v>#REF!</v>
      </c>
      <c r="F55" s="211" t="e">
        <f>IF('Crisis Indicator Data'!#REF!="No Data",1,IF(#REF!&lt;&gt;"",1,0))</f>
        <v>#REF!</v>
      </c>
      <c r="G55" s="211" t="e">
        <f>IF('Crisis Indicator Data'!#REF!="No Data",1,IF(#REF!&lt;&gt;"",1,0))</f>
        <v>#REF!</v>
      </c>
      <c r="H55" s="211" t="e">
        <f>IF('Crisis Indicator Data'!#REF!="No Data",1,IF(#REF!&lt;&gt;"",1,0))</f>
        <v>#REF!</v>
      </c>
      <c r="I55" s="211" t="e">
        <f>IF('Crisis Indicator Data'!#REF!="No Data",1,IF(#REF!&lt;&gt;"",1,0))</f>
        <v>#REF!</v>
      </c>
      <c r="J55" s="211" t="e">
        <f>IF('Crisis Indicator Data'!#REF!="No Data",1,IF(#REF!&lt;&gt;"",1,0))</f>
        <v>#REF!</v>
      </c>
      <c r="K55" s="211" t="e">
        <f>IF('Crisis Indicator Data'!#REF!="No Data",1,IF(#REF!&lt;&gt;"",1,0))</f>
        <v>#REF!</v>
      </c>
      <c r="L55" s="211" t="e">
        <f>IF('Crisis Indicator Data'!#REF!="No Data",1,IF(#REF!&lt;&gt;"",1,0))</f>
        <v>#REF!</v>
      </c>
      <c r="M55" s="211" t="e">
        <f>IF('Crisis Indicator Data'!#REF!="No Data",1,IF(#REF!&lt;&gt;"",1,0))</f>
        <v>#REF!</v>
      </c>
      <c r="N55" s="211" t="e">
        <f>IF('Crisis Indicator Data'!#REF!="No Data",1,IF(#REF!&lt;&gt;"",1,0))</f>
        <v>#REF!</v>
      </c>
      <c r="O55" s="211" t="e">
        <f>IF('Crisis Indicator Data'!#REF!="No Data",1,IF(#REF!&lt;&gt;"",1,0))</f>
        <v>#REF!</v>
      </c>
      <c r="P55" s="211" t="e">
        <f>IF('Crisis Indicator Data'!#REF!="No Data",1,IF(#REF!&lt;&gt;"",1,0))</f>
        <v>#REF!</v>
      </c>
      <c r="Q55" s="211" t="e">
        <f>IF('Crisis Indicator Data'!#REF!="No Data",1,IF(#REF!&lt;&gt;"",1,0))</f>
        <v>#REF!</v>
      </c>
      <c r="R55" s="211" t="e">
        <f>IF('Crisis Indicator Data'!#REF!="No Data",1,IF(#REF!&lt;&gt;"",1,0))</f>
        <v>#REF!</v>
      </c>
      <c r="S55" s="211" t="e">
        <f>IF('Crisis Indicator Data'!#REF!="No Data",1,IF(#REF!&lt;&gt;"",1,0))</f>
        <v>#REF!</v>
      </c>
      <c r="T55" s="211" t="e">
        <f>IF('Crisis Indicator Data'!#REF!="No Data",1,IF(#REF!&lt;&gt;"",1,0))</f>
        <v>#REF!</v>
      </c>
      <c r="U55" s="211" t="e">
        <f>IF('Crisis Indicator Data'!#REF!="No Data",1,IF(#REF!&lt;&gt;"",1,0))</f>
        <v>#REF!</v>
      </c>
      <c r="V55" s="211" t="e">
        <f>IF('Crisis Indicator Data'!#REF!="No Data",1,IF(#REF!&lt;&gt;"",1,0))</f>
        <v>#REF!</v>
      </c>
      <c r="W55" s="211" t="e">
        <f>IF('Crisis Indicator Data'!#REF!="No Data",1,IF(#REF!&lt;&gt;"",1,0))</f>
        <v>#REF!</v>
      </c>
      <c r="X55" s="211" t="e">
        <f>IF('Crisis Indicator Data'!#REF!="No Data",1,IF(#REF!&lt;&gt;"",1,0))</f>
        <v>#REF!</v>
      </c>
      <c r="Y55" s="211" t="e">
        <f>IF('Crisis Indicator Data'!#REF!="No Data",1,IF(#REF!&lt;&gt;"",1,0))</f>
        <v>#REF!</v>
      </c>
      <c r="Z55" s="211" t="e">
        <f>IF('Crisis Indicator Data'!#REF!="No Data",1,IF(#REF!&lt;&gt;"",1,0))</f>
        <v>#REF!</v>
      </c>
      <c r="AA55" s="211" t="e">
        <f>IF('Crisis Indicator Data'!#REF!="No Data",1,IF(#REF!&lt;&gt;"",1,0))</f>
        <v>#REF!</v>
      </c>
      <c r="AB55" s="211" t="e">
        <f>IF('Crisis Indicator Data'!#REF!="No Data",1,IF(#REF!&lt;&gt;"",1,0))</f>
        <v>#REF!</v>
      </c>
      <c r="AC55" s="211" t="e">
        <f>IF('Crisis Indicator Data'!#REF!="No Data",1,IF(#REF!&lt;&gt;"",1,0))</f>
        <v>#REF!</v>
      </c>
      <c r="AD55" s="211" t="e">
        <f>IF('Crisis Indicator Data'!#REF!="No Data",1,IF(#REF!&lt;&gt;"",1,0))</f>
        <v>#REF!</v>
      </c>
      <c r="AE55" s="211" t="e">
        <f>IF('Crisis Indicator Data'!#REF!="No Data",1,IF(#REF!&lt;&gt;"",1,0))</f>
        <v>#REF!</v>
      </c>
      <c r="AF55" s="211" t="e">
        <f>IF('Crisis Indicator Data'!#REF!="No Data",1,IF(#REF!&lt;&gt;"",1,0))</f>
        <v>#REF!</v>
      </c>
      <c r="AG55" s="211" t="e">
        <f>IF('Crisis Indicator Data'!#REF!="No Data",1,IF(#REF!&lt;&gt;"",1,0))</f>
        <v>#REF!</v>
      </c>
      <c r="AH55" s="211" t="e">
        <f>IF('Crisis Indicator Data'!#REF!="No Data",1,IF(#REF!&lt;&gt;"",1,0))</f>
        <v>#REF!</v>
      </c>
      <c r="AI55" s="211" t="e">
        <f>IF('Crisis Indicator Data'!#REF!="No Data",1,IF(#REF!&lt;&gt;"",1,0))</f>
        <v>#REF!</v>
      </c>
      <c r="AJ55" s="211" t="e">
        <f>IF('Crisis Indicator Data'!#REF!="No Data",1,IF(#REF!&lt;&gt;"",1,0))</f>
        <v>#REF!</v>
      </c>
      <c r="AK55" s="211" t="e">
        <f>IF('Crisis Indicator Data'!#REF!="No Data",1,IF(#REF!&lt;&gt;"",1,0))</f>
        <v>#REF!</v>
      </c>
      <c r="AL55" s="211" t="e">
        <f>IF('Crisis Indicator Data'!#REF!="No Data",1,IF(#REF!&lt;&gt;"",1,0))</f>
        <v>#REF!</v>
      </c>
      <c r="AM55" s="211" t="e">
        <f>IF('Crisis Indicator Data'!#REF!="No Data",1,IF(#REF!&lt;&gt;"",1,0))</f>
        <v>#REF!</v>
      </c>
      <c r="AN55" s="211" t="e">
        <f>IF('Crisis Indicator Data'!#REF!="No Data",1,IF(#REF!&lt;&gt;"",1,0))</f>
        <v>#REF!</v>
      </c>
      <c r="AO55" s="211" t="e">
        <f>IF('Crisis Indicator Data'!#REF!="No Data",1,IF(#REF!&lt;&gt;"",1,0))</f>
        <v>#REF!</v>
      </c>
      <c r="AP55" s="211" t="e">
        <f>IF('Crisis Indicator Data'!#REF!="No Data",1,IF(#REF!&lt;&gt;"",1,0))</f>
        <v>#REF!</v>
      </c>
      <c r="AQ55" s="211" t="e">
        <f>IF('Crisis Indicator Data'!#REF!="No Data",1,IF(#REF!&lt;&gt;"",1,0))</f>
        <v>#REF!</v>
      </c>
      <c r="AR55" s="211" t="e">
        <f>IF('Crisis Indicator Data'!#REF!="No Data",1,IF(#REF!&lt;&gt;"",1,0))</f>
        <v>#REF!</v>
      </c>
      <c r="AS55" s="211" t="e">
        <f>IF('Crisis Indicator Data'!#REF!="No Data",1,IF(#REF!&lt;&gt;"",1,0))</f>
        <v>#REF!</v>
      </c>
      <c r="AT55" s="211" t="e">
        <f>IF('Crisis Indicator Data'!#REF!="No Data",1,IF(#REF!&lt;&gt;"",1,0))</f>
        <v>#REF!</v>
      </c>
      <c r="AU55" s="211" t="e">
        <f>IF('Crisis Indicator Data'!#REF!="No Data",1,IF(#REF!&lt;&gt;"",1,0))</f>
        <v>#REF!</v>
      </c>
      <c r="AV55" s="211" t="e">
        <f>IF('Crisis Indicator Data'!#REF!="No Data",1,IF(#REF!&lt;&gt;"",1,0))</f>
        <v>#REF!</v>
      </c>
      <c r="AW55" s="211" t="e">
        <f>IF('Crisis Indicator Data'!#REF!="No Data",1,IF(#REF!&lt;&gt;"",1,0))</f>
        <v>#REF!</v>
      </c>
      <c r="AX55" s="211" t="e">
        <f>IF('Crisis Indicator Data'!#REF!="No Data",1,IF(#REF!&lt;&gt;"",1,0))</f>
        <v>#REF!</v>
      </c>
      <c r="AY55" s="211" t="e">
        <f>IF('Crisis Indicator Data'!#REF!="No Data",1,IF(#REF!&lt;&gt;"",1,0))</f>
        <v>#REF!</v>
      </c>
      <c r="AZ55" s="211" t="e">
        <f>IF('Crisis Indicator Data'!#REF!="No Data",1,IF(#REF!&lt;&gt;"",1,0))</f>
        <v>#REF!</v>
      </c>
      <c r="BA55" t="e">
        <f t="shared" si="2"/>
        <v>#REF!</v>
      </c>
      <c r="BB55" s="22" t="e">
        <f t="shared" si="3"/>
        <v>#REF!</v>
      </c>
    </row>
    <row r="56" spans="1:54" x14ac:dyDescent="0.25">
      <c r="A56" t="s">
        <v>8448</v>
      </c>
      <c r="B56" s="211" t="e">
        <f>IF('Crisis Indicator Data'!#REF!="No Data",1,IF(#REF!&lt;&gt;"",1,0))</f>
        <v>#REF!</v>
      </c>
      <c r="C56" s="211" t="e">
        <f>IF('Crisis Indicator Data'!#REF!="No Data",1,IF(#REF!&lt;&gt;"",1,0))</f>
        <v>#REF!</v>
      </c>
      <c r="D56" s="211" t="e">
        <f>IF('Crisis Indicator Data'!#REF!="No Data",1,IF(#REF!&lt;&gt;"",1,0))</f>
        <v>#REF!</v>
      </c>
      <c r="E56" s="211" t="e">
        <f>IF('Crisis Indicator Data'!#REF!="No Data",1,IF(#REF!&lt;&gt;"",1,0))</f>
        <v>#REF!</v>
      </c>
      <c r="F56" s="211" t="e">
        <f>IF('Crisis Indicator Data'!#REF!="No Data",1,IF(#REF!&lt;&gt;"",1,0))</f>
        <v>#REF!</v>
      </c>
      <c r="G56" s="211" t="e">
        <f>IF('Crisis Indicator Data'!#REF!="No Data",1,IF(#REF!&lt;&gt;"",1,0))</f>
        <v>#REF!</v>
      </c>
      <c r="H56" s="211" t="e">
        <f>IF('Crisis Indicator Data'!#REF!="No Data",1,IF(#REF!&lt;&gt;"",1,0))</f>
        <v>#REF!</v>
      </c>
      <c r="I56" s="211" t="e">
        <f>IF('Crisis Indicator Data'!#REF!="No Data",1,IF(#REF!&lt;&gt;"",1,0))</f>
        <v>#REF!</v>
      </c>
      <c r="J56" s="211" t="e">
        <f>IF('Crisis Indicator Data'!#REF!="No Data",1,IF(#REF!&lt;&gt;"",1,0))</f>
        <v>#REF!</v>
      </c>
      <c r="K56" s="211" t="e">
        <f>IF('Crisis Indicator Data'!#REF!="No Data",1,IF(#REF!&lt;&gt;"",1,0))</f>
        <v>#REF!</v>
      </c>
      <c r="L56" s="211" t="e">
        <f>IF('Crisis Indicator Data'!#REF!="No Data",1,IF(#REF!&lt;&gt;"",1,0))</f>
        <v>#REF!</v>
      </c>
      <c r="M56" s="211" t="e">
        <f>IF('Crisis Indicator Data'!#REF!="No Data",1,IF(#REF!&lt;&gt;"",1,0))</f>
        <v>#REF!</v>
      </c>
      <c r="N56" s="211" t="e">
        <f>IF('Crisis Indicator Data'!#REF!="No Data",1,IF(#REF!&lt;&gt;"",1,0))</f>
        <v>#REF!</v>
      </c>
      <c r="O56" s="211" t="e">
        <f>IF('Crisis Indicator Data'!#REF!="No Data",1,IF(#REF!&lt;&gt;"",1,0))</f>
        <v>#REF!</v>
      </c>
      <c r="P56" s="211" t="e">
        <f>IF('Crisis Indicator Data'!#REF!="No Data",1,IF(#REF!&lt;&gt;"",1,0))</f>
        <v>#REF!</v>
      </c>
      <c r="Q56" s="211" t="e">
        <f>IF('Crisis Indicator Data'!#REF!="No Data",1,IF(#REF!&lt;&gt;"",1,0))</f>
        <v>#REF!</v>
      </c>
      <c r="R56" s="211" t="e">
        <f>IF('Crisis Indicator Data'!#REF!="No Data",1,IF(#REF!&lt;&gt;"",1,0))</f>
        <v>#REF!</v>
      </c>
      <c r="S56" s="211" t="e">
        <f>IF('Crisis Indicator Data'!#REF!="No Data",1,IF(#REF!&lt;&gt;"",1,0))</f>
        <v>#REF!</v>
      </c>
      <c r="T56" s="211" t="e">
        <f>IF('Crisis Indicator Data'!#REF!="No Data",1,IF(#REF!&lt;&gt;"",1,0))</f>
        <v>#REF!</v>
      </c>
      <c r="U56" s="211" t="e">
        <f>IF('Crisis Indicator Data'!#REF!="No Data",1,IF(#REF!&lt;&gt;"",1,0))</f>
        <v>#REF!</v>
      </c>
      <c r="V56" s="211" t="e">
        <f>IF('Crisis Indicator Data'!#REF!="No Data",1,IF(#REF!&lt;&gt;"",1,0))</f>
        <v>#REF!</v>
      </c>
      <c r="W56" s="211" t="e">
        <f>IF('Crisis Indicator Data'!#REF!="No Data",1,IF(#REF!&lt;&gt;"",1,0))</f>
        <v>#REF!</v>
      </c>
      <c r="X56" s="211" t="e">
        <f>IF('Crisis Indicator Data'!#REF!="No Data",1,IF(#REF!&lt;&gt;"",1,0))</f>
        <v>#REF!</v>
      </c>
      <c r="Y56" s="211" t="e">
        <f>IF('Crisis Indicator Data'!#REF!="No Data",1,IF(#REF!&lt;&gt;"",1,0))</f>
        <v>#REF!</v>
      </c>
      <c r="Z56" s="211" t="e">
        <f>IF('Crisis Indicator Data'!#REF!="No Data",1,IF(#REF!&lt;&gt;"",1,0))</f>
        <v>#REF!</v>
      </c>
      <c r="AA56" s="211" t="e">
        <f>IF('Crisis Indicator Data'!#REF!="No Data",1,IF(#REF!&lt;&gt;"",1,0))</f>
        <v>#REF!</v>
      </c>
      <c r="AB56" s="211" t="e">
        <f>IF('Crisis Indicator Data'!#REF!="No Data",1,IF(#REF!&lt;&gt;"",1,0))</f>
        <v>#REF!</v>
      </c>
      <c r="AC56" s="211" t="e">
        <f>IF('Crisis Indicator Data'!#REF!="No Data",1,IF(#REF!&lt;&gt;"",1,0))</f>
        <v>#REF!</v>
      </c>
      <c r="AD56" s="211" t="e">
        <f>IF('Crisis Indicator Data'!#REF!="No Data",1,IF(#REF!&lt;&gt;"",1,0))</f>
        <v>#REF!</v>
      </c>
      <c r="AE56" s="211" t="e">
        <f>IF('Crisis Indicator Data'!#REF!="No Data",1,IF(#REF!&lt;&gt;"",1,0))</f>
        <v>#REF!</v>
      </c>
      <c r="AF56" s="211" t="e">
        <f>IF('Crisis Indicator Data'!#REF!="No Data",1,IF(#REF!&lt;&gt;"",1,0))</f>
        <v>#REF!</v>
      </c>
      <c r="AG56" s="211" t="e">
        <f>IF('Crisis Indicator Data'!#REF!="No Data",1,IF(#REF!&lt;&gt;"",1,0))</f>
        <v>#REF!</v>
      </c>
      <c r="AH56" s="211" t="e">
        <f>IF('Crisis Indicator Data'!#REF!="No Data",1,IF(#REF!&lt;&gt;"",1,0))</f>
        <v>#REF!</v>
      </c>
      <c r="AI56" s="211" t="e">
        <f>IF('Crisis Indicator Data'!#REF!="No Data",1,IF(#REF!&lt;&gt;"",1,0))</f>
        <v>#REF!</v>
      </c>
      <c r="AJ56" s="211" t="e">
        <f>IF('Crisis Indicator Data'!#REF!="No Data",1,IF(#REF!&lt;&gt;"",1,0))</f>
        <v>#REF!</v>
      </c>
      <c r="AK56" s="211" t="e">
        <f>IF('Crisis Indicator Data'!#REF!="No Data",1,IF(#REF!&lt;&gt;"",1,0))</f>
        <v>#REF!</v>
      </c>
      <c r="AL56" s="211" t="e">
        <f>IF('Crisis Indicator Data'!#REF!="No Data",1,IF(#REF!&lt;&gt;"",1,0))</f>
        <v>#REF!</v>
      </c>
      <c r="AM56" s="211" t="e">
        <f>IF('Crisis Indicator Data'!#REF!="No Data",1,IF(#REF!&lt;&gt;"",1,0))</f>
        <v>#REF!</v>
      </c>
      <c r="AN56" s="211" t="e">
        <f>IF('Crisis Indicator Data'!#REF!="No Data",1,IF(#REF!&lt;&gt;"",1,0))</f>
        <v>#REF!</v>
      </c>
      <c r="AO56" s="211" t="e">
        <f>IF('Crisis Indicator Data'!#REF!="No Data",1,IF(#REF!&lt;&gt;"",1,0))</f>
        <v>#REF!</v>
      </c>
      <c r="AP56" s="211" t="e">
        <f>IF('Crisis Indicator Data'!#REF!="No Data",1,IF(#REF!&lt;&gt;"",1,0))</f>
        <v>#REF!</v>
      </c>
      <c r="AQ56" s="211" t="e">
        <f>IF('Crisis Indicator Data'!#REF!="No Data",1,IF(#REF!&lt;&gt;"",1,0))</f>
        <v>#REF!</v>
      </c>
      <c r="AR56" s="211" t="e">
        <f>IF('Crisis Indicator Data'!#REF!="No Data",1,IF(#REF!&lt;&gt;"",1,0))</f>
        <v>#REF!</v>
      </c>
      <c r="AS56" s="211" t="e">
        <f>IF('Crisis Indicator Data'!#REF!="No Data",1,IF(#REF!&lt;&gt;"",1,0))</f>
        <v>#REF!</v>
      </c>
      <c r="AT56" s="211" t="e">
        <f>IF('Crisis Indicator Data'!#REF!="No Data",1,IF(#REF!&lt;&gt;"",1,0))</f>
        <v>#REF!</v>
      </c>
      <c r="AU56" s="211" t="e">
        <f>IF('Crisis Indicator Data'!#REF!="No Data",1,IF(#REF!&lt;&gt;"",1,0))</f>
        <v>#REF!</v>
      </c>
      <c r="AV56" s="211" t="e">
        <f>IF('Crisis Indicator Data'!#REF!="No Data",1,IF(#REF!&lt;&gt;"",1,0))</f>
        <v>#REF!</v>
      </c>
      <c r="AW56" s="211" t="e">
        <f>IF('Crisis Indicator Data'!#REF!="No Data",1,IF(#REF!&lt;&gt;"",1,0))</f>
        <v>#REF!</v>
      </c>
      <c r="AX56" s="211" t="e">
        <f>IF('Crisis Indicator Data'!#REF!="No Data",1,IF(#REF!&lt;&gt;"",1,0))</f>
        <v>#REF!</v>
      </c>
      <c r="AY56" s="211" t="e">
        <f>IF('Crisis Indicator Data'!#REF!="No Data",1,IF(#REF!&lt;&gt;"",1,0))</f>
        <v>#REF!</v>
      </c>
      <c r="AZ56" s="211" t="e">
        <f>IF('Crisis Indicator Data'!#REF!="No Data",1,IF(#REF!&lt;&gt;"",1,0))</f>
        <v>#REF!</v>
      </c>
      <c r="BA56" t="e">
        <f t="shared" si="2"/>
        <v>#REF!</v>
      </c>
      <c r="BB56" s="22" t="e">
        <f t="shared" si="3"/>
        <v>#REF!</v>
      </c>
    </row>
    <row r="57" spans="1:54" x14ac:dyDescent="0.25">
      <c r="A57" t="s">
        <v>8449</v>
      </c>
      <c r="B57" s="211" t="e">
        <f>IF('Crisis Indicator Data'!#REF!="No Data",1,IF(#REF!&lt;&gt;"",1,0))</f>
        <v>#REF!</v>
      </c>
      <c r="C57" s="211" t="e">
        <f>IF('Crisis Indicator Data'!#REF!="No Data",1,IF(#REF!&lt;&gt;"",1,0))</f>
        <v>#REF!</v>
      </c>
      <c r="D57" s="211" t="e">
        <f>IF('Crisis Indicator Data'!#REF!="No Data",1,IF(#REF!&lt;&gt;"",1,0))</f>
        <v>#REF!</v>
      </c>
      <c r="E57" s="211" t="e">
        <f>IF('Crisis Indicator Data'!#REF!="No Data",1,IF(#REF!&lt;&gt;"",1,0))</f>
        <v>#REF!</v>
      </c>
      <c r="F57" s="211" t="e">
        <f>IF('Crisis Indicator Data'!#REF!="No Data",1,IF(#REF!&lt;&gt;"",1,0))</f>
        <v>#REF!</v>
      </c>
      <c r="G57" s="211" t="e">
        <f>IF('Crisis Indicator Data'!#REF!="No Data",1,IF(#REF!&lt;&gt;"",1,0))</f>
        <v>#REF!</v>
      </c>
      <c r="H57" s="211" t="e">
        <f>IF('Crisis Indicator Data'!#REF!="No Data",1,IF(#REF!&lt;&gt;"",1,0))</f>
        <v>#REF!</v>
      </c>
      <c r="I57" s="211" t="e">
        <f>IF('Crisis Indicator Data'!#REF!="No Data",1,IF(#REF!&lt;&gt;"",1,0))</f>
        <v>#REF!</v>
      </c>
      <c r="J57" s="211" t="e">
        <f>IF('Crisis Indicator Data'!#REF!="No Data",1,IF(#REF!&lt;&gt;"",1,0))</f>
        <v>#REF!</v>
      </c>
      <c r="K57" s="211" t="e">
        <f>IF('Crisis Indicator Data'!#REF!="No Data",1,IF(#REF!&lt;&gt;"",1,0))</f>
        <v>#REF!</v>
      </c>
      <c r="L57" s="211" t="e">
        <f>IF('Crisis Indicator Data'!#REF!="No Data",1,IF(#REF!&lt;&gt;"",1,0))</f>
        <v>#REF!</v>
      </c>
      <c r="M57" s="211" t="e">
        <f>IF('Crisis Indicator Data'!#REF!="No Data",1,IF(#REF!&lt;&gt;"",1,0))</f>
        <v>#REF!</v>
      </c>
      <c r="N57" s="211" t="e">
        <f>IF('Crisis Indicator Data'!#REF!="No Data",1,IF(#REF!&lt;&gt;"",1,0))</f>
        <v>#REF!</v>
      </c>
      <c r="O57" s="211" t="e">
        <f>IF('Crisis Indicator Data'!#REF!="No Data",1,IF(#REF!&lt;&gt;"",1,0))</f>
        <v>#REF!</v>
      </c>
      <c r="P57" s="211" t="e">
        <f>IF('Crisis Indicator Data'!#REF!="No Data",1,IF(#REF!&lt;&gt;"",1,0))</f>
        <v>#REF!</v>
      </c>
      <c r="Q57" s="211" t="e">
        <f>IF('Crisis Indicator Data'!#REF!="No Data",1,IF(#REF!&lt;&gt;"",1,0))</f>
        <v>#REF!</v>
      </c>
      <c r="R57" s="211" t="e">
        <f>IF('Crisis Indicator Data'!#REF!="No Data",1,IF(#REF!&lt;&gt;"",1,0))</f>
        <v>#REF!</v>
      </c>
      <c r="S57" s="211" t="e">
        <f>IF('Crisis Indicator Data'!#REF!="No Data",1,IF(#REF!&lt;&gt;"",1,0))</f>
        <v>#REF!</v>
      </c>
      <c r="T57" s="211" t="e">
        <f>IF('Crisis Indicator Data'!#REF!="No Data",1,IF(#REF!&lt;&gt;"",1,0))</f>
        <v>#REF!</v>
      </c>
      <c r="U57" s="211" t="e">
        <f>IF('Crisis Indicator Data'!#REF!="No Data",1,IF(#REF!&lt;&gt;"",1,0))</f>
        <v>#REF!</v>
      </c>
      <c r="V57" s="211" t="e">
        <f>IF('Crisis Indicator Data'!#REF!="No Data",1,IF(#REF!&lt;&gt;"",1,0))</f>
        <v>#REF!</v>
      </c>
      <c r="W57" s="211" t="e">
        <f>IF('Crisis Indicator Data'!#REF!="No Data",1,IF(#REF!&lt;&gt;"",1,0))</f>
        <v>#REF!</v>
      </c>
      <c r="X57" s="211" t="e">
        <f>IF('Crisis Indicator Data'!#REF!="No Data",1,IF(#REF!&lt;&gt;"",1,0))</f>
        <v>#REF!</v>
      </c>
      <c r="Y57" s="211" t="e">
        <f>IF('Crisis Indicator Data'!#REF!="No Data",1,IF(#REF!&lt;&gt;"",1,0))</f>
        <v>#REF!</v>
      </c>
      <c r="Z57" s="211" t="e">
        <f>IF('Crisis Indicator Data'!#REF!="No Data",1,IF(#REF!&lt;&gt;"",1,0))</f>
        <v>#REF!</v>
      </c>
      <c r="AA57" s="211" t="e">
        <f>IF('Crisis Indicator Data'!#REF!="No Data",1,IF(#REF!&lt;&gt;"",1,0))</f>
        <v>#REF!</v>
      </c>
      <c r="AB57" s="211" t="e">
        <f>IF('Crisis Indicator Data'!#REF!="No Data",1,IF(#REF!&lt;&gt;"",1,0))</f>
        <v>#REF!</v>
      </c>
      <c r="AC57" s="211" t="e">
        <f>IF('Crisis Indicator Data'!#REF!="No Data",1,IF(#REF!&lt;&gt;"",1,0))</f>
        <v>#REF!</v>
      </c>
      <c r="AD57" s="211" t="e">
        <f>IF('Crisis Indicator Data'!#REF!="No Data",1,IF(#REF!&lt;&gt;"",1,0))</f>
        <v>#REF!</v>
      </c>
      <c r="AE57" s="211" t="e">
        <f>IF('Crisis Indicator Data'!#REF!="No Data",1,IF(#REF!&lt;&gt;"",1,0))</f>
        <v>#REF!</v>
      </c>
      <c r="AF57" s="211" t="e">
        <f>IF('Crisis Indicator Data'!#REF!="No Data",1,IF(#REF!&lt;&gt;"",1,0))</f>
        <v>#REF!</v>
      </c>
      <c r="AG57" s="211" t="e">
        <f>IF('Crisis Indicator Data'!#REF!="No Data",1,IF(#REF!&lt;&gt;"",1,0))</f>
        <v>#REF!</v>
      </c>
      <c r="AH57" s="211" t="e">
        <f>IF('Crisis Indicator Data'!#REF!="No Data",1,IF(#REF!&lt;&gt;"",1,0))</f>
        <v>#REF!</v>
      </c>
      <c r="AI57" s="211" t="e">
        <f>IF('Crisis Indicator Data'!#REF!="No Data",1,IF(#REF!&lt;&gt;"",1,0))</f>
        <v>#REF!</v>
      </c>
      <c r="AJ57" s="211" t="e">
        <f>IF('Crisis Indicator Data'!#REF!="No Data",1,IF(#REF!&lt;&gt;"",1,0))</f>
        <v>#REF!</v>
      </c>
      <c r="AK57" s="211" t="e">
        <f>IF('Crisis Indicator Data'!#REF!="No Data",1,IF(#REF!&lt;&gt;"",1,0))</f>
        <v>#REF!</v>
      </c>
      <c r="AL57" s="211" t="e">
        <f>IF('Crisis Indicator Data'!#REF!="No Data",1,IF(#REF!&lt;&gt;"",1,0))</f>
        <v>#REF!</v>
      </c>
      <c r="AM57" s="211" t="e">
        <f>IF('Crisis Indicator Data'!#REF!="No Data",1,IF(#REF!&lt;&gt;"",1,0))</f>
        <v>#REF!</v>
      </c>
      <c r="AN57" s="211" t="e">
        <f>IF('Crisis Indicator Data'!#REF!="No Data",1,IF(#REF!&lt;&gt;"",1,0))</f>
        <v>#REF!</v>
      </c>
      <c r="AO57" s="211" t="e">
        <f>IF('Crisis Indicator Data'!#REF!="No Data",1,IF(#REF!&lt;&gt;"",1,0))</f>
        <v>#REF!</v>
      </c>
      <c r="AP57" s="211" t="e">
        <f>IF('Crisis Indicator Data'!#REF!="No Data",1,IF(#REF!&lt;&gt;"",1,0))</f>
        <v>#REF!</v>
      </c>
      <c r="AQ57" s="211" t="e">
        <f>IF('Crisis Indicator Data'!#REF!="No Data",1,IF(#REF!&lt;&gt;"",1,0))</f>
        <v>#REF!</v>
      </c>
      <c r="AR57" s="211" t="e">
        <f>IF('Crisis Indicator Data'!#REF!="No Data",1,IF(#REF!&lt;&gt;"",1,0))</f>
        <v>#REF!</v>
      </c>
      <c r="AS57" s="211" t="e">
        <f>IF('Crisis Indicator Data'!#REF!="No Data",1,IF(#REF!&lt;&gt;"",1,0))</f>
        <v>#REF!</v>
      </c>
      <c r="AT57" s="211" t="e">
        <f>IF('Crisis Indicator Data'!#REF!="No Data",1,IF(#REF!&lt;&gt;"",1,0))</f>
        <v>#REF!</v>
      </c>
      <c r="AU57" s="211" t="e">
        <f>IF('Crisis Indicator Data'!#REF!="No Data",1,IF(#REF!&lt;&gt;"",1,0))</f>
        <v>#REF!</v>
      </c>
      <c r="AV57" s="211" t="e">
        <f>IF('Crisis Indicator Data'!#REF!="No Data",1,IF(#REF!&lt;&gt;"",1,0))</f>
        <v>#REF!</v>
      </c>
      <c r="AW57" s="211" t="e">
        <f>IF('Crisis Indicator Data'!#REF!="No Data",1,IF(#REF!&lt;&gt;"",1,0))</f>
        <v>#REF!</v>
      </c>
      <c r="AX57" s="211" t="e">
        <f>IF('Crisis Indicator Data'!#REF!="No Data",1,IF(#REF!&lt;&gt;"",1,0))</f>
        <v>#REF!</v>
      </c>
      <c r="AY57" s="211" t="e">
        <f>IF('Crisis Indicator Data'!#REF!="No Data",1,IF(#REF!&lt;&gt;"",1,0))</f>
        <v>#REF!</v>
      </c>
      <c r="AZ57" s="211" t="e">
        <f>IF('Crisis Indicator Data'!#REF!="No Data",1,IF(#REF!&lt;&gt;"",1,0))</f>
        <v>#REF!</v>
      </c>
      <c r="BA57" t="e">
        <f t="shared" si="2"/>
        <v>#REF!</v>
      </c>
      <c r="BB57" s="22" t="e">
        <f t="shared" si="3"/>
        <v>#REF!</v>
      </c>
    </row>
    <row r="58" spans="1:54" x14ac:dyDescent="0.25">
      <c r="A58" t="s">
        <v>8453</v>
      </c>
      <c r="B58" s="211" t="e">
        <f>IF('Crisis Indicator Data'!#REF!="No Data",1,IF(#REF!&lt;&gt;"",1,0))</f>
        <v>#REF!</v>
      </c>
      <c r="C58" s="211" t="e">
        <f>IF('Crisis Indicator Data'!#REF!="No Data",1,IF(#REF!&lt;&gt;"",1,0))</f>
        <v>#REF!</v>
      </c>
      <c r="D58" s="211" t="e">
        <f>IF('Crisis Indicator Data'!#REF!="No Data",1,IF(#REF!&lt;&gt;"",1,0))</f>
        <v>#REF!</v>
      </c>
      <c r="E58" s="211" t="e">
        <f>IF('Crisis Indicator Data'!#REF!="No Data",1,IF(#REF!&lt;&gt;"",1,0))</f>
        <v>#REF!</v>
      </c>
      <c r="F58" s="211" t="e">
        <f>IF('Crisis Indicator Data'!#REF!="No Data",1,IF(#REF!&lt;&gt;"",1,0))</f>
        <v>#REF!</v>
      </c>
      <c r="G58" s="211" t="e">
        <f>IF('Crisis Indicator Data'!#REF!="No Data",1,IF(#REF!&lt;&gt;"",1,0))</f>
        <v>#REF!</v>
      </c>
      <c r="H58" s="211" t="e">
        <f>IF('Crisis Indicator Data'!#REF!="No Data",1,IF(#REF!&lt;&gt;"",1,0))</f>
        <v>#REF!</v>
      </c>
      <c r="I58" s="211" t="e">
        <f>IF('Crisis Indicator Data'!#REF!="No Data",1,IF(#REF!&lt;&gt;"",1,0))</f>
        <v>#REF!</v>
      </c>
      <c r="J58" s="211" t="e">
        <f>IF('Crisis Indicator Data'!#REF!="No Data",1,IF(#REF!&lt;&gt;"",1,0))</f>
        <v>#REF!</v>
      </c>
      <c r="K58" s="211" t="e">
        <f>IF('Crisis Indicator Data'!#REF!="No Data",1,IF(#REF!&lt;&gt;"",1,0))</f>
        <v>#REF!</v>
      </c>
      <c r="L58" s="211" t="e">
        <f>IF('Crisis Indicator Data'!#REF!="No Data",1,IF(#REF!&lt;&gt;"",1,0))</f>
        <v>#REF!</v>
      </c>
      <c r="M58" s="211" t="e">
        <f>IF('Crisis Indicator Data'!#REF!="No Data",1,IF(#REF!&lt;&gt;"",1,0))</f>
        <v>#REF!</v>
      </c>
      <c r="N58" s="211" t="e">
        <f>IF('Crisis Indicator Data'!#REF!="No Data",1,IF(#REF!&lt;&gt;"",1,0))</f>
        <v>#REF!</v>
      </c>
      <c r="O58" s="211" t="e">
        <f>IF('Crisis Indicator Data'!#REF!="No Data",1,IF(#REF!&lt;&gt;"",1,0))</f>
        <v>#REF!</v>
      </c>
      <c r="P58" s="211" t="e">
        <f>IF('Crisis Indicator Data'!#REF!="No Data",1,IF(#REF!&lt;&gt;"",1,0))</f>
        <v>#REF!</v>
      </c>
      <c r="Q58" s="211" t="e">
        <f>IF('Crisis Indicator Data'!#REF!="No Data",1,IF(#REF!&lt;&gt;"",1,0))</f>
        <v>#REF!</v>
      </c>
      <c r="R58" s="211" t="e">
        <f>IF('Crisis Indicator Data'!#REF!="No Data",1,IF(#REF!&lt;&gt;"",1,0))</f>
        <v>#REF!</v>
      </c>
      <c r="S58" s="211" t="e">
        <f>IF('Crisis Indicator Data'!#REF!="No Data",1,IF(#REF!&lt;&gt;"",1,0))</f>
        <v>#REF!</v>
      </c>
      <c r="T58" s="211" t="e">
        <f>IF('Crisis Indicator Data'!#REF!="No Data",1,IF(#REF!&lt;&gt;"",1,0))</f>
        <v>#REF!</v>
      </c>
      <c r="U58" s="211" t="e">
        <f>IF('Crisis Indicator Data'!#REF!="No Data",1,IF(#REF!&lt;&gt;"",1,0))</f>
        <v>#REF!</v>
      </c>
      <c r="V58" s="211" t="e">
        <f>IF('Crisis Indicator Data'!#REF!="No Data",1,IF(#REF!&lt;&gt;"",1,0))</f>
        <v>#REF!</v>
      </c>
      <c r="W58" s="211" t="e">
        <f>IF('Crisis Indicator Data'!#REF!="No Data",1,IF(#REF!&lt;&gt;"",1,0))</f>
        <v>#REF!</v>
      </c>
      <c r="X58" s="211" t="e">
        <f>IF('Crisis Indicator Data'!#REF!="No Data",1,IF(#REF!&lt;&gt;"",1,0))</f>
        <v>#REF!</v>
      </c>
      <c r="Y58" s="211" t="e">
        <f>IF('Crisis Indicator Data'!#REF!="No Data",1,IF(#REF!&lt;&gt;"",1,0))</f>
        <v>#REF!</v>
      </c>
      <c r="Z58" s="211" t="e">
        <f>IF('Crisis Indicator Data'!#REF!="No Data",1,IF(#REF!&lt;&gt;"",1,0))</f>
        <v>#REF!</v>
      </c>
      <c r="AA58" s="211" t="e">
        <f>IF('Crisis Indicator Data'!#REF!="No Data",1,IF(#REF!&lt;&gt;"",1,0))</f>
        <v>#REF!</v>
      </c>
      <c r="AB58" s="211" t="e">
        <f>IF('Crisis Indicator Data'!#REF!="No Data",1,IF(#REF!&lt;&gt;"",1,0))</f>
        <v>#REF!</v>
      </c>
      <c r="AC58" s="211" t="e">
        <f>IF('Crisis Indicator Data'!#REF!="No Data",1,IF(#REF!&lt;&gt;"",1,0))</f>
        <v>#REF!</v>
      </c>
      <c r="AD58" s="211" t="e">
        <f>IF('Crisis Indicator Data'!#REF!="No Data",1,IF(#REF!&lt;&gt;"",1,0))</f>
        <v>#REF!</v>
      </c>
      <c r="AE58" s="211" t="e">
        <f>IF('Crisis Indicator Data'!#REF!="No Data",1,IF(#REF!&lt;&gt;"",1,0))</f>
        <v>#REF!</v>
      </c>
      <c r="AF58" s="211" t="e">
        <f>IF('Crisis Indicator Data'!#REF!="No Data",1,IF(#REF!&lt;&gt;"",1,0))</f>
        <v>#REF!</v>
      </c>
      <c r="AG58" s="211" t="e">
        <f>IF('Crisis Indicator Data'!#REF!="No Data",1,IF(#REF!&lt;&gt;"",1,0))</f>
        <v>#REF!</v>
      </c>
      <c r="AH58" s="211" t="e">
        <f>IF('Crisis Indicator Data'!#REF!="No Data",1,IF(#REF!&lt;&gt;"",1,0))</f>
        <v>#REF!</v>
      </c>
      <c r="AI58" s="211" t="e">
        <f>IF('Crisis Indicator Data'!#REF!="No Data",1,IF(#REF!&lt;&gt;"",1,0))</f>
        <v>#REF!</v>
      </c>
      <c r="AJ58" s="211" t="e">
        <f>IF('Crisis Indicator Data'!#REF!="No Data",1,IF(#REF!&lt;&gt;"",1,0))</f>
        <v>#REF!</v>
      </c>
      <c r="AK58" s="211" t="e">
        <f>IF('Crisis Indicator Data'!#REF!="No Data",1,IF(#REF!&lt;&gt;"",1,0))</f>
        <v>#REF!</v>
      </c>
      <c r="AL58" s="211" t="e">
        <f>IF('Crisis Indicator Data'!#REF!="No Data",1,IF(#REF!&lt;&gt;"",1,0))</f>
        <v>#REF!</v>
      </c>
      <c r="AM58" s="211" t="e">
        <f>IF('Crisis Indicator Data'!#REF!="No Data",1,IF(#REF!&lt;&gt;"",1,0))</f>
        <v>#REF!</v>
      </c>
      <c r="AN58" s="211" t="e">
        <f>IF('Crisis Indicator Data'!#REF!="No Data",1,IF(#REF!&lt;&gt;"",1,0))</f>
        <v>#REF!</v>
      </c>
      <c r="AO58" s="211" t="e">
        <f>IF('Crisis Indicator Data'!#REF!="No Data",1,IF(#REF!&lt;&gt;"",1,0))</f>
        <v>#REF!</v>
      </c>
      <c r="AP58" s="211" t="e">
        <f>IF('Crisis Indicator Data'!#REF!="No Data",1,IF(#REF!&lt;&gt;"",1,0))</f>
        <v>#REF!</v>
      </c>
      <c r="AQ58" s="211" t="e">
        <f>IF('Crisis Indicator Data'!#REF!="No Data",1,IF(#REF!&lt;&gt;"",1,0))</f>
        <v>#REF!</v>
      </c>
      <c r="AR58" s="211" t="e">
        <f>IF('Crisis Indicator Data'!#REF!="No Data",1,IF(#REF!&lt;&gt;"",1,0))</f>
        <v>#REF!</v>
      </c>
      <c r="AS58" s="211" t="e">
        <f>IF('Crisis Indicator Data'!#REF!="No Data",1,IF(#REF!&lt;&gt;"",1,0))</f>
        <v>#REF!</v>
      </c>
      <c r="AT58" s="211" t="e">
        <f>IF('Crisis Indicator Data'!#REF!="No Data",1,IF(#REF!&lt;&gt;"",1,0))</f>
        <v>#REF!</v>
      </c>
      <c r="AU58" s="211" t="e">
        <f>IF('Crisis Indicator Data'!#REF!="No Data",1,IF(#REF!&lt;&gt;"",1,0))</f>
        <v>#REF!</v>
      </c>
      <c r="AV58" s="211" t="e">
        <f>IF('Crisis Indicator Data'!#REF!="No Data",1,IF(#REF!&lt;&gt;"",1,0))</f>
        <v>#REF!</v>
      </c>
      <c r="AW58" s="211" t="e">
        <f>IF('Crisis Indicator Data'!#REF!="No Data",1,IF(#REF!&lt;&gt;"",1,0))</f>
        <v>#REF!</v>
      </c>
      <c r="AX58" s="211" t="e">
        <f>IF('Crisis Indicator Data'!#REF!="No Data",1,IF(#REF!&lt;&gt;"",1,0))</f>
        <v>#REF!</v>
      </c>
      <c r="AY58" s="211" t="e">
        <f>IF('Crisis Indicator Data'!#REF!="No Data",1,IF(#REF!&lt;&gt;"",1,0))</f>
        <v>#REF!</v>
      </c>
      <c r="AZ58" s="211" t="e">
        <f>IF('Crisis Indicator Data'!#REF!="No Data",1,IF(#REF!&lt;&gt;"",1,0))</f>
        <v>#REF!</v>
      </c>
      <c r="BA58" t="e">
        <f t="shared" si="2"/>
        <v>#REF!</v>
      </c>
      <c r="BB58" s="22" t="e">
        <f t="shared" si="3"/>
        <v>#REF!</v>
      </c>
    </row>
    <row r="59" spans="1:54" x14ac:dyDescent="0.25">
      <c r="A59" t="s">
        <v>8451</v>
      </c>
      <c r="B59" s="211" t="e">
        <f>IF('Crisis Indicator Data'!#REF!="No Data",1,IF(#REF!&lt;&gt;"",1,0))</f>
        <v>#REF!</v>
      </c>
      <c r="C59" s="211" t="e">
        <f>IF('Crisis Indicator Data'!#REF!="No Data",1,IF(#REF!&lt;&gt;"",1,0))</f>
        <v>#REF!</v>
      </c>
      <c r="D59" s="211" t="e">
        <f>IF('Crisis Indicator Data'!#REF!="No Data",1,IF(#REF!&lt;&gt;"",1,0))</f>
        <v>#REF!</v>
      </c>
      <c r="E59" s="211" t="e">
        <f>IF('Crisis Indicator Data'!#REF!="No Data",1,IF(#REF!&lt;&gt;"",1,0))</f>
        <v>#REF!</v>
      </c>
      <c r="F59" s="211" t="e">
        <f>IF('Crisis Indicator Data'!#REF!="No Data",1,IF(#REF!&lt;&gt;"",1,0))</f>
        <v>#REF!</v>
      </c>
      <c r="G59" s="211" t="e">
        <f>IF('Crisis Indicator Data'!#REF!="No Data",1,IF(#REF!&lt;&gt;"",1,0))</f>
        <v>#REF!</v>
      </c>
      <c r="H59" s="211" t="e">
        <f>IF('Crisis Indicator Data'!#REF!="No Data",1,IF(#REF!&lt;&gt;"",1,0))</f>
        <v>#REF!</v>
      </c>
      <c r="I59" s="211" t="e">
        <f>IF('Crisis Indicator Data'!#REF!="No Data",1,IF(#REF!&lt;&gt;"",1,0))</f>
        <v>#REF!</v>
      </c>
      <c r="J59" s="211" t="e">
        <f>IF('Crisis Indicator Data'!#REF!="No Data",1,IF(#REF!&lt;&gt;"",1,0))</f>
        <v>#REF!</v>
      </c>
      <c r="K59" s="211" t="e">
        <f>IF('Crisis Indicator Data'!#REF!="No Data",1,IF(#REF!&lt;&gt;"",1,0))</f>
        <v>#REF!</v>
      </c>
      <c r="L59" s="211" t="e">
        <f>IF('Crisis Indicator Data'!#REF!="No Data",1,IF(#REF!&lt;&gt;"",1,0))</f>
        <v>#REF!</v>
      </c>
      <c r="M59" s="211" t="e">
        <f>IF('Crisis Indicator Data'!#REF!="No Data",1,IF(#REF!&lt;&gt;"",1,0))</f>
        <v>#REF!</v>
      </c>
      <c r="N59" s="211" t="e">
        <f>IF('Crisis Indicator Data'!#REF!="No Data",1,IF(#REF!&lt;&gt;"",1,0))</f>
        <v>#REF!</v>
      </c>
      <c r="O59" s="211" t="e">
        <f>IF('Crisis Indicator Data'!#REF!="No Data",1,IF(#REF!&lt;&gt;"",1,0))</f>
        <v>#REF!</v>
      </c>
      <c r="P59" s="211" t="e">
        <f>IF('Crisis Indicator Data'!#REF!="No Data",1,IF(#REF!&lt;&gt;"",1,0))</f>
        <v>#REF!</v>
      </c>
      <c r="Q59" s="211" t="e">
        <f>IF('Crisis Indicator Data'!#REF!="No Data",1,IF(#REF!&lt;&gt;"",1,0))</f>
        <v>#REF!</v>
      </c>
      <c r="R59" s="211" t="e">
        <f>IF('Crisis Indicator Data'!#REF!="No Data",1,IF(#REF!&lt;&gt;"",1,0))</f>
        <v>#REF!</v>
      </c>
      <c r="S59" s="211" t="e">
        <f>IF('Crisis Indicator Data'!#REF!="No Data",1,IF(#REF!&lt;&gt;"",1,0))</f>
        <v>#REF!</v>
      </c>
      <c r="T59" s="211" t="e">
        <f>IF('Crisis Indicator Data'!#REF!="No Data",1,IF(#REF!&lt;&gt;"",1,0))</f>
        <v>#REF!</v>
      </c>
      <c r="U59" s="211" t="e">
        <f>IF('Crisis Indicator Data'!#REF!="No Data",1,IF(#REF!&lt;&gt;"",1,0))</f>
        <v>#REF!</v>
      </c>
      <c r="V59" s="211" t="e">
        <f>IF('Crisis Indicator Data'!#REF!="No Data",1,IF(#REF!&lt;&gt;"",1,0))</f>
        <v>#REF!</v>
      </c>
      <c r="W59" s="211" t="e">
        <f>IF('Crisis Indicator Data'!#REF!="No Data",1,IF(#REF!&lt;&gt;"",1,0))</f>
        <v>#REF!</v>
      </c>
      <c r="X59" s="211" t="e">
        <f>IF('Crisis Indicator Data'!#REF!="No Data",1,IF(#REF!&lt;&gt;"",1,0))</f>
        <v>#REF!</v>
      </c>
      <c r="Y59" s="211" t="e">
        <f>IF('Crisis Indicator Data'!#REF!="No Data",1,IF(#REF!&lt;&gt;"",1,0))</f>
        <v>#REF!</v>
      </c>
      <c r="Z59" s="211" t="e">
        <f>IF('Crisis Indicator Data'!#REF!="No Data",1,IF(#REF!&lt;&gt;"",1,0))</f>
        <v>#REF!</v>
      </c>
      <c r="AA59" s="211" t="e">
        <f>IF('Crisis Indicator Data'!#REF!="No Data",1,IF(#REF!&lt;&gt;"",1,0))</f>
        <v>#REF!</v>
      </c>
      <c r="AB59" s="211" t="e">
        <f>IF('Crisis Indicator Data'!#REF!="No Data",1,IF(#REF!&lt;&gt;"",1,0))</f>
        <v>#REF!</v>
      </c>
      <c r="AC59" s="211" t="e">
        <f>IF('Crisis Indicator Data'!#REF!="No Data",1,IF(#REF!&lt;&gt;"",1,0))</f>
        <v>#REF!</v>
      </c>
      <c r="AD59" s="211" t="e">
        <f>IF('Crisis Indicator Data'!#REF!="No Data",1,IF(#REF!&lt;&gt;"",1,0))</f>
        <v>#REF!</v>
      </c>
      <c r="AE59" s="211" t="e">
        <f>IF('Crisis Indicator Data'!#REF!="No Data",1,IF(#REF!&lt;&gt;"",1,0))</f>
        <v>#REF!</v>
      </c>
      <c r="AF59" s="211" t="e">
        <f>IF('Crisis Indicator Data'!#REF!="No Data",1,IF(#REF!&lt;&gt;"",1,0))</f>
        <v>#REF!</v>
      </c>
      <c r="AG59" s="211" t="e">
        <f>IF('Crisis Indicator Data'!#REF!="No Data",1,IF(#REF!&lt;&gt;"",1,0))</f>
        <v>#REF!</v>
      </c>
      <c r="AH59" s="211" t="e">
        <f>IF('Crisis Indicator Data'!#REF!="No Data",1,IF(#REF!&lt;&gt;"",1,0))</f>
        <v>#REF!</v>
      </c>
      <c r="AI59" s="211" t="e">
        <f>IF('Crisis Indicator Data'!#REF!="No Data",1,IF(#REF!&lt;&gt;"",1,0))</f>
        <v>#REF!</v>
      </c>
      <c r="AJ59" s="211" t="e">
        <f>IF('Crisis Indicator Data'!#REF!="No Data",1,IF(#REF!&lt;&gt;"",1,0))</f>
        <v>#REF!</v>
      </c>
      <c r="AK59" s="211" t="e">
        <f>IF('Crisis Indicator Data'!#REF!="No Data",1,IF(#REF!&lt;&gt;"",1,0))</f>
        <v>#REF!</v>
      </c>
      <c r="AL59" s="211" t="e">
        <f>IF('Crisis Indicator Data'!#REF!="No Data",1,IF(#REF!&lt;&gt;"",1,0))</f>
        <v>#REF!</v>
      </c>
      <c r="AM59" s="211" t="e">
        <f>IF('Crisis Indicator Data'!#REF!="No Data",1,IF(#REF!&lt;&gt;"",1,0))</f>
        <v>#REF!</v>
      </c>
      <c r="AN59" s="211" t="e">
        <f>IF('Crisis Indicator Data'!#REF!="No Data",1,IF(#REF!&lt;&gt;"",1,0))</f>
        <v>#REF!</v>
      </c>
      <c r="AO59" s="211" t="e">
        <f>IF('Crisis Indicator Data'!#REF!="No Data",1,IF(#REF!&lt;&gt;"",1,0))</f>
        <v>#REF!</v>
      </c>
      <c r="AP59" s="211" t="e">
        <f>IF('Crisis Indicator Data'!#REF!="No Data",1,IF(#REF!&lt;&gt;"",1,0))</f>
        <v>#REF!</v>
      </c>
      <c r="AQ59" s="211" t="e">
        <f>IF('Crisis Indicator Data'!#REF!="No Data",1,IF(#REF!&lt;&gt;"",1,0))</f>
        <v>#REF!</v>
      </c>
      <c r="AR59" s="211" t="e">
        <f>IF('Crisis Indicator Data'!#REF!="No Data",1,IF(#REF!&lt;&gt;"",1,0))</f>
        <v>#REF!</v>
      </c>
      <c r="AS59" s="211" t="e">
        <f>IF('Crisis Indicator Data'!#REF!="No Data",1,IF(#REF!&lt;&gt;"",1,0))</f>
        <v>#REF!</v>
      </c>
      <c r="AT59" s="211" t="e">
        <f>IF('Crisis Indicator Data'!#REF!="No Data",1,IF(#REF!&lt;&gt;"",1,0))</f>
        <v>#REF!</v>
      </c>
      <c r="AU59" s="211" t="e">
        <f>IF('Crisis Indicator Data'!#REF!="No Data",1,IF(#REF!&lt;&gt;"",1,0))</f>
        <v>#REF!</v>
      </c>
      <c r="AV59" s="211" t="e">
        <f>IF('Crisis Indicator Data'!#REF!="No Data",1,IF(#REF!&lt;&gt;"",1,0))</f>
        <v>#REF!</v>
      </c>
      <c r="AW59" s="211" t="e">
        <f>IF('Crisis Indicator Data'!#REF!="No Data",1,IF(#REF!&lt;&gt;"",1,0))</f>
        <v>#REF!</v>
      </c>
      <c r="AX59" s="211" t="e">
        <f>IF('Crisis Indicator Data'!#REF!="No Data",1,IF(#REF!&lt;&gt;"",1,0))</f>
        <v>#REF!</v>
      </c>
      <c r="AY59" s="211" t="e">
        <f>IF('Crisis Indicator Data'!#REF!="No Data",1,IF(#REF!&lt;&gt;"",1,0))</f>
        <v>#REF!</v>
      </c>
      <c r="AZ59" s="211" t="e">
        <f>IF('Crisis Indicator Data'!#REF!="No Data",1,IF(#REF!&lt;&gt;"",1,0))</f>
        <v>#REF!</v>
      </c>
      <c r="BA59" t="e">
        <f t="shared" si="2"/>
        <v>#REF!</v>
      </c>
      <c r="BB59" s="22" t="e">
        <f t="shared" si="3"/>
        <v>#REF!</v>
      </c>
    </row>
    <row r="60" spans="1:54" x14ac:dyDescent="0.25">
      <c r="A60" t="s">
        <v>8455</v>
      </c>
      <c r="B60" s="211" t="e">
        <f>IF('Crisis Indicator Data'!#REF!="No Data",1,IF(#REF!&lt;&gt;"",1,0))</f>
        <v>#REF!</v>
      </c>
      <c r="C60" s="211" t="e">
        <f>IF('Crisis Indicator Data'!#REF!="No Data",1,IF(#REF!&lt;&gt;"",1,0))</f>
        <v>#REF!</v>
      </c>
      <c r="D60" s="211" t="e">
        <f>IF('Crisis Indicator Data'!#REF!="No Data",1,IF(#REF!&lt;&gt;"",1,0))</f>
        <v>#REF!</v>
      </c>
      <c r="E60" s="211" t="e">
        <f>IF('Crisis Indicator Data'!#REF!="No Data",1,IF(#REF!&lt;&gt;"",1,0))</f>
        <v>#REF!</v>
      </c>
      <c r="F60" s="211" t="e">
        <f>IF('Crisis Indicator Data'!#REF!="No Data",1,IF(#REF!&lt;&gt;"",1,0))</f>
        <v>#REF!</v>
      </c>
      <c r="G60" s="211" t="e">
        <f>IF('Crisis Indicator Data'!#REF!="No Data",1,IF(#REF!&lt;&gt;"",1,0))</f>
        <v>#REF!</v>
      </c>
      <c r="H60" s="211" t="e">
        <f>IF('Crisis Indicator Data'!#REF!="No Data",1,IF(#REF!&lt;&gt;"",1,0))</f>
        <v>#REF!</v>
      </c>
      <c r="I60" s="211" t="e">
        <f>IF('Crisis Indicator Data'!#REF!="No Data",1,IF(#REF!&lt;&gt;"",1,0))</f>
        <v>#REF!</v>
      </c>
      <c r="J60" s="211" t="e">
        <f>IF('Crisis Indicator Data'!#REF!="No Data",1,IF(#REF!&lt;&gt;"",1,0))</f>
        <v>#REF!</v>
      </c>
      <c r="K60" s="211" t="e">
        <f>IF('Crisis Indicator Data'!#REF!="No Data",1,IF(#REF!&lt;&gt;"",1,0))</f>
        <v>#REF!</v>
      </c>
      <c r="L60" s="211" t="e">
        <f>IF('Crisis Indicator Data'!#REF!="No Data",1,IF(#REF!&lt;&gt;"",1,0))</f>
        <v>#REF!</v>
      </c>
      <c r="M60" s="211" t="e">
        <f>IF('Crisis Indicator Data'!#REF!="No Data",1,IF(#REF!&lt;&gt;"",1,0))</f>
        <v>#REF!</v>
      </c>
      <c r="N60" s="211" t="e">
        <f>IF('Crisis Indicator Data'!#REF!="No Data",1,IF(#REF!&lt;&gt;"",1,0))</f>
        <v>#REF!</v>
      </c>
      <c r="O60" s="211" t="e">
        <f>IF('Crisis Indicator Data'!#REF!="No Data",1,IF(#REF!&lt;&gt;"",1,0))</f>
        <v>#REF!</v>
      </c>
      <c r="P60" s="211" t="e">
        <f>IF('Crisis Indicator Data'!#REF!="No Data",1,IF(#REF!&lt;&gt;"",1,0))</f>
        <v>#REF!</v>
      </c>
      <c r="Q60" s="211" t="e">
        <f>IF('Crisis Indicator Data'!#REF!="No Data",1,IF(#REF!&lt;&gt;"",1,0))</f>
        <v>#REF!</v>
      </c>
      <c r="R60" s="211" t="e">
        <f>IF('Crisis Indicator Data'!#REF!="No Data",1,IF(#REF!&lt;&gt;"",1,0))</f>
        <v>#REF!</v>
      </c>
      <c r="S60" s="211" t="e">
        <f>IF('Crisis Indicator Data'!#REF!="No Data",1,IF(#REF!&lt;&gt;"",1,0))</f>
        <v>#REF!</v>
      </c>
      <c r="T60" s="211" t="e">
        <f>IF('Crisis Indicator Data'!#REF!="No Data",1,IF(#REF!&lt;&gt;"",1,0))</f>
        <v>#REF!</v>
      </c>
      <c r="U60" s="211" t="e">
        <f>IF('Crisis Indicator Data'!#REF!="No Data",1,IF(#REF!&lt;&gt;"",1,0))</f>
        <v>#REF!</v>
      </c>
      <c r="V60" s="211" t="e">
        <f>IF('Crisis Indicator Data'!#REF!="No Data",1,IF(#REF!&lt;&gt;"",1,0))</f>
        <v>#REF!</v>
      </c>
      <c r="W60" s="211" t="e">
        <f>IF('Crisis Indicator Data'!#REF!="No Data",1,IF(#REF!&lt;&gt;"",1,0))</f>
        <v>#REF!</v>
      </c>
      <c r="X60" s="211" t="e">
        <f>IF('Crisis Indicator Data'!#REF!="No Data",1,IF(#REF!&lt;&gt;"",1,0))</f>
        <v>#REF!</v>
      </c>
      <c r="Y60" s="211" t="e">
        <f>IF('Crisis Indicator Data'!#REF!="No Data",1,IF(#REF!&lt;&gt;"",1,0))</f>
        <v>#REF!</v>
      </c>
      <c r="Z60" s="211" t="e">
        <f>IF('Crisis Indicator Data'!#REF!="No Data",1,IF(#REF!&lt;&gt;"",1,0))</f>
        <v>#REF!</v>
      </c>
      <c r="AA60" s="211" t="e">
        <f>IF('Crisis Indicator Data'!#REF!="No Data",1,IF(#REF!&lt;&gt;"",1,0))</f>
        <v>#REF!</v>
      </c>
      <c r="AB60" s="211" t="e">
        <f>IF('Crisis Indicator Data'!#REF!="No Data",1,IF(#REF!&lt;&gt;"",1,0))</f>
        <v>#REF!</v>
      </c>
      <c r="AC60" s="211" t="e">
        <f>IF('Crisis Indicator Data'!#REF!="No Data",1,IF(#REF!&lt;&gt;"",1,0))</f>
        <v>#REF!</v>
      </c>
      <c r="AD60" s="211" t="e">
        <f>IF('Crisis Indicator Data'!#REF!="No Data",1,IF(#REF!&lt;&gt;"",1,0))</f>
        <v>#REF!</v>
      </c>
      <c r="AE60" s="211" t="e">
        <f>IF('Crisis Indicator Data'!#REF!="No Data",1,IF(#REF!&lt;&gt;"",1,0))</f>
        <v>#REF!</v>
      </c>
      <c r="AF60" s="211" t="e">
        <f>IF('Crisis Indicator Data'!#REF!="No Data",1,IF(#REF!&lt;&gt;"",1,0))</f>
        <v>#REF!</v>
      </c>
      <c r="AG60" s="211" t="e">
        <f>IF('Crisis Indicator Data'!#REF!="No Data",1,IF(#REF!&lt;&gt;"",1,0))</f>
        <v>#REF!</v>
      </c>
      <c r="AH60" s="211" t="e">
        <f>IF('Crisis Indicator Data'!#REF!="No Data",1,IF(#REF!&lt;&gt;"",1,0))</f>
        <v>#REF!</v>
      </c>
      <c r="AI60" s="211" t="e">
        <f>IF('Crisis Indicator Data'!#REF!="No Data",1,IF(#REF!&lt;&gt;"",1,0))</f>
        <v>#REF!</v>
      </c>
      <c r="AJ60" s="211" t="e">
        <f>IF('Crisis Indicator Data'!#REF!="No Data",1,IF(#REF!&lt;&gt;"",1,0))</f>
        <v>#REF!</v>
      </c>
      <c r="AK60" s="211" t="e">
        <f>IF('Crisis Indicator Data'!#REF!="No Data",1,IF(#REF!&lt;&gt;"",1,0))</f>
        <v>#REF!</v>
      </c>
      <c r="AL60" s="211" t="e">
        <f>IF('Crisis Indicator Data'!#REF!="No Data",1,IF(#REF!&lt;&gt;"",1,0))</f>
        <v>#REF!</v>
      </c>
      <c r="AM60" s="211" t="e">
        <f>IF('Crisis Indicator Data'!#REF!="No Data",1,IF(#REF!&lt;&gt;"",1,0))</f>
        <v>#REF!</v>
      </c>
      <c r="AN60" s="211" t="e">
        <f>IF('Crisis Indicator Data'!#REF!="No Data",1,IF(#REF!&lt;&gt;"",1,0))</f>
        <v>#REF!</v>
      </c>
      <c r="AO60" s="211" t="e">
        <f>IF('Crisis Indicator Data'!#REF!="No Data",1,IF(#REF!&lt;&gt;"",1,0))</f>
        <v>#REF!</v>
      </c>
      <c r="AP60" s="211" t="e">
        <f>IF('Crisis Indicator Data'!#REF!="No Data",1,IF(#REF!&lt;&gt;"",1,0))</f>
        <v>#REF!</v>
      </c>
      <c r="AQ60" s="211" t="e">
        <f>IF('Crisis Indicator Data'!#REF!="No Data",1,IF(#REF!&lt;&gt;"",1,0))</f>
        <v>#REF!</v>
      </c>
      <c r="AR60" s="211" t="e">
        <f>IF('Crisis Indicator Data'!#REF!="No Data",1,IF(#REF!&lt;&gt;"",1,0))</f>
        <v>#REF!</v>
      </c>
      <c r="AS60" s="211" t="e">
        <f>IF('Crisis Indicator Data'!#REF!="No Data",1,IF(#REF!&lt;&gt;"",1,0))</f>
        <v>#REF!</v>
      </c>
      <c r="AT60" s="211" t="e">
        <f>IF('Crisis Indicator Data'!#REF!="No Data",1,IF(#REF!&lt;&gt;"",1,0))</f>
        <v>#REF!</v>
      </c>
      <c r="AU60" s="211" t="e">
        <f>IF('Crisis Indicator Data'!#REF!="No Data",1,IF(#REF!&lt;&gt;"",1,0))</f>
        <v>#REF!</v>
      </c>
      <c r="AV60" s="211" t="e">
        <f>IF('Crisis Indicator Data'!#REF!="No Data",1,IF(#REF!&lt;&gt;"",1,0))</f>
        <v>#REF!</v>
      </c>
      <c r="AW60" s="211" t="e">
        <f>IF('Crisis Indicator Data'!#REF!="No Data",1,IF(#REF!&lt;&gt;"",1,0))</f>
        <v>#REF!</v>
      </c>
      <c r="AX60" s="211" t="e">
        <f>IF('Crisis Indicator Data'!#REF!="No Data",1,IF(#REF!&lt;&gt;"",1,0))</f>
        <v>#REF!</v>
      </c>
      <c r="AY60" s="211" t="e">
        <f>IF('Crisis Indicator Data'!#REF!="No Data",1,IF(#REF!&lt;&gt;"",1,0))</f>
        <v>#REF!</v>
      </c>
      <c r="AZ60" s="211" t="e">
        <f>IF('Crisis Indicator Data'!#REF!="No Data",1,IF(#REF!&lt;&gt;"",1,0))</f>
        <v>#REF!</v>
      </c>
      <c r="BA60" t="e">
        <f t="shared" si="2"/>
        <v>#REF!</v>
      </c>
      <c r="BB60" s="22" t="e">
        <f t="shared" si="3"/>
        <v>#REF!</v>
      </c>
    </row>
    <row r="61" spans="1:54" x14ac:dyDescent="0.25">
      <c r="A61" t="s">
        <v>8459</v>
      </c>
      <c r="B61" s="211" t="e">
        <f>IF('Crisis Indicator Data'!#REF!="No Data",1,IF(#REF!&lt;&gt;"",1,0))</f>
        <v>#REF!</v>
      </c>
      <c r="C61" s="211" t="e">
        <f>IF('Crisis Indicator Data'!#REF!="No Data",1,IF(#REF!&lt;&gt;"",1,0))</f>
        <v>#REF!</v>
      </c>
      <c r="D61" s="211" t="e">
        <f>IF('Crisis Indicator Data'!#REF!="No Data",1,IF(#REF!&lt;&gt;"",1,0))</f>
        <v>#REF!</v>
      </c>
      <c r="E61" s="211" t="e">
        <f>IF('Crisis Indicator Data'!#REF!="No Data",1,IF(#REF!&lt;&gt;"",1,0))</f>
        <v>#REF!</v>
      </c>
      <c r="F61" s="211" t="e">
        <f>IF('Crisis Indicator Data'!#REF!="No Data",1,IF(#REF!&lt;&gt;"",1,0))</f>
        <v>#REF!</v>
      </c>
      <c r="G61" s="211" t="e">
        <f>IF('Crisis Indicator Data'!#REF!="No Data",1,IF(#REF!&lt;&gt;"",1,0))</f>
        <v>#REF!</v>
      </c>
      <c r="H61" s="211" t="e">
        <f>IF('Crisis Indicator Data'!#REF!="No Data",1,IF(#REF!&lt;&gt;"",1,0))</f>
        <v>#REF!</v>
      </c>
      <c r="I61" s="211" t="e">
        <f>IF('Crisis Indicator Data'!#REF!="No Data",1,IF(#REF!&lt;&gt;"",1,0))</f>
        <v>#REF!</v>
      </c>
      <c r="J61" s="211" t="e">
        <f>IF('Crisis Indicator Data'!#REF!="No Data",1,IF(#REF!&lt;&gt;"",1,0))</f>
        <v>#REF!</v>
      </c>
      <c r="K61" s="211" t="e">
        <f>IF('Crisis Indicator Data'!#REF!="No Data",1,IF(#REF!&lt;&gt;"",1,0))</f>
        <v>#REF!</v>
      </c>
      <c r="L61" s="211" t="e">
        <f>IF('Crisis Indicator Data'!#REF!="No Data",1,IF(#REF!&lt;&gt;"",1,0))</f>
        <v>#REF!</v>
      </c>
      <c r="M61" s="211" t="e">
        <f>IF('Crisis Indicator Data'!#REF!="No Data",1,IF(#REF!&lt;&gt;"",1,0))</f>
        <v>#REF!</v>
      </c>
      <c r="N61" s="211" t="e">
        <f>IF('Crisis Indicator Data'!#REF!="No Data",1,IF(#REF!&lt;&gt;"",1,0))</f>
        <v>#REF!</v>
      </c>
      <c r="O61" s="211" t="e">
        <f>IF('Crisis Indicator Data'!#REF!="No Data",1,IF(#REF!&lt;&gt;"",1,0))</f>
        <v>#REF!</v>
      </c>
      <c r="P61" s="211" t="e">
        <f>IF('Crisis Indicator Data'!#REF!="No Data",1,IF(#REF!&lt;&gt;"",1,0))</f>
        <v>#REF!</v>
      </c>
      <c r="Q61" s="211" t="e">
        <f>IF('Crisis Indicator Data'!#REF!="No Data",1,IF(#REF!&lt;&gt;"",1,0))</f>
        <v>#REF!</v>
      </c>
      <c r="R61" s="211" t="e">
        <f>IF('Crisis Indicator Data'!#REF!="No Data",1,IF(#REF!&lt;&gt;"",1,0))</f>
        <v>#REF!</v>
      </c>
      <c r="S61" s="211" t="e">
        <f>IF('Crisis Indicator Data'!#REF!="No Data",1,IF(#REF!&lt;&gt;"",1,0))</f>
        <v>#REF!</v>
      </c>
      <c r="T61" s="211" t="e">
        <f>IF('Crisis Indicator Data'!#REF!="No Data",1,IF(#REF!&lt;&gt;"",1,0))</f>
        <v>#REF!</v>
      </c>
      <c r="U61" s="211" t="e">
        <f>IF('Crisis Indicator Data'!#REF!="No Data",1,IF(#REF!&lt;&gt;"",1,0))</f>
        <v>#REF!</v>
      </c>
      <c r="V61" s="211" t="e">
        <f>IF('Crisis Indicator Data'!#REF!="No Data",1,IF(#REF!&lt;&gt;"",1,0))</f>
        <v>#REF!</v>
      </c>
      <c r="W61" s="211" t="e">
        <f>IF('Crisis Indicator Data'!#REF!="No Data",1,IF(#REF!&lt;&gt;"",1,0))</f>
        <v>#REF!</v>
      </c>
      <c r="X61" s="211" t="e">
        <f>IF('Crisis Indicator Data'!#REF!="No Data",1,IF(#REF!&lt;&gt;"",1,0))</f>
        <v>#REF!</v>
      </c>
      <c r="Y61" s="211" t="e">
        <f>IF('Crisis Indicator Data'!#REF!="No Data",1,IF(#REF!&lt;&gt;"",1,0))</f>
        <v>#REF!</v>
      </c>
      <c r="Z61" s="211" t="e">
        <f>IF('Crisis Indicator Data'!#REF!="No Data",1,IF(#REF!&lt;&gt;"",1,0))</f>
        <v>#REF!</v>
      </c>
      <c r="AA61" s="211" t="e">
        <f>IF('Crisis Indicator Data'!#REF!="No Data",1,IF(#REF!&lt;&gt;"",1,0))</f>
        <v>#REF!</v>
      </c>
      <c r="AB61" s="211" t="e">
        <f>IF('Crisis Indicator Data'!#REF!="No Data",1,IF(#REF!&lt;&gt;"",1,0))</f>
        <v>#REF!</v>
      </c>
      <c r="AC61" s="211" t="e">
        <f>IF('Crisis Indicator Data'!#REF!="No Data",1,IF(#REF!&lt;&gt;"",1,0))</f>
        <v>#REF!</v>
      </c>
      <c r="AD61" s="211" t="e">
        <f>IF('Crisis Indicator Data'!#REF!="No Data",1,IF(#REF!&lt;&gt;"",1,0))</f>
        <v>#REF!</v>
      </c>
      <c r="AE61" s="211" t="e">
        <f>IF('Crisis Indicator Data'!#REF!="No Data",1,IF(#REF!&lt;&gt;"",1,0))</f>
        <v>#REF!</v>
      </c>
      <c r="AF61" s="211" t="e">
        <f>IF('Crisis Indicator Data'!#REF!="No Data",1,IF(#REF!&lt;&gt;"",1,0))</f>
        <v>#REF!</v>
      </c>
      <c r="AG61" s="211" t="e">
        <f>IF('Crisis Indicator Data'!#REF!="No Data",1,IF(#REF!&lt;&gt;"",1,0))</f>
        <v>#REF!</v>
      </c>
      <c r="AH61" s="211" t="e">
        <f>IF('Crisis Indicator Data'!#REF!="No Data",1,IF(#REF!&lt;&gt;"",1,0))</f>
        <v>#REF!</v>
      </c>
      <c r="AI61" s="211" t="e">
        <f>IF('Crisis Indicator Data'!#REF!="No Data",1,IF(#REF!&lt;&gt;"",1,0))</f>
        <v>#REF!</v>
      </c>
      <c r="AJ61" s="211" t="e">
        <f>IF('Crisis Indicator Data'!#REF!="No Data",1,IF(#REF!&lt;&gt;"",1,0))</f>
        <v>#REF!</v>
      </c>
      <c r="AK61" s="211" t="e">
        <f>IF('Crisis Indicator Data'!#REF!="No Data",1,IF(#REF!&lt;&gt;"",1,0))</f>
        <v>#REF!</v>
      </c>
      <c r="AL61" s="211" t="e">
        <f>IF('Crisis Indicator Data'!#REF!="No Data",1,IF(#REF!&lt;&gt;"",1,0))</f>
        <v>#REF!</v>
      </c>
      <c r="AM61" s="211" t="e">
        <f>IF('Crisis Indicator Data'!#REF!="No Data",1,IF(#REF!&lt;&gt;"",1,0))</f>
        <v>#REF!</v>
      </c>
      <c r="AN61" s="211" t="e">
        <f>IF('Crisis Indicator Data'!#REF!="No Data",1,IF(#REF!&lt;&gt;"",1,0))</f>
        <v>#REF!</v>
      </c>
      <c r="AO61" s="211" t="e">
        <f>IF('Crisis Indicator Data'!#REF!="No Data",1,IF(#REF!&lt;&gt;"",1,0))</f>
        <v>#REF!</v>
      </c>
      <c r="AP61" s="211" t="e">
        <f>IF('Crisis Indicator Data'!#REF!="No Data",1,IF(#REF!&lt;&gt;"",1,0))</f>
        <v>#REF!</v>
      </c>
      <c r="AQ61" s="211" t="e">
        <f>IF('Crisis Indicator Data'!#REF!="No Data",1,IF(#REF!&lt;&gt;"",1,0))</f>
        <v>#REF!</v>
      </c>
      <c r="AR61" s="211" t="e">
        <f>IF('Crisis Indicator Data'!#REF!="No Data",1,IF(#REF!&lt;&gt;"",1,0))</f>
        <v>#REF!</v>
      </c>
      <c r="AS61" s="211" t="e">
        <f>IF('Crisis Indicator Data'!#REF!="No Data",1,IF(#REF!&lt;&gt;"",1,0))</f>
        <v>#REF!</v>
      </c>
      <c r="AT61" s="211" t="e">
        <f>IF('Crisis Indicator Data'!#REF!="No Data",1,IF(#REF!&lt;&gt;"",1,0))</f>
        <v>#REF!</v>
      </c>
      <c r="AU61" s="211" t="e">
        <f>IF('Crisis Indicator Data'!#REF!="No Data",1,IF(#REF!&lt;&gt;"",1,0))</f>
        <v>#REF!</v>
      </c>
      <c r="AV61" s="211" t="e">
        <f>IF('Crisis Indicator Data'!#REF!="No Data",1,IF(#REF!&lt;&gt;"",1,0))</f>
        <v>#REF!</v>
      </c>
      <c r="AW61" s="211" t="e">
        <f>IF('Crisis Indicator Data'!#REF!="No Data",1,IF(#REF!&lt;&gt;"",1,0))</f>
        <v>#REF!</v>
      </c>
      <c r="AX61" s="211" t="e">
        <f>IF('Crisis Indicator Data'!#REF!="No Data",1,IF(#REF!&lt;&gt;"",1,0))</f>
        <v>#REF!</v>
      </c>
      <c r="AY61" s="211" t="e">
        <f>IF('Crisis Indicator Data'!#REF!="No Data",1,IF(#REF!&lt;&gt;"",1,0))</f>
        <v>#REF!</v>
      </c>
      <c r="AZ61" s="211" t="e">
        <f>IF('Crisis Indicator Data'!#REF!="No Data",1,IF(#REF!&lt;&gt;"",1,0))</f>
        <v>#REF!</v>
      </c>
      <c r="BA61" t="e">
        <f t="shared" si="2"/>
        <v>#REF!</v>
      </c>
      <c r="BB61" s="22" t="e">
        <f t="shared" si="3"/>
        <v>#REF!</v>
      </c>
    </row>
    <row r="62" spans="1:54" x14ac:dyDescent="0.25">
      <c r="A62" t="s">
        <v>8468</v>
      </c>
      <c r="B62" s="211" t="e">
        <f>IF('Crisis Indicator Data'!#REF!="No Data",1,IF(#REF!&lt;&gt;"",1,0))</f>
        <v>#REF!</v>
      </c>
      <c r="C62" s="211" t="e">
        <f>IF('Crisis Indicator Data'!#REF!="No Data",1,IF(#REF!&lt;&gt;"",1,0))</f>
        <v>#REF!</v>
      </c>
      <c r="D62" s="211" t="e">
        <f>IF('Crisis Indicator Data'!#REF!="No Data",1,IF(#REF!&lt;&gt;"",1,0))</f>
        <v>#REF!</v>
      </c>
      <c r="E62" s="211" t="e">
        <f>IF('Crisis Indicator Data'!#REF!="No Data",1,IF(#REF!&lt;&gt;"",1,0))</f>
        <v>#REF!</v>
      </c>
      <c r="F62" s="211" t="e">
        <f>IF('Crisis Indicator Data'!#REF!="No Data",1,IF(#REF!&lt;&gt;"",1,0))</f>
        <v>#REF!</v>
      </c>
      <c r="G62" s="211" t="e">
        <f>IF('Crisis Indicator Data'!#REF!="No Data",1,IF(#REF!&lt;&gt;"",1,0))</f>
        <v>#REF!</v>
      </c>
      <c r="H62" s="211" t="e">
        <f>IF('Crisis Indicator Data'!#REF!="No Data",1,IF(#REF!&lt;&gt;"",1,0))</f>
        <v>#REF!</v>
      </c>
      <c r="I62" s="211" t="e">
        <f>IF('Crisis Indicator Data'!#REF!="No Data",1,IF(#REF!&lt;&gt;"",1,0))</f>
        <v>#REF!</v>
      </c>
      <c r="J62" s="211" t="e">
        <f>IF('Crisis Indicator Data'!#REF!="No Data",1,IF(#REF!&lt;&gt;"",1,0))</f>
        <v>#REF!</v>
      </c>
      <c r="K62" s="211" t="e">
        <f>IF('Crisis Indicator Data'!#REF!="No Data",1,IF(#REF!&lt;&gt;"",1,0))</f>
        <v>#REF!</v>
      </c>
      <c r="L62" s="211" t="e">
        <f>IF('Crisis Indicator Data'!#REF!="No Data",1,IF(#REF!&lt;&gt;"",1,0))</f>
        <v>#REF!</v>
      </c>
      <c r="M62" s="211" t="e">
        <f>IF('Crisis Indicator Data'!#REF!="No Data",1,IF(#REF!&lt;&gt;"",1,0))</f>
        <v>#REF!</v>
      </c>
      <c r="N62" s="211" t="e">
        <f>IF('Crisis Indicator Data'!#REF!="No Data",1,IF(#REF!&lt;&gt;"",1,0))</f>
        <v>#REF!</v>
      </c>
      <c r="O62" s="211" t="e">
        <f>IF('Crisis Indicator Data'!#REF!="No Data",1,IF(#REF!&lt;&gt;"",1,0))</f>
        <v>#REF!</v>
      </c>
      <c r="P62" s="211" t="e">
        <f>IF('Crisis Indicator Data'!#REF!="No Data",1,IF(#REF!&lt;&gt;"",1,0))</f>
        <v>#REF!</v>
      </c>
      <c r="Q62" s="211" t="e">
        <f>IF('Crisis Indicator Data'!#REF!="No Data",1,IF(#REF!&lt;&gt;"",1,0))</f>
        <v>#REF!</v>
      </c>
      <c r="R62" s="211" t="e">
        <f>IF('Crisis Indicator Data'!#REF!="No Data",1,IF(#REF!&lt;&gt;"",1,0))</f>
        <v>#REF!</v>
      </c>
      <c r="S62" s="211" t="e">
        <f>IF('Crisis Indicator Data'!#REF!="No Data",1,IF(#REF!&lt;&gt;"",1,0))</f>
        <v>#REF!</v>
      </c>
      <c r="T62" s="211" t="e">
        <f>IF('Crisis Indicator Data'!#REF!="No Data",1,IF(#REF!&lt;&gt;"",1,0))</f>
        <v>#REF!</v>
      </c>
      <c r="U62" s="211" t="e">
        <f>IF('Crisis Indicator Data'!#REF!="No Data",1,IF(#REF!&lt;&gt;"",1,0))</f>
        <v>#REF!</v>
      </c>
      <c r="V62" s="211" t="e">
        <f>IF('Crisis Indicator Data'!#REF!="No Data",1,IF(#REF!&lt;&gt;"",1,0))</f>
        <v>#REF!</v>
      </c>
      <c r="W62" s="211" t="e">
        <f>IF('Crisis Indicator Data'!#REF!="No Data",1,IF(#REF!&lt;&gt;"",1,0))</f>
        <v>#REF!</v>
      </c>
      <c r="X62" s="211" t="e">
        <f>IF('Crisis Indicator Data'!#REF!="No Data",1,IF(#REF!&lt;&gt;"",1,0))</f>
        <v>#REF!</v>
      </c>
      <c r="Y62" s="211" t="e">
        <f>IF('Crisis Indicator Data'!#REF!="No Data",1,IF(#REF!&lt;&gt;"",1,0))</f>
        <v>#REF!</v>
      </c>
      <c r="Z62" s="211" t="e">
        <f>IF('Crisis Indicator Data'!#REF!="No Data",1,IF(#REF!&lt;&gt;"",1,0))</f>
        <v>#REF!</v>
      </c>
      <c r="AA62" s="211" t="e">
        <f>IF('Crisis Indicator Data'!#REF!="No Data",1,IF(#REF!&lt;&gt;"",1,0))</f>
        <v>#REF!</v>
      </c>
      <c r="AB62" s="211" t="e">
        <f>IF('Crisis Indicator Data'!#REF!="No Data",1,IF(#REF!&lt;&gt;"",1,0))</f>
        <v>#REF!</v>
      </c>
      <c r="AC62" s="211" t="e">
        <f>IF('Crisis Indicator Data'!#REF!="No Data",1,IF(#REF!&lt;&gt;"",1,0))</f>
        <v>#REF!</v>
      </c>
      <c r="AD62" s="211" t="e">
        <f>IF('Crisis Indicator Data'!#REF!="No Data",1,IF(#REF!&lt;&gt;"",1,0))</f>
        <v>#REF!</v>
      </c>
      <c r="AE62" s="211" t="e">
        <f>IF('Crisis Indicator Data'!#REF!="No Data",1,IF(#REF!&lt;&gt;"",1,0))</f>
        <v>#REF!</v>
      </c>
      <c r="AF62" s="211" t="e">
        <f>IF('Crisis Indicator Data'!#REF!="No Data",1,IF(#REF!&lt;&gt;"",1,0))</f>
        <v>#REF!</v>
      </c>
      <c r="AG62" s="211" t="e">
        <f>IF('Crisis Indicator Data'!#REF!="No Data",1,IF(#REF!&lt;&gt;"",1,0))</f>
        <v>#REF!</v>
      </c>
      <c r="AH62" s="211" t="e">
        <f>IF('Crisis Indicator Data'!#REF!="No Data",1,IF(#REF!&lt;&gt;"",1,0))</f>
        <v>#REF!</v>
      </c>
      <c r="AI62" s="211" t="e">
        <f>IF('Crisis Indicator Data'!#REF!="No Data",1,IF(#REF!&lt;&gt;"",1,0))</f>
        <v>#REF!</v>
      </c>
      <c r="AJ62" s="211" t="e">
        <f>IF('Crisis Indicator Data'!#REF!="No Data",1,IF(#REF!&lt;&gt;"",1,0))</f>
        <v>#REF!</v>
      </c>
      <c r="AK62" s="211" t="e">
        <f>IF('Crisis Indicator Data'!#REF!="No Data",1,IF(#REF!&lt;&gt;"",1,0))</f>
        <v>#REF!</v>
      </c>
      <c r="AL62" s="211" t="e">
        <f>IF('Crisis Indicator Data'!#REF!="No Data",1,IF(#REF!&lt;&gt;"",1,0))</f>
        <v>#REF!</v>
      </c>
      <c r="AM62" s="211" t="e">
        <f>IF('Crisis Indicator Data'!#REF!="No Data",1,IF(#REF!&lt;&gt;"",1,0))</f>
        <v>#REF!</v>
      </c>
      <c r="AN62" s="211" t="e">
        <f>IF('Crisis Indicator Data'!#REF!="No Data",1,IF(#REF!&lt;&gt;"",1,0))</f>
        <v>#REF!</v>
      </c>
      <c r="AO62" s="211" t="e">
        <f>IF('Crisis Indicator Data'!#REF!="No Data",1,IF(#REF!&lt;&gt;"",1,0))</f>
        <v>#REF!</v>
      </c>
      <c r="AP62" s="211" t="e">
        <f>IF('Crisis Indicator Data'!#REF!="No Data",1,IF(#REF!&lt;&gt;"",1,0))</f>
        <v>#REF!</v>
      </c>
      <c r="AQ62" s="211" t="e">
        <f>IF('Crisis Indicator Data'!#REF!="No Data",1,IF(#REF!&lt;&gt;"",1,0))</f>
        <v>#REF!</v>
      </c>
      <c r="AR62" s="211" t="e">
        <f>IF('Crisis Indicator Data'!#REF!="No Data",1,IF(#REF!&lt;&gt;"",1,0))</f>
        <v>#REF!</v>
      </c>
      <c r="AS62" s="211" t="e">
        <f>IF('Crisis Indicator Data'!#REF!="No Data",1,IF(#REF!&lt;&gt;"",1,0))</f>
        <v>#REF!</v>
      </c>
      <c r="AT62" s="211" t="e">
        <f>IF('Crisis Indicator Data'!#REF!="No Data",1,IF(#REF!&lt;&gt;"",1,0))</f>
        <v>#REF!</v>
      </c>
      <c r="AU62" s="211" t="e">
        <f>IF('Crisis Indicator Data'!#REF!="No Data",1,IF(#REF!&lt;&gt;"",1,0))</f>
        <v>#REF!</v>
      </c>
      <c r="AV62" s="211" t="e">
        <f>IF('Crisis Indicator Data'!#REF!="No Data",1,IF(#REF!&lt;&gt;"",1,0))</f>
        <v>#REF!</v>
      </c>
      <c r="AW62" s="211" t="e">
        <f>IF('Crisis Indicator Data'!#REF!="No Data",1,IF(#REF!&lt;&gt;"",1,0))</f>
        <v>#REF!</v>
      </c>
      <c r="AX62" s="211" t="e">
        <f>IF('Crisis Indicator Data'!#REF!="No Data",1,IF(#REF!&lt;&gt;"",1,0))</f>
        <v>#REF!</v>
      </c>
      <c r="AY62" s="211" t="e">
        <f>IF('Crisis Indicator Data'!#REF!="No Data",1,IF(#REF!&lt;&gt;"",1,0))</f>
        <v>#REF!</v>
      </c>
      <c r="AZ62" s="211" t="e">
        <f>IF('Crisis Indicator Data'!#REF!="No Data",1,IF(#REF!&lt;&gt;"",1,0))</f>
        <v>#REF!</v>
      </c>
      <c r="BA62" t="e">
        <f t="shared" si="2"/>
        <v>#REF!</v>
      </c>
      <c r="BB62" s="22" t="e">
        <f t="shared" si="3"/>
        <v>#REF!</v>
      </c>
    </row>
    <row r="63" spans="1:54" x14ac:dyDescent="0.25">
      <c r="A63" t="s">
        <v>8463</v>
      </c>
      <c r="B63" s="211" t="e">
        <f>IF('Crisis Indicator Data'!#REF!="No Data",1,IF(#REF!&lt;&gt;"",1,0))</f>
        <v>#REF!</v>
      </c>
      <c r="C63" s="211" t="e">
        <f>IF('Crisis Indicator Data'!#REF!="No Data",1,IF(#REF!&lt;&gt;"",1,0))</f>
        <v>#REF!</v>
      </c>
      <c r="D63" s="211" t="e">
        <f>IF('Crisis Indicator Data'!#REF!="No Data",1,IF(#REF!&lt;&gt;"",1,0))</f>
        <v>#REF!</v>
      </c>
      <c r="E63" s="211" t="e">
        <f>IF('Crisis Indicator Data'!#REF!="No Data",1,IF(#REF!&lt;&gt;"",1,0))</f>
        <v>#REF!</v>
      </c>
      <c r="F63" s="211" t="e">
        <f>IF('Crisis Indicator Data'!#REF!="No Data",1,IF(#REF!&lt;&gt;"",1,0))</f>
        <v>#REF!</v>
      </c>
      <c r="G63" s="211" t="e">
        <f>IF('Crisis Indicator Data'!#REF!="No Data",1,IF(#REF!&lt;&gt;"",1,0))</f>
        <v>#REF!</v>
      </c>
      <c r="H63" s="211" t="e">
        <f>IF('Crisis Indicator Data'!#REF!="No Data",1,IF(#REF!&lt;&gt;"",1,0))</f>
        <v>#REF!</v>
      </c>
      <c r="I63" s="211" t="e">
        <f>IF('Crisis Indicator Data'!#REF!="No Data",1,IF(#REF!&lt;&gt;"",1,0))</f>
        <v>#REF!</v>
      </c>
      <c r="J63" s="211" t="e">
        <f>IF('Crisis Indicator Data'!#REF!="No Data",1,IF(#REF!&lt;&gt;"",1,0))</f>
        <v>#REF!</v>
      </c>
      <c r="K63" s="211" t="e">
        <f>IF('Crisis Indicator Data'!#REF!="No Data",1,IF(#REF!&lt;&gt;"",1,0))</f>
        <v>#REF!</v>
      </c>
      <c r="L63" s="211" t="e">
        <f>IF('Crisis Indicator Data'!#REF!="No Data",1,IF(#REF!&lt;&gt;"",1,0))</f>
        <v>#REF!</v>
      </c>
      <c r="M63" s="211" t="e">
        <f>IF('Crisis Indicator Data'!#REF!="No Data",1,IF(#REF!&lt;&gt;"",1,0))</f>
        <v>#REF!</v>
      </c>
      <c r="N63" s="211" t="e">
        <f>IF('Crisis Indicator Data'!#REF!="No Data",1,IF(#REF!&lt;&gt;"",1,0))</f>
        <v>#REF!</v>
      </c>
      <c r="O63" s="211" t="e">
        <f>IF('Crisis Indicator Data'!#REF!="No Data",1,IF(#REF!&lt;&gt;"",1,0))</f>
        <v>#REF!</v>
      </c>
      <c r="P63" s="211" t="e">
        <f>IF('Crisis Indicator Data'!#REF!="No Data",1,IF(#REF!&lt;&gt;"",1,0))</f>
        <v>#REF!</v>
      </c>
      <c r="Q63" s="211" t="e">
        <f>IF('Crisis Indicator Data'!#REF!="No Data",1,IF(#REF!&lt;&gt;"",1,0))</f>
        <v>#REF!</v>
      </c>
      <c r="R63" s="211" t="e">
        <f>IF('Crisis Indicator Data'!#REF!="No Data",1,IF(#REF!&lt;&gt;"",1,0))</f>
        <v>#REF!</v>
      </c>
      <c r="S63" s="211" t="e">
        <f>IF('Crisis Indicator Data'!#REF!="No Data",1,IF(#REF!&lt;&gt;"",1,0))</f>
        <v>#REF!</v>
      </c>
      <c r="T63" s="211" t="e">
        <f>IF('Crisis Indicator Data'!#REF!="No Data",1,IF(#REF!&lt;&gt;"",1,0))</f>
        <v>#REF!</v>
      </c>
      <c r="U63" s="211" t="e">
        <f>IF('Crisis Indicator Data'!#REF!="No Data",1,IF(#REF!&lt;&gt;"",1,0))</f>
        <v>#REF!</v>
      </c>
      <c r="V63" s="211" t="e">
        <f>IF('Crisis Indicator Data'!#REF!="No Data",1,IF(#REF!&lt;&gt;"",1,0))</f>
        <v>#REF!</v>
      </c>
      <c r="W63" s="211" t="e">
        <f>IF('Crisis Indicator Data'!#REF!="No Data",1,IF(#REF!&lt;&gt;"",1,0))</f>
        <v>#REF!</v>
      </c>
      <c r="X63" s="211" t="e">
        <f>IF('Crisis Indicator Data'!#REF!="No Data",1,IF(#REF!&lt;&gt;"",1,0))</f>
        <v>#REF!</v>
      </c>
      <c r="Y63" s="211" t="e">
        <f>IF('Crisis Indicator Data'!#REF!="No Data",1,IF(#REF!&lt;&gt;"",1,0))</f>
        <v>#REF!</v>
      </c>
      <c r="Z63" s="211" t="e">
        <f>IF('Crisis Indicator Data'!#REF!="No Data",1,IF(#REF!&lt;&gt;"",1,0))</f>
        <v>#REF!</v>
      </c>
      <c r="AA63" s="211" t="e">
        <f>IF('Crisis Indicator Data'!#REF!="No Data",1,IF(#REF!&lt;&gt;"",1,0))</f>
        <v>#REF!</v>
      </c>
      <c r="AB63" s="211" t="e">
        <f>IF('Crisis Indicator Data'!#REF!="No Data",1,IF(#REF!&lt;&gt;"",1,0))</f>
        <v>#REF!</v>
      </c>
      <c r="AC63" s="211" t="e">
        <f>IF('Crisis Indicator Data'!#REF!="No Data",1,IF(#REF!&lt;&gt;"",1,0))</f>
        <v>#REF!</v>
      </c>
      <c r="AD63" s="211" t="e">
        <f>IF('Crisis Indicator Data'!#REF!="No Data",1,IF(#REF!&lt;&gt;"",1,0))</f>
        <v>#REF!</v>
      </c>
      <c r="AE63" s="211" t="e">
        <f>IF('Crisis Indicator Data'!#REF!="No Data",1,IF(#REF!&lt;&gt;"",1,0))</f>
        <v>#REF!</v>
      </c>
      <c r="AF63" s="211" t="e">
        <f>IF('Crisis Indicator Data'!#REF!="No Data",1,IF(#REF!&lt;&gt;"",1,0))</f>
        <v>#REF!</v>
      </c>
      <c r="AG63" s="211" t="e">
        <f>IF('Crisis Indicator Data'!#REF!="No Data",1,IF(#REF!&lt;&gt;"",1,0))</f>
        <v>#REF!</v>
      </c>
      <c r="AH63" s="211" t="e">
        <f>IF('Crisis Indicator Data'!#REF!="No Data",1,IF(#REF!&lt;&gt;"",1,0))</f>
        <v>#REF!</v>
      </c>
      <c r="AI63" s="211" t="e">
        <f>IF('Crisis Indicator Data'!#REF!="No Data",1,IF(#REF!&lt;&gt;"",1,0))</f>
        <v>#REF!</v>
      </c>
      <c r="AJ63" s="211" t="e">
        <f>IF('Crisis Indicator Data'!#REF!="No Data",1,IF(#REF!&lt;&gt;"",1,0))</f>
        <v>#REF!</v>
      </c>
      <c r="AK63" s="211" t="e">
        <f>IF('Crisis Indicator Data'!#REF!="No Data",1,IF(#REF!&lt;&gt;"",1,0))</f>
        <v>#REF!</v>
      </c>
      <c r="AL63" s="211" t="e">
        <f>IF('Crisis Indicator Data'!#REF!="No Data",1,IF(#REF!&lt;&gt;"",1,0))</f>
        <v>#REF!</v>
      </c>
      <c r="AM63" s="211" t="e">
        <f>IF('Crisis Indicator Data'!#REF!="No Data",1,IF(#REF!&lt;&gt;"",1,0))</f>
        <v>#REF!</v>
      </c>
      <c r="AN63" s="211" t="e">
        <f>IF('Crisis Indicator Data'!#REF!="No Data",1,IF(#REF!&lt;&gt;"",1,0))</f>
        <v>#REF!</v>
      </c>
      <c r="AO63" s="211" t="e">
        <f>IF('Crisis Indicator Data'!#REF!="No Data",1,IF(#REF!&lt;&gt;"",1,0))</f>
        <v>#REF!</v>
      </c>
      <c r="AP63" s="211" t="e">
        <f>IF('Crisis Indicator Data'!#REF!="No Data",1,IF(#REF!&lt;&gt;"",1,0))</f>
        <v>#REF!</v>
      </c>
      <c r="AQ63" s="211" t="e">
        <f>IF('Crisis Indicator Data'!#REF!="No Data",1,IF(#REF!&lt;&gt;"",1,0))</f>
        <v>#REF!</v>
      </c>
      <c r="AR63" s="211" t="e">
        <f>IF('Crisis Indicator Data'!#REF!="No Data",1,IF(#REF!&lt;&gt;"",1,0))</f>
        <v>#REF!</v>
      </c>
      <c r="AS63" s="211" t="e">
        <f>IF('Crisis Indicator Data'!#REF!="No Data",1,IF(#REF!&lt;&gt;"",1,0))</f>
        <v>#REF!</v>
      </c>
      <c r="AT63" s="211" t="e">
        <f>IF('Crisis Indicator Data'!#REF!="No Data",1,IF(#REF!&lt;&gt;"",1,0))</f>
        <v>#REF!</v>
      </c>
      <c r="AU63" s="211" t="e">
        <f>IF('Crisis Indicator Data'!#REF!="No Data",1,IF(#REF!&lt;&gt;"",1,0))</f>
        <v>#REF!</v>
      </c>
      <c r="AV63" s="211" t="e">
        <f>IF('Crisis Indicator Data'!#REF!="No Data",1,IF(#REF!&lt;&gt;"",1,0))</f>
        <v>#REF!</v>
      </c>
      <c r="AW63" s="211" t="e">
        <f>IF('Crisis Indicator Data'!#REF!="No Data",1,IF(#REF!&lt;&gt;"",1,0))</f>
        <v>#REF!</v>
      </c>
      <c r="AX63" s="211" t="e">
        <f>IF('Crisis Indicator Data'!#REF!="No Data",1,IF(#REF!&lt;&gt;"",1,0))</f>
        <v>#REF!</v>
      </c>
      <c r="AY63" s="211" t="e">
        <f>IF('Crisis Indicator Data'!#REF!="No Data",1,IF(#REF!&lt;&gt;"",1,0))</f>
        <v>#REF!</v>
      </c>
      <c r="AZ63" s="211" t="e">
        <f>IF('Crisis Indicator Data'!#REF!="No Data",1,IF(#REF!&lt;&gt;"",1,0))</f>
        <v>#REF!</v>
      </c>
      <c r="BA63" t="e">
        <f t="shared" si="2"/>
        <v>#REF!</v>
      </c>
      <c r="BB63" s="22" t="e">
        <f t="shared" si="3"/>
        <v>#REF!</v>
      </c>
    </row>
    <row r="64" spans="1:54" x14ac:dyDescent="0.25">
      <c r="A64" t="s">
        <v>8435</v>
      </c>
      <c r="B64" s="211" t="e">
        <f>IF('Crisis Indicator Data'!#REF!="No Data",1,IF(#REF!&lt;&gt;"",1,0))</f>
        <v>#REF!</v>
      </c>
      <c r="C64" s="211" t="e">
        <f>IF('Crisis Indicator Data'!#REF!="No Data",1,IF(#REF!&lt;&gt;"",1,0))</f>
        <v>#REF!</v>
      </c>
      <c r="D64" s="211" t="e">
        <f>IF('Crisis Indicator Data'!#REF!="No Data",1,IF(#REF!&lt;&gt;"",1,0))</f>
        <v>#REF!</v>
      </c>
      <c r="E64" s="211" t="e">
        <f>IF('Crisis Indicator Data'!#REF!="No Data",1,IF(#REF!&lt;&gt;"",1,0))</f>
        <v>#REF!</v>
      </c>
      <c r="F64" s="211" t="e">
        <f>IF('Crisis Indicator Data'!#REF!="No Data",1,IF(#REF!&lt;&gt;"",1,0))</f>
        <v>#REF!</v>
      </c>
      <c r="G64" s="211" t="e">
        <f>IF('Crisis Indicator Data'!#REF!="No Data",1,IF(#REF!&lt;&gt;"",1,0))</f>
        <v>#REF!</v>
      </c>
      <c r="H64" s="211" t="e">
        <f>IF('Crisis Indicator Data'!#REF!="No Data",1,IF(#REF!&lt;&gt;"",1,0))</f>
        <v>#REF!</v>
      </c>
      <c r="I64" s="211" t="e">
        <f>IF('Crisis Indicator Data'!#REF!="No Data",1,IF(#REF!&lt;&gt;"",1,0))</f>
        <v>#REF!</v>
      </c>
      <c r="J64" s="211" t="e">
        <f>IF('Crisis Indicator Data'!#REF!="No Data",1,IF(#REF!&lt;&gt;"",1,0))</f>
        <v>#REF!</v>
      </c>
      <c r="K64" s="211" t="e">
        <f>IF('Crisis Indicator Data'!#REF!="No Data",1,IF(#REF!&lt;&gt;"",1,0))</f>
        <v>#REF!</v>
      </c>
      <c r="L64" s="211" t="e">
        <f>IF('Crisis Indicator Data'!#REF!="No Data",1,IF(#REF!&lt;&gt;"",1,0))</f>
        <v>#REF!</v>
      </c>
      <c r="M64" s="211" t="e">
        <f>IF('Crisis Indicator Data'!#REF!="No Data",1,IF(#REF!&lt;&gt;"",1,0))</f>
        <v>#REF!</v>
      </c>
      <c r="N64" s="211" t="e">
        <f>IF('Crisis Indicator Data'!#REF!="No Data",1,IF(#REF!&lt;&gt;"",1,0))</f>
        <v>#REF!</v>
      </c>
      <c r="O64" s="211" t="e">
        <f>IF('Crisis Indicator Data'!#REF!="No Data",1,IF(#REF!&lt;&gt;"",1,0))</f>
        <v>#REF!</v>
      </c>
      <c r="P64" s="211" t="e">
        <f>IF('Crisis Indicator Data'!#REF!="No Data",1,IF(#REF!&lt;&gt;"",1,0))</f>
        <v>#REF!</v>
      </c>
      <c r="Q64" s="211" t="e">
        <f>IF('Crisis Indicator Data'!#REF!="No Data",1,IF(#REF!&lt;&gt;"",1,0))</f>
        <v>#REF!</v>
      </c>
      <c r="R64" s="211" t="e">
        <f>IF('Crisis Indicator Data'!#REF!="No Data",1,IF(#REF!&lt;&gt;"",1,0))</f>
        <v>#REF!</v>
      </c>
      <c r="S64" s="211" t="e">
        <f>IF('Crisis Indicator Data'!#REF!="No Data",1,IF(#REF!&lt;&gt;"",1,0))</f>
        <v>#REF!</v>
      </c>
      <c r="T64" s="211" t="e">
        <f>IF('Crisis Indicator Data'!#REF!="No Data",1,IF(#REF!&lt;&gt;"",1,0))</f>
        <v>#REF!</v>
      </c>
      <c r="U64" s="211" t="e">
        <f>IF('Crisis Indicator Data'!#REF!="No Data",1,IF(#REF!&lt;&gt;"",1,0))</f>
        <v>#REF!</v>
      </c>
      <c r="V64" s="211" t="e">
        <f>IF('Crisis Indicator Data'!#REF!="No Data",1,IF(#REF!&lt;&gt;"",1,0))</f>
        <v>#REF!</v>
      </c>
      <c r="W64" s="211" t="e">
        <f>IF('Crisis Indicator Data'!#REF!="No Data",1,IF(#REF!&lt;&gt;"",1,0))</f>
        <v>#REF!</v>
      </c>
      <c r="X64" s="211" t="e">
        <f>IF('Crisis Indicator Data'!#REF!="No Data",1,IF(#REF!&lt;&gt;"",1,0))</f>
        <v>#REF!</v>
      </c>
      <c r="Y64" s="211" t="e">
        <f>IF('Crisis Indicator Data'!#REF!="No Data",1,IF(#REF!&lt;&gt;"",1,0))</f>
        <v>#REF!</v>
      </c>
      <c r="Z64" s="211" t="e">
        <f>IF('Crisis Indicator Data'!#REF!="No Data",1,IF(#REF!&lt;&gt;"",1,0))</f>
        <v>#REF!</v>
      </c>
      <c r="AA64" s="211" t="e">
        <f>IF('Crisis Indicator Data'!#REF!="No Data",1,IF(#REF!&lt;&gt;"",1,0))</f>
        <v>#REF!</v>
      </c>
      <c r="AB64" s="211" t="e">
        <f>IF('Crisis Indicator Data'!#REF!="No Data",1,IF(#REF!&lt;&gt;"",1,0))</f>
        <v>#REF!</v>
      </c>
      <c r="AC64" s="211" t="e">
        <f>IF('Crisis Indicator Data'!#REF!="No Data",1,IF(#REF!&lt;&gt;"",1,0))</f>
        <v>#REF!</v>
      </c>
      <c r="AD64" s="211" t="e">
        <f>IF('Crisis Indicator Data'!#REF!="No Data",1,IF(#REF!&lt;&gt;"",1,0))</f>
        <v>#REF!</v>
      </c>
      <c r="AE64" s="211" t="e">
        <f>IF('Crisis Indicator Data'!#REF!="No Data",1,IF(#REF!&lt;&gt;"",1,0))</f>
        <v>#REF!</v>
      </c>
      <c r="AF64" s="211" t="e">
        <f>IF('Crisis Indicator Data'!#REF!="No Data",1,IF(#REF!&lt;&gt;"",1,0))</f>
        <v>#REF!</v>
      </c>
      <c r="AG64" s="211" t="e">
        <f>IF('Crisis Indicator Data'!#REF!="No Data",1,IF(#REF!&lt;&gt;"",1,0))</f>
        <v>#REF!</v>
      </c>
      <c r="AH64" s="211" t="e">
        <f>IF('Crisis Indicator Data'!#REF!="No Data",1,IF(#REF!&lt;&gt;"",1,0))</f>
        <v>#REF!</v>
      </c>
      <c r="AI64" s="211" t="e">
        <f>IF('Crisis Indicator Data'!#REF!="No Data",1,IF(#REF!&lt;&gt;"",1,0))</f>
        <v>#REF!</v>
      </c>
      <c r="AJ64" s="211" t="e">
        <f>IF('Crisis Indicator Data'!#REF!="No Data",1,IF(#REF!&lt;&gt;"",1,0))</f>
        <v>#REF!</v>
      </c>
      <c r="AK64" s="211" t="e">
        <f>IF('Crisis Indicator Data'!#REF!="No Data",1,IF(#REF!&lt;&gt;"",1,0))</f>
        <v>#REF!</v>
      </c>
      <c r="AL64" s="211" t="e">
        <f>IF('Crisis Indicator Data'!#REF!="No Data",1,IF(#REF!&lt;&gt;"",1,0))</f>
        <v>#REF!</v>
      </c>
      <c r="AM64" s="211" t="e">
        <f>IF('Crisis Indicator Data'!#REF!="No Data",1,IF(#REF!&lt;&gt;"",1,0))</f>
        <v>#REF!</v>
      </c>
      <c r="AN64" s="211" t="e">
        <f>IF('Crisis Indicator Data'!#REF!="No Data",1,IF(#REF!&lt;&gt;"",1,0))</f>
        <v>#REF!</v>
      </c>
      <c r="AO64" s="211" t="e">
        <f>IF('Crisis Indicator Data'!#REF!="No Data",1,IF(#REF!&lt;&gt;"",1,0))</f>
        <v>#REF!</v>
      </c>
      <c r="AP64" s="211" t="e">
        <f>IF('Crisis Indicator Data'!#REF!="No Data",1,IF(#REF!&lt;&gt;"",1,0))</f>
        <v>#REF!</v>
      </c>
      <c r="AQ64" s="211" t="e">
        <f>IF('Crisis Indicator Data'!#REF!="No Data",1,IF(#REF!&lt;&gt;"",1,0))</f>
        <v>#REF!</v>
      </c>
      <c r="AR64" s="211" t="e">
        <f>IF('Crisis Indicator Data'!#REF!="No Data",1,IF(#REF!&lt;&gt;"",1,0))</f>
        <v>#REF!</v>
      </c>
      <c r="AS64" s="211" t="e">
        <f>IF('Crisis Indicator Data'!#REF!="No Data",1,IF(#REF!&lt;&gt;"",1,0))</f>
        <v>#REF!</v>
      </c>
      <c r="AT64" s="211" t="e">
        <f>IF('Crisis Indicator Data'!#REF!="No Data",1,IF(#REF!&lt;&gt;"",1,0))</f>
        <v>#REF!</v>
      </c>
      <c r="AU64" s="211" t="e">
        <f>IF('Crisis Indicator Data'!#REF!="No Data",1,IF(#REF!&lt;&gt;"",1,0))</f>
        <v>#REF!</v>
      </c>
      <c r="AV64" s="211" t="e">
        <f>IF('Crisis Indicator Data'!#REF!="No Data",1,IF(#REF!&lt;&gt;"",1,0))</f>
        <v>#REF!</v>
      </c>
      <c r="AW64" s="211" t="e">
        <f>IF('Crisis Indicator Data'!#REF!="No Data",1,IF(#REF!&lt;&gt;"",1,0))</f>
        <v>#REF!</v>
      </c>
      <c r="AX64" s="211" t="e">
        <f>IF('Crisis Indicator Data'!#REF!="No Data",1,IF(#REF!&lt;&gt;"",1,0))</f>
        <v>#REF!</v>
      </c>
      <c r="AY64" s="211" t="e">
        <f>IF('Crisis Indicator Data'!#REF!="No Data",1,IF(#REF!&lt;&gt;"",1,0))</f>
        <v>#REF!</v>
      </c>
      <c r="AZ64" s="211" t="e">
        <f>IF('Crisis Indicator Data'!#REF!="No Data",1,IF(#REF!&lt;&gt;"",1,0))</f>
        <v>#REF!</v>
      </c>
      <c r="BA64" t="e">
        <f t="shared" si="2"/>
        <v>#REF!</v>
      </c>
      <c r="BB64" s="22" t="e">
        <f t="shared" si="3"/>
        <v>#REF!</v>
      </c>
    </row>
    <row r="65" spans="1:54" x14ac:dyDescent="0.25">
      <c r="A65" t="s">
        <v>8465</v>
      </c>
      <c r="B65" s="211" t="e">
        <f>IF('Crisis Indicator Data'!#REF!="No Data",1,IF(#REF!&lt;&gt;"",1,0))</f>
        <v>#REF!</v>
      </c>
      <c r="C65" s="211" t="e">
        <f>IF('Crisis Indicator Data'!#REF!="No Data",1,IF(#REF!&lt;&gt;"",1,0))</f>
        <v>#REF!</v>
      </c>
      <c r="D65" s="211" t="e">
        <f>IF('Crisis Indicator Data'!#REF!="No Data",1,IF(#REF!&lt;&gt;"",1,0))</f>
        <v>#REF!</v>
      </c>
      <c r="E65" s="211" t="e">
        <f>IF('Crisis Indicator Data'!#REF!="No Data",1,IF(#REF!&lt;&gt;"",1,0))</f>
        <v>#REF!</v>
      </c>
      <c r="F65" s="211" t="e">
        <f>IF('Crisis Indicator Data'!#REF!="No Data",1,IF(#REF!&lt;&gt;"",1,0))</f>
        <v>#REF!</v>
      </c>
      <c r="G65" s="211" t="e">
        <f>IF('Crisis Indicator Data'!#REF!="No Data",1,IF(#REF!&lt;&gt;"",1,0))</f>
        <v>#REF!</v>
      </c>
      <c r="H65" s="211" t="e">
        <f>IF('Crisis Indicator Data'!#REF!="No Data",1,IF(#REF!&lt;&gt;"",1,0))</f>
        <v>#REF!</v>
      </c>
      <c r="I65" s="211" t="e">
        <f>IF('Crisis Indicator Data'!#REF!="No Data",1,IF(#REF!&lt;&gt;"",1,0))</f>
        <v>#REF!</v>
      </c>
      <c r="J65" s="211" t="e">
        <f>IF('Crisis Indicator Data'!#REF!="No Data",1,IF(#REF!&lt;&gt;"",1,0))</f>
        <v>#REF!</v>
      </c>
      <c r="K65" s="211" t="e">
        <f>IF('Crisis Indicator Data'!#REF!="No Data",1,IF(#REF!&lt;&gt;"",1,0))</f>
        <v>#REF!</v>
      </c>
      <c r="L65" s="211" t="e">
        <f>IF('Crisis Indicator Data'!#REF!="No Data",1,IF(#REF!&lt;&gt;"",1,0))</f>
        <v>#REF!</v>
      </c>
      <c r="M65" s="211" t="e">
        <f>IF('Crisis Indicator Data'!#REF!="No Data",1,IF(#REF!&lt;&gt;"",1,0))</f>
        <v>#REF!</v>
      </c>
      <c r="N65" s="211" t="e">
        <f>IF('Crisis Indicator Data'!#REF!="No Data",1,IF(#REF!&lt;&gt;"",1,0))</f>
        <v>#REF!</v>
      </c>
      <c r="O65" s="211" t="e">
        <f>IF('Crisis Indicator Data'!#REF!="No Data",1,IF(#REF!&lt;&gt;"",1,0))</f>
        <v>#REF!</v>
      </c>
      <c r="P65" s="211" t="e">
        <f>IF('Crisis Indicator Data'!#REF!="No Data",1,IF(#REF!&lt;&gt;"",1,0))</f>
        <v>#REF!</v>
      </c>
      <c r="Q65" s="211" t="e">
        <f>IF('Crisis Indicator Data'!#REF!="No Data",1,IF(#REF!&lt;&gt;"",1,0))</f>
        <v>#REF!</v>
      </c>
      <c r="R65" s="211" t="e">
        <f>IF('Crisis Indicator Data'!#REF!="No Data",1,IF(#REF!&lt;&gt;"",1,0))</f>
        <v>#REF!</v>
      </c>
      <c r="S65" s="211" t="e">
        <f>IF('Crisis Indicator Data'!#REF!="No Data",1,IF(#REF!&lt;&gt;"",1,0))</f>
        <v>#REF!</v>
      </c>
      <c r="T65" s="211" t="e">
        <f>IF('Crisis Indicator Data'!#REF!="No Data",1,IF(#REF!&lt;&gt;"",1,0))</f>
        <v>#REF!</v>
      </c>
      <c r="U65" s="211" t="e">
        <f>IF('Crisis Indicator Data'!#REF!="No Data",1,IF(#REF!&lt;&gt;"",1,0))</f>
        <v>#REF!</v>
      </c>
      <c r="V65" s="211" t="e">
        <f>IF('Crisis Indicator Data'!#REF!="No Data",1,IF(#REF!&lt;&gt;"",1,0))</f>
        <v>#REF!</v>
      </c>
      <c r="W65" s="211" t="e">
        <f>IF('Crisis Indicator Data'!#REF!="No Data",1,IF(#REF!&lt;&gt;"",1,0))</f>
        <v>#REF!</v>
      </c>
      <c r="X65" s="211" t="e">
        <f>IF('Crisis Indicator Data'!#REF!="No Data",1,IF(#REF!&lt;&gt;"",1,0))</f>
        <v>#REF!</v>
      </c>
      <c r="Y65" s="211" t="e">
        <f>IF('Crisis Indicator Data'!#REF!="No Data",1,IF(#REF!&lt;&gt;"",1,0))</f>
        <v>#REF!</v>
      </c>
      <c r="Z65" s="211" t="e">
        <f>IF('Crisis Indicator Data'!#REF!="No Data",1,IF(#REF!&lt;&gt;"",1,0))</f>
        <v>#REF!</v>
      </c>
      <c r="AA65" s="211" t="e">
        <f>IF('Crisis Indicator Data'!#REF!="No Data",1,IF(#REF!&lt;&gt;"",1,0))</f>
        <v>#REF!</v>
      </c>
      <c r="AB65" s="211" t="e">
        <f>IF('Crisis Indicator Data'!#REF!="No Data",1,IF(#REF!&lt;&gt;"",1,0))</f>
        <v>#REF!</v>
      </c>
      <c r="AC65" s="211" t="e">
        <f>IF('Crisis Indicator Data'!#REF!="No Data",1,IF(#REF!&lt;&gt;"",1,0))</f>
        <v>#REF!</v>
      </c>
      <c r="AD65" s="211" t="e">
        <f>IF('Crisis Indicator Data'!#REF!="No Data",1,IF(#REF!&lt;&gt;"",1,0))</f>
        <v>#REF!</v>
      </c>
      <c r="AE65" s="211" t="e">
        <f>IF('Crisis Indicator Data'!#REF!="No Data",1,IF(#REF!&lt;&gt;"",1,0))</f>
        <v>#REF!</v>
      </c>
      <c r="AF65" s="211" t="e">
        <f>IF('Crisis Indicator Data'!#REF!="No Data",1,IF(#REF!&lt;&gt;"",1,0))</f>
        <v>#REF!</v>
      </c>
      <c r="AG65" s="211" t="e">
        <f>IF('Crisis Indicator Data'!#REF!="No Data",1,IF(#REF!&lt;&gt;"",1,0))</f>
        <v>#REF!</v>
      </c>
      <c r="AH65" s="211" t="e">
        <f>IF('Crisis Indicator Data'!#REF!="No Data",1,IF(#REF!&lt;&gt;"",1,0))</f>
        <v>#REF!</v>
      </c>
      <c r="AI65" s="211" t="e">
        <f>IF('Crisis Indicator Data'!#REF!="No Data",1,IF(#REF!&lt;&gt;"",1,0))</f>
        <v>#REF!</v>
      </c>
      <c r="AJ65" s="211" t="e">
        <f>IF('Crisis Indicator Data'!#REF!="No Data",1,IF(#REF!&lt;&gt;"",1,0))</f>
        <v>#REF!</v>
      </c>
      <c r="AK65" s="211" t="e">
        <f>IF('Crisis Indicator Data'!#REF!="No Data",1,IF(#REF!&lt;&gt;"",1,0))</f>
        <v>#REF!</v>
      </c>
      <c r="AL65" s="211" t="e">
        <f>IF('Crisis Indicator Data'!#REF!="No Data",1,IF(#REF!&lt;&gt;"",1,0))</f>
        <v>#REF!</v>
      </c>
      <c r="AM65" s="211" t="e">
        <f>IF('Crisis Indicator Data'!#REF!="No Data",1,IF(#REF!&lt;&gt;"",1,0))</f>
        <v>#REF!</v>
      </c>
      <c r="AN65" s="211" t="e">
        <f>IF('Crisis Indicator Data'!#REF!="No Data",1,IF(#REF!&lt;&gt;"",1,0))</f>
        <v>#REF!</v>
      </c>
      <c r="AO65" s="211" t="e">
        <f>IF('Crisis Indicator Data'!#REF!="No Data",1,IF(#REF!&lt;&gt;"",1,0))</f>
        <v>#REF!</v>
      </c>
      <c r="AP65" s="211" t="e">
        <f>IF('Crisis Indicator Data'!#REF!="No Data",1,IF(#REF!&lt;&gt;"",1,0))</f>
        <v>#REF!</v>
      </c>
      <c r="AQ65" s="211" t="e">
        <f>IF('Crisis Indicator Data'!#REF!="No Data",1,IF(#REF!&lt;&gt;"",1,0))</f>
        <v>#REF!</v>
      </c>
      <c r="AR65" s="211" t="e">
        <f>IF('Crisis Indicator Data'!#REF!="No Data",1,IF(#REF!&lt;&gt;"",1,0))</f>
        <v>#REF!</v>
      </c>
      <c r="AS65" s="211" t="e">
        <f>IF('Crisis Indicator Data'!#REF!="No Data",1,IF(#REF!&lt;&gt;"",1,0))</f>
        <v>#REF!</v>
      </c>
      <c r="AT65" s="211" t="e">
        <f>IF('Crisis Indicator Data'!#REF!="No Data",1,IF(#REF!&lt;&gt;"",1,0))</f>
        <v>#REF!</v>
      </c>
      <c r="AU65" s="211" t="e">
        <f>IF('Crisis Indicator Data'!#REF!="No Data",1,IF(#REF!&lt;&gt;"",1,0))</f>
        <v>#REF!</v>
      </c>
      <c r="AV65" s="211" t="e">
        <f>IF('Crisis Indicator Data'!#REF!="No Data",1,IF(#REF!&lt;&gt;"",1,0))</f>
        <v>#REF!</v>
      </c>
      <c r="AW65" s="211" t="e">
        <f>IF('Crisis Indicator Data'!#REF!="No Data",1,IF(#REF!&lt;&gt;"",1,0))</f>
        <v>#REF!</v>
      </c>
      <c r="AX65" s="211" t="e">
        <f>IF('Crisis Indicator Data'!#REF!="No Data",1,IF(#REF!&lt;&gt;"",1,0))</f>
        <v>#REF!</v>
      </c>
      <c r="AY65" s="211" t="e">
        <f>IF('Crisis Indicator Data'!#REF!="No Data",1,IF(#REF!&lt;&gt;"",1,0))</f>
        <v>#REF!</v>
      </c>
      <c r="AZ65" s="211" t="e">
        <f>IF('Crisis Indicator Data'!#REF!="No Data",1,IF(#REF!&lt;&gt;"",1,0))</f>
        <v>#REF!</v>
      </c>
      <c r="BA65" t="e">
        <f t="shared" si="2"/>
        <v>#REF!</v>
      </c>
      <c r="BB65" s="22" t="e">
        <f t="shared" si="3"/>
        <v>#REF!</v>
      </c>
    </row>
    <row r="66" spans="1:54" x14ac:dyDescent="0.25">
      <c r="A66" t="s">
        <v>8473</v>
      </c>
      <c r="B66" s="211" t="e">
        <f>IF('Crisis Indicator Data'!#REF!="No Data",1,IF(#REF!&lt;&gt;"",1,0))</f>
        <v>#REF!</v>
      </c>
      <c r="C66" s="211" t="e">
        <f>IF('Crisis Indicator Data'!#REF!="No Data",1,IF(#REF!&lt;&gt;"",1,0))</f>
        <v>#REF!</v>
      </c>
      <c r="D66" s="211" t="e">
        <f>IF('Crisis Indicator Data'!#REF!="No Data",1,IF(#REF!&lt;&gt;"",1,0))</f>
        <v>#REF!</v>
      </c>
      <c r="E66" s="211" t="e">
        <f>IF('Crisis Indicator Data'!#REF!="No Data",1,IF(#REF!&lt;&gt;"",1,0))</f>
        <v>#REF!</v>
      </c>
      <c r="F66" s="211" t="e">
        <f>IF('Crisis Indicator Data'!#REF!="No Data",1,IF(#REF!&lt;&gt;"",1,0))</f>
        <v>#REF!</v>
      </c>
      <c r="G66" s="211" t="e">
        <f>IF('Crisis Indicator Data'!#REF!="No Data",1,IF(#REF!&lt;&gt;"",1,0))</f>
        <v>#REF!</v>
      </c>
      <c r="H66" s="211" t="e">
        <f>IF('Crisis Indicator Data'!#REF!="No Data",1,IF(#REF!&lt;&gt;"",1,0))</f>
        <v>#REF!</v>
      </c>
      <c r="I66" s="211" t="e">
        <f>IF('Crisis Indicator Data'!#REF!="No Data",1,IF(#REF!&lt;&gt;"",1,0))</f>
        <v>#REF!</v>
      </c>
      <c r="J66" s="211" t="e">
        <f>IF('Crisis Indicator Data'!#REF!="No Data",1,IF(#REF!&lt;&gt;"",1,0))</f>
        <v>#REF!</v>
      </c>
      <c r="K66" s="211" t="e">
        <f>IF('Crisis Indicator Data'!#REF!="No Data",1,IF(#REF!&lt;&gt;"",1,0))</f>
        <v>#REF!</v>
      </c>
      <c r="L66" s="211" t="e">
        <f>IF('Crisis Indicator Data'!#REF!="No Data",1,IF(#REF!&lt;&gt;"",1,0))</f>
        <v>#REF!</v>
      </c>
      <c r="M66" s="211" t="e">
        <f>IF('Crisis Indicator Data'!#REF!="No Data",1,IF(#REF!&lt;&gt;"",1,0))</f>
        <v>#REF!</v>
      </c>
      <c r="N66" s="211" t="e">
        <f>IF('Crisis Indicator Data'!#REF!="No Data",1,IF(#REF!&lt;&gt;"",1,0))</f>
        <v>#REF!</v>
      </c>
      <c r="O66" s="211" t="e">
        <f>IF('Crisis Indicator Data'!#REF!="No Data",1,IF(#REF!&lt;&gt;"",1,0))</f>
        <v>#REF!</v>
      </c>
      <c r="P66" s="211" t="e">
        <f>IF('Crisis Indicator Data'!#REF!="No Data",1,IF(#REF!&lt;&gt;"",1,0))</f>
        <v>#REF!</v>
      </c>
      <c r="Q66" s="211" t="e">
        <f>IF('Crisis Indicator Data'!#REF!="No Data",1,IF(#REF!&lt;&gt;"",1,0))</f>
        <v>#REF!</v>
      </c>
      <c r="R66" s="211" t="e">
        <f>IF('Crisis Indicator Data'!#REF!="No Data",1,IF(#REF!&lt;&gt;"",1,0))</f>
        <v>#REF!</v>
      </c>
      <c r="S66" s="211" t="e">
        <f>IF('Crisis Indicator Data'!#REF!="No Data",1,IF(#REF!&lt;&gt;"",1,0))</f>
        <v>#REF!</v>
      </c>
      <c r="T66" s="211" t="e">
        <f>IF('Crisis Indicator Data'!#REF!="No Data",1,IF(#REF!&lt;&gt;"",1,0))</f>
        <v>#REF!</v>
      </c>
      <c r="U66" s="211" t="e">
        <f>IF('Crisis Indicator Data'!#REF!="No Data",1,IF(#REF!&lt;&gt;"",1,0))</f>
        <v>#REF!</v>
      </c>
      <c r="V66" s="211" t="e">
        <f>IF('Crisis Indicator Data'!#REF!="No Data",1,IF(#REF!&lt;&gt;"",1,0))</f>
        <v>#REF!</v>
      </c>
      <c r="W66" s="211" t="e">
        <f>IF('Crisis Indicator Data'!#REF!="No Data",1,IF(#REF!&lt;&gt;"",1,0))</f>
        <v>#REF!</v>
      </c>
      <c r="X66" s="211" t="e">
        <f>IF('Crisis Indicator Data'!#REF!="No Data",1,IF(#REF!&lt;&gt;"",1,0))</f>
        <v>#REF!</v>
      </c>
      <c r="Y66" s="211" t="e">
        <f>IF('Crisis Indicator Data'!#REF!="No Data",1,IF(#REF!&lt;&gt;"",1,0))</f>
        <v>#REF!</v>
      </c>
      <c r="Z66" s="211" t="e">
        <f>IF('Crisis Indicator Data'!#REF!="No Data",1,IF(#REF!&lt;&gt;"",1,0))</f>
        <v>#REF!</v>
      </c>
      <c r="AA66" s="211" t="e">
        <f>IF('Crisis Indicator Data'!#REF!="No Data",1,IF(#REF!&lt;&gt;"",1,0))</f>
        <v>#REF!</v>
      </c>
      <c r="AB66" s="211" t="e">
        <f>IF('Crisis Indicator Data'!#REF!="No Data",1,IF(#REF!&lt;&gt;"",1,0))</f>
        <v>#REF!</v>
      </c>
      <c r="AC66" s="211" t="e">
        <f>IF('Crisis Indicator Data'!#REF!="No Data",1,IF(#REF!&lt;&gt;"",1,0))</f>
        <v>#REF!</v>
      </c>
      <c r="AD66" s="211" t="e">
        <f>IF('Crisis Indicator Data'!#REF!="No Data",1,IF(#REF!&lt;&gt;"",1,0))</f>
        <v>#REF!</v>
      </c>
      <c r="AE66" s="211" t="e">
        <f>IF('Crisis Indicator Data'!#REF!="No Data",1,IF(#REF!&lt;&gt;"",1,0))</f>
        <v>#REF!</v>
      </c>
      <c r="AF66" s="211" t="e">
        <f>IF('Crisis Indicator Data'!#REF!="No Data",1,IF(#REF!&lt;&gt;"",1,0))</f>
        <v>#REF!</v>
      </c>
      <c r="AG66" s="211" t="e">
        <f>IF('Crisis Indicator Data'!#REF!="No Data",1,IF(#REF!&lt;&gt;"",1,0))</f>
        <v>#REF!</v>
      </c>
      <c r="AH66" s="211" t="e">
        <f>IF('Crisis Indicator Data'!#REF!="No Data",1,IF(#REF!&lt;&gt;"",1,0))</f>
        <v>#REF!</v>
      </c>
      <c r="AI66" s="211" t="e">
        <f>IF('Crisis Indicator Data'!#REF!="No Data",1,IF(#REF!&lt;&gt;"",1,0))</f>
        <v>#REF!</v>
      </c>
      <c r="AJ66" s="211" t="e">
        <f>IF('Crisis Indicator Data'!#REF!="No Data",1,IF(#REF!&lt;&gt;"",1,0))</f>
        <v>#REF!</v>
      </c>
      <c r="AK66" s="211" t="e">
        <f>IF('Crisis Indicator Data'!#REF!="No Data",1,IF(#REF!&lt;&gt;"",1,0))</f>
        <v>#REF!</v>
      </c>
      <c r="AL66" s="211" t="e">
        <f>IF('Crisis Indicator Data'!#REF!="No Data",1,IF(#REF!&lt;&gt;"",1,0))</f>
        <v>#REF!</v>
      </c>
      <c r="AM66" s="211" t="e">
        <f>IF('Crisis Indicator Data'!#REF!="No Data",1,IF(#REF!&lt;&gt;"",1,0))</f>
        <v>#REF!</v>
      </c>
      <c r="AN66" s="211" t="e">
        <f>IF('Crisis Indicator Data'!#REF!="No Data",1,IF(#REF!&lt;&gt;"",1,0))</f>
        <v>#REF!</v>
      </c>
      <c r="AO66" s="211" t="e">
        <f>IF('Crisis Indicator Data'!#REF!="No Data",1,IF(#REF!&lt;&gt;"",1,0))</f>
        <v>#REF!</v>
      </c>
      <c r="AP66" s="211" t="e">
        <f>IF('Crisis Indicator Data'!#REF!="No Data",1,IF(#REF!&lt;&gt;"",1,0))</f>
        <v>#REF!</v>
      </c>
      <c r="AQ66" s="211" t="e">
        <f>IF('Crisis Indicator Data'!#REF!="No Data",1,IF(#REF!&lt;&gt;"",1,0))</f>
        <v>#REF!</v>
      </c>
      <c r="AR66" s="211" t="e">
        <f>IF('Crisis Indicator Data'!#REF!="No Data",1,IF(#REF!&lt;&gt;"",1,0))</f>
        <v>#REF!</v>
      </c>
      <c r="AS66" s="211" t="e">
        <f>IF('Crisis Indicator Data'!#REF!="No Data",1,IF(#REF!&lt;&gt;"",1,0))</f>
        <v>#REF!</v>
      </c>
      <c r="AT66" s="211" t="e">
        <f>IF('Crisis Indicator Data'!#REF!="No Data",1,IF(#REF!&lt;&gt;"",1,0))</f>
        <v>#REF!</v>
      </c>
      <c r="AU66" s="211" t="e">
        <f>IF('Crisis Indicator Data'!#REF!="No Data",1,IF(#REF!&lt;&gt;"",1,0))</f>
        <v>#REF!</v>
      </c>
      <c r="AV66" s="211" t="e">
        <f>IF('Crisis Indicator Data'!#REF!="No Data",1,IF(#REF!&lt;&gt;"",1,0))</f>
        <v>#REF!</v>
      </c>
      <c r="AW66" s="211" t="e">
        <f>IF('Crisis Indicator Data'!#REF!="No Data",1,IF(#REF!&lt;&gt;"",1,0))</f>
        <v>#REF!</v>
      </c>
      <c r="AX66" s="211" t="e">
        <f>IF('Crisis Indicator Data'!#REF!="No Data",1,IF(#REF!&lt;&gt;"",1,0))</f>
        <v>#REF!</v>
      </c>
      <c r="AY66" s="211" t="e">
        <f>IF('Crisis Indicator Data'!#REF!="No Data",1,IF(#REF!&lt;&gt;"",1,0))</f>
        <v>#REF!</v>
      </c>
      <c r="AZ66" s="211" t="e">
        <f>IF('Crisis Indicator Data'!#REF!="No Data",1,IF(#REF!&lt;&gt;"",1,0))</f>
        <v>#REF!</v>
      </c>
      <c r="BA66" t="e">
        <f t="shared" ref="BA66:BA97" si="4">SUM(B66:AZ66)</f>
        <v>#REF!</v>
      </c>
      <c r="BB66" s="22" t="e">
        <f t="shared" ref="BB66:BB97" si="5">BA66/51</f>
        <v>#REF!</v>
      </c>
    </row>
    <row r="67" spans="1:54" x14ac:dyDescent="0.25">
      <c r="A67" t="s">
        <v>8475</v>
      </c>
      <c r="B67" s="211" t="e">
        <f>IF('Crisis Indicator Data'!#REF!="No Data",1,IF(#REF!&lt;&gt;"",1,0))</f>
        <v>#REF!</v>
      </c>
      <c r="C67" s="211" t="e">
        <f>IF('Crisis Indicator Data'!#REF!="No Data",1,IF(#REF!&lt;&gt;"",1,0))</f>
        <v>#REF!</v>
      </c>
      <c r="D67" s="211" t="e">
        <f>IF('Crisis Indicator Data'!#REF!="No Data",1,IF(#REF!&lt;&gt;"",1,0))</f>
        <v>#REF!</v>
      </c>
      <c r="E67" s="211" t="e">
        <f>IF('Crisis Indicator Data'!#REF!="No Data",1,IF(#REF!&lt;&gt;"",1,0))</f>
        <v>#REF!</v>
      </c>
      <c r="F67" s="211" t="e">
        <f>IF('Crisis Indicator Data'!#REF!="No Data",1,IF(#REF!&lt;&gt;"",1,0))</f>
        <v>#REF!</v>
      </c>
      <c r="G67" s="211" t="e">
        <f>IF('Crisis Indicator Data'!#REF!="No Data",1,IF(#REF!&lt;&gt;"",1,0))</f>
        <v>#REF!</v>
      </c>
      <c r="H67" s="211" t="e">
        <f>IF('Crisis Indicator Data'!#REF!="No Data",1,IF(#REF!&lt;&gt;"",1,0))</f>
        <v>#REF!</v>
      </c>
      <c r="I67" s="211" t="e">
        <f>IF('Crisis Indicator Data'!#REF!="No Data",1,IF(#REF!&lt;&gt;"",1,0))</f>
        <v>#REF!</v>
      </c>
      <c r="J67" s="211" t="e">
        <f>IF('Crisis Indicator Data'!#REF!="No Data",1,IF(#REF!&lt;&gt;"",1,0))</f>
        <v>#REF!</v>
      </c>
      <c r="K67" s="211" t="e">
        <f>IF('Crisis Indicator Data'!#REF!="No Data",1,IF(#REF!&lt;&gt;"",1,0))</f>
        <v>#REF!</v>
      </c>
      <c r="L67" s="211" t="e">
        <f>IF('Crisis Indicator Data'!#REF!="No Data",1,IF(#REF!&lt;&gt;"",1,0))</f>
        <v>#REF!</v>
      </c>
      <c r="M67" s="211" t="e">
        <f>IF('Crisis Indicator Data'!#REF!="No Data",1,IF(#REF!&lt;&gt;"",1,0))</f>
        <v>#REF!</v>
      </c>
      <c r="N67" s="211" t="e">
        <f>IF('Crisis Indicator Data'!#REF!="No Data",1,IF(#REF!&lt;&gt;"",1,0))</f>
        <v>#REF!</v>
      </c>
      <c r="O67" s="211" t="e">
        <f>IF('Crisis Indicator Data'!#REF!="No Data",1,IF(#REF!&lt;&gt;"",1,0))</f>
        <v>#REF!</v>
      </c>
      <c r="P67" s="211" t="e">
        <f>IF('Crisis Indicator Data'!#REF!="No Data",1,IF(#REF!&lt;&gt;"",1,0))</f>
        <v>#REF!</v>
      </c>
      <c r="Q67" s="211" t="e">
        <f>IF('Crisis Indicator Data'!#REF!="No Data",1,IF(#REF!&lt;&gt;"",1,0))</f>
        <v>#REF!</v>
      </c>
      <c r="R67" s="211" t="e">
        <f>IF('Crisis Indicator Data'!#REF!="No Data",1,IF(#REF!&lt;&gt;"",1,0))</f>
        <v>#REF!</v>
      </c>
      <c r="S67" s="211" t="e">
        <f>IF('Crisis Indicator Data'!#REF!="No Data",1,IF(#REF!&lt;&gt;"",1,0))</f>
        <v>#REF!</v>
      </c>
      <c r="T67" s="211" t="e">
        <f>IF('Crisis Indicator Data'!#REF!="No Data",1,IF(#REF!&lt;&gt;"",1,0))</f>
        <v>#REF!</v>
      </c>
      <c r="U67" s="211" t="e">
        <f>IF('Crisis Indicator Data'!#REF!="No Data",1,IF(#REF!&lt;&gt;"",1,0))</f>
        <v>#REF!</v>
      </c>
      <c r="V67" s="211" t="e">
        <f>IF('Crisis Indicator Data'!#REF!="No Data",1,IF(#REF!&lt;&gt;"",1,0))</f>
        <v>#REF!</v>
      </c>
      <c r="W67" s="211" t="e">
        <f>IF('Crisis Indicator Data'!#REF!="No Data",1,IF(#REF!&lt;&gt;"",1,0))</f>
        <v>#REF!</v>
      </c>
      <c r="X67" s="211" t="e">
        <f>IF('Crisis Indicator Data'!#REF!="No Data",1,IF(#REF!&lt;&gt;"",1,0))</f>
        <v>#REF!</v>
      </c>
      <c r="Y67" s="211" t="e">
        <f>IF('Crisis Indicator Data'!#REF!="No Data",1,IF(#REF!&lt;&gt;"",1,0))</f>
        <v>#REF!</v>
      </c>
      <c r="Z67" s="211" t="e">
        <f>IF('Crisis Indicator Data'!#REF!="No Data",1,IF(#REF!&lt;&gt;"",1,0))</f>
        <v>#REF!</v>
      </c>
      <c r="AA67" s="211" t="e">
        <f>IF('Crisis Indicator Data'!#REF!="No Data",1,IF(#REF!&lt;&gt;"",1,0))</f>
        <v>#REF!</v>
      </c>
      <c r="AB67" s="211" t="e">
        <f>IF('Crisis Indicator Data'!#REF!="No Data",1,IF(#REF!&lt;&gt;"",1,0))</f>
        <v>#REF!</v>
      </c>
      <c r="AC67" s="211" t="e">
        <f>IF('Crisis Indicator Data'!#REF!="No Data",1,IF(#REF!&lt;&gt;"",1,0))</f>
        <v>#REF!</v>
      </c>
      <c r="AD67" s="211" t="e">
        <f>IF('Crisis Indicator Data'!#REF!="No Data",1,IF(#REF!&lt;&gt;"",1,0))</f>
        <v>#REF!</v>
      </c>
      <c r="AE67" s="211" t="e">
        <f>IF('Crisis Indicator Data'!#REF!="No Data",1,IF(#REF!&lt;&gt;"",1,0))</f>
        <v>#REF!</v>
      </c>
      <c r="AF67" s="211" t="e">
        <f>IF('Crisis Indicator Data'!#REF!="No Data",1,IF(#REF!&lt;&gt;"",1,0))</f>
        <v>#REF!</v>
      </c>
      <c r="AG67" s="211" t="e">
        <f>IF('Crisis Indicator Data'!#REF!="No Data",1,IF(#REF!&lt;&gt;"",1,0))</f>
        <v>#REF!</v>
      </c>
      <c r="AH67" s="211" t="e">
        <f>IF('Crisis Indicator Data'!#REF!="No Data",1,IF(#REF!&lt;&gt;"",1,0))</f>
        <v>#REF!</v>
      </c>
      <c r="AI67" s="211" t="e">
        <f>IF('Crisis Indicator Data'!#REF!="No Data",1,IF(#REF!&lt;&gt;"",1,0))</f>
        <v>#REF!</v>
      </c>
      <c r="AJ67" s="211" t="e">
        <f>IF('Crisis Indicator Data'!#REF!="No Data",1,IF(#REF!&lt;&gt;"",1,0))</f>
        <v>#REF!</v>
      </c>
      <c r="AK67" s="211" t="e">
        <f>IF('Crisis Indicator Data'!#REF!="No Data",1,IF(#REF!&lt;&gt;"",1,0))</f>
        <v>#REF!</v>
      </c>
      <c r="AL67" s="211" t="e">
        <f>IF('Crisis Indicator Data'!#REF!="No Data",1,IF(#REF!&lt;&gt;"",1,0))</f>
        <v>#REF!</v>
      </c>
      <c r="AM67" s="211" t="e">
        <f>IF('Crisis Indicator Data'!#REF!="No Data",1,IF(#REF!&lt;&gt;"",1,0))</f>
        <v>#REF!</v>
      </c>
      <c r="AN67" s="211" t="e">
        <f>IF('Crisis Indicator Data'!#REF!="No Data",1,IF(#REF!&lt;&gt;"",1,0))</f>
        <v>#REF!</v>
      </c>
      <c r="AO67" s="211" t="e">
        <f>IF('Crisis Indicator Data'!#REF!="No Data",1,IF(#REF!&lt;&gt;"",1,0))</f>
        <v>#REF!</v>
      </c>
      <c r="AP67" s="211" t="e">
        <f>IF('Crisis Indicator Data'!#REF!="No Data",1,IF(#REF!&lt;&gt;"",1,0))</f>
        <v>#REF!</v>
      </c>
      <c r="AQ67" s="211" t="e">
        <f>IF('Crisis Indicator Data'!#REF!="No Data",1,IF(#REF!&lt;&gt;"",1,0))</f>
        <v>#REF!</v>
      </c>
      <c r="AR67" s="211" t="e">
        <f>IF('Crisis Indicator Data'!#REF!="No Data",1,IF(#REF!&lt;&gt;"",1,0))</f>
        <v>#REF!</v>
      </c>
      <c r="AS67" s="211" t="e">
        <f>IF('Crisis Indicator Data'!#REF!="No Data",1,IF(#REF!&lt;&gt;"",1,0))</f>
        <v>#REF!</v>
      </c>
      <c r="AT67" s="211" t="e">
        <f>IF('Crisis Indicator Data'!#REF!="No Data",1,IF(#REF!&lt;&gt;"",1,0))</f>
        <v>#REF!</v>
      </c>
      <c r="AU67" s="211" t="e">
        <f>IF('Crisis Indicator Data'!#REF!="No Data",1,IF(#REF!&lt;&gt;"",1,0))</f>
        <v>#REF!</v>
      </c>
      <c r="AV67" s="211" t="e">
        <f>IF('Crisis Indicator Data'!#REF!="No Data",1,IF(#REF!&lt;&gt;"",1,0))</f>
        <v>#REF!</v>
      </c>
      <c r="AW67" s="211" t="e">
        <f>IF('Crisis Indicator Data'!#REF!="No Data",1,IF(#REF!&lt;&gt;"",1,0))</f>
        <v>#REF!</v>
      </c>
      <c r="AX67" s="211" t="e">
        <f>IF('Crisis Indicator Data'!#REF!="No Data",1,IF(#REF!&lt;&gt;"",1,0))</f>
        <v>#REF!</v>
      </c>
      <c r="AY67" s="211" t="e">
        <f>IF('Crisis Indicator Data'!#REF!="No Data",1,IF(#REF!&lt;&gt;"",1,0))</f>
        <v>#REF!</v>
      </c>
      <c r="AZ67" s="211" t="e">
        <f>IF('Crisis Indicator Data'!#REF!="No Data",1,IF(#REF!&lt;&gt;"",1,0))</f>
        <v>#REF!</v>
      </c>
      <c r="BA67" t="e">
        <f t="shared" si="4"/>
        <v>#REF!</v>
      </c>
      <c r="BB67" s="22" t="e">
        <f t="shared" si="5"/>
        <v>#REF!</v>
      </c>
    </row>
    <row r="68" spans="1:54" x14ac:dyDescent="0.25">
      <c r="A68" t="s">
        <v>8476</v>
      </c>
      <c r="B68" s="211" t="e">
        <f>IF('Crisis Indicator Data'!#REF!="No Data",1,IF(#REF!&lt;&gt;"",1,0))</f>
        <v>#REF!</v>
      </c>
      <c r="C68" s="211" t="e">
        <f>IF('Crisis Indicator Data'!#REF!="No Data",1,IF(#REF!&lt;&gt;"",1,0))</f>
        <v>#REF!</v>
      </c>
      <c r="D68" s="211" t="e">
        <f>IF('Crisis Indicator Data'!#REF!="No Data",1,IF(#REF!&lt;&gt;"",1,0))</f>
        <v>#REF!</v>
      </c>
      <c r="E68" s="211" t="e">
        <f>IF('Crisis Indicator Data'!#REF!="No Data",1,IF(#REF!&lt;&gt;"",1,0))</f>
        <v>#REF!</v>
      </c>
      <c r="F68" s="211" t="e">
        <f>IF('Crisis Indicator Data'!#REF!="No Data",1,IF(#REF!&lt;&gt;"",1,0))</f>
        <v>#REF!</v>
      </c>
      <c r="G68" s="211" t="e">
        <f>IF('Crisis Indicator Data'!#REF!="No Data",1,IF(#REF!&lt;&gt;"",1,0))</f>
        <v>#REF!</v>
      </c>
      <c r="H68" s="211" t="e">
        <f>IF('Crisis Indicator Data'!#REF!="No Data",1,IF(#REF!&lt;&gt;"",1,0))</f>
        <v>#REF!</v>
      </c>
      <c r="I68" s="211" t="e">
        <f>IF('Crisis Indicator Data'!#REF!="No Data",1,IF(#REF!&lt;&gt;"",1,0))</f>
        <v>#REF!</v>
      </c>
      <c r="J68" s="211" t="e">
        <f>IF('Crisis Indicator Data'!#REF!="No Data",1,IF(#REF!&lt;&gt;"",1,0))</f>
        <v>#REF!</v>
      </c>
      <c r="K68" s="211" t="e">
        <f>IF('Crisis Indicator Data'!#REF!="No Data",1,IF(#REF!&lt;&gt;"",1,0))</f>
        <v>#REF!</v>
      </c>
      <c r="L68" s="211" t="e">
        <f>IF('Crisis Indicator Data'!#REF!="No Data",1,IF(#REF!&lt;&gt;"",1,0))</f>
        <v>#REF!</v>
      </c>
      <c r="M68" s="211" t="e">
        <f>IF('Crisis Indicator Data'!#REF!="No Data",1,IF(#REF!&lt;&gt;"",1,0))</f>
        <v>#REF!</v>
      </c>
      <c r="N68" s="211" t="e">
        <f>IF('Crisis Indicator Data'!#REF!="No Data",1,IF(#REF!&lt;&gt;"",1,0))</f>
        <v>#REF!</v>
      </c>
      <c r="O68" s="211" t="e">
        <f>IF('Crisis Indicator Data'!#REF!="No Data",1,IF(#REF!&lt;&gt;"",1,0))</f>
        <v>#REF!</v>
      </c>
      <c r="P68" s="211" t="e">
        <f>IF('Crisis Indicator Data'!#REF!="No Data",1,IF(#REF!&lt;&gt;"",1,0))</f>
        <v>#REF!</v>
      </c>
      <c r="Q68" s="211" t="e">
        <f>IF('Crisis Indicator Data'!#REF!="No Data",1,IF(#REF!&lt;&gt;"",1,0))</f>
        <v>#REF!</v>
      </c>
      <c r="R68" s="211" t="e">
        <f>IF('Crisis Indicator Data'!#REF!="No Data",1,IF(#REF!&lt;&gt;"",1,0))</f>
        <v>#REF!</v>
      </c>
      <c r="S68" s="211" t="e">
        <f>IF('Crisis Indicator Data'!#REF!="No Data",1,IF(#REF!&lt;&gt;"",1,0))</f>
        <v>#REF!</v>
      </c>
      <c r="T68" s="211" t="e">
        <f>IF('Crisis Indicator Data'!#REF!="No Data",1,IF(#REF!&lt;&gt;"",1,0))</f>
        <v>#REF!</v>
      </c>
      <c r="U68" s="211" t="e">
        <f>IF('Crisis Indicator Data'!#REF!="No Data",1,IF(#REF!&lt;&gt;"",1,0))</f>
        <v>#REF!</v>
      </c>
      <c r="V68" s="211" t="e">
        <f>IF('Crisis Indicator Data'!#REF!="No Data",1,IF(#REF!&lt;&gt;"",1,0))</f>
        <v>#REF!</v>
      </c>
      <c r="W68" s="211" t="e">
        <f>IF('Crisis Indicator Data'!#REF!="No Data",1,IF(#REF!&lt;&gt;"",1,0))</f>
        <v>#REF!</v>
      </c>
      <c r="X68" s="211" t="e">
        <f>IF('Crisis Indicator Data'!#REF!="No Data",1,IF(#REF!&lt;&gt;"",1,0))</f>
        <v>#REF!</v>
      </c>
      <c r="Y68" s="211" t="e">
        <f>IF('Crisis Indicator Data'!#REF!="No Data",1,IF(#REF!&lt;&gt;"",1,0))</f>
        <v>#REF!</v>
      </c>
      <c r="Z68" s="211" t="e">
        <f>IF('Crisis Indicator Data'!#REF!="No Data",1,IF(#REF!&lt;&gt;"",1,0))</f>
        <v>#REF!</v>
      </c>
      <c r="AA68" s="211" t="e">
        <f>IF('Crisis Indicator Data'!#REF!="No Data",1,IF(#REF!&lt;&gt;"",1,0))</f>
        <v>#REF!</v>
      </c>
      <c r="AB68" s="211" t="e">
        <f>IF('Crisis Indicator Data'!#REF!="No Data",1,IF(#REF!&lt;&gt;"",1,0))</f>
        <v>#REF!</v>
      </c>
      <c r="AC68" s="211" t="e">
        <f>IF('Crisis Indicator Data'!#REF!="No Data",1,IF(#REF!&lt;&gt;"",1,0))</f>
        <v>#REF!</v>
      </c>
      <c r="AD68" s="211" t="e">
        <f>IF('Crisis Indicator Data'!#REF!="No Data",1,IF(#REF!&lt;&gt;"",1,0))</f>
        <v>#REF!</v>
      </c>
      <c r="AE68" s="211" t="e">
        <f>IF('Crisis Indicator Data'!#REF!="No Data",1,IF(#REF!&lt;&gt;"",1,0))</f>
        <v>#REF!</v>
      </c>
      <c r="AF68" s="211" t="e">
        <f>IF('Crisis Indicator Data'!#REF!="No Data",1,IF(#REF!&lt;&gt;"",1,0))</f>
        <v>#REF!</v>
      </c>
      <c r="AG68" s="211" t="e">
        <f>IF('Crisis Indicator Data'!#REF!="No Data",1,IF(#REF!&lt;&gt;"",1,0))</f>
        <v>#REF!</v>
      </c>
      <c r="AH68" s="211" t="e">
        <f>IF('Crisis Indicator Data'!#REF!="No Data",1,IF(#REF!&lt;&gt;"",1,0))</f>
        <v>#REF!</v>
      </c>
      <c r="AI68" s="211" t="e">
        <f>IF('Crisis Indicator Data'!#REF!="No Data",1,IF(#REF!&lt;&gt;"",1,0))</f>
        <v>#REF!</v>
      </c>
      <c r="AJ68" s="211" t="e">
        <f>IF('Crisis Indicator Data'!#REF!="No Data",1,IF(#REF!&lt;&gt;"",1,0))</f>
        <v>#REF!</v>
      </c>
      <c r="AK68" s="211" t="e">
        <f>IF('Crisis Indicator Data'!#REF!="No Data",1,IF(#REF!&lt;&gt;"",1,0))</f>
        <v>#REF!</v>
      </c>
      <c r="AL68" s="211" t="e">
        <f>IF('Crisis Indicator Data'!#REF!="No Data",1,IF(#REF!&lt;&gt;"",1,0))</f>
        <v>#REF!</v>
      </c>
      <c r="AM68" s="211" t="e">
        <f>IF('Crisis Indicator Data'!#REF!="No Data",1,IF(#REF!&lt;&gt;"",1,0))</f>
        <v>#REF!</v>
      </c>
      <c r="AN68" s="211" t="e">
        <f>IF('Crisis Indicator Data'!#REF!="No Data",1,IF(#REF!&lt;&gt;"",1,0))</f>
        <v>#REF!</v>
      </c>
      <c r="AO68" s="211" t="e">
        <f>IF('Crisis Indicator Data'!#REF!="No Data",1,IF(#REF!&lt;&gt;"",1,0))</f>
        <v>#REF!</v>
      </c>
      <c r="AP68" s="211" t="e">
        <f>IF('Crisis Indicator Data'!#REF!="No Data",1,IF(#REF!&lt;&gt;"",1,0))</f>
        <v>#REF!</v>
      </c>
      <c r="AQ68" s="211" t="e">
        <f>IF('Crisis Indicator Data'!#REF!="No Data",1,IF(#REF!&lt;&gt;"",1,0))</f>
        <v>#REF!</v>
      </c>
      <c r="AR68" s="211" t="e">
        <f>IF('Crisis Indicator Data'!#REF!="No Data",1,IF(#REF!&lt;&gt;"",1,0))</f>
        <v>#REF!</v>
      </c>
      <c r="AS68" s="211" t="e">
        <f>IF('Crisis Indicator Data'!#REF!="No Data",1,IF(#REF!&lt;&gt;"",1,0))</f>
        <v>#REF!</v>
      </c>
      <c r="AT68" s="211" t="e">
        <f>IF('Crisis Indicator Data'!#REF!="No Data",1,IF(#REF!&lt;&gt;"",1,0))</f>
        <v>#REF!</v>
      </c>
      <c r="AU68" s="211" t="e">
        <f>IF('Crisis Indicator Data'!#REF!="No Data",1,IF(#REF!&lt;&gt;"",1,0))</f>
        <v>#REF!</v>
      </c>
      <c r="AV68" s="211" t="e">
        <f>IF('Crisis Indicator Data'!#REF!="No Data",1,IF(#REF!&lt;&gt;"",1,0))</f>
        <v>#REF!</v>
      </c>
      <c r="AW68" s="211" t="e">
        <f>IF('Crisis Indicator Data'!#REF!="No Data",1,IF(#REF!&lt;&gt;"",1,0))</f>
        <v>#REF!</v>
      </c>
      <c r="AX68" s="211" t="e">
        <f>IF('Crisis Indicator Data'!#REF!="No Data",1,IF(#REF!&lt;&gt;"",1,0))</f>
        <v>#REF!</v>
      </c>
      <c r="AY68" s="211" t="e">
        <f>IF('Crisis Indicator Data'!#REF!="No Data",1,IF(#REF!&lt;&gt;"",1,0))</f>
        <v>#REF!</v>
      </c>
      <c r="AZ68" s="211" t="e">
        <f>IF('Crisis Indicator Data'!#REF!="No Data",1,IF(#REF!&lt;&gt;"",1,0))</f>
        <v>#REF!</v>
      </c>
      <c r="BA68" t="e">
        <f t="shared" si="4"/>
        <v>#REF!</v>
      </c>
      <c r="BB68" s="22" t="e">
        <f t="shared" si="5"/>
        <v>#REF!</v>
      </c>
    </row>
    <row r="69" spans="1:54" x14ac:dyDescent="0.25">
      <c r="A69" t="s">
        <v>8467</v>
      </c>
      <c r="B69" s="211" t="e">
        <f>IF('Crisis Indicator Data'!#REF!="No Data",1,IF(#REF!&lt;&gt;"",1,0))</f>
        <v>#REF!</v>
      </c>
      <c r="C69" s="211" t="e">
        <f>IF('Crisis Indicator Data'!#REF!="No Data",1,IF(#REF!&lt;&gt;"",1,0))</f>
        <v>#REF!</v>
      </c>
      <c r="D69" s="211" t="e">
        <f>IF('Crisis Indicator Data'!#REF!="No Data",1,IF(#REF!&lt;&gt;"",1,0))</f>
        <v>#REF!</v>
      </c>
      <c r="E69" s="211" t="e">
        <f>IF('Crisis Indicator Data'!#REF!="No Data",1,IF(#REF!&lt;&gt;"",1,0))</f>
        <v>#REF!</v>
      </c>
      <c r="F69" s="211" t="e">
        <f>IF('Crisis Indicator Data'!#REF!="No Data",1,IF(#REF!&lt;&gt;"",1,0))</f>
        <v>#REF!</v>
      </c>
      <c r="G69" s="211" t="e">
        <f>IF('Crisis Indicator Data'!#REF!="No Data",1,IF(#REF!&lt;&gt;"",1,0))</f>
        <v>#REF!</v>
      </c>
      <c r="H69" s="211" t="e">
        <f>IF('Crisis Indicator Data'!#REF!="No Data",1,IF(#REF!&lt;&gt;"",1,0))</f>
        <v>#REF!</v>
      </c>
      <c r="I69" s="211" t="e">
        <f>IF('Crisis Indicator Data'!#REF!="No Data",1,IF(#REF!&lt;&gt;"",1,0))</f>
        <v>#REF!</v>
      </c>
      <c r="J69" s="211" t="e">
        <f>IF('Crisis Indicator Data'!#REF!="No Data",1,IF(#REF!&lt;&gt;"",1,0))</f>
        <v>#REF!</v>
      </c>
      <c r="K69" s="211" t="e">
        <f>IF('Crisis Indicator Data'!#REF!="No Data",1,IF(#REF!&lt;&gt;"",1,0))</f>
        <v>#REF!</v>
      </c>
      <c r="L69" s="211" t="e">
        <f>IF('Crisis Indicator Data'!#REF!="No Data",1,IF(#REF!&lt;&gt;"",1,0))</f>
        <v>#REF!</v>
      </c>
      <c r="M69" s="211" t="e">
        <f>IF('Crisis Indicator Data'!#REF!="No Data",1,IF(#REF!&lt;&gt;"",1,0))</f>
        <v>#REF!</v>
      </c>
      <c r="N69" s="211" t="e">
        <f>IF('Crisis Indicator Data'!#REF!="No Data",1,IF(#REF!&lt;&gt;"",1,0))</f>
        <v>#REF!</v>
      </c>
      <c r="O69" s="211" t="e">
        <f>IF('Crisis Indicator Data'!#REF!="No Data",1,IF(#REF!&lt;&gt;"",1,0))</f>
        <v>#REF!</v>
      </c>
      <c r="P69" s="211" t="e">
        <f>IF('Crisis Indicator Data'!#REF!="No Data",1,IF(#REF!&lt;&gt;"",1,0))</f>
        <v>#REF!</v>
      </c>
      <c r="Q69" s="211" t="e">
        <f>IF('Crisis Indicator Data'!#REF!="No Data",1,IF(#REF!&lt;&gt;"",1,0))</f>
        <v>#REF!</v>
      </c>
      <c r="R69" s="211" t="e">
        <f>IF('Crisis Indicator Data'!#REF!="No Data",1,IF(#REF!&lt;&gt;"",1,0))</f>
        <v>#REF!</v>
      </c>
      <c r="S69" s="211" t="e">
        <f>IF('Crisis Indicator Data'!#REF!="No Data",1,IF(#REF!&lt;&gt;"",1,0))</f>
        <v>#REF!</v>
      </c>
      <c r="T69" s="211" t="e">
        <f>IF('Crisis Indicator Data'!#REF!="No Data",1,IF(#REF!&lt;&gt;"",1,0))</f>
        <v>#REF!</v>
      </c>
      <c r="U69" s="211" t="e">
        <f>IF('Crisis Indicator Data'!#REF!="No Data",1,IF(#REF!&lt;&gt;"",1,0))</f>
        <v>#REF!</v>
      </c>
      <c r="V69" s="211" t="e">
        <f>IF('Crisis Indicator Data'!#REF!="No Data",1,IF(#REF!&lt;&gt;"",1,0))</f>
        <v>#REF!</v>
      </c>
      <c r="W69" s="211" t="e">
        <f>IF('Crisis Indicator Data'!#REF!="No Data",1,IF(#REF!&lt;&gt;"",1,0))</f>
        <v>#REF!</v>
      </c>
      <c r="X69" s="211" t="e">
        <f>IF('Crisis Indicator Data'!#REF!="No Data",1,IF(#REF!&lt;&gt;"",1,0))</f>
        <v>#REF!</v>
      </c>
      <c r="Y69" s="211" t="e">
        <f>IF('Crisis Indicator Data'!#REF!="No Data",1,IF(#REF!&lt;&gt;"",1,0))</f>
        <v>#REF!</v>
      </c>
      <c r="Z69" s="211" t="e">
        <f>IF('Crisis Indicator Data'!#REF!="No Data",1,IF(#REF!&lt;&gt;"",1,0))</f>
        <v>#REF!</v>
      </c>
      <c r="AA69" s="211" t="e">
        <f>IF('Crisis Indicator Data'!#REF!="No Data",1,IF(#REF!&lt;&gt;"",1,0))</f>
        <v>#REF!</v>
      </c>
      <c r="AB69" s="211" t="e">
        <f>IF('Crisis Indicator Data'!#REF!="No Data",1,IF(#REF!&lt;&gt;"",1,0))</f>
        <v>#REF!</v>
      </c>
      <c r="AC69" s="211" t="e">
        <f>IF('Crisis Indicator Data'!#REF!="No Data",1,IF(#REF!&lt;&gt;"",1,0))</f>
        <v>#REF!</v>
      </c>
      <c r="AD69" s="211" t="e">
        <f>IF('Crisis Indicator Data'!#REF!="No Data",1,IF(#REF!&lt;&gt;"",1,0))</f>
        <v>#REF!</v>
      </c>
      <c r="AE69" s="211" t="e">
        <f>IF('Crisis Indicator Data'!#REF!="No Data",1,IF(#REF!&lt;&gt;"",1,0))</f>
        <v>#REF!</v>
      </c>
      <c r="AF69" s="211" t="e">
        <f>IF('Crisis Indicator Data'!#REF!="No Data",1,IF(#REF!&lt;&gt;"",1,0))</f>
        <v>#REF!</v>
      </c>
      <c r="AG69" s="211" t="e">
        <f>IF('Crisis Indicator Data'!#REF!="No Data",1,IF(#REF!&lt;&gt;"",1,0))</f>
        <v>#REF!</v>
      </c>
      <c r="AH69" s="211" t="e">
        <f>IF('Crisis Indicator Data'!#REF!="No Data",1,IF(#REF!&lt;&gt;"",1,0))</f>
        <v>#REF!</v>
      </c>
      <c r="AI69" s="211" t="e">
        <f>IF('Crisis Indicator Data'!#REF!="No Data",1,IF(#REF!&lt;&gt;"",1,0))</f>
        <v>#REF!</v>
      </c>
      <c r="AJ69" s="211" t="e">
        <f>IF('Crisis Indicator Data'!#REF!="No Data",1,IF(#REF!&lt;&gt;"",1,0))</f>
        <v>#REF!</v>
      </c>
      <c r="AK69" s="211" t="e">
        <f>IF('Crisis Indicator Data'!#REF!="No Data",1,IF(#REF!&lt;&gt;"",1,0))</f>
        <v>#REF!</v>
      </c>
      <c r="AL69" s="211" t="e">
        <f>IF('Crisis Indicator Data'!#REF!="No Data",1,IF(#REF!&lt;&gt;"",1,0))</f>
        <v>#REF!</v>
      </c>
      <c r="AM69" s="211" t="e">
        <f>IF('Crisis Indicator Data'!#REF!="No Data",1,IF(#REF!&lt;&gt;"",1,0))</f>
        <v>#REF!</v>
      </c>
      <c r="AN69" s="211" t="e">
        <f>IF('Crisis Indicator Data'!#REF!="No Data",1,IF(#REF!&lt;&gt;"",1,0))</f>
        <v>#REF!</v>
      </c>
      <c r="AO69" s="211" t="e">
        <f>IF('Crisis Indicator Data'!#REF!="No Data",1,IF(#REF!&lt;&gt;"",1,0))</f>
        <v>#REF!</v>
      </c>
      <c r="AP69" s="211" t="e">
        <f>IF('Crisis Indicator Data'!#REF!="No Data",1,IF(#REF!&lt;&gt;"",1,0))</f>
        <v>#REF!</v>
      </c>
      <c r="AQ69" s="211" t="e">
        <f>IF('Crisis Indicator Data'!#REF!="No Data",1,IF(#REF!&lt;&gt;"",1,0))</f>
        <v>#REF!</v>
      </c>
      <c r="AR69" s="211" t="e">
        <f>IF('Crisis Indicator Data'!#REF!="No Data",1,IF(#REF!&lt;&gt;"",1,0))</f>
        <v>#REF!</v>
      </c>
      <c r="AS69" s="211" t="e">
        <f>IF('Crisis Indicator Data'!#REF!="No Data",1,IF(#REF!&lt;&gt;"",1,0))</f>
        <v>#REF!</v>
      </c>
      <c r="AT69" s="211" t="e">
        <f>IF('Crisis Indicator Data'!#REF!="No Data",1,IF(#REF!&lt;&gt;"",1,0))</f>
        <v>#REF!</v>
      </c>
      <c r="AU69" s="211" t="e">
        <f>IF('Crisis Indicator Data'!#REF!="No Data",1,IF(#REF!&lt;&gt;"",1,0))</f>
        <v>#REF!</v>
      </c>
      <c r="AV69" s="211" t="e">
        <f>IF('Crisis Indicator Data'!#REF!="No Data",1,IF(#REF!&lt;&gt;"",1,0))</f>
        <v>#REF!</v>
      </c>
      <c r="AW69" s="211" t="e">
        <f>IF('Crisis Indicator Data'!#REF!="No Data",1,IF(#REF!&lt;&gt;"",1,0))</f>
        <v>#REF!</v>
      </c>
      <c r="AX69" s="211" t="e">
        <f>IF('Crisis Indicator Data'!#REF!="No Data",1,IF(#REF!&lt;&gt;"",1,0))</f>
        <v>#REF!</v>
      </c>
      <c r="AY69" s="211" t="e">
        <f>IF('Crisis Indicator Data'!#REF!="No Data",1,IF(#REF!&lt;&gt;"",1,0))</f>
        <v>#REF!</v>
      </c>
      <c r="AZ69" s="211" t="e">
        <f>IF('Crisis Indicator Data'!#REF!="No Data",1,IF(#REF!&lt;&gt;"",1,0))</f>
        <v>#REF!</v>
      </c>
      <c r="BA69" t="e">
        <f t="shared" si="4"/>
        <v>#REF!</v>
      </c>
      <c r="BB69" s="22" t="e">
        <f t="shared" si="5"/>
        <v>#REF!</v>
      </c>
    </row>
    <row r="70" spans="1:54" x14ac:dyDescent="0.25">
      <c r="A70" t="s">
        <v>8470</v>
      </c>
      <c r="B70" s="211" t="e">
        <f>IF('Crisis Indicator Data'!#REF!="No Data",1,IF(#REF!&lt;&gt;"",1,0))</f>
        <v>#REF!</v>
      </c>
      <c r="C70" s="211" t="e">
        <f>IF('Crisis Indicator Data'!#REF!="No Data",1,IF(#REF!&lt;&gt;"",1,0))</f>
        <v>#REF!</v>
      </c>
      <c r="D70" s="211" t="e">
        <f>IF('Crisis Indicator Data'!#REF!="No Data",1,IF(#REF!&lt;&gt;"",1,0))</f>
        <v>#REF!</v>
      </c>
      <c r="E70" s="211" t="e">
        <f>IF('Crisis Indicator Data'!#REF!="No Data",1,IF(#REF!&lt;&gt;"",1,0))</f>
        <v>#REF!</v>
      </c>
      <c r="F70" s="211" t="e">
        <f>IF('Crisis Indicator Data'!#REF!="No Data",1,IF(#REF!&lt;&gt;"",1,0))</f>
        <v>#REF!</v>
      </c>
      <c r="G70" s="211" t="e">
        <f>IF('Crisis Indicator Data'!#REF!="No Data",1,IF(#REF!&lt;&gt;"",1,0))</f>
        <v>#REF!</v>
      </c>
      <c r="H70" s="211" t="e">
        <f>IF('Crisis Indicator Data'!#REF!="No Data",1,IF(#REF!&lt;&gt;"",1,0))</f>
        <v>#REF!</v>
      </c>
      <c r="I70" s="211" t="e">
        <f>IF('Crisis Indicator Data'!#REF!="No Data",1,IF(#REF!&lt;&gt;"",1,0))</f>
        <v>#REF!</v>
      </c>
      <c r="J70" s="211" t="e">
        <f>IF('Crisis Indicator Data'!#REF!="No Data",1,IF(#REF!&lt;&gt;"",1,0))</f>
        <v>#REF!</v>
      </c>
      <c r="K70" s="211" t="e">
        <f>IF('Crisis Indicator Data'!#REF!="No Data",1,IF(#REF!&lt;&gt;"",1,0))</f>
        <v>#REF!</v>
      </c>
      <c r="L70" s="211" t="e">
        <f>IF('Crisis Indicator Data'!#REF!="No Data",1,IF(#REF!&lt;&gt;"",1,0))</f>
        <v>#REF!</v>
      </c>
      <c r="M70" s="211" t="e">
        <f>IF('Crisis Indicator Data'!#REF!="No Data",1,IF(#REF!&lt;&gt;"",1,0))</f>
        <v>#REF!</v>
      </c>
      <c r="N70" s="211" t="e">
        <f>IF('Crisis Indicator Data'!#REF!="No Data",1,IF(#REF!&lt;&gt;"",1,0))</f>
        <v>#REF!</v>
      </c>
      <c r="O70" s="211" t="e">
        <f>IF('Crisis Indicator Data'!#REF!="No Data",1,IF(#REF!&lt;&gt;"",1,0))</f>
        <v>#REF!</v>
      </c>
      <c r="P70" s="211" t="e">
        <f>IF('Crisis Indicator Data'!#REF!="No Data",1,IF(#REF!&lt;&gt;"",1,0))</f>
        <v>#REF!</v>
      </c>
      <c r="Q70" s="211" t="e">
        <f>IF('Crisis Indicator Data'!#REF!="No Data",1,IF(#REF!&lt;&gt;"",1,0))</f>
        <v>#REF!</v>
      </c>
      <c r="R70" s="211" t="e">
        <f>IF('Crisis Indicator Data'!#REF!="No Data",1,IF(#REF!&lt;&gt;"",1,0))</f>
        <v>#REF!</v>
      </c>
      <c r="S70" s="211" t="e">
        <f>IF('Crisis Indicator Data'!#REF!="No Data",1,IF(#REF!&lt;&gt;"",1,0))</f>
        <v>#REF!</v>
      </c>
      <c r="T70" s="211" t="e">
        <f>IF('Crisis Indicator Data'!#REF!="No Data",1,IF(#REF!&lt;&gt;"",1,0))</f>
        <v>#REF!</v>
      </c>
      <c r="U70" s="211" t="e">
        <f>IF('Crisis Indicator Data'!#REF!="No Data",1,IF(#REF!&lt;&gt;"",1,0))</f>
        <v>#REF!</v>
      </c>
      <c r="V70" s="211" t="e">
        <f>IF('Crisis Indicator Data'!#REF!="No Data",1,IF(#REF!&lt;&gt;"",1,0))</f>
        <v>#REF!</v>
      </c>
      <c r="W70" s="211" t="e">
        <f>IF('Crisis Indicator Data'!#REF!="No Data",1,IF(#REF!&lt;&gt;"",1,0))</f>
        <v>#REF!</v>
      </c>
      <c r="X70" s="211" t="e">
        <f>IF('Crisis Indicator Data'!#REF!="No Data",1,IF(#REF!&lt;&gt;"",1,0))</f>
        <v>#REF!</v>
      </c>
      <c r="Y70" s="211" t="e">
        <f>IF('Crisis Indicator Data'!#REF!="No Data",1,IF(#REF!&lt;&gt;"",1,0))</f>
        <v>#REF!</v>
      </c>
      <c r="Z70" s="211" t="e">
        <f>IF('Crisis Indicator Data'!#REF!="No Data",1,IF(#REF!&lt;&gt;"",1,0))</f>
        <v>#REF!</v>
      </c>
      <c r="AA70" s="211" t="e">
        <f>IF('Crisis Indicator Data'!#REF!="No Data",1,IF(#REF!&lt;&gt;"",1,0))</f>
        <v>#REF!</v>
      </c>
      <c r="AB70" s="211" t="e">
        <f>IF('Crisis Indicator Data'!#REF!="No Data",1,IF(#REF!&lt;&gt;"",1,0))</f>
        <v>#REF!</v>
      </c>
      <c r="AC70" s="211" t="e">
        <f>IF('Crisis Indicator Data'!#REF!="No Data",1,IF(#REF!&lt;&gt;"",1,0))</f>
        <v>#REF!</v>
      </c>
      <c r="AD70" s="211" t="e">
        <f>IF('Crisis Indicator Data'!#REF!="No Data",1,IF(#REF!&lt;&gt;"",1,0))</f>
        <v>#REF!</v>
      </c>
      <c r="AE70" s="211" t="e">
        <f>IF('Crisis Indicator Data'!#REF!="No Data",1,IF(#REF!&lt;&gt;"",1,0))</f>
        <v>#REF!</v>
      </c>
      <c r="AF70" s="211" t="e">
        <f>IF('Crisis Indicator Data'!#REF!="No Data",1,IF(#REF!&lt;&gt;"",1,0))</f>
        <v>#REF!</v>
      </c>
      <c r="AG70" s="211" t="e">
        <f>IF('Crisis Indicator Data'!#REF!="No Data",1,IF(#REF!&lt;&gt;"",1,0))</f>
        <v>#REF!</v>
      </c>
      <c r="AH70" s="211" t="e">
        <f>IF('Crisis Indicator Data'!#REF!="No Data",1,IF(#REF!&lt;&gt;"",1,0))</f>
        <v>#REF!</v>
      </c>
      <c r="AI70" s="211" t="e">
        <f>IF('Crisis Indicator Data'!#REF!="No Data",1,IF(#REF!&lt;&gt;"",1,0))</f>
        <v>#REF!</v>
      </c>
      <c r="AJ70" s="211" t="e">
        <f>IF('Crisis Indicator Data'!#REF!="No Data",1,IF(#REF!&lt;&gt;"",1,0))</f>
        <v>#REF!</v>
      </c>
      <c r="AK70" s="211" t="e">
        <f>IF('Crisis Indicator Data'!#REF!="No Data",1,IF(#REF!&lt;&gt;"",1,0))</f>
        <v>#REF!</v>
      </c>
      <c r="AL70" s="211" t="e">
        <f>IF('Crisis Indicator Data'!#REF!="No Data",1,IF(#REF!&lt;&gt;"",1,0))</f>
        <v>#REF!</v>
      </c>
      <c r="AM70" s="211" t="e">
        <f>IF('Crisis Indicator Data'!#REF!="No Data",1,IF(#REF!&lt;&gt;"",1,0))</f>
        <v>#REF!</v>
      </c>
      <c r="AN70" s="211" t="e">
        <f>IF('Crisis Indicator Data'!#REF!="No Data",1,IF(#REF!&lt;&gt;"",1,0))</f>
        <v>#REF!</v>
      </c>
      <c r="AO70" s="211" t="e">
        <f>IF('Crisis Indicator Data'!#REF!="No Data",1,IF(#REF!&lt;&gt;"",1,0))</f>
        <v>#REF!</v>
      </c>
      <c r="AP70" s="211" t="e">
        <f>IF('Crisis Indicator Data'!#REF!="No Data",1,IF(#REF!&lt;&gt;"",1,0))</f>
        <v>#REF!</v>
      </c>
      <c r="AQ70" s="211" t="e">
        <f>IF('Crisis Indicator Data'!#REF!="No Data",1,IF(#REF!&lt;&gt;"",1,0))</f>
        <v>#REF!</v>
      </c>
      <c r="AR70" s="211" t="e">
        <f>IF('Crisis Indicator Data'!#REF!="No Data",1,IF(#REF!&lt;&gt;"",1,0))</f>
        <v>#REF!</v>
      </c>
      <c r="AS70" s="211" t="e">
        <f>IF('Crisis Indicator Data'!#REF!="No Data",1,IF(#REF!&lt;&gt;"",1,0))</f>
        <v>#REF!</v>
      </c>
      <c r="AT70" s="211" t="e">
        <f>IF('Crisis Indicator Data'!#REF!="No Data",1,IF(#REF!&lt;&gt;"",1,0))</f>
        <v>#REF!</v>
      </c>
      <c r="AU70" s="211" t="e">
        <f>IF('Crisis Indicator Data'!#REF!="No Data",1,IF(#REF!&lt;&gt;"",1,0))</f>
        <v>#REF!</v>
      </c>
      <c r="AV70" s="211" t="e">
        <f>IF('Crisis Indicator Data'!#REF!="No Data",1,IF(#REF!&lt;&gt;"",1,0))</f>
        <v>#REF!</v>
      </c>
      <c r="AW70" s="211" t="e">
        <f>IF('Crisis Indicator Data'!#REF!="No Data",1,IF(#REF!&lt;&gt;"",1,0))</f>
        <v>#REF!</v>
      </c>
      <c r="AX70" s="211" t="e">
        <f>IF('Crisis Indicator Data'!#REF!="No Data",1,IF(#REF!&lt;&gt;"",1,0))</f>
        <v>#REF!</v>
      </c>
      <c r="AY70" s="211" t="e">
        <f>IF('Crisis Indicator Data'!#REF!="No Data",1,IF(#REF!&lt;&gt;"",1,0))</f>
        <v>#REF!</v>
      </c>
      <c r="AZ70" s="211" t="e">
        <f>IF('Crisis Indicator Data'!#REF!="No Data",1,IF(#REF!&lt;&gt;"",1,0))</f>
        <v>#REF!</v>
      </c>
      <c r="BA70" t="e">
        <f t="shared" si="4"/>
        <v>#REF!</v>
      </c>
      <c r="BB70" s="22" t="e">
        <f t="shared" si="5"/>
        <v>#REF!</v>
      </c>
    </row>
    <row r="71" spans="1:54" x14ac:dyDescent="0.25">
      <c r="A71" t="s">
        <v>8478</v>
      </c>
      <c r="B71" s="211" t="e">
        <f>IF('Crisis Indicator Data'!#REF!="No Data",1,IF(#REF!&lt;&gt;"",1,0))</f>
        <v>#REF!</v>
      </c>
      <c r="C71" s="211" t="e">
        <f>IF('Crisis Indicator Data'!#REF!="No Data",1,IF(#REF!&lt;&gt;"",1,0))</f>
        <v>#REF!</v>
      </c>
      <c r="D71" s="211" t="e">
        <f>IF('Crisis Indicator Data'!#REF!="No Data",1,IF(#REF!&lt;&gt;"",1,0))</f>
        <v>#REF!</v>
      </c>
      <c r="E71" s="211" t="e">
        <f>IF('Crisis Indicator Data'!#REF!="No Data",1,IF(#REF!&lt;&gt;"",1,0))</f>
        <v>#REF!</v>
      </c>
      <c r="F71" s="211" t="e">
        <f>IF('Crisis Indicator Data'!#REF!="No Data",1,IF(#REF!&lt;&gt;"",1,0))</f>
        <v>#REF!</v>
      </c>
      <c r="G71" s="211" t="e">
        <f>IF('Crisis Indicator Data'!#REF!="No Data",1,IF(#REF!&lt;&gt;"",1,0))</f>
        <v>#REF!</v>
      </c>
      <c r="H71" s="211" t="e">
        <f>IF('Crisis Indicator Data'!#REF!="No Data",1,IF(#REF!&lt;&gt;"",1,0))</f>
        <v>#REF!</v>
      </c>
      <c r="I71" s="211" t="e">
        <f>IF('Crisis Indicator Data'!#REF!="No Data",1,IF(#REF!&lt;&gt;"",1,0))</f>
        <v>#REF!</v>
      </c>
      <c r="J71" s="211" t="e">
        <f>IF('Crisis Indicator Data'!#REF!="No Data",1,IF(#REF!&lt;&gt;"",1,0))</f>
        <v>#REF!</v>
      </c>
      <c r="K71" s="211" t="e">
        <f>IF('Crisis Indicator Data'!#REF!="No Data",1,IF(#REF!&lt;&gt;"",1,0))</f>
        <v>#REF!</v>
      </c>
      <c r="L71" s="211" t="e">
        <f>IF('Crisis Indicator Data'!#REF!="No Data",1,IF(#REF!&lt;&gt;"",1,0))</f>
        <v>#REF!</v>
      </c>
      <c r="M71" s="211" t="e">
        <f>IF('Crisis Indicator Data'!#REF!="No Data",1,IF(#REF!&lt;&gt;"",1,0))</f>
        <v>#REF!</v>
      </c>
      <c r="N71" s="211" t="e">
        <f>IF('Crisis Indicator Data'!#REF!="No Data",1,IF(#REF!&lt;&gt;"",1,0))</f>
        <v>#REF!</v>
      </c>
      <c r="O71" s="211" t="e">
        <f>IF('Crisis Indicator Data'!#REF!="No Data",1,IF(#REF!&lt;&gt;"",1,0))</f>
        <v>#REF!</v>
      </c>
      <c r="P71" s="211" t="e">
        <f>IF('Crisis Indicator Data'!#REF!="No Data",1,IF(#REF!&lt;&gt;"",1,0))</f>
        <v>#REF!</v>
      </c>
      <c r="Q71" s="211" t="e">
        <f>IF('Crisis Indicator Data'!#REF!="No Data",1,IF(#REF!&lt;&gt;"",1,0))</f>
        <v>#REF!</v>
      </c>
      <c r="R71" s="211" t="e">
        <f>IF('Crisis Indicator Data'!#REF!="No Data",1,IF(#REF!&lt;&gt;"",1,0))</f>
        <v>#REF!</v>
      </c>
      <c r="S71" s="211" t="e">
        <f>IF('Crisis Indicator Data'!#REF!="No Data",1,IF(#REF!&lt;&gt;"",1,0))</f>
        <v>#REF!</v>
      </c>
      <c r="T71" s="211" t="e">
        <f>IF('Crisis Indicator Data'!#REF!="No Data",1,IF(#REF!&lt;&gt;"",1,0))</f>
        <v>#REF!</v>
      </c>
      <c r="U71" s="211" t="e">
        <f>IF('Crisis Indicator Data'!#REF!="No Data",1,IF(#REF!&lt;&gt;"",1,0))</f>
        <v>#REF!</v>
      </c>
      <c r="V71" s="211" t="e">
        <f>IF('Crisis Indicator Data'!#REF!="No Data",1,IF(#REF!&lt;&gt;"",1,0))</f>
        <v>#REF!</v>
      </c>
      <c r="W71" s="211" t="e">
        <f>IF('Crisis Indicator Data'!#REF!="No Data",1,IF(#REF!&lt;&gt;"",1,0))</f>
        <v>#REF!</v>
      </c>
      <c r="X71" s="211" t="e">
        <f>IF('Crisis Indicator Data'!#REF!="No Data",1,IF(#REF!&lt;&gt;"",1,0))</f>
        <v>#REF!</v>
      </c>
      <c r="Y71" s="211" t="e">
        <f>IF('Crisis Indicator Data'!#REF!="No Data",1,IF(#REF!&lt;&gt;"",1,0))</f>
        <v>#REF!</v>
      </c>
      <c r="Z71" s="211" t="e">
        <f>IF('Crisis Indicator Data'!#REF!="No Data",1,IF(#REF!&lt;&gt;"",1,0))</f>
        <v>#REF!</v>
      </c>
      <c r="AA71" s="211" t="e">
        <f>IF('Crisis Indicator Data'!#REF!="No Data",1,IF(#REF!&lt;&gt;"",1,0))</f>
        <v>#REF!</v>
      </c>
      <c r="AB71" s="211" t="e">
        <f>IF('Crisis Indicator Data'!#REF!="No Data",1,IF(#REF!&lt;&gt;"",1,0))</f>
        <v>#REF!</v>
      </c>
      <c r="AC71" s="211" t="e">
        <f>IF('Crisis Indicator Data'!#REF!="No Data",1,IF(#REF!&lt;&gt;"",1,0))</f>
        <v>#REF!</v>
      </c>
      <c r="AD71" s="211" t="e">
        <f>IF('Crisis Indicator Data'!#REF!="No Data",1,IF(#REF!&lt;&gt;"",1,0))</f>
        <v>#REF!</v>
      </c>
      <c r="AE71" s="211" t="e">
        <f>IF('Crisis Indicator Data'!#REF!="No Data",1,IF(#REF!&lt;&gt;"",1,0))</f>
        <v>#REF!</v>
      </c>
      <c r="AF71" s="211" t="e">
        <f>IF('Crisis Indicator Data'!#REF!="No Data",1,IF(#REF!&lt;&gt;"",1,0))</f>
        <v>#REF!</v>
      </c>
      <c r="AG71" s="211" t="e">
        <f>IF('Crisis Indicator Data'!#REF!="No Data",1,IF(#REF!&lt;&gt;"",1,0))</f>
        <v>#REF!</v>
      </c>
      <c r="AH71" s="211" t="e">
        <f>IF('Crisis Indicator Data'!#REF!="No Data",1,IF(#REF!&lt;&gt;"",1,0))</f>
        <v>#REF!</v>
      </c>
      <c r="AI71" s="211" t="e">
        <f>IF('Crisis Indicator Data'!#REF!="No Data",1,IF(#REF!&lt;&gt;"",1,0))</f>
        <v>#REF!</v>
      </c>
      <c r="AJ71" s="211" t="e">
        <f>IF('Crisis Indicator Data'!#REF!="No Data",1,IF(#REF!&lt;&gt;"",1,0))</f>
        <v>#REF!</v>
      </c>
      <c r="AK71" s="211" t="e">
        <f>IF('Crisis Indicator Data'!#REF!="No Data",1,IF(#REF!&lt;&gt;"",1,0))</f>
        <v>#REF!</v>
      </c>
      <c r="AL71" s="211" t="e">
        <f>IF('Crisis Indicator Data'!#REF!="No Data",1,IF(#REF!&lt;&gt;"",1,0))</f>
        <v>#REF!</v>
      </c>
      <c r="AM71" s="211" t="e">
        <f>IF('Crisis Indicator Data'!#REF!="No Data",1,IF(#REF!&lt;&gt;"",1,0))</f>
        <v>#REF!</v>
      </c>
      <c r="AN71" s="211" t="e">
        <f>IF('Crisis Indicator Data'!#REF!="No Data",1,IF(#REF!&lt;&gt;"",1,0))</f>
        <v>#REF!</v>
      </c>
      <c r="AO71" s="211" t="e">
        <f>IF('Crisis Indicator Data'!#REF!="No Data",1,IF(#REF!&lt;&gt;"",1,0))</f>
        <v>#REF!</v>
      </c>
      <c r="AP71" s="211" t="e">
        <f>IF('Crisis Indicator Data'!#REF!="No Data",1,IF(#REF!&lt;&gt;"",1,0))</f>
        <v>#REF!</v>
      </c>
      <c r="AQ71" s="211" t="e">
        <f>IF('Crisis Indicator Data'!#REF!="No Data",1,IF(#REF!&lt;&gt;"",1,0))</f>
        <v>#REF!</v>
      </c>
      <c r="AR71" s="211" t="e">
        <f>IF('Crisis Indicator Data'!#REF!="No Data",1,IF(#REF!&lt;&gt;"",1,0))</f>
        <v>#REF!</v>
      </c>
      <c r="AS71" s="211" t="e">
        <f>IF('Crisis Indicator Data'!#REF!="No Data",1,IF(#REF!&lt;&gt;"",1,0))</f>
        <v>#REF!</v>
      </c>
      <c r="AT71" s="211" t="e">
        <f>IF('Crisis Indicator Data'!#REF!="No Data",1,IF(#REF!&lt;&gt;"",1,0))</f>
        <v>#REF!</v>
      </c>
      <c r="AU71" s="211" t="e">
        <f>IF('Crisis Indicator Data'!#REF!="No Data",1,IF(#REF!&lt;&gt;"",1,0))</f>
        <v>#REF!</v>
      </c>
      <c r="AV71" s="211" t="e">
        <f>IF('Crisis Indicator Data'!#REF!="No Data",1,IF(#REF!&lt;&gt;"",1,0))</f>
        <v>#REF!</v>
      </c>
      <c r="AW71" s="211" t="e">
        <f>IF('Crisis Indicator Data'!#REF!="No Data",1,IF(#REF!&lt;&gt;"",1,0))</f>
        <v>#REF!</v>
      </c>
      <c r="AX71" s="211" t="e">
        <f>IF('Crisis Indicator Data'!#REF!="No Data",1,IF(#REF!&lt;&gt;"",1,0))</f>
        <v>#REF!</v>
      </c>
      <c r="AY71" s="211" t="e">
        <f>IF('Crisis Indicator Data'!#REF!="No Data",1,IF(#REF!&lt;&gt;"",1,0))</f>
        <v>#REF!</v>
      </c>
      <c r="AZ71" s="211" t="e">
        <f>IF('Crisis Indicator Data'!#REF!="No Data",1,IF(#REF!&lt;&gt;"",1,0))</f>
        <v>#REF!</v>
      </c>
      <c r="BA71" t="e">
        <f t="shared" si="4"/>
        <v>#REF!</v>
      </c>
      <c r="BB71" s="22" t="e">
        <f t="shared" si="5"/>
        <v>#REF!</v>
      </c>
    </row>
    <row r="72" spans="1:54" x14ac:dyDescent="0.25">
      <c r="A72" t="s">
        <v>8482</v>
      </c>
      <c r="B72" s="211" t="e">
        <f>IF('Crisis Indicator Data'!#REF!="No Data",1,IF(#REF!&lt;&gt;"",1,0))</f>
        <v>#REF!</v>
      </c>
      <c r="C72" s="211" t="e">
        <f>IF('Crisis Indicator Data'!#REF!="No Data",1,IF(#REF!&lt;&gt;"",1,0))</f>
        <v>#REF!</v>
      </c>
      <c r="D72" s="211" t="e">
        <f>IF('Crisis Indicator Data'!#REF!="No Data",1,IF(#REF!&lt;&gt;"",1,0))</f>
        <v>#REF!</v>
      </c>
      <c r="E72" s="211" t="e">
        <f>IF('Crisis Indicator Data'!#REF!="No Data",1,IF(#REF!&lt;&gt;"",1,0))</f>
        <v>#REF!</v>
      </c>
      <c r="F72" s="211" t="e">
        <f>IF('Crisis Indicator Data'!#REF!="No Data",1,IF(#REF!&lt;&gt;"",1,0))</f>
        <v>#REF!</v>
      </c>
      <c r="G72" s="211" t="e">
        <f>IF('Crisis Indicator Data'!#REF!="No Data",1,IF(#REF!&lt;&gt;"",1,0))</f>
        <v>#REF!</v>
      </c>
      <c r="H72" s="211" t="e">
        <f>IF('Crisis Indicator Data'!#REF!="No Data",1,IF(#REF!&lt;&gt;"",1,0))</f>
        <v>#REF!</v>
      </c>
      <c r="I72" s="211" t="e">
        <f>IF('Crisis Indicator Data'!#REF!="No Data",1,IF(#REF!&lt;&gt;"",1,0))</f>
        <v>#REF!</v>
      </c>
      <c r="J72" s="211" t="e">
        <f>IF('Crisis Indicator Data'!#REF!="No Data",1,IF(#REF!&lt;&gt;"",1,0))</f>
        <v>#REF!</v>
      </c>
      <c r="K72" s="211" t="e">
        <f>IF('Crisis Indicator Data'!#REF!="No Data",1,IF(#REF!&lt;&gt;"",1,0))</f>
        <v>#REF!</v>
      </c>
      <c r="L72" s="211" t="e">
        <f>IF('Crisis Indicator Data'!#REF!="No Data",1,IF(#REF!&lt;&gt;"",1,0))</f>
        <v>#REF!</v>
      </c>
      <c r="M72" s="211" t="e">
        <f>IF('Crisis Indicator Data'!#REF!="No Data",1,IF(#REF!&lt;&gt;"",1,0))</f>
        <v>#REF!</v>
      </c>
      <c r="N72" s="211" t="e">
        <f>IF('Crisis Indicator Data'!#REF!="No Data",1,IF(#REF!&lt;&gt;"",1,0))</f>
        <v>#REF!</v>
      </c>
      <c r="O72" s="211" t="e">
        <f>IF('Crisis Indicator Data'!#REF!="No Data",1,IF(#REF!&lt;&gt;"",1,0))</f>
        <v>#REF!</v>
      </c>
      <c r="P72" s="211" t="e">
        <f>IF('Crisis Indicator Data'!#REF!="No Data",1,IF(#REF!&lt;&gt;"",1,0))</f>
        <v>#REF!</v>
      </c>
      <c r="Q72" s="211" t="e">
        <f>IF('Crisis Indicator Data'!#REF!="No Data",1,IF(#REF!&lt;&gt;"",1,0))</f>
        <v>#REF!</v>
      </c>
      <c r="R72" s="211" t="e">
        <f>IF('Crisis Indicator Data'!#REF!="No Data",1,IF(#REF!&lt;&gt;"",1,0))</f>
        <v>#REF!</v>
      </c>
      <c r="S72" s="211" t="e">
        <f>IF('Crisis Indicator Data'!#REF!="No Data",1,IF(#REF!&lt;&gt;"",1,0))</f>
        <v>#REF!</v>
      </c>
      <c r="T72" s="211" t="e">
        <f>IF('Crisis Indicator Data'!#REF!="No Data",1,IF(#REF!&lt;&gt;"",1,0))</f>
        <v>#REF!</v>
      </c>
      <c r="U72" s="211" t="e">
        <f>IF('Crisis Indicator Data'!#REF!="No Data",1,IF(#REF!&lt;&gt;"",1,0))</f>
        <v>#REF!</v>
      </c>
      <c r="V72" s="211" t="e">
        <f>IF('Crisis Indicator Data'!#REF!="No Data",1,IF(#REF!&lt;&gt;"",1,0))</f>
        <v>#REF!</v>
      </c>
      <c r="W72" s="211" t="e">
        <f>IF('Crisis Indicator Data'!#REF!="No Data",1,IF(#REF!&lt;&gt;"",1,0))</f>
        <v>#REF!</v>
      </c>
      <c r="X72" s="211" t="e">
        <f>IF('Crisis Indicator Data'!#REF!="No Data",1,IF(#REF!&lt;&gt;"",1,0))</f>
        <v>#REF!</v>
      </c>
      <c r="Y72" s="211" t="e">
        <f>IF('Crisis Indicator Data'!#REF!="No Data",1,IF(#REF!&lt;&gt;"",1,0))</f>
        <v>#REF!</v>
      </c>
      <c r="Z72" s="211" t="e">
        <f>IF('Crisis Indicator Data'!#REF!="No Data",1,IF(#REF!&lt;&gt;"",1,0))</f>
        <v>#REF!</v>
      </c>
      <c r="AA72" s="211" t="e">
        <f>IF('Crisis Indicator Data'!#REF!="No Data",1,IF(#REF!&lt;&gt;"",1,0))</f>
        <v>#REF!</v>
      </c>
      <c r="AB72" s="211" t="e">
        <f>IF('Crisis Indicator Data'!#REF!="No Data",1,IF(#REF!&lt;&gt;"",1,0))</f>
        <v>#REF!</v>
      </c>
      <c r="AC72" s="211" t="e">
        <f>IF('Crisis Indicator Data'!#REF!="No Data",1,IF(#REF!&lt;&gt;"",1,0))</f>
        <v>#REF!</v>
      </c>
      <c r="AD72" s="211" t="e">
        <f>IF('Crisis Indicator Data'!#REF!="No Data",1,IF(#REF!&lt;&gt;"",1,0))</f>
        <v>#REF!</v>
      </c>
      <c r="AE72" s="211" t="e">
        <f>IF('Crisis Indicator Data'!#REF!="No Data",1,IF(#REF!&lt;&gt;"",1,0))</f>
        <v>#REF!</v>
      </c>
      <c r="AF72" s="211" t="e">
        <f>IF('Crisis Indicator Data'!#REF!="No Data",1,IF(#REF!&lt;&gt;"",1,0))</f>
        <v>#REF!</v>
      </c>
      <c r="AG72" s="211" t="e">
        <f>IF('Crisis Indicator Data'!#REF!="No Data",1,IF(#REF!&lt;&gt;"",1,0))</f>
        <v>#REF!</v>
      </c>
      <c r="AH72" s="211" t="e">
        <f>IF('Crisis Indicator Data'!#REF!="No Data",1,IF(#REF!&lt;&gt;"",1,0))</f>
        <v>#REF!</v>
      </c>
      <c r="AI72" s="211" t="e">
        <f>IF('Crisis Indicator Data'!#REF!="No Data",1,IF(#REF!&lt;&gt;"",1,0))</f>
        <v>#REF!</v>
      </c>
      <c r="AJ72" s="211" t="e">
        <f>IF('Crisis Indicator Data'!#REF!="No Data",1,IF(#REF!&lt;&gt;"",1,0))</f>
        <v>#REF!</v>
      </c>
      <c r="AK72" s="211" t="e">
        <f>IF('Crisis Indicator Data'!#REF!="No Data",1,IF(#REF!&lt;&gt;"",1,0))</f>
        <v>#REF!</v>
      </c>
      <c r="AL72" s="211" t="e">
        <f>IF('Crisis Indicator Data'!#REF!="No Data",1,IF(#REF!&lt;&gt;"",1,0))</f>
        <v>#REF!</v>
      </c>
      <c r="AM72" s="211" t="e">
        <f>IF('Crisis Indicator Data'!#REF!="No Data",1,IF(#REF!&lt;&gt;"",1,0))</f>
        <v>#REF!</v>
      </c>
      <c r="AN72" s="211" t="e">
        <f>IF('Crisis Indicator Data'!#REF!="No Data",1,IF(#REF!&lt;&gt;"",1,0))</f>
        <v>#REF!</v>
      </c>
      <c r="AO72" s="211" t="e">
        <f>IF('Crisis Indicator Data'!#REF!="No Data",1,IF(#REF!&lt;&gt;"",1,0))</f>
        <v>#REF!</v>
      </c>
      <c r="AP72" s="211" t="e">
        <f>IF('Crisis Indicator Data'!#REF!="No Data",1,IF(#REF!&lt;&gt;"",1,0))</f>
        <v>#REF!</v>
      </c>
      <c r="AQ72" s="211" t="e">
        <f>IF('Crisis Indicator Data'!#REF!="No Data",1,IF(#REF!&lt;&gt;"",1,0))</f>
        <v>#REF!</v>
      </c>
      <c r="AR72" s="211" t="e">
        <f>IF('Crisis Indicator Data'!#REF!="No Data",1,IF(#REF!&lt;&gt;"",1,0))</f>
        <v>#REF!</v>
      </c>
      <c r="AS72" s="211" t="e">
        <f>IF('Crisis Indicator Data'!#REF!="No Data",1,IF(#REF!&lt;&gt;"",1,0))</f>
        <v>#REF!</v>
      </c>
      <c r="AT72" s="211" t="e">
        <f>IF('Crisis Indicator Data'!#REF!="No Data",1,IF(#REF!&lt;&gt;"",1,0))</f>
        <v>#REF!</v>
      </c>
      <c r="AU72" s="211" t="e">
        <f>IF('Crisis Indicator Data'!#REF!="No Data",1,IF(#REF!&lt;&gt;"",1,0))</f>
        <v>#REF!</v>
      </c>
      <c r="AV72" s="211" t="e">
        <f>IF('Crisis Indicator Data'!#REF!="No Data",1,IF(#REF!&lt;&gt;"",1,0))</f>
        <v>#REF!</v>
      </c>
      <c r="AW72" s="211" t="e">
        <f>IF('Crisis Indicator Data'!#REF!="No Data",1,IF(#REF!&lt;&gt;"",1,0))</f>
        <v>#REF!</v>
      </c>
      <c r="AX72" s="211" t="e">
        <f>IF('Crisis Indicator Data'!#REF!="No Data",1,IF(#REF!&lt;&gt;"",1,0))</f>
        <v>#REF!</v>
      </c>
      <c r="AY72" s="211" t="e">
        <f>IF('Crisis Indicator Data'!#REF!="No Data",1,IF(#REF!&lt;&gt;"",1,0))</f>
        <v>#REF!</v>
      </c>
      <c r="AZ72" s="211" t="e">
        <f>IF('Crisis Indicator Data'!#REF!="No Data",1,IF(#REF!&lt;&gt;"",1,0))</f>
        <v>#REF!</v>
      </c>
      <c r="BA72" t="e">
        <f t="shared" si="4"/>
        <v>#REF!</v>
      </c>
      <c r="BB72" s="22" t="e">
        <f t="shared" si="5"/>
        <v>#REF!</v>
      </c>
    </row>
    <row r="73" spans="1:54" x14ac:dyDescent="0.25">
      <c r="A73" t="s">
        <v>8479</v>
      </c>
      <c r="B73" s="211" t="e">
        <f>IF('Crisis Indicator Data'!#REF!="No Data",1,IF(#REF!&lt;&gt;"",1,0))</f>
        <v>#REF!</v>
      </c>
      <c r="C73" s="211" t="e">
        <f>IF('Crisis Indicator Data'!#REF!="No Data",1,IF(#REF!&lt;&gt;"",1,0))</f>
        <v>#REF!</v>
      </c>
      <c r="D73" s="211" t="e">
        <f>IF('Crisis Indicator Data'!#REF!="No Data",1,IF(#REF!&lt;&gt;"",1,0))</f>
        <v>#REF!</v>
      </c>
      <c r="E73" s="211" t="e">
        <f>IF('Crisis Indicator Data'!#REF!="No Data",1,IF(#REF!&lt;&gt;"",1,0))</f>
        <v>#REF!</v>
      </c>
      <c r="F73" s="211" t="e">
        <f>IF('Crisis Indicator Data'!#REF!="No Data",1,IF(#REF!&lt;&gt;"",1,0))</f>
        <v>#REF!</v>
      </c>
      <c r="G73" s="211" t="e">
        <f>IF('Crisis Indicator Data'!#REF!="No Data",1,IF(#REF!&lt;&gt;"",1,0))</f>
        <v>#REF!</v>
      </c>
      <c r="H73" s="211" t="e">
        <f>IF('Crisis Indicator Data'!#REF!="No Data",1,IF(#REF!&lt;&gt;"",1,0))</f>
        <v>#REF!</v>
      </c>
      <c r="I73" s="211" t="e">
        <f>IF('Crisis Indicator Data'!#REF!="No Data",1,IF(#REF!&lt;&gt;"",1,0))</f>
        <v>#REF!</v>
      </c>
      <c r="J73" s="211" t="e">
        <f>IF('Crisis Indicator Data'!#REF!="No Data",1,IF(#REF!&lt;&gt;"",1,0))</f>
        <v>#REF!</v>
      </c>
      <c r="K73" s="211" t="e">
        <f>IF('Crisis Indicator Data'!#REF!="No Data",1,IF(#REF!&lt;&gt;"",1,0))</f>
        <v>#REF!</v>
      </c>
      <c r="L73" s="211" t="e">
        <f>IF('Crisis Indicator Data'!#REF!="No Data",1,IF(#REF!&lt;&gt;"",1,0))</f>
        <v>#REF!</v>
      </c>
      <c r="M73" s="211" t="e">
        <f>IF('Crisis Indicator Data'!#REF!="No Data",1,IF(#REF!&lt;&gt;"",1,0))</f>
        <v>#REF!</v>
      </c>
      <c r="N73" s="211" t="e">
        <f>IF('Crisis Indicator Data'!#REF!="No Data",1,IF(#REF!&lt;&gt;"",1,0))</f>
        <v>#REF!</v>
      </c>
      <c r="O73" s="211" t="e">
        <f>IF('Crisis Indicator Data'!#REF!="No Data",1,IF(#REF!&lt;&gt;"",1,0))</f>
        <v>#REF!</v>
      </c>
      <c r="P73" s="211" t="e">
        <f>IF('Crisis Indicator Data'!#REF!="No Data",1,IF(#REF!&lt;&gt;"",1,0))</f>
        <v>#REF!</v>
      </c>
      <c r="Q73" s="211" t="e">
        <f>IF('Crisis Indicator Data'!#REF!="No Data",1,IF(#REF!&lt;&gt;"",1,0))</f>
        <v>#REF!</v>
      </c>
      <c r="R73" s="211" t="e">
        <f>IF('Crisis Indicator Data'!#REF!="No Data",1,IF(#REF!&lt;&gt;"",1,0))</f>
        <v>#REF!</v>
      </c>
      <c r="S73" s="211" t="e">
        <f>IF('Crisis Indicator Data'!#REF!="No Data",1,IF(#REF!&lt;&gt;"",1,0))</f>
        <v>#REF!</v>
      </c>
      <c r="T73" s="211" t="e">
        <f>IF('Crisis Indicator Data'!#REF!="No Data",1,IF(#REF!&lt;&gt;"",1,0))</f>
        <v>#REF!</v>
      </c>
      <c r="U73" s="211" t="e">
        <f>IF('Crisis Indicator Data'!#REF!="No Data",1,IF(#REF!&lt;&gt;"",1,0))</f>
        <v>#REF!</v>
      </c>
      <c r="V73" s="211" t="e">
        <f>IF('Crisis Indicator Data'!#REF!="No Data",1,IF(#REF!&lt;&gt;"",1,0))</f>
        <v>#REF!</v>
      </c>
      <c r="W73" s="211" t="e">
        <f>IF('Crisis Indicator Data'!#REF!="No Data",1,IF(#REF!&lt;&gt;"",1,0))</f>
        <v>#REF!</v>
      </c>
      <c r="X73" s="211" t="e">
        <f>IF('Crisis Indicator Data'!#REF!="No Data",1,IF(#REF!&lt;&gt;"",1,0))</f>
        <v>#REF!</v>
      </c>
      <c r="Y73" s="211" t="e">
        <f>IF('Crisis Indicator Data'!#REF!="No Data",1,IF(#REF!&lt;&gt;"",1,0))</f>
        <v>#REF!</v>
      </c>
      <c r="Z73" s="211" t="e">
        <f>IF('Crisis Indicator Data'!#REF!="No Data",1,IF(#REF!&lt;&gt;"",1,0))</f>
        <v>#REF!</v>
      </c>
      <c r="AA73" s="211" t="e">
        <f>IF('Crisis Indicator Data'!#REF!="No Data",1,IF(#REF!&lt;&gt;"",1,0))</f>
        <v>#REF!</v>
      </c>
      <c r="AB73" s="211" t="e">
        <f>IF('Crisis Indicator Data'!#REF!="No Data",1,IF(#REF!&lt;&gt;"",1,0))</f>
        <v>#REF!</v>
      </c>
      <c r="AC73" s="211" t="e">
        <f>IF('Crisis Indicator Data'!#REF!="No Data",1,IF(#REF!&lt;&gt;"",1,0))</f>
        <v>#REF!</v>
      </c>
      <c r="AD73" s="211" t="e">
        <f>IF('Crisis Indicator Data'!#REF!="No Data",1,IF(#REF!&lt;&gt;"",1,0))</f>
        <v>#REF!</v>
      </c>
      <c r="AE73" s="211" t="e">
        <f>IF('Crisis Indicator Data'!#REF!="No Data",1,IF(#REF!&lt;&gt;"",1,0))</f>
        <v>#REF!</v>
      </c>
      <c r="AF73" s="211" t="e">
        <f>IF('Crisis Indicator Data'!#REF!="No Data",1,IF(#REF!&lt;&gt;"",1,0))</f>
        <v>#REF!</v>
      </c>
      <c r="AG73" s="211" t="e">
        <f>IF('Crisis Indicator Data'!#REF!="No Data",1,IF(#REF!&lt;&gt;"",1,0))</f>
        <v>#REF!</v>
      </c>
      <c r="AH73" s="211" t="e">
        <f>IF('Crisis Indicator Data'!#REF!="No Data",1,IF(#REF!&lt;&gt;"",1,0))</f>
        <v>#REF!</v>
      </c>
      <c r="AI73" s="211" t="e">
        <f>IF('Crisis Indicator Data'!#REF!="No Data",1,IF(#REF!&lt;&gt;"",1,0))</f>
        <v>#REF!</v>
      </c>
      <c r="AJ73" s="211" t="e">
        <f>IF('Crisis Indicator Data'!#REF!="No Data",1,IF(#REF!&lt;&gt;"",1,0))</f>
        <v>#REF!</v>
      </c>
      <c r="AK73" s="211" t="e">
        <f>IF('Crisis Indicator Data'!#REF!="No Data",1,IF(#REF!&lt;&gt;"",1,0))</f>
        <v>#REF!</v>
      </c>
      <c r="AL73" s="211" t="e">
        <f>IF('Crisis Indicator Data'!#REF!="No Data",1,IF(#REF!&lt;&gt;"",1,0))</f>
        <v>#REF!</v>
      </c>
      <c r="AM73" s="211" t="e">
        <f>IF('Crisis Indicator Data'!#REF!="No Data",1,IF(#REF!&lt;&gt;"",1,0))</f>
        <v>#REF!</v>
      </c>
      <c r="AN73" s="211" t="e">
        <f>IF('Crisis Indicator Data'!#REF!="No Data",1,IF(#REF!&lt;&gt;"",1,0))</f>
        <v>#REF!</v>
      </c>
      <c r="AO73" s="211" t="e">
        <f>IF('Crisis Indicator Data'!#REF!="No Data",1,IF(#REF!&lt;&gt;"",1,0))</f>
        <v>#REF!</v>
      </c>
      <c r="AP73" s="211" t="e">
        <f>IF('Crisis Indicator Data'!#REF!="No Data",1,IF(#REF!&lt;&gt;"",1,0))</f>
        <v>#REF!</v>
      </c>
      <c r="AQ73" s="211" t="e">
        <f>IF('Crisis Indicator Data'!#REF!="No Data",1,IF(#REF!&lt;&gt;"",1,0))</f>
        <v>#REF!</v>
      </c>
      <c r="AR73" s="211" t="e">
        <f>IF('Crisis Indicator Data'!#REF!="No Data",1,IF(#REF!&lt;&gt;"",1,0))</f>
        <v>#REF!</v>
      </c>
      <c r="AS73" s="211" t="e">
        <f>IF('Crisis Indicator Data'!#REF!="No Data",1,IF(#REF!&lt;&gt;"",1,0))</f>
        <v>#REF!</v>
      </c>
      <c r="AT73" s="211" t="e">
        <f>IF('Crisis Indicator Data'!#REF!="No Data",1,IF(#REF!&lt;&gt;"",1,0))</f>
        <v>#REF!</v>
      </c>
      <c r="AU73" s="211" t="e">
        <f>IF('Crisis Indicator Data'!#REF!="No Data",1,IF(#REF!&lt;&gt;"",1,0))</f>
        <v>#REF!</v>
      </c>
      <c r="AV73" s="211" t="e">
        <f>IF('Crisis Indicator Data'!#REF!="No Data",1,IF(#REF!&lt;&gt;"",1,0))</f>
        <v>#REF!</v>
      </c>
      <c r="AW73" s="211" t="e">
        <f>IF('Crisis Indicator Data'!#REF!="No Data",1,IF(#REF!&lt;&gt;"",1,0))</f>
        <v>#REF!</v>
      </c>
      <c r="AX73" s="211" t="e">
        <f>IF('Crisis Indicator Data'!#REF!="No Data",1,IF(#REF!&lt;&gt;"",1,0))</f>
        <v>#REF!</v>
      </c>
      <c r="AY73" s="211" t="e">
        <f>IF('Crisis Indicator Data'!#REF!="No Data",1,IF(#REF!&lt;&gt;"",1,0))</f>
        <v>#REF!</v>
      </c>
      <c r="AZ73" s="211" t="e">
        <f>IF('Crisis Indicator Data'!#REF!="No Data",1,IF(#REF!&lt;&gt;"",1,0))</f>
        <v>#REF!</v>
      </c>
      <c r="BA73" t="e">
        <f t="shared" si="4"/>
        <v>#REF!</v>
      </c>
      <c r="BB73" s="22" t="e">
        <f t="shared" si="5"/>
        <v>#REF!</v>
      </c>
    </row>
    <row r="74" spans="1:54" x14ac:dyDescent="0.25">
      <c r="A74" t="s">
        <v>8483</v>
      </c>
      <c r="B74" s="211" t="e">
        <f>IF('Crisis Indicator Data'!#REF!="No Data",1,IF(#REF!&lt;&gt;"",1,0))</f>
        <v>#REF!</v>
      </c>
      <c r="C74" s="211" t="e">
        <f>IF('Crisis Indicator Data'!#REF!="No Data",1,IF(#REF!&lt;&gt;"",1,0))</f>
        <v>#REF!</v>
      </c>
      <c r="D74" s="211" t="e">
        <f>IF('Crisis Indicator Data'!#REF!="No Data",1,IF(#REF!&lt;&gt;"",1,0))</f>
        <v>#REF!</v>
      </c>
      <c r="E74" s="211" t="e">
        <f>IF('Crisis Indicator Data'!#REF!="No Data",1,IF(#REF!&lt;&gt;"",1,0))</f>
        <v>#REF!</v>
      </c>
      <c r="F74" s="211" t="e">
        <f>IF('Crisis Indicator Data'!#REF!="No Data",1,IF(#REF!&lt;&gt;"",1,0))</f>
        <v>#REF!</v>
      </c>
      <c r="G74" s="211" t="e">
        <f>IF('Crisis Indicator Data'!#REF!="No Data",1,IF(#REF!&lt;&gt;"",1,0))</f>
        <v>#REF!</v>
      </c>
      <c r="H74" s="211" t="e">
        <f>IF('Crisis Indicator Data'!#REF!="No Data",1,IF(#REF!&lt;&gt;"",1,0))</f>
        <v>#REF!</v>
      </c>
      <c r="I74" s="211" t="e">
        <f>IF('Crisis Indicator Data'!#REF!="No Data",1,IF(#REF!&lt;&gt;"",1,0))</f>
        <v>#REF!</v>
      </c>
      <c r="J74" s="211" t="e">
        <f>IF('Crisis Indicator Data'!#REF!="No Data",1,IF(#REF!&lt;&gt;"",1,0))</f>
        <v>#REF!</v>
      </c>
      <c r="K74" s="211" t="e">
        <f>IF('Crisis Indicator Data'!#REF!="No Data",1,IF(#REF!&lt;&gt;"",1,0))</f>
        <v>#REF!</v>
      </c>
      <c r="L74" s="211" t="e">
        <f>IF('Crisis Indicator Data'!#REF!="No Data",1,IF(#REF!&lt;&gt;"",1,0))</f>
        <v>#REF!</v>
      </c>
      <c r="M74" s="211" t="e">
        <f>IF('Crisis Indicator Data'!#REF!="No Data",1,IF(#REF!&lt;&gt;"",1,0))</f>
        <v>#REF!</v>
      </c>
      <c r="N74" s="211" t="e">
        <f>IF('Crisis Indicator Data'!#REF!="No Data",1,IF(#REF!&lt;&gt;"",1,0))</f>
        <v>#REF!</v>
      </c>
      <c r="O74" s="211" t="e">
        <f>IF('Crisis Indicator Data'!#REF!="No Data",1,IF(#REF!&lt;&gt;"",1,0))</f>
        <v>#REF!</v>
      </c>
      <c r="P74" s="211" t="e">
        <f>IF('Crisis Indicator Data'!#REF!="No Data",1,IF(#REF!&lt;&gt;"",1,0))</f>
        <v>#REF!</v>
      </c>
      <c r="Q74" s="211" t="e">
        <f>IF('Crisis Indicator Data'!#REF!="No Data",1,IF(#REF!&lt;&gt;"",1,0))</f>
        <v>#REF!</v>
      </c>
      <c r="R74" s="211" t="e">
        <f>IF('Crisis Indicator Data'!#REF!="No Data",1,IF(#REF!&lt;&gt;"",1,0))</f>
        <v>#REF!</v>
      </c>
      <c r="S74" s="211" t="e">
        <f>IF('Crisis Indicator Data'!#REF!="No Data",1,IF(#REF!&lt;&gt;"",1,0))</f>
        <v>#REF!</v>
      </c>
      <c r="T74" s="211" t="e">
        <f>IF('Crisis Indicator Data'!#REF!="No Data",1,IF(#REF!&lt;&gt;"",1,0))</f>
        <v>#REF!</v>
      </c>
      <c r="U74" s="211" t="e">
        <f>IF('Crisis Indicator Data'!#REF!="No Data",1,IF(#REF!&lt;&gt;"",1,0))</f>
        <v>#REF!</v>
      </c>
      <c r="V74" s="211" t="e">
        <f>IF('Crisis Indicator Data'!#REF!="No Data",1,IF(#REF!&lt;&gt;"",1,0))</f>
        <v>#REF!</v>
      </c>
      <c r="W74" s="211" t="e">
        <f>IF('Crisis Indicator Data'!#REF!="No Data",1,IF(#REF!&lt;&gt;"",1,0))</f>
        <v>#REF!</v>
      </c>
      <c r="X74" s="211" t="e">
        <f>IF('Crisis Indicator Data'!#REF!="No Data",1,IF(#REF!&lt;&gt;"",1,0))</f>
        <v>#REF!</v>
      </c>
      <c r="Y74" s="211" t="e">
        <f>IF('Crisis Indicator Data'!#REF!="No Data",1,IF(#REF!&lt;&gt;"",1,0))</f>
        <v>#REF!</v>
      </c>
      <c r="Z74" s="211" t="e">
        <f>IF('Crisis Indicator Data'!#REF!="No Data",1,IF(#REF!&lt;&gt;"",1,0))</f>
        <v>#REF!</v>
      </c>
      <c r="AA74" s="211" t="e">
        <f>IF('Crisis Indicator Data'!#REF!="No Data",1,IF(#REF!&lt;&gt;"",1,0))</f>
        <v>#REF!</v>
      </c>
      <c r="AB74" s="211" t="e">
        <f>IF('Crisis Indicator Data'!#REF!="No Data",1,IF(#REF!&lt;&gt;"",1,0))</f>
        <v>#REF!</v>
      </c>
      <c r="AC74" s="211" t="e">
        <f>IF('Crisis Indicator Data'!#REF!="No Data",1,IF(#REF!&lt;&gt;"",1,0))</f>
        <v>#REF!</v>
      </c>
      <c r="AD74" s="211" t="e">
        <f>IF('Crisis Indicator Data'!#REF!="No Data",1,IF(#REF!&lt;&gt;"",1,0))</f>
        <v>#REF!</v>
      </c>
      <c r="AE74" s="211" t="e">
        <f>IF('Crisis Indicator Data'!#REF!="No Data",1,IF(#REF!&lt;&gt;"",1,0))</f>
        <v>#REF!</v>
      </c>
      <c r="AF74" s="211" t="e">
        <f>IF('Crisis Indicator Data'!#REF!="No Data",1,IF(#REF!&lt;&gt;"",1,0))</f>
        <v>#REF!</v>
      </c>
      <c r="AG74" s="211" t="e">
        <f>IF('Crisis Indicator Data'!#REF!="No Data",1,IF(#REF!&lt;&gt;"",1,0))</f>
        <v>#REF!</v>
      </c>
      <c r="AH74" s="211" t="e">
        <f>IF('Crisis Indicator Data'!#REF!="No Data",1,IF(#REF!&lt;&gt;"",1,0))</f>
        <v>#REF!</v>
      </c>
      <c r="AI74" s="211" t="e">
        <f>IF('Crisis Indicator Data'!#REF!="No Data",1,IF(#REF!&lt;&gt;"",1,0))</f>
        <v>#REF!</v>
      </c>
      <c r="AJ74" s="211" t="e">
        <f>IF('Crisis Indicator Data'!#REF!="No Data",1,IF(#REF!&lt;&gt;"",1,0))</f>
        <v>#REF!</v>
      </c>
      <c r="AK74" s="211" t="e">
        <f>IF('Crisis Indicator Data'!#REF!="No Data",1,IF(#REF!&lt;&gt;"",1,0))</f>
        <v>#REF!</v>
      </c>
      <c r="AL74" s="211" t="e">
        <f>IF('Crisis Indicator Data'!#REF!="No Data",1,IF(#REF!&lt;&gt;"",1,0))</f>
        <v>#REF!</v>
      </c>
      <c r="AM74" s="211" t="e">
        <f>IF('Crisis Indicator Data'!#REF!="No Data",1,IF(#REF!&lt;&gt;"",1,0))</f>
        <v>#REF!</v>
      </c>
      <c r="AN74" s="211" t="e">
        <f>IF('Crisis Indicator Data'!#REF!="No Data",1,IF(#REF!&lt;&gt;"",1,0))</f>
        <v>#REF!</v>
      </c>
      <c r="AO74" s="211" t="e">
        <f>IF('Crisis Indicator Data'!#REF!="No Data",1,IF(#REF!&lt;&gt;"",1,0))</f>
        <v>#REF!</v>
      </c>
      <c r="AP74" s="211" t="e">
        <f>IF('Crisis Indicator Data'!#REF!="No Data",1,IF(#REF!&lt;&gt;"",1,0))</f>
        <v>#REF!</v>
      </c>
      <c r="AQ74" s="211" t="e">
        <f>IF('Crisis Indicator Data'!#REF!="No Data",1,IF(#REF!&lt;&gt;"",1,0))</f>
        <v>#REF!</v>
      </c>
      <c r="AR74" s="211" t="e">
        <f>IF('Crisis Indicator Data'!#REF!="No Data",1,IF(#REF!&lt;&gt;"",1,0))</f>
        <v>#REF!</v>
      </c>
      <c r="AS74" s="211" t="e">
        <f>IF('Crisis Indicator Data'!#REF!="No Data",1,IF(#REF!&lt;&gt;"",1,0))</f>
        <v>#REF!</v>
      </c>
      <c r="AT74" s="211" t="e">
        <f>IF('Crisis Indicator Data'!#REF!="No Data",1,IF(#REF!&lt;&gt;"",1,0))</f>
        <v>#REF!</v>
      </c>
      <c r="AU74" s="211" t="e">
        <f>IF('Crisis Indicator Data'!#REF!="No Data",1,IF(#REF!&lt;&gt;"",1,0))</f>
        <v>#REF!</v>
      </c>
      <c r="AV74" s="211" t="e">
        <f>IF('Crisis Indicator Data'!#REF!="No Data",1,IF(#REF!&lt;&gt;"",1,0))</f>
        <v>#REF!</v>
      </c>
      <c r="AW74" s="211" t="e">
        <f>IF('Crisis Indicator Data'!#REF!="No Data",1,IF(#REF!&lt;&gt;"",1,0))</f>
        <v>#REF!</v>
      </c>
      <c r="AX74" s="211" t="e">
        <f>IF('Crisis Indicator Data'!#REF!="No Data",1,IF(#REF!&lt;&gt;"",1,0))</f>
        <v>#REF!</v>
      </c>
      <c r="AY74" s="211" t="e">
        <f>IF('Crisis Indicator Data'!#REF!="No Data",1,IF(#REF!&lt;&gt;"",1,0))</f>
        <v>#REF!</v>
      </c>
      <c r="AZ74" s="211" t="e">
        <f>IF('Crisis Indicator Data'!#REF!="No Data",1,IF(#REF!&lt;&gt;"",1,0))</f>
        <v>#REF!</v>
      </c>
      <c r="BA74" t="e">
        <f t="shared" si="4"/>
        <v>#REF!</v>
      </c>
      <c r="BB74" s="22" t="e">
        <f t="shared" si="5"/>
        <v>#REF!</v>
      </c>
    </row>
    <row r="75" spans="1:54" x14ac:dyDescent="0.25">
      <c r="A75" t="s">
        <v>8491</v>
      </c>
      <c r="B75" s="211" t="e">
        <f>IF('Crisis Indicator Data'!#REF!="No Data",1,IF(#REF!&lt;&gt;"",1,0))</f>
        <v>#REF!</v>
      </c>
      <c r="C75" s="211" t="e">
        <f>IF('Crisis Indicator Data'!#REF!="No Data",1,IF(#REF!&lt;&gt;"",1,0))</f>
        <v>#REF!</v>
      </c>
      <c r="D75" s="211" t="e">
        <f>IF('Crisis Indicator Data'!#REF!="No Data",1,IF(#REF!&lt;&gt;"",1,0))</f>
        <v>#REF!</v>
      </c>
      <c r="E75" s="211" t="e">
        <f>IF('Crisis Indicator Data'!#REF!="No Data",1,IF(#REF!&lt;&gt;"",1,0))</f>
        <v>#REF!</v>
      </c>
      <c r="F75" s="211" t="e">
        <f>IF('Crisis Indicator Data'!#REF!="No Data",1,IF(#REF!&lt;&gt;"",1,0))</f>
        <v>#REF!</v>
      </c>
      <c r="G75" s="211" t="e">
        <f>IF('Crisis Indicator Data'!#REF!="No Data",1,IF(#REF!&lt;&gt;"",1,0))</f>
        <v>#REF!</v>
      </c>
      <c r="H75" s="211" t="e">
        <f>IF('Crisis Indicator Data'!#REF!="No Data",1,IF(#REF!&lt;&gt;"",1,0))</f>
        <v>#REF!</v>
      </c>
      <c r="I75" s="211" t="e">
        <f>IF('Crisis Indicator Data'!#REF!="No Data",1,IF(#REF!&lt;&gt;"",1,0))</f>
        <v>#REF!</v>
      </c>
      <c r="J75" s="211" t="e">
        <f>IF('Crisis Indicator Data'!#REF!="No Data",1,IF(#REF!&lt;&gt;"",1,0))</f>
        <v>#REF!</v>
      </c>
      <c r="K75" s="211" t="e">
        <f>IF('Crisis Indicator Data'!#REF!="No Data",1,IF(#REF!&lt;&gt;"",1,0))</f>
        <v>#REF!</v>
      </c>
      <c r="L75" s="211" t="e">
        <f>IF('Crisis Indicator Data'!#REF!="No Data",1,IF(#REF!&lt;&gt;"",1,0))</f>
        <v>#REF!</v>
      </c>
      <c r="M75" s="211" t="e">
        <f>IF('Crisis Indicator Data'!#REF!="No Data",1,IF(#REF!&lt;&gt;"",1,0))</f>
        <v>#REF!</v>
      </c>
      <c r="N75" s="211" t="e">
        <f>IF('Crisis Indicator Data'!#REF!="No Data",1,IF(#REF!&lt;&gt;"",1,0))</f>
        <v>#REF!</v>
      </c>
      <c r="O75" s="211" t="e">
        <f>IF('Crisis Indicator Data'!#REF!="No Data",1,IF(#REF!&lt;&gt;"",1,0))</f>
        <v>#REF!</v>
      </c>
      <c r="P75" s="211" t="e">
        <f>IF('Crisis Indicator Data'!#REF!="No Data",1,IF(#REF!&lt;&gt;"",1,0))</f>
        <v>#REF!</v>
      </c>
      <c r="Q75" s="211" t="e">
        <f>IF('Crisis Indicator Data'!#REF!="No Data",1,IF(#REF!&lt;&gt;"",1,0))</f>
        <v>#REF!</v>
      </c>
      <c r="R75" s="211" t="e">
        <f>IF('Crisis Indicator Data'!#REF!="No Data",1,IF(#REF!&lt;&gt;"",1,0))</f>
        <v>#REF!</v>
      </c>
      <c r="S75" s="211" t="e">
        <f>IF('Crisis Indicator Data'!#REF!="No Data",1,IF(#REF!&lt;&gt;"",1,0))</f>
        <v>#REF!</v>
      </c>
      <c r="T75" s="211" t="e">
        <f>IF('Crisis Indicator Data'!#REF!="No Data",1,IF(#REF!&lt;&gt;"",1,0))</f>
        <v>#REF!</v>
      </c>
      <c r="U75" s="211" t="e">
        <f>IF('Crisis Indicator Data'!#REF!="No Data",1,IF(#REF!&lt;&gt;"",1,0))</f>
        <v>#REF!</v>
      </c>
      <c r="V75" s="211" t="e">
        <f>IF('Crisis Indicator Data'!#REF!="No Data",1,IF(#REF!&lt;&gt;"",1,0))</f>
        <v>#REF!</v>
      </c>
      <c r="W75" s="211" t="e">
        <f>IF('Crisis Indicator Data'!#REF!="No Data",1,IF(#REF!&lt;&gt;"",1,0))</f>
        <v>#REF!</v>
      </c>
      <c r="X75" s="211" t="e">
        <f>IF('Crisis Indicator Data'!#REF!="No Data",1,IF(#REF!&lt;&gt;"",1,0))</f>
        <v>#REF!</v>
      </c>
      <c r="Y75" s="211" t="e">
        <f>IF('Crisis Indicator Data'!#REF!="No Data",1,IF(#REF!&lt;&gt;"",1,0))</f>
        <v>#REF!</v>
      </c>
      <c r="Z75" s="211" t="e">
        <f>IF('Crisis Indicator Data'!#REF!="No Data",1,IF(#REF!&lt;&gt;"",1,0))</f>
        <v>#REF!</v>
      </c>
      <c r="AA75" s="211" t="e">
        <f>IF('Crisis Indicator Data'!#REF!="No Data",1,IF(#REF!&lt;&gt;"",1,0))</f>
        <v>#REF!</v>
      </c>
      <c r="AB75" s="211" t="e">
        <f>IF('Crisis Indicator Data'!#REF!="No Data",1,IF(#REF!&lt;&gt;"",1,0))</f>
        <v>#REF!</v>
      </c>
      <c r="AC75" s="211" t="e">
        <f>IF('Crisis Indicator Data'!#REF!="No Data",1,IF(#REF!&lt;&gt;"",1,0))</f>
        <v>#REF!</v>
      </c>
      <c r="AD75" s="211" t="e">
        <f>IF('Crisis Indicator Data'!#REF!="No Data",1,IF(#REF!&lt;&gt;"",1,0))</f>
        <v>#REF!</v>
      </c>
      <c r="AE75" s="211" t="e">
        <f>IF('Crisis Indicator Data'!#REF!="No Data",1,IF(#REF!&lt;&gt;"",1,0))</f>
        <v>#REF!</v>
      </c>
      <c r="AF75" s="211" t="e">
        <f>IF('Crisis Indicator Data'!#REF!="No Data",1,IF(#REF!&lt;&gt;"",1,0))</f>
        <v>#REF!</v>
      </c>
      <c r="AG75" s="211" t="e">
        <f>IF('Crisis Indicator Data'!#REF!="No Data",1,IF(#REF!&lt;&gt;"",1,0))</f>
        <v>#REF!</v>
      </c>
      <c r="AH75" s="211" t="e">
        <f>IF('Crisis Indicator Data'!#REF!="No Data",1,IF(#REF!&lt;&gt;"",1,0))</f>
        <v>#REF!</v>
      </c>
      <c r="AI75" s="211" t="e">
        <f>IF('Crisis Indicator Data'!#REF!="No Data",1,IF(#REF!&lt;&gt;"",1,0))</f>
        <v>#REF!</v>
      </c>
      <c r="AJ75" s="211" t="e">
        <f>IF('Crisis Indicator Data'!#REF!="No Data",1,IF(#REF!&lt;&gt;"",1,0))</f>
        <v>#REF!</v>
      </c>
      <c r="AK75" s="211" t="e">
        <f>IF('Crisis Indicator Data'!#REF!="No Data",1,IF(#REF!&lt;&gt;"",1,0))</f>
        <v>#REF!</v>
      </c>
      <c r="AL75" s="211" t="e">
        <f>IF('Crisis Indicator Data'!#REF!="No Data",1,IF(#REF!&lt;&gt;"",1,0))</f>
        <v>#REF!</v>
      </c>
      <c r="AM75" s="211" t="e">
        <f>IF('Crisis Indicator Data'!#REF!="No Data",1,IF(#REF!&lt;&gt;"",1,0))</f>
        <v>#REF!</v>
      </c>
      <c r="AN75" s="211" t="e">
        <f>IF('Crisis Indicator Data'!#REF!="No Data",1,IF(#REF!&lt;&gt;"",1,0))</f>
        <v>#REF!</v>
      </c>
      <c r="AO75" s="211" t="e">
        <f>IF('Crisis Indicator Data'!#REF!="No Data",1,IF(#REF!&lt;&gt;"",1,0))</f>
        <v>#REF!</v>
      </c>
      <c r="AP75" s="211" t="e">
        <f>IF('Crisis Indicator Data'!#REF!="No Data",1,IF(#REF!&lt;&gt;"",1,0))</f>
        <v>#REF!</v>
      </c>
      <c r="AQ75" s="211" t="e">
        <f>IF('Crisis Indicator Data'!#REF!="No Data",1,IF(#REF!&lt;&gt;"",1,0))</f>
        <v>#REF!</v>
      </c>
      <c r="AR75" s="211" t="e">
        <f>IF('Crisis Indicator Data'!#REF!="No Data",1,IF(#REF!&lt;&gt;"",1,0))</f>
        <v>#REF!</v>
      </c>
      <c r="AS75" s="211" t="e">
        <f>IF('Crisis Indicator Data'!#REF!="No Data",1,IF(#REF!&lt;&gt;"",1,0))</f>
        <v>#REF!</v>
      </c>
      <c r="AT75" s="211" t="e">
        <f>IF('Crisis Indicator Data'!#REF!="No Data",1,IF(#REF!&lt;&gt;"",1,0))</f>
        <v>#REF!</v>
      </c>
      <c r="AU75" s="211" t="e">
        <f>IF('Crisis Indicator Data'!#REF!="No Data",1,IF(#REF!&lt;&gt;"",1,0))</f>
        <v>#REF!</v>
      </c>
      <c r="AV75" s="211" t="e">
        <f>IF('Crisis Indicator Data'!#REF!="No Data",1,IF(#REF!&lt;&gt;"",1,0))</f>
        <v>#REF!</v>
      </c>
      <c r="AW75" s="211" t="e">
        <f>IF('Crisis Indicator Data'!#REF!="No Data",1,IF(#REF!&lt;&gt;"",1,0))</f>
        <v>#REF!</v>
      </c>
      <c r="AX75" s="211" t="e">
        <f>IF('Crisis Indicator Data'!#REF!="No Data",1,IF(#REF!&lt;&gt;"",1,0))</f>
        <v>#REF!</v>
      </c>
      <c r="AY75" s="211" t="e">
        <f>IF('Crisis Indicator Data'!#REF!="No Data",1,IF(#REF!&lt;&gt;"",1,0))</f>
        <v>#REF!</v>
      </c>
      <c r="AZ75" s="211" t="e">
        <f>IF('Crisis Indicator Data'!#REF!="No Data",1,IF(#REF!&lt;&gt;"",1,0))</f>
        <v>#REF!</v>
      </c>
      <c r="BA75" t="e">
        <f t="shared" si="4"/>
        <v>#REF!</v>
      </c>
      <c r="BB75" s="22" t="e">
        <f t="shared" si="5"/>
        <v>#REF!</v>
      </c>
    </row>
    <row r="76" spans="1:54" x14ac:dyDescent="0.25">
      <c r="A76" t="s">
        <v>8485</v>
      </c>
      <c r="B76" s="211" t="e">
        <f>IF('Crisis Indicator Data'!#REF!="No Data",1,IF(#REF!&lt;&gt;"",1,0))</f>
        <v>#REF!</v>
      </c>
      <c r="C76" s="211" t="e">
        <f>IF('Crisis Indicator Data'!#REF!="No Data",1,IF(#REF!&lt;&gt;"",1,0))</f>
        <v>#REF!</v>
      </c>
      <c r="D76" s="211" t="e">
        <f>IF('Crisis Indicator Data'!#REF!="No Data",1,IF(#REF!&lt;&gt;"",1,0))</f>
        <v>#REF!</v>
      </c>
      <c r="E76" s="211" t="e">
        <f>IF('Crisis Indicator Data'!#REF!="No Data",1,IF(#REF!&lt;&gt;"",1,0))</f>
        <v>#REF!</v>
      </c>
      <c r="F76" s="211" t="e">
        <f>IF('Crisis Indicator Data'!#REF!="No Data",1,IF(#REF!&lt;&gt;"",1,0))</f>
        <v>#REF!</v>
      </c>
      <c r="G76" s="211" t="e">
        <f>IF('Crisis Indicator Data'!#REF!="No Data",1,IF(#REF!&lt;&gt;"",1,0))</f>
        <v>#REF!</v>
      </c>
      <c r="H76" s="211" t="e">
        <f>IF('Crisis Indicator Data'!#REF!="No Data",1,IF(#REF!&lt;&gt;"",1,0))</f>
        <v>#REF!</v>
      </c>
      <c r="I76" s="211" t="e">
        <f>IF('Crisis Indicator Data'!#REF!="No Data",1,IF(#REF!&lt;&gt;"",1,0))</f>
        <v>#REF!</v>
      </c>
      <c r="J76" s="211" t="e">
        <f>IF('Crisis Indicator Data'!#REF!="No Data",1,IF(#REF!&lt;&gt;"",1,0))</f>
        <v>#REF!</v>
      </c>
      <c r="K76" s="211" t="e">
        <f>IF('Crisis Indicator Data'!#REF!="No Data",1,IF(#REF!&lt;&gt;"",1,0))</f>
        <v>#REF!</v>
      </c>
      <c r="L76" s="211" t="e">
        <f>IF('Crisis Indicator Data'!#REF!="No Data",1,IF(#REF!&lt;&gt;"",1,0))</f>
        <v>#REF!</v>
      </c>
      <c r="M76" s="211" t="e">
        <f>IF('Crisis Indicator Data'!#REF!="No Data",1,IF(#REF!&lt;&gt;"",1,0))</f>
        <v>#REF!</v>
      </c>
      <c r="N76" s="211" t="e">
        <f>IF('Crisis Indicator Data'!#REF!="No Data",1,IF(#REF!&lt;&gt;"",1,0))</f>
        <v>#REF!</v>
      </c>
      <c r="O76" s="211" t="e">
        <f>IF('Crisis Indicator Data'!#REF!="No Data",1,IF(#REF!&lt;&gt;"",1,0))</f>
        <v>#REF!</v>
      </c>
      <c r="P76" s="211" t="e">
        <f>IF('Crisis Indicator Data'!#REF!="No Data",1,IF(#REF!&lt;&gt;"",1,0))</f>
        <v>#REF!</v>
      </c>
      <c r="Q76" s="211" t="e">
        <f>IF('Crisis Indicator Data'!#REF!="No Data",1,IF(#REF!&lt;&gt;"",1,0))</f>
        <v>#REF!</v>
      </c>
      <c r="R76" s="211" t="e">
        <f>IF('Crisis Indicator Data'!#REF!="No Data",1,IF(#REF!&lt;&gt;"",1,0))</f>
        <v>#REF!</v>
      </c>
      <c r="S76" s="211" t="e">
        <f>IF('Crisis Indicator Data'!#REF!="No Data",1,IF(#REF!&lt;&gt;"",1,0))</f>
        <v>#REF!</v>
      </c>
      <c r="T76" s="211" t="e">
        <f>IF('Crisis Indicator Data'!#REF!="No Data",1,IF(#REF!&lt;&gt;"",1,0))</f>
        <v>#REF!</v>
      </c>
      <c r="U76" s="211" t="e">
        <f>IF('Crisis Indicator Data'!#REF!="No Data",1,IF(#REF!&lt;&gt;"",1,0))</f>
        <v>#REF!</v>
      </c>
      <c r="V76" s="211" t="e">
        <f>IF('Crisis Indicator Data'!#REF!="No Data",1,IF(#REF!&lt;&gt;"",1,0))</f>
        <v>#REF!</v>
      </c>
      <c r="W76" s="211" t="e">
        <f>IF('Crisis Indicator Data'!#REF!="No Data",1,IF(#REF!&lt;&gt;"",1,0))</f>
        <v>#REF!</v>
      </c>
      <c r="X76" s="211" t="e">
        <f>IF('Crisis Indicator Data'!#REF!="No Data",1,IF(#REF!&lt;&gt;"",1,0))</f>
        <v>#REF!</v>
      </c>
      <c r="Y76" s="211" t="e">
        <f>IF('Crisis Indicator Data'!#REF!="No Data",1,IF(#REF!&lt;&gt;"",1,0))</f>
        <v>#REF!</v>
      </c>
      <c r="Z76" s="211" t="e">
        <f>IF('Crisis Indicator Data'!#REF!="No Data",1,IF(#REF!&lt;&gt;"",1,0))</f>
        <v>#REF!</v>
      </c>
      <c r="AA76" s="211" t="e">
        <f>IF('Crisis Indicator Data'!#REF!="No Data",1,IF(#REF!&lt;&gt;"",1,0))</f>
        <v>#REF!</v>
      </c>
      <c r="AB76" s="211" t="e">
        <f>IF('Crisis Indicator Data'!#REF!="No Data",1,IF(#REF!&lt;&gt;"",1,0))</f>
        <v>#REF!</v>
      </c>
      <c r="AC76" s="211" t="e">
        <f>IF('Crisis Indicator Data'!#REF!="No Data",1,IF(#REF!&lt;&gt;"",1,0))</f>
        <v>#REF!</v>
      </c>
      <c r="AD76" s="211" t="e">
        <f>IF('Crisis Indicator Data'!#REF!="No Data",1,IF(#REF!&lt;&gt;"",1,0))</f>
        <v>#REF!</v>
      </c>
      <c r="AE76" s="211" t="e">
        <f>IF('Crisis Indicator Data'!#REF!="No Data",1,IF(#REF!&lt;&gt;"",1,0))</f>
        <v>#REF!</v>
      </c>
      <c r="AF76" s="211" t="e">
        <f>IF('Crisis Indicator Data'!#REF!="No Data",1,IF(#REF!&lt;&gt;"",1,0))</f>
        <v>#REF!</v>
      </c>
      <c r="AG76" s="211" t="e">
        <f>IF('Crisis Indicator Data'!#REF!="No Data",1,IF(#REF!&lt;&gt;"",1,0))</f>
        <v>#REF!</v>
      </c>
      <c r="AH76" s="211" t="e">
        <f>IF('Crisis Indicator Data'!#REF!="No Data",1,IF(#REF!&lt;&gt;"",1,0))</f>
        <v>#REF!</v>
      </c>
      <c r="AI76" s="211" t="e">
        <f>IF('Crisis Indicator Data'!#REF!="No Data",1,IF(#REF!&lt;&gt;"",1,0))</f>
        <v>#REF!</v>
      </c>
      <c r="AJ76" s="211" t="e">
        <f>IF('Crisis Indicator Data'!#REF!="No Data",1,IF(#REF!&lt;&gt;"",1,0))</f>
        <v>#REF!</v>
      </c>
      <c r="AK76" s="211" t="e">
        <f>IF('Crisis Indicator Data'!#REF!="No Data",1,IF(#REF!&lt;&gt;"",1,0))</f>
        <v>#REF!</v>
      </c>
      <c r="AL76" s="211" t="e">
        <f>IF('Crisis Indicator Data'!#REF!="No Data",1,IF(#REF!&lt;&gt;"",1,0))</f>
        <v>#REF!</v>
      </c>
      <c r="AM76" s="211" t="e">
        <f>IF('Crisis Indicator Data'!#REF!="No Data",1,IF(#REF!&lt;&gt;"",1,0))</f>
        <v>#REF!</v>
      </c>
      <c r="AN76" s="211" t="e">
        <f>IF('Crisis Indicator Data'!#REF!="No Data",1,IF(#REF!&lt;&gt;"",1,0))</f>
        <v>#REF!</v>
      </c>
      <c r="AO76" s="211" t="e">
        <f>IF('Crisis Indicator Data'!#REF!="No Data",1,IF(#REF!&lt;&gt;"",1,0))</f>
        <v>#REF!</v>
      </c>
      <c r="AP76" s="211" t="e">
        <f>IF('Crisis Indicator Data'!#REF!="No Data",1,IF(#REF!&lt;&gt;"",1,0))</f>
        <v>#REF!</v>
      </c>
      <c r="AQ76" s="211" t="e">
        <f>IF('Crisis Indicator Data'!#REF!="No Data",1,IF(#REF!&lt;&gt;"",1,0))</f>
        <v>#REF!</v>
      </c>
      <c r="AR76" s="211" t="e">
        <f>IF('Crisis Indicator Data'!#REF!="No Data",1,IF(#REF!&lt;&gt;"",1,0))</f>
        <v>#REF!</v>
      </c>
      <c r="AS76" s="211" t="e">
        <f>IF('Crisis Indicator Data'!#REF!="No Data",1,IF(#REF!&lt;&gt;"",1,0))</f>
        <v>#REF!</v>
      </c>
      <c r="AT76" s="211" t="e">
        <f>IF('Crisis Indicator Data'!#REF!="No Data",1,IF(#REF!&lt;&gt;"",1,0))</f>
        <v>#REF!</v>
      </c>
      <c r="AU76" s="211" t="e">
        <f>IF('Crisis Indicator Data'!#REF!="No Data",1,IF(#REF!&lt;&gt;"",1,0))</f>
        <v>#REF!</v>
      </c>
      <c r="AV76" s="211" t="e">
        <f>IF('Crisis Indicator Data'!#REF!="No Data",1,IF(#REF!&lt;&gt;"",1,0))</f>
        <v>#REF!</v>
      </c>
      <c r="AW76" s="211" t="e">
        <f>IF('Crisis Indicator Data'!#REF!="No Data",1,IF(#REF!&lt;&gt;"",1,0))</f>
        <v>#REF!</v>
      </c>
      <c r="AX76" s="211" t="e">
        <f>IF('Crisis Indicator Data'!#REF!="No Data",1,IF(#REF!&lt;&gt;"",1,0))</f>
        <v>#REF!</v>
      </c>
      <c r="AY76" s="211" t="e">
        <f>IF('Crisis Indicator Data'!#REF!="No Data",1,IF(#REF!&lt;&gt;"",1,0))</f>
        <v>#REF!</v>
      </c>
      <c r="AZ76" s="211" t="e">
        <f>IF('Crisis Indicator Data'!#REF!="No Data",1,IF(#REF!&lt;&gt;"",1,0))</f>
        <v>#REF!</v>
      </c>
      <c r="BA76" t="e">
        <f t="shared" si="4"/>
        <v>#REF!</v>
      </c>
      <c r="BB76" s="22" t="e">
        <f t="shared" si="5"/>
        <v>#REF!</v>
      </c>
    </row>
    <row r="77" spans="1:54" x14ac:dyDescent="0.25">
      <c r="A77" t="s">
        <v>8484</v>
      </c>
      <c r="B77" s="211" t="e">
        <f>IF('Crisis Indicator Data'!#REF!="No Data",1,IF(#REF!&lt;&gt;"",1,0))</f>
        <v>#REF!</v>
      </c>
      <c r="C77" s="211" t="e">
        <f>IF('Crisis Indicator Data'!#REF!="No Data",1,IF(#REF!&lt;&gt;"",1,0))</f>
        <v>#REF!</v>
      </c>
      <c r="D77" s="211" t="e">
        <f>IF('Crisis Indicator Data'!#REF!="No Data",1,IF(#REF!&lt;&gt;"",1,0))</f>
        <v>#REF!</v>
      </c>
      <c r="E77" s="211" t="e">
        <f>IF('Crisis Indicator Data'!#REF!="No Data",1,IF(#REF!&lt;&gt;"",1,0))</f>
        <v>#REF!</v>
      </c>
      <c r="F77" s="211" t="e">
        <f>IF('Crisis Indicator Data'!#REF!="No Data",1,IF(#REF!&lt;&gt;"",1,0))</f>
        <v>#REF!</v>
      </c>
      <c r="G77" s="211" t="e">
        <f>IF('Crisis Indicator Data'!#REF!="No Data",1,IF(#REF!&lt;&gt;"",1,0))</f>
        <v>#REF!</v>
      </c>
      <c r="H77" s="211" t="e">
        <f>IF('Crisis Indicator Data'!#REF!="No Data",1,IF(#REF!&lt;&gt;"",1,0))</f>
        <v>#REF!</v>
      </c>
      <c r="I77" s="211" t="e">
        <f>IF('Crisis Indicator Data'!#REF!="No Data",1,IF(#REF!&lt;&gt;"",1,0))</f>
        <v>#REF!</v>
      </c>
      <c r="J77" s="211" t="e">
        <f>IF('Crisis Indicator Data'!#REF!="No Data",1,IF(#REF!&lt;&gt;"",1,0))</f>
        <v>#REF!</v>
      </c>
      <c r="K77" s="211" t="e">
        <f>IF('Crisis Indicator Data'!#REF!="No Data",1,IF(#REF!&lt;&gt;"",1,0))</f>
        <v>#REF!</v>
      </c>
      <c r="L77" s="211" t="e">
        <f>IF('Crisis Indicator Data'!#REF!="No Data",1,IF(#REF!&lt;&gt;"",1,0))</f>
        <v>#REF!</v>
      </c>
      <c r="M77" s="211" t="e">
        <f>IF('Crisis Indicator Data'!#REF!="No Data",1,IF(#REF!&lt;&gt;"",1,0))</f>
        <v>#REF!</v>
      </c>
      <c r="N77" s="211" t="e">
        <f>IF('Crisis Indicator Data'!#REF!="No Data",1,IF(#REF!&lt;&gt;"",1,0))</f>
        <v>#REF!</v>
      </c>
      <c r="O77" s="211" t="e">
        <f>IF('Crisis Indicator Data'!#REF!="No Data",1,IF(#REF!&lt;&gt;"",1,0))</f>
        <v>#REF!</v>
      </c>
      <c r="P77" s="211" t="e">
        <f>IF('Crisis Indicator Data'!#REF!="No Data",1,IF(#REF!&lt;&gt;"",1,0))</f>
        <v>#REF!</v>
      </c>
      <c r="Q77" s="211" t="e">
        <f>IF('Crisis Indicator Data'!#REF!="No Data",1,IF(#REF!&lt;&gt;"",1,0))</f>
        <v>#REF!</v>
      </c>
      <c r="R77" s="211" t="e">
        <f>IF('Crisis Indicator Data'!#REF!="No Data",1,IF(#REF!&lt;&gt;"",1,0))</f>
        <v>#REF!</v>
      </c>
      <c r="S77" s="211" t="e">
        <f>IF('Crisis Indicator Data'!#REF!="No Data",1,IF(#REF!&lt;&gt;"",1,0))</f>
        <v>#REF!</v>
      </c>
      <c r="T77" s="211" t="e">
        <f>IF('Crisis Indicator Data'!#REF!="No Data",1,IF(#REF!&lt;&gt;"",1,0))</f>
        <v>#REF!</v>
      </c>
      <c r="U77" s="211" t="e">
        <f>IF('Crisis Indicator Data'!#REF!="No Data",1,IF(#REF!&lt;&gt;"",1,0))</f>
        <v>#REF!</v>
      </c>
      <c r="V77" s="211" t="e">
        <f>IF('Crisis Indicator Data'!#REF!="No Data",1,IF(#REF!&lt;&gt;"",1,0))</f>
        <v>#REF!</v>
      </c>
      <c r="W77" s="211" t="e">
        <f>IF('Crisis Indicator Data'!#REF!="No Data",1,IF(#REF!&lt;&gt;"",1,0))</f>
        <v>#REF!</v>
      </c>
      <c r="X77" s="211" t="e">
        <f>IF('Crisis Indicator Data'!#REF!="No Data",1,IF(#REF!&lt;&gt;"",1,0))</f>
        <v>#REF!</v>
      </c>
      <c r="Y77" s="211" t="e">
        <f>IF('Crisis Indicator Data'!#REF!="No Data",1,IF(#REF!&lt;&gt;"",1,0))</f>
        <v>#REF!</v>
      </c>
      <c r="Z77" s="211" t="e">
        <f>IF('Crisis Indicator Data'!#REF!="No Data",1,IF(#REF!&lt;&gt;"",1,0))</f>
        <v>#REF!</v>
      </c>
      <c r="AA77" s="211" t="e">
        <f>IF('Crisis Indicator Data'!#REF!="No Data",1,IF(#REF!&lt;&gt;"",1,0))</f>
        <v>#REF!</v>
      </c>
      <c r="AB77" s="211" t="e">
        <f>IF('Crisis Indicator Data'!#REF!="No Data",1,IF(#REF!&lt;&gt;"",1,0))</f>
        <v>#REF!</v>
      </c>
      <c r="AC77" s="211" t="e">
        <f>IF('Crisis Indicator Data'!#REF!="No Data",1,IF(#REF!&lt;&gt;"",1,0))</f>
        <v>#REF!</v>
      </c>
      <c r="AD77" s="211" t="e">
        <f>IF('Crisis Indicator Data'!#REF!="No Data",1,IF(#REF!&lt;&gt;"",1,0))</f>
        <v>#REF!</v>
      </c>
      <c r="AE77" s="211" t="e">
        <f>IF('Crisis Indicator Data'!#REF!="No Data",1,IF(#REF!&lt;&gt;"",1,0))</f>
        <v>#REF!</v>
      </c>
      <c r="AF77" s="211" t="e">
        <f>IF('Crisis Indicator Data'!#REF!="No Data",1,IF(#REF!&lt;&gt;"",1,0))</f>
        <v>#REF!</v>
      </c>
      <c r="AG77" s="211" t="e">
        <f>IF('Crisis Indicator Data'!#REF!="No Data",1,IF(#REF!&lt;&gt;"",1,0))</f>
        <v>#REF!</v>
      </c>
      <c r="AH77" s="211" t="e">
        <f>IF('Crisis Indicator Data'!#REF!="No Data",1,IF(#REF!&lt;&gt;"",1,0))</f>
        <v>#REF!</v>
      </c>
      <c r="AI77" s="211" t="e">
        <f>IF('Crisis Indicator Data'!#REF!="No Data",1,IF(#REF!&lt;&gt;"",1,0))</f>
        <v>#REF!</v>
      </c>
      <c r="AJ77" s="211" t="e">
        <f>IF('Crisis Indicator Data'!#REF!="No Data",1,IF(#REF!&lt;&gt;"",1,0))</f>
        <v>#REF!</v>
      </c>
      <c r="AK77" s="211" t="e">
        <f>IF('Crisis Indicator Data'!#REF!="No Data",1,IF(#REF!&lt;&gt;"",1,0))</f>
        <v>#REF!</v>
      </c>
      <c r="AL77" s="211" t="e">
        <f>IF('Crisis Indicator Data'!#REF!="No Data",1,IF(#REF!&lt;&gt;"",1,0))</f>
        <v>#REF!</v>
      </c>
      <c r="AM77" s="211" t="e">
        <f>IF('Crisis Indicator Data'!#REF!="No Data",1,IF(#REF!&lt;&gt;"",1,0))</f>
        <v>#REF!</v>
      </c>
      <c r="AN77" s="211" t="e">
        <f>IF('Crisis Indicator Data'!#REF!="No Data",1,IF(#REF!&lt;&gt;"",1,0))</f>
        <v>#REF!</v>
      </c>
      <c r="AO77" s="211" t="e">
        <f>IF('Crisis Indicator Data'!#REF!="No Data",1,IF(#REF!&lt;&gt;"",1,0))</f>
        <v>#REF!</v>
      </c>
      <c r="AP77" s="211" t="e">
        <f>IF('Crisis Indicator Data'!#REF!="No Data",1,IF(#REF!&lt;&gt;"",1,0))</f>
        <v>#REF!</v>
      </c>
      <c r="AQ77" s="211" t="e">
        <f>IF('Crisis Indicator Data'!#REF!="No Data",1,IF(#REF!&lt;&gt;"",1,0))</f>
        <v>#REF!</v>
      </c>
      <c r="AR77" s="211" t="e">
        <f>IF('Crisis Indicator Data'!#REF!="No Data",1,IF(#REF!&lt;&gt;"",1,0))</f>
        <v>#REF!</v>
      </c>
      <c r="AS77" s="211" t="e">
        <f>IF('Crisis Indicator Data'!#REF!="No Data",1,IF(#REF!&lt;&gt;"",1,0))</f>
        <v>#REF!</v>
      </c>
      <c r="AT77" s="211" t="e">
        <f>IF('Crisis Indicator Data'!#REF!="No Data",1,IF(#REF!&lt;&gt;"",1,0))</f>
        <v>#REF!</v>
      </c>
      <c r="AU77" s="211" t="e">
        <f>IF('Crisis Indicator Data'!#REF!="No Data",1,IF(#REF!&lt;&gt;"",1,0))</f>
        <v>#REF!</v>
      </c>
      <c r="AV77" s="211" t="e">
        <f>IF('Crisis Indicator Data'!#REF!="No Data",1,IF(#REF!&lt;&gt;"",1,0))</f>
        <v>#REF!</v>
      </c>
      <c r="AW77" s="211" t="e">
        <f>IF('Crisis Indicator Data'!#REF!="No Data",1,IF(#REF!&lt;&gt;"",1,0))</f>
        <v>#REF!</v>
      </c>
      <c r="AX77" s="211" t="e">
        <f>IF('Crisis Indicator Data'!#REF!="No Data",1,IF(#REF!&lt;&gt;"",1,0))</f>
        <v>#REF!</v>
      </c>
      <c r="AY77" s="211" t="e">
        <f>IF('Crisis Indicator Data'!#REF!="No Data",1,IF(#REF!&lt;&gt;"",1,0))</f>
        <v>#REF!</v>
      </c>
      <c r="AZ77" s="211" t="e">
        <f>IF('Crisis Indicator Data'!#REF!="No Data",1,IF(#REF!&lt;&gt;"",1,0))</f>
        <v>#REF!</v>
      </c>
      <c r="BA77" t="e">
        <f t="shared" si="4"/>
        <v>#REF!</v>
      </c>
      <c r="BB77" s="22" t="e">
        <f t="shared" si="5"/>
        <v>#REF!</v>
      </c>
    </row>
    <row r="78" spans="1:54" x14ac:dyDescent="0.25">
      <c r="A78" t="s">
        <v>8488</v>
      </c>
      <c r="B78" s="211" t="e">
        <f>IF('Crisis Indicator Data'!#REF!="No Data",1,IF(#REF!&lt;&gt;"",1,0))</f>
        <v>#REF!</v>
      </c>
      <c r="C78" s="211" t="e">
        <f>IF('Crisis Indicator Data'!#REF!="No Data",1,IF(#REF!&lt;&gt;"",1,0))</f>
        <v>#REF!</v>
      </c>
      <c r="D78" s="211" t="e">
        <f>IF('Crisis Indicator Data'!#REF!="No Data",1,IF(#REF!&lt;&gt;"",1,0))</f>
        <v>#REF!</v>
      </c>
      <c r="E78" s="211" t="e">
        <f>IF('Crisis Indicator Data'!#REF!="No Data",1,IF(#REF!&lt;&gt;"",1,0))</f>
        <v>#REF!</v>
      </c>
      <c r="F78" s="211" t="e">
        <f>IF('Crisis Indicator Data'!#REF!="No Data",1,IF(#REF!&lt;&gt;"",1,0))</f>
        <v>#REF!</v>
      </c>
      <c r="G78" s="211" t="e">
        <f>IF('Crisis Indicator Data'!#REF!="No Data",1,IF(#REF!&lt;&gt;"",1,0))</f>
        <v>#REF!</v>
      </c>
      <c r="H78" s="211" t="e">
        <f>IF('Crisis Indicator Data'!#REF!="No Data",1,IF(#REF!&lt;&gt;"",1,0))</f>
        <v>#REF!</v>
      </c>
      <c r="I78" s="211" t="e">
        <f>IF('Crisis Indicator Data'!#REF!="No Data",1,IF(#REF!&lt;&gt;"",1,0))</f>
        <v>#REF!</v>
      </c>
      <c r="J78" s="211" t="e">
        <f>IF('Crisis Indicator Data'!#REF!="No Data",1,IF(#REF!&lt;&gt;"",1,0))</f>
        <v>#REF!</v>
      </c>
      <c r="K78" s="211" t="e">
        <f>IF('Crisis Indicator Data'!#REF!="No Data",1,IF(#REF!&lt;&gt;"",1,0))</f>
        <v>#REF!</v>
      </c>
      <c r="L78" s="211" t="e">
        <f>IF('Crisis Indicator Data'!#REF!="No Data",1,IF(#REF!&lt;&gt;"",1,0))</f>
        <v>#REF!</v>
      </c>
      <c r="M78" s="211" t="e">
        <f>IF('Crisis Indicator Data'!#REF!="No Data",1,IF(#REF!&lt;&gt;"",1,0))</f>
        <v>#REF!</v>
      </c>
      <c r="N78" s="211" t="e">
        <f>IF('Crisis Indicator Data'!#REF!="No Data",1,IF(#REF!&lt;&gt;"",1,0))</f>
        <v>#REF!</v>
      </c>
      <c r="O78" s="211" t="e">
        <f>IF('Crisis Indicator Data'!#REF!="No Data",1,IF(#REF!&lt;&gt;"",1,0))</f>
        <v>#REF!</v>
      </c>
      <c r="P78" s="211" t="e">
        <f>IF('Crisis Indicator Data'!#REF!="No Data",1,IF(#REF!&lt;&gt;"",1,0))</f>
        <v>#REF!</v>
      </c>
      <c r="Q78" s="211" t="e">
        <f>IF('Crisis Indicator Data'!#REF!="No Data",1,IF(#REF!&lt;&gt;"",1,0))</f>
        <v>#REF!</v>
      </c>
      <c r="R78" s="211" t="e">
        <f>IF('Crisis Indicator Data'!#REF!="No Data",1,IF(#REF!&lt;&gt;"",1,0))</f>
        <v>#REF!</v>
      </c>
      <c r="S78" s="211" t="e">
        <f>IF('Crisis Indicator Data'!#REF!="No Data",1,IF(#REF!&lt;&gt;"",1,0))</f>
        <v>#REF!</v>
      </c>
      <c r="T78" s="211" t="e">
        <f>IF('Crisis Indicator Data'!#REF!="No Data",1,IF(#REF!&lt;&gt;"",1,0))</f>
        <v>#REF!</v>
      </c>
      <c r="U78" s="211" t="e">
        <f>IF('Crisis Indicator Data'!#REF!="No Data",1,IF(#REF!&lt;&gt;"",1,0))</f>
        <v>#REF!</v>
      </c>
      <c r="V78" s="211" t="e">
        <f>IF('Crisis Indicator Data'!#REF!="No Data",1,IF(#REF!&lt;&gt;"",1,0))</f>
        <v>#REF!</v>
      </c>
      <c r="W78" s="211" t="e">
        <f>IF('Crisis Indicator Data'!#REF!="No Data",1,IF(#REF!&lt;&gt;"",1,0))</f>
        <v>#REF!</v>
      </c>
      <c r="X78" s="211" t="e">
        <f>IF('Crisis Indicator Data'!#REF!="No Data",1,IF(#REF!&lt;&gt;"",1,0))</f>
        <v>#REF!</v>
      </c>
      <c r="Y78" s="211" t="e">
        <f>IF('Crisis Indicator Data'!#REF!="No Data",1,IF(#REF!&lt;&gt;"",1,0))</f>
        <v>#REF!</v>
      </c>
      <c r="Z78" s="211" t="e">
        <f>IF('Crisis Indicator Data'!#REF!="No Data",1,IF(#REF!&lt;&gt;"",1,0))</f>
        <v>#REF!</v>
      </c>
      <c r="AA78" s="211" t="e">
        <f>IF('Crisis Indicator Data'!#REF!="No Data",1,IF(#REF!&lt;&gt;"",1,0))</f>
        <v>#REF!</v>
      </c>
      <c r="AB78" s="211" t="e">
        <f>IF('Crisis Indicator Data'!#REF!="No Data",1,IF(#REF!&lt;&gt;"",1,0))</f>
        <v>#REF!</v>
      </c>
      <c r="AC78" s="211" t="e">
        <f>IF('Crisis Indicator Data'!#REF!="No Data",1,IF(#REF!&lt;&gt;"",1,0))</f>
        <v>#REF!</v>
      </c>
      <c r="AD78" s="211" t="e">
        <f>IF('Crisis Indicator Data'!#REF!="No Data",1,IF(#REF!&lt;&gt;"",1,0))</f>
        <v>#REF!</v>
      </c>
      <c r="AE78" s="211" t="e">
        <f>IF('Crisis Indicator Data'!#REF!="No Data",1,IF(#REF!&lt;&gt;"",1,0))</f>
        <v>#REF!</v>
      </c>
      <c r="AF78" s="211" t="e">
        <f>IF('Crisis Indicator Data'!#REF!="No Data",1,IF(#REF!&lt;&gt;"",1,0))</f>
        <v>#REF!</v>
      </c>
      <c r="AG78" s="211" t="e">
        <f>IF('Crisis Indicator Data'!#REF!="No Data",1,IF(#REF!&lt;&gt;"",1,0))</f>
        <v>#REF!</v>
      </c>
      <c r="AH78" s="211" t="e">
        <f>IF('Crisis Indicator Data'!#REF!="No Data",1,IF(#REF!&lt;&gt;"",1,0))</f>
        <v>#REF!</v>
      </c>
      <c r="AI78" s="211" t="e">
        <f>IF('Crisis Indicator Data'!#REF!="No Data",1,IF(#REF!&lt;&gt;"",1,0))</f>
        <v>#REF!</v>
      </c>
      <c r="AJ78" s="211" t="e">
        <f>IF('Crisis Indicator Data'!#REF!="No Data",1,IF(#REF!&lt;&gt;"",1,0))</f>
        <v>#REF!</v>
      </c>
      <c r="AK78" s="211" t="e">
        <f>IF('Crisis Indicator Data'!#REF!="No Data",1,IF(#REF!&lt;&gt;"",1,0))</f>
        <v>#REF!</v>
      </c>
      <c r="AL78" s="211" t="e">
        <f>IF('Crisis Indicator Data'!#REF!="No Data",1,IF(#REF!&lt;&gt;"",1,0))</f>
        <v>#REF!</v>
      </c>
      <c r="AM78" s="211" t="e">
        <f>IF('Crisis Indicator Data'!#REF!="No Data",1,IF(#REF!&lt;&gt;"",1,0))</f>
        <v>#REF!</v>
      </c>
      <c r="AN78" s="211" t="e">
        <f>IF('Crisis Indicator Data'!#REF!="No Data",1,IF(#REF!&lt;&gt;"",1,0))</f>
        <v>#REF!</v>
      </c>
      <c r="AO78" s="211" t="e">
        <f>IF('Crisis Indicator Data'!#REF!="No Data",1,IF(#REF!&lt;&gt;"",1,0))</f>
        <v>#REF!</v>
      </c>
      <c r="AP78" s="211" t="e">
        <f>IF('Crisis Indicator Data'!#REF!="No Data",1,IF(#REF!&lt;&gt;"",1,0))</f>
        <v>#REF!</v>
      </c>
      <c r="AQ78" s="211" t="e">
        <f>IF('Crisis Indicator Data'!#REF!="No Data",1,IF(#REF!&lt;&gt;"",1,0))</f>
        <v>#REF!</v>
      </c>
      <c r="AR78" s="211" t="e">
        <f>IF('Crisis Indicator Data'!#REF!="No Data",1,IF(#REF!&lt;&gt;"",1,0))</f>
        <v>#REF!</v>
      </c>
      <c r="AS78" s="211" t="e">
        <f>IF('Crisis Indicator Data'!#REF!="No Data",1,IF(#REF!&lt;&gt;"",1,0))</f>
        <v>#REF!</v>
      </c>
      <c r="AT78" s="211" t="e">
        <f>IF('Crisis Indicator Data'!#REF!="No Data",1,IF(#REF!&lt;&gt;"",1,0))</f>
        <v>#REF!</v>
      </c>
      <c r="AU78" s="211" t="e">
        <f>IF('Crisis Indicator Data'!#REF!="No Data",1,IF(#REF!&lt;&gt;"",1,0))</f>
        <v>#REF!</v>
      </c>
      <c r="AV78" s="211" t="e">
        <f>IF('Crisis Indicator Data'!#REF!="No Data",1,IF(#REF!&lt;&gt;"",1,0))</f>
        <v>#REF!</v>
      </c>
      <c r="AW78" s="211" t="e">
        <f>IF('Crisis Indicator Data'!#REF!="No Data",1,IF(#REF!&lt;&gt;"",1,0))</f>
        <v>#REF!</v>
      </c>
      <c r="AX78" s="211" t="e">
        <f>IF('Crisis Indicator Data'!#REF!="No Data",1,IF(#REF!&lt;&gt;"",1,0))</f>
        <v>#REF!</v>
      </c>
      <c r="AY78" s="211" t="e">
        <f>IF('Crisis Indicator Data'!#REF!="No Data",1,IF(#REF!&lt;&gt;"",1,0))</f>
        <v>#REF!</v>
      </c>
      <c r="AZ78" s="211" t="e">
        <f>IF('Crisis Indicator Data'!#REF!="No Data",1,IF(#REF!&lt;&gt;"",1,0))</f>
        <v>#REF!</v>
      </c>
      <c r="BA78" t="e">
        <f t="shared" si="4"/>
        <v>#REF!</v>
      </c>
      <c r="BB78" s="22" t="e">
        <f t="shared" si="5"/>
        <v>#REF!</v>
      </c>
    </row>
    <row r="79" spans="1:54" x14ac:dyDescent="0.25">
      <c r="A79" t="s">
        <v>8489</v>
      </c>
      <c r="B79" s="211" t="e">
        <f>IF('Crisis Indicator Data'!#REF!="No Data",1,IF(#REF!&lt;&gt;"",1,0))</f>
        <v>#REF!</v>
      </c>
      <c r="C79" s="211" t="e">
        <f>IF('Crisis Indicator Data'!#REF!="No Data",1,IF(#REF!&lt;&gt;"",1,0))</f>
        <v>#REF!</v>
      </c>
      <c r="D79" s="211" t="e">
        <f>IF('Crisis Indicator Data'!#REF!="No Data",1,IF(#REF!&lt;&gt;"",1,0))</f>
        <v>#REF!</v>
      </c>
      <c r="E79" s="211" t="e">
        <f>IF('Crisis Indicator Data'!#REF!="No Data",1,IF(#REF!&lt;&gt;"",1,0))</f>
        <v>#REF!</v>
      </c>
      <c r="F79" s="211" t="e">
        <f>IF('Crisis Indicator Data'!#REF!="No Data",1,IF(#REF!&lt;&gt;"",1,0))</f>
        <v>#REF!</v>
      </c>
      <c r="G79" s="211" t="e">
        <f>IF('Crisis Indicator Data'!#REF!="No Data",1,IF(#REF!&lt;&gt;"",1,0))</f>
        <v>#REF!</v>
      </c>
      <c r="H79" s="211" t="e">
        <f>IF('Crisis Indicator Data'!#REF!="No Data",1,IF(#REF!&lt;&gt;"",1,0))</f>
        <v>#REF!</v>
      </c>
      <c r="I79" s="211" t="e">
        <f>IF('Crisis Indicator Data'!#REF!="No Data",1,IF(#REF!&lt;&gt;"",1,0))</f>
        <v>#REF!</v>
      </c>
      <c r="J79" s="211" t="e">
        <f>IF('Crisis Indicator Data'!#REF!="No Data",1,IF(#REF!&lt;&gt;"",1,0))</f>
        <v>#REF!</v>
      </c>
      <c r="K79" s="211" t="e">
        <f>IF('Crisis Indicator Data'!#REF!="No Data",1,IF(#REF!&lt;&gt;"",1,0))</f>
        <v>#REF!</v>
      </c>
      <c r="L79" s="211" t="e">
        <f>IF('Crisis Indicator Data'!#REF!="No Data",1,IF(#REF!&lt;&gt;"",1,0))</f>
        <v>#REF!</v>
      </c>
      <c r="M79" s="211" t="e">
        <f>IF('Crisis Indicator Data'!#REF!="No Data",1,IF(#REF!&lt;&gt;"",1,0))</f>
        <v>#REF!</v>
      </c>
      <c r="N79" s="211" t="e">
        <f>IF('Crisis Indicator Data'!#REF!="No Data",1,IF(#REF!&lt;&gt;"",1,0))</f>
        <v>#REF!</v>
      </c>
      <c r="O79" s="211" t="e">
        <f>IF('Crisis Indicator Data'!#REF!="No Data",1,IF(#REF!&lt;&gt;"",1,0))</f>
        <v>#REF!</v>
      </c>
      <c r="P79" s="211" t="e">
        <f>IF('Crisis Indicator Data'!#REF!="No Data",1,IF(#REF!&lt;&gt;"",1,0))</f>
        <v>#REF!</v>
      </c>
      <c r="Q79" s="211" t="e">
        <f>IF('Crisis Indicator Data'!#REF!="No Data",1,IF(#REF!&lt;&gt;"",1,0))</f>
        <v>#REF!</v>
      </c>
      <c r="R79" s="211" t="e">
        <f>IF('Crisis Indicator Data'!#REF!="No Data",1,IF(#REF!&lt;&gt;"",1,0))</f>
        <v>#REF!</v>
      </c>
      <c r="S79" s="211" t="e">
        <f>IF('Crisis Indicator Data'!#REF!="No Data",1,IF(#REF!&lt;&gt;"",1,0))</f>
        <v>#REF!</v>
      </c>
      <c r="T79" s="211" t="e">
        <f>IF('Crisis Indicator Data'!#REF!="No Data",1,IF(#REF!&lt;&gt;"",1,0))</f>
        <v>#REF!</v>
      </c>
      <c r="U79" s="211" t="e">
        <f>IF('Crisis Indicator Data'!#REF!="No Data",1,IF(#REF!&lt;&gt;"",1,0))</f>
        <v>#REF!</v>
      </c>
      <c r="V79" s="211" t="e">
        <f>IF('Crisis Indicator Data'!#REF!="No Data",1,IF(#REF!&lt;&gt;"",1,0))</f>
        <v>#REF!</v>
      </c>
      <c r="W79" s="211" t="e">
        <f>IF('Crisis Indicator Data'!#REF!="No Data",1,IF(#REF!&lt;&gt;"",1,0))</f>
        <v>#REF!</v>
      </c>
      <c r="X79" s="211" t="e">
        <f>IF('Crisis Indicator Data'!#REF!="No Data",1,IF(#REF!&lt;&gt;"",1,0))</f>
        <v>#REF!</v>
      </c>
      <c r="Y79" s="211" t="e">
        <f>IF('Crisis Indicator Data'!#REF!="No Data",1,IF(#REF!&lt;&gt;"",1,0))</f>
        <v>#REF!</v>
      </c>
      <c r="Z79" s="211" t="e">
        <f>IF('Crisis Indicator Data'!#REF!="No Data",1,IF(#REF!&lt;&gt;"",1,0))</f>
        <v>#REF!</v>
      </c>
      <c r="AA79" s="211" t="e">
        <f>IF('Crisis Indicator Data'!#REF!="No Data",1,IF(#REF!&lt;&gt;"",1,0))</f>
        <v>#REF!</v>
      </c>
      <c r="AB79" s="211" t="e">
        <f>IF('Crisis Indicator Data'!#REF!="No Data",1,IF(#REF!&lt;&gt;"",1,0))</f>
        <v>#REF!</v>
      </c>
      <c r="AC79" s="211" t="e">
        <f>IF('Crisis Indicator Data'!#REF!="No Data",1,IF(#REF!&lt;&gt;"",1,0))</f>
        <v>#REF!</v>
      </c>
      <c r="AD79" s="211" t="e">
        <f>IF('Crisis Indicator Data'!#REF!="No Data",1,IF(#REF!&lt;&gt;"",1,0))</f>
        <v>#REF!</v>
      </c>
      <c r="AE79" s="211" t="e">
        <f>IF('Crisis Indicator Data'!#REF!="No Data",1,IF(#REF!&lt;&gt;"",1,0))</f>
        <v>#REF!</v>
      </c>
      <c r="AF79" s="211" t="e">
        <f>IF('Crisis Indicator Data'!#REF!="No Data",1,IF(#REF!&lt;&gt;"",1,0))</f>
        <v>#REF!</v>
      </c>
      <c r="AG79" s="211" t="e">
        <f>IF('Crisis Indicator Data'!#REF!="No Data",1,IF(#REF!&lt;&gt;"",1,0))</f>
        <v>#REF!</v>
      </c>
      <c r="AH79" s="211" t="e">
        <f>IF('Crisis Indicator Data'!#REF!="No Data",1,IF(#REF!&lt;&gt;"",1,0))</f>
        <v>#REF!</v>
      </c>
      <c r="AI79" s="211" t="e">
        <f>IF('Crisis Indicator Data'!#REF!="No Data",1,IF(#REF!&lt;&gt;"",1,0))</f>
        <v>#REF!</v>
      </c>
      <c r="AJ79" s="211" t="e">
        <f>IF('Crisis Indicator Data'!#REF!="No Data",1,IF(#REF!&lt;&gt;"",1,0))</f>
        <v>#REF!</v>
      </c>
      <c r="AK79" s="211" t="e">
        <f>IF('Crisis Indicator Data'!#REF!="No Data",1,IF(#REF!&lt;&gt;"",1,0))</f>
        <v>#REF!</v>
      </c>
      <c r="AL79" s="211" t="e">
        <f>IF('Crisis Indicator Data'!#REF!="No Data",1,IF(#REF!&lt;&gt;"",1,0))</f>
        <v>#REF!</v>
      </c>
      <c r="AM79" s="211" t="e">
        <f>IF('Crisis Indicator Data'!#REF!="No Data",1,IF(#REF!&lt;&gt;"",1,0))</f>
        <v>#REF!</v>
      </c>
      <c r="AN79" s="211" t="e">
        <f>IF('Crisis Indicator Data'!#REF!="No Data",1,IF(#REF!&lt;&gt;"",1,0))</f>
        <v>#REF!</v>
      </c>
      <c r="AO79" s="211" t="e">
        <f>IF('Crisis Indicator Data'!#REF!="No Data",1,IF(#REF!&lt;&gt;"",1,0))</f>
        <v>#REF!</v>
      </c>
      <c r="AP79" s="211" t="e">
        <f>IF('Crisis Indicator Data'!#REF!="No Data",1,IF(#REF!&lt;&gt;"",1,0))</f>
        <v>#REF!</v>
      </c>
      <c r="AQ79" s="211" t="e">
        <f>IF('Crisis Indicator Data'!#REF!="No Data",1,IF(#REF!&lt;&gt;"",1,0))</f>
        <v>#REF!</v>
      </c>
      <c r="AR79" s="211" t="e">
        <f>IF('Crisis Indicator Data'!#REF!="No Data",1,IF(#REF!&lt;&gt;"",1,0))</f>
        <v>#REF!</v>
      </c>
      <c r="AS79" s="211" t="e">
        <f>IF('Crisis Indicator Data'!#REF!="No Data",1,IF(#REF!&lt;&gt;"",1,0))</f>
        <v>#REF!</v>
      </c>
      <c r="AT79" s="211" t="e">
        <f>IF('Crisis Indicator Data'!#REF!="No Data",1,IF(#REF!&lt;&gt;"",1,0))</f>
        <v>#REF!</v>
      </c>
      <c r="AU79" s="211" t="e">
        <f>IF('Crisis Indicator Data'!#REF!="No Data",1,IF(#REF!&lt;&gt;"",1,0))</f>
        <v>#REF!</v>
      </c>
      <c r="AV79" s="211" t="e">
        <f>IF('Crisis Indicator Data'!#REF!="No Data",1,IF(#REF!&lt;&gt;"",1,0))</f>
        <v>#REF!</v>
      </c>
      <c r="AW79" s="211" t="e">
        <f>IF('Crisis Indicator Data'!#REF!="No Data",1,IF(#REF!&lt;&gt;"",1,0))</f>
        <v>#REF!</v>
      </c>
      <c r="AX79" s="211" t="e">
        <f>IF('Crisis Indicator Data'!#REF!="No Data",1,IF(#REF!&lt;&gt;"",1,0))</f>
        <v>#REF!</v>
      </c>
      <c r="AY79" s="211" t="e">
        <f>IF('Crisis Indicator Data'!#REF!="No Data",1,IF(#REF!&lt;&gt;"",1,0))</f>
        <v>#REF!</v>
      </c>
      <c r="AZ79" s="211" t="e">
        <f>IF('Crisis Indicator Data'!#REF!="No Data",1,IF(#REF!&lt;&gt;"",1,0))</f>
        <v>#REF!</v>
      </c>
      <c r="BA79" t="e">
        <f t="shared" si="4"/>
        <v>#REF!</v>
      </c>
      <c r="BB79" s="22" t="e">
        <f t="shared" si="5"/>
        <v>#REF!</v>
      </c>
    </row>
    <row r="80" spans="1:54" x14ac:dyDescent="0.25">
      <c r="A80" t="s">
        <v>8487</v>
      </c>
      <c r="B80" s="211" t="e">
        <f>IF('Crisis Indicator Data'!#REF!="No Data",1,IF(#REF!&lt;&gt;"",1,0))</f>
        <v>#REF!</v>
      </c>
      <c r="C80" s="211" t="e">
        <f>IF('Crisis Indicator Data'!#REF!="No Data",1,IF(#REF!&lt;&gt;"",1,0))</f>
        <v>#REF!</v>
      </c>
      <c r="D80" s="211" t="e">
        <f>IF('Crisis Indicator Data'!#REF!="No Data",1,IF(#REF!&lt;&gt;"",1,0))</f>
        <v>#REF!</v>
      </c>
      <c r="E80" s="211" t="e">
        <f>IF('Crisis Indicator Data'!#REF!="No Data",1,IF(#REF!&lt;&gt;"",1,0))</f>
        <v>#REF!</v>
      </c>
      <c r="F80" s="211" t="e">
        <f>IF('Crisis Indicator Data'!#REF!="No Data",1,IF(#REF!&lt;&gt;"",1,0))</f>
        <v>#REF!</v>
      </c>
      <c r="G80" s="211" t="e">
        <f>IF('Crisis Indicator Data'!#REF!="No Data",1,IF(#REF!&lt;&gt;"",1,0))</f>
        <v>#REF!</v>
      </c>
      <c r="H80" s="211" t="e">
        <f>IF('Crisis Indicator Data'!#REF!="No Data",1,IF(#REF!&lt;&gt;"",1,0))</f>
        <v>#REF!</v>
      </c>
      <c r="I80" s="211" t="e">
        <f>IF('Crisis Indicator Data'!#REF!="No Data",1,IF(#REF!&lt;&gt;"",1,0))</f>
        <v>#REF!</v>
      </c>
      <c r="J80" s="211" t="e">
        <f>IF('Crisis Indicator Data'!#REF!="No Data",1,IF(#REF!&lt;&gt;"",1,0))</f>
        <v>#REF!</v>
      </c>
      <c r="K80" s="211" t="e">
        <f>IF('Crisis Indicator Data'!#REF!="No Data",1,IF(#REF!&lt;&gt;"",1,0))</f>
        <v>#REF!</v>
      </c>
      <c r="L80" s="211" t="e">
        <f>IF('Crisis Indicator Data'!#REF!="No Data",1,IF(#REF!&lt;&gt;"",1,0))</f>
        <v>#REF!</v>
      </c>
      <c r="M80" s="211" t="e">
        <f>IF('Crisis Indicator Data'!#REF!="No Data",1,IF(#REF!&lt;&gt;"",1,0))</f>
        <v>#REF!</v>
      </c>
      <c r="N80" s="211" t="e">
        <f>IF('Crisis Indicator Data'!#REF!="No Data",1,IF(#REF!&lt;&gt;"",1,0))</f>
        <v>#REF!</v>
      </c>
      <c r="O80" s="211" t="e">
        <f>IF('Crisis Indicator Data'!#REF!="No Data",1,IF(#REF!&lt;&gt;"",1,0))</f>
        <v>#REF!</v>
      </c>
      <c r="P80" s="211" t="e">
        <f>IF('Crisis Indicator Data'!#REF!="No Data",1,IF(#REF!&lt;&gt;"",1,0))</f>
        <v>#REF!</v>
      </c>
      <c r="Q80" s="211" t="e">
        <f>IF('Crisis Indicator Data'!#REF!="No Data",1,IF(#REF!&lt;&gt;"",1,0))</f>
        <v>#REF!</v>
      </c>
      <c r="R80" s="211" t="e">
        <f>IF('Crisis Indicator Data'!#REF!="No Data",1,IF(#REF!&lt;&gt;"",1,0))</f>
        <v>#REF!</v>
      </c>
      <c r="S80" s="211" t="e">
        <f>IF('Crisis Indicator Data'!#REF!="No Data",1,IF(#REF!&lt;&gt;"",1,0))</f>
        <v>#REF!</v>
      </c>
      <c r="T80" s="211" t="e">
        <f>IF('Crisis Indicator Data'!#REF!="No Data",1,IF(#REF!&lt;&gt;"",1,0))</f>
        <v>#REF!</v>
      </c>
      <c r="U80" s="211" t="e">
        <f>IF('Crisis Indicator Data'!#REF!="No Data",1,IF(#REF!&lt;&gt;"",1,0))</f>
        <v>#REF!</v>
      </c>
      <c r="V80" s="211" t="e">
        <f>IF('Crisis Indicator Data'!#REF!="No Data",1,IF(#REF!&lt;&gt;"",1,0))</f>
        <v>#REF!</v>
      </c>
      <c r="W80" s="211" t="e">
        <f>IF('Crisis Indicator Data'!#REF!="No Data",1,IF(#REF!&lt;&gt;"",1,0))</f>
        <v>#REF!</v>
      </c>
      <c r="X80" s="211" t="e">
        <f>IF('Crisis Indicator Data'!#REF!="No Data",1,IF(#REF!&lt;&gt;"",1,0))</f>
        <v>#REF!</v>
      </c>
      <c r="Y80" s="211" t="e">
        <f>IF('Crisis Indicator Data'!#REF!="No Data",1,IF(#REF!&lt;&gt;"",1,0))</f>
        <v>#REF!</v>
      </c>
      <c r="Z80" s="211" t="e">
        <f>IF('Crisis Indicator Data'!#REF!="No Data",1,IF(#REF!&lt;&gt;"",1,0))</f>
        <v>#REF!</v>
      </c>
      <c r="AA80" s="211" t="e">
        <f>IF('Crisis Indicator Data'!#REF!="No Data",1,IF(#REF!&lt;&gt;"",1,0))</f>
        <v>#REF!</v>
      </c>
      <c r="AB80" s="211" t="e">
        <f>IF('Crisis Indicator Data'!#REF!="No Data",1,IF(#REF!&lt;&gt;"",1,0))</f>
        <v>#REF!</v>
      </c>
      <c r="AC80" s="211" t="e">
        <f>IF('Crisis Indicator Data'!#REF!="No Data",1,IF(#REF!&lt;&gt;"",1,0))</f>
        <v>#REF!</v>
      </c>
      <c r="AD80" s="211" t="e">
        <f>IF('Crisis Indicator Data'!#REF!="No Data",1,IF(#REF!&lt;&gt;"",1,0))</f>
        <v>#REF!</v>
      </c>
      <c r="AE80" s="211" t="e">
        <f>IF('Crisis Indicator Data'!#REF!="No Data",1,IF(#REF!&lt;&gt;"",1,0))</f>
        <v>#REF!</v>
      </c>
      <c r="AF80" s="211" t="e">
        <f>IF('Crisis Indicator Data'!#REF!="No Data",1,IF(#REF!&lt;&gt;"",1,0))</f>
        <v>#REF!</v>
      </c>
      <c r="AG80" s="211" t="e">
        <f>IF('Crisis Indicator Data'!#REF!="No Data",1,IF(#REF!&lt;&gt;"",1,0))</f>
        <v>#REF!</v>
      </c>
      <c r="AH80" s="211" t="e">
        <f>IF('Crisis Indicator Data'!#REF!="No Data",1,IF(#REF!&lt;&gt;"",1,0))</f>
        <v>#REF!</v>
      </c>
      <c r="AI80" s="211" t="e">
        <f>IF('Crisis Indicator Data'!#REF!="No Data",1,IF(#REF!&lt;&gt;"",1,0))</f>
        <v>#REF!</v>
      </c>
      <c r="AJ80" s="211" t="e">
        <f>IF('Crisis Indicator Data'!#REF!="No Data",1,IF(#REF!&lt;&gt;"",1,0))</f>
        <v>#REF!</v>
      </c>
      <c r="AK80" s="211" t="e">
        <f>IF('Crisis Indicator Data'!#REF!="No Data",1,IF(#REF!&lt;&gt;"",1,0))</f>
        <v>#REF!</v>
      </c>
      <c r="AL80" s="211" t="e">
        <f>IF('Crisis Indicator Data'!#REF!="No Data",1,IF(#REF!&lt;&gt;"",1,0))</f>
        <v>#REF!</v>
      </c>
      <c r="AM80" s="211" t="e">
        <f>IF('Crisis Indicator Data'!#REF!="No Data",1,IF(#REF!&lt;&gt;"",1,0))</f>
        <v>#REF!</v>
      </c>
      <c r="AN80" s="211" t="e">
        <f>IF('Crisis Indicator Data'!#REF!="No Data",1,IF(#REF!&lt;&gt;"",1,0))</f>
        <v>#REF!</v>
      </c>
      <c r="AO80" s="211" t="e">
        <f>IF('Crisis Indicator Data'!#REF!="No Data",1,IF(#REF!&lt;&gt;"",1,0))</f>
        <v>#REF!</v>
      </c>
      <c r="AP80" s="211" t="e">
        <f>IF('Crisis Indicator Data'!#REF!="No Data",1,IF(#REF!&lt;&gt;"",1,0))</f>
        <v>#REF!</v>
      </c>
      <c r="AQ80" s="211" t="e">
        <f>IF('Crisis Indicator Data'!#REF!="No Data",1,IF(#REF!&lt;&gt;"",1,0))</f>
        <v>#REF!</v>
      </c>
      <c r="AR80" s="211" t="e">
        <f>IF('Crisis Indicator Data'!#REF!="No Data",1,IF(#REF!&lt;&gt;"",1,0))</f>
        <v>#REF!</v>
      </c>
      <c r="AS80" s="211" t="e">
        <f>IF('Crisis Indicator Data'!#REF!="No Data",1,IF(#REF!&lt;&gt;"",1,0))</f>
        <v>#REF!</v>
      </c>
      <c r="AT80" s="211" t="e">
        <f>IF('Crisis Indicator Data'!#REF!="No Data",1,IF(#REF!&lt;&gt;"",1,0))</f>
        <v>#REF!</v>
      </c>
      <c r="AU80" s="211" t="e">
        <f>IF('Crisis Indicator Data'!#REF!="No Data",1,IF(#REF!&lt;&gt;"",1,0))</f>
        <v>#REF!</v>
      </c>
      <c r="AV80" s="211" t="e">
        <f>IF('Crisis Indicator Data'!#REF!="No Data",1,IF(#REF!&lt;&gt;"",1,0))</f>
        <v>#REF!</v>
      </c>
      <c r="AW80" s="211" t="e">
        <f>IF('Crisis Indicator Data'!#REF!="No Data",1,IF(#REF!&lt;&gt;"",1,0))</f>
        <v>#REF!</v>
      </c>
      <c r="AX80" s="211" t="e">
        <f>IF('Crisis Indicator Data'!#REF!="No Data",1,IF(#REF!&lt;&gt;"",1,0))</f>
        <v>#REF!</v>
      </c>
      <c r="AY80" s="211" t="e">
        <f>IF('Crisis Indicator Data'!#REF!="No Data",1,IF(#REF!&lt;&gt;"",1,0))</f>
        <v>#REF!</v>
      </c>
      <c r="AZ80" s="211" t="e">
        <f>IF('Crisis Indicator Data'!#REF!="No Data",1,IF(#REF!&lt;&gt;"",1,0))</f>
        <v>#REF!</v>
      </c>
      <c r="BA80" t="e">
        <f t="shared" si="4"/>
        <v>#REF!</v>
      </c>
      <c r="BB80" s="22" t="e">
        <f t="shared" si="5"/>
        <v>#REF!</v>
      </c>
    </row>
    <row r="81" spans="1:54" x14ac:dyDescent="0.25">
      <c r="A81" t="s">
        <v>8493</v>
      </c>
      <c r="B81" s="211" t="e">
        <f>IF('Crisis Indicator Data'!#REF!="No Data",1,IF(#REF!&lt;&gt;"",1,0))</f>
        <v>#REF!</v>
      </c>
      <c r="C81" s="211" t="e">
        <f>IF('Crisis Indicator Data'!#REF!="No Data",1,IF(#REF!&lt;&gt;"",1,0))</f>
        <v>#REF!</v>
      </c>
      <c r="D81" s="211" t="e">
        <f>IF('Crisis Indicator Data'!#REF!="No Data",1,IF(#REF!&lt;&gt;"",1,0))</f>
        <v>#REF!</v>
      </c>
      <c r="E81" s="211" t="e">
        <f>IF('Crisis Indicator Data'!#REF!="No Data",1,IF(#REF!&lt;&gt;"",1,0))</f>
        <v>#REF!</v>
      </c>
      <c r="F81" s="211" t="e">
        <f>IF('Crisis Indicator Data'!#REF!="No Data",1,IF(#REF!&lt;&gt;"",1,0))</f>
        <v>#REF!</v>
      </c>
      <c r="G81" s="211" t="e">
        <f>IF('Crisis Indicator Data'!#REF!="No Data",1,IF(#REF!&lt;&gt;"",1,0))</f>
        <v>#REF!</v>
      </c>
      <c r="H81" s="211" t="e">
        <f>IF('Crisis Indicator Data'!#REF!="No Data",1,IF(#REF!&lt;&gt;"",1,0))</f>
        <v>#REF!</v>
      </c>
      <c r="I81" s="211" t="e">
        <f>IF('Crisis Indicator Data'!#REF!="No Data",1,IF(#REF!&lt;&gt;"",1,0))</f>
        <v>#REF!</v>
      </c>
      <c r="J81" s="211" t="e">
        <f>IF('Crisis Indicator Data'!#REF!="No Data",1,IF(#REF!&lt;&gt;"",1,0))</f>
        <v>#REF!</v>
      </c>
      <c r="K81" s="211" t="e">
        <f>IF('Crisis Indicator Data'!#REF!="No Data",1,IF(#REF!&lt;&gt;"",1,0))</f>
        <v>#REF!</v>
      </c>
      <c r="L81" s="211" t="e">
        <f>IF('Crisis Indicator Data'!#REF!="No Data",1,IF(#REF!&lt;&gt;"",1,0))</f>
        <v>#REF!</v>
      </c>
      <c r="M81" s="211" t="e">
        <f>IF('Crisis Indicator Data'!#REF!="No Data",1,IF(#REF!&lt;&gt;"",1,0))</f>
        <v>#REF!</v>
      </c>
      <c r="N81" s="211" t="e">
        <f>IF('Crisis Indicator Data'!#REF!="No Data",1,IF(#REF!&lt;&gt;"",1,0))</f>
        <v>#REF!</v>
      </c>
      <c r="O81" s="211" t="e">
        <f>IF('Crisis Indicator Data'!#REF!="No Data",1,IF(#REF!&lt;&gt;"",1,0))</f>
        <v>#REF!</v>
      </c>
      <c r="P81" s="211" t="e">
        <f>IF('Crisis Indicator Data'!#REF!="No Data",1,IF(#REF!&lt;&gt;"",1,0))</f>
        <v>#REF!</v>
      </c>
      <c r="Q81" s="211" t="e">
        <f>IF('Crisis Indicator Data'!#REF!="No Data",1,IF(#REF!&lt;&gt;"",1,0))</f>
        <v>#REF!</v>
      </c>
      <c r="R81" s="211" t="e">
        <f>IF('Crisis Indicator Data'!#REF!="No Data",1,IF(#REF!&lt;&gt;"",1,0))</f>
        <v>#REF!</v>
      </c>
      <c r="S81" s="211" t="e">
        <f>IF('Crisis Indicator Data'!#REF!="No Data",1,IF(#REF!&lt;&gt;"",1,0))</f>
        <v>#REF!</v>
      </c>
      <c r="T81" s="211" t="e">
        <f>IF('Crisis Indicator Data'!#REF!="No Data",1,IF(#REF!&lt;&gt;"",1,0))</f>
        <v>#REF!</v>
      </c>
      <c r="U81" s="211" t="e">
        <f>IF('Crisis Indicator Data'!#REF!="No Data",1,IF(#REF!&lt;&gt;"",1,0))</f>
        <v>#REF!</v>
      </c>
      <c r="V81" s="211" t="e">
        <f>IF('Crisis Indicator Data'!#REF!="No Data",1,IF(#REF!&lt;&gt;"",1,0))</f>
        <v>#REF!</v>
      </c>
      <c r="W81" s="211" t="e">
        <f>IF('Crisis Indicator Data'!#REF!="No Data",1,IF(#REF!&lt;&gt;"",1,0))</f>
        <v>#REF!</v>
      </c>
      <c r="X81" s="211" t="e">
        <f>IF('Crisis Indicator Data'!#REF!="No Data",1,IF(#REF!&lt;&gt;"",1,0))</f>
        <v>#REF!</v>
      </c>
      <c r="Y81" s="211" t="e">
        <f>IF('Crisis Indicator Data'!#REF!="No Data",1,IF(#REF!&lt;&gt;"",1,0))</f>
        <v>#REF!</v>
      </c>
      <c r="Z81" s="211" t="e">
        <f>IF('Crisis Indicator Data'!#REF!="No Data",1,IF(#REF!&lt;&gt;"",1,0))</f>
        <v>#REF!</v>
      </c>
      <c r="AA81" s="211" t="e">
        <f>IF('Crisis Indicator Data'!#REF!="No Data",1,IF(#REF!&lt;&gt;"",1,0))</f>
        <v>#REF!</v>
      </c>
      <c r="AB81" s="211" t="e">
        <f>IF('Crisis Indicator Data'!#REF!="No Data",1,IF(#REF!&lt;&gt;"",1,0))</f>
        <v>#REF!</v>
      </c>
      <c r="AC81" s="211" t="e">
        <f>IF('Crisis Indicator Data'!#REF!="No Data",1,IF(#REF!&lt;&gt;"",1,0))</f>
        <v>#REF!</v>
      </c>
      <c r="AD81" s="211" t="e">
        <f>IF('Crisis Indicator Data'!#REF!="No Data",1,IF(#REF!&lt;&gt;"",1,0))</f>
        <v>#REF!</v>
      </c>
      <c r="AE81" s="211" t="e">
        <f>IF('Crisis Indicator Data'!#REF!="No Data",1,IF(#REF!&lt;&gt;"",1,0))</f>
        <v>#REF!</v>
      </c>
      <c r="AF81" s="211" t="e">
        <f>IF('Crisis Indicator Data'!#REF!="No Data",1,IF(#REF!&lt;&gt;"",1,0))</f>
        <v>#REF!</v>
      </c>
      <c r="AG81" s="211" t="e">
        <f>IF('Crisis Indicator Data'!#REF!="No Data",1,IF(#REF!&lt;&gt;"",1,0))</f>
        <v>#REF!</v>
      </c>
      <c r="AH81" s="211" t="e">
        <f>IF('Crisis Indicator Data'!#REF!="No Data",1,IF(#REF!&lt;&gt;"",1,0))</f>
        <v>#REF!</v>
      </c>
      <c r="AI81" s="211" t="e">
        <f>IF('Crisis Indicator Data'!#REF!="No Data",1,IF(#REF!&lt;&gt;"",1,0))</f>
        <v>#REF!</v>
      </c>
      <c r="AJ81" s="211" t="e">
        <f>IF('Crisis Indicator Data'!#REF!="No Data",1,IF(#REF!&lt;&gt;"",1,0))</f>
        <v>#REF!</v>
      </c>
      <c r="AK81" s="211" t="e">
        <f>IF('Crisis Indicator Data'!#REF!="No Data",1,IF(#REF!&lt;&gt;"",1,0))</f>
        <v>#REF!</v>
      </c>
      <c r="AL81" s="211" t="e">
        <f>IF('Crisis Indicator Data'!#REF!="No Data",1,IF(#REF!&lt;&gt;"",1,0))</f>
        <v>#REF!</v>
      </c>
      <c r="AM81" s="211" t="e">
        <f>IF('Crisis Indicator Data'!#REF!="No Data",1,IF(#REF!&lt;&gt;"",1,0))</f>
        <v>#REF!</v>
      </c>
      <c r="AN81" s="211" t="e">
        <f>IF('Crisis Indicator Data'!#REF!="No Data",1,IF(#REF!&lt;&gt;"",1,0))</f>
        <v>#REF!</v>
      </c>
      <c r="AO81" s="211" t="e">
        <f>IF('Crisis Indicator Data'!#REF!="No Data",1,IF(#REF!&lt;&gt;"",1,0))</f>
        <v>#REF!</v>
      </c>
      <c r="AP81" s="211" t="e">
        <f>IF('Crisis Indicator Data'!#REF!="No Data",1,IF(#REF!&lt;&gt;"",1,0))</f>
        <v>#REF!</v>
      </c>
      <c r="AQ81" s="211" t="e">
        <f>IF('Crisis Indicator Data'!#REF!="No Data",1,IF(#REF!&lt;&gt;"",1,0))</f>
        <v>#REF!</v>
      </c>
      <c r="AR81" s="211" t="e">
        <f>IF('Crisis Indicator Data'!#REF!="No Data",1,IF(#REF!&lt;&gt;"",1,0))</f>
        <v>#REF!</v>
      </c>
      <c r="AS81" s="211" t="e">
        <f>IF('Crisis Indicator Data'!#REF!="No Data",1,IF(#REF!&lt;&gt;"",1,0))</f>
        <v>#REF!</v>
      </c>
      <c r="AT81" s="211" t="e">
        <f>IF('Crisis Indicator Data'!#REF!="No Data",1,IF(#REF!&lt;&gt;"",1,0))</f>
        <v>#REF!</v>
      </c>
      <c r="AU81" s="211" t="e">
        <f>IF('Crisis Indicator Data'!#REF!="No Data",1,IF(#REF!&lt;&gt;"",1,0))</f>
        <v>#REF!</v>
      </c>
      <c r="AV81" s="211" t="e">
        <f>IF('Crisis Indicator Data'!#REF!="No Data",1,IF(#REF!&lt;&gt;"",1,0))</f>
        <v>#REF!</v>
      </c>
      <c r="AW81" s="211" t="e">
        <f>IF('Crisis Indicator Data'!#REF!="No Data",1,IF(#REF!&lt;&gt;"",1,0))</f>
        <v>#REF!</v>
      </c>
      <c r="AX81" s="211" t="e">
        <f>IF('Crisis Indicator Data'!#REF!="No Data",1,IF(#REF!&lt;&gt;"",1,0))</f>
        <v>#REF!</v>
      </c>
      <c r="AY81" s="211" t="e">
        <f>IF('Crisis Indicator Data'!#REF!="No Data",1,IF(#REF!&lt;&gt;"",1,0))</f>
        <v>#REF!</v>
      </c>
      <c r="AZ81" s="211" t="e">
        <f>IF('Crisis Indicator Data'!#REF!="No Data",1,IF(#REF!&lt;&gt;"",1,0))</f>
        <v>#REF!</v>
      </c>
      <c r="BA81" t="e">
        <f t="shared" si="4"/>
        <v>#REF!</v>
      </c>
      <c r="BB81" s="22" t="e">
        <f t="shared" si="5"/>
        <v>#REF!</v>
      </c>
    </row>
    <row r="82" spans="1:54" x14ac:dyDescent="0.25">
      <c r="A82" t="s">
        <v>8494</v>
      </c>
      <c r="B82" s="211" t="e">
        <f>IF('Crisis Indicator Data'!#REF!="No Data",1,IF(#REF!&lt;&gt;"",1,0))</f>
        <v>#REF!</v>
      </c>
      <c r="C82" s="211" t="e">
        <f>IF('Crisis Indicator Data'!#REF!="No Data",1,IF(#REF!&lt;&gt;"",1,0))</f>
        <v>#REF!</v>
      </c>
      <c r="D82" s="211" t="e">
        <f>IF('Crisis Indicator Data'!#REF!="No Data",1,IF(#REF!&lt;&gt;"",1,0))</f>
        <v>#REF!</v>
      </c>
      <c r="E82" s="211" t="e">
        <f>IF('Crisis Indicator Data'!#REF!="No Data",1,IF(#REF!&lt;&gt;"",1,0))</f>
        <v>#REF!</v>
      </c>
      <c r="F82" s="211" t="e">
        <f>IF('Crisis Indicator Data'!#REF!="No Data",1,IF(#REF!&lt;&gt;"",1,0))</f>
        <v>#REF!</v>
      </c>
      <c r="G82" s="211" t="e">
        <f>IF('Crisis Indicator Data'!#REF!="No Data",1,IF(#REF!&lt;&gt;"",1,0))</f>
        <v>#REF!</v>
      </c>
      <c r="H82" s="211" t="e">
        <f>IF('Crisis Indicator Data'!#REF!="No Data",1,IF(#REF!&lt;&gt;"",1,0))</f>
        <v>#REF!</v>
      </c>
      <c r="I82" s="211" t="e">
        <f>IF('Crisis Indicator Data'!#REF!="No Data",1,IF(#REF!&lt;&gt;"",1,0))</f>
        <v>#REF!</v>
      </c>
      <c r="J82" s="211" t="e">
        <f>IF('Crisis Indicator Data'!#REF!="No Data",1,IF(#REF!&lt;&gt;"",1,0))</f>
        <v>#REF!</v>
      </c>
      <c r="K82" s="211" t="e">
        <f>IF('Crisis Indicator Data'!#REF!="No Data",1,IF(#REF!&lt;&gt;"",1,0))</f>
        <v>#REF!</v>
      </c>
      <c r="L82" s="211" t="e">
        <f>IF('Crisis Indicator Data'!#REF!="No Data",1,IF(#REF!&lt;&gt;"",1,0))</f>
        <v>#REF!</v>
      </c>
      <c r="M82" s="211" t="e">
        <f>IF('Crisis Indicator Data'!#REF!="No Data",1,IF(#REF!&lt;&gt;"",1,0))</f>
        <v>#REF!</v>
      </c>
      <c r="N82" s="211" t="e">
        <f>IF('Crisis Indicator Data'!#REF!="No Data",1,IF(#REF!&lt;&gt;"",1,0))</f>
        <v>#REF!</v>
      </c>
      <c r="O82" s="211" t="e">
        <f>IF('Crisis Indicator Data'!#REF!="No Data",1,IF(#REF!&lt;&gt;"",1,0))</f>
        <v>#REF!</v>
      </c>
      <c r="P82" s="211" t="e">
        <f>IF('Crisis Indicator Data'!#REF!="No Data",1,IF(#REF!&lt;&gt;"",1,0))</f>
        <v>#REF!</v>
      </c>
      <c r="Q82" s="211" t="e">
        <f>IF('Crisis Indicator Data'!#REF!="No Data",1,IF(#REF!&lt;&gt;"",1,0))</f>
        <v>#REF!</v>
      </c>
      <c r="R82" s="211" t="e">
        <f>IF('Crisis Indicator Data'!#REF!="No Data",1,IF(#REF!&lt;&gt;"",1,0))</f>
        <v>#REF!</v>
      </c>
      <c r="S82" s="211" t="e">
        <f>IF('Crisis Indicator Data'!#REF!="No Data",1,IF(#REF!&lt;&gt;"",1,0))</f>
        <v>#REF!</v>
      </c>
      <c r="T82" s="211" t="e">
        <f>IF('Crisis Indicator Data'!#REF!="No Data",1,IF(#REF!&lt;&gt;"",1,0))</f>
        <v>#REF!</v>
      </c>
      <c r="U82" s="211" t="e">
        <f>IF('Crisis Indicator Data'!#REF!="No Data",1,IF(#REF!&lt;&gt;"",1,0))</f>
        <v>#REF!</v>
      </c>
      <c r="V82" s="211" t="e">
        <f>IF('Crisis Indicator Data'!#REF!="No Data",1,IF(#REF!&lt;&gt;"",1,0))</f>
        <v>#REF!</v>
      </c>
      <c r="W82" s="211" t="e">
        <f>IF('Crisis Indicator Data'!#REF!="No Data",1,IF(#REF!&lt;&gt;"",1,0))</f>
        <v>#REF!</v>
      </c>
      <c r="X82" s="211" t="e">
        <f>IF('Crisis Indicator Data'!#REF!="No Data",1,IF(#REF!&lt;&gt;"",1,0))</f>
        <v>#REF!</v>
      </c>
      <c r="Y82" s="211" t="e">
        <f>IF('Crisis Indicator Data'!#REF!="No Data",1,IF(#REF!&lt;&gt;"",1,0))</f>
        <v>#REF!</v>
      </c>
      <c r="Z82" s="211" t="e">
        <f>IF('Crisis Indicator Data'!#REF!="No Data",1,IF(#REF!&lt;&gt;"",1,0))</f>
        <v>#REF!</v>
      </c>
      <c r="AA82" s="211" t="e">
        <f>IF('Crisis Indicator Data'!#REF!="No Data",1,IF(#REF!&lt;&gt;"",1,0))</f>
        <v>#REF!</v>
      </c>
      <c r="AB82" s="211" t="e">
        <f>IF('Crisis Indicator Data'!#REF!="No Data",1,IF(#REF!&lt;&gt;"",1,0))</f>
        <v>#REF!</v>
      </c>
      <c r="AC82" s="211" t="e">
        <f>IF('Crisis Indicator Data'!#REF!="No Data",1,IF(#REF!&lt;&gt;"",1,0))</f>
        <v>#REF!</v>
      </c>
      <c r="AD82" s="211" t="e">
        <f>IF('Crisis Indicator Data'!#REF!="No Data",1,IF(#REF!&lt;&gt;"",1,0))</f>
        <v>#REF!</v>
      </c>
      <c r="AE82" s="211" t="e">
        <f>IF('Crisis Indicator Data'!#REF!="No Data",1,IF(#REF!&lt;&gt;"",1,0))</f>
        <v>#REF!</v>
      </c>
      <c r="AF82" s="211" t="e">
        <f>IF('Crisis Indicator Data'!#REF!="No Data",1,IF(#REF!&lt;&gt;"",1,0))</f>
        <v>#REF!</v>
      </c>
      <c r="AG82" s="211" t="e">
        <f>IF('Crisis Indicator Data'!#REF!="No Data",1,IF(#REF!&lt;&gt;"",1,0))</f>
        <v>#REF!</v>
      </c>
      <c r="AH82" s="211" t="e">
        <f>IF('Crisis Indicator Data'!#REF!="No Data",1,IF(#REF!&lt;&gt;"",1,0))</f>
        <v>#REF!</v>
      </c>
      <c r="AI82" s="211" t="e">
        <f>IF('Crisis Indicator Data'!#REF!="No Data",1,IF(#REF!&lt;&gt;"",1,0))</f>
        <v>#REF!</v>
      </c>
      <c r="AJ82" s="211" t="e">
        <f>IF('Crisis Indicator Data'!#REF!="No Data",1,IF(#REF!&lt;&gt;"",1,0))</f>
        <v>#REF!</v>
      </c>
      <c r="AK82" s="211" t="e">
        <f>IF('Crisis Indicator Data'!#REF!="No Data",1,IF(#REF!&lt;&gt;"",1,0))</f>
        <v>#REF!</v>
      </c>
      <c r="AL82" s="211" t="e">
        <f>IF('Crisis Indicator Data'!#REF!="No Data",1,IF(#REF!&lt;&gt;"",1,0))</f>
        <v>#REF!</v>
      </c>
      <c r="AM82" s="211" t="e">
        <f>IF('Crisis Indicator Data'!#REF!="No Data",1,IF(#REF!&lt;&gt;"",1,0))</f>
        <v>#REF!</v>
      </c>
      <c r="AN82" s="211" t="e">
        <f>IF('Crisis Indicator Data'!#REF!="No Data",1,IF(#REF!&lt;&gt;"",1,0))</f>
        <v>#REF!</v>
      </c>
      <c r="AO82" s="211" t="e">
        <f>IF('Crisis Indicator Data'!#REF!="No Data",1,IF(#REF!&lt;&gt;"",1,0))</f>
        <v>#REF!</v>
      </c>
      <c r="AP82" s="211" t="e">
        <f>IF('Crisis Indicator Data'!#REF!="No Data",1,IF(#REF!&lt;&gt;"",1,0))</f>
        <v>#REF!</v>
      </c>
      <c r="AQ82" s="211" t="e">
        <f>IF('Crisis Indicator Data'!#REF!="No Data",1,IF(#REF!&lt;&gt;"",1,0))</f>
        <v>#REF!</v>
      </c>
      <c r="AR82" s="211" t="e">
        <f>IF('Crisis Indicator Data'!#REF!="No Data",1,IF(#REF!&lt;&gt;"",1,0))</f>
        <v>#REF!</v>
      </c>
      <c r="AS82" s="211" t="e">
        <f>IF('Crisis Indicator Data'!#REF!="No Data",1,IF(#REF!&lt;&gt;"",1,0))</f>
        <v>#REF!</v>
      </c>
      <c r="AT82" s="211" t="e">
        <f>IF('Crisis Indicator Data'!#REF!="No Data",1,IF(#REF!&lt;&gt;"",1,0))</f>
        <v>#REF!</v>
      </c>
      <c r="AU82" s="211" t="e">
        <f>IF('Crisis Indicator Data'!#REF!="No Data",1,IF(#REF!&lt;&gt;"",1,0))</f>
        <v>#REF!</v>
      </c>
      <c r="AV82" s="211" t="e">
        <f>IF('Crisis Indicator Data'!#REF!="No Data",1,IF(#REF!&lt;&gt;"",1,0))</f>
        <v>#REF!</v>
      </c>
      <c r="AW82" s="211" t="e">
        <f>IF('Crisis Indicator Data'!#REF!="No Data",1,IF(#REF!&lt;&gt;"",1,0))</f>
        <v>#REF!</v>
      </c>
      <c r="AX82" s="211" t="e">
        <f>IF('Crisis Indicator Data'!#REF!="No Data",1,IF(#REF!&lt;&gt;"",1,0))</f>
        <v>#REF!</v>
      </c>
      <c r="AY82" s="211" t="e">
        <f>IF('Crisis Indicator Data'!#REF!="No Data",1,IF(#REF!&lt;&gt;"",1,0))</f>
        <v>#REF!</v>
      </c>
      <c r="AZ82" s="211" t="e">
        <f>IF('Crisis Indicator Data'!#REF!="No Data",1,IF(#REF!&lt;&gt;"",1,0))</f>
        <v>#REF!</v>
      </c>
      <c r="BA82" t="e">
        <f t="shared" si="4"/>
        <v>#REF!</v>
      </c>
      <c r="BB82" s="22" t="e">
        <f t="shared" si="5"/>
        <v>#REF!</v>
      </c>
    </row>
    <row r="83" spans="1:54" x14ac:dyDescent="0.25">
      <c r="A83" t="s">
        <v>8496</v>
      </c>
      <c r="B83" s="211" t="e">
        <f>IF('Crisis Indicator Data'!#REF!="No Data",1,IF(#REF!&lt;&gt;"",1,0))</f>
        <v>#REF!</v>
      </c>
      <c r="C83" s="211" t="e">
        <f>IF('Crisis Indicator Data'!#REF!="No Data",1,IF(#REF!&lt;&gt;"",1,0))</f>
        <v>#REF!</v>
      </c>
      <c r="D83" s="211" t="e">
        <f>IF('Crisis Indicator Data'!#REF!="No Data",1,IF(#REF!&lt;&gt;"",1,0))</f>
        <v>#REF!</v>
      </c>
      <c r="E83" s="211" t="e">
        <f>IF('Crisis Indicator Data'!#REF!="No Data",1,IF(#REF!&lt;&gt;"",1,0))</f>
        <v>#REF!</v>
      </c>
      <c r="F83" s="211" t="e">
        <f>IF('Crisis Indicator Data'!#REF!="No Data",1,IF(#REF!&lt;&gt;"",1,0))</f>
        <v>#REF!</v>
      </c>
      <c r="G83" s="211" t="e">
        <f>IF('Crisis Indicator Data'!#REF!="No Data",1,IF(#REF!&lt;&gt;"",1,0))</f>
        <v>#REF!</v>
      </c>
      <c r="H83" s="211" t="e">
        <f>IF('Crisis Indicator Data'!#REF!="No Data",1,IF(#REF!&lt;&gt;"",1,0))</f>
        <v>#REF!</v>
      </c>
      <c r="I83" s="211" t="e">
        <f>IF('Crisis Indicator Data'!#REF!="No Data",1,IF(#REF!&lt;&gt;"",1,0))</f>
        <v>#REF!</v>
      </c>
      <c r="J83" s="211" t="e">
        <f>IF('Crisis Indicator Data'!#REF!="No Data",1,IF(#REF!&lt;&gt;"",1,0))</f>
        <v>#REF!</v>
      </c>
      <c r="K83" s="211" t="e">
        <f>IF('Crisis Indicator Data'!#REF!="No Data",1,IF(#REF!&lt;&gt;"",1,0))</f>
        <v>#REF!</v>
      </c>
      <c r="L83" s="211" t="e">
        <f>IF('Crisis Indicator Data'!#REF!="No Data",1,IF(#REF!&lt;&gt;"",1,0))</f>
        <v>#REF!</v>
      </c>
      <c r="M83" s="211" t="e">
        <f>IF('Crisis Indicator Data'!#REF!="No Data",1,IF(#REF!&lt;&gt;"",1,0))</f>
        <v>#REF!</v>
      </c>
      <c r="N83" s="211" t="e">
        <f>IF('Crisis Indicator Data'!#REF!="No Data",1,IF(#REF!&lt;&gt;"",1,0))</f>
        <v>#REF!</v>
      </c>
      <c r="O83" s="211" t="e">
        <f>IF('Crisis Indicator Data'!#REF!="No Data",1,IF(#REF!&lt;&gt;"",1,0))</f>
        <v>#REF!</v>
      </c>
      <c r="P83" s="211" t="e">
        <f>IF('Crisis Indicator Data'!#REF!="No Data",1,IF(#REF!&lt;&gt;"",1,0))</f>
        <v>#REF!</v>
      </c>
      <c r="Q83" s="211" t="e">
        <f>IF('Crisis Indicator Data'!#REF!="No Data",1,IF(#REF!&lt;&gt;"",1,0))</f>
        <v>#REF!</v>
      </c>
      <c r="R83" s="211" t="e">
        <f>IF('Crisis Indicator Data'!#REF!="No Data",1,IF(#REF!&lt;&gt;"",1,0))</f>
        <v>#REF!</v>
      </c>
      <c r="S83" s="211" t="e">
        <f>IF('Crisis Indicator Data'!#REF!="No Data",1,IF(#REF!&lt;&gt;"",1,0))</f>
        <v>#REF!</v>
      </c>
      <c r="T83" s="211" t="e">
        <f>IF('Crisis Indicator Data'!#REF!="No Data",1,IF(#REF!&lt;&gt;"",1,0))</f>
        <v>#REF!</v>
      </c>
      <c r="U83" s="211" t="e">
        <f>IF('Crisis Indicator Data'!#REF!="No Data",1,IF(#REF!&lt;&gt;"",1,0))</f>
        <v>#REF!</v>
      </c>
      <c r="V83" s="211" t="e">
        <f>IF('Crisis Indicator Data'!#REF!="No Data",1,IF(#REF!&lt;&gt;"",1,0))</f>
        <v>#REF!</v>
      </c>
      <c r="W83" s="211" t="e">
        <f>IF('Crisis Indicator Data'!#REF!="No Data",1,IF(#REF!&lt;&gt;"",1,0))</f>
        <v>#REF!</v>
      </c>
      <c r="X83" s="211" t="e">
        <f>IF('Crisis Indicator Data'!#REF!="No Data",1,IF(#REF!&lt;&gt;"",1,0))</f>
        <v>#REF!</v>
      </c>
      <c r="Y83" s="211" t="e">
        <f>IF('Crisis Indicator Data'!#REF!="No Data",1,IF(#REF!&lt;&gt;"",1,0))</f>
        <v>#REF!</v>
      </c>
      <c r="Z83" s="211" t="e">
        <f>IF('Crisis Indicator Data'!#REF!="No Data",1,IF(#REF!&lt;&gt;"",1,0))</f>
        <v>#REF!</v>
      </c>
      <c r="AA83" s="211" t="e">
        <f>IF('Crisis Indicator Data'!#REF!="No Data",1,IF(#REF!&lt;&gt;"",1,0))</f>
        <v>#REF!</v>
      </c>
      <c r="AB83" s="211" t="e">
        <f>IF('Crisis Indicator Data'!#REF!="No Data",1,IF(#REF!&lt;&gt;"",1,0))</f>
        <v>#REF!</v>
      </c>
      <c r="AC83" s="211" t="e">
        <f>IF('Crisis Indicator Data'!#REF!="No Data",1,IF(#REF!&lt;&gt;"",1,0))</f>
        <v>#REF!</v>
      </c>
      <c r="AD83" s="211" t="e">
        <f>IF('Crisis Indicator Data'!#REF!="No Data",1,IF(#REF!&lt;&gt;"",1,0))</f>
        <v>#REF!</v>
      </c>
      <c r="AE83" s="211" t="e">
        <f>IF('Crisis Indicator Data'!#REF!="No Data",1,IF(#REF!&lt;&gt;"",1,0))</f>
        <v>#REF!</v>
      </c>
      <c r="AF83" s="211" t="e">
        <f>IF('Crisis Indicator Data'!#REF!="No Data",1,IF(#REF!&lt;&gt;"",1,0))</f>
        <v>#REF!</v>
      </c>
      <c r="AG83" s="211" t="e">
        <f>IF('Crisis Indicator Data'!#REF!="No Data",1,IF(#REF!&lt;&gt;"",1,0))</f>
        <v>#REF!</v>
      </c>
      <c r="AH83" s="211" t="e">
        <f>IF('Crisis Indicator Data'!#REF!="No Data",1,IF(#REF!&lt;&gt;"",1,0))</f>
        <v>#REF!</v>
      </c>
      <c r="AI83" s="211" t="e">
        <f>IF('Crisis Indicator Data'!#REF!="No Data",1,IF(#REF!&lt;&gt;"",1,0))</f>
        <v>#REF!</v>
      </c>
      <c r="AJ83" s="211" t="e">
        <f>IF('Crisis Indicator Data'!#REF!="No Data",1,IF(#REF!&lt;&gt;"",1,0))</f>
        <v>#REF!</v>
      </c>
      <c r="AK83" s="211" t="e">
        <f>IF('Crisis Indicator Data'!#REF!="No Data",1,IF(#REF!&lt;&gt;"",1,0))</f>
        <v>#REF!</v>
      </c>
      <c r="AL83" s="211" t="e">
        <f>IF('Crisis Indicator Data'!#REF!="No Data",1,IF(#REF!&lt;&gt;"",1,0))</f>
        <v>#REF!</v>
      </c>
      <c r="AM83" s="211" t="e">
        <f>IF('Crisis Indicator Data'!#REF!="No Data",1,IF(#REF!&lt;&gt;"",1,0))</f>
        <v>#REF!</v>
      </c>
      <c r="AN83" s="211" t="e">
        <f>IF('Crisis Indicator Data'!#REF!="No Data",1,IF(#REF!&lt;&gt;"",1,0))</f>
        <v>#REF!</v>
      </c>
      <c r="AO83" s="211" t="e">
        <f>IF('Crisis Indicator Data'!#REF!="No Data",1,IF(#REF!&lt;&gt;"",1,0))</f>
        <v>#REF!</v>
      </c>
      <c r="AP83" s="211" t="e">
        <f>IF('Crisis Indicator Data'!#REF!="No Data",1,IF(#REF!&lt;&gt;"",1,0))</f>
        <v>#REF!</v>
      </c>
      <c r="AQ83" s="211" t="e">
        <f>IF('Crisis Indicator Data'!#REF!="No Data",1,IF(#REF!&lt;&gt;"",1,0))</f>
        <v>#REF!</v>
      </c>
      <c r="AR83" s="211" t="e">
        <f>IF('Crisis Indicator Data'!#REF!="No Data",1,IF(#REF!&lt;&gt;"",1,0))</f>
        <v>#REF!</v>
      </c>
      <c r="AS83" s="211" t="e">
        <f>IF('Crisis Indicator Data'!#REF!="No Data",1,IF(#REF!&lt;&gt;"",1,0))</f>
        <v>#REF!</v>
      </c>
      <c r="AT83" s="211" t="e">
        <f>IF('Crisis Indicator Data'!#REF!="No Data",1,IF(#REF!&lt;&gt;"",1,0))</f>
        <v>#REF!</v>
      </c>
      <c r="AU83" s="211" t="e">
        <f>IF('Crisis Indicator Data'!#REF!="No Data",1,IF(#REF!&lt;&gt;"",1,0))</f>
        <v>#REF!</v>
      </c>
      <c r="AV83" s="211" t="e">
        <f>IF('Crisis Indicator Data'!#REF!="No Data",1,IF(#REF!&lt;&gt;"",1,0))</f>
        <v>#REF!</v>
      </c>
      <c r="AW83" s="211" t="e">
        <f>IF('Crisis Indicator Data'!#REF!="No Data",1,IF(#REF!&lt;&gt;"",1,0))</f>
        <v>#REF!</v>
      </c>
      <c r="AX83" s="211" t="e">
        <f>IF('Crisis Indicator Data'!#REF!="No Data",1,IF(#REF!&lt;&gt;"",1,0))</f>
        <v>#REF!</v>
      </c>
      <c r="AY83" s="211" t="e">
        <f>IF('Crisis Indicator Data'!#REF!="No Data",1,IF(#REF!&lt;&gt;"",1,0))</f>
        <v>#REF!</v>
      </c>
      <c r="AZ83" s="211" t="e">
        <f>IF('Crisis Indicator Data'!#REF!="No Data",1,IF(#REF!&lt;&gt;"",1,0))</f>
        <v>#REF!</v>
      </c>
      <c r="BA83" t="e">
        <f t="shared" si="4"/>
        <v>#REF!</v>
      </c>
      <c r="BB83" s="22" t="e">
        <f t="shared" si="5"/>
        <v>#REF!</v>
      </c>
    </row>
    <row r="84" spans="1:54" x14ac:dyDescent="0.25">
      <c r="A84" t="s">
        <v>8499</v>
      </c>
      <c r="B84" s="211" t="e">
        <f>IF('Crisis Indicator Data'!#REF!="No Data",1,IF(#REF!&lt;&gt;"",1,0))</f>
        <v>#REF!</v>
      </c>
      <c r="C84" s="211" t="e">
        <f>IF('Crisis Indicator Data'!#REF!="No Data",1,IF(#REF!&lt;&gt;"",1,0))</f>
        <v>#REF!</v>
      </c>
      <c r="D84" s="211" t="e">
        <f>IF('Crisis Indicator Data'!#REF!="No Data",1,IF(#REF!&lt;&gt;"",1,0))</f>
        <v>#REF!</v>
      </c>
      <c r="E84" s="211" t="e">
        <f>IF('Crisis Indicator Data'!#REF!="No Data",1,IF(#REF!&lt;&gt;"",1,0))</f>
        <v>#REF!</v>
      </c>
      <c r="F84" s="211" t="e">
        <f>IF('Crisis Indicator Data'!#REF!="No Data",1,IF(#REF!&lt;&gt;"",1,0))</f>
        <v>#REF!</v>
      </c>
      <c r="G84" s="211" t="e">
        <f>IF('Crisis Indicator Data'!#REF!="No Data",1,IF(#REF!&lt;&gt;"",1,0))</f>
        <v>#REF!</v>
      </c>
      <c r="H84" s="211" t="e">
        <f>IF('Crisis Indicator Data'!#REF!="No Data",1,IF(#REF!&lt;&gt;"",1,0))</f>
        <v>#REF!</v>
      </c>
      <c r="I84" s="211" t="e">
        <f>IF('Crisis Indicator Data'!#REF!="No Data",1,IF(#REF!&lt;&gt;"",1,0))</f>
        <v>#REF!</v>
      </c>
      <c r="J84" s="211" t="e">
        <f>IF('Crisis Indicator Data'!#REF!="No Data",1,IF(#REF!&lt;&gt;"",1,0))</f>
        <v>#REF!</v>
      </c>
      <c r="K84" s="211" t="e">
        <f>IF('Crisis Indicator Data'!#REF!="No Data",1,IF(#REF!&lt;&gt;"",1,0))</f>
        <v>#REF!</v>
      </c>
      <c r="L84" s="211" t="e">
        <f>IF('Crisis Indicator Data'!#REF!="No Data",1,IF(#REF!&lt;&gt;"",1,0))</f>
        <v>#REF!</v>
      </c>
      <c r="M84" s="211" t="e">
        <f>IF('Crisis Indicator Data'!#REF!="No Data",1,IF(#REF!&lt;&gt;"",1,0))</f>
        <v>#REF!</v>
      </c>
      <c r="N84" s="211" t="e">
        <f>IF('Crisis Indicator Data'!#REF!="No Data",1,IF(#REF!&lt;&gt;"",1,0))</f>
        <v>#REF!</v>
      </c>
      <c r="O84" s="211" t="e">
        <f>IF('Crisis Indicator Data'!#REF!="No Data",1,IF(#REF!&lt;&gt;"",1,0))</f>
        <v>#REF!</v>
      </c>
      <c r="P84" s="211" t="e">
        <f>IF('Crisis Indicator Data'!#REF!="No Data",1,IF(#REF!&lt;&gt;"",1,0))</f>
        <v>#REF!</v>
      </c>
      <c r="Q84" s="211" t="e">
        <f>IF('Crisis Indicator Data'!#REF!="No Data",1,IF(#REF!&lt;&gt;"",1,0))</f>
        <v>#REF!</v>
      </c>
      <c r="R84" s="211" t="e">
        <f>IF('Crisis Indicator Data'!#REF!="No Data",1,IF(#REF!&lt;&gt;"",1,0))</f>
        <v>#REF!</v>
      </c>
      <c r="S84" s="211" t="e">
        <f>IF('Crisis Indicator Data'!#REF!="No Data",1,IF(#REF!&lt;&gt;"",1,0))</f>
        <v>#REF!</v>
      </c>
      <c r="T84" s="211" t="e">
        <f>IF('Crisis Indicator Data'!#REF!="No Data",1,IF(#REF!&lt;&gt;"",1,0))</f>
        <v>#REF!</v>
      </c>
      <c r="U84" s="211" t="e">
        <f>IF('Crisis Indicator Data'!#REF!="No Data",1,IF(#REF!&lt;&gt;"",1,0))</f>
        <v>#REF!</v>
      </c>
      <c r="V84" s="211" t="e">
        <f>IF('Crisis Indicator Data'!#REF!="No Data",1,IF(#REF!&lt;&gt;"",1,0))</f>
        <v>#REF!</v>
      </c>
      <c r="W84" s="211" t="e">
        <f>IF('Crisis Indicator Data'!#REF!="No Data",1,IF(#REF!&lt;&gt;"",1,0))</f>
        <v>#REF!</v>
      </c>
      <c r="X84" s="211" t="e">
        <f>IF('Crisis Indicator Data'!#REF!="No Data",1,IF(#REF!&lt;&gt;"",1,0))</f>
        <v>#REF!</v>
      </c>
      <c r="Y84" s="211" t="e">
        <f>IF('Crisis Indicator Data'!#REF!="No Data",1,IF(#REF!&lt;&gt;"",1,0))</f>
        <v>#REF!</v>
      </c>
      <c r="Z84" s="211" t="e">
        <f>IF('Crisis Indicator Data'!#REF!="No Data",1,IF(#REF!&lt;&gt;"",1,0))</f>
        <v>#REF!</v>
      </c>
      <c r="AA84" s="211" t="e">
        <f>IF('Crisis Indicator Data'!#REF!="No Data",1,IF(#REF!&lt;&gt;"",1,0))</f>
        <v>#REF!</v>
      </c>
      <c r="AB84" s="211" t="e">
        <f>IF('Crisis Indicator Data'!#REF!="No Data",1,IF(#REF!&lt;&gt;"",1,0))</f>
        <v>#REF!</v>
      </c>
      <c r="AC84" s="211" t="e">
        <f>IF('Crisis Indicator Data'!#REF!="No Data",1,IF(#REF!&lt;&gt;"",1,0))</f>
        <v>#REF!</v>
      </c>
      <c r="AD84" s="211" t="e">
        <f>IF('Crisis Indicator Data'!#REF!="No Data",1,IF(#REF!&lt;&gt;"",1,0))</f>
        <v>#REF!</v>
      </c>
      <c r="AE84" s="211" t="e">
        <f>IF('Crisis Indicator Data'!#REF!="No Data",1,IF(#REF!&lt;&gt;"",1,0))</f>
        <v>#REF!</v>
      </c>
      <c r="AF84" s="211" t="e">
        <f>IF('Crisis Indicator Data'!#REF!="No Data",1,IF(#REF!&lt;&gt;"",1,0))</f>
        <v>#REF!</v>
      </c>
      <c r="AG84" s="211" t="e">
        <f>IF('Crisis Indicator Data'!#REF!="No Data",1,IF(#REF!&lt;&gt;"",1,0))</f>
        <v>#REF!</v>
      </c>
      <c r="AH84" s="211" t="e">
        <f>IF('Crisis Indicator Data'!#REF!="No Data",1,IF(#REF!&lt;&gt;"",1,0))</f>
        <v>#REF!</v>
      </c>
      <c r="AI84" s="211" t="e">
        <f>IF('Crisis Indicator Data'!#REF!="No Data",1,IF(#REF!&lt;&gt;"",1,0))</f>
        <v>#REF!</v>
      </c>
      <c r="AJ84" s="211" t="e">
        <f>IF('Crisis Indicator Data'!#REF!="No Data",1,IF(#REF!&lt;&gt;"",1,0))</f>
        <v>#REF!</v>
      </c>
      <c r="AK84" s="211" t="e">
        <f>IF('Crisis Indicator Data'!#REF!="No Data",1,IF(#REF!&lt;&gt;"",1,0))</f>
        <v>#REF!</v>
      </c>
      <c r="AL84" s="211" t="e">
        <f>IF('Crisis Indicator Data'!#REF!="No Data",1,IF(#REF!&lt;&gt;"",1,0))</f>
        <v>#REF!</v>
      </c>
      <c r="AM84" s="211" t="e">
        <f>IF('Crisis Indicator Data'!#REF!="No Data",1,IF(#REF!&lt;&gt;"",1,0))</f>
        <v>#REF!</v>
      </c>
      <c r="AN84" s="211" t="e">
        <f>IF('Crisis Indicator Data'!#REF!="No Data",1,IF(#REF!&lt;&gt;"",1,0))</f>
        <v>#REF!</v>
      </c>
      <c r="AO84" s="211" t="e">
        <f>IF('Crisis Indicator Data'!#REF!="No Data",1,IF(#REF!&lt;&gt;"",1,0))</f>
        <v>#REF!</v>
      </c>
      <c r="AP84" s="211" t="e">
        <f>IF('Crisis Indicator Data'!#REF!="No Data",1,IF(#REF!&lt;&gt;"",1,0))</f>
        <v>#REF!</v>
      </c>
      <c r="AQ84" s="211" t="e">
        <f>IF('Crisis Indicator Data'!#REF!="No Data",1,IF(#REF!&lt;&gt;"",1,0))</f>
        <v>#REF!</v>
      </c>
      <c r="AR84" s="211" t="e">
        <f>IF('Crisis Indicator Data'!#REF!="No Data",1,IF(#REF!&lt;&gt;"",1,0))</f>
        <v>#REF!</v>
      </c>
      <c r="AS84" s="211" t="e">
        <f>IF('Crisis Indicator Data'!#REF!="No Data",1,IF(#REF!&lt;&gt;"",1,0))</f>
        <v>#REF!</v>
      </c>
      <c r="AT84" s="211" t="e">
        <f>IF('Crisis Indicator Data'!#REF!="No Data",1,IF(#REF!&lt;&gt;"",1,0))</f>
        <v>#REF!</v>
      </c>
      <c r="AU84" s="211" t="e">
        <f>IF('Crisis Indicator Data'!#REF!="No Data",1,IF(#REF!&lt;&gt;"",1,0))</f>
        <v>#REF!</v>
      </c>
      <c r="AV84" s="211" t="e">
        <f>IF('Crisis Indicator Data'!#REF!="No Data",1,IF(#REF!&lt;&gt;"",1,0))</f>
        <v>#REF!</v>
      </c>
      <c r="AW84" s="211" t="e">
        <f>IF('Crisis Indicator Data'!#REF!="No Data",1,IF(#REF!&lt;&gt;"",1,0))</f>
        <v>#REF!</v>
      </c>
      <c r="AX84" s="211" t="e">
        <f>IF('Crisis Indicator Data'!#REF!="No Data",1,IF(#REF!&lt;&gt;"",1,0))</f>
        <v>#REF!</v>
      </c>
      <c r="AY84" s="211" t="e">
        <f>IF('Crisis Indicator Data'!#REF!="No Data",1,IF(#REF!&lt;&gt;"",1,0))</f>
        <v>#REF!</v>
      </c>
      <c r="AZ84" s="211" t="e">
        <f>IF('Crisis Indicator Data'!#REF!="No Data",1,IF(#REF!&lt;&gt;"",1,0))</f>
        <v>#REF!</v>
      </c>
      <c r="BA84" t="e">
        <f t="shared" si="4"/>
        <v>#REF!</v>
      </c>
      <c r="BB84" s="22" t="e">
        <f t="shared" si="5"/>
        <v>#REF!</v>
      </c>
    </row>
    <row r="85" spans="1:54" x14ac:dyDescent="0.25">
      <c r="A85" t="s">
        <v>8497</v>
      </c>
      <c r="B85" s="211" t="e">
        <f>IF('Crisis Indicator Data'!#REF!="No Data",1,IF(#REF!&lt;&gt;"",1,0))</f>
        <v>#REF!</v>
      </c>
      <c r="C85" s="211" t="e">
        <f>IF('Crisis Indicator Data'!#REF!="No Data",1,IF(#REF!&lt;&gt;"",1,0))</f>
        <v>#REF!</v>
      </c>
      <c r="D85" s="211" t="e">
        <f>IF('Crisis Indicator Data'!#REF!="No Data",1,IF(#REF!&lt;&gt;"",1,0))</f>
        <v>#REF!</v>
      </c>
      <c r="E85" s="211" t="e">
        <f>IF('Crisis Indicator Data'!#REF!="No Data",1,IF(#REF!&lt;&gt;"",1,0))</f>
        <v>#REF!</v>
      </c>
      <c r="F85" s="211" t="e">
        <f>IF('Crisis Indicator Data'!#REF!="No Data",1,IF(#REF!&lt;&gt;"",1,0))</f>
        <v>#REF!</v>
      </c>
      <c r="G85" s="211" t="e">
        <f>IF('Crisis Indicator Data'!#REF!="No Data",1,IF(#REF!&lt;&gt;"",1,0))</f>
        <v>#REF!</v>
      </c>
      <c r="H85" s="211" t="e">
        <f>IF('Crisis Indicator Data'!#REF!="No Data",1,IF(#REF!&lt;&gt;"",1,0))</f>
        <v>#REF!</v>
      </c>
      <c r="I85" s="211" t="e">
        <f>IF('Crisis Indicator Data'!#REF!="No Data",1,IF(#REF!&lt;&gt;"",1,0))</f>
        <v>#REF!</v>
      </c>
      <c r="J85" s="211" t="e">
        <f>IF('Crisis Indicator Data'!#REF!="No Data",1,IF(#REF!&lt;&gt;"",1,0))</f>
        <v>#REF!</v>
      </c>
      <c r="K85" s="211" t="e">
        <f>IF('Crisis Indicator Data'!#REF!="No Data",1,IF(#REF!&lt;&gt;"",1,0))</f>
        <v>#REF!</v>
      </c>
      <c r="L85" s="211" t="e">
        <f>IF('Crisis Indicator Data'!#REF!="No Data",1,IF(#REF!&lt;&gt;"",1,0))</f>
        <v>#REF!</v>
      </c>
      <c r="M85" s="211" t="e">
        <f>IF('Crisis Indicator Data'!#REF!="No Data",1,IF(#REF!&lt;&gt;"",1,0))</f>
        <v>#REF!</v>
      </c>
      <c r="N85" s="211" t="e">
        <f>IF('Crisis Indicator Data'!#REF!="No Data",1,IF(#REF!&lt;&gt;"",1,0))</f>
        <v>#REF!</v>
      </c>
      <c r="O85" s="211" t="e">
        <f>IF('Crisis Indicator Data'!#REF!="No Data",1,IF(#REF!&lt;&gt;"",1,0))</f>
        <v>#REF!</v>
      </c>
      <c r="P85" s="211" t="e">
        <f>IF('Crisis Indicator Data'!#REF!="No Data",1,IF(#REF!&lt;&gt;"",1,0))</f>
        <v>#REF!</v>
      </c>
      <c r="Q85" s="211" t="e">
        <f>IF('Crisis Indicator Data'!#REF!="No Data",1,IF(#REF!&lt;&gt;"",1,0))</f>
        <v>#REF!</v>
      </c>
      <c r="R85" s="211" t="e">
        <f>IF('Crisis Indicator Data'!#REF!="No Data",1,IF(#REF!&lt;&gt;"",1,0))</f>
        <v>#REF!</v>
      </c>
      <c r="S85" s="211" t="e">
        <f>IF('Crisis Indicator Data'!#REF!="No Data",1,IF(#REF!&lt;&gt;"",1,0))</f>
        <v>#REF!</v>
      </c>
      <c r="T85" s="211" t="e">
        <f>IF('Crisis Indicator Data'!#REF!="No Data",1,IF(#REF!&lt;&gt;"",1,0))</f>
        <v>#REF!</v>
      </c>
      <c r="U85" s="211" t="e">
        <f>IF('Crisis Indicator Data'!#REF!="No Data",1,IF(#REF!&lt;&gt;"",1,0))</f>
        <v>#REF!</v>
      </c>
      <c r="V85" s="211" t="e">
        <f>IF('Crisis Indicator Data'!#REF!="No Data",1,IF(#REF!&lt;&gt;"",1,0))</f>
        <v>#REF!</v>
      </c>
      <c r="W85" s="211" t="e">
        <f>IF('Crisis Indicator Data'!#REF!="No Data",1,IF(#REF!&lt;&gt;"",1,0))</f>
        <v>#REF!</v>
      </c>
      <c r="X85" s="211" t="e">
        <f>IF('Crisis Indicator Data'!#REF!="No Data",1,IF(#REF!&lt;&gt;"",1,0))</f>
        <v>#REF!</v>
      </c>
      <c r="Y85" s="211" t="e">
        <f>IF('Crisis Indicator Data'!#REF!="No Data",1,IF(#REF!&lt;&gt;"",1,0))</f>
        <v>#REF!</v>
      </c>
      <c r="Z85" s="211" t="e">
        <f>IF('Crisis Indicator Data'!#REF!="No Data",1,IF(#REF!&lt;&gt;"",1,0))</f>
        <v>#REF!</v>
      </c>
      <c r="AA85" s="211" t="e">
        <f>IF('Crisis Indicator Data'!#REF!="No Data",1,IF(#REF!&lt;&gt;"",1,0))</f>
        <v>#REF!</v>
      </c>
      <c r="AB85" s="211" t="e">
        <f>IF('Crisis Indicator Data'!#REF!="No Data",1,IF(#REF!&lt;&gt;"",1,0))</f>
        <v>#REF!</v>
      </c>
      <c r="AC85" s="211" t="e">
        <f>IF('Crisis Indicator Data'!#REF!="No Data",1,IF(#REF!&lt;&gt;"",1,0))</f>
        <v>#REF!</v>
      </c>
      <c r="AD85" s="211" t="e">
        <f>IF('Crisis Indicator Data'!#REF!="No Data",1,IF(#REF!&lt;&gt;"",1,0))</f>
        <v>#REF!</v>
      </c>
      <c r="AE85" s="211" t="e">
        <f>IF('Crisis Indicator Data'!#REF!="No Data",1,IF(#REF!&lt;&gt;"",1,0))</f>
        <v>#REF!</v>
      </c>
      <c r="AF85" s="211" t="e">
        <f>IF('Crisis Indicator Data'!#REF!="No Data",1,IF(#REF!&lt;&gt;"",1,0))</f>
        <v>#REF!</v>
      </c>
      <c r="AG85" s="211" t="e">
        <f>IF('Crisis Indicator Data'!#REF!="No Data",1,IF(#REF!&lt;&gt;"",1,0))</f>
        <v>#REF!</v>
      </c>
      <c r="AH85" s="211" t="e">
        <f>IF('Crisis Indicator Data'!#REF!="No Data",1,IF(#REF!&lt;&gt;"",1,0))</f>
        <v>#REF!</v>
      </c>
      <c r="AI85" s="211" t="e">
        <f>IF('Crisis Indicator Data'!#REF!="No Data",1,IF(#REF!&lt;&gt;"",1,0))</f>
        <v>#REF!</v>
      </c>
      <c r="AJ85" s="211" t="e">
        <f>IF('Crisis Indicator Data'!#REF!="No Data",1,IF(#REF!&lt;&gt;"",1,0))</f>
        <v>#REF!</v>
      </c>
      <c r="AK85" s="211" t="e">
        <f>IF('Crisis Indicator Data'!#REF!="No Data",1,IF(#REF!&lt;&gt;"",1,0))</f>
        <v>#REF!</v>
      </c>
      <c r="AL85" s="211" t="e">
        <f>IF('Crisis Indicator Data'!#REF!="No Data",1,IF(#REF!&lt;&gt;"",1,0))</f>
        <v>#REF!</v>
      </c>
      <c r="AM85" s="211" t="e">
        <f>IF('Crisis Indicator Data'!#REF!="No Data",1,IF(#REF!&lt;&gt;"",1,0))</f>
        <v>#REF!</v>
      </c>
      <c r="AN85" s="211" t="e">
        <f>IF('Crisis Indicator Data'!#REF!="No Data",1,IF(#REF!&lt;&gt;"",1,0))</f>
        <v>#REF!</v>
      </c>
      <c r="AO85" s="211" t="e">
        <f>IF('Crisis Indicator Data'!#REF!="No Data",1,IF(#REF!&lt;&gt;"",1,0))</f>
        <v>#REF!</v>
      </c>
      <c r="AP85" s="211" t="e">
        <f>IF('Crisis Indicator Data'!#REF!="No Data",1,IF(#REF!&lt;&gt;"",1,0))</f>
        <v>#REF!</v>
      </c>
      <c r="AQ85" s="211" t="e">
        <f>IF('Crisis Indicator Data'!#REF!="No Data",1,IF(#REF!&lt;&gt;"",1,0))</f>
        <v>#REF!</v>
      </c>
      <c r="AR85" s="211" t="e">
        <f>IF('Crisis Indicator Data'!#REF!="No Data",1,IF(#REF!&lt;&gt;"",1,0))</f>
        <v>#REF!</v>
      </c>
      <c r="AS85" s="211" t="e">
        <f>IF('Crisis Indicator Data'!#REF!="No Data",1,IF(#REF!&lt;&gt;"",1,0))</f>
        <v>#REF!</v>
      </c>
      <c r="AT85" s="211" t="e">
        <f>IF('Crisis Indicator Data'!#REF!="No Data",1,IF(#REF!&lt;&gt;"",1,0))</f>
        <v>#REF!</v>
      </c>
      <c r="AU85" s="211" t="e">
        <f>IF('Crisis Indicator Data'!#REF!="No Data",1,IF(#REF!&lt;&gt;"",1,0))</f>
        <v>#REF!</v>
      </c>
      <c r="AV85" s="211" t="e">
        <f>IF('Crisis Indicator Data'!#REF!="No Data",1,IF(#REF!&lt;&gt;"",1,0))</f>
        <v>#REF!</v>
      </c>
      <c r="AW85" s="211" t="e">
        <f>IF('Crisis Indicator Data'!#REF!="No Data",1,IF(#REF!&lt;&gt;"",1,0))</f>
        <v>#REF!</v>
      </c>
      <c r="AX85" s="211" t="e">
        <f>IF('Crisis Indicator Data'!#REF!="No Data",1,IF(#REF!&lt;&gt;"",1,0))</f>
        <v>#REF!</v>
      </c>
      <c r="AY85" s="211" t="e">
        <f>IF('Crisis Indicator Data'!#REF!="No Data",1,IF(#REF!&lt;&gt;"",1,0))</f>
        <v>#REF!</v>
      </c>
      <c r="AZ85" s="211" t="e">
        <f>IF('Crisis Indicator Data'!#REF!="No Data",1,IF(#REF!&lt;&gt;"",1,0))</f>
        <v>#REF!</v>
      </c>
      <c r="BA85" t="e">
        <f t="shared" si="4"/>
        <v>#REF!</v>
      </c>
      <c r="BB85" s="22" t="e">
        <f t="shared" si="5"/>
        <v>#REF!</v>
      </c>
    </row>
    <row r="86" spans="1:54" x14ac:dyDescent="0.25">
      <c r="A86" t="s">
        <v>8501</v>
      </c>
      <c r="B86" s="211" t="e">
        <f>IF('Crisis Indicator Data'!#REF!="No Data",1,IF(#REF!&lt;&gt;"",1,0))</f>
        <v>#REF!</v>
      </c>
      <c r="C86" s="211" t="e">
        <f>IF('Crisis Indicator Data'!#REF!="No Data",1,IF(#REF!&lt;&gt;"",1,0))</f>
        <v>#REF!</v>
      </c>
      <c r="D86" s="211" t="e">
        <f>IF('Crisis Indicator Data'!#REF!="No Data",1,IF(#REF!&lt;&gt;"",1,0))</f>
        <v>#REF!</v>
      </c>
      <c r="E86" s="211" t="e">
        <f>IF('Crisis Indicator Data'!#REF!="No Data",1,IF(#REF!&lt;&gt;"",1,0))</f>
        <v>#REF!</v>
      </c>
      <c r="F86" s="211" t="e">
        <f>IF('Crisis Indicator Data'!#REF!="No Data",1,IF(#REF!&lt;&gt;"",1,0))</f>
        <v>#REF!</v>
      </c>
      <c r="G86" s="211" t="e">
        <f>IF('Crisis Indicator Data'!#REF!="No Data",1,IF(#REF!&lt;&gt;"",1,0))</f>
        <v>#REF!</v>
      </c>
      <c r="H86" s="211" t="e">
        <f>IF('Crisis Indicator Data'!#REF!="No Data",1,IF(#REF!&lt;&gt;"",1,0))</f>
        <v>#REF!</v>
      </c>
      <c r="I86" s="211" t="e">
        <f>IF('Crisis Indicator Data'!#REF!="No Data",1,IF(#REF!&lt;&gt;"",1,0))</f>
        <v>#REF!</v>
      </c>
      <c r="J86" s="211" t="e">
        <f>IF('Crisis Indicator Data'!#REF!="No Data",1,IF(#REF!&lt;&gt;"",1,0))</f>
        <v>#REF!</v>
      </c>
      <c r="K86" s="211" t="e">
        <f>IF('Crisis Indicator Data'!#REF!="No Data",1,IF(#REF!&lt;&gt;"",1,0))</f>
        <v>#REF!</v>
      </c>
      <c r="L86" s="211" t="e">
        <f>IF('Crisis Indicator Data'!#REF!="No Data",1,IF(#REF!&lt;&gt;"",1,0))</f>
        <v>#REF!</v>
      </c>
      <c r="M86" s="211" t="e">
        <f>IF('Crisis Indicator Data'!#REF!="No Data",1,IF(#REF!&lt;&gt;"",1,0))</f>
        <v>#REF!</v>
      </c>
      <c r="N86" s="211" t="e">
        <f>IF('Crisis Indicator Data'!#REF!="No Data",1,IF(#REF!&lt;&gt;"",1,0))</f>
        <v>#REF!</v>
      </c>
      <c r="O86" s="211" t="e">
        <f>IF('Crisis Indicator Data'!#REF!="No Data",1,IF(#REF!&lt;&gt;"",1,0))</f>
        <v>#REF!</v>
      </c>
      <c r="P86" s="211" t="e">
        <f>IF('Crisis Indicator Data'!#REF!="No Data",1,IF(#REF!&lt;&gt;"",1,0))</f>
        <v>#REF!</v>
      </c>
      <c r="Q86" s="211" t="e">
        <f>IF('Crisis Indicator Data'!#REF!="No Data",1,IF(#REF!&lt;&gt;"",1,0))</f>
        <v>#REF!</v>
      </c>
      <c r="R86" s="211" t="e">
        <f>IF('Crisis Indicator Data'!#REF!="No Data",1,IF(#REF!&lt;&gt;"",1,0))</f>
        <v>#REF!</v>
      </c>
      <c r="S86" s="211" t="e">
        <f>IF('Crisis Indicator Data'!#REF!="No Data",1,IF(#REF!&lt;&gt;"",1,0))</f>
        <v>#REF!</v>
      </c>
      <c r="T86" s="211" t="e">
        <f>IF('Crisis Indicator Data'!#REF!="No Data",1,IF(#REF!&lt;&gt;"",1,0))</f>
        <v>#REF!</v>
      </c>
      <c r="U86" s="211" t="e">
        <f>IF('Crisis Indicator Data'!#REF!="No Data",1,IF(#REF!&lt;&gt;"",1,0))</f>
        <v>#REF!</v>
      </c>
      <c r="V86" s="211" t="e">
        <f>IF('Crisis Indicator Data'!#REF!="No Data",1,IF(#REF!&lt;&gt;"",1,0))</f>
        <v>#REF!</v>
      </c>
      <c r="W86" s="211" t="e">
        <f>IF('Crisis Indicator Data'!#REF!="No Data",1,IF(#REF!&lt;&gt;"",1,0))</f>
        <v>#REF!</v>
      </c>
      <c r="X86" s="211" t="e">
        <f>IF('Crisis Indicator Data'!#REF!="No Data",1,IF(#REF!&lt;&gt;"",1,0))</f>
        <v>#REF!</v>
      </c>
      <c r="Y86" s="211" t="e">
        <f>IF('Crisis Indicator Data'!#REF!="No Data",1,IF(#REF!&lt;&gt;"",1,0))</f>
        <v>#REF!</v>
      </c>
      <c r="Z86" s="211" t="e">
        <f>IF('Crisis Indicator Data'!#REF!="No Data",1,IF(#REF!&lt;&gt;"",1,0))</f>
        <v>#REF!</v>
      </c>
      <c r="AA86" s="211" t="e">
        <f>IF('Crisis Indicator Data'!#REF!="No Data",1,IF(#REF!&lt;&gt;"",1,0))</f>
        <v>#REF!</v>
      </c>
      <c r="AB86" s="211" t="e">
        <f>IF('Crisis Indicator Data'!#REF!="No Data",1,IF(#REF!&lt;&gt;"",1,0))</f>
        <v>#REF!</v>
      </c>
      <c r="AC86" s="211" t="e">
        <f>IF('Crisis Indicator Data'!#REF!="No Data",1,IF(#REF!&lt;&gt;"",1,0))</f>
        <v>#REF!</v>
      </c>
      <c r="AD86" s="211" t="e">
        <f>IF('Crisis Indicator Data'!#REF!="No Data",1,IF(#REF!&lt;&gt;"",1,0))</f>
        <v>#REF!</v>
      </c>
      <c r="AE86" s="211" t="e">
        <f>IF('Crisis Indicator Data'!#REF!="No Data",1,IF(#REF!&lt;&gt;"",1,0))</f>
        <v>#REF!</v>
      </c>
      <c r="AF86" s="211" t="e">
        <f>IF('Crisis Indicator Data'!#REF!="No Data",1,IF(#REF!&lt;&gt;"",1,0))</f>
        <v>#REF!</v>
      </c>
      <c r="AG86" s="211" t="e">
        <f>IF('Crisis Indicator Data'!#REF!="No Data",1,IF(#REF!&lt;&gt;"",1,0))</f>
        <v>#REF!</v>
      </c>
      <c r="AH86" s="211" t="e">
        <f>IF('Crisis Indicator Data'!#REF!="No Data",1,IF(#REF!&lt;&gt;"",1,0))</f>
        <v>#REF!</v>
      </c>
      <c r="AI86" s="211" t="e">
        <f>IF('Crisis Indicator Data'!#REF!="No Data",1,IF(#REF!&lt;&gt;"",1,0))</f>
        <v>#REF!</v>
      </c>
      <c r="AJ86" s="211" t="e">
        <f>IF('Crisis Indicator Data'!#REF!="No Data",1,IF(#REF!&lt;&gt;"",1,0))</f>
        <v>#REF!</v>
      </c>
      <c r="AK86" s="211" t="e">
        <f>IF('Crisis Indicator Data'!#REF!="No Data",1,IF(#REF!&lt;&gt;"",1,0))</f>
        <v>#REF!</v>
      </c>
      <c r="AL86" s="211" t="e">
        <f>IF('Crisis Indicator Data'!#REF!="No Data",1,IF(#REF!&lt;&gt;"",1,0))</f>
        <v>#REF!</v>
      </c>
      <c r="AM86" s="211" t="e">
        <f>IF('Crisis Indicator Data'!#REF!="No Data",1,IF(#REF!&lt;&gt;"",1,0))</f>
        <v>#REF!</v>
      </c>
      <c r="AN86" s="211" t="e">
        <f>IF('Crisis Indicator Data'!#REF!="No Data",1,IF(#REF!&lt;&gt;"",1,0))</f>
        <v>#REF!</v>
      </c>
      <c r="AO86" s="211" t="e">
        <f>IF('Crisis Indicator Data'!#REF!="No Data",1,IF(#REF!&lt;&gt;"",1,0))</f>
        <v>#REF!</v>
      </c>
      <c r="AP86" s="211" t="e">
        <f>IF('Crisis Indicator Data'!#REF!="No Data",1,IF(#REF!&lt;&gt;"",1,0))</f>
        <v>#REF!</v>
      </c>
      <c r="AQ86" s="211" t="e">
        <f>IF('Crisis Indicator Data'!#REF!="No Data",1,IF(#REF!&lt;&gt;"",1,0))</f>
        <v>#REF!</v>
      </c>
      <c r="AR86" s="211" t="e">
        <f>IF('Crisis Indicator Data'!#REF!="No Data",1,IF(#REF!&lt;&gt;"",1,0))</f>
        <v>#REF!</v>
      </c>
      <c r="AS86" s="211" t="e">
        <f>IF('Crisis Indicator Data'!#REF!="No Data",1,IF(#REF!&lt;&gt;"",1,0))</f>
        <v>#REF!</v>
      </c>
      <c r="AT86" s="211" t="e">
        <f>IF('Crisis Indicator Data'!#REF!="No Data",1,IF(#REF!&lt;&gt;"",1,0))</f>
        <v>#REF!</v>
      </c>
      <c r="AU86" s="211" t="e">
        <f>IF('Crisis Indicator Data'!#REF!="No Data",1,IF(#REF!&lt;&gt;"",1,0))</f>
        <v>#REF!</v>
      </c>
      <c r="AV86" s="211" t="e">
        <f>IF('Crisis Indicator Data'!#REF!="No Data",1,IF(#REF!&lt;&gt;"",1,0))</f>
        <v>#REF!</v>
      </c>
      <c r="AW86" s="211" t="e">
        <f>IF('Crisis Indicator Data'!#REF!="No Data",1,IF(#REF!&lt;&gt;"",1,0))</f>
        <v>#REF!</v>
      </c>
      <c r="AX86" s="211" t="e">
        <f>IF('Crisis Indicator Data'!#REF!="No Data",1,IF(#REF!&lt;&gt;"",1,0))</f>
        <v>#REF!</v>
      </c>
      <c r="AY86" s="211" t="e">
        <f>IF('Crisis Indicator Data'!#REF!="No Data",1,IF(#REF!&lt;&gt;"",1,0))</f>
        <v>#REF!</v>
      </c>
      <c r="AZ86" s="211" t="e">
        <f>IF('Crisis Indicator Data'!#REF!="No Data",1,IF(#REF!&lt;&gt;"",1,0))</f>
        <v>#REF!</v>
      </c>
      <c r="BA86" t="e">
        <f t="shared" si="4"/>
        <v>#REF!</v>
      </c>
      <c r="BB86" s="22" t="e">
        <f t="shared" si="5"/>
        <v>#REF!</v>
      </c>
    </row>
    <row r="87" spans="1:54" x14ac:dyDescent="0.25">
      <c r="A87" t="s">
        <v>8502</v>
      </c>
      <c r="B87" s="211" t="e">
        <f>IF('Crisis Indicator Data'!#REF!="No Data",1,IF(#REF!&lt;&gt;"",1,0))</f>
        <v>#REF!</v>
      </c>
      <c r="C87" s="211" t="e">
        <f>IF('Crisis Indicator Data'!#REF!="No Data",1,IF(#REF!&lt;&gt;"",1,0))</f>
        <v>#REF!</v>
      </c>
      <c r="D87" s="211" t="e">
        <f>IF('Crisis Indicator Data'!#REF!="No Data",1,IF(#REF!&lt;&gt;"",1,0))</f>
        <v>#REF!</v>
      </c>
      <c r="E87" s="211" t="e">
        <f>IF('Crisis Indicator Data'!#REF!="No Data",1,IF(#REF!&lt;&gt;"",1,0))</f>
        <v>#REF!</v>
      </c>
      <c r="F87" s="211" t="e">
        <f>IF('Crisis Indicator Data'!#REF!="No Data",1,IF(#REF!&lt;&gt;"",1,0))</f>
        <v>#REF!</v>
      </c>
      <c r="G87" s="211" t="e">
        <f>IF('Crisis Indicator Data'!#REF!="No Data",1,IF(#REF!&lt;&gt;"",1,0))</f>
        <v>#REF!</v>
      </c>
      <c r="H87" s="211" t="e">
        <f>IF('Crisis Indicator Data'!#REF!="No Data",1,IF(#REF!&lt;&gt;"",1,0))</f>
        <v>#REF!</v>
      </c>
      <c r="I87" s="211" t="e">
        <f>IF('Crisis Indicator Data'!#REF!="No Data",1,IF(#REF!&lt;&gt;"",1,0))</f>
        <v>#REF!</v>
      </c>
      <c r="J87" s="211" t="e">
        <f>IF('Crisis Indicator Data'!#REF!="No Data",1,IF(#REF!&lt;&gt;"",1,0))</f>
        <v>#REF!</v>
      </c>
      <c r="K87" s="211" t="e">
        <f>IF('Crisis Indicator Data'!#REF!="No Data",1,IF(#REF!&lt;&gt;"",1,0))</f>
        <v>#REF!</v>
      </c>
      <c r="L87" s="211" t="e">
        <f>IF('Crisis Indicator Data'!#REF!="No Data",1,IF(#REF!&lt;&gt;"",1,0))</f>
        <v>#REF!</v>
      </c>
      <c r="M87" s="211" t="e">
        <f>IF('Crisis Indicator Data'!#REF!="No Data",1,IF(#REF!&lt;&gt;"",1,0))</f>
        <v>#REF!</v>
      </c>
      <c r="N87" s="211" t="e">
        <f>IF('Crisis Indicator Data'!#REF!="No Data",1,IF(#REF!&lt;&gt;"",1,0))</f>
        <v>#REF!</v>
      </c>
      <c r="O87" s="211" t="e">
        <f>IF('Crisis Indicator Data'!#REF!="No Data",1,IF(#REF!&lt;&gt;"",1,0))</f>
        <v>#REF!</v>
      </c>
      <c r="P87" s="211" t="e">
        <f>IF('Crisis Indicator Data'!#REF!="No Data",1,IF(#REF!&lt;&gt;"",1,0))</f>
        <v>#REF!</v>
      </c>
      <c r="Q87" s="211" t="e">
        <f>IF('Crisis Indicator Data'!#REF!="No Data",1,IF(#REF!&lt;&gt;"",1,0))</f>
        <v>#REF!</v>
      </c>
      <c r="R87" s="211" t="e">
        <f>IF('Crisis Indicator Data'!#REF!="No Data",1,IF(#REF!&lt;&gt;"",1,0))</f>
        <v>#REF!</v>
      </c>
      <c r="S87" s="211" t="e">
        <f>IF('Crisis Indicator Data'!#REF!="No Data",1,IF(#REF!&lt;&gt;"",1,0))</f>
        <v>#REF!</v>
      </c>
      <c r="T87" s="211" t="e">
        <f>IF('Crisis Indicator Data'!#REF!="No Data",1,IF(#REF!&lt;&gt;"",1,0))</f>
        <v>#REF!</v>
      </c>
      <c r="U87" s="211" t="e">
        <f>IF('Crisis Indicator Data'!#REF!="No Data",1,IF(#REF!&lt;&gt;"",1,0))</f>
        <v>#REF!</v>
      </c>
      <c r="V87" s="211" t="e">
        <f>IF('Crisis Indicator Data'!#REF!="No Data",1,IF(#REF!&lt;&gt;"",1,0))</f>
        <v>#REF!</v>
      </c>
      <c r="W87" s="211" t="e">
        <f>IF('Crisis Indicator Data'!#REF!="No Data",1,IF(#REF!&lt;&gt;"",1,0))</f>
        <v>#REF!</v>
      </c>
      <c r="X87" s="211" t="e">
        <f>IF('Crisis Indicator Data'!#REF!="No Data",1,IF(#REF!&lt;&gt;"",1,0))</f>
        <v>#REF!</v>
      </c>
      <c r="Y87" s="211" t="e">
        <f>IF('Crisis Indicator Data'!#REF!="No Data",1,IF(#REF!&lt;&gt;"",1,0))</f>
        <v>#REF!</v>
      </c>
      <c r="Z87" s="211" t="e">
        <f>IF('Crisis Indicator Data'!#REF!="No Data",1,IF(#REF!&lt;&gt;"",1,0))</f>
        <v>#REF!</v>
      </c>
      <c r="AA87" s="211" t="e">
        <f>IF('Crisis Indicator Data'!#REF!="No Data",1,IF(#REF!&lt;&gt;"",1,0))</f>
        <v>#REF!</v>
      </c>
      <c r="AB87" s="211" t="e">
        <f>IF('Crisis Indicator Data'!#REF!="No Data",1,IF(#REF!&lt;&gt;"",1,0))</f>
        <v>#REF!</v>
      </c>
      <c r="AC87" s="211" t="e">
        <f>IF('Crisis Indicator Data'!#REF!="No Data",1,IF(#REF!&lt;&gt;"",1,0))</f>
        <v>#REF!</v>
      </c>
      <c r="AD87" s="211" t="e">
        <f>IF('Crisis Indicator Data'!#REF!="No Data",1,IF(#REF!&lt;&gt;"",1,0))</f>
        <v>#REF!</v>
      </c>
      <c r="AE87" s="211" t="e">
        <f>IF('Crisis Indicator Data'!#REF!="No Data",1,IF(#REF!&lt;&gt;"",1,0))</f>
        <v>#REF!</v>
      </c>
      <c r="AF87" s="211" t="e">
        <f>IF('Crisis Indicator Data'!#REF!="No Data",1,IF(#REF!&lt;&gt;"",1,0))</f>
        <v>#REF!</v>
      </c>
      <c r="AG87" s="211" t="e">
        <f>IF('Crisis Indicator Data'!#REF!="No Data",1,IF(#REF!&lt;&gt;"",1,0))</f>
        <v>#REF!</v>
      </c>
      <c r="AH87" s="211" t="e">
        <f>IF('Crisis Indicator Data'!#REF!="No Data",1,IF(#REF!&lt;&gt;"",1,0))</f>
        <v>#REF!</v>
      </c>
      <c r="AI87" s="211" t="e">
        <f>IF('Crisis Indicator Data'!#REF!="No Data",1,IF(#REF!&lt;&gt;"",1,0))</f>
        <v>#REF!</v>
      </c>
      <c r="AJ87" s="211" t="e">
        <f>IF('Crisis Indicator Data'!#REF!="No Data",1,IF(#REF!&lt;&gt;"",1,0))</f>
        <v>#REF!</v>
      </c>
      <c r="AK87" s="211" t="e">
        <f>IF('Crisis Indicator Data'!#REF!="No Data",1,IF(#REF!&lt;&gt;"",1,0))</f>
        <v>#REF!</v>
      </c>
      <c r="AL87" s="211" t="e">
        <f>IF('Crisis Indicator Data'!#REF!="No Data",1,IF(#REF!&lt;&gt;"",1,0))</f>
        <v>#REF!</v>
      </c>
      <c r="AM87" s="211" t="e">
        <f>IF('Crisis Indicator Data'!#REF!="No Data",1,IF(#REF!&lt;&gt;"",1,0))</f>
        <v>#REF!</v>
      </c>
      <c r="AN87" s="211" t="e">
        <f>IF('Crisis Indicator Data'!#REF!="No Data",1,IF(#REF!&lt;&gt;"",1,0))</f>
        <v>#REF!</v>
      </c>
      <c r="AO87" s="211" t="e">
        <f>IF('Crisis Indicator Data'!#REF!="No Data",1,IF(#REF!&lt;&gt;"",1,0))</f>
        <v>#REF!</v>
      </c>
      <c r="AP87" s="211" t="e">
        <f>IF('Crisis Indicator Data'!#REF!="No Data",1,IF(#REF!&lt;&gt;"",1,0))</f>
        <v>#REF!</v>
      </c>
      <c r="AQ87" s="211" t="e">
        <f>IF('Crisis Indicator Data'!#REF!="No Data",1,IF(#REF!&lt;&gt;"",1,0))</f>
        <v>#REF!</v>
      </c>
      <c r="AR87" s="211" t="e">
        <f>IF('Crisis Indicator Data'!#REF!="No Data",1,IF(#REF!&lt;&gt;"",1,0))</f>
        <v>#REF!</v>
      </c>
      <c r="AS87" s="211" t="e">
        <f>IF('Crisis Indicator Data'!#REF!="No Data",1,IF(#REF!&lt;&gt;"",1,0))</f>
        <v>#REF!</v>
      </c>
      <c r="AT87" s="211" t="e">
        <f>IF('Crisis Indicator Data'!#REF!="No Data",1,IF(#REF!&lt;&gt;"",1,0))</f>
        <v>#REF!</v>
      </c>
      <c r="AU87" s="211" t="e">
        <f>IF('Crisis Indicator Data'!#REF!="No Data",1,IF(#REF!&lt;&gt;"",1,0))</f>
        <v>#REF!</v>
      </c>
      <c r="AV87" s="211" t="e">
        <f>IF('Crisis Indicator Data'!#REF!="No Data",1,IF(#REF!&lt;&gt;"",1,0))</f>
        <v>#REF!</v>
      </c>
      <c r="AW87" s="211" t="e">
        <f>IF('Crisis Indicator Data'!#REF!="No Data",1,IF(#REF!&lt;&gt;"",1,0))</f>
        <v>#REF!</v>
      </c>
      <c r="AX87" s="211" t="e">
        <f>IF('Crisis Indicator Data'!#REF!="No Data",1,IF(#REF!&lt;&gt;"",1,0))</f>
        <v>#REF!</v>
      </c>
      <c r="AY87" s="211" t="e">
        <f>IF('Crisis Indicator Data'!#REF!="No Data",1,IF(#REF!&lt;&gt;"",1,0))</f>
        <v>#REF!</v>
      </c>
      <c r="AZ87" s="211" t="e">
        <f>IF('Crisis Indicator Data'!#REF!="No Data",1,IF(#REF!&lt;&gt;"",1,0))</f>
        <v>#REF!</v>
      </c>
      <c r="BA87" t="e">
        <f t="shared" si="4"/>
        <v>#REF!</v>
      </c>
      <c r="BB87" s="22" t="e">
        <f t="shared" si="5"/>
        <v>#REF!</v>
      </c>
    </row>
    <row r="88" spans="1:54" x14ac:dyDescent="0.25">
      <c r="A88" t="s">
        <v>8508</v>
      </c>
      <c r="B88" s="211" t="e">
        <f>IF('Crisis Indicator Data'!#REF!="No Data",1,IF(#REF!&lt;&gt;"",1,0))</f>
        <v>#REF!</v>
      </c>
      <c r="C88" s="211" t="e">
        <f>IF('Crisis Indicator Data'!#REF!="No Data",1,IF(#REF!&lt;&gt;"",1,0))</f>
        <v>#REF!</v>
      </c>
      <c r="D88" s="211" t="e">
        <f>IF('Crisis Indicator Data'!#REF!="No Data",1,IF(#REF!&lt;&gt;"",1,0))</f>
        <v>#REF!</v>
      </c>
      <c r="E88" s="211" t="e">
        <f>IF('Crisis Indicator Data'!#REF!="No Data",1,IF(#REF!&lt;&gt;"",1,0))</f>
        <v>#REF!</v>
      </c>
      <c r="F88" s="211" t="e">
        <f>IF('Crisis Indicator Data'!#REF!="No Data",1,IF(#REF!&lt;&gt;"",1,0))</f>
        <v>#REF!</v>
      </c>
      <c r="G88" s="211" t="e">
        <f>IF('Crisis Indicator Data'!#REF!="No Data",1,IF(#REF!&lt;&gt;"",1,0))</f>
        <v>#REF!</v>
      </c>
      <c r="H88" s="211" t="e">
        <f>IF('Crisis Indicator Data'!#REF!="No Data",1,IF(#REF!&lt;&gt;"",1,0))</f>
        <v>#REF!</v>
      </c>
      <c r="I88" s="211" t="e">
        <f>IF('Crisis Indicator Data'!#REF!="No Data",1,IF(#REF!&lt;&gt;"",1,0))</f>
        <v>#REF!</v>
      </c>
      <c r="J88" s="211" t="e">
        <f>IF('Crisis Indicator Data'!#REF!="No Data",1,IF(#REF!&lt;&gt;"",1,0))</f>
        <v>#REF!</v>
      </c>
      <c r="K88" s="211" t="e">
        <f>IF('Crisis Indicator Data'!#REF!="No Data",1,IF(#REF!&lt;&gt;"",1,0))</f>
        <v>#REF!</v>
      </c>
      <c r="L88" s="211" t="e">
        <f>IF('Crisis Indicator Data'!#REF!="No Data",1,IF(#REF!&lt;&gt;"",1,0))</f>
        <v>#REF!</v>
      </c>
      <c r="M88" s="211" t="e">
        <f>IF('Crisis Indicator Data'!#REF!="No Data",1,IF(#REF!&lt;&gt;"",1,0))</f>
        <v>#REF!</v>
      </c>
      <c r="N88" s="211" t="e">
        <f>IF('Crisis Indicator Data'!#REF!="No Data",1,IF(#REF!&lt;&gt;"",1,0))</f>
        <v>#REF!</v>
      </c>
      <c r="O88" s="211" t="e">
        <f>IF('Crisis Indicator Data'!#REF!="No Data",1,IF(#REF!&lt;&gt;"",1,0))</f>
        <v>#REF!</v>
      </c>
      <c r="P88" s="211" t="e">
        <f>IF('Crisis Indicator Data'!#REF!="No Data",1,IF(#REF!&lt;&gt;"",1,0))</f>
        <v>#REF!</v>
      </c>
      <c r="Q88" s="211" t="e">
        <f>IF('Crisis Indicator Data'!#REF!="No Data",1,IF(#REF!&lt;&gt;"",1,0))</f>
        <v>#REF!</v>
      </c>
      <c r="R88" s="211" t="e">
        <f>IF('Crisis Indicator Data'!#REF!="No Data",1,IF(#REF!&lt;&gt;"",1,0))</f>
        <v>#REF!</v>
      </c>
      <c r="S88" s="211" t="e">
        <f>IF('Crisis Indicator Data'!#REF!="No Data",1,IF(#REF!&lt;&gt;"",1,0))</f>
        <v>#REF!</v>
      </c>
      <c r="T88" s="211" t="e">
        <f>IF('Crisis Indicator Data'!#REF!="No Data",1,IF(#REF!&lt;&gt;"",1,0))</f>
        <v>#REF!</v>
      </c>
      <c r="U88" s="211" t="e">
        <f>IF('Crisis Indicator Data'!#REF!="No Data",1,IF(#REF!&lt;&gt;"",1,0))</f>
        <v>#REF!</v>
      </c>
      <c r="V88" s="211" t="e">
        <f>IF('Crisis Indicator Data'!#REF!="No Data",1,IF(#REF!&lt;&gt;"",1,0))</f>
        <v>#REF!</v>
      </c>
      <c r="W88" s="211" t="e">
        <f>IF('Crisis Indicator Data'!#REF!="No Data",1,IF(#REF!&lt;&gt;"",1,0))</f>
        <v>#REF!</v>
      </c>
      <c r="X88" s="211" t="e">
        <f>IF('Crisis Indicator Data'!#REF!="No Data",1,IF(#REF!&lt;&gt;"",1,0))</f>
        <v>#REF!</v>
      </c>
      <c r="Y88" s="211" t="e">
        <f>IF('Crisis Indicator Data'!#REF!="No Data",1,IF(#REF!&lt;&gt;"",1,0))</f>
        <v>#REF!</v>
      </c>
      <c r="Z88" s="211" t="e">
        <f>IF('Crisis Indicator Data'!#REF!="No Data",1,IF(#REF!&lt;&gt;"",1,0))</f>
        <v>#REF!</v>
      </c>
      <c r="AA88" s="211" t="e">
        <f>IF('Crisis Indicator Data'!#REF!="No Data",1,IF(#REF!&lt;&gt;"",1,0))</f>
        <v>#REF!</v>
      </c>
      <c r="AB88" s="211" t="e">
        <f>IF('Crisis Indicator Data'!#REF!="No Data",1,IF(#REF!&lt;&gt;"",1,0))</f>
        <v>#REF!</v>
      </c>
      <c r="AC88" s="211" t="e">
        <f>IF('Crisis Indicator Data'!#REF!="No Data",1,IF(#REF!&lt;&gt;"",1,0))</f>
        <v>#REF!</v>
      </c>
      <c r="AD88" s="211" t="e">
        <f>IF('Crisis Indicator Data'!#REF!="No Data",1,IF(#REF!&lt;&gt;"",1,0))</f>
        <v>#REF!</v>
      </c>
      <c r="AE88" s="211" t="e">
        <f>IF('Crisis Indicator Data'!#REF!="No Data",1,IF(#REF!&lt;&gt;"",1,0))</f>
        <v>#REF!</v>
      </c>
      <c r="AF88" s="211" t="e">
        <f>IF('Crisis Indicator Data'!#REF!="No Data",1,IF(#REF!&lt;&gt;"",1,0))</f>
        <v>#REF!</v>
      </c>
      <c r="AG88" s="211" t="e">
        <f>IF('Crisis Indicator Data'!#REF!="No Data",1,IF(#REF!&lt;&gt;"",1,0))</f>
        <v>#REF!</v>
      </c>
      <c r="AH88" s="211" t="e">
        <f>IF('Crisis Indicator Data'!#REF!="No Data",1,IF(#REF!&lt;&gt;"",1,0))</f>
        <v>#REF!</v>
      </c>
      <c r="AI88" s="211" t="e">
        <f>IF('Crisis Indicator Data'!#REF!="No Data",1,IF(#REF!&lt;&gt;"",1,0))</f>
        <v>#REF!</v>
      </c>
      <c r="AJ88" s="211" t="e">
        <f>IF('Crisis Indicator Data'!#REF!="No Data",1,IF(#REF!&lt;&gt;"",1,0))</f>
        <v>#REF!</v>
      </c>
      <c r="AK88" s="211" t="e">
        <f>IF('Crisis Indicator Data'!#REF!="No Data",1,IF(#REF!&lt;&gt;"",1,0))</f>
        <v>#REF!</v>
      </c>
      <c r="AL88" s="211" t="e">
        <f>IF('Crisis Indicator Data'!#REF!="No Data",1,IF(#REF!&lt;&gt;"",1,0))</f>
        <v>#REF!</v>
      </c>
      <c r="AM88" s="211" t="e">
        <f>IF('Crisis Indicator Data'!#REF!="No Data",1,IF(#REF!&lt;&gt;"",1,0))</f>
        <v>#REF!</v>
      </c>
      <c r="AN88" s="211" t="e">
        <f>IF('Crisis Indicator Data'!#REF!="No Data",1,IF(#REF!&lt;&gt;"",1,0))</f>
        <v>#REF!</v>
      </c>
      <c r="AO88" s="211" t="e">
        <f>IF('Crisis Indicator Data'!#REF!="No Data",1,IF(#REF!&lt;&gt;"",1,0))</f>
        <v>#REF!</v>
      </c>
      <c r="AP88" s="211" t="e">
        <f>IF('Crisis Indicator Data'!#REF!="No Data",1,IF(#REF!&lt;&gt;"",1,0))</f>
        <v>#REF!</v>
      </c>
      <c r="AQ88" s="211" t="e">
        <f>IF('Crisis Indicator Data'!#REF!="No Data",1,IF(#REF!&lt;&gt;"",1,0))</f>
        <v>#REF!</v>
      </c>
      <c r="AR88" s="211" t="e">
        <f>IF('Crisis Indicator Data'!#REF!="No Data",1,IF(#REF!&lt;&gt;"",1,0))</f>
        <v>#REF!</v>
      </c>
      <c r="AS88" s="211" t="e">
        <f>IF('Crisis Indicator Data'!#REF!="No Data",1,IF(#REF!&lt;&gt;"",1,0))</f>
        <v>#REF!</v>
      </c>
      <c r="AT88" s="211" t="e">
        <f>IF('Crisis Indicator Data'!#REF!="No Data",1,IF(#REF!&lt;&gt;"",1,0))</f>
        <v>#REF!</v>
      </c>
      <c r="AU88" s="211" t="e">
        <f>IF('Crisis Indicator Data'!#REF!="No Data",1,IF(#REF!&lt;&gt;"",1,0))</f>
        <v>#REF!</v>
      </c>
      <c r="AV88" s="211" t="e">
        <f>IF('Crisis Indicator Data'!#REF!="No Data",1,IF(#REF!&lt;&gt;"",1,0))</f>
        <v>#REF!</v>
      </c>
      <c r="AW88" s="211" t="e">
        <f>IF('Crisis Indicator Data'!#REF!="No Data",1,IF(#REF!&lt;&gt;"",1,0))</f>
        <v>#REF!</v>
      </c>
      <c r="AX88" s="211" t="e">
        <f>IF('Crisis Indicator Data'!#REF!="No Data",1,IF(#REF!&lt;&gt;"",1,0))</f>
        <v>#REF!</v>
      </c>
      <c r="AY88" s="211" t="e">
        <f>IF('Crisis Indicator Data'!#REF!="No Data",1,IF(#REF!&lt;&gt;"",1,0))</f>
        <v>#REF!</v>
      </c>
      <c r="AZ88" s="211" t="e">
        <f>IF('Crisis Indicator Data'!#REF!="No Data",1,IF(#REF!&lt;&gt;"",1,0))</f>
        <v>#REF!</v>
      </c>
      <c r="BA88" t="e">
        <f t="shared" si="4"/>
        <v>#REF!</v>
      </c>
      <c r="BB88" s="22" t="e">
        <f t="shared" si="5"/>
        <v>#REF!</v>
      </c>
    </row>
    <row r="89" spans="1:54" x14ac:dyDescent="0.25">
      <c r="A89" t="s">
        <v>8581</v>
      </c>
      <c r="B89" s="211" t="e">
        <f>IF('Crisis Indicator Data'!#REF!="No Data",1,IF(#REF!&lt;&gt;"",1,0))</f>
        <v>#REF!</v>
      </c>
      <c r="C89" s="211" t="e">
        <f>IF('Crisis Indicator Data'!#REF!="No Data",1,IF(#REF!&lt;&gt;"",1,0))</f>
        <v>#REF!</v>
      </c>
      <c r="D89" s="211" t="e">
        <f>IF('Crisis Indicator Data'!#REF!="No Data",1,IF(#REF!&lt;&gt;"",1,0))</f>
        <v>#REF!</v>
      </c>
      <c r="E89" s="211" t="e">
        <f>IF('Crisis Indicator Data'!#REF!="No Data",1,IF(#REF!&lt;&gt;"",1,0))</f>
        <v>#REF!</v>
      </c>
      <c r="F89" s="211" t="e">
        <f>IF('Crisis Indicator Data'!#REF!="No Data",1,IF(#REF!&lt;&gt;"",1,0))</f>
        <v>#REF!</v>
      </c>
      <c r="G89" s="211" t="e">
        <f>IF('Crisis Indicator Data'!#REF!="No Data",1,IF(#REF!&lt;&gt;"",1,0))</f>
        <v>#REF!</v>
      </c>
      <c r="H89" s="211" t="e">
        <f>IF('Crisis Indicator Data'!#REF!="No Data",1,IF(#REF!&lt;&gt;"",1,0))</f>
        <v>#REF!</v>
      </c>
      <c r="I89" s="211" t="e">
        <f>IF('Crisis Indicator Data'!#REF!="No Data",1,IF(#REF!&lt;&gt;"",1,0))</f>
        <v>#REF!</v>
      </c>
      <c r="J89" s="211" t="e">
        <f>IF('Crisis Indicator Data'!#REF!="No Data",1,IF(#REF!&lt;&gt;"",1,0))</f>
        <v>#REF!</v>
      </c>
      <c r="K89" s="211" t="e">
        <f>IF('Crisis Indicator Data'!#REF!="No Data",1,IF(#REF!&lt;&gt;"",1,0))</f>
        <v>#REF!</v>
      </c>
      <c r="L89" s="211" t="e">
        <f>IF('Crisis Indicator Data'!#REF!="No Data",1,IF(#REF!&lt;&gt;"",1,0))</f>
        <v>#REF!</v>
      </c>
      <c r="M89" s="211" t="e">
        <f>IF('Crisis Indicator Data'!#REF!="No Data",1,IF(#REF!&lt;&gt;"",1,0))</f>
        <v>#REF!</v>
      </c>
      <c r="N89" s="211" t="e">
        <f>IF('Crisis Indicator Data'!#REF!="No Data",1,IF(#REF!&lt;&gt;"",1,0))</f>
        <v>#REF!</v>
      </c>
      <c r="O89" s="211" t="e">
        <f>IF('Crisis Indicator Data'!#REF!="No Data",1,IF(#REF!&lt;&gt;"",1,0))</f>
        <v>#REF!</v>
      </c>
      <c r="P89" s="211" t="e">
        <f>IF('Crisis Indicator Data'!#REF!="No Data",1,IF(#REF!&lt;&gt;"",1,0))</f>
        <v>#REF!</v>
      </c>
      <c r="Q89" s="211" t="e">
        <f>IF('Crisis Indicator Data'!#REF!="No Data",1,IF(#REF!&lt;&gt;"",1,0))</f>
        <v>#REF!</v>
      </c>
      <c r="R89" s="211" t="e">
        <f>IF('Crisis Indicator Data'!#REF!="No Data",1,IF(#REF!&lt;&gt;"",1,0))</f>
        <v>#REF!</v>
      </c>
      <c r="S89" s="211" t="e">
        <f>IF('Crisis Indicator Data'!#REF!="No Data",1,IF(#REF!&lt;&gt;"",1,0))</f>
        <v>#REF!</v>
      </c>
      <c r="T89" s="211" t="e">
        <f>IF('Crisis Indicator Data'!#REF!="No Data",1,IF(#REF!&lt;&gt;"",1,0))</f>
        <v>#REF!</v>
      </c>
      <c r="U89" s="211" t="e">
        <f>IF('Crisis Indicator Data'!#REF!="No Data",1,IF(#REF!&lt;&gt;"",1,0))</f>
        <v>#REF!</v>
      </c>
      <c r="V89" s="211" t="e">
        <f>IF('Crisis Indicator Data'!#REF!="No Data",1,IF(#REF!&lt;&gt;"",1,0))</f>
        <v>#REF!</v>
      </c>
      <c r="W89" s="211" t="e">
        <f>IF('Crisis Indicator Data'!#REF!="No Data",1,IF(#REF!&lt;&gt;"",1,0))</f>
        <v>#REF!</v>
      </c>
      <c r="X89" s="211" t="e">
        <f>IF('Crisis Indicator Data'!#REF!="No Data",1,IF(#REF!&lt;&gt;"",1,0))</f>
        <v>#REF!</v>
      </c>
      <c r="Y89" s="211" t="e">
        <f>IF('Crisis Indicator Data'!#REF!="No Data",1,IF(#REF!&lt;&gt;"",1,0))</f>
        <v>#REF!</v>
      </c>
      <c r="Z89" s="211" t="e">
        <f>IF('Crisis Indicator Data'!#REF!="No Data",1,IF(#REF!&lt;&gt;"",1,0))</f>
        <v>#REF!</v>
      </c>
      <c r="AA89" s="211" t="e">
        <f>IF('Crisis Indicator Data'!#REF!="No Data",1,IF(#REF!&lt;&gt;"",1,0))</f>
        <v>#REF!</v>
      </c>
      <c r="AB89" s="211" t="e">
        <f>IF('Crisis Indicator Data'!#REF!="No Data",1,IF(#REF!&lt;&gt;"",1,0))</f>
        <v>#REF!</v>
      </c>
      <c r="AC89" s="211" t="e">
        <f>IF('Crisis Indicator Data'!#REF!="No Data",1,IF(#REF!&lt;&gt;"",1,0))</f>
        <v>#REF!</v>
      </c>
      <c r="AD89" s="211" t="e">
        <f>IF('Crisis Indicator Data'!#REF!="No Data",1,IF(#REF!&lt;&gt;"",1,0))</f>
        <v>#REF!</v>
      </c>
      <c r="AE89" s="211" t="e">
        <f>IF('Crisis Indicator Data'!#REF!="No Data",1,IF(#REF!&lt;&gt;"",1,0))</f>
        <v>#REF!</v>
      </c>
      <c r="AF89" s="211" t="e">
        <f>IF('Crisis Indicator Data'!#REF!="No Data",1,IF(#REF!&lt;&gt;"",1,0))</f>
        <v>#REF!</v>
      </c>
      <c r="AG89" s="211" t="e">
        <f>IF('Crisis Indicator Data'!#REF!="No Data",1,IF(#REF!&lt;&gt;"",1,0))</f>
        <v>#REF!</v>
      </c>
      <c r="AH89" s="211" t="e">
        <f>IF('Crisis Indicator Data'!#REF!="No Data",1,IF(#REF!&lt;&gt;"",1,0))</f>
        <v>#REF!</v>
      </c>
      <c r="AI89" s="211" t="e">
        <f>IF('Crisis Indicator Data'!#REF!="No Data",1,IF(#REF!&lt;&gt;"",1,0))</f>
        <v>#REF!</v>
      </c>
      <c r="AJ89" s="211" t="e">
        <f>IF('Crisis Indicator Data'!#REF!="No Data",1,IF(#REF!&lt;&gt;"",1,0))</f>
        <v>#REF!</v>
      </c>
      <c r="AK89" s="211" t="e">
        <f>IF('Crisis Indicator Data'!#REF!="No Data",1,IF(#REF!&lt;&gt;"",1,0))</f>
        <v>#REF!</v>
      </c>
      <c r="AL89" s="211" t="e">
        <f>IF('Crisis Indicator Data'!#REF!="No Data",1,IF(#REF!&lt;&gt;"",1,0))</f>
        <v>#REF!</v>
      </c>
      <c r="AM89" s="211" t="e">
        <f>IF('Crisis Indicator Data'!#REF!="No Data",1,IF(#REF!&lt;&gt;"",1,0))</f>
        <v>#REF!</v>
      </c>
      <c r="AN89" s="211" t="e">
        <f>IF('Crisis Indicator Data'!#REF!="No Data",1,IF(#REF!&lt;&gt;"",1,0))</f>
        <v>#REF!</v>
      </c>
      <c r="AO89" s="211" t="e">
        <f>IF('Crisis Indicator Data'!#REF!="No Data",1,IF(#REF!&lt;&gt;"",1,0))</f>
        <v>#REF!</v>
      </c>
      <c r="AP89" s="211" t="e">
        <f>IF('Crisis Indicator Data'!#REF!="No Data",1,IF(#REF!&lt;&gt;"",1,0))</f>
        <v>#REF!</v>
      </c>
      <c r="AQ89" s="211" t="e">
        <f>IF('Crisis Indicator Data'!#REF!="No Data",1,IF(#REF!&lt;&gt;"",1,0))</f>
        <v>#REF!</v>
      </c>
      <c r="AR89" s="211" t="e">
        <f>IF('Crisis Indicator Data'!#REF!="No Data",1,IF(#REF!&lt;&gt;"",1,0))</f>
        <v>#REF!</v>
      </c>
      <c r="AS89" s="211" t="e">
        <f>IF('Crisis Indicator Data'!#REF!="No Data",1,IF(#REF!&lt;&gt;"",1,0))</f>
        <v>#REF!</v>
      </c>
      <c r="AT89" s="211" t="e">
        <f>IF('Crisis Indicator Data'!#REF!="No Data",1,IF(#REF!&lt;&gt;"",1,0))</f>
        <v>#REF!</v>
      </c>
      <c r="AU89" s="211" t="e">
        <f>IF('Crisis Indicator Data'!#REF!="No Data",1,IF(#REF!&lt;&gt;"",1,0))</f>
        <v>#REF!</v>
      </c>
      <c r="AV89" s="211" t="e">
        <f>IF('Crisis Indicator Data'!#REF!="No Data",1,IF(#REF!&lt;&gt;"",1,0))</f>
        <v>#REF!</v>
      </c>
      <c r="AW89" s="211" t="e">
        <f>IF('Crisis Indicator Data'!#REF!="No Data",1,IF(#REF!&lt;&gt;"",1,0))</f>
        <v>#REF!</v>
      </c>
      <c r="AX89" s="211" t="e">
        <f>IF('Crisis Indicator Data'!#REF!="No Data",1,IF(#REF!&lt;&gt;"",1,0))</f>
        <v>#REF!</v>
      </c>
      <c r="AY89" s="211" t="e">
        <f>IF('Crisis Indicator Data'!#REF!="No Data",1,IF(#REF!&lt;&gt;"",1,0))</f>
        <v>#REF!</v>
      </c>
      <c r="AZ89" s="211" t="e">
        <f>IF('Crisis Indicator Data'!#REF!="No Data",1,IF(#REF!&lt;&gt;"",1,0))</f>
        <v>#REF!</v>
      </c>
      <c r="BA89" t="e">
        <f t="shared" si="4"/>
        <v>#REF!</v>
      </c>
      <c r="BB89" s="22" t="e">
        <f t="shared" si="5"/>
        <v>#REF!</v>
      </c>
    </row>
    <row r="90" spans="1:54" x14ac:dyDescent="0.25">
      <c r="A90" t="s">
        <v>8512</v>
      </c>
      <c r="B90" s="211" t="e">
        <f>IF('Crisis Indicator Data'!#REF!="No Data",1,IF(#REF!&lt;&gt;"",1,0))</f>
        <v>#REF!</v>
      </c>
      <c r="C90" s="211" t="e">
        <f>IF('Crisis Indicator Data'!#REF!="No Data",1,IF(#REF!&lt;&gt;"",1,0))</f>
        <v>#REF!</v>
      </c>
      <c r="D90" s="211" t="e">
        <f>IF('Crisis Indicator Data'!#REF!="No Data",1,IF(#REF!&lt;&gt;"",1,0))</f>
        <v>#REF!</v>
      </c>
      <c r="E90" s="211" t="e">
        <f>IF('Crisis Indicator Data'!#REF!="No Data",1,IF(#REF!&lt;&gt;"",1,0))</f>
        <v>#REF!</v>
      </c>
      <c r="F90" s="211" t="e">
        <f>IF('Crisis Indicator Data'!#REF!="No Data",1,IF(#REF!&lt;&gt;"",1,0))</f>
        <v>#REF!</v>
      </c>
      <c r="G90" s="211" t="e">
        <f>IF('Crisis Indicator Data'!#REF!="No Data",1,IF(#REF!&lt;&gt;"",1,0))</f>
        <v>#REF!</v>
      </c>
      <c r="H90" s="211" t="e">
        <f>IF('Crisis Indicator Data'!#REF!="No Data",1,IF(#REF!&lt;&gt;"",1,0))</f>
        <v>#REF!</v>
      </c>
      <c r="I90" s="211" t="e">
        <f>IF('Crisis Indicator Data'!#REF!="No Data",1,IF(#REF!&lt;&gt;"",1,0))</f>
        <v>#REF!</v>
      </c>
      <c r="J90" s="211" t="e">
        <f>IF('Crisis Indicator Data'!#REF!="No Data",1,IF(#REF!&lt;&gt;"",1,0))</f>
        <v>#REF!</v>
      </c>
      <c r="K90" s="211" t="e">
        <f>IF('Crisis Indicator Data'!#REF!="No Data",1,IF(#REF!&lt;&gt;"",1,0))</f>
        <v>#REF!</v>
      </c>
      <c r="L90" s="211" t="e">
        <f>IF('Crisis Indicator Data'!#REF!="No Data",1,IF(#REF!&lt;&gt;"",1,0))</f>
        <v>#REF!</v>
      </c>
      <c r="M90" s="211" t="e">
        <f>IF('Crisis Indicator Data'!#REF!="No Data",1,IF(#REF!&lt;&gt;"",1,0))</f>
        <v>#REF!</v>
      </c>
      <c r="N90" s="211" t="e">
        <f>IF('Crisis Indicator Data'!#REF!="No Data",1,IF(#REF!&lt;&gt;"",1,0))</f>
        <v>#REF!</v>
      </c>
      <c r="O90" s="211" t="e">
        <f>IF('Crisis Indicator Data'!#REF!="No Data",1,IF(#REF!&lt;&gt;"",1,0))</f>
        <v>#REF!</v>
      </c>
      <c r="P90" s="211" t="e">
        <f>IF('Crisis Indicator Data'!#REF!="No Data",1,IF(#REF!&lt;&gt;"",1,0))</f>
        <v>#REF!</v>
      </c>
      <c r="Q90" s="211" t="e">
        <f>IF('Crisis Indicator Data'!#REF!="No Data",1,IF(#REF!&lt;&gt;"",1,0))</f>
        <v>#REF!</v>
      </c>
      <c r="R90" s="211" t="e">
        <f>IF('Crisis Indicator Data'!#REF!="No Data",1,IF(#REF!&lt;&gt;"",1,0))</f>
        <v>#REF!</v>
      </c>
      <c r="S90" s="211" t="e">
        <f>IF('Crisis Indicator Data'!#REF!="No Data",1,IF(#REF!&lt;&gt;"",1,0))</f>
        <v>#REF!</v>
      </c>
      <c r="T90" s="211" t="e">
        <f>IF('Crisis Indicator Data'!#REF!="No Data",1,IF(#REF!&lt;&gt;"",1,0))</f>
        <v>#REF!</v>
      </c>
      <c r="U90" s="211" t="e">
        <f>IF('Crisis Indicator Data'!#REF!="No Data",1,IF(#REF!&lt;&gt;"",1,0))</f>
        <v>#REF!</v>
      </c>
      <c r="V90" s="211" t="e">
        <f>IF('Crisis Indicator Data'!#REF!="No Data",1,IF(#REF!&lt;&gt;"",1,0))</f>
        <v>#REF!</v>
      </c>
      <c r="W90" s="211" t="e">
        <f>IF('Crisis Indicator Data'!#REF!="No Data",1,IF(#REF!&lt;&gt;"",1,0))</f>
        <v>#REF!</v>
      </c>
      <c r="X90" s="211" t="e">
        <f>IF('Crisis Indicator Data'!#REF!="No Data",1,IF(#REF!&lt;&gt;"",1,0))</f>
        <v>#REF!</v>
      </c>
      <c r="Y90" s="211" t="e">
        <f>IF('Crisis Indicator Data'!#REF!="No Data",1,IF(#REF!&lt;&gt;"",1,0))</f>
        <v>#REF!</v>
      </c>
      <c r="Z90" s="211" t="e">
        <f>IF('Crisis Indicator Data'!#REF!="No Data",1,IF(#REF!&lt;&gt;"",1,0))</f>
        <v>#REF!</v>
      </c>
      <c r="AA90" s="211" t="e">
        <f>IF('Crisis Indicator Data'!#REF!="No Data",1,IF(#REF!&lt;&gt;"",1,0))</f>
        <v>#REF!</v>
      </c>
      <c r="AB90" s="211" t="e">
        <f>IF('Crisis Indicator Data'!#REF!="No Data",1,IF(#REF!&lt;&gt;"",1,0))</f>
        <v>#REF!</v>
      </c>
      <c r="AC90" s="211" t="e">
        <f>IF('Crisis Indicator Data'!#REF!="No Data",1,IF(#REF!&lt;&gt;"",1,0))</f>
        <v>#REF!</v>
      </c>
      <c r="AD90" s="211" t="e">
        <f>IF('Crisis Indicator Data'!#REF!="No Data",1,IF(#REF!&lt;&gt;"",1,0))</f>
        <v>#REF!</v>
      </c>
      <c r="AE90" s="211" t="e">
        <f>IF('Crisis Indicator Data'!#REF!="No Data",1,IF(#REF!&lt;&gt;"",1,0))</f>
        <v>#REF!</v>
      </c>
      <c r="AF90" s="211" t="e">
        <f>IF('Crisis Indicator Data'!#REF!="No Data",1,IF(#REF!&lt;&gt;"",1,0))</f>
        <v>#REF!</v>
      </c>
      <c r="AG90" s="211" t="e">
        <f>IF('Crisis Indicator Data'!#REF!="No Data",1,IF(#REF!&lt;&gt;"",1,0))</f>
        <v>#REF!</v>
      </c>
      <c r="AH90" s="211" t="e">
        <f>IF('Crisis Indicator Data'!#REF!="No Data",1,IF(#REF!&lt;&gt;"",1,0))</f>
        <v>#REF!</v>
      </c>
      <c r="AI90" s="211" t="e">
        <f>IF('Crisis Indicator Data'!#REF!="No Data",1,IF(#REF!&lt;&gt;"",1,0))</f>
        <v>#REF!</v>
      </c>
      <c r="AJ90" s="211" t="e">
        <f>IF('Crisis Indicator Data'!#REF!="No Data",1,IF(#REF!&lt;&gt;"",1,0))</f>
        <v>#REF!</v>
      </c>
      <c r="AK90" s="211" t="e">
        <f>IF('Crisis Indicator Data'!#REF!="No Data",1,IF(#REF!&lt;&gt;"",1,0))</f>
        <v>#REF!</v>
      </c>
      <c r="AL90" s="211" t="e">
        <f>IF('Crisis Indicator Data'!#REF!="No Data",1,IF(#REF!&lt;&gt;"",1,0))</f>
        <v>#REF!</v>
      </c>
      <c r="AM90" s="211" t="e">
        <f>IF('Crisis Indicator Data'!#REF!="No Data",1,IF(#REF!&lt;&gt;"",1,0))</f>
        <v>#REF!</v>
      </c>
      <c r="AN90" s="211" t="e">
        <f>IF('Crisis Indicator Data'!#REF!="No Data",1,IF(#REF!&lt;&gt;"",1,0))</f>
        <v>#REF!</v>
      </c>
      <c r="AO90" s="211" t="e">
        <f>IF('Crisis Indicator Data'!#REF!="No Data",1,IF(#REF!&lt;&gt;"",1,0))</f>
        <v>#REF!</v>
      </c>
      <c r="AP90" s="211" t="e">
        <f>IF('Crisis Indicator Data'!#REF!="No Data",1,IF(#REF!&lt;&gt;"",1,0))</f>
        <v>#REF!</v>
      </c>
      <c r="AQ90" s="211" t="e">
        <f>IF('Crisis Indicator Data'!#REF!="No Data",1,IF(#REF!&lt;&gt;"",1,0))</f>
        <v>#REF!</v>
      </c>
      <c r="AR90" s="211" t="e">
        <f>IF('Crisis Indicator Data'!#REF!="No Data",1,IF(#REF!&lt;&gt;"",1,0))</f>
        <v>#REF!</v>
      </c>
      <c r="AS90" s="211" t="e">
        <f>IF('Crisis Indicator Data'!#REF!="No Data",1,IF(#REF!&lt;&gt;"",1,0))</f>
        <v>#REF!</v>
      </c>
      <c r="AT90" s="211" t="e">
        <f>IF('Crisis Indicator Data'!#REF!="No Data",1,IF(#REF!&lt;&gt;"",1,0))</f>
        <v>#REF!</v>
      </c>
      <c r="AU90" s="211" t="e">
        <f>IF('Crisis Indicator Data'!#REF!="No Data",1,IF(#REF!&lt;&gt;"",1,0))</f>
        <v>#REF!</v>
      </c>
      <c r="AV90" s="211" t="e">
        <f>IF('Crisis Indicator Data'!#REF!="No Data",1,IF(#REF!&lt;&gt;"",1,0))</f>
        <v>#REF!</v>
      </c>
      <c r="AW90" s="211" t="e">
        <f>IF('Crisis Indicator Data'!#REF!="No Data",1,IF(#REF!&lt;&gt;"",1,0))</f>
        <v>#REF!</v>
      </c>
      <c r="AX90" s="211" t="e">
        <f>IF('Crisis Indicator Data'!#REF!="No Data",1,IF(#REF!&lt;&gt;"",1,0))</f>
        <v>#REF!</v>
      </c>
      <c r="AY90" s="211" t="e">
        <f>IF('Crisis Indicator Data'!#REF!="No Data",1,IF(#REF!&lt;&gt;"",1,0))</f>
        <v>#REF!</v>
      </c>
      <c r="AZ90" s="211" t="e">
        <f>IF('Crisis Indicator Data'!#REF!="No Data",1,IF(#REF!&lt;&gt;"",1,0))</f>
        <v>#REF!</v>
      </c>
      <c r="BA90" t="e">
        <f t="shared" si="4"/>
        <v>#REF!</v>
      </c>
      <c r="BB90" s="22" t="e">
        <f t="shared" si="5"/>
        <v>#REF!</v>
      </c>
    </row>
    <row r="91" spans="1:54" x14ac:dyDescent="0.25">
      <c r="A91" t="s">
        <v>8514</v>
      </c>
      <c r="B91" s="211" t="e">
        <f>IF('Crisis Indicator Data'!#REF!="No Data",1,IF(#REF!&lt;&gt;"",1,0))</f>
        <v>#REF!</v>
      </c>
      <c r="C91" s="211" t="e">
        <f>IF('Crisis Indicator Data'!#REF!="No Data",1,IF(#REF!&lt;&gt;"",1,0))</f>
        <v>#REF!</v>
      </c>
      <c r="D91" s="211" t="e">
        <f>IF('Crisis Indicator Data'!#REF!="No Data",1,IF(#REF!&lt;&gt;"",1,0))</f>
        <v>#REF!</v>
      </c>
      <c r="E91" s="211" t="e">
        <f>IF('Crisis Indicator Data'!#REF!="No Data",1,IF(#REF!&lt;&gt;"",1,0))</f>
        <v>#REF!</v>
      </c>
      <c r="F91" s="211" t="e">
        <f>IF('Crisis Indicator Data'!#REF!="No Data",1,IF(#REF!&lt;&gt;"",1,0))</f>
        <v>#REF!</v>
      </c>
      <c r="G91" s="211" t="e">
        <f>IF('Crisis Indicator Data'!#REF!="No Data",1,IF(#REF!&lt;&gt;"",1,0))</f>
        <v>#REF!</v>
      </c>
      <c r="H91" s="211" t="e">
        <f>IF('Crisis Indicator Data'!#REF!="No Data",1,IF(#REF!&lt;&gt;"",1,0))</f>
        <v>#REF!</v>
      </c>
      <c r="I91" s="211" t="e">
        <f>IF('Crisis Indicator Data'!#REF!="No Data",1,IF(#REF!&lt;&gt;"",1,0))</f>
        <v>#REF!</v>
      </c>
      <c r="J91" s="211" t="e">
        <f>IF('Crisis Indicator Data'!#REF!="No Data",1,IF(#REF!&lt;&gt;"",1,0))</f>
        <v>#REF!</v>
      </c>
      <c r="K91" s="211" t="e">
        <f>IF('Crisis Indicator Data'!#REF!="No Data",1,IF(#REF!&lt;&gt;"",1,0))</f>
        <v>#REF!</v>
      </c>
      <c r="L91" s="211" t="e">
        <f>IF('Crisis Indicator Data'!#REF!="No Data",1,IF(#REF!&lt;&gt;"",1,0))</f>
        <v>#REF!</v>
      </c>
      <c r="M91" s="211" t="e">
        <f>IF('Crisis Indicator Data'!#REF!="No Data",1,IF(#REF!&lt;&gt;"",1,0))</f>
        <v>#REF!</v>
      </c>
      <c r="N91" s="211" t="e">
        <f>IF('Crisis Indicator Data'!#REF!="No Data",1,IF(#REF!&lt;&gt;"",1,0))</f>
        <v>#REF!</v>
      </c>
      <c r="O91" s="211" t="e">
        <f>IF('Crisis Indicator Data'!#REF!="No Data",1,IF(#REF!&lt;&gt;"",1,0))</f>
        <v>#REF!</v>
      </c>
      <c r="P91" s="211" t="e">
        <f>IF('Crisis Indicator Data'!#REF!="No Data",1,IF(#REF!&lt;&gt;"",1,0))</f>
        <v>#REF!</v>
      </c>
      <c r="Q91" s="211" t="e">
        <f>IF('Crisis Indicator Data'!#REF!="No Data",1,IF(#REF!&lt;&gt;"",1,0))</f>
        <v>#REF!</v>
      </c>
      <c r="R91" s="211" t="e">
        <f>IF('Crisis Indicator Data'!#REF!="No Data",1,IF(#REF!&lt;&gt;"",1,0))</f>
        <v>#REF!</v>
      </c>
      <c r="S91" s="211" t="e">
        <f>IF('Crisis Indicator Data'!#REF!="No Data",1,IF(#REF!&lt;&gt;"",1,0))</f>
        <v>#REF!</v>
      </c>
      <c r="T91" s="211" t="e">
        <f>IF('Crisis Indicator Data'!#REF!="No Data",1,IF(#REF!&lt;&gt;"",1,0))</f>
        <v>#REF!</v>
      </c>
      <c r="U91" s="211" t="e">
        <f>IF('Crisis Indicator Data'!#REF!="No Data",1,IF(#REF!&lt;&gt;"",1,0))</f>
        <v>#REF!</v>
      </c>
      <c r="V91" s="211" t="e">
        <f>IF('Crisis Indicator Data'!#REF!="No Data",1,IF(#REF!&lt;&gt;"",1,0))</f>
        <v>#REF!</v>
      </c>
      <c r="W91" s="211" t="e">
        <f>IF('Crisis Indicator Data'!#REF!="No Data",1,IF(#REF!&lt;&gt;"",1,0))</f>
        <v>#REF!</v>
      </c>
      <c r="X91" s="211" t="e">
        <f>IF('Crisis Indicator Data'!#REF!="No Data",1,IF(#REF!&lt;&gt;"",1,0))</f>
        <v>#REF!</v>
      </c>
      <c r="Y91" s="211" t="e">
        <f>IF('Crisis Indicator Data'!#REF!="No Data",1,IF(#REF!&lt;&gt;"",1,0))</f>
        <v>#REF!</v>
      </c>
      <c r="Z91" s="211" t="e">
        <f>IF('Crisis Indicator Data'!#REF!="No Data",1,IF(#REF!&lt;&gt;"",1,0))</f>
        <v>#REF!</v>
      </c>
      <c r="AA91" s="211" t="e">
        <f>IF('Crisis Indicator Data'!#REF!="No Data",1,IF(#REF!&lt;&gt;"",1,0))</f>
        <v>#REF!</v>
      </c>
      <c r="AB91" s="211" t="e">
        <f>IF('Crisis Indicator Data'!#REF!="No Data",1,IF(#REF!&lt;&gt;"",1,0))</f>
        <v>#REF!</v>
      </c>
      <c r="AC91" s="211" t="e">
        <f>IF('Crisis Indicator Data'!#REF!="No Data",1,IF(#REF!&lt;&gt;"",1,0))</f>
        <v>#REF!</v>
      </c>
      <c r="AD91" s="211" t="e">
        <f>IF('Crisis Indicator Data'!#REF!="No Data",1,IF(#REF!&lt;&gt;"",1,0))</f>
        <v>#REF!</v>
      </c>
      <c r="AE91" s="211" t="e">
        <f>IF('Crisis Indicator Data'!#REF!="No Data",1,IF(#REF!&lt;&gt;"",1,0))</f>
        <v>#REF!</v>
      </c>
      <c r="AF91" s="211" t="e">
        <f>IF('Crisis Indicator Data'!#REF!="No Data",1,IF(#REF!&lt;&gt;"",1,0))</f>
        <v>#REF!</v>
      </c>
      <c r="AG91" s="211" t="e">
        <f>IF('Crisis Indicator Data'!#REF!="No Data",1,IF(#REF!&lt;&gt;"",1,0))</f>
        <v>#REF!</v>
      </c>
      <c r="AH91" s="211" t="e">
        <f>IF('Crisis Indicator Data'!#REF!="No Data",1,IF(#REF!&lt;&gt;"",1,0))</f>
        <v>#REF!</v>
      </c>
      <c r="AI91" s="211" t="e">
        <f>IF('Crisis Indicator Data'!#REF!="No Data",1,IF(#REF!&lt;&gt;"",1,0))</f>
        <v>#REF!</v>
      </c>
      <c r="AJ91" s="211" t="e">
        <f>IF('Crisis Indicator Data'!#REF!="No Data",1,IF(#REF!&lt;&gt;"",1,0))</f>
        <v>#REF!</v>
      </c>
      <c r="AK91" s="211" t="e">
        <f>IF('Crisis Indicator Data'!#REF!="No Data",1,IF(#REF!&lt;&gt;"",1,0))</f>
        <v>#REF!</v>
      </c>
      <c r="AL91" s="211" t="e">
        <f>IF('Crisis Indicator Data'!#REF!="No Data",1,IF(#REF!&lt;&gt;"",1,0))</f>
        <v>#REF!</v>
      </c>
      <c r="AM91" s="211" t="e">
        <f>IF('Crisis Indicator Data'!#REF!="No Data",1,IF(#REF!&lt;&gt;"",1,0))</f>
        <v>#REF!</v>
      </c>
      <c r="AN91" s="211" t="e">
        <f>IF('Crisis Indicator Data'!#REF!="No Data",1,IF(#REF!&lt;&gt;"",1,0))</f>
        <v>#REF!</v>
      </c>
      <c r="AO91" s="211" t="e">
        <f>IF('Crisis Indicator Data'!#REF!="No Data",1,IF(#REF!&lt;&gt;"",1,0))</f>
        <v>#REF!</v>
      </c>
      <c r="AP91" s="211" t="e">
        <f>IF('Crisis Indicator Data'!#REF!="No Data",1,IF(#REF!&lt;&gt;"",1,0))</f>
        <v>#REF!</v>
      </c>
      <c r="AQ91" s="211" t="e">
        <f>IF('Crisis Indicator Data'!#REF!="No Data",1,IF(#REF!&lt;&gt;"",1,0))</f>
        <v>#REF!</v>
      </c>
      <c r="AR91" s="211" t="e">
        <f>IF('Crisis Indicator Data'!#REF!="No Data",1,IF(#REF!&lt;&gt;"",1,0))</f>
        <v>#REF!</v>
      </c>
      <c r="AS91" s="211" t="e">
        <f>IF('Crisis Indicator Data'!#REF!="No Data",1,IF(#REF!&lt;&gt;"",1,0))</f>
        <v>#REF!</v>
      </c>
      <c r="AT91" s="211" t="e">
        <f>IF('Crisis Indicator Data'!#REF!="No Data",1,IF(#REF!&lt;&gt;"",1,0))</f>
        <v>#REF!</v>
      </c>
      <c r="AU91" s="211" t="e">
        <f>IF('Crisis Indicator Data'!#REF!="No Data",1,IF(#REF!&lt;&gt;"",1,0))</f>
        <v>#REF!</v>
      </c>
      <c r="AV91" s="211" t="e">
        <f>IF('Crisis Indicator Data'!#REF!="No Data",1,IF(#REF!&lt;&gt;"",1,0))</f>
        <v>#REF!</v>
      </c>
      <c r="AW91" s="211" t="e">
        <f>IF('Crisis Indicator Data'!#REF!="No Data",1,IF(#REF!&lt;&gt;"",1,0))</f>
        <v>#REF!</v>
      </c>
      <c r="AX91" s="211" t="e">
        <f>IF('Crisis Indicator Data'!#REF!="No Data",1,IF(#REF!&lt;&gt;"",1,0))</f>
        <v>#REF!</v>
      </c>
      <c r="AY91" s="211" t="e">
        <f>IF('Crisis Indicator Data'!#REF!="No Data",1,IF(#REF!&lt;&gt;"",1,0))</f>
        <v>#REF!</v>
      </c>
      <c r="AZ91" s="211" t="e">
        <f>IF('Crisis Indicator Data'!#REF!="No Data",1,IF(#REF!&lt;&gt;"",1,0))</f>
        <v>#REF!</v>
      </c>
      <c r="BA91" t="e">
        <f t="shared" si="4"/>
        <v>#REF!</v>
      </c>
      <c r="BB91" s="22" t="e">
        <f t="shared" si="5"/>
        <v>#REF!</v>
      </c>
    </row>
    <row r="92" spans="1:54" x14ac:dyDescent="0.25">
      <c r="A92" t="s">
        <v>8504</v>
      </c>
      <c r="B92" s="211" t="e">
        <f>IF('Crisis Indicator Data'!#REF!="No Data",1,IF(#REF!&lt;&gt;"",1,0))</f>
        <v>#REF!</v>
      </c>
      <c r="C92" s="211" t="e">
        <f>IF('Crisis Indicator Data'!#REF!="No Data",1,IF(#REF!&lt;&gt;"",1,0))</f>
        <v>#REF!</v>
      </c>
      <c r="D92" s="211" t="e">
        <f>IF('Crisis Indicator Data'!#REF!="No Data",1,IF(#REF!&lt;&gt;"",1,0))</f>
        <v>#REF!</v>
      </c>
      <c r="E92" s="211" t="e">
        <f>IF('Crisis Indicator Data'!#REF!="No Data",1,IF(#REF!&lt;&gt;"",1,0))</f>
        <v>#REF!</v>
      </c>
      <c r="F92" s="211" t="e">
        <f>IF('Crisis Indicator Data'!#REF!="No Data",1,IF(#REF!&lt;&gt;"",1,0))</f>
        <v>#REF!</v>
      </c>
      <c r="G92" s="211" t="e">
        <f>IF('Crisis Indicator Data'!#REF!="No Data",1,IF(#REF!&lt;&gt;"",1,0))</f>
        <v>#REF!</v>
      </c>
      <c r="H92" s="211" t="e">
        <f>IF('Crisis Indicator Data'!#REF!="No Data",1,IF(#REF!&lt;&gt;"",1,0))</f>
        <v>#REF!</v>
      </c>
      <c r="I92" s="211" t="e">
        <f>IF('Crisis Indicator Data'!#REF!="No Data",1,IF(#REF!&lt;&gt;"",1,0))</f>
        <v>#REF!</v>
      </c>
      <c r="J92" s="211" t="e">
        <f>IF('Crisis Indicator Data'!#REF!="No Data",1,IF(#REF!&lt;&gt;"",1,0))</f>
        <v>#REF!</v>
      </c>
      <c r="K92" s="211" t="e">
        <f>IF('Crisis Indicator Data'!#REF!="No Data",1,IF(#REF!&lt;&gt;"",1,0))</f>
        <v>#REF!</v>
      </c>
      <c r="L92" s="211" t="e">
        <f>IF('Crisis Indicator Data'!#REF!="No Data",1,IF(#REF!&lt;&gt;"",1,0))</f>
        <v>#REF!</v>
      </c>
      <c r="M92" s="211" t="e">
        <f>IF('Crisis Indicator Data'!#REF!="No Data",1,IF(#REF!&lt;&gt;"",1,0))</f>
        <v>#REF!</v>
      </c>
      <c r="N92" s="211" t="e">
        <f>IF('Crisis Indicator Data'!#REF!="No Data",1,IF(#REF!&lt;&gt;"",1,0))</f>
        <v>#REF!</v>
      </c>
      <c r="O92" s="211" t="e">
        <f>IF('Crisis Indicator Data'!#REF!="No Data",1,IF(#REF!&lt;&gt;"",1,0))</f>
        <v>#REF!</v>
      </c>
      <c r="P92" s="211" t="e">
        <f>IF('Crisis Indicator Data'!#REF!="No Data",1,IF(#REF!&lt;&gt;"",1,0))</f>
        <v>#REF!</v>
      </c>
      <c r="Q92" s="211" t="e">
        <f>IF('Crisis Indicator Data'!#REF!="No Data",1,IF(#REF!&lt;&gt;"",1,0))</f>
        <v>#REF!</v>
      </c>
      <c r="R92" s="211" t="e">
        <f>IF('Crisis Indicator Data'!#REF!="No Data",1,IF(#REF!&lt;&gt;"",1,0))</f>
        <v>#REF!</v>
      </c>
      <c r="S92" s="211" t="e">
        <f>IF('Crisis Indicator Data'!#REF!="No Data",1,IF(#REF!&lt;&gt;"",1,0))</f>
        <v>#REF!</v>
      </c>
      <c r="T92" s="211" t="e">
        <f>IF('Crisis Indicator Data'!#REF!="No Data",1,IF(#REF!&lt;&gt;"",1,0))</f>
        <v>#REF!</v>
      </c>
      <c r="U92" s="211" t="e">
        <f>IF('Crisis Indicator Data'!#REF!="No Data",1,IF(#REF!&lt;&gt;"",1,0))</f>
        <v>#REF!</v>
      </c>
      <c r="V92" s="211" t="e">
        <f>IF('Crisis Indicator Data'!#REF!="No Data",1,IF(#REF!&lt;&gt;"",1,0))</f>
        <v>#REF!</v>
      </c>
      <c r="W92" s="211" t="e">
        <f>IF('Crisis Indicator Data'!#REF!="No Data",1,IF(#REF!&lt;&gt;"",1,0))</f>
        <v>#REF!</v>
      </c>
      <c r="X92" s="211" t="e">
        <f>IF('Crisis Indicator Data'!#REF!="No Data",1,IF(#REF!&lt;&gt;"",1,0))</f>
        <v>#REF!</v>
      </c>
      <c r="Y92" s="211" t="e">
        <f>IF('Crisis Indicator Data'!#REF!="No Data",1,IF(#REF!&lt;&gt;"",1,0))</f>
        <v>#REF!</v>
      </c>
      <c r="Z92" s="211" t="e">
        <f>IF('Crisis Indicator Data'!#REF!="No Data",1,IF(#REF!&lt;&gt;"",1,0))</f>
        <v>#REF!</v>
      </c>
      <c r="AA92" s="211" t="e">
        <f>IF('Crisis Indicator Data'!#REF!="No Data",1,IF(#REF!&lt;&gt;"",1,0))</f>
        <v>#REF!</v>
      </c>
      <c r="AB92" s="211" t="e">
        <f>IF('Crisis Indicator Data'!#REF!="No Data",1,IF(#REF!&lt;&gt;"",1,0))</f>
        <v>#REF!</v>
      </c>
      <c r="AC92" s="211" t="e">
        <f>IF('Crisis Indicator Data'!#REF!="No Data",1,IF(#REF!&lt;&gt;"",1,0))</f>
        <v>#REF!</v>
      </c>
      <c r="AD92" s="211" t="e">
        <f>IF('Crisis Indicator Data'!#REF!="No Data",1,IF(#REF!&lt;&gt;"",1,0))</f>
        <v>#REF!</v>
      </c>
      <c r="AE92" s="211" t="e">
        <f>IF('Crisis Indicator Data'!#REF!="No Data",1,IF(#REF!&lt;&gt;"",1,0))</f>
        <v>#REF!</v>
      </c>
      <c r="AF92" s="211" t="e">
        <f>IF('Crisis Indicator Data'!#REF!="No Data",1,IF(#REF!&lt;&gt;"",1,0))</f>
        <v>#REF!</v>
      </c>
      <c r="AG92" s="211" t="e">
        <f>IF('Crisis Indicator Data'!#REF!="No Data",1,IF(#REF!&lt;&gt;"",1,0))</f>
        <v>#REF!</v>
      </c>
      <c r="AH92" s="211" t="e">
        <f>IF('Crisis Indicator Data'!#REF!="No Data",1,IF(#REF!&lt;&gt;"",1,0))</f>
        <v>#REF!</v>
      </c>
      <c r="AI92" s="211" t="e">
        <f>IF('Crisis Indicator Data'!#REF!="No Data",1,IF(#REF!&lt;&gt;"",1,0))</f>
        <v>#REF!</v>
      </c>
      <c r="AJ92" s="211" t="e">
        <f>IF('Crisis Indicator Data'!#REF!="No Data",1,IF(#REF!&lt;&gt;"",1,0))</f>
        <v>#REF!</v>
      </c>
      <c r="AK92" s="211" t="e">
        <f>IF('Crisis Indicator Data'!#REF!="No Data",1,IF(#REF!&lt;&gt;"",1,0))</f>
        <v>#REF!</v>
      </c>
      <c r="AL92" s="211" t="e">
        <f>IF('Crisis Indicator Data'!#REF!="No Data",1,IF(#REF!&lt;&gt;"",1,0))</f>
        <v>#REF!</v>
      </c>
      <c r="AM92" s="211" t="e">
        <f>IF('Crisis Indicator Data'!#REF!="No Data",1,IF(#REF!&lt;&gt;"",1,0))</f>
        <v>#REF!</v>
      </c>
      <c r="AN92" s="211" t="e">
        <f>IF('Crisis Indicator Data'!#REF!="No Data",1,IF(#REF!&lt;&gt;"",1,0))</f>
        <v>#REF!</v>
      </c>
      <c r="AO92" s="211" t="e">
        <f>IF('Crisis Indicator Data'!#REF!="No Data",1,IF(#REF!&lt;&gt;"",1,0))</f>
        <v>#REF!</v>
      </c>
      <c r="AP92" s="211" t="e">
        <f>IF('Crisis Indicator Data'!#REF!="No Data",1,IF(#REF!&lt;&gt;"",1,0))</f>
        <v>#REF!</v>
      </c>
      <c r="AQ92" s="211" t="e">
        <f>IF('Crisis Indicator Data'!#REF!="No Data",1,IF(#REF!&lt;&gt;"",1,0))</f>
        <v>#REF!</v>
      </c>
      <c r="AR92" s="211" t="e">
        <f>IF('Crisis Indicator Data'!#REF!="No Data",1,IF(#REF!&lt;&gt;"",1,0))</f>
        <v>#REF!</v>
      </c>
      <c r="AS92" s="211" t="e">
        <f>IF('Crisis Indicator Data'!#REF!="No Data",1,IF(#REF!&lt;&gt;"",1,0))</f>
        <v>#REF!</v>
      </c>
      <c r="AT92" s="211" t="e">
        <f>IF('Crisis Indicator Data'!#REF!="No Data",1,IF(#REF!&lt;&gt;"",1,0))</f>
        <v>#REF!</v>
      </c>
      <c r="AU92" s="211" t="e">
        <f>IF('Crisis Indicator Data'!#REF!="No Data",1,IF(#REF!&lt;&gt;"",1,0))</f>
        <v>#REF!</v>
      </c>
      <c r="AV92" s="211" t="e">
        <f>IF('Crisis Indicator Data'!#REF!="No Data",1,IF(#REF!&lt;&gt;"",1,0))</f>
        <v>#REF!</v>
      </c>
      <c r="AW92" s="211" t="e">
        <f>IF('Crisis Indicator Data'!#REF!="No Data",1,IF(#REF!&lt;&gt;"",1,0))</f>
        <v>#REF!</v>
      </c>
      <c r="AX92" s="211" t="e">
        <f>IF('Crisis Indicator Data'!#REF!="No Data",1,IF(#REF!&lt;&gt;"",1,0))</f>
        <v>#REF!</v>
      </c>
      <c r="AY92" s="211" t="e">
        <f>IF('Crisis Indicator Data'!#REF!="No Data",1,IF(#REF!&lt;&gt;"",1,0))</f>
        <v>#REF!</v>
      </c>
      <c r="AZ92" s="211" t="e">
        <f>IF('Crisis Indicator Data'!#REF!="No Data",1,IF(#REF!&lt;&gt;"",1,0))</f>
        <v>#REF!</v>
      </c>
      <c r="BA92" t="e">
        <f t="shared" si="4"/>
        <v>#REF!</v>
      </c>
      <c r="BB92" s="22" t="e">
        <f t="shared" si="5"/>
        <v>#REF!</v>
      </c>
    </row>
    <row r="93" spans="1:54" x14ac:dyDescent="0.25">
      <c r="A93" t="s">
        <v>8516</v>
      </c>
      <c r="B93" s="211" t="e">
        <f>IF('Crisis Indicator Data'!#REF!="No Data",1,IF(#REF!&lt;&gt;"",1,0))</f>
        <v>#REF!</v>
      </c>
      <c r="C93" s="211" t="e">
        <f>IF('Crisis Indicator Data'!#REF!="No Data",1,IF(#REF!&lt;&gt;"",1,0))</f>
        <v>#REF!</v>
      </c>
      <c r="D93" s="211" t="e">
        <f>IF('Crisis Indicator Data'!#REF!="No Data",1,IF(#REF!&lt;&gt;"",1,0))</f>
        <v>#REF!</v>
      </c>
      <c r="E93" s="211" t="e">
        <f>IF('Crisis Indicator Data'!#REF!="No Data",1,IF(#REF!&lt;&gt;"",1,0))</f>
        <v>#REF!</v>
      </c>
      <c r="F93" s="211" t="e">
        <f>IF('Crisis Indicator Data'!#REF!="No Data",1,IF(#REF!&lt;&gt;"",1,0))</f>
        <v>#REF!</v>
      </c>
      <c r="G93" s="211" t="e">
        <f>IF('Crisis Indicator Data'!#REF!="No Data",1,IF(#REF!&lt;&gt;"",1,0))</f>
        <v>#REF!</v>
      </c>
      <c r="H93" s="211" t="e">
        <f>IF('Crisis Indicator Data'!#REF!="No Data",1,IF(#REF!&lt;&gt;"",1,0))</f>
        <v>#REF!</v>
      </c>
      <c r="I93" s="211" t="e">
        <f>IF('Crisis Indicator Data'!#REF!="No Data",1,IF(#REF!&lt;&gt;"",1,0))</f>
        <v>#REF!</v>
      </c>
      <c r="J93" s="211" t="e">
        <f>IF('Crisis Indicator Data'!#REF!="No Data",1,IF(#REF!&lt;&gt;"",1,0))</f>
        <v>#REF!</v>
      </c>
      <c r="K93" s="211" t="e">
        <f>IF('Crisis Indicator Data'!#REF!="No Data",1,IF(#REF!&lt;&gt;"",1,0))</f>
        <v>#REF!</v>
      </c>
      <c r="L93" s="211" t="e">
        <f>IF('Crisis Indicator Data'!#REF!="No Data",1,IF(#REF!&lt;&gt;"",1,0))</f>
        <v>#REF!</v>
      </c>
      <c r="M93" s="211" t="e">
        <f>IF('Crisis Indicator Data'!#REF!="No Data",1,IF(#REF!&lt;&gt;"",1,0))</f>
        <v>#REF!</v>
      </c>
      <c r="N93" s="211" t="e">
        <f>IF('Crisis Indicator Data'!#REF!="No Data",1,IF(#REF!&lt;&gt;"",1,0))</f>
        <v>#REF!</v>
      </c>
      <c r="O93" s="211" t="e">
        <f>IF('Crisis Indicator Data'!#REF!="No Data",1,IF(#REF!&lt;&gt;"",1,0))</f>
        <v>#REF!</v>
      </c>
      <c r="P93" s="211" t="e">
        <f>IF('Crisis Indicator Data'!#REF!="No Data",1,IF(#REF!&lt;&gt;"",1,0))</f>
        <v>#REF!</v>
      </c>
      <c r="Q93" s="211" t="e">
        <f>IF('Crisis Indicator Data'!#REF!="No Data",1,IF(#REF!&lt;&gt;"",1,0))</f>
        <v>#REF!</v>
      </c>
      <c r="R93" s="211" t="e">
        <f>IF('Crisis Indicator Data'!#REF!="No Data",1,IF(#REF!&lt;&gt;"",1,0))</f>
        <v>#REF!</v>
      </c>
      <c r="S93" s="211" t="e">
        <f>IF('Crisis Indicator Data'!#REF!="No Data",1,IF(#REF!&lt;&gt;"",1,0))</f>
        <v>#REF!</v>
      </c>
      <c r="T93" s="211" t="e">
        <f>IF('Crisis Indicator Data'!#REF!="No Data",1,IF(#REF!&lt;&gt;"",1,0))</f>
        <v>#REF!</v>
      </c>
      <c r="U93" s="211" t="e">
        <f>IF('Crisis Indicator Data'!#REF!="No Data",1,IF(#REF!&lt;&gt;"",1,0))</f>
        <v>#REF!</v>
      </c>
      <c r="V93" s="211" t="e">
        <f>IF('Crisis Indicator Data'!#REF!="No Data",1,IF(#REF!&lt;&gt;"",1,0))</f>
        <v>#REF!</v>
      </c>
      <c r="W93" s="211" t="e">
        <f>IF('Crisis Indicator Data'!#REF!="No Data",1,IF(#REF!&lt;&gt;"",1,0))</f>
        <v>#REF!</v>
      </c>
      <c r="X93" s="211" t="e">
        <f>IF('Crisis Indicator Data'!#REF!="No Data",1,IF(#REF!&lt;&gt;"",1,0))</f>
        <v>#REF!</v>
      </c>
      <c r="Y93" s="211" t="e">
        <f>IF('Crisis Indicator Data'!#REF!="No Data",1,IF(#REF!&lt;&gt;"",1,0))</f>
        <v>#REF!</v>
      </c>
      <c r="Z93" s="211" t="e">
        <f>IF('Crisis Indicator Data'!#REF!="No Data",1,IF(#REF!&lt;&gt;"",1,0))</f>
        <v>#REF!</v>
      </c>
      <c r="AA93" s="211" t="e">
        <f>IF('Crisis Indicator Data'!#REF!="No Data",1,IF(#REF!&lt;&gt;"",1,0))</f>
        <v>#REF!</v>
      </c>
      <c r="AB93" s="211" t="e">
        <f>IF('Crisis Indicator Data'!#REF!="No Data",1,IF(#REF!&lt;&gt;"",1,0))</f>
        <v>#REF!</v>
      </c>
      <c r="AC93" s="211" t="e">
        <f>IF('Crisis Indicator Data'!#REF!="No Data",1,IF(#REF!&lt;&gt;"",1,0))</f>
        <v>#REF!</v>
      </c>
      <c r="AD93" s="211" t="e">
        <f>IF('Crisis Indicator Data'!#REF!="No Data",1,IF(#REF!&lt;&gt;"",1,0))</f>
        <v>#REF!</v>
      </c>
      <c r="AE93" s="211" t="e">
        <f>IF('Crisis Indicator Data'!#REF!="No Data",1,IF(#REF!&lt;&gt;"",1,0))</f>
        <v>#REF!</v>
      </c>
      <c r="AF93" s="211" t="e">
        <f>IF('Crisis Indicator Data'!#REF!="No Data",1,IF(#REF!&lt;&gt;"",1,0))</f>
        <v>#REF!</v>
      </c>
      <c r="AG93" s="211" t="e">
        <f>IF('Crisis Indicator Data'!#REF!="No Data",1,IF(#REF!&lt;&gt;"",1,0))</f>
        <v>#REF!</v>
      </c>
      <c r="AH93" s="211" t="e">
        <f>IF('Crisis Indicator Data'!#REF!="No Data",1,IF(#REF!&lt;&gt;"",1,0))</f>
        <v>#REF!</v>
      </c>
      <c r="AI93" s="211" t="e">
        <f>IF('Crisis Indicator Data'!#REF!="No Data",1,IF(#REF!&lt;&gt;"",1,0))</f>
        <v>#REF!</v>
      </c>
      <c r="AJ93" s="211" t="e">
        <f>IF('Crisis Indicator Data'!#REF!="No Data",1,IF(#REF!&lt;&gt;"",1,0))</f>
        <v>#REF!</v>
      </c>
      <c r="AK93" s="211" t="e">
        <f>IF('Crisis Indicator Data'!#REF!="No Data",1,IF(#REF!&lt;&gt;"",1,0))</f>
        <v>#REF!</v>
      </c>
      <c r="AL93" s="211" t="e">
        <f>IF('Crisis Indicator Data'!#REF!="No Data",1,IF(#REF!&lt;&gt;"",1,0))</f>
        <v>#REF!</v>
      </c>
      <c r="AM93" s="211" t="e">
        <f>IF('Crisis Indicator Data'!#REF!="No Data",1,IF(#REF!&lt;&gt;"",1,0))</f>
        <v>#REF!</v>
      </c>
      <c r="AN93" s="211" t="e">
        <f>IF('Crisis Indicator Data'!#REF!="No Data",1,IF(#REF!&lt;&gt;"",1,0))</f>
        <v>#REF!</v>
      </c>
      <c r="AO93" s="211" t="e">
        <f>IF('Crisis Indicator Data'!#REF!="No Data",1,IF(#REF!&lt;&gt;"",1,0))</f>
        <v>#REF!</v>
      </c>
      <c r="AP93" s="211" t="e">
        <f>IF('Crisis Indicator Data'!#REF!="No Data",1,IF(#REF!&lt;&gt;"",1,0))</f>
        <v>#REF!</v>
      </c>
      <c r="AQ93" s="211" t="e">
        <f>IF('Crisis Indicator Data'!#REF!="No Data",1,IF(#REF!&lt;&gt;"",1,0))</f>
        <v>#REF!</v>
      </c>
      <c r="AR93" s="211" t="e">
        <f>IF('Crisis Indicator Data'!#REF!="No Data",1,IF(#REF!&lt;&gt;"",1,0))</f>
        <v>#REF!</v>
      </c>
      <c r="AS93" s="211" t="e">
        <f>IF('Crisis Indicator Data'!#REF!="No Data",1,IF(#REF!&lt;&gt;"",1,0))</f>
        <v>#REF!</v>
      </c>
      <c r="AT93" s="211" t="e">
        <f>IF('Crisis Indicator Data'!#REF!="No Data",1,IF(#REF!&lt;&gt;"",1,0))</f>
        <v>#REF!</v>
      </c>
      <c r="AU93" s="211" t="e">
        <f>IF('Crisis Indicator Data'!#REF!="No Data",1,IF(#REF!&lt;&gt;"",1,0))</f>
        <v>#REF!</v>
      </c>
      <c r="AV93" s="211" t="e">
        <f>IF('Crisis Indicator Data'!#REF!="No Data",1,IF(#REF!&lt;&gt;"",1,0))</f>
        <v>#REF!</v>
      </c>
      <c r="AW93" s="211" t="e">
        <f>IF('Crisis Indicator Data'!#REF!="No Data",1,IF(#REF!&lt;&gt;"",1,0))</f>
        <v>#REF!</v>
      </c>
      <c r="AX93" s="211" t="e">
        <f>IF('Crisis Indicator Data'!#REF!="No Data",1,IF(#REF!&lt;&gt;"",1,0))</f>
        <v>#REF!</v>
      </c>
      <c r="AY93" s="211" t="e">
        <f>IF('Crisis Indicator Data'!#REF!="No Data",1,IF(#REF!&lt;&gt;"",1,0))</f>
        <v>#REF!</v>
      </c>
      <c r="AZ93" s="211" t="e">
        <f>IF('Crisis Indicator Data'!#REF!="No Data",1,IF(#REF!&lt;&gt;"",1,0))</f>
        <v>#REF!</v>
      </c>
      <c r="BA93" t="e">
        <f t="shared" si="4"/>
        <v>#REF!</v>
      </c>
      <c r="BB93" s="22" t="e">
        <f t="shared" si="5"/>
        <v>#REF!</v>
      </c>
    </row>
    <row r="94" spans="1:54" x14ac:dyDescent="0.25">
      <c r="A94" t="s">
        <v>8532</v>
      </c>
      <c r="B94" s="211" t="e">
        <f>IF('Crisis Indicator Data'!#REF!="No Data",1,IF(#REF!&lt;&gt;"",1,0))</f>
        <v>#REF!</v>
      </c>
      <c r="C94" s="211" t="e">
        <f>IF('Crisis Indicator Data'!#REF!="No Data",1,IF(#REF!&lt;&gt;"",1,0))</f>
        <v>#REF!</v>
      </c>
      <c r="D94" s="211" t="e">
        <f>IF('Crisis Indicator Data'!#REF!="No Data",1,IF(#REF!&lt;&gt;"",1,0))</f>
        <v>#REF!</v>
      </c>
      <c r="E94" s="211" t="e">
        <f>IF('Crisis Indicator Data'!#REF!="No Data",1,IF(#REF!&lt;&gt;"",1,0))</f>
        <v>#REF!</v>
      </c>
      <c r="F94" s="211" t="e">
        <f>IF('Crisis Indicator Data'!#REF!="No Data",1,IF(#REF!&lt;&gt;"",1,0))</f>
        <v>#REF!</v>
      </c>
      <c r="G94" s="211" t="e">
        <f>IF('Crisis Indicator Data'!#REF!="No Data",1,IF(#REF!&lt;&gt;"",1,0))</f>
        <v>#REF!</v>
      </c>
      <c r="H94" s="211" t="e">
        <f>IF('Crisis Indicator Data'!#REF!="No Data",1,IF(#REF!&lt;&gt;"",1,0))</f>
        <v>#REF!</v>
      </c>
      <c r="I94" s="211" t="e">
        <f>IF('Crisis Indicator Data'!#REF!="No Data",1,IF(#REF!&lt;&gt;"",1,0))</f>
        <v>#REF!</v>
      </c>
      <c r="J94" s="211" t="e">
        <f>IF('Crisis Indicator Data'!#REF!="No Data",1,IF(#REF!&lt;&gt;"",1,0))</f>
        <v>#REF!</v>
      </c>
      <c r="K94" s="211" t="e">
        <f>IF('Crisis Indicator Data'!#REF!="No Data",1,IF(#REF!&lt;&gt;"",1,0))</f>
        <v>#REF!</v>
      </c>
      <c r="L94" s="211" t="e">
        <f>IF('Crisis Indicator Data'!#REF!="No Data",1,IF(#REF!&lt;&gt;"",1,0))</f>
        <v>#REF!</v>
      </c>
      <c r="M94" s="211" t="e">
        <f>IF('Crisis Indicator Data'!#REF!="No Data",1,IF(#REF!&lt;&gt;"",1,0))</f>
        <v>#REF!</v>
      </c>
      <c r="N94" s="211" t="e">
        <f>IF('Crisis Indicator Data'!#REF!="No Data",1,IF(#REF!&lt;&gt;"",1,0))</f>
        <v>#REF!</v>
      </c>
      <c r="O94" s="211" t="e">
        <f>IF('Crisis Indicator Data'!#REF!="No Data",1,IF(#REF!&lt;&gt;"",1,0))</f>
        <v>#REF!</v>
      </c>
      <c r="P94" s="211" t="e">
        <f>IF('Crisis Indicator Data'!#REF!="No Data",1,IF(#REF!&lt;&gt;"",1,0))</f>
        <v>#REF!</v>
      </c>
      <c r="Q94" s="211" t="e">
        <f>IF('Crisis Indicator Data'!#REF!="No Data",1,IF(#REF!&lt;&gt;"",1,0))</f>
        <v>#REF!</v>
      </c>
      <c r="R94" s="211" t="e">
        <f>IF('Crisis Indicator Data'!#REF!="No Data",1,IF(#REF!&lt;&gt;"",1,0))</f>
        <v>#REF!</v>
      </c>
      <c r="S94" s="211" t="e">
        <f>IF('Crisis Indicator Data'!#REF!="No Data",1,IF(#REF!&lt;&gt;"",1,0))</f>
        <v>#REF!</v>
      </c>
      <c r="T94" s="211" t="e">
        <f>IF('Crisis Indicator Data'!#REF!="No Data",1,IF(#REF!&lt;&gt;"",1,0))</f>
        <v>#REF!</v>
      </c>
      <c r="U94" s="211" t="e">
        <f>IF('Crisis Indicator Data'!#REF!="No Data",1,IF(#REF!&lt;&gt;"",1,0))</f>
        <v>#REF!</v>
      </c>
      <c r="V94" s="211" t="e">
        <f>IF('Crisis Indicator Data'!#REF!="No Data",1,IF(#REF!&lt;&gt;"",1,0))</f>
        <v>#REF!</v>
      </c>
      <c r="W94" s="211" t="e">
        <f>IF('Crisis Indicator Data'!#REF!="No Data",1,IF(#REF!&lt;&gt;"",1,0))</f>
        <v>#REF!</v>
      </c>
      <c r="X94" s="211" t="e">
        <f>IF('Crisis Indicator Data'!#REF!="No Data",1,IF(#REF!&lt;&gt;"",1,0))</f>
        <v>#REF!</v>
      </c>
      <c r="Y94" s="211" t="e">
        <f>IF('Crisis Indicator Data'!#REF!="No Data",1,IF(#REF!&lt;&gt;"",1,0))</f>
        <v>#REF!</v>
      </c>
      <c r="Z94" s="211" t="e">
        <f>IF('Crisis Indicator Data'!#REF!="No Data",1,IF(#REF!&lt;&gt;"",1,0))</f>
        <v>#REF!</v>
      </c>
      <c r="AA94" s="211" t="e">
        <f>IF('Crisis Indicator Data'!#REF!="No Data",1,IF(#REF!&lt;&gt;"",1,0))</f>
        <v>#REF!</v>
      </c>
      <c r="AB94" s="211" t="e">
        <f>IF('Crisis Indicator Data'!#REF!="No Data",1,IF(#REF!&lt;&gt;"",1,0))</f>
        <v>#REF!</v>
      </c>
      <c r="AC94" s="211" t="e">
        <f>IF('Crisis Indicator Data'!#REF!="No Data",1,IF(#REF!&lt;&gt;"",1,0))</f>
        <v>#REF!</v>
      </c>
      <c r="AD94" s="211" t="e">
        <f>IF('Crisis Indicator Data'!#REF!="No Data",1,IF(#REF!&lt;&gt;"",1,0))</f>
        <v>#REF!</v>
      </c>
      <c r="AE94" s="211" t="e">
        <f>IF('Crisis Indicator Data'!#REF!="No Data",1,IF(#REF!&lt;&gt;"",1,0))</f>
        <v>#REF!</v>
      </c>
      <c r="AF94" s="211" t="e">
        <f>IF('Crisis Indicator Data'!#REF!="No Data",1,IF(#REF!&lt;&gt;"",1,0))</f>
        <v>#REF!</v>
      </c>
      <c r="AG94" s="211" t="e">
        <f>IF('Crisis Indicator Data'!#REF!="No Data",1,IF(#REF!&lt;&gt;"",1,0))</f>
        <v>#REF!</v>
      </c>
      <c r="AH94" s="211" t="e">
        <f>IF('Crisis Indicator Data'!#REF!="No Data",1,IF(#REF!&lt;&gt;"",1,0))</f>
        <v>#REF!</v>
      </c>
      <c r="AI94" s="211" t="e">
        <f>IF('Crisis Indicator Data'!#REF!="No Data",1,IF(#REF!&lt;&gt;"",1,0))</f>
        <v>#REF!</v>
      </c>
      <c r="AJ94" s="211" t="e">
        <f>IF('Crisis Indicator Data'!#REF!="No Data",1,IF(#REF!&lt;&gt;"",1,0))</f>
        <v>#REF!</v>
      </c>
      <c r="AK94" s="211" t="e">
        <f>IF('Crisis Indicator Data'!#REF!="No Data",1,IF(#REF!&lt;&gt;"",1,0))</f>
        <v>#REF!</v>
      </c>
      <c r="AL94" s="211" t="e">
        <f>IF('Crisis Indicator Data'!#REF!="No Data",1,IF(#REF!&lt;&gt;"",1,0))</f>
        <v>#REF!</v>
      </c>
      <c r="AM94" s="211" t="e">
        <f>IF('Crisis Indicator Data'!#REF!="No Data",1,IF(#REF!&lt;&gt;"",1,0))</f>
        <v>#REF!</v>
      </c>
      <c r="AN94" s="211" t="e">
        <f>IF('Crisis Indicator Data'!#REF!="No Data",1,IF(#REF!&lt;&gt;"",1,0))</f>
        <v>#REF!</v>
      </c>
      <c r="AO94" s="211" t="e">
        <f>IF('Crisis Indicator Data'!#REF!="No Data",1,IF(#REF!&lt;&gt;"",1,0))</f>
        <v>#REF!</v>
      </c>
      <c r="AP94" s="211" t="e">
        <f>IF('Crisis Indicator Data'!#REF!="No Data",1,IF(#REF!&lt;&gt;"",1,0))</f>
        <v>#REF!</v>
      </c>
      <c r="AQ94" s="211" t="e">
        <f>IF('Crisis Indicator Data'!#REF!="No Data",1,IF(#REF!&lt;&gt;"",1,0))</f>
        <v>#REF!</v>
      </c>
      <c r="AR94" s="211" t="e">
        <f>IF('Crisis Indicator Data'!#REF!="No Data",1,IF(#REF!&lt;&gt;"",1,0))</f>
        <v>#REF!</v>
      </c>
      <c r="AS94" s="211" t="e">
        <f>IF('Crisis Indicator Data'!#REF!="No Data",1,IF(#REF!&lt;&gt;"",1,0))</f>
        <v>#REF!</v>
      </c>
      <c r="AT94" s="211" t="e">
        <f>IF('Crisis Indicator Data'!#REF!="No Data",1,IF(#REF!&lt;&gt;"",1,0))</f>
        <v>#REF!</v>
      </c>
      <c r="AU94" s="211" t="e">
        <f>IF('Crisis Indicator Data'!#REF!="No Data",1,IF(#REF!&lt;&gt;"",1,0))</f>
        <v>#REF!</v>
      </c>
      <c r="AV94" s="211" t="e">
        <f>IF('Crisis Indicator Data'!#REF!="No Data",1,IF(#REF!&lt;&gt;"",1,0))</f>
        <v>#REF!</v>
      </c>
      <c r="AW94" s="211" t="e">
        <f>IF('Crisis Indicator Data'!#REF!="No Data",1,IF(#REF!&lt;&gt;"",1,0))</f>
        <v>#REF!</v>
      </c>
      <c r="AX94" s="211" t="e">
        <f>IF('Crisis Indicator Data'!#REF!="No Data",1,IF(#REF!&lt;&gt;"",1,0))</f>
        <v>#REF!</v>
      </c>
      <c r="AY94" s="211" t="e">
        <f>IF('Crisis Indicator Data'!#REF!="No Data",1,IF(#REF!&lt;&gt;"",1,0))</f>
        <v>#REF!</v>
      </c>
      <c r="AZ94" s="211" t="e">
        <f>IF('Crisis Indicator Data'!#REF!="No Data",1,IF(#REF!&lt;&gt;"",1,0))</f>
        <v>#REF!</v>
      </c>
      <c r="BA94" t="e">
        <f t="shared" si="4"/>
        <v>#REF!</v>
      </c>
      <c r="BB94" s="22" t="e">
        <f t="shared" si="5"/>
        <v>#REF!</v>
      </c>
    </row>
    <row r="95" spans="1:54" x14ac:dyDescent="0.25">
      <c r="A95" t="s">
        <v>8517</v>
      </c>
      <c r="B95" s="211" t="e">
        <f>IF('Crisis Indicator Data'!#REF!="No Data",1,IF(#REF!&lt;&gt;"",1,0))</f>
        <v>#REF!</v>
      </c>
      <c r="C95" s="211" t="e">
        <f>IF('Crisis Indicator Data'!#REF!="No Data",1,IF(#REF!&lt;&gt;"",1,0))</f>
        <v>#REF!</v>
      </c>
      <c r="D95" s="211" t="e">
        <f>IF('Crisis Indicator Data'!#REF!="No Data",1,IF(#REF!&lt;&gt;"",1,0))</f>
        <v>#REF!</v>
      </c>
      <c r="E95" s="211" t="e">
        <f>IF('Crisis Indicator Data'!#REF!="No Data",1,IF(#REF!&lt;&gt;"",1,0))</f>
        <v>#REF!</v>
      </c>
      <c r="F95" s="211" t="e">
        <f>IF('Crisis Indicator Data'!#REF!="No Data",1,IF(#REF!&lt;&gt;"",1,0))</f>
        <v>#REF!</v>
      </c>
      <c r="G95" s="211" t="e">
        <f>IF('Crisis Indicator Data'!#REF!="No Data",1,IF(#REF!&lt;&gt;"",1,0))</f>
        <v>#REF!</v>
      </c>
      <c r="H95" s="211" t="e">
        <f>IF('Crisis Indicator Data'!#REF!="No Data",1,IF(#REF!&lt;&gt;"",1,0))</f>
        <v>#REF!</v>
      </c>
      <c r="I95" s="211" t="e">
        <f>IF('Crisis Indicator Data'!#REF!="No Data",1,IF(#REF!&lt;&gt;"",1,0))</f>
        <v>#REF!</v>
      </c>
      <c r="J95" s="211" t="e">
        <f>IF('Crisis Indicator Data'!#REF!="No Data",1,IF(#REF!&lt;&gt;"",1,0))</f>
        <v>#REF!</v>
      </c>
      <c r="K95" s="211" t="e">
        <f>IF('Crisis Indicator Data'!#REF!="No Data",1,IF(#REF!&lt;&gt;"",1,0))</f>
        <v>#REF!</v>
      </c>
      <c r="L95" s="211" t="e">
        <f>IF('Crisis Indicator Data'!#REF!="No Data",1,IF(#REF!&lt;&gt;"",1,0))</f>
        <v>#REF!</v>
      </c>
      <c r="M95" s="211" t="e">
        <f>IF('Crisis Indicator Data'!#REF!="No Data",1,IF(#REF!&lt;&gt;"",1,0))</f>
        <v>#REF!</v>
      </c>
      <c r="N95" s="211" t="e">
        <f>IF('Crisis Indicator Data'!#REF!="No Data",1,IF(#REF!&lt;&gt;"",1,0))</f>
        <v>#REF!</v>
      </c>
      <c r="O95" s="211" t="e">
        <f>IF('Crisis Indicator Data'!#REF!="No Data",1,IF(#REF!&lt;&gt;"",1,0))</f>
        <v>#REF!</v>
      </c>
      <c r="P95" s="211" t="e">
        <f>IF('Crisis Indicator Data'!#REF!="No Data",1,IF(#REF!&lt;&gt;"",1,0))</f>
        <v>#REF!</v>
      </c>
      <c r="Q95" s="211" t="e">
        <f>IF('Crisis Indicator Data'!#REF!="No Data",1,IF(#REF!&lt;&gt;"",1,0))</f>
        <v>#REF!</v>
      </c>
      <c r="R95" s="211" t="e">
        <f>IF('Crisis Indicator Data'!#REF!="No Data",1,IF(#REF!&lt;&gt;"",1,0))</f>
        <v>#REF!</v>
      </c>
      <c r="S95" s="211" t="e">
        <f>IF('Crisis Indicator Data'!#REF!="No Data",1,IF(#REF!&lt;&gt;"",1,0))</f>
        <v>#REF!</v>
      </c>
      <c r="T95" s="211" t="e">
        <f>IF('Crisis Indicator Data'!#REF!="No Data",1,IF(#REF!&lt;&gt;"",1,0))</f>
        <v>#REF!</v>
      </c>
      <c r="U95" s="211" t="e">
        <f>IF('Crisis Indicator Data'!#REF!="No Data",1,IF(#REF!&lt;&gt;"",1,0))</f>
        <v>#REF!</v>
      </c>
      <c r="V95" s="211" t="e">
        <f>IF('Crisis Indicator Data'!#REF!="No Data",1,IF(#REF!&lt;&gt;"",1,0))</f>
        <v>#REF!</v>
      </c>
      <c r="W95" s="211" t="e">
        <f>IF('Crisis Indicator Data'!#REF!="No Data",1,IF(#REF!&lt;&gt;"",1,0))</f>
        <v>#REF!</v>
      </c>
      <c r="X95" s="211" t="e">
        <f>IF('Crisis Indicator Data'!#REF!="No Data",1,IF(#REF!&lt;&gt;"",1,0))</f>
        <v>#REF!</v>
      </c>
      <c r="Y95" s="211" t="e">
        <f>IF('Crisis Indicator Data'!#REF!="No Data",1,IF(#REF!&lt;&gt;"",1,0))</f>
        <v>#REF!</v>
      </c>
      <c r="Z95" s="211" t="e">
        <f>IF('Crisis Indicator Data'!#REF!="No Data",1,IF(#REF!&lt;&gt;"",1,0))</f>
        <v>#REF!</v>
      </c>
      <c r="AA95" s="211" t="e">
        <f>IF('Crisis Indicator Data'!#REF!="No Data",1,IF(#REF!&lt;&gt;"",1,0))</f>
        <v>#REF!</v>
      </c>
      <c r="AB95" s="211" t="e">
        <f>IF('Crisis Indicator Data'!#REF!="No Data",1,IF(#REF!&lt;&gt;"",1,0))</f>
        <v>#REF!</v>
      </c>
      <c r="AC95" s="211" t="e">
        <f>IF('Crisis Indicator Data'!#REF!="No Data",1,IF(#REF!&lt;&gt;"",1,0))</f>
        <v>#REF!</v>
      </c>
      <c r="AD95" s="211" t="e">
        <f>IF('Crisis Indicator Data'!#REF!="No Data",1,IF(#REF!&lt;&gt;"",1,0))</f>
        <v>#REF!</v>
      </c>
      <c r="AE95" s="211" t="e">
        <f>IF('Crisis Indicator Data'!#REF!="No Data",1,IF(#REF!&lt;&gt;"",1,0))</f>
        <v>#REF!</v>
      </c>
      <c r="AF95" s="211" t="e">
        <f>IF('Crisis Indicator Data'!#REF!="No Data",1,IF(#REF!&lt;&gt;"",1,0))</f>
        <v>#REF!</v>
      </c>
      <c r="AG95" s="211" t="e">
        <f>IF('Crisis Indicator Data'!#REF!="No Data",1,IF(#REF!&lt;&gt;"",1,0))</f>
        <v>#REF!</v>
      </c>
      <c r="AH95" s="211" t="e">
        <f>IF('Crisis Indicator Data'!#REF!="No Data",1,IF(#REF!&lt;&gt;"",1,0))</f>
        <v>#REF!</v>
      </c>
      <c r="AI95" s="211" t="e">
        <f>IF('Crisis Indicator Data'!#REF!="No Data",1,IF(#REF!&lt;&gt;"",1,0))</f>
        <v>#REF!</v>
      </c>
      <c r="AJ95" s="211" t="e">
        <f>IF('Crisis Indicator Data'!#REF!="No Data",1,IF(#REF!&lt;&gt;"",1,0))</f>
        <v>#REF!</v>
      </c>
      <c r="AK95" s="211" t="e">
        <f>IF('Crisis Indicator Data'!#REF!="No Data",1,IF(#REF!&lt;&gt;"",1,0))</f>
        <v>#REF!</v>
      </c>
      <c r="AL95" s="211" t="e">
        <f>IF('Crisis Indicator Data'!#REF!="No Data",1,IF(#REF!&lt;&gt;"",1,0))</f>
        <v>#REF!</v>
      </c>
      <c r="AM95" s="211" t="e">
        <f>IF('Crisis Indicator Data'!#REF!="No Data",1,IF(#REF!&lt;&gt;"",1,0))</f>
        <v>#REF!</v>
      </c>
      <c r="AN95" s="211" t="e">
        <f>IF('Crisis Indicator Data'!#REF!="No Data",1,IF(#REF!&lt;&gt;"",1,0))</f>
        <v>#REF!</v>
      </c>
      <c r="AO95" s="211" t="e">
        <f>IF('Crisis Indicator Data'!#REF!="No Data",1,IF(#REF!&lt;&gt;"",1,0))</f>
        <v>#REF!</v>
      </c>
      <c r="AP95" s="211" t="e">
        <f>IF('Crisis Indicator Data'!#REF!="No Data",1,IF(#REF!&lt;&gt;"",1,0))</f>
        <v>#REF!</v>
      </c>
      <c r="AQ95" s="211" t="e">
        <f>IF('Crisis Indicator Data'!#REF!="No Data",1,IF(#REF!&lt;&gt;"",1,0))</f>
        <v>#REF!</v>
      </c>
      <c r="AR95" s="211" t="e">
        <f>IF('Crisis Indicator Data'!#REF!="No Data",1,IF(#REF!&lt;&gt;"",1,0))</f>
        <v>#REF!</v>
      </c>
      <c r="AS95" s="211" t="e">
        <f>IF('Crisis Indicator Data'!#REF!="No Data",1,IF(#REF!&lt;&gt;"",1,0))</f>
        <v>#REF!</v>
      </c>
      <c r="AT95" s="211" t="e">
        <f>IF('Crisis Indicator Data'!#REF!="No Data",1,IF(#REF!&lt;&gt;"",1,0))</f>
        <v>#REF!</v>
      </c>
      <c r="AU95" s="211" t="e">
        <f>IF('Crisis Indicator Data'!#REF!="No Data",1,IF(#REF!&lt;&gt;"",1,0))</f>
        <v>#REF!</v>
      </c>
      <c r="AV95" s="211" t="e">
        <f>IF('Crisis Indicator Data'!#REF!="No Data",1,IF(#REF!&lt;&gt;"",1,0))</f>
        <v>#REF!</v>
      </c>
      <c r="AW95" s="211" t="e">
        <f>IF('Crisis Indicator Data'!#REF!="No Data",1,IF(#REF!&lt;&gt;"",1,0))</f>
        <v>#REF!</v>
      </c>
      <c r="AX95" s="211" t="e">
        <f>IF('Crisis Indicator Data'!#REF!="No Data",1,IF(#REF!&lt;&gt;"",1,0))</f>
        <v>#REF!</v>
      </c>
      <c r="AY95" s="211" t="e">
        <f>IF('Crisis Indicator Data'!#REF!="No Data",1,IF(#REF!&lt;&gt;"",1,0))</f>
        <v>#REF!</v>
      </c>
      <c r="AZ95" s="211" t="e">
        <f>IF('Crisis Indicator Data'!#REF!="No Data",1,IF(#REF!&lt;&gt;"",1,0))</f>
        <v>#REF!</v>
      </c>
      <c r="BA95" t="e">
        <f t="shared" si="4"/>
        <v>#REF!</v>
      </c>
      <c r="BB95" s="22" t="e">
        <f t="shared" si="5"/>
        <v>#REF!</v>
      </c>
    </row>
    <row r="96" spans="1:54" x14ac:dyDescent="0.25">
      <c r="A96" t="s">
        <v>8526</v>
      </c>
      <c r="B96" s="211" t="e">
        <f>IF('Crisis Indicator Data'!#REF!="No Data",1,IF(#REF!&lt;&gt;"",1,0))</f>
        <v>#REF!</v>
      </c>
      <c r="C96" s="211" t="e">
        <f>IF('Crisis Indicator Data'!#REF!="No Data",1,IF(#REF!&lt;&gt;"",1,0))</f>
        <v>#REF!</v>
      </c>
      <c r="D96" s="211" t="e">
        <f>IF('Crisis Indicator Data'!#REF!="No Data",1,IF(#REF!&lt;&gt;"",1,0))</f>
        <v>#REF!</v>
      </c>
      <c r="E96" s="211" t="e">
        <f>IF('Crisis Indicator Data'!#REF!="No Data",1,IF(#REF!&lt;&gt;"",1,0))</f>
        <v>#REF!</v>
      </c>
      <c r="F96" s="211" t="e">
        <f>IF('Crisis Indicator Data'!#REF!="No Data",1,IF(#REF!&lt;&gt;"",1,0))</f>
        <v>#REF!</v>
      </c>
      <c r="G96" s="211" t="e">
        <f>IF('Crisis Indicator Data'!#REF!="No Data",1,IF(#REF!&lt;&gt;"",1,0))</f>
        <v>#REF!</v>
      </c>
      <c r="H96" s="211" t="e">
        <f>IF('Crisis Indicator Data'!#REF!="No Data",1,IF(#REF!&lt;&gt;"",1,0))</f>
        <v>#REF!</v>
      </c>
      <c r="I96" s="211" t="e">
        <f>IF('Crisis Indicator Data'!#REF!="No Data",1,IF(#REF!&lt;&gt;"",1,0))</f>
        <v>#REF!</v>
      </c>
      <c r="J96" s="211" t="e">
        <f>IF('Crisis Indicator Data'!#REF!="No Data",1,IF(#REF!&lt;&gt;"",1,0))</f>
        <v>#REF!</v>
      </c>
      <c r="K96" s="211" t="e">
        <f>IF('Crisis Indicator Data'!#REF!="No Data",1,IF(#REF!&lt;&gt;"",1,0))</f>
        <v>#REF!</v>
      </c>
      <c r="L96" s="211" t="e">
        <f>IF('Crisis Indicator Data'!#REF!="No Data",1,IF(#REF!&lt;&gt;"",1,0))</f>
        <v>#REF!</v>
      </c>
      <c r="M96" s="211" t="e">
        <f>IF('Crisis Indicator Data'!#REF!="No Data",1,IF(#REF!&lt;&gt;"",1,0))</f>
        <v>#REF!</v>
      </c>
      <c r="N96" s="211" t="e">
        <f>IF('Crisis Indicator Data'!#REF!="No Data",1,IF(#REF!&lt;&gt;"",1,0))</f>
        <v>#REF!</v>
      </c>
      <c r="O96" s="211" t="e">
        <f>IF('Crisis Indicator Data'!#REF!="No Data",1,IF(#REF!&lt;&gt;"",1,0))</f>
        <v>#REF!</v>
      </c>
      <c r="P96" s="211" t="e">
        <f>IF('Crisis Indicator Data'!#REF!="No Data",1,IF(#REF!&lt;&gt;"",1,0))</f>
        <v>#REF!</v>
      </c>
      <c r="Q96" s="211" t="e">
        <f>IF('Crisis Indicator Data'!#REF!="No Data",1,IF(#REF!&lt;&gt;"",1,0))</f>
        <v>#REF!</v>
      </c>
      <c r="R96" s="211" t="e">
        <f>IF('Crisis Indicator Data'!#REF!="No Data",1,IF(#REF!&lt;&gt;"",1,0))</f>
        <v>#REF!</v>
      </c>
      <c r="S96" s="211" t="e">
        <f>IF('Crisis Indicator Data'!#REF!="No Data",1,IF(#REF!&lt;&gt;"",1,0))</f>
        <v>#REF!</v>
      </c>
      <c r="T96" s="211" t="e">
        <f>IF('Crisis Indicator Data'!#REF!="No Data",1,IF(#REF!&lt;&gt;"",1,0))</f>
        <v>#REF!</v>
      </c>
      <c r="U96" s="211" t="e">
        <f>IF('Crisis Indicator Data'!#REF!="No Data",1,IF(#REF!&lt;&gt;"",1,0))</f>
        <v>#REF!</v>
      </c>
      <c r="V96" s="211" t="e">
        <f>IF('Crisis Indicator Data'!#REF!="No Data",1,IF(#REF!&lt;&gt;"",1,0))</f>
        <v>#REF!</v>
      </c>
      <c r="W96" s="211" t="e">
        <f>IF('Crisis Indicator Data'!#REF!="No Data",1,IF(#REF!&lt;&gt;"",1,0))</f>
        <v>#REF!</v>
      </c>
      <c r="X96" s="211" t="e">
        <f>IF('Crisis Indicator Data'!#REF!="No Data",1,IF(#REF!&lt;&gt;"",1,0))</f>
        <v>#REF!</v>
      </c>
      <c r="Y96" s="211" t="e">
        <f>IF('Crisis Indicator Data'!#REF!="No Data",1,IF(#REF!&lt;&gt;"",1,0))</f>
        <v>#REF!</v>
      </c>
      <c r="Z96" s="211" t="e">
        <f>IF('Crisis Indicator Data'!#REF!="No Data",1,IF(#REF!&lt;&gt;"",1,0))</f>
        <v>#REF!</v>
      </c>
      <c r="AA96" s="211" t="e">
        <f>IF('Crisis Indicator Data'!#REF!="No Data",1,IF(#REF!&lt;&gt;"",1,0))</f>
        <v>#REF!</v>
      </c>
      <c r="AB96" s="211" t="e">
        <f>IF('Crisis Indicator Data'!#REF!="No Data",1,IF(#REF!&lt;&gt;"",1,0))</f>
        <v>#REF!</v>
      </c>
      <c r="AC96" s="211" t="e">
        <f>IF('Crisis Indicator Data'!#REF!="No Data",1,IF(#REF!&lt;&gt;"",1,0))</f>
        <v>#REF!</v>
      </c>
      <c r="AD96" s="211" t="e">
        <f>IF('Crisis Indicator Data'!#REF!="No Data",1,IF(#REF!&lt;&gt;"",1,0))</f>
        <v>#REF!</v>
      </c>
      <c r="AE96" s="211" t="e">
        <f>IF('Crisis Indicator Data'!#REF!="No Data",1,IF(#REF!&lt;&gt;"",1,0))</f>
        <v>#REF!</v>
      </c>
      <c r="AF96" s="211" t="e">
        <f>IF('Crisis Indicator Data'!#REF!="No Data",1,IF(#REF!&lt;&gt;"",1,0))</f>
        <v>#REF!</v>
      </c>
      <c r="AG96" s="211" t="e">
        <f>IF('Crisis Indicator Data'!#REF!="No Data",1,IF(#REF!&lt;&gt;"",1,0))</f>
        <v>#REF!</v>
      </c>
      <c r="AH96" s="211" t="e">
        <f>IF('Crisis Indicator Data'!#REF!="No Data",1,IF(#REF!&lt;&gt;"",1,0))</f>
        <v>#REF!</v>
      </c>
      <c r="AI96" s="211" t="e">
        <f>IF('Crisis Indicator Data'!#REF!="No Data",1,IF(#REF!&lt;&gt;"",1,0))</f>
        <v>#REF!</v>
      </c>
      <c r="AJ96" s="211" t="e">
        <f>IF('Crisis Indicator Data'!#REF!="No Data",1,IF(#REF!&lt;&gt;"",1,0))</f>
        <v>#REF!</v>
      </c>
      <c r="AK96" s="211" t="e">
        <f>IF('Crisis Indicator Data'!#REF!="No Data",1,IF(#REF!&lt;&gt;"",1,0))</f>
        <v>#REF!</v>
      </c>
      <c r="AL96" s="211" t="e">
        <f>IF('Crisis Indicator Data'!#REF!="No Data",1,IF(#REF!&lt;&gt;"",1,0))</f>
        <v>#REF!</v>
      </c>
      <c r="AM96" s="211" t="e">
        <f>IF('Crisis Indicator Data'!#REF!="No Data",1,IF(#REF!&lt;&gt;"",1,0))</f>
        <v>#REF!</v>
      </c>
      <c r="AN96" s="211" t="e">
        <f>IF('Crisis Indicator Data'!#REF!="No Data",1,IF(#REF!&lt;&gt;"",1,0))</f>
        <v>#REF!</v>
      </c>
      <c r="AO96" s="211" t="e">
        <f>IF('Crisis Indicator Data'!#REF!="No Data",1,IF(#REF!&lt;&gt;"",1,0))</f>
        <v>#REF!</v>
      </c>
      <c r="AP96" s="211" t="e">
        <f>IF('Crisis Indicator Data'!#REF!="No Data",1,IF(#REF!&lt;&gt;"",1,0))</f>
        <v>#REF!</v>
      </c>
      <c r="AQ96" s="211" t="e">
        <f>IF('Crisis Indicator Data'!#REF!="No Data",1,IF(#REF!&lt;&gt;"",1,0))</f>
        <v>#REF!</v>
      </c>
      <c r="AR96" s="211" t="e">
        <f>IF('Crisis Indicator Data'!#REF!="No Data",1,IF(#REF!&lt;&gt;"",1,0))</f>
        <v>#REF!</v>
      </c>
      <c r="AS96" s="211" t="e">
        <f>IF('Crisis Indicator Data'!#REF!="No Data",1,IF(#REF!&lt;&gt;"",1,0))</f>
        <v>#REF!</v>
      </c>
      <c r="AT96" s="211" t="e">
        <f>IF('Crisis Indicator Data'!#REF!="No Data",1,IF(#REF!&lt;&gt;"",1,0))</f>
        <v>#REF!</v>
      </c>
      <c r="AU96" s="211" t="e">
        <f>IF('Crisis Indicator Data'!#REF!="No Data",1,IF(#REF!&lt;&gt;"",1,0))</f>
        <v>#REF!</v>
      </c>
      <c r="AV96" s="211" t="e">
        <f>IF('Crisis Indicator Data'!#REF!="No Data",1,IF(#REF!&lt;&gt;"",1,0))</f>
        <v>#REF!</v>
      </c>
      <c r="AW96" s="211" t="e">
        <f>IF('Crisis Indicator Data'!#REF!="No Data",1,IF(#REF!&lt;&gt;"",1,0))</f>
        <v>#REF!</v>
      </c>
      <c r="AX96" s="211" t="e">
        <f>IF('Crisis Indicator Data'!#REF!="No Data",1,IF(#REF!&lt;&gt;"",1,0))</f>
        <v>#REF!</v>
      </c>
      <c r="AY96" s="211" t="e">
        <f>IF('Crisis Indicator Data'!#REF!="No Data",1,IF(#REF!&lt;&gt;"",1,0))</f>
        <v>#REF!</v>
      </c>
      <c r="AZ96" s="211" t="e">
        <f>IF('Crisis Indicator Data'!#REF!="No Data",1,IF(#REF!&lt;&gt;"",1,0))</f>
        <v>#REF!</v>
      </c>
      <c r="BA96" t="e">
        <f t="shared" si="4"/>
        <v>#REF!</v>
      </c>
      <c r="BB96" s="22" t="e">
        <f t="shared" si="5"/>
        <v>#REF!</v>
      </c>
    </row>
    <row r="97" spans="1:54" x14ac:dyDescent="0.25">
      <c r="A97" t="s">
        <v>8519</v>
      </c>
      <c r="B97" s="211" t="e">
        <f>IF('Crisis Indicator Data'!#REF!="No Data",1,IF(#REF!&lt;&gt;"",1,0))</f>
        <v>#REF!</v>
      </c>
      <c r="C97" s="211" t="e">
        <f>IF('Crisis Indicator Data'!#REF!="No Data",1,IF(#REF!&lt;&gt;"",1,0))</f>
        <v>#REF!</v>
      </c>
      <c r="D97" s="211" t="e">
        <f>IF('Crisis Indicator Data'!#REF!="No Data",1,IF(#REF!&lt;&gt;"",1,0))</f>
        <v>#REF!</v>
      </c>
      <c r="E97" s="211" t="e">
        <f>IF('Crisis Indicator Data'!#REF!="No Data",1,IF(#REF!&lt;&gt;"",1,0))</f>
        <v>#REF!</v>
      </c>
      <c r="F97" s="211" t="e">
        <f>IF('Crisis Indicator Data'!#REF!="No Data",1,IF(#REF!&lt;&gt;"",1,0))</f>
        <v>#REF!</v>
      </c>
      <c r="G97" s="211" t="e">
        <f>IF('Crisis Indicator Data'!#REF!="No Data",1,IF(#REF!&lt;&gt;"",1,0))</f>
        <v>#REF!</v>
      </c>
      <c r="H97" s="211" t="e">
        <f>IF('Crisis Indicator Data'!#REF!="No Data",1,IF(#REF!&lt;&gt;"",1,0))</f>
        <v>#REF!</v>
      </c>
      <c r="I97" s="211" t="e">
        <f>IF('Crisis Indicator Data'!#REF!="No Data",1,IF(#REF!&lt;&gt;"",1,0))</f>
        <v>#REF!</v>
      </c>
      <c r="J97" s="211" t="e">
        <f>IF('Crisis Indicator Data'!#REF!="No Data",1,IF(#REF!&lt;&gt;"",1,0))</f>
        <v>#REF!</v>
      </c>
      <c r="K97" s="211" t="e">
        <f>IF('Crisis Indicator Data'!#REF!="No Data",1,IF(#REF!&lt;&gt;"",1,0))</f>
        <v>#REF!</v>
      </c>
      <c r="L97" s="211" t="e">
        <f>IF('Crisis Indicator Data'!#REF!="No Data",1,IF(#REF!&lt;&gt;"",1,0))</f>
        <v>#REF!</v>
      </c>
      <c r="M97" s="211" t="e">
        <f>IF('Crisis Indicator Data'!#REF!="No Data",1,IF(#REF!&lt;&gt;"",1,0))</f>
        <v>#REF!</v>
      </c>
      <c r="N97" s="211" t="e">
        <f>IF('Crisis Indicator Data'!#REF!="No Data",1,IF(#REF!&lt;&gt;"",1,0))</f>
        <v>#REF!</v>
      </c>
      <c r="O97" s="211" t="e">
        <f>IF('Crisis Indicator Data'!#REF!="No Data",1,IF(#REF!&lt;&gt;"",1,0))</f>
        <v>#REF!</v>
      </c>
      <c r="P97" s="211" t="e">
        <f>IF('Crisis Indicator Data'!#REF!="No Data",1,IF(#REF!&lt;&gt;"",1,0))</f>
        <v>#REF!</v>
      </c>
      <c r="Q97" s="211" t="e">
        <f>IF('Crisis Indicator Data'!#REF!="No Data",1,IF(#REF!&lt;&gt;"",1,0))</f>
        <v>#REF!</v>
      </c>
      <c r="R97" s="211" t="e">
        <f>IF('Crisis Indicator Data'!#REF!="No Data",1,IF(#REF!&lt;&gt;"",1,0))</f>
        <v>#REF!</v>
      </c>
      <c r="S97" s="211" t="e">
        <f>IF('Crisis Indicator Data'!#REF!="No Data",1,IF(#REF!&lt;&gt;"",1,0))</f>
        <v>#REF!</v>
      </c>
      <c r="T97" s="211" t="e">
        <f>IF('Crisis Indicator Data'!#REF!="No Data",1,IF(#REF!&lt;&gt;"",1,0))</f>
        <v>#REF!</v>
      </c>
      <c r="U97" s="211" t="e">
        <f>IF('Crisis Indicator Data'!#REF!="No Data",1,IF(#REF!&lt;&gt;"",1,0))</f>
        <v>#REF!</v>
      </c>
      <c r="V97" s="211" t="e">
        <f>IF('Crisis Indicator Data'!#REF!="No Data",1,IF(#REF!&lt;&gt;"",1,0))</f>
        <v>#REF!</v>
      </c>
      <c r="W97" s="211" t="e">
        <f>IF('Crisis Indicator Data'!#REF!="No Data",1,IF(#REF!&lt;&gt;"",1,0))</f>
        <v>#REF!</v>
      </c>
      <c r="X97" s="211" t="e">
        <f>IF('Crisis Indicator Data'!#REF!="No Data",1,IF(#REF!&lt;&gt;"",1,0))</f>
        <v>#REF!</v>
      </c>
      <c r="Y97" s="211" t="e">
        <f>IF('Crisis Indicator Data'!#REF!="No Data",1,IF(#REF!&lt;&gt;"",1,0))</f>
        <v>#REF!</v>
      </c>
      <c r="Z97" s="211" t="e">
        <f>IF('Crisis Indicator Data'!#REF!="No Data",1,IF(#REF!&lt;&gt;"",1,0))</f>
        <v>#REF!</v>
      </c>
      <c r="AA97" s="211" t="e">
        <f>IF('Crisis Indicator Data'!#REF!="No Data",1,IF(#REF!&lt;&gt;"",1,0))</f>
        <v>#REF!</v>
      </c>
      <c r="AB97" s="211" t="e">
        <f>IF('Crisis Indicator Data'!#REF!="No Data",1,IF(#REF!&lt;&gt;"",1,0))</f>
        <v>#REF!</v>
      </c>
      <c r="AC97" s="211" t="e">
        <f>IF('Crisis Indicator Data'!#REF!="No Data",1,IF(#REF!&lt;&gt;"",1,0))</f>
        <v>#REF!</v>
      </c>
      <c r="AD97" s="211" t="e">
        <f>IF('Crisis Indicator Data'!#REF!="No Data",1,IF(#REF!&lt;&gt;"",1,0))</f>
        <v>#REF!</v>
      </c>
      <c r="AE97" s="211" t="e">
        <f>IF('Crisis Indicator Data'!#REF!="No Data",1,IF(#REF!&lt;&gt;"",1,0))</f>
        <v>#REF!</v>
      </c>
      <c r="AF97" s="211" t="e">
        <f>IF('Crisis Indicator Data'!#REF!="No Data",1,IF(#REF!&lt;&gt;"",1,0))</f>
        <v>#REF!</v>
      </c>
      <c r="AG97" s="211" t="e">
        <f>IF('Crisis Indicator Data'!#REF!="No Data",1,IF(#REF!&lt;&gt;"",1,0))</f>
        <v>#REF!</v>
      </c>
      <c r="AH97" s="211" t="e">
        <f>IF('Crisis Indicator Data'!#REF!="No Data",1,IF(#REF!&lt;&gt;"",1,0))</f>
        <v>#REF!</v>
      </c>
      <c r="AI97" s="211" t="e">
        <f>IF('Crisis Indicator Data'!#REF!="No Data",1,IF(#REF!&lt;&gt;"",1,0))</f>
        <v>#REF!</v>
      </c>
      <c r="AJ97" s="211" t="e">
        <f>IF('Crisis Indicator Data'!#REF!="No Data",1,IF(#REF!&lt;&gt;"",1,0))</f>
        <v>#REF!</v>
      </c>
      <c r="AK97" s="211" t="e">
        <f>IF('Crisis Indicator Data'!#REF!="No Data",1,IF(#REF!&lt;&gt;"",1,0))</f>
        <v>#REF!</v>
      </c>
      <c r="AL97" s="211" t="e">
        <f>IF('Crisis Indicator Data'!#REF!="No Data",1,IF(#REF!&lt;&gt;"",1,0))</f>
        <v>#REF!</v>
      </c>
      <c r="AM97" s="211" t="e">
        <f>IF('Crisis Indicator Data'!#REF!="No Data",1,IF(#REF!&lt;&gt;"",1,0))</f>
        <v>#REF!</v>
      </c>
      <c r="AN97" s="211" t="e">
        <f>IF('Crisis Indicator Data'!#REF!="No Data",1,IF(#REF!&lt;&gt;"",1,0))</f>
        <v>#REF!</v>
      </c>
      <c r="AO97" s="211" t="e">
        <f>IF('Crisis Indicator Data'!#REF!="No Data",1,IF(#REF!&lt;&gt;"",1,0))</f>
        <v>#REF!</v>
      </c>
      <c r="AP97" s="211" t="e">
        <f>IF('Crisis Indicator Data'!#REF!="No Data",1,IF(#REF!&lt;&gt;"",1,0))</f>
        <v>#REF!</v>
      </c>
      <c r="AQ97" s="211" t="e">
        <f>IF('Crisis Indicator Data'!#REF!="No Data",1,IF(#REF!&lt;&gt;"",1,0))</f>
        <v>#REF!</v>
      </c>
      <c r="AR97" s="211" t="e">
        <f>IF('Crisis Indicator Data'!#REF!="No Data",1,IF(#REF!&lt;&gt;"",1,0))</f>
        <v>#REF!</v>
      </c>
      <c r="AS97" s="211" t="e">
        <f>IF('Crisis Indicator Data'!#REF!="No Data",1,IF(#REF!&lt;&gt;"",1,0))</f>
        <v>#REF!</v>
      </c>
      <c r="AT97" s="211" t="e">
        <f>IF('Crisis Indicator Data'!#REF!="No Data",1,IF(#REF!&lt;&gt;"",1,0))</f>
        <v>#REF!</v>
      </c>
      <c r="AU97" s="211" t="e">
        <f>IF('Crisis Indicator Data'!#REF!="No Data",1,IF(#REF!&lt;&gt;"",1,0))</f>
        <v>#REF!</v>
      </c>
      <c r="AV97" s="211" t="e">
        <f>IF('Crisis Indicator Data'!#REF!="No Data",1,IF(#REF!&lt;&gt;"",1,0))</f>
        <v>#REF!</v>
      </c>
      <c r="AW97" s="211" t="e">
        <f>IF('Crisis Indicator Data'!#REF!="No Data",1,IF(#REF!&lt;&gt;"",1,0))</f>
        <v>#REF!</v>
      </c>
      <c r="AX97" s="211" t="e">
        <f>IF('Crisis Indicator Data'!#REF!="No Data",1,IF(#REF!&lt;&gt;"",1,0))</f>
        <v>#REF!</v>
      </c>
      <c r="AY97" s="211" t="e">
        <f>IF('Crisis Indicator Data'!#REF!="No Data",1,IF(#REF!&lt;&gt;"",1,0))</f>
        <v>#REF!</v>
      </c>
      <c r="AZ97" s="211" t="e">
        <f>IF('Crisis Indicator Data'!#REF!="No Data",1,IF(#REF!&lt;&gt;"",1,0))</f>
        <v>#REF!</v>
      </c>
      <c r="BA97" t="e">
        <f t="shared" si="4"/>
        <v>#REF!</v>
      </c>
      <c r="BB97" s="22" t="e">
        <f t="shared" si="5"/>
        <v>#REF!</v>
      </c>
    </row>
    <row r="98" spans="1:54" x14ac:dyDescent="0.25">
      <c r="A98" t="s">
        <v>8520</v>
      </c>
      <c r="B98" s="211" t="e">
        <f>IF('Crisis Indicator Data'!#REF!="No Data",1,IF(#REF!&lt;&gt;"",1,0))</f>
        <v>#REF!</v>
      </c>
      <c r="C98" s="211" t="e">
        <f>IF('Crisis Indicator Data'!#REF!="No Data",1,IF(#REF!&lt;&gt;"",1,0))</f>
        <v>#REF!</v>
      </c>
      <c r="D98" s="211" t="e">
        <f>IF('Crisis Indicator Data'!#REF!="No Data",1,IF(#REF!&lt;&gt;"",1,0))</f>
        <v>#REF!</v>
      </c>
      <c r="E98" s="211" t="e">
        <f>IF('Crisis Indicator Data'!#REF!="No Data",1,IF(#REF!&lt;&gt;"",1,0))</f>
        <v>#REF!</v>
      </c>
      <c r="F98" s="211" t="e">
        <f>IF('Crisis Indicator Data'!#REF!="No Data",1,IF(#REF!&lt;&gt;"",1,0))</f>
        <v>#REF!</v>
      </c>
      <c r="G98" s="211" t="e">
        <f>IF('Crisis Indicator Data'!#REF!="No Data",1,IF(#REF!&lt;&gt;"",1,0))</f>
        <v>#REF!</v>
      </c>
      <c r="H98" s="211" t="e">
        <f>IF('Crisis Indicator Data'!#REF!="No Data",1,IF(#REF!&lt;&gt;"",1,0))</f>
        <v>#REF!</v>
      </c>
      <c r="I98" s="211" t="e">
        <f>IF('Crisis Indicator Data'!#REF!="No Data",1,IF(#REF!&lt;&gt;"",1,0))</f>
        <v>#REF!</v>
      </c>
      <c r="J98" s="211" t="e">
        <f>IF('Crisis Indicator Data'!#REF!="No Data",1,IF(#REF!&lt;&gt;"",1,0))</f>
        <v>#REF!</v>
      </c>
      <c r="K98" s="211" t="e">
        <f>IF('Crisis Indicator Data'!#REF!="No Data",1,IF(#REF!&lt;&gt;"",1,0))</f>
        <v>#REF!</v>
      </c>
      <c r="L98" s="211" t="e">
        <f>IF('Crisis Indicator Data'!#REF!="No Data",1,IF(#REF!&lt;&gt;"",1,0))</f>
        <v>#REF!</v>
      </c>
      <c r="M98" s="211" t="e">
        <f>IF('Crisis Indicator Data'!#REF!="No Data",1,IF(#REF!&lt;&gt;"",1,0))</f>
        <v>#REF!</v>
      </c>
      <c r="N98" s="211" t="e">
        <f>IF('Crisis Indicator Data'!#REF!="No Data",1,IF(#REF!&lt;&gt;"",1,0))</f>
        <v>#REF!</v>
      </c>
      <c r="O98" s="211" t="e">
        <f>IF('Crisis Indicator Data'!#REF!="No Data",1,IF(#REF!&lt;&gt;"",1,0))</f>
        <v>#REF!</v>
      </c>
      <c r="P98" s="211" t="e">
        <f>IF('Crisis Indicator Data'!#REF!="No Data",1,IF(#REF!&lt;&gt;"",1,0))</f>
        <v>#REF!</v>
      </c>
      <c r="Q98" s="211" t="e">
        <f>IF('Crisis Indicator Data'!#REF!="No Data",1,IF(#REF!&lt;&gt;"",1,0))</f>
        <v>#REF!</v>
      </c>
      <c r="R98" s="211" t="e">
        <f>IF('Crisis Indicator Data'!#REF!="No Data",1,IF(#REF!&lt;&gt;"",1,0))</f>
        <v>#REF!</v>
      </c>
      <c r="S98" s="211" t="e">
        <f>IF('Crisis Indicator Data'!#REF!="No Data",1,IF(#REF!&lt;&gt;"",1,0))</f>
        <v>#REF!</v>
      </c>
      <c r="T98" s="211" t="e">
        <f>IF('Crisis Indicator Data'!#REF!="No Data",1,IF(#REF!&lt;&gt;"",1,0))</f>
        <v>#REF!</v>
      </c>
      <c r="U98" s="211" t="e">
        <f>IF('Crisis Indicator Data'!#REF!="No Data",1,IF(#REF!&lt;&gt;"",1,0))</f>
        <v>#REF!</v>
      </c>
      <c r="V98" s="211" t="e">
        <f>IF('Crisis Indicator Data'!#REF!="No Data",1,IF(#REF!&lt;&gt;"",1,0))</f>
        <v>#REF!</v>
      </c>
      <c r="W98" s="211" t="e">
        <f>IF('Crisis Indicator Data'!#REF!="No Data",1,IF(#REF!&lt;&gt;"",1,0))</f>
        <v>#REF!</v>
      </c>
      <c r="X98" s="211" t="e">
        <f>IF('Crisis Indicator Data'!#REF!="No Data",1,IF(#REF!&lt;&gt;"",1,0))</f>
        <v>#REF!</v>
      </c>
      <c r="Y98" s="211" t="e">
        <f>IF('Crisis Indicator Data'!#REF!="No Data",1,IF(#REF!&lt;&gt;"",1,0))</f>
        <v>#REF!</v>
      </c>
      <c r="Z98" s="211" t="e">
        <f>IF('Crisis Indicator Data'!#REF!="No Data",1,IF(#REF!&lt;&gt;"",1,0))</f>
        <v>#REF!</v>
      </c>
      <c r="AA98" s="211" t="e">
        <f>IF('Crisis Indicator Data'!#REF!="No Data",1,IF(#REF!&lt;&gt;"",1,0))</f>
        <v>#REF!</v>
      </c>
      <c r="AB98" s="211" t="e">
        <f>IF('Crisis Indicator Data'!#REF!="No Data",1,IF(#REF!&lt;&gt;"",1,0))</f>
        <v>#REF!</v>
      </c>
      <c r="AC98" s="211" t="e">
        <f>IF('Crisis Indicator Data'!#REF!="No Data",1,IF(#REF!&lt;&gt;"",1,0))</f>
        <v>#REF!</v>
      </c>
      <c r="AD98" s="211" t="e">
        <f>IF('Crisis Indicator Data'!#REF!="No Data",1,IF(#REF!&lt;&gt;"",1,0))</f>
        <v>#REF!</v>
      </c>
      <c r="AE98" s="211" t="e">
        <f>IF('Crisis Indicator Data'!#REF!="No Data",1,IF(#REF!&lt;&gt;"",1,0))</f>
        <v>#REF!</v>
      </c>
      <c r="AF98" s="211" t="e">
        <f>IF('Crisis Indicator Data'!#REF!="No Data",1,IF(#REF!&lt;&gt;"",1,0))</f>
        <v>#REF!</v>
      </c>
      <c r="AG98" s="211" t="e">
        <f>IF('Crisis Indicator Data'!#REF!="No Data",1,IF(#REF!&lt;&gt;"",1,0))</f>
        <v>#REF!</v>
      </c>
      <c r="AH98" s="211" t="e">
        <f>IF('Crisis Indicator Data'!#REF!="No Data",1,IF(#REF!&lt;&gt;"",1,0))</f>
        <v>#REF!</v>
      </c>
      <c r="AI98" s="211" t="e">
        <f>IF('Crisis Indicator Data'!#REF!="No Data",1,IF(#REF!&lt;&gt;"",1,0))</f>
        <v>#REF!</v>
      </c>
      <c r="AJ98" s="211" t="e">
        <f>IF('Crisis Indicator Data'!#REF!="No Data",1,IF(#REF!&lt;&gt;"",1,0))</f>
        <v>#REF!</v>
      </c>
      <c r="AK98" s="211" t="e">
        <f>IF('Crisis Indicator Data'!#REF!="No Data",1,IF(#REF!&lt;&gt;"",1,0))</f>
        <v>#REF!</v>
      </c>
      <c r="AL98" s="211" t="e">
        <f>IF('Crisis Indicator Data'!#REF!="No Data",1,IF(#REF!&lt;&gt;"",1,0))</f>
        <v>#REF!</v>
      </c>
      <c r="AM98" s="211" t="e">
        <f>IF('Crisis Indicator Data'!#REF!="No Data",1,IF(#REF!&lt;&gt;"",1,0))</f>
        <v>#REF!</v>
      </c>
      <c r="AN98" s="211" t="e">
        <f>IF('Crisis Indicator Data'!#REF!="No Data",1,IF(#REF!&lt;&gt;"",1,0))</f>
        <v>#REF!</v>
      </c>
      <c r="AO98" s="211" t="e">
        <f>IF('Crisis Indicator Data'!#REF!="No Data",1,IF(#REF!&lt;&gt;"",1,0))</f>
        <v>#REF!</v>
      </c>
      <c r="AP98" s="211" t="e">
        <f>IF('Crisis Indicator Data'!#REF!="No Data",1,IF(#REF!&lt;&gt;"",1,0))</f>
        <v>#REF!</v>
      </c>
      <c r="AQ98" s="211" t="e">
        <f>IF('Crisis Indicator Data'!#REF!="No Data",1,IF(#REF!&lt;&gt;"",1,0))</f>
        <v>#REF!</v>
      </c>
      <c r="AR98" s="211" t="e">
        <f>IF('Crisis Indicator Data'!#REF!="No Data",1,IF(#REF!&lt;&gt;"",1,0))</f>
        <v>#REF!</v>
      </c>
      <c r="AS98" s="211" t="e">
        <f>IF('Crisis Indicator Data'!#REF!="No Data",1,IF(#REF!&lt;&gt;"",1,0))</f>
        <v>#REF!</v>
      </c>
      <c r="AT98" s="211" t="e">
        <f>IF('Crisis Indicator Data'!#REF!="No Data",1,IF(#REF!&lt;&gt;"",1,0))</f>
        <v>#REF!</v>
      </c>
      <c r="AU98" s="211" t="e">
        <f>IF('Crisis Indicator Data'!#REF!="No Data",1,IF(#REF!&lt;&gt;"",1,0))</f>
        <v>#REF!</v>
      </c>
      <c r="AV98" s="211" t="e">
        <f>IF('Crisis Indicator Data'!#REF!="No Data",1,IF(#REF!&lt;&gt;"",1,0))</f>
        <v>#REF!</v>
      </c>
      <c r="AW98" s="211" t="e">
        <f>IF('Crisis Indicator Data'!#REF!="No Data",1,IF(#REF!&lt;&gt;"",1,0))</f>
        <v>#REF!</v>
      </c>
      <c r="AX98" s="211" t="e">
        <f>IF('Crisis Indicator Data'!#REF!="No Data",1,IF(#REF!&lt;&gt;"",1,0))</f>
        <v>#REF!</v>
      </c>
      <c r="AY98" s="211" t="e">
        <f>IF('Crisis Indicator Data'!#REF!="No Data",1,IF(#REF!&lt;&gt;"",1,0))</f>
        <v>#REF!</v>
      </c>
      <c r="AZ98" s="211" t="e">
        <f>IF('Crisis Indicator Data'!#REF!="No Data",1,IF(#REF!&lt;&gt;"",1,0))</f>
        <v>#REF!</v>
      </c>
      <c r="BA98" t="e">
        <f t="shared" ref="BA98:BA129" si="6">SUM(B98:AZ98)</f>
        <v>#REF!</v>
      </c>
      <c r="BB98" s="22" t="e">
        <f t="shared" ref="BB98:BB129" si="7">BA98/51</f>
        <v>#REF!</v>
      </c>
    </row>
    <row r="99" spans="1:54" x14ac:dyDescent="0.25">
      <c r="A99" t="s">
        <v>8524</v>
      </c>
      <c r="B99" s="211" t="e">
        <f>IF('Crisis Indicator Data'!#REF!="No Data",1,IF(#REF!&lt;&gt;"",1,0))</f>
        <v>#REF!</v>
      </c>
      <c r="C99" s="211" t="e">
        <f>IF('Crisis Indicator Data'!#REF!="No Data",1,IF(#REF!&lt;&gt;"",1,0))</f>
        <v>#REF!</v>
      </c>
      <c r="D99" s="211" t="e">
        <f>IF('Crisis Indicator Data'!#REF!="No Data",1,IF(#REF!&lt;&gt;"",1,0))</f>
        <v>#REF!</v>
      </c>
      <c r="E99" s="211" t="e">
        <f>IF('Crisis Indicator Data'!#REF!="No Data",1,IF(#REF!&lt;&gt;"",1,0))</f>
        <v>#REF!</v>
      </c>
      <c r="F99" s="211" t="e">
        <f>IF('Crisis Indicator Data'!#REF!="No Data",1,IF(#REF!&lt;&gt;"",1,0))</f>
        <v>#REF!</v>
      </c>
      <c r="G99" s="211" t="e">
        <f>IF('Crisis Indicator Data'!#REF!="No Data",1,IF(#REF!&lt;&gt;"",1,0))</f>
        <v>#REF!</v>
      </c>
      <c r="H99" s="211" t="e">
        <f>IF('Crisis Indicator Data'!#REF!="No Data",1,IF(#REF!&lt;&gt;"",1,0))</f>
        <v>#REF!</v>
      </c>
      <c r="I99" s="211" t="e">
        <f>IF('Crisis Indicator Data'!#REF!="No Data",1,IF(#REF!&lt;&gt;"",1,0))</f>
        <v>#REF!</v>
      </c>
      <c r="J99" s="211" t="e">
        <f>IF('Crisis Indicator Data'!#REF!="No Data",1,IF(#REF!&lt;&gt;"",1,0))</f>
        <v>#REF!</v>
      </c>
      <c r="K99" s="211" t="e">
        <f>IF('Crisis Indicator Data'!#REF!="No Data",1,IF(#REF!&lt;&gt;"",1,0))</f>
        <v>#REF!</v>
      </c>
      <c r="L99" s="211" t="e">
        <f>IF('Crisis Indicator Data'!#REF!="No Data",1,IF(#REF!&lt;&gt;"",1,0))</f>
        <v>#REF!</v>
      </c>
      <c r="M99" s="211" t="e">
        <f>IF('Crisis Indicator Data'!#REF!="No Data",1,IF(#REF!&lt;&gt;"",1,0))</f>
        <v>#REF!</v>
      </c>
      <c r="N99" s="211" t="e">
        <f>IF('Crisis Indicator Data'!#REF!="No Data",1,IF(#REF!&lt;&gt;"",1,0))</f>
        <v>#REF!</v>
      </c>
      <c r="O99" s="211" t="e">
        <f>IF('Crisis Indicator Data'!#REF!="No Data",1,IF(#REF!&lt;&gt;"",1,0))</f>
        <v>#REF!</v>
      </c>
      <c r="P99" s="211" t="e">
        <f>IF('Crisis Indicator Data'!#REF!="No Data",1,IF(#REF!&lt;&gt;"",1,0))</f>
        <v>#REF!</v>
      </c>
      <c r="Q99" s="211" t="e">
        <f>IF('Crisis Indicator Data'!#REF!="No Data",1,IF(#REF!&lt;&gt;"",1,0))</f>
        <v>#REF!</v>
      </c>
      <c r="R99" s="211" t="e">
        <f>IF('Crisis Indicator Data'!#REF!="No Data",1,IF(#REF!&lt;&gt;"",1,0))</f>
        <v>#REF!</v>
      </c>
      <c r="S99" s="211" t="e">
        <f>IF('Crisis Indicator Data'!#REF!="No Data",1,IF(#REF!&lt;&gt;"",1,0))</f>
        <v>#REF!</v>
      </c>
      <c r="T99" s="211" t="e">
        <f>IF('Crisis Indicator Data'!#REF!="No Data",1,IF(#REF!&lt;&gt;"",1,0))</f>
        <v>#REF!</v>
      </c>
      <c r="U99" s="211" t="e">
        <f>IF('Crisis Indicator Data'!#REF!="No Data",1,IF(#REF!&lt;&gt;"",1,0))</f>
        <v>#REF!</v>
      </c>
      <c r="V99" s="211" t="e">
        <f>IF('Crisis Indicator Data'!#REF!="No Data",1,IF(#REF!&lt;&gt;"",1,0))</f>
        <v>#REF!</v>
      </c>
      <c r="W99" s="211" t="e">
        <f>IF('Crisis Indicator Data'!#REF!="No Data",1,IF(#REF!&lt;&gt;"",1,0))</f>
        <v>#REF!</v>
      </c>
      <c r="X99" s="211" t="e">
        <f>IF('Crisis Indicator Data'!#REF!="No Data",1,IF(#REF!&lt;&gt;"",1,0))</f>
        <v>#REF!</v>
      </c>
      <c r="Y99" s="211" t="e">
        <f>IF('Crisis Indicator Data'!#REF!="No Data",1,IF(#REF!&lt;&gt;"",1,0))</f>
        <v>#REF!</v>
      </c>
      <c r="Z99" s="211" t="e">
        <f>IF('Crisis Indicator Data'!#REF!="No Data",1,IF(#REF!&lt;&gt;"",1,0))</f>
        <v>#REF!</v>
      </c>
      <c r="AA99" s="211" t="e">
        <f>IF('Crisis Indicator Data'!#REF!="No Data",1,IF(#REF!&lt;&gt;"",1,0))</f>
        <v>#REF!</v>
      </c>
      <c r="AB99" s="211" t="e">
        <f>IF('Crisis Indicator Data'!#REF!="No Data",1,IF(#REF!&lt;&gt;"",1,0))</f>
        <v>#REF!</v>
      </c>
      <c r="AC99" s="211" t="e">
        <f>IF('Crisis Indicator Data'!#REF!="No Data",1,IF(#REF!&lt;&gt;"",1,0))</f>
        <v>#REF!</v>
      </c>
      <c r="AD99" s="211" t="e">
        <f>IF('Crisis Indicator Data'!#REF!="No Data",1,IF(#REF!&lt;&gt;"",1,0))</f>
        <v>#REF!</v>
      </c>
      <c r="AE99" s="211" t="e">
        <f>IF('Crisis Indicator Data'!#REF!="No Data",1,IF(#REF!&lt;&gt;"",1,0))</f>
        <v>#REF!</v>
      </c>
      <c r="AF99" s="211" t="e">
        <f>IF('Crisis Indicator Data'!#REF!="No Data",1,IF(#REF!&lt;&gt;"",1,0))</f>
        <v>#REF!</v>
      </c>
      <c r="AG99" s="211" t="e">
        <f>IF('Crisis Indicator Data'!#REF!="No Data",1,IF(#REF!&lt;&gt;"",1,0))</f>
        <v>#REF!</v>
      </c>
      <c r="AH99" s="211" t="e">
        <f>IF('Crisis Indicator Data'!#REF!="No Data",1,IF(#REF!&lt;&gt;"",1,0))</f>
        <v>#REF!</v>
      </c>
      <c r="AI99" s="211" t="e">
        <f>IF('Crisis Indicator Data'!#REF!="No Data",1,IF(#REF!&lt;&gt;"",1,0))</f>
        <v>#REF!</v>
      </c>
      <c r="AJ99" s="211" t="e">
        <f>IF('Crisis Indicator Data'!#REF!="No Data",1,IF(#REF!&lt;&gt;"",1,0))</f>
        <v>#REF!</v>
      </c>
      <c r="AK99" s="211" t="e">
        <f>IF('Crisis Indicator Data'!#REF!="No Data",1,IF(#REF!&lt;&gt;"",1,0))</f>
        <v>#REF!</v>
      </c>
      <c r="AL99" s="211" t="e">
        <f>IF('Crisis Indicator Data'!#REF!="No Data",1,IF(#REF!&lt;&gt;"",1,0))</f>
        <v>#REF!</v>
      </c>
      <c r="AM99" s="211" t="e">
        <f>IF('Crisis Indicator Data'!#REF!="No Data",1,IF(#REF!&lt;&gt;"",1,0))</f>
        <v>#REF!</v>
      </c>
      <c r="AN99" s="211" t="e">
        <f>IF('Crisis Indicator Data'!#REF!="No Data",1,IF(#REF!&lt;&gt;"",1,0))</f>
        <v>#REF!</v>
      </c>
      <c r="AO99" s="211" t="e">
        <f>IF('Crisis Indicator Data'!#REF!="No Data",1,IF(#REF!&lt;&gt;"",1,0))</f>
        <v>#REF!</v>
      </c>
      <c r="AP99" s="211" t="e">
        <f>IF('Crisis Indicator Data'!#REF!="No Data",1,IF(#REF!&lt;&gt;"",1,0))</f>
        <v>#REF!</v>
      </c>
      <c r="AQ99" s="211" t="e">
        <f>IF('Crisis Indicator Data'!#REF!="No Data",1,IF(#REF!&lt;&gt;"",1,0))</f>
        <v>#REF!</v>
      </c>
      <c r="AR99" s="211" t="e">
        <f>IF('Crisis Indicator Data'!#REF!="No Data",1,IF(#REF!&lt;&gt;"",1,0))</f>
        <v>#REF!</v>
      </c>
      <c r="AS99" s="211" t="e">
        <f>IF('Crisis Indicator Data'!#REF!="No Data",1,IF(#REF!&lt;&gt;"",1,0))</f>
        <v>#REF!</v>
      </c>
      <c r="AT99" s="211" t="e">
        <f>IF('Crisis Indicator Data'!#REF!="No Data",1,IF(#REF!&lt;&gt;"",1,0))</f>
        <v>#REF!</v>
      </c>
      <c r="AU99" s="211" t="e">
        <f>IF('Crisis Indicator Data'!#REF!="No Data",1,IF(#REF!&lt;&gt;"",1,0))</f>
        <v>#REF!</v>
      </c>
      <c r="AV99" s="211" t="e">
        <f>IF('Crisis Indicator Data'!#REF!="No Data",1,IF(#REF!&lt;&gt;"",1,0))</f>
        <v>#REF!</v>
      </c>
      <c r="AW99" s="211" t="e">
        <f>IF('Crisis Indicator Data'!#REF!="No Data",1,IF(#REF!&lt;&gt;"",1,0))</f>
        <v>#REF!</v>
      </c>
      <c r="AX99" s="211" t="e">
        <f>IF('Crisis Indicator Data'!#REF!="No Data",1,IF(#REF!&lt;&gt;"",1,0))</f>
        <v>#REF!</v>
      </c>
      <c r="AY99" s="211" t="e">
        <f>IF('Crisis Indicator Data'!#REF!="No Data",1,IF(#REF!&lt;&gt;"",1,0))</f>
        <v>#REF!</v>
      </c>
      <c r="AZ99" s="211" t="e">
        <f>IF('Crisis Indicator Data'!#REF!="No Data",1,IF(#REF!&lt;&gt;"",1,0))</f>
        <v>#REF!</v>
      </c>
      <c r="BA99" t="e">
        <f t="shared" si="6"/>
        <v>#REF!</v>
      </c>
      <c r="BB99" s="22" t="e">
        <f t="shared" si="7"/>
        <v>#REF!</v>
      </c>
    </row>
    <row r="100" spans="1:54" x14ac:dyDescent="0.25">
      <c r="A100" t="s">
        <v>8528</v>
      </c>
      <c r="B100" s="211" t="e">
        <f>IF('Crisis Indicator Data'!#REF!="No Data",1,IF(#REF!&lt;&gt;"",1,0))</f>
        <v>#REF!</v>
      </c>
      <c r="C100" s="211" t="e">
        <f>IF('Crisis Indicator Data'!#REF!="No Data",1,IF(#REF!&lt;&gt;"",1,0))</f>
        <v>#REF!</v>
      </c>
      <c r="D100" s="211" t="e">
        <f>IF('Crisis Indicator Data'!#REF!="No Data",1,IF(#REF!&lt;&gt;"",1,0))</f>
        <v>#REF!</v>
      </c>
      <c r="E100" s="211" t="e">
        <f>IF('Crisis Indicator Data'!#REF!="No Data",1,IF(#REF!&lt;&gt;"",1,0))</f>
        <v>#REF!</v>
      </c>
      <c r="F100" s="211" t="e">
        <f>IF('Crisis Indicator Data'!#REF!="No Data",1,IF(#REF!&lt;&gt;"",1,0))</f>
        <v>#REF!</v>
      </c>
      <c r="G100" s="211" t="e">
        <f>IF('Crisis Indicator Data'!#REF!="No Data",1,IF(#REF!&lt;&gt;"",1,0))</f>
        <v>#REF!</v>
      </c>
      <c r="H100" s="211" t="e">
        <f>IF('Crisis Indicator Data'!#REF!="No Data",1,IF(#REF!&lt;&gt;"",1,0))</f>
        <v>#REF!</v>
      </c>
      <c r="I100" s="211" t="e">
        <f>IF('Crisis Indicator Data'!#REF!="No Data",1,IF(#REF!&lt;&gt;"",1,0))</f>
        <v>#REF!</v>
      </c>
      <c r="J100" s="211" t="e">
        <f>IF('Crisis Indicator Data'!#REF!="No Data",1,IF(#REF!&lt;&gt;"",1,0))</f>
        <v>#REF!</v>
      </c>
      <c r="K100" s="211" t="e">
        <f>IF('Crisis Indicator Data'!#REF!="No Data",1,IF(#REF!&lt;&gt;"",1,0))</f>
        <v>#REF!</v>
      </c>
      <c r="L100" s="211" t="e">
        <f>IF('Crisis Indicator Data'!#REF!="No Data",1,IF(#REF!&lt;&gt;"",1,0))</f>
        <v>#REF!</v>
      </c>
      <c r="M100" s="211" t="e">
        <f>IF('Crisis Indicator Data'!#REF!="No Data",1,IF(#REF!&lt;&gt;"",1,0))</f>
        <v>#REF!</v>
      </c>
      <c r="N100" s="211" t="e">
        <f>IF('Crisis Indicator Data'!#REF!="No Data",1,IF(#REF!&lt;&gt;"",1,0))</f>
        <v>#REF!</v>
      </c>
      <c r="O100" s="211" t="e">
        <f>IF('Crisis Indicator Data'!#REF!="No Data",1,IF(#REF!&lt;&gt;"",1,0))</f>
        <v>#REF!</v>
      </c>
      <c r="P100" s="211" t="e">
        <f>IF('Crisis Indicator Data'!#REF!="No Data",1,IF(#REF!&lt;&gt;"",1,0))</f>
        <v>#REF!</v>
      </c>
      <c r="Q100" s="211" t="e">
        <f>IF('Crisis Indicator Data'!#REF!="No Data",1,IF(#REF!&lt;&gt;"",1,0))</f>
        <v>#REF!</v>
      </c>
      <c r="R100" s="211" t="e">
        <f>IF('Crisis Indicator Data'!#REF!="No Data",1,IF(#REF!&lt;&gt;"",1,0))</f>
        <v>#REF!</v>
      </c>
      <c r="S100" s="211" t="e">
        <f>IF('Crisis Indicator Data'!#REF!="No Data",1,IF(#REF!&lt;&gt;"",1,0))</f>
        <v>#REF!</v>
      </c>
      <c r="T100" s="211" t="e">
        <f>IF('Crisis Indicator Data'!#REF!="No Data",1,IF(#REF!&lt;&gt;"",1,0))</f>
        <v>#REF!</v>
      </c>
      <c r="U100" s="211" t="e">
        <f>IF('Crisis Indicator Data'!#REF!="No Data",1,IF(#REF!&lt;&gt;"",1,0))</f>
        <v>#REF!</v>
      </c>
      <c r="V100" s="211" t="e">
        <f>IF('Crisis Indicator Data'!#REF!="No Data",1,IF(#REF!&lt;&gt;"",1,0))</f>
        <v>#REF!</v>
      </c>
      <c r="W100" s="211" t="e">
        <f>IF('Crisis Indicator Data'!#REF!="No Data",1,IF(#REF!&lt;&gt;"",1,0))</f>
        <v>#REF!</v>
      </c>
      <c r="X100" s="211" t="e">
        <f>IF('Crisis Indicator Data'!#REF!="No Data",1,IF(#REF!&lt;&gt;"",1,0))</f>
        <v>#REF!</v>
      </c>
      <c r="Y100" s="211" t="e">
        <f>IF('Crisis Indicator Data'!#REF!="No Data",1,IF(#REF!&lt;&gt;"",1,0))</f>
        <v>#REF!</v>
      </c>
      <c r="Z100" s="211" t="e">
        <f>IF('Crisis Indicator Data'!#REF!="No Data",1,IF(#REF!&lt;&gt;"",1,0))</f>
        <v>#REF!</v>
      </c>
      <c r="AA100" s="211" t="e">
        <f>IF('Crisis Indicator Data'!#REF!="No Data",1,IF(#REF!&lt;&gt;"",1,0))</f>
        <v>#REF!</v>
      </c>
      <c r="AB100" s="211" t="e">
        <f>IF('Crisis Indicator Data'!#REF!="No Data",1,IF(#REF!&lt;&gt;"",1,0))</f>
        <v>#REF!</v>
      </c>
      <c r="AC100" s="211" t="e">
        <f>IF('Crisis Indicator Data'!#REF!="No Data",1,IF(#REF!&lt;&gt;"",1,0))</f>
        <v>#REF!</v>
      </c>
      <c r="AD100" s="211" t="e">
        <f>IF('Crisis Indicator Data'!#REF!="No Data",1,IF(#REF!&lt;&gt;"",1,0))</f>
        <v>#REF!</v>
      </c>
      <c r="AE100" s="211" t="e">
        <f>IF('Crisis Indicator Data'!#REF!="No Data",1,IF(#REF!&lt;&gt;"",1,0))</f>
        <v>#REF!</v>
      </c>
      <c r="AF100" s="211" t="e">
        <f>IF('Crisis Indicator Data'!#REF!="No Data",1,IF(#REF!&lt;&gt;"",1,0))</f>
        <v>#REF!</v>
      </c>
      <c r="AG100" s="211" t="e">
        <f>IF('Crisis Indicator Data'!#REF!="No Data",1,IF(#REF!&lt;&gt;"",1,0))</f>
        <v>#REF!</v>
      </c>
      <c r="AH100" s="211" t="e">
        <f>IF('Crisis Indicator Data'!#REF!="No Data",1,IF(#REF!&lt;&gt;"",1,0))</f>
        <v>#REF!</v>
      </c>
      <c r="AI100" s="211" t="e">
        <f>IF('Crisis Indicator Data'!#REF!="No Data",1,IF(#REF!&lt;&gt;"",1,0))</f>
        <v>#REF!</v>
      </c>
      <c r="AJ100" s="211" t="e">
        <f>IF('Crisis Indicator Data'!#REF!="No Data",1,IF(#REF!&lt;&gt;"",1,0))</f>
        <v>#REF!</v>
      </c>
      <c r="AK100" s="211" t="e">
        <f>IF('Crisis Indicator Data'!#REF!="No Data",1,IF(#REF!&lt;&gt;"",1,0))</f>
        <v>#REF!</v>
      </c>
      <c r="AL100" s="211" t="e">
        <f>IF('Crisis Indicator Data'!#REF!="No Data",1,IF(#REF!&lt;&gt;"",1,0))</f>
        <v>#REF!</v>
      </c>
      <c r="AM100" s="211" t="e">
        <f>IF('Crisis Indicator Data'!#REF!="No Data",1,IF(#REF!&lt;&gt;"",1,0))</f>
        <v>#REF!</v>
      </c>
      <c r="AN100" s="211" t="e">
        <f>IF('Crisis Indicator Data'!#REF!="No Data",1,IF(#REF!&lt;&gt;"",1,0))</f>
        <v>#REF!</v>
      </c>
      <c r="AO100" s="211" t="e">
        <f>IF('Crisis Indicator Data'!#REF!="No Data",1,IF(#REF!&lt;&gt;"",1,0))</f>
        <v>#REF!</v>
      </c>
      <c r="AP100" s="211" t="e">
        <f>IF('Crisis Indicator Data'!#REF!="No Data",1,IF(#REF!&lt;&gt;"",1,0))</f>
        <v>#REF!</v>
      </c>
      <c r="AQ100" s="211" t="e">
        <f>IF('Crisis Indicator Data'!#REF!="No Data",1,IF(#REF!&lt;&gt;"",1,0))</f>
        <v>#REF!</v>
      </c>
      <c r="AR100" s="211" t="e">
        <f>IF('Crisis Indicator Data'!#REF!="No Data",1,IF(#REF!&lt;&gt;"",1,0))</f>
        <v>#REF!</v>
      </c>
      <c r="AS100" s="211" t="e">
        <f>IF('Crisis Indicator Data'!#REF!="No Data",1,IF(#REF!&lt;&gt;"",1,0))</f>
        <v>#REF!</v>
      </c>
      <c r="AT100" s="211" t="e">
        <f>IF('Crisis Indicator Data'!#REF!="No Data",1,IF(#REF!&lt;&gt;"",1,0))</f>
        <v>#REF!</v>
      </c>
      <c r="AU100" s="211" t="e">
        <f>IF('Crisis Indicator Data'!#REF!="No Data",1,IF(#REF!&lt;&gt;"",1,0))</f>
        <v>#REF!</v>
      </c>
      <c r="AV100" s="211" t="e">
        <f>IF('Crisis Indicator Data'!#REF!="No Data",1,IF(#REF!&lt;&gt;"",1,0))</f>
        <v>#REF!</v>
      </c>
      <c r="AW100" s="211" t="e">
        <f>IF('Crisis Indicator Data'!#REF!="No Data",1,IF(#REF!&lt;&gt;"",1,0))</f>
        <v>#REF!</v>
      </c>
      <c r="AX100" s="211" t="e">
        <f>IF('Crisis Indicator Data'!#REF!="No Data",1,IF(#REF!&lt;&gt;"",1,0))</f>
        <v>#REF!</v>
      </c>
      <c r="AY100" s="211" t="e">
        <f>IF('Crisis Indicator Data'!#REF!="No Data",1,IF(#REF!&lt;&gt;"",1,0))</f>
        <v>#REF!</v>
      </c>
      <c r="AZ100" s="211" t="e">
        <f>IF('Crisis Indicator Data'!#REF!="No Data",1,IF(#REF!&lt;&gt;"",1,0))</f>
        <v>#REF!</v>
      </c>
      <c r="BA100" t="e">
        <f t="shared" si="6"/>
        <v>#REF!</v>
      </c>
      <c r="BB100" s="22" t="e">
        <f t="shared" si="7"/>
        <v>#REF!</v>
      </c>
    </row>
    <row r="101" spans="1:54" x14ac:dyDescent="0.25">
      <c r="A101" t="s">
        <v>8530</v>
      </c>
      <c r="B101" s="211" t="e">
        <f>IF('Crisis Indicator Data'!#REF!="No Data",1,IF(#REF!&lt;&gt;"",1,0))</f>
        <v>#REF!</v>
      </c>
      <c r="C101" s="211" t="e">
        <f>IF('Crisis Indicator Data'!#REF!="No Data",1,IF(#REF!&lt;&gt;"",1,0))</f>
        <v>#REF!</v>
      </c>
      <c r="D101" s="211" t="e">
        <f>IF('Crisis Indicator Data'!#REF!="No Data",1,IF(#REF!&lt;&gt;"",1,0))</f>
        <v>#REF!</v>
      </c>
      <c r="E101" s="211" t="e">
        <f>IF('Crisis Indicator Data'!#REF!="No Data",1,IF(#REF!&lt;&gt;"",1,0))</f>
        <v>#REF!</v>
      </c>
      <c r="F101" s="211" t="e">
        <f>IF('Crisis Indicator Data'!#REF!="No Data",1,IF(#REF!&lt;&gt;"",1,0))</f>
        <v>#REF!</v>
      </c>
      <c r="G101" s="211" t="e">
        <f>IF('Crisis Indicator Data'!#REF!="No Data",1,IF(#REF!&lt;&gt;"",1,0))</f>
        <v>#REF!</v>
      </c>
      <c r="H101" s="211" t="e">
        <f>IF('Crisis Indicator Data'!#REF!="No Data",1,IF(#REF!&lt;&gt;"",1,0))</f>
        <v>#REF!</v>
      </c>
      <c r="I101" s="211" t="e">
        <f>IF('Crisis Indicator Data'!#REF!="No Data",1,IF(#REF!&lt;&gt;"",1,0))</f>
        <v>#REF!</v>
      </c>
      <c r="J101" s="211" t="e">
        <f>IF('Crisis Indicator Data'!#REF!="No Data",1,IF(#REF!&lt;&gt;"",1,0))</f>
        <v>#REF!</v>
      </c>
      <c r="K101" s="211" t="e">
        <f>IF('Crisis Indicator Data'!#REF!="No Data",1,IF(#REF!&lt;&gt;"",1,0))</f>
        <v>#REF!</v>
      </c>
      <c r="L101" s="211" t="e">
        <f>IF('Crisis Indicator Data'!#REF!="No Data",1,IF(#REF!&lt;&gt;"",1,0))</f>
        <v>#REF!</v>
      </c>
      <c r="M101" s="211" t="e">
        <f>IF('Crisis Indicator Data'!#REF!="No Data",1,IF(#REF!&lt;&gt;"",1,0))</f>
        <v>#REF!</v>
      </c>
      <c r="N101" s="211" t="e">
        <f>IF('Crisis Indicator Data'!#REF!="No Data",1,IF(#REF!&lt;&gt;"",1,0))</f>
        <v>#REF!</v>
      </c>
      <c r="O101" s="211" t="e">
        <f>IF('Crisis Indicator Data'!#REF!="No Data",1,IF(#REF!&lt;&gt;"",1,0))</f>
        <v>#REF!</v>
      </c>
      <c r="P101" s="211" t="e">
        <f>IF('Crisis Indicator Data'!#REF!="No Data",1,IF(#REF!&lt;&gt;"",1,0))</f>
        <v>#REF!</v>
      </c>
      <c r="Q101" s="211" t="e">
        <f>IF('Crisis Indicator Data'!#REF!="No Data",1,IF(#REF!&lt;&gt;"",1,0))</f>
        <v>#REF!</v>
      </c>
      <c r="R101" s="211" t="e">
        <f>IF('Crisis Indicator Data'!#REF!="No Data",1,IF(#REF!&lt;&gt;"",1,0))</f>
        <v>#REF!</v>
      </c>
      <c r="S101" s="211" t="e">
        <f>IF('Crisis Indicator Data'!#REF!="No Data",1,IF(#REF!&lt;&gt;"",1,0))</f>
        <v>#REF!</v>
      </c>
      <c r="T101" s="211" t="e">
        <f>IF('Crisis Indicator Data'!#REF!="No Data",1,IF(#REF!&lt;&gt;"",1,0))</f>
        <v>#REF!</v>
      </c>
      <c r="U101" s="211" t="e">
        <f>IF('Crisis Indicator Data'!#REF!="No Data",1,IF(#REF!&lt;&gt;"",1,0))</f>
        <v>#REF!</v>
      </c>
      <c r="V101" s="211" t="e">
        <f>IF('Crisis Indicator Data'!#REF!="No Data",1,IF(#REF!&lt;&gt;"",1,0))</f>
        <v>#REF!</v>
      </c>
      <c r="W101" s="211" t="e">
        <f>IF('Crisis Indicator Data'!#REF!="No Data",1,IF(#REF!&lt;&gt;"",1,0))</f>
        <v>#REF!</v>
      </c>
      <c r="X101" s="211" t="e">
        <f>IF('Crisis Indicator Data'!#REF!="No Data",1,IF(#REF!&lt;&gt;"",1,0))</f>
        <v>#REF!</v>
      </c>
      <c r="Y101" s="211" t="e">
        <f>IF('Crisis Indicator Data'!#REF!="No Data",1,IF(#REF!&lt;&gt;"",1,0))</f>
        <v>#REF!</v>
      </c>
      <c r="Z101" s="211" t="e">
        <f>IF('Crisis Indicator Data'!#REF!="No Data",1,IF(#REF!&lt;&gt;"",1,0))</f>
        <v>#REF!</v>
      </c>
      <c r="AA101" s="211" t="e">
        <f>IF('Crisis Indicator Data'!#REF!="No Data",1,IF(#REF!&lt;&gt;"",1,0))</f>
        <v>#REF!</v>
      </c>
      <c r="AB101" s="211" t="e">
        <f>IF('Crisis Indicator Data'!#REF!="No Data",1,IF(#REF!&lt;&gt;"",1,0))</f>
        <v>#REF!</v>
      </c>
      <c r="AC101" s="211" t="e">
        <f>IF('Crisis Indicator Data'!#REF!="No Data",1,IF(#REF!&lt;&gt;"",1,0))</f>
        <v>#REF!</v>
      </c>
      <c r="AD101" s="211" t="e">
        <f>IF('Crisis Indicator Data'!#REF!="No Data",1,IF(#REF!&lt;&gt;"",1,0))</f>
        <v>#REF!</v>
      </c>
      <c r="AE101" s="211" t="e">
        <f>IF('Crisis Indicator Data'!#REF!="No Data",1,IF(#REF!&lt;&gt;"",1,0))</f>
        <v>#REF!</v>
      </c>
      <c r="AF101" s="211" t="e">
        <f>IF('Crisis Indicator Data'!#REF!="No Data",1,IF(#REF!&lt;&gt;"",1,0))</f>
        <v>#REF!</v>
      </c>
      <c r="AG101" s="211" t="e">
        <f>IF('Crisis Indicator Data'!#REF!="No Data",1,IF(#REF!&lt;&gt;"",1,0))</f>
        <v>#REF!</v>
      </c>
      <c r="AH101" s="211" t="e">
        <f>IF('Crisis Indicator Data'!#REF!="No Data",1,IF(#REF!&lt;&gt;"",1,0))</f>
        <v>#REF!</v>
      </c>
      <c r="AI101" s="211" t="e">
        <f>IF('Crisis Indicator Data'!#REF!="No Data",1,IF(#REF!&lt;&gt;"",1,0))</f>
        <v>#REF!</v>
      </c>
      <c r="AJ101" s="211" t="e">
        <f>IF('Crisis Indicator Data'!#REF!="No Data",1,IF(#REF!&lt;&gt;"",1,0))</f>
        <v>#REF!</v>
      </c>
      <c r="AK101" s="211" t="e">
        <f>IF('Crisis Indicator Data'!#REF!="No Data",1,IF(#REF!&lt;&gt;"",1,0))</f>
        <v>#REF!</v>
      </c>
      <c r="AL101" s="211" t="e">
        <f>IF('Crisis Indicator Data'!#REF!="No Data",1,IF(#REF!&lt;&gt;"",1,0))</f>
        <v>#REF!</v>
      </c>
      <c r="AM101" s="211" t="e">
        <f>IF('Crisis Indicator Data'!#REF!="No Data",1,IF(#REF!&lt;&gt;"",1,0))</f>
        <v>#REF!</v>
      </c>
      <c r="AN101" s="211" t="e">
        <f>IF('Crisis Indicator Data'!#REF!="No Data",1,IF(#REF!&lt;&gt;"",1,0))</f>
        <v>#REF!</v>
      </c>
      <c r="AO101" s="211" t="e">
        <f>IF('Crisis Indicator Data'!#REF!="No Data",1,IF(#REF!&lt;&gt;"",1,0))</f>
        <v>#REF!</v>
      </c>
      <c r="AP101" s="211" t="e">
        <f>IF('Crisis Indicator Data'!#REF!="No Data",1,IF(#REF!&lt;&gt;"",1,0))</f>
        <v>#REF!</v>
      </c>
      <c r="AQ101" s="211" t="e">
        <f>IF('Crisis Indicator Data'!#REF!="No Data",1,IF(#REF!&lt;&gt;"",1,0))</f>
        <v>#REF!</v>
      </c>
      <c r="AR101" s="211" t="e">
        <f>IF('Crisis Indicator Data'!#REF!="No Data",1,IF(#REF!&lt;&gt;"",1,0))</f>
        <v>#REF!</v>
      </c>
      <c r="AS101" s="211" t="e">
        <f>IF('Crisis Indicator Data'!#REF!="No Data",1,IF(#REF!&lt;&gt;"",1,0))</f>
        <v>#REF!</v>
      </c>
      <c r="AT101" s="211" t="e">
        <f>IF('Crisis Indicator Data'!#REF!="No Data",1,IF(#REF!&lt;&gt;"",1,0))</f>
        <v>#REF!</v>
      </c>
      <c r="AU101" s="211" t="e">
        <f>IF('Crisis Indicator Data'!#REF!="No Data",1,IF(#REF!&lt;&gt;"",1,0))</f>
        <v>#REF!</v>
      </c>
      <c r="AV101" s="211" t="e">
        <f>IF('Crisis Indicator Data'!#REF!="No Data",1,IF(#REF!&lt;&gt;"",1,0))</f>
        <v>#REF!</v>
      </c>
      <c r="AW101" s="211" t="e">
        <f>IF('Crisis Indicator Data'!#REF!="No Data",1,IF(#REF!&lt;&gt;"",1,0))</f>
        <v>#REF!</v>
      </c>
      <c r="AX101" s="211" t="e">
        <f>IF('Crisis Indicator Data'!#REF!="No Data",1,IF(#REF!&lt;&gt;"",1,0))</f>
        <v>#REF!</v>
      </c>
      <c r="AY101" s="211" t="e">
        <f>IF('Crisis Indicator Data'!#REF!="No Data",1,IF(#REF!&lt;&gt;"",1,0))</f>
        <v>#REF!</v>
      </c>
      <c r="AZ101" s="211" t="e">
        <f>IF('Crisis Indicator Data'!#REF!="No Data",1,IF(#REF!&lt;&gt;"",1,0))</f>
        <v>#REF!</v>
      </c>
      <c r="BA101" t="e">
        <f t="shared" si="6"/>
        <v>#REF!</v>
      </c>
      <c r="BB101" s="22" t="e">
        <f t="shared" si="7"/>
        <v>#REF!</v>
      </c>
    </row>
    <row r="102" spans="1:54" x14ac:dyDescent="0.25">
      <c r="A102" t="s">
        <v>8535</v>
      </c>
      <c r="B102" s="211" t="e">
        <f>IF('Crisis Indicator Data'!#REF!="No Data",1,IF(#REF!&lt;&gt;"",1,0))</f>
        <v>#REF!</v>
      </c>
      <c r="C102" s="211" t="e">
        <f>IF('Crisis Indicator Data'!#REF!="No Data",1,IF(#REF!&lt;&gt;"",1,0))</f>
        <v>#REF!</v>
      </c>
      <c r="D102" s="211" t="e">
        <f>IF('Crisis Indicator Data'!#REF!="No Data",1,IF(#REF!&lt;&gt;"",1,0))</f>
        <v>#REF!</v>
      </c>
      <c r="E102" s="211" t="e">
        <f>IF('Crisis Indicator Data'!#REF!="No Data",1,IF(#REF!&lt;&gt;"",1,0))</f>
        <v>#REF!</v>
      </c>
      <c r="F102" s="211" t="e">
        <f>IF('Crisis Indicator Data'!#REF!="No Data",1,IF(#REF!&lt;&gt;"",1,0))</f>
        <v>#REF!</v>
      </c>
      <c r="G102" s="211" t="e">
        <f>IF('Crisis Indicator Data'!#REF!="No Data",1,IF(#REF!&lt;&gt;"",1,0))</f>
        <v>#REF!</v>
      </c>
      <c r="H102" s="211" t="e">
        <f>IF('Crisis Indicator Data'!#REF!="No Data",1,IF(#REF!&lt;&gt;"",1,0))</f>
        <v>#REF!</v>
      </c>
      <c r="I102" s="211" t="e">
        <f>IF('Crisis Indicator Data'!#REF!="No Data",1,IF(#REF!&lt;&gt;"",1,0))</f>
        <v>#REF!</v>
      </c>
      <c r="J102" s="211" t="e">
        <f>IF('Crisis Indicator Data'!#REF!="No Data",1,IF(#REF!&lt;&gt;"",1,0))</f>
        <v>#REF!</v>
      </c>
      <c r="K102" s="211" t="e">
        <f>IF('Crisis Indicator Data'!#REF!="No Data",1,IF(#REF!&lt;&gt;"",1,0))</f>
        <v>#REF!</v>
      </c>
      <c r="L102" s="211" t="e">
        <f>IF('Crisis Indicator Data'!#REF!="No Data",1,IF(#REF!&lt;&gt;"",1,0))</f>
        <v>#REF!</v>
      </c>
      <c r="M102" s="211" t="e">
        <f>IF('Crisis Indicator Data'!#REF!="No Data",1,IF(#REF!&lt;&gt;"",1,0))</f>
        <v>#REF!</v>
      </c>
      <c r="N102" s="211" t="e">
        <f>IF('Crisis Indicator Data'!#REF!="No Data",1,IF(#REF!&lt;&gt;"",1,0))</f>
        <v>#REF!</v>
      </c>
      <c r="O102" s="211" t="e">
        <f>IF('Crisis Indicator Data'!#REF!="No Data",1,IF(#REF!&lt;&gt;"",1,0))</f>
        <v>#REF!</v>
      </c>
      <c r="P102" s="211" t="e">
        <f>IF('Crisis Indicator Data'!#REF!="No Data",1,IF(#REF!&lt;&gt;"",1,0))</f>
        <v>#REF!</v>
      </c>
      <c r="Q102" s="211" t="e">
        <f>IF('Crisis Indicator Data'!#REF!="No Data",1,IF(#REF!&lt;&gt;"",1,0))</f>
        <v>#REF!</v>
      </c>
      <c r="R102" s="211" t="e">
        <f>IF('Crisis Indicator Data'!#REF!="No Data",1,IF(#REF!&lt;&gt;"",1,0))</f>
        <v>#REF!</v>
      </c>
      <c r="S102" s="211" t="e">
        <f>IF('Crisis Indicator Data'!#REF!="No Data",1,IF(#REF!&lt;&gt;"",1,0))</f>
        <v>#REF!</v>
      </c>
      <c r="T102" s="211" t="e">
        <f>IF('Crisis Indicator Data'!#REF!="No Data",1,IF(#REF!&lt;&gt;"",1,0))</f>
        <v>#REF!</v>
      </c>
      <c r="U102" s="211" t="e">
        <f>IF('Crisis Indicator Data'!#REF!="No Data",1,IF(#REF!&lt;&gt;"",1,0))</f>
        <v>#REF!</v>
      </c>
      <c r="V102" s="211" t="e">
        <f>IF('Crisis Indicator Data'!#REF!="No Data",1,IF(#REF!&lt;&gt;"",1,0))</f>
        <v>#REF!</v>
      </c>
      <c r="W102" s="211" t="e">
        <f>IF('Crisis Indicator Data'!#REF!="No Data",1,IF(#REF!&lt;&gt;"",1,0))</f>
        <v>#REF!</v>
      </c>
      <c r="X102" s="211" t="e">
        <f>IF('Crisis Indicator Data'!#REF!="No Data",1,IF(#REF!&lt;&gt;"",1,0))</f>
        <v>#REF!</v>
      </c>
      <c r="Y102" s="211" t="e">
        <f>IF('Crisis Indicator Data'!#REF!="No Data",1,IF(#REF!&lt;&gt;"",1,0))</f>
        <v>#REF!</v>
      </c>
      <c r="Z102" s="211" t="e">
        <f>IF('Crisis Indicator Data'!#REF!="No Data",1,IF(#REF!&lt;&gt;"",1,0))</f>
        <v>#REF!</v>
      </c>
      <c r="AA102" s="211" t="e">
        <f>IF('Crisis Indicator Data'!#REF!="No Data",1,IF(#REF!&lt;&gt;"",1,0))</f>
        <v>#REF!</v>
      </c>
      <c r="AB102" s="211" t="e">
        <f>IF('Crisis Indicator Data'!#REF!="No Data",1,IF(#REF!&lt;&gt;"",1,0))</f>
        <v>#REF!</v>
      </c>
      <c r="AC102" s="211" t="e">
        <f>IF('Crisis Indicator Data'!#REF!="No Data",1,IF(#REF!&lt;&gt;"",1,0))</f>
        <v>#REF!</v>
      </c>
      <c r="AD102" s="211" t="e">
        <f>IF('Crisis Indicator Data'!#REF!="No Data",1,IF(#REF!&lt;&gt;"",1,0))</f>
        <v>#REF!</v>
      </c>
      <c r="AE102" s="211" t="e">
        <f>IF('Crisis Indicator Data'!#REF!="No Data",1,IF(#REF!&lt;&gt;"",1,0))</f>
        <v>#REF!</v>
      </c>
      <c r="AF102" s="211" t="e">
        <f>IF('Crisis Indicator Data'!#REF!="No Data",1,IF(#REF!&lt;&gt;"",1,0))</f>
        <v>#REF!</v>
      </c>
      <c r="AG102" s="211" t="e">
        <f>IF('Crisis Indicator Data'!#REF!="No Data",1,IF(#REF!&lt;&gt;"",1,0))</f>
        <v>#REF!</v>
      </c>
      <c r="AH102" s="211" t="e">
        <f>IF('Crisis Indicator Data'!#REF!="No Data",1,IF(#REF!&lt;&gt;"",1,0))</f>
        <v>#REF!</v>
      </c>
      <c r="AI102" s="211" t="e">
        <f>IF('Crisis Indicator Data'!#REF!="No Data",1,IF(#REF!&lt;&gt;"",1,0))</f>
        <v>#REF!</v>
      </c>
      <c r="AJ102" s="211" t="e">
        <f>IF('Crisis Indicator Data'!#REF!="No Data",1,IF(#REF!&lt;&gt;"",1,0))</f>
        <v>#REF!</v>
      </c>
      <c r="AK102" s="211" t="e">
        <f>IF('Crisis Indicator Data'!#REF!="No Data",1,IF(#REF!&lt;&gt;"",1,0))</f>
        <v>#REF!</v>
      </c>
      <c r="AL102" s="211" t="e">
        <f>IF('Crisis Indicator Data'!#REF!="No Data",1,IF(#REF!&lt;&gt;"",1,0))</f>
        <v>#REF!</v>
      </c>
      <c r="AM102" s="211" t="e">
        <f>IF('Crisis Indicator Data'!#REF!="No Data",1,IF(#REF!&lt;&gt;"",1,0))</f>
        <v>#REF!</v>
      </c>
      <c r="AN102" s="211" t="e">
        <f>IF('Crisis Indicator Data'!#REF!="No Data",1,IF(#REF!&lt;&gt;"",1,0))</f>
        <v>#REF!</v>
      </c>
      <c r="AO102" s="211" t="e">
        <f>IF('Crisis Indicator Data'!#REF!="No Data",1,IF(#REF!&lt;&gt;"",1,0))</f>
        <v>#REF!</v>
      </c>
      <c r="AP102" s="211" t="e">
        <f>IF('Crisis Indicator Data'!#REF!="No Data",1,IF(#REF!&lt;&gt;"",1,0))</f>
        <v>#REF!</v>
      </c>
      <c r="AQ102" s="211" t="e">
        <f>IF('Crisis Indicator Data'!#REF!="No Data",1,IF(#REF!&lt;&gt;"",1,0))</f>
        <v>#REF!</v>
      </c>
      <c r="AR102" s="211" t="e">
        <f>IF('Crisis Indicator Data'!#REF!="No Data",1,IF(#REF!&lt;&gt;"",1,0))</f>
        <v>#REF!</v>
      </c>
      <c r="AS102" s="211" t="e">
        <f>IF('Crisis Indicator Data'!#REF!="No Data",1,IF(#REF!&lt;&gt;"",1,0))</f>
        <v>#REF!</v>
      </c>
      <c r="AT102" s="211" t="e">
        <f>IF('Crisis Indicator Data'!#REF!="No Data",1,IF(#REF!&lt;&gt;"",1,0))</f>
        <v>#REF!</v>
      </c>
      <c r="AU102" s="211" t="e">
        <f>IF('Crisis Indicator Data'!#REF!="No Data",1,IF(#REF!&lt;&gt;"",1,0))</f>
        <v>#REF!</v>
      </c>
      <c r="AV102" s="211" t="e">
        <f>IF('Crisis Indicator Data'!#REF!="No Data",1,IF(#REF!&lt;&gt;"",1,0))</f>
        <v>#REF!</v>
      </c>
      <c r="AW102" s="211" t="e">
        <f>IF('Crisis Indicator Data'!#REF!="No Data",1,IF(#REF!&lt;&gt;"",1,0))</f>
        <v>#REF!</v>
      </c>
      <c r="AX102" s="211" t="e">
        <f>IF('Crisis Indicator Data'!#REF!="No Data",1,IF(#REF!&lt;&gt;"",1,0))</f>
        <v>#REF!</v>
      </c>
      <c r="AY102" s="211" t="e">
        <f>IF('Crisis Indicator Data'!#REF!="No Data",1,IF(#REF!&lt;&gt;"",1,0))</f>
        <v>#REF!</v>
      </c>
      <c r="AZ102" s="211" t="e">
        <f>IF('Crisis Indicator Data'!#REF!="No Data",1,IF(#REF!&lt;&gt;"",1,0))</f>
        <v>#REF!</v>
      </c>
      <c r="BA102" t="e">
        <f t="shared" si="6"/>
        <v>#REF!</v>
      </c>
      <c r="BB102" s="22" t="e">
        <f t="shared" si="7"/>
        <v>#REF!</v>
      </c>
    </row>
    <row r="103" spans="1:54" x14ac:dyDescent="0.25">
      <c r="A103" t="s">
        <v>8555</v>
      </c>
      <c r="B103" s="211" t="e">
        <f>IF('Crisis Indicator Data'!#REF!="No Data",1,IF(#REF!&lt;&gt;"",1,0))</f>
        <v>#REF!</v>
      </c>
      <c r="C103" s="211" t="e">
        <f>IF('Crisis Indicator Data'!#REF!="No Data",1,IF(#REF!&lt;&gt;"",1,0))</f>
        <v>#REF!</v>
      </c>
      <c r="D103" s="211" t="e">
        <f>IF('Crisis Indicator Data'!#REF!="No Data",1,IF(#REF!&lt;&gt;"",1,0))</f>
        <v>#REF!</v>
      </c>
      <c r="E103" s="211" t="e">
        <f>IF('Crisis Indicator Data'!#REF!="No Data",1,IF(#REF!&lt;&gt;"",1,0))</f>
        <v>#REF!</v>
      </c>
      <c r="F103" s="211" t="e">
        <f>IF('Crisis Indicator Data'!#REF!="No Data",1,IF(#REF!&lt;&gt;"",1,0))</f>
        <v>#REF!</v>
      </c>
      <c r="G103" s="211" t="e">
        <f>IF('Crisis Indicator Data'!#REF!="No Data",1,IF(#REF!&lt;&gt;"",1,0))</f>
        <v>#REF!</v>
      </c>
      <c r="H103" s="211" t="e">
        <f>IF('Crisis Indicator Data'!#REF!="No Data",1,IF(#REF!&lt;&gt;"",1,0))</f>
        <v>#REF!</v>
      </c>
      <c r="I103" s="211" t="e">
        <f>IF('Crisis Indicator Data'!#REF!="No Data",1,IF(#REF!&lt;&gt;"",1,0))</f>
        <v>#REF!</v>
      </c>
      <c r="J103" s="211" t="e">
        <f>IF('Crisis Indicator Data'!#REF!="No Data",1,IF(#REF!&lt;&gt;"",1,0))</f>
        <v>#REF!</v>
      </c>
      <c r="K103" s="211" t="e">
        <f>IF('Crisis Indicator Data'!#REF!="No Data",1,IF(#REF!&lt;&gt;"",1,0))</f>
        <v>#REF!</v>
      </c>
      <c r="L103" s="211" t="e">
        <f>IF('Crisis Indicator Data'!#REF!="No Data",1,IF(#REF!&lt;&gt;"",1,0))</f>
        <v>#REF!</v>
      </c>
      <c r="M103" s="211" t="e">
        <f>IF('Crisis Indicator Data'!#REF!="No Data",1,IF(#REF!&lt;&gt;"",1,0))</f>
        <v>#REF!</v>
      </c>
      <c r="N103" s="211" t="e">
        <f>IF('Crisis Indicator Data'!#REF!="No Data",1,IF(#REF!&lt;&gt;"",1,0))</f>
        <v>#REF!</v>
      </c>
      <c r="O103" s="211" t="e">
        <f>IF('Crisis Indicator Data'!#REF!="No Data",1,IF(#REF!&lt;&gt;"",1,0))</f>
        <v>#REF!</v>
      </c>
      <c r="P103" s="211" t="e">
        <f>IF('Crisis Indicator Data'!#REF!="No Data",1,IF(#REF!&lt;&gt;"",1,0))</f>
        <v>#REF!</v>
      </c>
      <c r="Q103" s="211" t="e">
        <f>IF('Crisis Indicator Data'!#REF!="No Data",1,IF(#REF!&lt;&gt;"",1,0))</f>
        <v>#REF!</v>
      </c>
      <c r="R103" s="211" t="e">
        <f>IF('Crisis Indicator Data'!#REF!="No Data",1,IF(#REF!&lt;&gt;"",1,0))</f>
        <v>#REF!</v>
      </c>
      <c r="S103" s="211" t="e">
        <f>IF('Crisis Indicator Data'!#REF!="No Data",1,IF(#REF!&lt;&gt;"",1,0))</f>
        <v>#REF!</v>
      </c>
      <c r="T103" s="211" t="e">
        <f>IF('Crisis Indicator Data'!#REF!="No Data",1,IF(#REF!&lt;&gt;"",1,0))</f>
        <v>#REF!</v>
      </c>
      <c r="U103" s="211" t="e">
        <f>IF('Crisis Indicator Data'!#REF!="No Data",1,IF(#REF!&lt;&gt;"",1,0))</f>
        <v>#REF!</v>
      </c>
      <c r="V103" s="211" t="e">
        <f>IF('Crisis Indicator Data'!#REF!="No Data",1,IF(#REF!&lt;&gt;"",1,0))</f>
        <v>#REF!</v>
      </c>
      <c r="W103" s="211" t="e">
        <f>IF('Crisis Indicator Data'!#REF!="No Data",1,IF(#REF!&lt;&gt;"",1,0))</f>
        <v>#REF!</v>
      </c>
      <c r="X103" s="211" t="e">
        <f>IF('Crisis Indicator Data'!#REF!="No Data",1,IF(#REF!&lt;&gt;"",1,0))</f>
        <v>#REF!</v>
      </c>
      <c r="Y103" s="211" t="e">
        <f>IF('Crisis Indicator Data'!#REF!="No Data",1,IF(#REF!&lt;&gt;"",1,0))</f>
        <v>#REF!</v>
      </c>
      <c r="Z103" s="211" t="e">
        <f>IF('Crisis Indicator Data'!#REF!="No Data",1,IF(#REF!&lt;&gt;"",1,0))</f>
        <v>#REF!</v>
      </c>
      <c r="AA103" s="211" t="e">
        <f>IF('Crisis Indicator Data'!#REF!="No Data",1,IF(#REF!&lt;&gt;"",1,0))</f>
        <v>#REF!</v>
      </c>
      <c r="AB103" s="211" t="e">
        <f>IF('Crisis Indicator Data'!#REF!="No Data",1,IF(#REF!&lt;&gt;"",1,0))</f>
        <v>#REF!</v>
      </c>
      <c r="AC103" s="211" t="e">
        <f>IF('Crisis Indicator Data'!#REF!="No Data",1,IF(#REF!&lt;&gt;"",1,0))</f>
        <v>#REF!</v>
      </c>
      <c r="AD103" s="211" t="e">
        <f>IF('Crisis Indicator Data'!#REF!="No Data",1,IF(#REF!&lt;&gt;"",1,0))</f>
        <v>#REF!</v>
      </c>
      <c r="AE103" s="211" t="e">
        <f>IF('Crisis Indicator Data'!#REF!="No Data",1,IF(#REF!&lt;&gt;"",1,0))</f>
        <v>#REF!</v>
      </c>
      <c r="AF103" s="211" t="e">
        <f>IF('Crisis Indicator Data'!#REF!="No Data",1,IF(#REF!&lt;&gt;"",1,0))</f>
        <v>#REF!</v>
      </c>
      <c r="AG103" s="211" t="e">
        <f>IF('Crisis Indicator Data'!#REF!="No Data",1,IF(#REF!&lt;&gt;"",1,0))</f>
        <v>#REF!</v>
      </c>
      <c r="AH103" s="211" t="e">
        <f>IF('Crisis Indicator Data'!#REF!="No Data",1,IF(#REF!&lt;&gt;"",1,0))</f>
        <v>#REF!</v>
      </c>
      <c r="AI103" s="211" t="e">
        <f>IF('Crisis Indicator Data'!#REF!="No Data",1,IF(#REF!&lt;&gt;"",1,0))</f>
        <v>#REF!</v>
      </c>
      <c r="AJ103" s="211" t="e">
        <f>IF('Crisis Indicator Data'!#REF!="No Data",1,IF(#REF!&lt;&gt;"",1,0))</f>
        <v>#REF!</v>
      </c>
      <c r="AK103" s="211" t="e">
        <f>IF('Crisis Indicator Data'!#REF!="No Data",1,IF(#REF!&lt;&gt;"",1,0))</f>
        <v>#REF!</v>
      </c>
      <c r="AL103" s="211" t="e">
        <f>IF('Crisis Indicator Data'!#REF!="No Data",1,IF(#REF!&lt;&gt;"",1,0))</f>
        <v>#REF!</v>
      </c>
      <c r="AM103" s="211" t="e">
        <f>IF('Crisis Indicator Data'!#REF!="No Data",1,IF(#REF!&lt;&gt;"",1,0))</f>
        <v>#REF!</v>
      </c>
      <c r="AN103" s="211" t="e">
        <f>IF('Crisis Indicator Data'!#REF!="No Data",1,IF(#REF!&lt;&gt;"",1,0))</f>
        <v>#REF!</v>
      </c>
      <c r="AO103" s="211" t="e">
        <f>IF('Crisis Indicator Data'!#REF!="No Data",1,IF(#REF!&lt;&gt;"",1,0))</f>
        <v>#REF!</v>
      </c>
      <c r="AP103" s="211" t="e">
        <f>IF('Crisis Indicator Data'!#REF!="No Data",1,IF(#REF!&lt;&gt;"",1,0))</f>
        <v>#REF!</v>
      </c>
      <c r="AQ103" s="211" t="e">
        <f>IF('Crisis Indicator Data'!#REF!="No Data",1,IF(#REF!&lt;&gt;"",1,0))</f>
        <v>#REF!</v>
      </c>
      <c r="AR103" s="211" t="e">
        <f>IF('Crisis Indicator Data'!#REF!="No Data",1,IF(#REF!&lt;&gt;"",1,0))</f>
        <v>#REF!</v>
      </c>
      <c r="AS103" s="211" t="e">
        <f>IF('Crisis Indicator Data'!#REF!="No Data",1,IF(#REF!&lt;&gt;"",1,0))</f>
        <v>#REF!</v>
      </c>
      <c r="AT103" s="211" t="e">
        <f>IF('Crisis Indicator Data'!#REF!="No Data",1,IF(#REF!&lt;&gt;"",1,0))</f>
        <v>#REF!</v>
      </c>
      <c r="AU103" s="211" t="e">
        <f>IF('Crisis Indicator Data'!#REF!="No Data",1,IF(#REF!&lt;&gt;"",1,0))</f>
        <v>#REF!</v>
      </c>
      <c r="AV103" s="211" t="e">
        <f>IF('Crisis Indicator Data'!#REF!="No Data",1,IF(#REF!&lt;&gt;"",1,0))</f>
        <v>#REF!</v>
      </c>
      <c r="AW103" s="211" t="e">
        <f>IF('Crisis Indicator Data'!#REF!="No Data",1,IF(#REF!&lt;&gt;"",1,0))</f>
        <v>#REF!</v>
      </c>
      <c r="AX103" s="211" t="e">
        <f>IF('Crisis Indicator Data'!#REF!="No Data",1,IF(#REF!&lt;&gt;"",1,0))</f>
        <v>#REF!</v>
      </c>
      <c r="AY103" s="211" t="e">
        <f>IF('Crisis Indicator Data'!#REF!="No Data",1,IF(#REF!&lt;&gt;"",1,0))</f>
        <v>#REF!</v>
      </c>
      <c r="AZ103" s="211" t="e">
        <f>IF('Crisis Indicator Data'!#REF!="No Data",1,IF(#REF!&lt;&gt;"",1,0))</f>
        <v>#REF!</v>
      </c>
      <c r="BA103" t="e">
        <f t="shared" si="6"/>
        <v>#REF!</v>
      </c>
      <c r="BB103" s="22" t="e">
        <f t="shared" si="7"/>
        <v>#REF!</v>
      </c>
    </row>
    <row r="104" spans="1:54" x14ac:dyDescent="0.25">
      <c r="A104" t="s">
        <v>8556</v>
      </c>
      <c r="B104" s="211" t="e">
        <f>IF('Crisis Indicator Data'!#REF!="No Data",1,IF(#REF!&lt;&gt;"",1,0))</f>
        <v>#REF!</v>
      </c>
      <c r="C104" s="211" t="e">
        <f>IF('Crisis Indicator Data'!#REF!="No Data",1,IF(#REF!&lt;&gt;"",1,0))</f>
        <v>#REF!</v>
      </c>
      <c r="D104" s="211" t="e">
        <f>IF('Crisis Indicator Data'!#REF!="No Data",1,IF(#REF!&lt;&gt;"",1,0))</f>
        <v>#REF!</v>
      </c>
      <c r="E104" s="211" t="e">
        <f>IF('Crisis Indicator Data'!#REF!="No Data",1,IF(#REF!&lt;&gt;"",1,0))</f>
        <v>#REF!</v>
      </c>
      <c r="F104" s="211" t="e">
        <f>IF('Crisis Indicator Data'!#REF!="No Data",1,IF(#REF!&lt;&gt;"",1,0))</f>
        <v>#REF!</v>
      </c>
      <c r="G104" s="211" t="e">
        <f>IF('Crisis Indicator Data'!#REF!="No Data",1,IF(#REF!&lt;&gt;"",1,0))</f>
        <v>#REF!</v>
      </c>
      <c r="H104" s="211" t="e">
        <f>IF('Crisis Indicator Data'!#REF!="No Data",1,IF(#REF!&lt;&gt;"",1,0))</f>
        <v>#REF!</v>
      </c>
      <c r="I104" s="211" t="e">
        <f>IF('Crisis Indicator Data'!#REF!="No Data",1,IF(#REF!&lt;&gt;"",1,0))</f>
        <v>#REF!</v>
      </c>
      <c r="J104" s="211" t="e">
        <f>IF('Crisis Indicator Data'!#REF!="No Data",1,IF(#REF!&lt;&gt;"",1,0))</f>
        <v>#REF!</v>
      </c>
      <c r="K104" s="211" t="e">
        <f>IF('Crisis Indicator Data'!#REF!="No Data",1,IF(#REF!&lt;&gt;"",1,0))</f>
        <v>#REF!</v>
      </c>
      <c r="L104" s="211" t="e">
        <f>IF('Crisis Indicator Data'!#REF!="No Data",1,IF(#REF!&lt;&gt;"",1,0))</f>
        <v>#REF!</v>
      </c>
      <c r="M104" s="211" t="e">
        <f>IF('Crisis Indicator Data'!#REF!="No Data",1,IF(#REF!&lt;&gt;"",1,0))</f>
        <v>#REF!</v>
      </c>
      <c r="N104" s="211" t="e">
        <f>IF('Crisis Indicator Data'!#REF!="No Data",1,IF(#REF!&lt;&gt;"",1,0))</f>
        <v>#REF!</v>
      </c>
      <c r="O104" s="211" t="e">
        <f>IF('Crisis Indicator Data'!#REF!="No Data",1,IF(#REF!&lt;&gt;"",1,0))</f>
        <v>#REF!</v>
      </c>
      <c r="P104" s="211" t="e">
        <f>IF('Crisis Indicator Data'!#REF!="No Data",1,IF(#REF!&lt;&gt;"",1,0))</f>
        <v>#REF!</v>
      </c>
      <c r="Q104" s="211" t="e">
        <f>IF('Crisis Indicator Data'!#REF!="No Data",1,IF(#REF!&lt;&gt;"",1,0))</f>
        <v>#REF!</v>
      </c>
      <c r="R104" s="211" t="e">
        <f>IF('Crisis Indicator Data'!#REF!="No Data",1,IF(#REF!&lt;&gt;"",1,0))</f>
        <v>#REF!</v>
      </c>
      <c r="S104" s="211" t="e">
        <f>IF('Crisis Indicator Data'!#REF!="No Data",1,IF(#REF!&lt;&gt;"",1,0))</f>
        <v>#REF!</v>
      </c>
      <c r="T104" s="211" t="e">
        <f>IF('Crisis Indicator Data'!#REF!="No Data",1,IF(#REF!&lt;&gt;"",1,0))</f>
        <v>#REF!</v>
      </c>
      <c r="U104" s="211" t="e">
        <f>IF('Crisis Indicator Data'!#REF!="No Data",1,IF(#REF!&lt;&gt;"",1,0))</f>
        <v>#REF!</v>
      </c>
      <c r="V104" s="211" t="e">
        <f>IF('Crisis Indicator Data'!#REF!="No Data",1,IF(#REF!&lt;&gt;"",1,0))</f>
        <v>#REF!</v>
      </c>
      <c r="W104" s="211" t="e">
        <f>IF('Crisis Indicator Data'!#REF!="No Data",1,IF(#REF!&lt;&gt;"",1,0))</f>
        <v>#REF!</v>
      </c>
      <c r="X104" s="211" t="e">
        <f>IF('Crisis Indicator Data'!#REF!="No Data",1,IF(#REF!&lt;&gt;"",1,0))</f>
        <v>#REF!</v>
      </c>
      <c r="Y104" s="211" t="e">
        <f>IF('Crisis Indicator Data'!#REF!="No Data",1,IF(#REF!&lt;&gt;"",1,0))</f>
        <v>#REF!</v>
      </c>
      <c r="Z104" s="211" t="e">
        <f>IF('Crisis Indicator Data'!#REF!="No Data",1,IF(#REF!&lt;&gt;"",1,0))</f>
        <v>#REF!</v>
      </c>
      <c r="AA104" s="211" t="e">
        <f>IF('Crisis Indicator Data'!#REF!="No Data",1,IF(#REF!&lt;&gt;"",1,0))</f>
        <v>#REF!</v>
      </c>
      <c r="AB104" s="211" t="e">
        <f>IF('Crisis Indicator Data'!#REF!="No Data",1,IF(#REF!&lt;&gt;"",1,0))</f>
        <v>#REF!</v>
      </c>
      <c r="AC104" s="211" t="e">
        <f>IF('Crisis Indicator Data'!#REF!="No Data",1,IF(#REF!&lt;&gt;"",1,0))</f>
        <v>#REF!</v>
      </c>
      <c r="AD104" s="211" t="e">
        <f>IF('Crisis Indicator Data'!#REF!="No Data",1,IF(#REF!&lt;&gt;"",1,0))</f>
        <v>#REF!</v>
      </c>
      <c r="AE104" s="211" t="e">
        <f>IF('Crisis Indicator Data'!#REF!="No Data",1,IF(#REF!&lt;&gt;"",1,0))</f>
        <v>#REF!</v>
      </c>
      <c r="AF104" s="211" t="e">
        <f>IF('Crisis Indicator Data'!#REF!="No Data",1,IF(#REF!&lt;&gt;"",1,0))</f>
        <v>#REF!</v>
      </c>
      <c r="AG104" s="211" t="e">
        <f>IF('Crisis Indicator Data'!#REF!="No Data",1,IF(#REF!&lt;&gt;"",1,0))</f>
        <v>#REF!</v>
      </c>
      <c r="AH104" s="211" t="e">
        <f>IF('Crisis Indicator Data'!#REF!="No Data",1,IF(#REF!&lt;&gt;"",1,0))</f>
        <v>#REF!</v>
      </c>
      <c r="AI104" s="211" t="e">
        <f>IF('Crisis Indicator Data'!#REF!="No Data",1,IF(#REF!&lt;&gt;"",1,0))</f>
        <v>#REF!</v>
      </c>
      <c r="AJ104" s="211" t="e">
        <f>IF('Crisis Indicator Data'!#REF!="No Data",1,IF(#REF!&lt;&gt;"",1,0))</f>
        <v>#REF!</v>
      </c>
      <c r="AK104" s="211" t="e">
        <f>IF('Crisis Indicator Data'!#REF!="No Data",1,IF(#REF!&lt;&gt;"",1,0))</f>
        <v>#REF!</v>
      </c>
      <c r="AL104" s="211" t="e">
        <f>IF('Crisis Indicator Data'!#REF!="No Data",1,IF(#REF!&lt;&gt;"",1,0))</f>
        <v>#REF!</v>
      </c>
      <c r="AM104" s="211" t="e">
        <f>IF('Crisis Indicator Data'!#REF!="No Data",1,IF(#REF!&lt;&gt;"",1,0))</f>
        <v>#REF!</v>
      </c>
      <c r="AN104" s="211" t="e">
        <f>IF('Crisis Indicator Data'!#REF!="No Data",1,IF(#REF!&lt;&gt;"",1,0))</f>
        <v>#REF!</v>
      </c>
      <c r="AO104" s="211" t="e">
        <f>IF('Crisis Indicator Data'!#REF!="No Data",1,IF(#REF!&lt;&gt;"",1,0))</f>
        <v>#REF!</v>
      </c>
      <c r="AP104" s="211" t="e">
        <f>IF('Crisis Indicator Data'!#REF!="No Data",1,IF(#REF!&lt;&gt;"",1,0))</f>
        <v>#REF!</v>
      </c>
      <c r="AQ104" s="211" t="e">
        <f>IF('Crisis Indicator Data'!#REF!="No Data",1,IF(#REF!&lt;&gt;"",1,0))</f>
        <v>#REF!</v>
      </c>
      <c r="AR104" s="211" t="e">
        <f>IF('Crisis Indicator Data'!#REF!="No Data",1,IF(#REF!&lt;&gt;"",1,0))</f>
        <v>#REF!</v>
      </c>
      <c r="AS104" s="211" t="e">
        <f>IF('Crisis Indicator Data'!#REF!="No Data",1,IF(#REF!&lt;&gt;"",1,0))</f>
        <v>#REF!</v>
      </c>
      <c r="AT104" s="211" t="e">
        <f>IF('Crisis Indicator Data'!#REF!="No Data",1,IF(#REF!&lt;&gt;"",1,0))</f>
        <v>#REF!</v>
      </c>
      <c r="AU104" s="211" t="e">
        <f>IF('Crisis Indicator Data'!#REF!="No Data",1,IF(#REF!&lt;&gt;"",1,0))</f>
        <v>#REF!</v>
      </c>
      <c r="AV104" s="211" t="e">
        <f>IF('Crisis Indicator Data'!#REF!="No Data",1,IF(#REF!&lt;&gt;"",1,0))</f>
        <v>#REF!</v>
      </c>
      <c r="AW104" s="211" t="e">
        <f>IF('Crisis Indicator Data'!#REF!="No Data",1,IF(#REF!&lt;&gt;"",1,0))</f>
        <v>#REF!</v>
      </c>
      <c r="AX104" s="211" t="e">
        <f>IF('Crisis Indicator Data'!#REF!="No Data",1,IF(#REF!&lt;&gt;"",1,0))</f>
        <v>#REF!</v>
      </c>
      <c r="AY104" s="211" t="e">
        <f>IF('Crisis Indicator Data'!#REF!="No Data",1,IF(#REF!&lt;&gt;"",1,0))</f>
        <v>#REF!</v>
      </c>
      <c r="AZ104" s="211" t="e">
        <f>IF('Crisis Indicator Data'!#REF!="No Data",1,IF(#REF!&lt;&gt;"",1,0))</f>
        <v>#REF!</v>
      </c>
      <c r="BA104" t="e">
        <f t="shared" si="6"/>
        <v>#REF!</v>
      </c>
      <c r="BB104" s="22" t="e">
        <f t="shared" si="7"/>
        <v>#REF!</v>
      </c>
    </row>
    <row r="105" spans="1:54" x14ac:dyDescent="0.25">
      <c r="A105" t="s">
        <v>8537</v>
      </c>
      <c r="B105" s="211" t="e">
        <f>IF('Crisis Indicator Data'!#REF!="No Data",1,IF(#REF!&lt;&gt;"",1,0))</f>
        <v>#REF!</v>
      </c>
      <c r="C105" s="211" t="e">
        <f>IF('Crisis Indicator Data'!#REF!="No Data",1,IF(#REF!&lt;&gt;"",1,0))</f>
        <v>#REF!</v>
      </c>
      <c r="D105" s="211" t="e">
        <f>IF('Crisis Indicator Data'!#REF!="No Data",1,IF(#REF!&lt;&gt;"",1,0))</f>
        <v>#REF!</v>
      </c>
      <c r="E105" s="211" t="e">
        <f>IF('Crisis Indicator Data'!#REF!="No Data",1,IF(#REF!&lt;&gt;"",1,0))</f>
        <v>#REF!</v>
      </c>
      <c r="F105" s="211" t="e">
        <f>IF('Crisis Indicator Data'!#REF!="No Data",1,IF(#REF!&lt;&gt;"",1,0))</f>
        <v>#REF!</v>
      </c>
      <c r="G105" s="211" t="e">
        <f>IF('Crisis Indicator Data'!#REF!="No Data",1,IF(#REF!&lt;&gt;"",1,0))</f>
        <v>#REF!</v>
      </c>
      <c r="H105" s="211" t="e">
        <f>IF('Crisis Indicator Data'!#REF!="No Data",1,IF(#REF!&lt;&gt;"",1,0))</f>
        <v>#REF!</v>
      </c>
      <c r="I105" s="211" t="e">
        <f>IF('Crisis Indicator Data'!#REF!="No Data",1,IF(#REF!&lt;&gt;"",1,0))</f>
        <v>#REF!</v>
      </c>
      <c r="J105" s="211" t="e">
        <f>IF('Crisis Indicator Data'!#REF!="No Data",1,IF(#REF!&lt;&gt;"",1,0))</f>
        <v>#REF!</v>
      </c>
      <c r="K105" s="211" t="e">
        <f>IF('Crisis Indicator Data'!#REF!="No Data",1,IF(#REF!&lt;&gt;"",1,0))</f>
        <v>#REF!</v>
      </c>
      <c r="L105" s="211" t="e">
        <f>IF('Crisis Indicator Data'!#REF!="No Data",1,IF(#REF!&lt;&gt;"",1,0))</f>
        <v>#REF!</v>
      </c>
      <c r="M105" s="211" t="e">
        <f>IF('Crisis Indicator Data'!#REF!="No Data",1,IF(#REF!&lt;&gt;"",1,0))</f>
        <v>#REF!</v>
      </c>
      <c r="N105" s="211" t="e">
        <f>IF('Crisis Indicator Data'!#REF!="No Data",1,IF(#REF!&lt;&gt;"",1,0))</f>
        <v>#REF!</v>
      </c>
      <c r="O105" s="211" t="e">
        <f>IF('Crisis Indicator Data'!#REF!="No Data",1,IF(#REF!&lt;&gt;"",1,0))</f>
        <v>#REF!</v>
      </c>
      <c r="P105" s="211" t="e">
        <f>IF('Crisis Indicator Data'!#REF!="No Data",1,IF(#REF!&lt;&gt;"",1,0))</f>
        <v>#REF!</v>
      </c>
      <c r="Q105" s="211" t="e">
        <f>IF('Crisis Indicator Data'!#REF!="No Data",1,IF(#REF!&lt;&gt;"",1,0))</f>
        <v>#REF!</v>
      </c>
      <c r="R105" s="211" t="e">
        <f>IF('Crisis Indicator Data'!#REF!="No Data",1,IF(#REF!&lt;&gt;"",1,0))</f>
        <v>#REF!</v>
      </c>
      <c r="S105" s="211" t="e">
        <f>IF('Crisis Indicator Data'!#REF!="No Data",1,IF(#REF!&lt;&gt;"",1,0))</f>
        <v>#REF!</v>
      </c>
      <c r="T105" s="211" t="e">
        <f>IF('Crisis Indicator Data'!#REF!="No Data",1,IF(#REF!&lt;&gt;"",1,0))</f>
        <v>#REF!</v>
      </c>
      <c r="U105" s="211" t="e">
        <f>IF('Crisis Indicator Data'!#REF!="No Data",1,IF(#REF!&lt;&gt;"",1,0))</f>
        <v>#REF!</v>
      </c>
      <c r="V105" s="211" t="e">
        <f>IF('Crisis Indicator Data'!#REF!="No Data",1,IF(#REF!&lt;&gt;"",1,0))</f>
        <v>#REF!</v>
      </c>
      <c r="W105" s="211" t="e">
        <f>IF('Crisis Indicator Data'!#REF!="No Data",1,IF(#REF!&lt;&gt;"",1,0))</f>
        <v>#REF!</v>
      </c>
      <c r="X105" s="211" t="e">
        <f>IF('Crisis Indicator Data'!#REF!="No Data",1,IF(#REF!&lt;&gt;"",1,0))</f>
        <v>#REF!</v>
      </c>
      <c r="Y105" s="211" t="e">
        <f>IF('Crisis Indicator Data'!#REF!="No Data",1,IF(#REF!&lt;&gt;"",1,0))</f>
        <v>#REF!</v>
      </c>
      <c r="Z105" s="211" t="e">
        <f>IF('Crisis Indicator Data'!#REF!="No Data",1,IF(#REF!&lt;&gt;"",1,0))</f>
        <v>#REF!</v>
      </c>
      <c r="AA105" s="211" t="e">
        <f>IF('Crisis Indicator Data'!#REF!="No Data",1,IF(#REF!&lt;&gt;"",1,0))</f>
        <v>#REF!</v>
      </c>
      <c r="AB105" s="211" t="e">
        <f>IF('Crisis Indicator Data'!#REF!="No Data",1,IF(#REF!&lt;&gt;"",1,0))</f>
        <v>#REF!</v>
      </c>
      <c r="AC105" s="211" t="e">
        <f>IF('Crisis Indicator Data'!#REF!="No Data",1,IF(#REF!&lt;&gt;"",1,0))</f>
        <v>#REF!</v>
      </c>
      <c r="AD105" s="211" t="e">
        <f>IF('Crisis Indicator Data'!#REF!="No Data",1,IF(#REF!&lt;&gt;"",1,0))</f>
        <v>#REF!</v>
      </c>
      <c r="AE105" s="211" t="e">
        <f>IF('Crisis Indicator Data'!#REF!="No Data",1,IF(#REF!&lt;&gt;"",1,0))</f>
        <v>#REF!</v>
      </c>
      <c r="AF105" s="211" t="e">
        <f>IF('Crisis Indicator Data'!#REF!="No Data",1,IF(#REF!&lt;&gt;"",1,0))</f>
        <v>#REF!</v>
      </c>
      <c r="AG105" s="211" t="e">
        <f>IF('Crisis Indicator Data'!#REF!="No Data",1,IF(#REF!&lt;&gt;"",1,0))</f>
        <v>#REF!</v>
      </c>
      <c r="AH105" s="211" t="e">
        <f>IF('Crisis Indicator Data'!#REF!="No Data",1,IF(#REF!&lt;&gt;"",1,0))</f>
        <v>#REF!</v>
      </c>
      <c r="AI105" s="211" t="e">
        <f>IF('Crisis Indicator Data'!#REF!="No Data",1,IF(#REF!&lt;&gt;"",1,0))</f>
        <v>#REF!</v>
      </c>
      <c r="AJ105" s="211" t="e">
        <f>IF('Crisis Indicator Data'!#REF!="No Data",1,IF(#REF!&lt;&gt;"",1,0))</f>
        <v>#REF!</v>
      </c>
      <c r="AK105" s="211" t="e">
        <f>IF('Crisis Indicator Data'!#REF!="No Data",1,IF(#REF!&lt;&gt;"",1,0))</f>
        <v>#REF!</v>
      </c>
      <c r="AL105" s="211" t="e">
        <f>IF('Crisis Indicator Data'!#REF!="No Data",1,IF(#REF!&lt;&gt;"",1,0))</f>
        <v>#REF!</v>
      </c>
      <c r="AM105" s="211" t="e">
        <f>IF('Crisis Indicator Data'!#REF!="No Data",1,IF(#REF!&lt;&gt;"",1,0))</f>
        <v>#REF!</v>
      </c>
      <c r="AN105" s="211" t="e">
        <f>IF('Crisis Indicator Data'!#REF!="No Data",1,IF(#REF!&lt;&gt;"",1,0))</f>
        <v>#REF!</v>
      </c>
      <c r="AO105" s="211" t="e">
        <f>IF('Crisis Indicator Data'!#REF!="No Data",1,IF(#REF!&lt;&gt;"",1,0))</f>
        <v>#REF!</v>
      </c>
      <c r="AP105" s="211" t="e">
        <f>IF('Crisis Indicator Data'!#REF!="No Data",1,IF(#REF!&lt;&gt;"",1,0))</f>
        <v>#REF!</v>
      </c>
      <c r="AQ105" s="211" t="e">
        <f>IF('Crisis Indicator Data'!#REF!="No Data",1,IF(#REF!&lt;&gt;"",1,0))</f>
        <v>#REF!</v>
      </c>
      <c r="AR105" s="211" t="e">
        <f>IF('Crisis Indicator Data'!#REF!="No Data",1,IF(#REF!&lt;&gt;"",1,0))</f>
        <v>#REF!</v>
      </c>
      <c r="AS105" s="211" t="e">
        <f>IF('Crisis Indicator Data'!#REF!="No Data",1,IF(#REF!&lt;&gt;"",1,0))</f>
        <v>#REF!</v>
      </c>
      <c r="AT105" s="211" t="e">
        <f>IF('Crisis Indicator Data'!#REF!="No Data",1,IF(#REF!&lt;&gt;"",1,0))</f>
        <v>#REF!</v>
      </c>
      <c r="AU105" s="211" t="e">
        <f>IF('Crisis Indicator Data'!#REF!="No Data",1,IF(#REF!&lt;&gt;"",1,0))</f>
        <v>#REF!</v>
      </c>
      <c r="AV105" s="211" t="e">
        <f>IF('Crisis Indicator Data'!#REF!="No Data",1,IF(#REF!&lt;&gt;"",1,0))</f>
        <v>#REF!</v>
      </c>
      <c r="AW105" s="211" t="e">
        <f>IF('Crisis Indicator Data'!#REF!="No Data",1,IF(#REF!&lt;&gt;"",1,0))</f>
        <v>#REF!</v>
      </c>
      <c r="AX105" s="211" t="e">
        <f>IF('Crisis Indicator Data'!#REF!="No Data",1,IF(#REF!&lt;&gt;"",1,0))</f>
        <v>#REF!</v>
      </c>
      <c r="AY105" s="211" t="e">
        <f>IF('Crisis Indicator Data'!#REF!="No Data",1,IF(#REF!&lt;&gt;"",1,0))</f>
        <v>#REF!</v>
      </c>
      <c r="AZ105" s="211" t="e">
        <f>IF('Crisis Indicator Data'!#REF!="No Data",1,IF(#REF!&lt;&gt;"",1,0))</f>
        <v>#REF!</v>
      </c>
      <c r="BA105" t="e">
        <f t="shared" si="6"/>
        <v>#REF!</v>
      </c>
      <c r="BB105" s="22" t="e">
        <f t="shared" si="7"/>
        <v>#REF!</v>
      </c>
    </row>
    <row r="106" spans="1:54" x14ac:dyDescent="0.25">
      <c r="A106" t="s">
        <v>8543</v>
      </c>
      <c r="B106" s="211" t="e">
        <f>IF('Crisis Indicator Data'!#REF!="No Data",1,IF(#REF!&lt;&gt;"",1,0))</f>
        <v>#REF!</v>
      </c>
      <c r="C106" s="211" t="e">
        <f>IF('Crisis Indicator Data'!#REF!="No Data",1,IF(#REF!&lt;&gt;"",1,0))</f>
        <v>#REF!</v>
      </c>
      <c r="D106" s="211" t="e">
        <f>IF('Crisis Indicator Data'!#REF!="No Data",1,IF(#REF!&lt;&gt;"",1,0))</f>
        <v>#REF!</v>
      </c>
      <c r="E106" s="211" t="e">
        <f>IF('Crisis Indicator Data'!#REF!="No Data",1,IF(#REF!&lt;&gt;"",1,0))</f>
        <v>#REF!</v>
      </c>
      <c r="F106" s="211" t="e">
        <f>IF('Crisis Indicator Data'!#REF!="No Data",1,IF(#REF!&lt;&gt;"",1,0))</f>
        <v>#REF!</v>
      </c>
      <c r="G106" s="211" t="e">
        <f>IF('Crisis Indicator Data'!#REF!="No Data",1,IF(#REF!&lt;&gt;"",1,0))</f>
        <v>#REF!</v>
      </c>
      <c r="H106" s="211" t="e">
        <f>IF('Crisis Indicator Data'!#REF!="No Data",1,IF(#REF!&lt;&gt;"",1,0))</f>
        <v>#REF!</v>
      </c>
      <c r="I106" s="211" t="e">
        <f>IF('Crisis Indicator Data'!#REF!="No Data",1,IF(#REF!&lt;&gt;"",1,0))</f>
        <v>#REF!</v>
      </c>
      <c r="J106" s="211" t="e">
        <f>IF('Crisis Indicator Data'!#REF!="No Data",1,IF(#REF!&lt;&gt;"",1,0))</f>
        <v>#REF!</v>
      </c>
      <c r="K106" s="211" t="e">
        <f>IF('Crisis Indicator Data'!#REF!="No Data",1,IF(#REF!&lt;&gt;"",1,0))</f>
        <v>#REF!</v>
      </c>
      <c r="L106" s="211" t="e">
        <f>IF('Crisis Indicator Data'!#REF!="No Data",1,IF(#REF!&lt;&gt;"",1,0))</f>
        <v>#REF!</v>
      </c>
      <c r="M106" s="211" t="e">
        <f>IF('Crisis Indicator Data'!#REF!="No Data",1,IF(#REF!&lt;&gt;"",1,0))</f>
        <v>#REF!</v>
      </c>
      <c r="N106" s="211" t="e">
        <f>IF('Crisis Indicator Data'!#REF!="No Data",1,IF(#REF!&lt;&gt;"",1,0))</f>
        <v>#REF!</v>
      </c>
      <c r="O106" s="211" t="e">
        <f>IF('Crisis Indicator Data'!#REF!="No Data",1,IF(#REF!&lt;&gt;"",1,0))</f>
        <v>#REF!</v>
      </c>
      <c r="P106" s="211" t="e">
        <f>IF('Crisis Indicator Data'!#REF!="No Data",1,IF(#REF!&lt;&gt;"",1,0))</f>
        <v>#REF!</v>
      </c>
      <c r="Q106" s="211" t="e">
        <f>IF('Crisis Indicator Data'!#REF!="No Data",1,IF(#REF!&lt;&gt;"",1,0))</f>
        <v>#REF!</v>
      </c>
      <c r="R106" s="211" t="e">
        <f>IF('Crisis Indicator Data'!#REF!="No Data",1,IF(#REF!&lt;&gt;"",1,0))</f>
        <v>#REF!</v>
      </c>
      <c r="S106" s="211" t="e">
        <f>IF('Crisis Indicator Data'!#REF!="No Data",1,IF(#REF!&lt;&gt;"",1,0))</f>
        <v>#REF!</v>
      </c>
      <c r="T106" s="211" t="e">
        <f>IF('Crisis Indicator Data'!#REF!="No Data",1,IF(#REF!&lt;&gt;"",1,0))</f>
        <v>#REF!</v>
      </c>
      <c r="U106" s="211" t="e">
        <f>IF('Crisis Indicator Data'!#REF!="No Data",1,IF(#REF!&lt;&gt;"",1,0))</f>
        <v>#REF!</v>
      </c>
      <c r="V106" s="211" t="e">
        <f>IF('Crisis Indicator Data'!#REF!="No Data",1,IF(#REF!&lt;&gt;"",1,0))</f>
        <v>#REF!</v>
      </c>
      <c r="W106" s="211" t="e">
        <f>IF('Crisis Indicator Data'!#REF!="No Data",1,IF(#REF!&lt;&gt;"",1,0))</f>
        <v>#REF!</v>
      </c>
      <c r="X106" s="211" t="e">
        <f>IF('Crisis Indicator Data'!#REF!="No Data",1,IF(#REF!&lt;&gt;"",1,0))</f>
        <v>#REF!</v>
      </c>
      <c r="Y106" s="211" t="e">
        <f>IF('Crisis Indicator Data'!#REF!="No Data",1,IF(#REF!&lt;&gt;"",1,0))</f>
        <v>#REF!</v>
      </c>
      <c r="Z106" s="211" t="e">
        <f>IF('Crisis Indicator Data'!#REF!="No Data",1,IF(#REF!&lt;&gt;"",1,0))</f>
        <v>#REF!</v>
      </c>
      <c r="AA106" s="211" t="e">
        <f>IF('Crisis Indicator Data'!#REF!="No Data",1,IF(#REF!&lt;&gt;"",1,0))</f>
        <v>#REF!</v>
      </c>
      <c r="AB106" s="211" t="e">
        <f>IF('Crisis Indicator Data'!#REF!="No Data",1,IF(#REF!&lt;&gt;"",1,0))</f>
        <v>#REF!</v>
      </c>
      <c r="AC106" s="211" t="e">
        <f>IF('Crisis Indicator Data'!#REF!="No Data",1,IF(#REF!&lt;&gt;"",1,0))</f>
        <v>#REF!</v>
      </c>
      <c r="AD106" s="211" t="e">
        <f>IF('Crisis Indicator Data'!#REF!="No Data",1,IF(#REF!&lt;&gt;"",1,0))</f>
        <v>#REF!</v>
      </c>
      <c r="AE106" s="211" t="e">
        <f>IF('Crisis Indicator Data'!#REF!="No Data",1,IF(#REF!&lt;&gt;"",1,0))</f>
        <v>#REF!</v>
      </c>
      <c r="AF106" s="211" t="e">
        <f>IF('Crisis Indicator Data'!#REF!="No Data",1,IF(#REF!&lt;&gt;"",1,0))</f>
        <v>#REF!</v>
      </c>
      <c r="AG106" s="211" t="e">
        <f>IF('Crisis Indicator Data'!#REF!="No Data",1,IF(#REF!&lt;&gt;"",1,0))</f>
        <v>#REF!</v>
      </c>
      <c r="AH106" s="211" t="e">
        <f>IF('Crisis Indicator Data'!#REF!="No Data",1,IF(#REF!&lt;&gt;"",1,0))</f>
        <v>#REF!</v>
      </c>
      <c r="AI106" s="211" t="e">
        <f>IF('Crisis Indicator Data'!#REF!="No Data",1,IF(#REF!&lt;&gt;"",1,0))</f>
        <v>#REF!</v>
      </c>
      <c r="AJ106" s="211" t="e">
        <f>IF('Crisis Indicator Data'!#REF!="No Data",1,IF(#REF!&lt;&gt;"",1,0))</f>
        <v>#REF!</v>
      </c>
      <c r="AK106" s="211" t="e">
        <f>IF('Crisis Indicator Data'!#REF!="No Data",1,IF(#REF!&lt;&gt;"",1,0))</f>
        <v>#REF!</v>
      </c>
      <c r="AL106" s="211" t="e">
        <f>IF('Crisis Indicator Data'!#REF!="No Data",1,IF(#REF!&lt;&gt;"",1,0))</f>
        <v>#REF!</v>
      </c>
      <c r="AM106" s="211" t="e">
        <f>IF('Crisis Indicator Data'!#REF!="No Data",1,IF(#REF!&lt;&gt;"",1,0))</f>
        <v>#REF!</v>
      </c>
      <c r="AN106" s="211" t="e">
        <f>IF('Crisis Indicator Data'!#REF!="No Data",1,IF(#REF!&lt;&gt;"",1,0))</f>
        <v>#REF!</v>
      </c>
      <c r="AO106" s="211" t="e">
        <f>IF('Crisis Indicator Data'!#REF!="No Data",1,IF(#REF!&lt;&gt;"",1,0))</f>
        <v>#REF!</v>
      </c>
      <c r="AP106" s="211" t="e">
        <f>IF('Crisis Indicator Data'!#REF!="No Data",1,IF(#REF!&lt;&gt;"",1,0))</f>
        <v>#REF!</v>
      </c>
      <c r="AQ106" s="211" t="e">
        <f>IF('Crisis Indicator Data'!#REF!="No Data",1,IF(#REF!&lt;&gt;"",1,0))</f>
        <v>#REF!</v>
      </c>
      <c r="AR106" s="211" t="e">
        <f>IF('Crisis Indicator Data'!#REF!="No Data",1,IF(#REF!&lt;&gt;"",1,0))</f>
        <v>#REF!</v>
      </c>
      <c r="AS106" s="211" t="e">
        <f>IF('Crisis Indicator Data'!#REF!="No Data",1,IF(#REF!&lt;&gt;"",1,0))</f>
        <v>#REF!</v>
      </c>
      <c r="AT106" s="211" t="e">
        <f>IF('Crisis Indicator Data'!#REF!="No Data",1,IF(#REF!&lt;&gt;"",1,0))</f>
        <v>#REF!</v>
      </c>
      <c r="AU106" s="211" t="e">
        <f>IF('Crisis Indicator Data'!#REF!="No Data",1,IF(#REF!&lt;&gt;"",1,0))</f>
        <v>#REF!</v>
      </c>
      <c r="AV106" s="211" t="e">
        <f>IF('Crisis Indicator Data'!#REF!="No Data",1,IF(#REF!&lt;&gt;"",1,0))</f>
        <v>#REF!</v>
      </c>
      <c r="AW106" s="211" t="e">
        <f>IF('Crisis Indicator Data'!#REF!="No Data",1,IF(#REF!&lt;&gt;"",1,0))</f>
        <v>#REF!</v>
      </c>
      <c r="AX106" s="211" t="e">
        <f>IF('Crisis Indicator Data'!#REF!="No Data",1,IF(#REF!&lt;&gt;"",1,0))</f>
        <v>#REF!</v>
      </c>
      <c r="AY106" s="211" t="e">
        <f>IF('Crisis Indicator Data'!#REF!="No Data",1,IF(#REF!&lt;&gt;"",1,0))</f>
        <v>#REF!</v>
      </c>
      <c r="AZ106" s="211" t="e">
        <f>IF('Crisis Indicator Data'!#REF!="No Data",1,IF(#REF!&lt;&gt;"",1,0))</f>
        <v>#REF!</v>
      </c>
      <c r="BA106" t="e">
        <f t="shared" si="6"/>
        <v>#REF!</v>
      </c>
      <c r="BB106" s="22" t="e">
        <f t="shared" si="7"/>
        <v>#REF!</v>
      </c>
    </row>
    <row r="107" spans="1:54" x14ac:dyDescent="0.25">
      <c r="A107" t="s">
        <v>8545</v>
      </c>
      <c r="B107" s="211" t="e">
        <f>IF('Crisis Indicator Data'!#REF!="No Data",1,IF(#REF!&lt;&gt;"",1,0))</f>
        <v>#REF!</v>
      </c>
      <c r="C107" s="211" t="e">
        <f>IF('Crisis Indicator Data'!#REF!="No Data",1,IF(#REF!&lt;&gt;"",1,0))</f>
        <v>#REF!</v>
      </c>
      <c r="D107" s="211" t="e">
        <f>IF('Crisis Indicator Data'!#REF!="No Data",1,IF(#REF!&lt;&gt;"",1,0))</f>
        <v>#REF!</v>
      </c>
      <c r="E107" s="211" t="e">
        <f>IF('Crisis Indicator Data'!#REF!="No Data",1,IF(#REF!&lt;&gt;"",1,0))</f>
        <v>#REF!</v>
      </c>
      <c r="F107" s="211" t="e">
        <f>IF('Crisis Indicator Data'!#REF!="No Data",1,IF(#REF!&lt;&gt;"",1,0))</f>
        <v>#REF!</v>
      </c>
      <c r="G107" s="211" t="e">
        <f>IF('Crisis Indicator Data'!#REF!="No Data",1,IF(#REF!&lt;&gt;"",1,0))</f>
        <v>#REF!</v>
      </c>
      <c r="H107" s="211" t="e">
        <f>IF('Crisis Indicator Data'!#REF!="No Data",1,IF(#REF!&lt;&gt;"",1,0))</f>
        <v>#REF!</v>
      </c>
      <c r="I107" s="211" t="e">
        <f>IF('Crisis Indicator Data'!#REF!="No Data",1,IF(#REF!&lt;&gt;"",1,0))</f>
        <v>#REF!</v>
      </c>
      <c r="J107" s="211" t="e">
        <f>IF('Crisis Indicator Data'!#REF!="No Data",1,IF(#REF!&lt;&gt;"",1,0))</f>
        <v>#REF!</v>
      </c>
      <c r="K107" s="211" t="e">
        <f>IF('Crisis Indicator Data'!#REF!="No Data",1,IF(#REF!&lt;&gt;"",1,0))</f>
        <v>#REF!</v>
      </c>
      <c r="L107" s="211" t="e">
        <f>IF('Crisis Indicator Data'!#REF!="No Data",1,IF(#REF!&lt;&gt;"",1,0))</f>
        <v>#REF!</v>
      </c>
      <c r="M107" s="211" t="e">
        <f>IF('Crisis Indicator Data'!#REF!="No Data",1,IF(#REF!&lt;&gt;"",1,0))</f>
        <v>#REF!</v>
      </c>
      <c r="N107" s="211" t="e">
        <f>IF('Crisis Indicator Data'!#REF!="No Data",1,IF(#REF!&lt;&gt;"",1,0))</f>
        <v>#REF!</v>
      </c>
      <c r="O107" s="211" t="e">
        <f>IF('Crisis Indicator Data'!#REF!="No Data",1,IF(#REF!&lt;&gt;"",1,0))</f>
        <v>#REF!</v>
      </c>
      <c r="P107" s="211" t="e">
        <f>IF('Crisis Indicator Data'!#REF!="No Data",1,IF(#REF!&lt;&gt;"",1,0))</f>
        <v>#REF!</v>
      </c>
      <c r="Q107" s="211" t="e">
        <f>IF('Crisis Indicator Data'!#REF!="No Data",1,IF(#REF!&lt;&gt;"",1,0))</f>
        <v>#REF!</v>
      </c>
      <c r="R107" s="211" t="e">
        <f>IF('Crisis Indicator Data'!#REF!="No Data",1,IF(#REF!&lt;&gt;"",1,0))</f>
        <v>#REF!</v>
      </c>
      <c r="S107" s="211" t="e">
        <f>IF('Crisis Indicator Data'!#REF!="No Data",1,IF(#REF!&lt;&gt;"",1,0))</f>
        <v>#REF!</v>
      </c>
      <c r="T107" s="211" t="e">
        <f>IF('Crisis Indicator Data'!#REF!="No Data",1,IF(#REF!&lt;&gt;"",1,0))</f>
        <v>#REF!</v>
      </c>
      <c r="U107" s="211" t="e">
        <f>IF('Crisis Indicator Data'!#REF!="No Data",1,IF(#REF!&lt;&gt;"",1,0))</f>
        <v>#REF!</v>
      </c>
      <c r="V107" s="211" t="e">
        <f>IF('Crisis Indicator Data'!#REF!="No Data",1,IF(#REF!&lt;&gt;"",1,0))</f>
        <v>#REF!</v>
      </c>
      <c r="W107" s="211" t="e">
        <f>IF('Crisis Indicator Data'!#REF!="No Data",1,IF(#REF!&lt;&gt;"",1,0))</f>
        <v>#REF!</v>
      </c>
      <c r="X107" s="211" t="e">
        <f>IF('Crisis Indicator Data'!#REF!="No Data",1,IF(#REF!&lt;&gt;"",1,0))</f>
        <v>#REF!</v>
      </c>
      <c r="Y107" s="211" t="e">
        <f>IF('Crisis Indicator Data'!#REF!="No Data",1,IF(#REF!&lt;&gt;"",1,0))</f>
        <v>#REF!</v>
      </c>
      <c r="Z107" s="211" t="e">
        <f>IF('Crisis Indicator Data'!#REF!="No Data",1,IF(#REF!&lt;&gt;"",1,0))</f>
        <v>#REF!</v>
      </c>
      <c r="AA107" s="211" t="e">
        <f>IF('Crisis Indicator Data'!#REF!="No Data",1,IF(#REF!&lt;&gt;"",1,0))</f>
        <v>#REF!</v>
      </c>
      <c r="AB107" s="211" t="e">
        <f>IF('Crisis Indicator Data'!#REF!="No Data",1,IF(#REF!&lt;&gt;"",1,0))</f>
        <v>#REF!</v>
      </c>
      <c r="AC107" s="211" t="e">
        <f>IF('Crisis Indicator Data'!#REF!="No Data",1,IF(#REF!&lt;&gt;"",1,0))</f>
        <v>#REF!</v>
      </c>
      <c r="AD107" s="211" t="e">
        <f>IF('Crisis Indicator Data'!#REF!="No Data",1,IF(#REF!&lt;&gt;"",1,0))</f>
        <v>#REF!</v>
      </c>
      <c r="AE107" s="211" t="e">
        <f>IF('Crisis Indicator Data'!#REF!="No Data",1,IF(#REF!&lt;&gt;"",1,0))</f>
        <v>#REF!</v>
      </c>
      <c r="AF107" s="211" t="e">
        <f>IF('Crisis Indicator Data'!#REF!="No Data",1,IF(#REF!&lt;&gt;"",1,0))</f>
        <v>#REF!</v>
      </c>
      <c r="AG107" s="211" t="e">
        <f>IF('Crisis Indicator Data'!#REF!="No Data",1,IF(#REF!&lt;&gt;"",1,0))</f>
        <v>#REF!</v>
      </c>
      <c r="AH107" s="211" t="e">
        <f>IF('Crisis Indicator Data'!#REF!="No Data",1,IF(#REF!&lt;&gt;"",1,0))</f>
        <v>#REF!</v>
      </c>
      <c r="AI107" s="211" t="e">
        <f>IF('Crisis Indicator Data'!#REF!="No Data",1,IF(#REF!&lt;&gt;"",1,0))</f>
        <v>#REF!</v>
      </c>
      <c r="AJ107" s="211" t="e">
        <f>IF('Crisis Indicator Data'!#REF!="No Data",1,IF(#REF!&lt;&gt;"",1,0))</f>
        <v>#REF!</v>
      </c>
      <c r="AK107" s="211" t="e">
        <f>IF('Crisis Indicator Data'!#REF!="No Data",1,IF(#REF!&lt;&gt;"",1,0))</f>
        <v>#REF!</v>
      </c>
      <c r="AL107" s="211" t="e">
        <f>IF('Crisis Indicator Data'!#REF!="No Data",1,IF(#REF!&lt;&gt;"",1,0))</f>
        <v>#REF!</v>
      </c>
      <c r="AM107" s="211" t="e">
        <f>IF('Crisis Indicator Data'!#REF!="No Data",1,IF(#REF!&lt;&gt;"",1,0))</f>
        <v>#REF!</v>
      </c>
      <c r="AN107" s="211" t="e">
        <f>IF('Crisis Indicator Data'!#REF!="No Data",1,IF(#REF!&lt;&gt;"",1,0))</f>
        <v>#REF!</v>
      </c>
      <c r="AO107" s="211" t="e">
        <f>IF('Crisis Indicator Data'!#REF!="No Data",1,IF(#REF!&lt;&gt;"",1,0))</f>
        <v>#REF!</v>
      </c>
      <c r="AP107" s="211" t="e">
        <f>IF('Crisis Indicator Data'!#REF!="No Data",1,IF(#REF!&lt;&gt;"",1,0))</f>
        <v>#REF!</v>
      </c>
      <c r="AQ107" s="211" t="e">
        <f>IF('Crisis Indicator Data'!#REF!="No Data",1,IF(#REF!&lt;&gt;"",1,0))</f>
        <v>#REF!</v>
      </c>
      <c r="AR107" s="211" t="e">
        <f>IF('Crisis Indicator Data'!#REF!="No Data",1,IF(#REF!&lt;&gt;"",1,0))</f>
        <v>#REF!</v>
      </c>
      <c r="AS107" s="211" t="e">
        <f>IF('Crisis Indicator Data'!#REF!="No Data",1,IF(#REF!&lt;&gt;"",1,0))</f>
        <v>#REF!</v>
      </c>
      <c r="AT107" s="211" t="e">
        <f>IF('Crisis Indicator Data'!#REF!="No Data",1,IF(#REF!&lt;&gt;"",1,0))</f>
        <v>#REF!</v>
      </c>
      <c r="AU107" s="211" t="e">
        <f>IF('Crisis Indicator Data'!#REF!="No Data",1,IF(#REF!&lt;&gt;"",1,0))</f>
        <v>#REF!</v>
      </c>
      <c r="AV107" s="211" t="e">
        <f>IF('Crisis Indicator Data'!#REF!="No Data",1,IF(#REF!&lt;&gt;"",1,0))</f>
        <v>#REF!</v>
      </c>
      <c r="AW107" s="211" t="e">
        <f>IF('Crisis Indicator Data'!#REF!="No Data",1,IF(#REF!&lt;&gt;"",1,0))</f>
        <v>#REF!</v>
      </c>
      <c r="AX107" s="211" t="e">
        <f>IF('Crisis Indicator Data'!#REF!="No Data",1,IF(#REF!&lt;&gt;"",1,0))</f>
        <v>#REF!</v>
      </c>
      <c r="AY107" s="211" t="e">
        <f>IF('Crisis Indicator Data'!#REF!="No Data",1,IF(#REF!&lt;&gt;"",1,0))</f>
        <v>#REF!</v>
      </c>
      <c r="AZ107" s="211" t="e">
        <f>IF('Crisis Indicator Data'!#REF!="No Data",1,IF(#REF!&lt;&gt;"",1,0))</f>
        <v>#REF!</v>
      </c>
      <c r="BA107" t="e">
        <f t="shared" si="6"/>
        <v>#REF!</v>
      </c>
      <c r="BB107" s="22" t="e">
        <f t="shared" si="7"/>
        <v>#REF!</v>
      </c>
    </row>
    <row r="108" spans="1:54" x14ac:dyDescent="0.25">
      <c r="A108" t="s">
        <v>8540</v>
      </c>
      <c r="B108" s="211" t="e">
        <f>IF('Crisis Indicator Data'!#REF!="No Data",1,IF(#REF!&lt;&gt;"",1,0))</f>
        <v>#REF!</v>
      </c>
      <c r="C108" s="211" t="e">
        <f>IF('Crisis Indicator Data'!#REF!="No Data",1,IF(#REF!&lt;&gt;"",1,0))</f>
        <v>#REF!</v>
      </c>
      <c r="D108" s="211" t="e">
        <f>IF('Crisis Indicator Data'!#REF!="No Data",1,IF(#REF!&lt;&gt;"",1,0))</f>
        <v>#REF!</v>
      </c>
      <c r="E108" s="211" t="e">
        <f>IF('Crisis Indicator Data'!#REF!="No Data",1,IF(#REF!&lt;&gt;"",1,0))</f>
        <v>#REF!</v>
      </c>
      <c r="F108" s="211" t="e">
        <f>IF('Crisis Indicator Data'!#REF!="No Data",1,IF(#REF!&lt;&gt;"",1,0))</f>
        <v>#REF!</v>
      </c>
      <c r="G108" s="211" t="e">
        <f>IF('Crisis Indicator Data'!#REF!="No Data",1,IF(#REF!&lt;&gt;"",1,0))</f>
        <v>#REF!</v>
      </c>
      <c r="H108" s="211" t="e">
        <f>IF('Crisis Indicator Data'!#REF!="No Data",1,IF(#REF!&lt;&gt;"",1,0))</f>
        <v>#REF!</v>
      </c>
      <c r="I108" s="211" t="e">
        <f>IF('Crisis Indicator Data'!#REF!="No Data",1,IF(#REF!&lt;&gt;"",1,0))</f>
        <v>#REF!</v>
      </c>
      <c r="J108" s="211" t="e">
        <f>IF('Crisis Indicator Data'!#REF!="No Data",1,IF(#REF!&lt;&gt;"",1,0))</f>
        <v>#REF!</v>
      </c>
      <c r="K108" s="211" t="e">
        <f>IF('Crisis Indicator Data'!#REF!="No Data",1,IF(#REF!&lt;&gt;"",1,0))</f>
        <v>#REF!</v>
      </c>
      <c r="L108" s="211" t="e">
        <f>IF('Crisis Indicator Data'!#REF!="No Data",1,IF(#REF!&lt;&gt;"",1,0))</f>
        <v>#REF!</v>
      </c>
      <c r="M108" s="211" t="e">
        <f>IF('Crisis Indicator Data'!#REF!="No Data",1,IF(#REF!&lt;&gt;"",1,0))</f>
        <v>#REF!</v>
      </c>
      <c r="N108" s="211" t="e">
        <f>IF('Crisis Indicator Data'!#REF!="No Data",1,IF(#REF!&lt;&gt;"",1,0))</f>
        <v>#REF!</v>
      </c>
      <c r="O108" s="211" t="e">
        <f>IF('Crisis Indicator Data'!#REF!="No Data",1,IF(#REF!&lt;&gt;"",1,0))</f>
        <v>#REF!</v>
      </c>
      <c r="P108" s="211" t="e">
        <f>IF('Crisis Indicator Data'!#REF!="No Data",1,IF(#REF!&lt;&gt;"",1,0))</f>
        <v>#REF!</v>
      </c>
      <c r="Q108" s="211" t="e">
        <f>IF('Crisis Indicator Data'!#REF!="No Data",1,IF(#REF!&lt;&gt;"",1,0))</f>
        <v>#REF!</v>
      </c>
      <c r="R108" s="211" t="e">
        <f>IF('Crisis Indicator Data'!#REF!="No Data",1,IF(#REF!&lt;&gt;"",1,0))</f>
        <v>#REF!</v>
      </c>
      <c r="S108" s="211" t="e">
        <f>IF('Crisis Indicator Data'!#REF!="No Data",1,IF(#REF!&lt;&gt;"",1,0))</f>
        <v>#REF!</v>
      </c>
      <c r="T108" s="211" t="e">
        <f>IF('Crisis Indicator Data'!#REF!="No Data",1,IF(#REF!&lt;&gt;"",1,0))</f>
        <v>#REF!</v>
      </c>
      <c r="U108" s="211" t="e">
        <f>IF('Crisis Indicator Data'!#REF!="No Data",1,IF(#REF!&lt;&gt;"",1,0))</f>
        <v>#REF!</v>
      </c>
      <c r="V108" s="211" t="e">
        <f>IF('Crisis Indicator Data'!#REF!="No Data",1,IF(#REF!&lt;&gt;"",1,0))</f>
        <v>#REF!</v>
      </c>
      <c r="W108" s="211" t="e">
        <f>IF('Crisis Indicator Data'!#REF!="No Data",1,IF(#REF!&lt;&gt;"",1,0))</f>
        <v>#REF!</v>
      </c>
      <c r="X108" s="211" t="e">
        <f>IF('Crisis Indicator Data'!#REF!="No Data",1,IF(#REF!&lt;&gt;"",1,0))</f>
        <v>#REF!</v>
      </c>
      <c r="Y108" s="211" t="e">
        <f>IF('Crisis Indicator Data'!#REF!="No Data",1,IF(#REF!&lt;&gt;"",1,0))</f>
        <v>#REF!</v>
      </c>
      <c r="Z108" s="211" t="e">
        <f>IF('Crisis Indicator Data'!#REF!="No Data",1,IF(#REF!&lt;&gt;"",1,0))</f>
        <v>#REF!</v>
      </c>
      <c r="AA108" s="211" t="e">
        <f>IF('Crisis Indicator Data'!#REF!="No Data",1,IF(#REF!&lt;&gt;"",1,0))</f>
        <v>#REF!</v>
      </c>
      <c r="AB108" s="211" t="e">
        <f>IF('Crisis Indicator Data'!#REF!="No Data",1,IF(#REF!&lt;&gt;"",1,0))</f>
        <v>#REF!</v>
      </c>
      <c r="AC108" s="211" t="e">
        <f>IF('Crisis Indicator Data'!#REF!="No Data",1,IF(#REF!&lt;&gt;"",1,0))</f>
        <v>#REF!</v>
      </c>
      <c r="AD108" s="211" t="e">
        <f>IF('Crisis Indicator Data'!#REF!="No Data",1,IF(#REF!&lt;&gt;"",1,0))</f>
        <v>#REF!</v>
      </c>
      <c r="AE108" s="211" t="e">
        <f>IF('Crisis Indicator Data'!#REF!="No Data",1,IF(#REF!&lt;&gt;"",1,0))</f>
        <v>#REF!</v>
      </c>
      <c r="AF108" s="211" t="e">
        <f>IF('Crisis Indicator Data'!#REF!="No Data",1,IF(#REF!&lt;&gt;"",1,0))</f>
        <v>#REF!</v>
      </c>
      <c r="AG108" s="211" t="e">
        <f>IF('Crisis Indicator Data'!#REF!="No Data",1,IF(#REF!&lt;&gt;"",1,0))</f>
        <v>#REF!</v>
      </c>
      <c r="AH108" s="211" t="e">
        <f>IF('Crisis Indicator Data'!#REF!="No Data",1,IF(#REF!&lt;&gt;"",1,0))</f>
        <v>#REF!</v>
      </c>
      <c r="AI108" s="211" t="e">
        <f>IF('Crisis Indicator Data'!#REF!="No Data",1,IF(#REF!&lt;&gt;"",1,0))</f>
        <v>#REF!</v>
      </c>
      <c r="AJ108" s="211" t="e">
        <f>IF('Crisis Indicator Data'!#REF!="No Data",1,IF(#REF!&lt;&gt;"",1,0))</f>
        <v>#REF!</v>
      </c>
      <c r="AK108" s="211" t="e">
        <f>IF('Crisis Indicator Data'!#REF!="No Data",1,IF(#REF!&lt;&gt;"",1,0))</f>
        <v>#REF!</v>
      </c>
      <c r="AL108" s="211" t="e">
        <f>IF('Crisis Indicator Data'!#REF!="No Data",1,IF(#REF!&lt;&gt;"",1,0))</f>
        <v>#REF!</v>
      </c>
      <c r="AM108" s="211" t="e">
        <f>IF('Crisis Indicator Data'!#REF!="No Data",1,IF(#REF!&lt;&gt;"",1,0))</f>
        <v>#REF!</v>
      </c>
      <c r="AN108" s="211" t="e">
        <f>IF('Crisis Indicator Data'!#REF!="No Data",1,IF(#REF!&lt;&gt;"",1,0))</f>
        <v>#REF!</v>
      </c>
      <c r="AO108" s="211" t="e">
        <f>IF('Crisis Indicator Data'!#REF!="No Data",1,IF(#REF!&lt;&gt;"",1,0))</f>
        <v>#REF!</v>
      </c>
      <c r="AP108" s="211" t="e">
        <f>IF('Crisis Indicator Data'!#REF!="No Data",1,IF(#REF!&lt;&gt;"",1,0))</f>
        <v>#REF!</v>
      </c>
      <c r="AQ108" s="211" t="e">
        <f>IF('Crisis Indicator Data'!#REF!="No Data",1,IF(#REF!&lt;&gt;"",1,0))</f>
        <v>#REF!</v>
      </c>
      <c r="AR108" s="211" t="e">
        <f>IF('Crisis Indicator Data'!#REF!="No Data",1,IF(#REF!&lt;&gt;"",1,0))</f>
        <v>#REF!</v>
      </c>
      <c r="AS108" s="211" t="e">
        <f>IF('Crisis Indicator Data'!#REF!="No Data",1,IF(#REF!&lt;&gt;"",1,0))</f>
        <v>#REF!</v>
      </c>
      <c r="AT108" s="211" t="e">
        <f>IF('Crisis Indicator Data'!#REF!="No Data",1,IF(#REF!&lt;&gt;"",1,0))</f>
        <v>#REF!</v>
      </c>
      <c r="AU108" s="211" t="e">
        <f>IF('Crisis Indicator Data'!#REF!="No Data",1,IF(#REF!&lt;&gt;"",1,0))</f>
        <v>#REF!</v>
      </c>
      <c r="AV108" s="211" t="e">
        <f>IF('Crisis Indicator Data'!#REF!="No Data",1,IF(#REF!&lt;&gt;"",1,0))</f>
        <v>#REF!</v>
      </c>
      <c r="AW108" s="211" t="e">
        <f>IF('Crisis Indicator Data'!#REF!="No Data",1,IF(#REF!&lt;&gt;"",1,0))</f>
        <v>#REF!</v>
      </c>
      <c r="AX108" s="211" t="e">
        <f>IF('Crisis Indicator Data'!#REF!="No Data",1,IF(#REF!&lt;&gt;"",1,0))</f>
        <v>#REF!</v>
      </c>
      <c r="AY108" s="211" t="e">
        <f>IF('Crisis Indicator Data'!#REF!="No Data",1,IF(#REF!&lt;&gt;"",1,0))</f>
        <v>#REF!</v>
      </c>
      <c r="AZ108" s="211" t="e">
        <f>IF('Crisis Indicator Data'!#REF!="No Data",1,IF(#REF!&lt;&gt;"",1,0))</f>
        <v>#REF!</v>
      </c>
      <c r="BA108" t="e">
        <f t="shared" si="6"/>
        <v>#REF!</v>
      </c>
      <c r="BB108" s="22" t="e">
        <f t="shared" si="7"/>
        <v>#REF!</v>
      </c>
    </row>
    <row r="109" spans="1:54" x14ac:dyDescent="0.25">
      <c r="A109" t="s">
        <v>8552</v>
      </c>
      <c r="B109" s="211" t="e">
        <f>IF('Crisis Indicator Data'!#REF!="No Data",1,IF(#REF!&lt;&gt;"",1,0))</f>
        <v>#REF!</v>
      </c>
      <c r="C109" s="211" t="e">
        <f>IF('Crisis Indicator Data'!#REF!="No Data",1,IF(#REF!&lt;&gt;"",1,0))</f>
        <v>#REF!</v>
      </c>
      <c r="D109" s="211" t="e">
        <f>IF('Crisis Indicator Data'!#REF!="No Data",1,IF(#REF!&lt;&gt;"",1,0))</f>
        <v>#REF!</v>
      </c>
      <c r="E109" s="211" t="e">
        <f>IF('Crisis Indicator Data'!#REF!="No Data",1,IF(#REF!&lt;&gt;"",1,0))</f>
        <v>#REF!</v>
      </c>
      <c r="F109" s="211" t="e">
        <f>IF('Crisis Indicator Data'!#REF!="No Data",1,IF(#REF!&lt;&gt;"",1,0))</f>
        <v>#REF!</v>
      </c>
      <c r="G109" s="211" t="e">
        <f>IF('Crisis Indicator Data'!#REF!="No Data",1,IF(#REF!&lt;&gt;"",1,0))</f>
        <v>#REF!</v>
      </c>
      <c r="H109" s="211" t="e">
        <f>IF('Crisis Indicator Data'!#REF!="No Data",1,IF(#REF!&lt;&gt;"",1,0))</f>
        <v>#REF!</v>
      </c>
      <c r="I109" s="211" t="e">
        <f>IF('Crisis Indicator Data'!#REF!="No Data",1,IF(#REF!&lt;&gt;"",1,0))</f>
        <v>#REF!</v>
      </c>
      <c r="J109" s="211" t="e">
        <f>IF('Crisis Indicator Data'!#REF!="No Data",1,IF(#REF!&lt;&gt;"",1,0))</f>
        <v>#REF!</v>
      </c>
      <c r="K109" s="211" t="e">
        <f>IF('Crisis Indicator Data'!#REF!="No Data",1,IF(#REF!&lt;&gt;"",1,0))</f>
        <v>#REF!</v>
      </c>
      <c r="L109" s="211" t="e">
        <f>IF('Crisis Indicator Data'!#REF!="No Data",1,IF(#REF!&lt;&gt;"",1,0))</f>
        <v>#REF!</v>
      </c>
      <c r="M109" s="211" t="e">
        <f>IF('Crisis Indicator Data'!#REF!="No Data",1,IF(#REF!&lt;&gt;"",1,0))</f>
        <v>#REF!</v>
      </c>
      <c r="N109" s="211" t="e">
        <f>IF('Crisis Indicator Data'!#REF!="No Data",1,IF(#REF!&lt;&gt;"",1,0))</f>
        <v>#REF!</v>
      </c>
      <c r="O109" s="211" t="e">
        <f>IF('Crisis Indicator Data'!#REF!="No Data",1,IF(#REF!&lt;&gt;"",1,0))</f>
        <v>#REF!</v>
      </c>
      <c r="P109" s="211" t="e">
        <f>IF('Crisis Indicator Data'!#REF!="No Data",1,IF(#REF!&lt;&gt;"",1,0))</f>
        <v>#REF!</v>
      </c>
      <c r="Q109" s="211" t="e">
        <f>IF('Crisis Indicator Data'!#REF!="No Data",1,IF(#REF!&lt;&gt;"",1,0))</f>
        <v>#REF!</v>
      </c>
      <c r="R109" s="211" t="e">
        <f>IF('Crisis Indicator Data'!#REF!="No Data",1,IF(#REF!&lt;&gt;"",1,0))</f>
        <v>#REF!</v>
      </c>
      <c r="S109" s="211" t="e">
        <f>IF('Crisis Indicator Data'!#REF!="No Data",1,IF(#REF!&lt;&gt;"",1,0))</f>
        <v>#REF!</v>
      </c>
      <c r="T109" s="211" t="e">
        <f>IF('Crisis Indicator Data'!#REF!="No Data",1,IF(#REF!&lt;&gt;"",1,0))</f>
        <v>#REF!</v>
      </c>
      <c r="U109" s="211" t="e">
        <f>IF('Crisis Indicator Data'!#REF!="No Data",1,IF(#REF!&lt;&gt;"",1,0))</f>
        <v>#REF!</v>
      </c>
      <c r="V109" s="211" t="e">
        <f>IF('Crisis Indicator Data'!#REF!="No Data",1,IF(#REF!&lt;&gt;"",1,0))</f>
        <v>#REF!</v>
      </c>
      <c r="W109" s="211" t="e">
        <f>IF('Crisis Indicator Data'!#REF!="No Data",1,IF(#REF!&lt;&gt;"",1,0))</f>
        <v>#REF!</v>
      </c>
      <c r="X109" s="211" t="e">
        <f>IF('Crisis Indicator Data'!#REF!="No Data",1,IF(#REF!&lt;&gt;"",1,0))</f>
        <v>#REF!</v>
      </c>
      <c r="Y109" s="211" t="e">
        <f>IF('Crisis Indicator Data'!#REF!="No Data",1,IF(#REF!&lt;&gt;"",1,0))</f>
        <v>#REF!</v>
      </c>
      <c r="Z109" s="211" t="e">
        <f>IF('Crisis Indicator Data'!#REF!="No Data",1,IF(#REF!&lt;&gt;"",1,0))</f>
        <v>#REF!</v>
      </c>
      <c r="AA109" s="211" t="e">
        <f>IF('Crisis Indicator Data'!#REF!="No Data",1,IF(#REF!&lt;&gt;"",1,0))</f>
        <v>#REF!</v>
      </c>
      <c r="AB109" s="211" t="e">
        <f>IF('Crisis Indicator Data'!#REF!="No Data",1,IF(#REF!&lt;&gt;"",1,0))</f>
        <v>#REF!</v>
      </c>
      <c r="AC109" s="211" t="e">
        <f>IF('Crisis Indicator Data'!#REF!="No Data",1,IF(#REF!&lt;&gt;"",1,0))</f>
        <v>#REF!</v>
      </c>
      <c r="AD109" s="211" t="e">
        <f>IF('Crisis Indicator Data'!#REF!="No Data",1,IF(#REF!&lt;&gt;"",1,0))</f>
        <v>#REF!</v>
      </c>
      <c r="AE109" s="211" t="e">
        <f>IF('Crisis Indicator Data'!#REF!="No Data",1,IF(#REF!&lt;&gt;"",1,0))</f>
        <v>#REF!</v>
      </c>
      <c r="AF109" s="211" t="e">
        <f>IF('Crisis Indicator Data'!#REF!="No Data",1,IF(#REF!&lt;&gt;"",1,0))</f>
        <v>#REF!</v>
      </c>
      <c r="AG109" s="211" t="e">
        <f>IF('Crisis Indicator Data'!#REF!="No Data",1,IF(#REF!&lt;&gt;"",1,0))</f>
        <v>#REF!</v>
      </c>
      <c r="AH109" s="211" t="e">
        <f>IF('Crisis Indicator Data'!#REF!="No Data",1,IF(#REF!&lt;&gt;"",1,0))</f>
        <v>#REF!</v>
      </c>
      <c r="AI109" s="211" t="e">
        <f>IF('Crisis Indicator Data'!#REF!="No Data",1,IF(#REF!&lt;&gt;"",1,0))</f>
        <v>#REF!</v>
      </c>
      <c r="AJ109" s="211" t="e">
        <f>IF('Crisis Indicator Data'!#REF!="No Data",1,IF(#REF!&lt;&gt;"",1,0))</f>
        <v>#REF!</v>
      </c>
      <c r="AK109" s="211" t="e">
        <f>IF('Crisis Indicator Data'!#REF!="No Data",1,IF(#REF!&lt;&gt;"",1,0))</f>
        <v>#REF!</v>
      </c>
      <c r="AL109" s="211" t="e">
        <f>IF('Crisis Indicator Data'!#REF!="No Data",1,IF(#REF!&lt;&gt;"",1,0))</f>
        <v>#REF!</v>
      </c>
      <c r="AM109" s="211" t="e">
        <f>IF('Crisis Indicator Data'!#REF!="No Data",1,IF(#REF!&lt;&gt;"",1,0))</f>
        <v>#REF!</v>
      </c>
      <c r="AN109" s="211" t="e">
        <f>IF('Crisis Indicator Data'!#REF!="No Data",1,IF(#REF!&lt;&gt;"",1,0))</f>
        <v>#REF!</v>
      </c>
      <c r="AO109" s="211" t="e">
        <f>IF('Crisis Indicator Data'!#REF!="No Data",1,IF(#REF!&lt;&gt;"",1,0))</f>
        <v>#REF!</v>
      </c>
      <c r="AP109" s="211" t="e">
        <f>IF('Crisis Indicator Data'!#REF!="No Data",1,IF(#REF!&lt;&gt;"",1,0))</f>
        <v>#REF!</v>
      </c>
      <c r="AQ109" s="211" t="e">
        <f>IF('Crisis Indicator Data'!#REF!="No Data",1,IF(#REF!&lt;&gt;"",1,0))</f>
        <v>#REF!</v>
      </c>
      <c r="AR109" s="211" t="e">
        <f>IF('Crisis Indicator Data'!#REF!="No Data",1,IF(#REF!&lt;&gt;"",1,0))</f>
        <v>#REF!</v>
      </c>
      <c r="AS109" s="211" t="e">
        <f>IF('Crisis Indicator Data'!#REF!="No Data",1,IF(#REF!&lt;&gt;"",1,0))</f>
        <v>#REF!</v>
      </c>
      <c r="AT109" s="211" t="e">
        <f>IF('Crisis Indicator Data'!#REF!="No Data",1,IF(#REF!&lt;&gt;"",1,0))</f>
        <v>#REF!</v>
      </c>
      <c r="AU109" s="211" t="e">
        <f>IF('Crisis Indicator Data'!#REF!="No Data",1,IF(#REF!&lt;&gt;"",1,0))</f>
        <v>#REF!</v>
      </c>
      <c r="AV109" s="211" t="e">
        <f>IF('Crisis Indicator Data'!#REF!="No Data",1,IF(#REF!&lt;&gt;"",1,0))</f>
        <v>#REF!</v>
      </c>
      <c r="AW109" s="211" t="e">
        <f>IF('Crisis Indicator Data'!#REF!="No Data",1,IF(#REF!&lt;&gt;"",1,0))</f>
        <v>#REF!</v>
      </c>
      <c r="AX109" s="211" t="e">
        <f>IF('Crisis Indicator Data'!#REF!="No Data",1,IF(#REF!&lt;&gt;"",1,0))</f>
        <v>#REF!</v>
      </c>
      <c r="AY109" s="211" t="e">
        <f>IF('Crisis Indicator Data'!#REF!="No Data",1,IF(#REF!&lt;&gt;"",1,0))</f>
        <v>#REF!</v>
      </c>
      <c r="AZ109" s="211" t="e">
        <f>IF('Crisis Indicator Data'!#REF!="No Data",1,IF(#REF!&lt;&gt;"",1,0))</f>
        <v>#REF!</v>
      </c>
      <c r="BA109" t="e">
        <f t="shared" si="6"/>
        <v>#REF!</v>
      </c>
      <c r="BB109" s="22" t="e">
        <f t="shared" si="7"/>
        <v>#REF!</v>
      </c>
    </row>
    <row r="110" spans="1:54" x14ac:dyDescent="0.25">
      <c r="A110" t="s">
        <v>8554</v>
      </c>
      <c r="B110" s="211" t="e">
        <f>IF('Crisis Indicator Data'!#REF!="No Data",1,IF(#REF!&lt;&gt;"",1,0))</f>
        <v>#REF!</v>
      </c>
      <c r="C110" s="211" t="e">
        <f>IF('Crisis Indicator Data'!#REF!="No Data",1,IF(#REF!&lt;&gt;"",1,0))</f>
        <v>#REF!</v>
      </c>
      <c r="D110" s="211" t="e">
        <f>IF('Crisis Indicator Data'!#REF!="No Data",1,IF(#REF!&lt;&gt;"",1,0))</f>
        <v>#REF!</v>
      </c>
      <c r="E110" s="211" t="e">
        <f>IF('Crisis Indicator Data'!#REF!="No Data",1,IF(#REF!&lt;&gt;"",1,0))</f>
        <v>#REF!</v>
      </c>
      <c r="F110" s="211" t="e">
        <f>IF('Crisis Indicator Data'!#REF!="No Data",1,IF(#REF!&lt;&gt;"",1,0))</f>
        <v>#REF!</v>
      </c>
      <c r="G110" s="211" t="e">
        <f>IF('Crisis Indicator Data'!#REF!="No Data",1,IF(#REF!&lt;&gt;"",1,0))</f>
        <v>#REF!</v>
      </c>
      <c r="H110" s="211" t="e">
        <f>IF('Crisis Indicator Data'!#REF!="No Data",1,IF(#REF!&lt;&gt;"",1,0))</f>
        <v>#REF!</v>
      </c>
      <c r="I110" s="211" t="e">
        <f>IF('Crisis Indicator Data'!#REF!="No Data",1,IF(#REF!&lt;&gt;"",1,0))</f>
        <v>#REF!</v>
      </c>
      <c r="J110" s="211" t="e">
        <f>IF('Crisis Indicator Data'!#REF!="No Data",1,IF(#REF!&lt;&gt;"",1,0))</f>
        <v>#REF!</v>
      </c>
      <c r="K110" s="211" t="e">
        <f>IF('Crisis Indicator Data'!#REF!="No Data",1,IF(#REF!&lt;&gt;"",1,0))</f>
        <v>#REF!</v>
      </c>
      <c r="L110" s="211" t="e">
        <f>IF('Crisis Indicator Data'!#REF!="No Data",1,IF(#REF!&lt;&gt;"",1,0))</f>
        <v>#REF!</v>
      </c>
      <c r="M110" s="211" t="e">
        <f>IF('Crisis Indicator Data'!#REF!="No Data",1,IF(#REF!&lt;&gt;"",1,0))</f>
        <v>#REF!</v>
      </c>
      <c r="N110" s="211" t="e">
        <f>IF('Crisis Indicator Data'!#REF!="No Data",1,IF(#REF!&lt;&gt;"",1,0))</f>
        <v>#REF!</v>
      </c>
      <c r="O110" s="211" t="e">
        <f>IF('Crisis Indicator Data'!#REF!="No Data",1,IF(#REF!&lt;&gt;"",1,0))</f>
        <v>#REF!</v>
      </c>
      <c r="P110" s="211" t="e">
        <f>IF('Crisis Indicator Data'!#REF!="No Data",1,IF(#REF!&lt;&gt;"",1,0))</f>
        <v>#REF!</v>
      </c>
      <c r="Q110" s="211" t="e">
        <f>IF('Crisis Indicator Data'!#REF!="No Data",1,IF(#REF!&lt;&gt;"",1,0))</f>
        <v>#REF!</v>
      </c>
      <c r="R110" s="211" t="e">
        <f>IF('Crisis Indicator Data'!#REF!="No Data",1,IF(#REF!&lt;&gt;"",1,0))</f>
        <v>#REF!</v>
      </c>
      <c r="S110" s="211" t="e">
        <f>IF('Crisis Indicator Data'!#REF!="No Data",1,IF(#REF!&lt;&gt;"",1,0))</f>
        <v>#REF!</v>
      </c>
      <c r="T110" s="211" t="e">
        <f>IF('Crisis Indicator Data'!#REF!="No Data",1,IF(#REF!&lt;&gt;"",1,0))</f>
        <v>#REF!</v>
      </c>
      <c r="U110" s="211" t="e">
        <f>IF('Crisis Indicator Data'!#REF!="No Data",1,IF(#REF!&lt;&gt;"",1,0))</f>
        <v>#REF!</v>
      </c>
      <c r="V110" s="211" t="e">
        <f>IF('Crisis Indicator Data'!#REF!="No Data",1,IF(#REF!&lt;&gt;"",1,0))</f>
        <v>#REF!</v>
      </c>
      <c r="W110" s="211" t="e">
        <f>IF('Crisis Indicator Data'!#REF!="No Data",1,IF(#REF!&lt;&gt;"",1,0))</f>
        <v>#REF!</v>
      </c>
      <c r="X110" s="211" t="e">
        <f>IF('Crisis Indicator Data'!#REF!="No Data",1,IF(#REF!&lt;&gt;"",1,0))</f>
        <v>#REF!</v>
      </c>
      <c r="Y110" s="211" t="e">
        <f>IF('Crisis Indicator Data'!#REF!="No Data",1,IF(#REF!&lt;&gt;"",1,0))</f>
        <v>#REF!</v>
      </c>
      <c r="Z110" s="211" t="e">
        <f>IF('Crisis Indicator Data'!#REF!="No Data",1,IF(#REF!&lt;&gt;"",1,0))</f>
        <v>#REF!</v>
      </c>
      <c r="AA110" s="211" t="e">
        <f>IF('Crisis Indicator Data'!#REF!="No Data",1,IF(#REF!&lt;&gt;"",1,0))</f>
        <v>#REF!</v>
      </c>
      <c r="AB110" s="211" t="e">
        <f>IF('Crisis Indicator Data'!#REF!="No Data",1,IF(#REF!&lt;&gt;"",1,0))</f>
        <v>#REF!</v>
      </c>
      <c r="AC110" s="211" t="e">
        <f>IF('Crisis Indicator Data'!#REF!="No Data",1,IF(#REF!&lt;&gt;"",1,0))</f>
        <v>#REF!</v>
      </c>
      <c r="AD110" s="211" t="e">
        <f>IF('Crisis Indicator Data'!#REF!="No Data",1,IF(#REF!&lt;&gt;"",1,0))</f>
        <v>#REF!</v>
      </c>
      <c r="AE110" s="211" t="e">
        <f>IF('Crisis Indicator Data'!#REF!="No Data",1,IF(#REF!&lt;&gt;"",1,0))</f>
        <v>#REF!</v>
      </c>
      <c r="AF110" s="211" t="e">
        <f>IF('Crisis Indicator Data'!#REF!="No Data",1,IF(#REF!&lt;&gt;"",1,0))</f>
        <v>#REF!</v>
      </c>
      <c r="AG110" s="211" t="e">
        <f>IF('Crisis Indicator Data'!#REF!="No Data",1,IF(#REF!&lt;&gt;"",1,0))</f>
        <v>#REF!</v>
      </c>
      <c r="AH110" s="211" t="e">
        <f>IF('Crisis Indicator Data'!#REF!="No Data",1,IF(#REF!&lt;&gt;"",1,0))</f>
        <v>#REF!</v>
      </c>
      <c r="AI110" s="211" t="e">
        <f>IF('Crisis Indicator Data'!#REF!="No Data",1,IF(#REF!&lt;&gt;"",1,0))</f>
        <v>#REF!</v>
      </c>
      <c r="AJ110" s="211" t="e">
        <f>IF('Crisis Indicator Data'!#REF!="No Data",1,IF(#REF!&lt;&gt;"",1,0))</f>
        <v>#REF!</v>
      </c>
      <c r="AK110" s="211" t="e">
        <f>IF('Crisis Indicator Data'!#REF!="No Data",1,IF(#REF!&lt;&gt;"",1,0))</f>
        <v>#REF!</v>
      </c>
      <c r="AL110" s="211" t="e">
        <f>IF('Crisis Indicator Data'!#REF!="No Data",1,IF(#REF!&lt;&gt;"",1,0))</f>
        <v>#REF!</v>
      </c>
      <c r="AM110" s="211" t="e">
        <f>IF('Crisis Indicator Data'!#REF!="No Data",1,IF(#REF!&lt;&gt;"",1,0))</f>
        <v>#REF!</v>
      </c>
      <c r="AN110" s="211" t="e">
        <f>IF('Crisis Indicator Data'!#REF!="No Data",1,IF(#REF!&lt;&gt;"",1,0))</f>
        <v>#REF!</v>
      </c>
      <c r="AO110" s="211" t="e">
        <f>IF('Crisis Indicator Data'!#REF!="No Data",1,IF(#REF!&lt;&gt;"",1,0))</f>
        <v>#REF!</v>
      </c>
      <c r="AP110" s="211" t="e">
        <f>IF('Crisis Indicator Data'!#REF!="No Data",1,IF(#REF!&lt;&gt;"",1,0))</f>
        <v>#REF!</v>
      </c>
      <c r="AQ110" s="211" t="e">
        <f>IF('Crisis Indicator Data'!#REF!="No Data",1,IF(#REF!&lt;&gt;"",1,0))</f>
        <v>#REF!</v>
      </c>
      <c r="AR110" s="211" t="e">
        <f>IF('Crisis Indicator Data'!#REF!="No Data",1,IF(#REF!&lt;&gt;"",1,0))</f>
        <v>#REF!</v>
      </c>
      <c r="AS110" s="211" t="e">
        <f>IF('Crisis Indicator Data'!#REF!="No Data",1,IF(#REF!&lt;&gt;"",1,0))</f>
        <v>#REF!</v>
      </c>
      <c r="AT110" s="211" t="e">
        <f>IF('Crisis Indicator Data'!#REF!="No Data",1,IF(#REF!&lt;&gt;"",1,0))</f>
        <v>#REF!</v>
      </c>
      <c r="AU110" s="211" t="e">
        <f>IF('Crisis Indicator Data'!#REF!="No Data",1,IF(#REF!&lt;&gt;"",1,0))</f>
        <v>#REF!</v>
      </c>
      <c r="AV110" s="211" t="e">
        <f>IF('Crisis Indicator Data'!#REF!="No Data",1,IF(#REF!&lt;&gt;"",1,0))</f>
        <v>#REF!</v>
      </c>
      <c r="AW110" s="211" t="e">
        <f>IF('Crisis Indicator Data'!#REF!="No Data",1,IF(#REF!&lt;&gt;"",1,0))</f>
        <v>#REF!</v>
      </c>
      <c r="AX110" s="211" t="e">
        <f>IF('Crisis Indicator Data'!#REF!="No Data",1,IF(#REF!&lt;&gt;"",1,0))</f>
        <v>#REF!</v>
      </c>
      <c r="AY110" s="211" t="e">
        <f>IF('Crisis Indicator Data'!#REF!="No Data",1,IF(#REF!&lt;&gt;"",1,0))</f>
        <v>#REF!</v>
      </c>
      <c r="AZ110" s="211" t="e">
        <f>IF('Crisis Indicator Data'!#REF!="No Data",1,IF(#REF!&lt;&gt;"",1,0))</f>
        <v>#REF!</v>
      </c>
      <c r="BA110" t="e">
        <f t="shared" si="6"/>
        <v>#REF!</v>
      </c>
      <c r="BB110" s="22" t="e">
        <f t="shared" si="7"/>
        <v>#REF!</v>
      </c>
    </row>
    <row r="111" spans="1:54" x14ac:dyDescent="0.25">
      <c r="A111" t="s">
        <v>8538</v>
      </c>
      <c r="B111" s="211" t="e">
        <f>IF('Crisis Indicator Data'!#REF!="No Data",1,IF(#REF!&lt;&gt;"",1,0))</f>
        <v>#REF!</v>
      </c>
      <c r="C111" s="211" t="e">
        <f>IF('Crisis Indicator Data'!#REF!="No Data",1,IF(#REF!&lt;&gt;"",1,0))</f>
        <v>#REF!</v>
      </c>
      <c r="D111" s="211" t="e">
        <f>IF('Crisis Indicator Data'!#REF!="No Data",1,IF(#REF!&lt;&gt;"",1,0))</f>
        <v>#REF!</v>
      </c>
      <c r="E111" s="211" t="e">
        <f>IF('Crisis Indicator Data'!#REF!="No Data",1,IF(#REF!&lt;&gt;"",1,0))</f>
        <v>#REF!</v>
      </c>
      <c r="F111" s="211" t="e">
        <f>IF('Crisis Indicator Data'!#REF!="No Data",1,IF(#REF!&lt;&gt;"",1,0))</f>
        <v>#REF!</v>
      </c>
      <c r="G111" s="211" t="e">
        <f>IF('Crisis Indicator Data'!#REF!="No Data",1,IF(#REF!&lt;&gt;"",1,0))</f>
        <v>#REF!</v>
      </c>
      <c r="H111" s="211" t="e">
        <f>IF('Crisis Indicator Data'!#REF!="No Data",1,IF(#REF!&lt;&gt;"",1,0))</f>
        <v>#REF!</v>
      </c>
      <c r="I111" s="211" t="e">
        <f>IF('Crisis Indicator Data'!#REF!="No Data",1,IF(#REF!&lt;&gt;"",1,0))</f>
        <v>#REF!</v>
      </c>
      <c r="J111" s="211" t="e">
        <f>IF('Crisis Indicator Data'!#REF!="No Data",1,IF(#REF!&lt;&gt;"",1,0))</f>
        <v>#REF!</v>
      </c>
      <c r="K111" s="211" t="e">
        <f>IF('Crisis Indicator Data'!#REF!="No Data",1,IF(#REF!&lt;&gt;"",1,0))</f>
        <v>#REF!</v>
      </c>
      <c r="L111" s="211" t="e">
        <f>IF('Crisis Indicator Data'!#REF!="No Data",1,IF(#REF!&lt;&gt;"",1,0))</f>
        <v>#REF!</v>
      </c>
      <c r="M111" s="211" t="e">
        <f>IF('Crisis Indicator Data'!#REF!="No Data",1,IF(#REF!&lt;&gt;"",1,0))</f>
        <v>#REF!</v>
      </c>
      <c r="N111" s="211" t="e">
        <f>IF('Crisis Indicator Data'!#REF!="No Data",1,IF(#REF!&lt;&gt;"",1,0))</f>
        <v>#REF!</v>
      </c>
      <c r="O111" s="211" t="e">
        <f>IF('Crisis Indicator Data'!#REF!="No Data",1,IF(#REF!&lt;&gt;"",1,0))</f>
        <v>#REF!</v>
      </c>
      <c r="P111" s="211" t="e">
        <f>IF('Crisis Indicator Data'!#REF!="No Data",1,IF(#REF!&lt;&gt;"",1,0))</f>
        <v>#REF!</v>
      </c>
      <c r="Q111" s="211" t="e">
        <f>IF('Crisis Indicator Data'!#REF!="No Data",1,IF(#REF!&lt;&gt;"",1,0))</f>
        <v>#REF!</v>
      </c>
      <c r="R111" s="211" t="e">
        <f>IF('Crisis Indicator Data'!#REF!="No Data",1,IF(#REF!&lt;&gt;"",1,0))</f>
        <v>#REF!</v>
      </c>
      <c r="S111" s="211" t="e">
        <f>IF('Crisis Indicator Data'!#REF!="No Data",1,IF(#REF!&lt;&gt;"",1,0))</f>
        <v>#REF!</v>
      </c>
      <c r="T111" s="211" t="e">
        <f>IF('Crisis Indicator Data'!#REF!="No Data",1,IF(#REF!&lt;&gt;"",1,0))</f>
        <v>#REF!</v>
      </c>
      <c r="U111" s="211" t="e">
        <f>IF('Crisis Indicator Data'!#REF!="No Data",1,IF(#REF!&lt;&gt;"",1,0))</f>
        <v>#REF!</v>
      </c>
      <c r="V111" s="211" t="e">
        <f>IF('Crisis Indicator Data'!#REF!="No Data",1,IF(#REF!&lt;&gt;"",1,0))</f>
        <v>#REF!</v>
      </c>
      <c r="W111" s="211" t="e">
        <f>IF('Crisis Indicator Data'!#REF!="No Data",1,IF(#REF!&lt;&gt;"",1,0))</f>
        <v>#REF!</v>
      </c>
      <c r="X111" s="211" t="e">
        <f>IF('Crisis Indicator Data'!#REF!="No Data",1,IF(#REF!&lt;&gt;"",1,0))</f>
        <v>#REF!</v>
      </c>
      <c r="Y111" s="211" t="e">
        <f>IF('Crisis Indicator Data'!#REF!="No Data",1,IF(#REF!&lt;&gt;"",1,0))</f>
        <v>#REF!</v>
      </c>
      <c r="Z111" s="211" t="e">
        <f>IF('Crisis Indicator Data'!#REF!="No Data",1,IF(#REF!&lt;&gt;"",1,0))</f>
        <v>#REF!</v>
      </c>
      <c r="AA111" s="211" t="e">
        <f>IF('Crisis Indicator Data'!#REF!="No Data",1,IF(#REF!&lt;&gt;"",1,0))</f>
        <v>#REF!</v>
      </c>
      <c r="AB111" s="211" t="e">
        <f>IF('Crisis Indicator Data'!#REF!="No Data",1,IF(#REF!&lt;&gt;"",1,0))</f>
        <v>#REF!</v>
      </c>
      <c r="AC111" s="211" t="e">
        <f>IF('Crisis Indicator Data'!#REF!="No Data",1,IF(#REF!&lt;&gt;"",1,0))</f>
        <v>#REF!</v>
      </c>
      <c r="AD111" s="211" t="e">
        <f>IF('Crisis Indicator Data'!#REF!="No Data",1,IF(#REF!&lt;&gt;"",1,0))</f>
        <v>#REF!</v>
      </c>
      <c r="AE111" s="211" t="e">
        <f>IF('Crisis Indicator Data'!#REF!="No Data",1,IF(#REF!&lt;&gt;"",1,0))</f>
        <v>#REF!</v>
      </c>
      <c r="AF111" s="211" t="e">
        <f>IF('Crisis Indicator Data'!#REF!="No Data",1,IF(#REF!&lt;&gt;"",1,0))</f>
        <v>#REF!</v>
      </c>
      <c r="AG111" s="211" t="e">
        <f>IF('Crisis Indicator Data'!#REF!="No Data",1,IF(#REF!&lt;&gt;"",1,0))</f>
        <v>#REF!</v>
      </c>
      <c r="AH111" s="211" t="e">
        <f>IF('Crisis Indicator Data'!#REF!="No Data",1,IF(#REF!&lt;&gt;"",1,0))</f>
        <v>#REF!</v>
      </c>
      <c r="AI111" s="211" t="e">
        <f>IF('Crisis Indicator Data'!#REF!="No Data",1,IF(#REF!&lt;&gt;"",1,0))</f>
        <v>#REF!</v>
      </c>
      <c r="AJ111" s="211" t="e">
        <f>IF('Crisis Indicator Data'!#REF!="No Data",1,IF(#REF!&lt;&gt;"",1,0))</f>
        <v>#REF!</v>
      </c>
      <c r="AK111" s="211" t="e">
        <f>IF('Crisis Indicator Data'!#REF!="No Data",1,IF(#REF!&lt;&gt;"",1,0))</f>
        <v>#REF!</v>
      </c>
      <c r="AL111" s="211" t="e">
        <f>IF('Crisis Indicator Data'!#REF!="No Data",1,IF(#REF!&lt;&gt;"",1,0))</f>
        <v>#REF!</v>
      </c>
      <c r="AM111" s="211" t="e">
        <f>IF('Crisis Indicator Data'!#REF!="No Data",1,IF(#REF!&lt;&gt;"",1,0))</f>
        <v>#REF!</v>
      </c>
      <c r="AN111" s="211" t="e">
        <f>IF('Crisis Indicator Data'!#REF!="No Data",1,IF(#REF!&lt;&gt;"",1,0))</f>
        <v>#REF!</v>
      </c>
      <c r="AO111" s="211" t="e">
        <f>IF('Crisis Indicator Data'!#REF!="No Data",1,IF(#REF!&lt;&gt;"",1,0))</f>
        <v>#REF!</v>
      </c>
      <c r="AP111" s="211" t="e">
        <f>IF('Crisis Indicator Data'!#REF!="No Data",1,IF(#REF!&lt;&gt;"",1,0))</f>
        <v>#REF!</v>
      </c>
      <c r="AQ111" s="211" t="e">
        <f>IF('Crisis Indicator Data'!#REF!="No Data",1,IF(#REF!&lt;&gt;"",1,0))</f>
        <v>#REF!</v>
      </c>
      <c r="AR111" s="211" t="e">
        <f>IF('Crisis Indicator Data'!#REF!="No Data",1,IF(#REF!&lt;&gt;"",1,0))</f>
        <v>#REF!</v>
      </c>
      <c r="AS111" s="211" t="e">
        <f>IF('Crisis Indicator Data'!#REF!="No Data",1,IF(#REF!&lt;&gt;"",1,0))</f>
        <v>#REF!</v>
      </c>
      <c r="AT111" s="211" t="e">
        <f>IF('Crisis Indicator Data'!#REF!="No Data",1,IF(#REF!&lt;&gt;"",1,0))</f>
        <v>#REF!</v>
      </c>
      <c r="AU111" s="211" t="e">
        <f>IF('Crisis Indicator Data'!#REF!="No Data",1,IF(#REF!&lt;&gt;"",1,0))</f>
        <v>#REF!</v>
      </c>
      <c r="AV111" s="211" t="e">
        <f>IF('Crisis Indicator Data'!#REF!="No Data",1,IF(#REF!&lt;&gt;"",1,0))</f>
        <v>#REF!</v>
      </c>
      <c r="AW111" s="211" t="e">
        <f>IF('Crisis Indicator Data'!#REF!="No Data",1,IF(#REF!&lt;&gt;"",1,0))</f>
        <v>#REF!</v>
      </c>
      <c r="AX111" s="211" t="e">
        <f>IF('Crisis Indicator Data'!#REF!="No Data",1,IF(#REF!&lt;&gt;"",1,0))</f>
        <v>#REF!</v>
      </c>
      <c r="AY111" s="211" t="e">
        <f>IF('Crisis Indicator Data'!#REF!="No Data",1,IF(#REF!&lt;&gt;"",1,0))</f>
        <v>#REF!</v>
      </c>
      <c r="AZ111" s="211" t="e">
        <f>IF('Crisis Indicator Data'!#REF!="No Data",1,IF(#REF!&lt;&gt;"",1,0))</f>
        <v>#REF!</v>
      </c>
      <c r="BA111" t="e">
        <f t="shared" si="6"/>
        <v>#REF!</v>
      </c>
      <c r="BB111" s="22" t="e">
        <f t="shared" si="7"/>
        <v>#REF!</v>
      </c>
    </row>
    <row r="112" spans="1:54" x14ac:dyDescent="0.25">
      <c r="A112" t="s">
        <v>8457</v>
      </c>
      <c r="B112" s="211" t="e">
        <f>IF('Crisis Indicator Data'!#REF!="No Data",1,IF(#REF!&lt;&gt;"",1,0))</f>
        <v>#REF!</v>
      </c>
      <c r="C112" s="211" t="e">
        <f>IF('Crisis Indicator Data'!#REF!="No Data",1,IF(#REF!&lt;&gt;"",1,0))</f>
        <v>#REF!</v>
      </c>
      <c r="D112" s="211" t="e">
        <f>IF('Crisis Indicator Data'!#REF!="No Data",1,IF(#REF!&lt;&gt;"",1,0))</f>
        <v>#REF!</v>
      </c>
      <c r="E112" s="211" t="e">
        <f>IF('Crisis Indicator Data'!#REF!="No Data",1,IF(#REF!&lt;&gt;"",1,0))</f>
        <v>#REF!</v>
      </c>
      <c r="F112" s="211" t="e">
        <f>IF('Crisis Indicator Data'!#REF!="No Data",1,IF(#REF!&lt;&gt;"",1,0))</f>
        <v>#REF!</v>
      </c>
      <c r="G112" s="211" t="e">
        <f>IF('Crisis Indicator Data'!#REF!="No Data",1,IF(#REF!&lt;&gt;"",1,0))</f>
        <v>#REF!</v>
      </c>
      <c r="H112" s="211" t="e">
        <f>IF('Crisis Indicator Data'!#REF!="No Data",1,IF(#REF!&lt;&gt;"",1,0))</f>
        <v>#REF!</v>
      </c>
      <c r="I112" s="211" t="e">
        <f>IF('Crisis Indicator Data'!#REF!="No Data",1,IF(#REF!&lt;&gt;"",1,0))</f>
        <v>#REF!</v>
      </c>
      <c r="J112" s="211" t="e">
        <f>IF('Crisis Indicator Data'!#REF!="No Data",1,IF(#REF!&lt;&gt;"",1,0))</f>
        <v>#REF!</v>
      </c>
      <c r="K112" s="211" t="e">
        <f>IF('Crisis Indicator Data'!#REF!="No Data",1,IF(#REF!&lt;&gt;"",1,0))</f>
        <v>#REF!</v>
      </c>
      <c r="L112" s="211" t="e">
        <f>IF('Crisis Indicator Data'!#REF!="No Data",1,IF(#REF!&lt;&gt;"",1,0))</f>
        <v>#REF!</v>
      </c>
      <c r="M112" s="211" t="e">
        <f>IF('Crisis Indicator Data'!#REF!="No Data",1,IF(#REF!&lt;&gt;"",1,0))</f>
        <v>#REF!</v>
      </c>
      <c r="N112" s="211" t="e">
        <f>IF('Crisis Indicator Data'!#REF!="No Data",1,IF(#REF!&lt;&gt;"",1,0))</f>
        <v>#REF!</v>
      </c>
      <c r="O112" s="211" t="e">
        <f>IF('Crisis Indicator Data'!#REF!="No Data",1,IF(#REF!&lt;&gt;"",1,0))</f>
        <v>#REF!</v>
      </c>
      <c r="P112" s="211" t="e">
        <f>IF('Crisis Indicator Data'!#REF!="No Data",1,IF(#REF!&lt;&gt;"",1,0))</f>
        <v>#REF!</v>
      </c>
      <c r="Q112" s="211" t="e">
        <f>IF('Crisis Indicator Data'!#REF!="No Data",1,IF(#REF!&lt;&gt;"",1,0))</f>
        <v>#REF!</v>
      </c>
      <c r="R112" s="211" t="e">
        <f>IF('Crisis Indicator Data'!#REF!="No Data",1,IF(#REF!&lt;&gt;"",1,0))</f>
        <v>#REF!</v>
      </c>
      <c r="S112" s="211" t="e">
        <f>IF('Crisis Indicator Data'!#REF!="No Data",1,IF(#REF!&lt;&gt;"",1,0))</f>
        <v>#REF!</v>
      </c>
      <c r="T112" s="211" t="e">
        <f>IF('Crisis Indicator Data'!#REF!="No Data",1,IF(#REF!&lt;&gt;"",1,0))</f>
        <v>#REF!</v>
      </c>
      <c r="U112" s="211" t="e">
        <f>IF('Crisis Indicator Data'!#REF!="No Data",1,IF(#REF!&lt;&gt;"",1,0))</f>
        <v>#REF!</v>
      </c>
      <c r="V112" s="211" t="e">
        <f>IF('Crisis Indicator Data'!#REF!="No Data",1,IF(#REF!&lt;&gt;"",1,0))</f>
        <v>#REF!</v>
      </c>
      <c r="W112" s="211" t="e">
        <f>IF('Crisis Indicator Data'!#REF!="No Data",1,IF(#REF!&lt;&gt;"",1,0))</f>
        <v>#REF!</v>
      </c>
      <c r="X112" s="211" t="e">
        <f>IF('Crisis Indicator Data'!#REF!="No Data",1,IF(#REF!&lt;&gt;"",1,0))</f>
        <v>#REF!</v>
      </c>
      <c r="Y112" s="211" t="e">
        <f>IF('Crisis Indicator Data'!#REF!="No Data",1,IF(#REF!&lt;&gt;"",1,0))</f>
        <v>#REF!</v>
      </c>
      <c r="Z112" s="211" t="e">
        <f>IF('Crisis Indicator Data'!#REF!="No Data",1,IF(#REF!&lt;&gt;"",1,0))</f>
        <v>#REF!</v>
      </c>
      <c r="AA112" s="211" t="e">
        <f>IF('Crisis Indicator Data'!#REF!="No Data",1,IF(#REF!&lt;&gt;"",1,0))</f>
        <v>#REF!</v>
      </c>
      <c r="AB112" s="211" t="e">
        <f>IF('Crisis Indicator Data'!#REF!="No Data",1,IF(#REF!&lt;&gt;"",1,0))</f>
        <v>#REF!</v>
      </c>
      <c r="AC112" s="211" t="e">
        <f>IF('Crisis Indicator Data'!#REF!="No Data",1,IF(#REF!&lt;&gt;"",1,0))</f>
        <v>#REF!</v>
      </c>
      <c r="AD112" s="211" t="e">
        <f>IF('Crisis Indicator Data'!#REF!="No Data",1,IF(#REF!&lt;&gt;"",1,0))</f>
        <v>#REF!</v>
      </c>
      <c r="AE112" s="211" t="e">
        <f>IF('Crisis Indicator Data'!#REF!="No Data",1,IF(#REF!&lt;&gt;"",1,0))</f>
        <v>#REF!</v>
      </c>
      <c r="AF112" s="211" t="e">
        <f>IF('Crisis Indicator Data'!#REF!="No Data",1,IF(#REF!&lt;&gt;"",1,0))</f>
        <v>#REF!</v>
      </c>
      <c r="AG112" s="211" t="e">
        <f>IF('Crisis Indicator Data'!#REF!="No Data",1,IF(#REF!&lt;&gt;"",1,0))</f>
        <v>#REF!</v>
      </c>
      <c r="AH112" s="211" t="e">
        <f>IF('Crisis Indicator Data'!#REF!="No Data",1,IF(#REF!&lt;&gt;"",1,0))</f>
        <v>#REF!</v>
      </c>
      <c r="AI112" s="211" t="e">
        <f>IF('Crisis Indicator Data'!#REF!="No Data",1,IF(#REF!&lt;&gt;"",1,0))</f>
        <v>#REF!</v>
      </c>
      <c r="AJ112" s="211" t="e">
        <f>IF('Crisis Indicator Data'!#REF!="No Data",1,IF(#REF!&lt;&gt;"",1,0))</f>
        <v>#REF!</v>
      </c>
      <c r="AK112" s="211" t="e">
        <f>IF('Crisis Indicator Data'!#REF!="No Data",1,IF(#REF!&lt;&gt;"",1,0))</f>
        <v>#REF!</v>
      </c>
      <c r="AL112" s="211" t="e">
        <f>IF('Crisis Indicator Data'!#REF!="No Data",1,IF(#REF!&lt;&gt;"",1,0))</f>
        <v>#REF!</v>
      </c>
      <c r="AM112" s="211" t="e">
        <f>IF('Crisis Indicator Data'!#REF!="No Data",1,IF(#REF!&lt;&gt;"",1,0))</f>
        <v>#REF!</v>
      </c>
      <c r="AN112" s="211" t="e">
        <f>IF('Crisis Indicator Data'!#REF!="No Data",1,IF(#REF!&lt;&gt;"",1,0))</f>
        <v>#REF!</v>
      </c>
      <c r="AO112" s="211" t="e">
        <f>IF('Crisis Indicator Data'!#REF!="No Data",1,IF(#REF!&lt;&gt;"",1,0))</f>
        <v>#REF!</v>
      </c>
      <c r="AP112" s="211" t="e">
        <f>IF('Crisis Indicator Data'!#REF!="No Data",1,IF(#REF!&lt;&gt;"",1,0))</f>
        <v>#REF!</v>
      </c>
      <c r="AQ112" s="211" t="e">
        <f>IF('Crisis Indicator Data'!#REF!="No Data",1,IF(#REF!&lt;&gt;"",1,0))</f>
        <v>#REF!</v>
      </c>
      <c r="AR112" s="211" t="e">
        <f>IF('Crisis Indicator Data'!#REF!="No Data",1,IF(#REF!&lt;&gt;"",1,0))</f>
        <v>#REF!</v>
      </c>
      <c r="AS112" s="211" t="e">
        <f>IF('Crisis Indicator Data'!#REF!="No Data",1,IF(#REF!&lt;&gt;"",1,0))</f>
        <v>#REF!</v>
      </c>
      <c r="AT112" s="211" t="e">
        <f>IF('Crisis Indicator Data'!#REF!="No Data",1,IF(#REF!&lt;&gt;"",1,0))</f>
        <v>#REF!</v>
      </c>
      <c r="AU112" s="211" t="e">
        <f>IF('Crisis Indicator Data'!#REF!="No Data",1,IF(#REF!&lt;&gt;"",1,0))</f>
        <v>#REF!</v>
      </c>
      <c r="AV112" s="211" t="e">
        <f>IF('Crisis Indicator Data'!#REF!="No Data",1,IF(#REF!&lt;&gt;"",1,0))</f>
        <v>#REF!</v>
      </c>
      <c r="AW112" s="211" t="e">
        <f>IF('Crisis Indicator Data'!#REF!="No Data",1,IF(#REF!&lt;&gt;"",1,0))</f>
        <v>#REF!</v>
      </c>
      <c r="AX112" s="211" t="e">
        <f>IF('Crisis Indicator Data'!#REF!="No Data",1,IF(#REF!&lt;&gt;"",1,0))</f>
        <v>#REF!</v>
      </c>
      <c r="AY112" s="211" t="e">
        <f>IF('Crisis Indicator Data'!#REF!="No Data",1,IF(#REF!&lt;&gt;"",1,0))</f>
        <v>#REF!</v>
      </c>
      <c r="AZ112" s="211" t="e">
        <f>IF('Crisis Indicator Data'!#REF!="No Data",1,IF(#REF!&lt;&gt;"",1,0))</f>
        <v>#REF!</v>
      </c>
      <c r="BA112" t="e">
        <f t="shared" si="6"/>
        <v>#REF!</v>
      </c>
      <c r="BB112" s="22" t="e">
        <f t="shared" si="7"/>
        <v>#REF!</v>
      </c>
    </row>
    <row r="113" spans="1:54" x14ac:dyDescent="0.25">
      <c r="A113" t="s">
        <v>8534</v>
      </c>
      <c r="B113" s="211" t="e">
        <f>IF('Crisis Indicator Data'!#REF!="No Data",1,IF(#REF!&lt;&gt;"",1,0))</f>
        <v>#REF!</v>
      </c>
      <c r="C113" s="211" t="e">
        <f>IF('Crisis Indicator Data'!#REF!="No Data",1,IF(#REF!&lt;&gt;"",1,0))</f>
        <v>#REF!</v>
      </c>
      <c r="D113" s="211" t="e">
        <f>IF('Crisis Indicator Data'!#REF!="No Data",1,IF(#REF!&lt;&gt;"",1,0))</f>
        <v>#REF!</v>
      </c>
      <c r="E113" s="211" t="e">
        <f>IF('Crisis Indicator Data'!#REF!="No Data",1,IF(#REF!&lt;&gt;"",1,0))</f>
        <v>#REF!</v>
      </c>
      <c r="F113" s="211" t="e">
        <f>IF('Crisis Indicator Data'!#REF!="No Data",1,IF(#REF!&lt;&gt;"",1,0))</f>
        <v>#REF!</v>
      </c>
      <c r="G113" s="211" t="e">
        <f>IF('Crisis Indicator Data'!#REF!="No Data",1,IF(#REF!&lt;&gt;"",1,0))</f>
        <v>#REF!</v>
      </c>
      <c r="H113" s="211" t="e">
        <f>IF('Crisis Indicator Data'!#REF!="No Data",1,IF(#REF!&lt;&gt;"",1,0))</f>
        <v>#REF!</v>
      </c>
      <c r="I113" s="211" t="e">
        <f>IF('Crisis Indicator Data'!#REF!="No Data",1,IF(#REF!&lt;&gt;"",1,0))</f>
        <v>#REF!</v>
      </c>
      <c r="J113" s="211" t="e">
        <f>IF('Crisis Indicator Data'!#REF!="No Data",1,IF(#REF!&lt;&gt;"",1,0))</f>
        <v>#REF!</v>
      </c>
      <c r="K113" s="211" t="e">
        <f>IF('Crisis Indicator Data'!#REF!="No Data",1,IF(#REF!&lt;&gt;"",1,0))</f>
        <v>#REF!</v>
      </c>
      <c r="L113" s="211" t="e">
        <f>IF('Crisis Indicator Data'!#REF!="No Data",1,IF(#REF!&lt;&gt;"",1,0))</f>
        <v>#REF!</v>
      </c>
      <c r="M113" s="211" t="e">
        <f>IF('Crisis Indicator Data'!#REF!="No Data",1,IF(#REF!&lt;&gt;"",1,0))</f>
        <v>#REF!</v>
      </c>
      <c r="N113" s="211" t="e">
        <f>IF('Crisis Indicator Data'!#REF!="No Data",1,IF(#REF!&lt;&gt;"",1,0))</f>
        <v>#REF!</v>
      </c>
      <c r="O113" s="211" t="e">
        <f>IF('Crisis Indicator Data'!#REF!="No Data",1,IF(#REF!&lt;&gt;"",1,0))</f>
        <v>#REF!</v>
      </c>
      <c r="P113" s="211" t="e">
        <f>IF('Crisis Indicator Data'!#REF!="No Data",1,IF(#REF!&lt;&gt;"",1,0))</f>
        <v>#REF!</v>
      </c>
      <c r="Q113" s="211" t="e">
        <f>IF('Crisis Indicator Data'!#REF!="No Data",1,IF(#REF!&lt;&gt;"",1,0))</f>
        <v>#REF!</v>
      </c>
      <c r="R113" s="211" t="e">
        <f>IF('Crisis Indicator Data'!#REF!="No Data",1,IF(#REF!&lt;&gt;"",1,0))</f>
        <v>#REF!</v>
      </c>
      <c r="S113" s="211" t="e">
        <f>IF('Crisis Indicator Data'!#REF!="No Data",1,IF(#REF!&lt;&gt;"",1,0))</f>
        <v>#REF!</v>
      </c>
      <c r="T113" s="211" t="e">
        <f>IF('Crisis Indicator Data'!#REF!="No Data",1,IF(#REF!&lt;&gt;"",1,0))</f>
        <v>#REF!</v>
      </c>
      <c r="U113" s="211" t="e">
        <f>IF('Crisis Indicator Data'!#REF!="No Data",1,IF(#REF!&lt;&gt;"",1,0))</f>
        <v>#REF!</v>
      </c>
      <c r="V113" s="211" t="e">
        <f>IF('Crisis Indicator Data'!#REF!="No Data",1,IF(#REF!&lt;&gt;"",1,0))</f>
        <v>#REF!</v>
      </c>
      <c r="W113" s="211" t="e">
        <f>IF('Crisis Indicator Data'!#REF!="No Data",1,IF(#REF!&lt;&gt;"",1,0))</f>
        <v>#REF!</v>
      </c>
      <c r="X113" s="211" t="e">
        <f>IF('Crisis Indicator Data'!#REF!="No Data",1,IF(#REF!&lt;&gt;"",1,0))</f>
        <v>#REF!</v>
      </c>
      <c r="Y113" s="211" t="e">
        <f>IF('Crisis Indicator Data'!#REF!="No Data",1,IF(#REF!&lt;&gt;"",1,0))</f>
        <v>#REF!</v>
      </c>
      <c r="Z113" s="211" t="e">
        <f>IF('Crisis Indicator Data'!#REF!="No Data",1,IF(#REF!&lt;&gt;"",1,0))</f>
        <v>#REF!</v>
      </c>
      <c r="AA113" s="211" t="e">
        <f>IF('Crisis Indicator Data'!#REF!="No Data",1,IF(#REF!&lt;&gt;"",1,0))</f>
        <v>#REF!</v>
      </c>
      <c r="AB113" s="211" t="e">
        <f>IF('Crisis Indicator Data'!#REF!="No Data",1,IF(#REF!&lt;&gt;"",1,0))</f>
        <v>#REF!</v>
      </c>
      <c r="AC113" s="211" t="e">
        <f>IF('Crisis Indicator Data'!#REF!="No Data",1,IF(#REF!&lt;&gt;"",1,0))</f>
        <v>#REF!</v>
      </c>
      <c r="AD113" s="211" t="e">
        <f>IF('Crisis Indicator Data'!#REF!="No Data",1,IF(#REF!&lt;&gt;"",1,0))</f>
        <v>#REF!</v>
      </c>
      <c r="AE113" s="211" t="e">
        <f>IF('Crisis Indicator Data'!#REF!="No Data",1,IF(#REF!&lt;&gt;"",1,0))</f>
        <v>#REF!</v>
      </c>
      <c r="AF113" s="211" t="e">
        <f>IF('Crisis Indicator Data'!#REF!="No Data",1,IF(#REF!&lt;&gt;"",1,0))</f>
        <v>#REF!</v>
      </c>
      <c r="AG113" s="211" t="e">
        <f>IF('Crisis Indicator Data'!#REF!="No Data",1,IF(#REF!&lt;&gt;"",1,0))</f>
        <v>#REF!</v>
      </c>
      <c r="AH113" s="211" t="e">
        <f>IF('Crisis Indicator Data'!#REF!="No Data",1,IF(#REF!&lt;&gt;"",1,0))</f>
        <v>#REF!</v>
      </c>
      <c r="AI113" s="211" t="e">
        <f>IF('Crisis Indicator Data'!#REF!="No Data",1,IF(#REF!&lt;&gt;"",1,0))</f>
        <v>#REF!</v>
      </c>
      <c r="AJ113" s="211" t="e">
        <f>IF('Crisis Indicator Data'!#REF!="No Data",1,IF(#REF!&lt;&gt;"",1,0))</f>
        <v>#REF!</v>
      </c>
      <c r="AK113" s="211" t="e">
        <f>IF('Crisis Indicator Data'!#REF!="No Data",1,IF(#REF!&lt;&gt;"",1,0))</f>
        <v>#REF!</v>
      </c>
      <c r="AL113" s="211" t="e">
        <f>IF('Crisis Indicator Data'!#REF!="No Data",1,IF(#REF!&lt;&gt;"",1,0))</f>
        <v>#REF!</v>
      </c>
      <c r="AM113" s="211" t="e">
        <f>IF('Crisis Indicator Data'!#REF!="No Data",1,IF(#REF!&lt;&gt;"",1,0))</f>
        <v>#REF!</v>
      </c>
      <c r="AN113" s="211" t="e">
        <f>IF('Crisis Indicator Data'!#REF!="No Data",1,IF(#REF!&lt;&gt;"",1,0))</f>
        <v>#REF!</v>
      </c>
      <c r="AO113" s="211" t="e">
        <f>IF('Crisis Indicator Data'!#REF!="No Data",1,IF(#REF!&lt;&gt;"",1,0))</f>
        <v>#REF!</v>
      </c>
      <c r="AP113" s="211" t="e">
        <f>IF('Crisis Indicator Data'!#REF!="No Data",1,IF(#REF!&lt;&gt;"",1,0))</f>
        <v>#REF!</v>
      </c>
      <c r="AQ113" s="211" t="e">
        <f>IF('Crisis Indicator Data'!#REF!="No Data",1,IF(#REF!&lt;&gt;"",1,0))</f>
        <v>#REF!</v>
      </c>
      <c r="AR113" s="211" t="e">
        <f>IF('Crisis Indicator Data'!#REF!="No Data",1,IF(#REF!&lt;&gt;"",1,0))</f>
        <v>#REF!</v>
      </c>
      <c r="AS113" s="211" t="e">
        <f>IF('Crisis Indicator Data'!#REF!="No Data",1,IF(#REF!&lt;&gt;"",1,0))</f>
        <v>#REF!</v>
      </c>
      <c r="AT113" s="211" t="e">
        <f>IF('Crisis Indicator Data'!#REF!="No Data",1,IF(#REF!&lt;&gt;"",1,0))</f>
        <v>#REF!</v>
      </c>
      <c r="AU113" s="211" t="e">
        <f>IF('Crisis Indicator Data'!#REF!="No Data",1,IF(#REF!&lt;&gt;"",1,0))</f>
        <v>#REF!</v>
      </c>
      <c r="AV113" s="211" t="e">
        <f>IF('Crisis Indicator Data'!#REF!="No Data",1,IF(#REF!&lt;&gt;"",1,0))</f>
        <v>#REF!</v>
      </c>
      <c r="AW113" s="211" t="e">
        <f>IF('Crisis Indicator Data'!#REF!="No Data",1,IF(#REF!&lt;&gt;"",1,0))</f>
        <v>#REF!</v>
      </c>
      <c r="AX113" s="211" t="e">
        <f>IF('Crisis Indicator Data'!#REF!="No Data",1,IF(#REF!&lt;&gt;"",1,0))</f>
        <v>#REF!</v>
      </c>
      <c r="AY113" s="211" t="e">
        <f>IF('Crisis Indicator Data'!#REF!="No Data",1,IF(#REF!&lt;&gt;"",1,0))</f>
        <v>#REF!</v>
      </c>
      <c r="AZ113" s="211" t="e">
        <f>IF('Crisis Indicator Data'!#REF!="No Data",1,IF(#REF!&lt;&gt;"",1,0))</f>
        <v>#REF!</v>
      </c>
      <c r="BA113" t="e">
        <f t="shared" si="6"/>
        <v>#REF!</v>
      </c>
      <c r="BB113" s="22" t="e">
        <f t="shared" si="7"/>
        <v>#REF!</v>
      </c>
    </row>
    <row r="114" spans="1:54" x14ac:dyDescent="0.25">
      <c r="A114" t="s">
        <v>8550</v>
      </c>
      <c r="B114" s="211" t="e">
        <f>IF('Crisis Indicator Data'!#REF!="No Data",1,IF(#REF!&lt;&gt;"",1,0))</f>
        <v>#REF!</v>
      </c>
      <c r="C114" s="211" t="e">
        <f>IF('Crisis Indicator Data'!#REF!="No Data",1,IF(#REF!&lt;&gt;"",1,0))</f>
        <v>#REF!</v>
      </c>
      <c r="D114" s="211" t="e">
        <f>IF('Crisis Indicator Data'!#REF!="No Data",1,IF(#REF!&lt;&gt;"",1,0))</f>
        <v>#REF!</v>
      </c>
      <c r="E114" s="211" t="e">
        <f>IF('Crisis Indicator Data'!#REF!="No Data",1,IF(#REF!&lt;&gt;"",1,0))</f>
        <v>#REF!</v>
      </c>
      <c r="F114" s="211" t="e">
        <f>IF('Crisis Indicator Data'!#REF!="No Data",1,IF(#REF!&lt;&gt;"",1,0))</f>
        <v>#REF!</v>
      </c>
      <c r="G114" s="211" t="e">
        <f>IF('Crisis Indicator Data'!#REF!="No Data",1,IF(#REF!&lt;&gt;"",1,0))</f>
        <v>#REF!</v>
      </c>
      <c r="H114" s="211" t="e">
        <f>IF('Crisis Indicator Data'!#REF!="No Data",1,IF(#REF!&lt;&gt;"",1,0))</f>
        <v>#REF!</v>
      </c>
      <c r="I114" s="211" t="e">
        <f>IF('Crisis Indicator Data'!#REF!="No Data",1,IF(#REF!&lt;&gt;"",1,0))</f>
        <v>#REF!</v>
      </c>
      <c r="J114" s="211" t="e">
        <f>IF('Crisis Indicator Data'!#REF!="No Data",1,IF(#REF!&lt;&gt;"",1,0))</f>
        <v>#REF!</v>
      </c>
      <c r="K114" s="211" t="e">
        <f>IF('Crisis Indicator Data'!#REF!="No Data",1,IF(#REF!&lt;&gt;"",1,0))</f>
        <v>#REF!</v>
      </c>
      <c r="L114" s="211" t="e">
        <f>IF('Crisis Indicator Data'!#REF!="No Data",1,IF(#REF!&lt;&gt;"",1,0))</f>
        <v>#REF!</v>
      </c>
      <c r="M114" s="211" t="e">
        <f>IF('Crisis Indicator Data'!#REF!="No Data",1,IF(#REF!&lt;&gt;"",1,0))</f>
        <v>#REF!</v>
      </c>
      <c r="N114" s="211" t="e">
        <f>IF('Crisis Indicator Data'!#REF!="No Data",1,IF(#REF!&lt;&gt;"",1,0))</f>
        <v>#REF!</v>
      </c>
      <c r="O114" s="211" t="e">
        <f>IF('Crisis Indicator Data'!#REF!="No Data",1,IF(#REF!&lt;&gt;"",1,0))</f>
        <v>#REF!</v>
      </c>
      <c r="P114" s="211" t="e">
        <f>IF('Crisis Indicator Data'!#REF!="No Data",1,IF(#REF!&lt;&gt;"",1,0))</f>
        <v>#REF!</v>
      </c>
      <c r="Q114" s="211" t="e">
        <f>IF('Crisis Indicator Data'!#REF!="No Data",1,IF(#REF!&lt;&gt;"",1,0))</f>
        <v>#REF!</v>
      </c>
      <c r="R114" s="211" t="e">
        <f>IF('Crisis Indicator Data'!#REF!="No Data",1,IF(#REF!&lt;&gt;"",1,0))</f>
        <v>#REF!</v>
      </c>
      <c r="S114" s="211" t="e">
        <f>IF('Crisis Indicator Data'!#REF!="No Data",1,IF(#REF!&lt;&gt;"",1,0))</f>
        <v>#REF!</v>
      </c>
      <c r="T114" s="211" t="e">
        <f>IF('Crisis Indicator Data'!#REF!="No Data",1,IF(#REF!&lt;&gt;"",1,0))</f>
        <v>#REF!</v>
      </c>
      <c r="U114" s="211" t="e">
        <f>IF('Crisis Indicator Data'!#REF!="No Data",1,IF(#REF!&lt;&gt;"",1,0))</f>
        <v>#REF!</v>
      </c>
      <c r="V114" s="211" t="e">
        <f>IF('Crisis Indicator Data'!#REF!="No Data",1,IF(#REF!&lt;&gt;"",1,0))</f>
        <v>#REF!</v>
      </c>
      <c r="W114" s="211" t="e">
        <f>IF('Crisis Indicator Data'!#REF!="No Data",1,IF(#REF!&lt;&gt;"",1,0))</f>
        <v>#REF!</v>
      </c>
      <c r="X114" s="211" t="e">
        <f>IF('Crisis Indicator Data'!#REF!="No Data",1,IF(#REF!&lt;&gt;"",1,0))</f>
        <v>#REF!</v>
      </c>
      <c r="Y114" s="211" t="e">
        <f>IF('Crisis Indicator Data'!#REF!="No Data",1,IF(#REF!&lt;&gt;"",1,0))</f>
        <v>#REF!</v>
      </c>
      <c r="Z114" s="211" t="e">
        <f>IF('Crisis Indicator Data'!#REF!="No Data",1,IF(#REF!&lt;&gt;"",1,0))</f>
        <v>#REF!</v>
      </c>
      <c r="AA114" s="211" t="e">
        <f>IF('Crisis Indicator Data'!#REF!="No Data",1,IF(#REF!&lt;&gt;"",1,0))</f>
        <v>#REF!</v>
      </c>
      <c r="AB114" s="211" t="e">
        <f>IF('Crisis Indicator Data'!#REF!="No Data",1,IF(#REF!&lt;&gt;"",1,0))</f>
        <v>#REF!</v>
      </c>
      <c r="AC114" s="211" t="e">
        <f>IF('Crisis Indicator Data'!#REF!="No Data",1,IF(#REF!&lt;&gt;"",1,0))</f>
        <v>#REF!</v>
      </c>
      <c r="AD114" s="211" t="e">
        <f>IF('Crisis Indicator Data'!#REF!="No Data",1,IF(#REF!&lt;&gt;"",1,0))</f>
        <v>#REF!</v>
      </c>
      <c r="AE114" s="211" t="e">
        <f>IF('Crisis Indicator Data'!#REF!="No Data",1,IF(#REF!&lt;&gt;"",1,0))</f>
        <v>#REF!</v>
      </c>
      <c r="AF114" s="211" t="e">
        <f>IF('Crisis Indicator Data'!#REF!="No Data",1,IF(#REF!&lt;&gt;"",1,0))</f>
        <v>#REF!</v>
      </c>
      <c r="AG114" s="211" t="e">
        <f>IF('Crisis Indicator Data'!#REF!="No Data",1,IF(#REF!&lt;&gt;"",1,0))</f>
        <v>#REF!</v>
      </c>
      <c r="AH114" s="211" t="e">
        <f>IF('Crisis Indicator Data'!#REF!="No Data",1,IF(#REF!&lt;&gt;"",1,0))</f>
        <v>#REF!</v>
      </c>
      <c r="AI114" s="211" t="e">
        <f>IF('Crisis Indicator Data'!#REF!="No Data",1,IF(#REF!&lt;&gt;"",1,0))</f>
        <v>#REF!</v>
      </c>
      <c r="AJ114" s="211" t="e">
        <f>IF('Crisis Indicator Data'!#REF!="No Data",1,IF(#REF!&lt;&gt;"",1,0))</f>
        <v>#REF!</v>
      </c>
      <c r="AK114" s="211" t="e">
        <f>IF('Crisis Indicator Data'!#REF!="No Data",1,IF(#REF!&lt;&gt;"",1,0))</f>
        <v>#REF!</v>
      </c>
      <c r="AL114" s="211" t="e">
        <f>IF('Crisis Indicator Data'!#REF!="No Data",1,IF(#REF!&lt;&gt;"",1,0))</f>
        <v>#REF!</v>
      </c>
      <c r="AM114" s="211" t="e">
        <f>IF('Crisis Indicator Data'!#REF!="No Data",1,IF(#REF!&lt;&gt;"",1,0))</f>
        <v>#REF!</v>
      </c>
      <c r="AN114" s="211" t="e">
        <f>IF('Crisis Indicator Data'!#REF!="No Data",1,IF(#REF!&lt;&gt;"",1,0))</f>
        <v>#REF!</v>
      </c>
      <c r="AO114" s="211" t="e">
        <f>IF('Crisis Indicator Data'!#REF!="No Data",1,IF(#REF!&lt;&gt;"",1,0))</f>
        <v>#REF!</v>
      </c>
      <c r="AP114" s="211" t="e">
        <f>IF('Crisis Indicator Data'!#REF!="No Data",1,IF(#REF!&lt;&gt;"",1,0))</f>
        <v>#REF!</v>
      </c>
      <c r="AQ114" s="211" t="e">
        <f>IF('Crisis Indicator Data'!#REF!="No Data",1,IF(#REF!&lt;&gt;"",1,0))</f>
        <v>#REF!</v>
      </c>
      <c r="AR114" s="211" t="e">
        <f>IF('Crisis Indicator Data'!#REF!="No Data",1,IF(#REF!&lt;&gt;"",1,0))</f>
        <v>#REF!</v>
      </c>
      <c r="AS114" s="211" t="e">
        <f>IF('Crisis Indicator Data'!#REF!="No Data",1,IF(#REF!&lt;&gt;"",1,0))</f>
        <v>#REF!</v>
      </c>
      <c r="AT114" s="211" t="e">
        <f>IF('Crisis Indicator Data'!#REF!="No Data",1,IF(#REF!&lt;&gt;"",1,0))</f>
        <v>#REF!</v>
      </c>
      <c r="AU114" s="211" t="e">
        <f>IF('Crisis Indicator Data'!#REF!="No Data",1,IF(#REF!&lt;&gt;"",1,0))</f>
        <v>#REF!</v>
      </c>
      <c r="AV114" s="211" t="e">
        <f>IF('Crisis Indicator Data'!#REF!="No Data",1,IF(#REF!&lt;&gt;"",1,0))</f>
        <v>#REF!</v>
      </c>
      <c r="AW114" s="211" t="e">
        <f>IF('Crisis Indicator Data'!#REF!="No Data",1,IF(#REF!&lt;&gt;"",1,0))</f>
        <v>#REF!</v>
      </c>
      <c r="AX114" s="211" t="e">
        <f>IF('Crisis Indicator Data'!#REF!="No Data",1,IF(#REF!&lt;&gt;"",1,0))</f>
        <v>#REF!</v>
      </c>
      <c r="AY114" s="211" t="e">
        <f>IF('Crisis Indicator Data'!#REF!="No Data",1,IF(#REF!&lt;&gt;"",1,0))</f>
        <v>#REF!</v>
      </c>
      <c r="AZ114" s="211" t="e">
        <f>IF('Crisis Indicator Data'!#REF!="No Data",1,IF(#REF!&lt;&gt;"",1,0))</f>
        <v>#REF!</v>
      </c>
      <c r="BA114" t="e">
        <f t="shared" si="6"/>
        <v>#REF!</v>
      </c>
      <c r="BB114" s="22" t="e">
        <f t="shared" si="7"/>
        <v>#REF!</v>
      </c>
    </row>
    <row r="115" spans="1:54" x14ac:dyDescent="0.25">
      <c r="A115" t="s">
        <v>8548</v>
      </c>
      <c r="B115" s="211" t="e">
        <f>IF('Crisis Indicator Data'!#REF!="No Data",1,IF(#REF!&lt;&gt;"",1,0))</f>
        <v>#REF!</v>
      </c>
      <c r="C115" s="211" t="e">
        <f>IF('Crisis Indicator Data'!#REF!="No Data",1,IF(#REF!&lt;&gt;"",1,0))</f>
        <v>#REF!</v>
      </c>
      <c r="D115" s="211" t="e">
        <f>IF('Crisis Indicator Data'!#REF!="No Data",1,IF(#REF!&lt;&gt;"",1,0))</f>
        <v>#REF!</v>
      </c>
      <c r="E115" s="211" t="e">
        <f>IF('Crisis Indicator Data'!#REF!="No Data",1,IF(#REF!&lt;&gt;"",1,0))</f>
        <v>#REF!</v>
      </c>
      <c r="F115" s="211" t="e">
        <f>IF('Crisis Indicator Data'!#REF!="No Data",1,IF(#REF!&lt;&gt;"",1,0))</f>
        <v>#REF!</v>
      </c>
      <c r="G115" s="211" t="e">
        <f>IF('Crisis Indicator Data'!#REF!="No Data",1,IF(#REF!&lt;&gt;"",1,0))</f>
        <v>#REF!</v>
      </c>
      <c r="H115" s="211" t="e">
        <f>IF('Crisis Indicator Data'!#REF!="No Data",1,IF(#REF!&lt;&gt;"",1,0))</f>
        <v>#REF!</v>
      </c>
      <c r="I115" s="211" t="e">
        <f>IF('Crisis Indicator Data'!#REF!="No Data",1,IF(#REF!&lt;&gt;"",1,0))</f>
        <v>#REF!</v>
      </c>
      <c r="J115" s="211" t="e">
        <f>IF('Crisis Indicator Data'!#REF!="No Data",1,IF(#REF!&lt;&gt;"",1,0))</f>
        <v>#REF!</v>
      </c>
      <c r="K115" s="211" t="e">
        <f>IF('Crisis Indicator Data'!#REF!="No Data",1,IF(#REF!&lt;&gt;"",1,0))</f>
        <v>#REF!</v>
      </c>
      <c r="L115" s="211" t="e">
        <f>IF('Crisis Indicator Data'!#REF!="No Data",1,IF(#REF!&lt;&gt;"",1,0))</f>
        <v>#REF!</v>
      </c>
      <c r="M115" s="211" t="e">
        <f>IF('Crisis Indicator Data'!#REF!="No Data",1,IF(#REF!&lt;&gt;"",1,0))</f>
        <v>#REF!</v>
      </c>
      <c r="N115" s="211" t="e">
        <f>IF('Crisis Indicator Data'!#REF!="No Data",1,IF(#REF!&lt;&gt;"",1,0))</f>
        <v>#REF!</v>
      </c>
      <c r="O115" s="211" t="e">
        <f>IF('Crisis Indicator Data'!#REF!="No Data",1,IF(#REF!&lt;&gt;"",1,0))</f>
        <v>#REF!</v>
      </c>
      <c r="P115" s="211" t="e">
        <f>IF('Crisis Indicator Data'!#REF!="No Data",1,IF(#REF!&lt;&gt;"",1,0))</f>
        <v>#REF!</v>
      </c>
      <c r="Q115" s="211" t="e">
        <f>IF('Crisis Indicator Data'!#REF!="No Data",1,IF(#REF!&lt;&gt;"",1,0))</f>
        <v>#REF!</v>
      </c>
      <c r="R115" s="211" t="e">
        <f>IF('Crisis Indicator Data'!#REF!="No Data",1,IF(#REF!&lt;&gt;"",1,0))</f>
        <v>#REF!</v>
      </c>
      <c r="S115" s="211" t="e">
        <f>IF('Crisis Indicator Data'!#REF!="No Data",1,IF(#REF!&lt;&gt;"",1,0))</f>
        <v>#REF!</v>
      </c>
      <c r="T115" s="211" t="e">
        <f>IF('Crisis Indicator Data'!#REF!="No Data",1,IF(#REF!&lt;&gt;"",1,0))</f>
        <v>#REF!</v>
      </c>
      <c r="U115" s="211" t="e">
        <f>IF('Crisis Indicator Data'!#REF!="No Data",1,IF(#REF!&lt;&gt;"",1,0))</f>
        <v>#REF!</v>
      </c>
      <c r="V115" s="211" t="e">
        <f>IF('Crisis Indicator Data'!#REF!="No Data",1,IF(#REF!&lt;&gt;"",1,0))</f>
        <v>#REF!</v>
      </c>
      <c r="W115" s="211" t="e">
        <f>IF('Crisis Indicator Data'!#REF!="No Data",1,IF(#REF!&lt;&gt;"",1,0))</f>
        <v>#REF!</v>
      </c>
      <c r="X115" s="211" t="e">
        <f>IF('Crisis Indicator Data'!#REF!="No Data",1,IF(#REF!&lt;&gt;"",1,0))</f>
        <v>#REF!</v>
      </c>
      <c r="Y115" s="211" t="e">
        <f>IF('Crisis Indicator Data'!#REF!="No Data",1,IF(#REF!&lt;&gt;"",1,0))</f>
        <v>#REF!</v>
      </c>
      <c r="Z115" s="211" t="e">
        <f>IF('Crisis Indicator Data'!#REF!="No Data",1,IF(#REF!&lt;&gt;"",1,0))</f>
        <v>#REF!</v>
      </c>
      <c r="AA115" s="211" t="e">
        <f>IF('Crisis Indicator Data'!#REF!="No Data",1,IF(#REF!&lt;&gt;"",1,0))</f>
        <v>#REF!</v>
      </c>
      <c r="AB115" s="211" t="e">
        <f>IF('Crisis Indicator Data'!#REF!="No Data",1,IF(#REF!&lt;&gt;"",1,0))</f>
        <v>#REF!</v>
      </c>
      <c r="AC115" s="211" t="e">
        <f>IF('Crisis Indicator Data'!#REF!="No Data",1,IF(#REF!&lt;&gt;"",1,0))</f>
        <v>#REF!</v>
      </c>
      <c r="AD115" s="211" t="e">
        <f>IF('Crisis Indicator Data'!#REF!="No Data",1,IF(#REF!&lt;&gt;"",1,0))</f>
        <v>#REF!</v>
      </c>
      <c r="AE115" s="211" t="e">
        <f>IF('Crisis Indicator Data'!#REF!="No Data",1,IF(#REF!&lt;&gt;"",1,0))</f>
        <v>#REF!</v>
      </c>
      <c r="AF115" s="211" t="e">
        <f>IF('Crisis Indicator Data'!#REF!="No Data",1,IF(#REF!&lt;&gt;"",1,0))</f>
        <v>#REF!</v>
      </c>
      <c r="AG115" s="211" t="e">
        <f>IF('Crisis Indicator Data'!#REF!="No Data",1,IF(#REF!&lt;&gt;"",1,0))</f>
        <v>#REF!</v>
      </c>
      <c r="AH115" s="211" t="e">
        <f>IF('Crisis Indicator Data'!#REF!="No Data",1,IF(#REF!&lt;&gt;"",1,0))</f>
        <v>#REF!</v>
      </c>
      <c r="AI115" s="211" t="e">
        <f>IF('Crisis Indicator Data'!#REF!="No Data",1,IF(#REF!&lt;&gt;"",1,0))</f>
        <v>#REF!</v>
      </c>
      <c r="AJ115" s="211" t="e">
        <f>IF('Crisis Indicator Data'!#REF!="No Data",1,IF(#REF!&lt;&gt;"",1,0))</f>
        <v>#REF!</v>
      </c>
      <c r="AK115" s="211" t="e">
        <f>IF('Crisis Indicator Data'!#REF!="No Data",1,IF(#REF!&lt;&gt;"",1,0))</f>
        <v>#REF!</v>
      </c>
      <c r="AL115" s="211" t="e">
        <f>IF('Crisis Indicator Data'!#REF!="No Data",1,IF(#REF!&lt;&gt;"",1,0))</f>
        <v>#REF!</v>
      </c>
      <c r="AM115" s="211" t="e">
        <f>IF('Crisis Indicator Data'!#REF!="No Data",1,IF(#REF!&lt;&gt;"",1,0))</f>
        <v>#REF!</v>
      </c>
      <c r="AN115" s="211" t="e">
        <f>IF('Crisis Indicator Data'!#REF!="No Data",1,IF(#REF!&lt;&gt;"",1,0))</f>
        <v>#REF!</v>
      </c>
      <c r="AO115" s="211" t="e">
        <f>IF('Crisis Indicator Data'!#REF!="No Data",1,IF(#REF!&lt;&gt;"",1,0))</f>
        <v>#REF!</v>
      </c>
      <c r="AP115" s="211" t="e">
        <f>IF('Crisis Indicator Data'!#REF!="No Data",1,IF(#REF!&lt;&gt;"",1,0))</f>
        <v>#REF!</v>
      </c>
      <c r="AQ115" s="211" t="e">
        <f>IF('Crisis Indicator Data'!#REF!="No Data",1,IF(#REF!&lt;&gt;"",1,0))</f>
        <v>#REF!</v>
      </c>
      <c r="AR115" s="211" t="e">
        <f>IF('Crisis Indicator Data'!#REF!="No Data",1,IF(#REF!&lt;&gt;"",1,0))</f>
        <v>#REF!</v>
      </c>
      <c r="AS115" s="211" t="e">
        <f>IF('Crisis Indicator Data'!#REF!="No Data",1,IF(#REF!&lt;&gt;"",1,0))</f>
        <v>#REF!</v>
      </c>
      <c r="AT115" s="211" t="e">
        <f>IF('Crisis Indicator Data'!#REF!="No Data",1,IF(#REF!&lt;&gt;"",1,0))</f>
        <v>#REF!</v>
      </c>
      <c r="AU115" s="211" t="e">
        <f>IF('Crisis Indicator Data'!#REF!="No Data",1,IF(#REF!&lt;&gt;"",1,0))</f>
        <v>#REF!</v>
      </c>
      <c r="AV115" s="211" t="e">
        <f>IF('Crisis Indicator Data'!#REF!="No Data",1,IF(#REF!&lt;&gt;"",1,0))</f>
        <v>#REF!</v>
      </c>
      <c r="AW115" s="211" t="e">
        <f>IF('Crisis Indicator Data'!#REF!="No Data",1,IF(#REF!&lt;&gt;"",1,0))</f>
        <v>#REF!</v>
      </c>
      <c r="AX115" s="211" t="e">
        <f>IF('Crisis Indicator Data'!#REF!="No Data",1,IF(#REF!&lt;&gt;"",1,0))</f>
        <v>#REF!</v>
      </c>
      <c r="AY115" s="211" t="e">
        <f>IF('Crisis Indicator Data'!#REF!="No Data",1,IF(#REF!&lt;&gt;"",1,0))</f>
        <v>#REF!</v>
      </c>
      <c r="AZ115" s="211" t="e">
        <f>IF('Crisis Indicator Data'!#REF!="No Data",1,IF(#REF!&lt;&gt;"",1,0))</f>
        <v>#REF!</v>
      </c>
      <c r="BA115" t="e">
        <f t="shared" si="6"/>
        <v>#REF!</v>
      </c>
      <c r="BB115" s="22" t="e">
        <f t="shared" si="7"/>
        <v>#REF!</v>
      </c>
    </row>
    <row r="116" spans="1:54" x14ac:dyDescent="0.25">
      <c r="A116" t="s">
        <v>8533</v>
      </c>
      <c r="B116" s="211" t="e">
        <f>IF('Crisis Indicator Data'!#REF!="No Data",1,IF(#REF!&lt;&gt;"",1,0))</f>
        <v>#REF!</v>
      </c>
      <c r="C116" s="211" t="e">
        <f>IF('Crisis Indicator Data'!#REF!="No Data",1,IF(#REF!&lt;&gt;"",1,0))</f>
        <v>#REF!</v>
      </c>
      <c r="D116" s="211" t="e">
        <f>IF('Crisis Indicator Data'!#REF!="No Data",1,IF(#REF!&lt;&gt;"",1,0))</f>
        <v>#REF!</v>
      </c>
      <c r="E116" s="211" t="e">
        <f>IF('Crisis Indicator Data'!#REF!="No Data",1,IF(#REF!&lt;&gt;"",1,0))</f>
        <v>#REF!</v>
      </c>
      <c r="F116" s="211" t="e">
        <f>IF('Crisis Indicator Data'!#REF!="No Data",1,IF(#REF!&lt;&gt;"",1,0))</f>
        <v>#REF!</v>
      </c>
      <c r="G116" s="211" t="e">
        <f>IF('Crisis Indicator Data'!#REF!="No Data",1,IF(#REF!&lt;&gt;"",1,0))</f>
        <v>#REF!</v>
      </c>
      <c r="H116" s="211" t="e">
        <f>IF('Crisis Indicator Data'!#REF!="No Data",1,IF(#REF!&lt;&gt;"",1,0))</f>
        <v>#REF!</v>
      </c>
      <c r="I116" s="211" t="e">
        <f>IF('Crisis Indicator Data'!#REF!="No Data",1,IF(#REF!&lt;&gt;"",1,0))</f>
        <v>#REF!</v>
      </c>
      <c r="J116" s="211" t="e">
        <f>IF('Crisis Indicator Data'!#REF!="No Data",1,IF(#REF!&lt;&gt;"",1,0))</f>
        <v>#REF!</v>
      </c>
      <c r="K116" s="211" t="e">
        <f>IF('Crisis Indicator Data'!#REF!="No Data",1,IF(#REF!&lt;&gt;"",1,0))</f>
        <v>#REF!</v>
      </c>
      <c r="L116" s="211" t="e">
        <f>IF('Crisis Indicator Data'!#REF!="No Data",1,IF(#REF!&lt;&gt;"",1,0))</f>
        <v>#REF!</v>
      </c>
      <c r="M116" s="211" t="e">
        <f>IF('Crisis Indicator Data'!#REF!="No Data",1,IF(#REF!&lt;&gt;"",1,0))</f>
        <v>#REF!</v>
      </c>
      <c r="N116" s="211" t="e">
        <f>IF('Crisis Indicator Data'!#REF!="No Data",1,IF(#REF!&lt;&gt;"",1,0))</f>
        <v>#REF!</v>
      </c>
      <c r="O116" s="211" t="e">
        <f>IF('Crisis Indicator Data'!#REF!="No Data",1,IF(#REF!&lt;&gt;"",1,0))</f>
        <v>#REF!</v>
      </c>
      <c r="P116" s="211" t="e">
        <f>IF('Crisis Indicator Data'!#REF!="No Data",1,IF(#REF!&lt;&gt;"",1,0))</f>
        <v>#REF!</v>
      </c>
      <c r="Q116" s="211" t="e">
        <f>IF('Crisis Indicator Data'!#REF!="No Data",1,IF(#REF!&lt;&gt;"",1,0))</f>
        <v>#REF!</v>
      </c>
      <c r="R116" s="211" t="e">
        <f>IF('Crisis Indicator Data'!#REF!="No Data",1,IF(#REF!&lt;&gt;"",1,0))</f>
        <v>#REF!</v>
      </c>
      <c r="S116" s="211" t="e">
        <f>IF('Crisis Indicator Data'!#REF!="No Data",1,IF(#REF!&lt;&gt;"",1,0))</f>
        <v>#REF!</v>
      </c>
      <c r="T116" s="211" t="e">
        <f>IF('Crisis Indicator Data'!#REF!="No Data",1,IF(#REF!&lt;&gt;"",1,0))</f>
        <v>#REF!</v>
      </c>
      <c r="U116" s="211" t="e">
        <f>IF('Crisis Indicator Data'!#REF!="No Data",1,IF(#REF!&lt;&gt;"",1,0))</f>
        <v>#REF!</v>
      </c>
      <c r="V116" s="211" t="e">
        <f>IF('Crisis Indicator Data'!#REF!="No Data",1,IF(#REF!&lt;&gt;"",1,0))</f>
        <v>#REF!</v>
      </c>
      <c r="W116" s="211" t="e">
        <f>IF('Crisis Indicator Data'!#REF!="No Data",1,IF(#REF!&lt;&gt;"",1,0))</f>
        <v>#REF!</v>
      </c>
      <c r="X116" s="211" t="e">
        <f>IF('Crisis Indicator Data'!#REF!="No Data",1,IF(#REF!&lt;&gt;"",1,0))</f>
        <v>#REF!</v>
      </c>
      <c r="Y116" s="211" t="e">
        <f>IF('Crisis Indicator Data'!#REF!="No Data",1,IF(#REF!&lt;&gt;"",1,0))</f>
        <v>#REF!</v>
      </c>
      <c r="Z116" s="211" t="e">
        <f>IF('Crisis Indicator Data'!#REF!="No Data",1,IF(#REF!&lt;&gt;"",1,0))</f>
        <v>#REF!</v>
      </c>
      <c r="AA116" s="211" t="e">
        <f>IF('Crisis Indicator Data'!#REF!="No Data",1,IF(#REF!&lt;&gt;"",1,0))</f>
        <v>#REF!</v>
      </c>
      <c r="AB116" s="211" t="e">
        <f>IF('Crisis Indicator Data'!#REF!="No Data",1,IF(#REF!&lt;&gt;"",1,0))</f>
        <v>#REF!</v>
      </c>
      <c r="AC116" s="211" t="e">
        <f>IF('Crisis Indicator Data'!#REF!="No Data",1,IF(#REF!&lt;&gt;"",1,0))</f>
        <v>#REF!</v>
      </c>
      <c r="AD116" s="211" t="e">
        <f>IF('Crisis Indicator Data'!#REF!="No Data",1,IF(#REF!&lt;&gt;"",1,0))</f>
        <v>#REF!</v>
      </c>
      <c r="AE116" s="211" t="e">
        <f>IF('Crisis Indicator Data'!#REF!="No Data",1,IF(#REF!&lt;&gt;"",1,0))</f>
        <v>#REF!</v>
      </c>
      <c r="AF116" s="211" t="e">
        <f>IF('Crisis Indicator Data'!#REF!="No Data",1,IF(#REF!&lt;&gt;"",1,0))</f>
        <v>#REF!</v>
      </c>
      <c r="AG116" s="211" t="e">
        <f>IF('Crisis Indicator Data'!#REF!="No Data",1,IF(#REF!&lt;&gt;"",1,0))</f>
        <v>#REF!</v>
      </c>
      <c r="AH116" s="211" t="e">
        <f>IF('Crisis Indicator Data'!#REF!="No Data",1,IF(#REF!&lt;&gt;"",1,0))</f>
        <v>#REF!</v>
      </c>
      <c r="AI116" s="211" t="e">
        <f>IF('Crisis Indicator Data'!#REF!="No Data",1,IF(#REF!&lt;&gt;"",1,0))</f>
        <v>#REF!</v>
      </c>
      <c r="AJ116" s="211" t="e">
        <f>IF('Crisis Indicator Data'!#REF!="No Data",1,IF(#REF!&lt;&gt;"",1,0))</f>
        <v>#REF!</v>
      </c>
      <c r="AK116" s="211" t="e">
        <f>IF('Crisis Indicator Data'!#REF!="No Data",1,IF(#REF!&lt;&gt;"",1,0))</f>
        <v>#REF!</v>
      </c>
      <c r="AL116" s="211" t="e">
        <f>IF('Crisis Indicator Data'!#REF!="No Data",1,IF(#REF!&lt;&gt;"",1,0))</f>
        <v>#REF!</v>
      </c>
      <c r="AM116" s="211" t="e">
        <f>IF('Crisis Indicator Data'!#REF!="No Data",1,IF(#REF!&lt;&gt;"",1,0))</f>
        <v>#REF!</v>
      </c>
      <c r="AN116" s="211" t="e">
        <f>IF('Crisis Indicator Data'!#REF!="No Data",1,IF(#REF!&lt;&gt;"",1,0))</f>
        <v>#REF!</v>
      </c>
      <c r="AO116" s="211" t="e">
        <f>IF('Crisis Indicator Data'!#REF!="No Data",1,IF(#REF!&lt;&gt;"",1,0))</f>
        <v>#REF!</v>
      </c>
      <c r="AP116" s="211" t="e">
        <f>IF('Crisis Indicator Data'!#REF!="No Data",1,IF(#REF!&lt;&gt;"",1,0))</f>
        <v>#REF!</v>
      </c>
      <c r="AQ116" s="211" t="e">
        <f>IF('Crisis Indicator Data'!#REF!="No Data",1,IF(#REF!&lt;&gt;"",1,0))</f>
        <v>#REF!</v>
      </c>
      <c r="AR116" s="211" t="e">
        <f>IF('Crisis Indicator Data'!#REF!="No Data",1,IF(#REF!&lt;&gt;"",1,0))</f>
        <v>#REF!</v>
      </c>
      <c r="AS116" s="211" t="e">
        <f>IF('Crisis Indicator Data'!#REF!="No Data",1,IF(#REF!&lt;&gt;"",1,0))</f>
        <v>#REF!</v>
      </c>
      <c r="AT116" s="211" t="e">
        <f>IF('Crisis Indicator Data'!#REF!="No Data",1,IF(#REF!&lt;&gt;"",1,0))</f>
        <v>#REF!</v>
      </c>
      <c r="AU116" s="211" t="e">
        <f>IF('Crisis Indicator Data'!#REF!="No Data",1,IF(#REF!&lt;&gt;"",1,0))</f>
        <v>#REF!</v>
      </c>
      <c r="AV116" s="211" t="e">
        <f>IF('Crisis Indicator Data'!#REF!="No Data",1,IF(#REF!&lt;&gt;"",1,0))</f>
        <v>#REF!</v>
      </c>
      <c r="AW116" s="211" t="e">
        <f>IF('Crisis Indicator Data'!#REF!="No Data",1,IF(#REF!&lt;&gt;"",1,0))</f>
        <v>#REF!</v>
      </c>
      <c r="AX116" s="211" t="e">
        <f>IF('Crisis Indicator Data'!#REF!="No Data",1,IF(#REF!&lt;&gt;"",1,0))</f>
        <v>#REF!</v>
      </c>
      <c r="AY116" s="211" t="e">
        <f>IF('Crisis Indicator Data'!#REF!="No Data",1,IF(#REF!&lt;&gt;"",1,0))</f>
        <v>#REF!</v>
      </c>
      <c r="AZ116" s="211" t="e">
        <f>IF('Crisis Indicator Data'!#REF!="No Data",1,IF(#REF!&lt;&gt;"",1,0))</f>
        <v>#REF!</v>
      </c>
      <c r="BA116" t="e">
        <f t="shared" si="6"/>
        <v>#REF!</v>
      </c>
      <c r="BB116" s="22" t="e">
        <f t="shared" si="7"/>
        <v>#REF!</v>
      </c>
    </row>
    <row r="117" spans="1:54" x14ac:dyDescent="0.25">
      <c r="A117" t="s">
        <v>8551</v>
      </c>
      <c r="B117" s="211" t="e">
        <f>IF('Crisis Indicator Data'!#REF!="No Data",1,IF(#REF!&lt;&gt;"",1,0))</f>
        <v>#REF!</v>
      </c>
      <c r="C117" s="211" t="e">
        <f>IF('Crisis Indicator Data'!#REF!="No Data",1,IF(#REF!&lt;&gt;"",1,0))</f>
        <v>#REF!</v>
      </c>
      <c r="D117" s="211" t="e">
        <f>IF('Crisis Indicator Data'!#REF!="No Data",1,IF(#REF!&lt;&gt;"",1,0))</f>
        <v>#REF!</v>
      </c>
      <c r="E117" s="211" t="e">
        <f>IF('Crisis Indicator Data'!#REF!="No Data",1,IF(#REF!&lt;&gt;"",1,0))</f>
        <v>#REF!</v>
      </c>
      <c r="F117" s="211" t="e">
        <f>IF('Crisis Indicator Data'!#REF!="No Data",1,IF(#REF!&lt;&gt;"",1,0))</f>
        <v>#REF!</v>
      </c>
      <c r="G117" s="211" t="e">
        <f>IF('Crisis Indicator Data'!#REF!="No Data",1,IF(#REF!&lt;&gt;"",1,0))</f>
        <v>#REF!</v>
      </c>
      <c r="H117" s="211" t="e">
        <f>IF('Crisis Indicator Data'!#REF!="No Data",1,IF(#REF!&lt;&gt;"",1,0))</f>
        <v>#REF!</v>
      </c>
      <c r="I117" s="211" t="e">
        <f>IF('Crisis Indicator Data'!#REF!="No Data",1,IF(#REF!&lt;&gt;"",1,0))</f>
        <v>#REF!</v>
      </c>
      <c r="J117" s="211" t="e">
        <f>IF('Crisis Indicator Data'!#REF!="No Data",1,IF(#REF!&lt;&gt;"",1,0))</f>
        <v>#REF!</v>
      </c>
      <c r="K117" s="211" t="e">
        <f>IF('Crisis Indicator Data'!#REF!="No Data",1,IF(#REF!&lt;&gt;"",1,0))</f>
        <v>#REF!</v>
      </c>
      <c r="L117" s="211" t="e">
        <f>IF('Crisis Indicator Data'!#REF!="No Data",1,IF(#REF!&lt;&gt;"",1,0))</f>
        <v>#REF!</v>
      </c>
      <c r="M117" s="211" t="e">
        <f>IF('Crisis Indicator Data'!#REF!="No Data",1,IF(#REF!&lt;&gt;"",1,0))</f>
        <v>#REF!</v>
      </c>
      <c r="N117" s="211" t="e">
        <f>IF('Crisis Indicator Data'!#REF!="No Data",1,IF(#REF!&lt;&gt;"",1,0))</f>
        <v>#REF!</v>
      </c>
      <c r="O117" s="211" t="e">
        <f>IF('Crisis Indicator Data'!#REF!="No Data",1,IF(#REF!&lt;&gt;"",1,0))</f>
        <v>#REF!</v>
      </c>
      <c r="P117" s="211" t="e">
        <f>IF('Crisis Indicator Data'!#REF!="No Data",1,IF(#REF!&lt;&gt;"",1,0))</f>
        <v>#REF!</v>
      </c>
      <c r="Q117" s="211" t="e">
        <f>IF('Crisis Indicator Data'!#REF!="No Data",1,IF(#REF!&lt;&gt;"",1,0))</f>
        <v>#REF!</v>
      </c>
      <c r="R117" s="211" t="e">
        <f>IF('Crisis Indicator Data'!#REF!="No Data",1,IF(#REF!&lt;&gt;"",1,0))</f>
        <v>#REF!</v>
      </c>
      <c r="S117" s="211" t="e">
        <f>IF('Crisis Indicator Data'!#REF!="No Data",1,IF(#REF!&lt;&gt;"",1,0))</f>
        <v>#REF!</v>
      </c>
      <c r="T117" s="211" t="e">
        <f>IF('Crisis Indicator Data'!#REF!="No Data",1,IF(#REF!&lt;&gt;"",1,0))</f>
        <v>#REF!</v>
      </c>
      <c r="U117" s="211" t="e">
        <f>IF('Crisis Indicator Data'!#REF!="No Data",1,IF(#REF!&lt;&gt;"",1,0))</f>
        <v>#REF!</v>
      </c>
      <c r="V117" s="211" t="e">
        <f>IF('Crisis Indicator Data'!#REF!="No Data",1,IF(#REF!&lt;&gt;"",1,0))</f>
        <v>#REF!</v>
      </c>
      <c r="W117" s="211" t="e">
        <f>IF('Crisis Indicator Data'!#REF!="No Data",1,IF(#REF!&lt;&gt;"",1,0))</f>
        <v>#REF!</v>
      </c>
      <c r="X117" s="211" t="e">
        <f>IF('Crisis Indicator Data'!#REF!="No Data",1,IF(#REF!&lt;&gt;"",1,0))</f>
        <v>#REF!</v>
      </c>
      <c r="Y117" s="211" t="e">
        <f>IF('Crisis Indicator Data'!#REF!="No Data",1,IF(#REF!&lt;&gt;"",1,0))</f>
        <v>#REF!</v>
      </c>
      <c r="Z117" s="211" t="e">
        <f>IF('Crisis Indicator Data'!#REF!="No Data",1,IF(#REF!&lt;&gt;"",1,0))</f>
        <v>#REF!</v>
      </c>
      <c r="AA117" s="211" t="e">
        <f>IF('Crisis Indicator Data'!#REF!="No Data",1,IF(#REF!&lt;&gt;"",1,0))</f>
        <v>#REF!</v>
      </c>
      <c r="AB117" s="211" t="e">
        <f>IF('Crisis Indicator Data'!#REF!="No Data",1,IF(#REF!&lt;&gt;"",1,0))</f>
        <v>#REF!</v>
      </c>
      <c r="AC117" s="211" t="e">
        <f>IF('Crisis Indicator Data'!#REF!="No Data",1,IF(#REF!&lt;&gt;"",1,0))</f>
        <v>#REF!</v>
      </c>
      <c r="AD117" s="211" t="e">
        <f>IF('Crisis Indicator Data'!#REF!="No Data",1,IF(#REF!&lt;&gt;"",1,0))</f>
        <v>#REF!</v>
      </c>
      <c r="AE117" s="211" t="e">
        <f>IF('Crisis Indicator Data'!#REF!="No Data",1,IF(#REF!&lt;&gt;"",1,0))</f>
        <v>#REF!</v>
      </c>
      <c r="AF117" s="211" t="e">
        <f>IF('Crisis Indicator Data'!#REF!="No Data",1,IF(#REF!&lt;&gt;"",1,0))</f>
        <v>#REF!</v>
      </c>
      <c r="AG117" s="211" t="e">
        <f>IF('Crisis Indicator Data'!#REF!="No Data",1,IF(#REF!&lt;&gt;"",1,0))</f>
        <v>#REF!</v>
      </c>
      <c r="AH117" s="211" t="e">
        <f>IF('Crisis Indicator Data'!#REF!="No Data",1,IF(#REF!&lt;&gt;"",1,0))</f>
        <v>#REF!</v>
      </c>
      <c r="AI117" s="211" t="e">
        <f>IF('Crisis Indicator Data'!#REF!="No Data",1,IF(#REF!&lt;&gt;"",1,0))</f>
        <v>#REF!</v>
      </c>
      <c r="AJ117" s="211" t="e">
        <f>IF('Crisis Indicator Data'!#REF!="No Data",1,IF(#REF!&lt;&gt;"",1,0))</f>
        <v>#REF!</v>
      </c>
      <c r="AK117" s="211" t="e">
        <f>IF('Crisis Indicator Data'!#REF!="No Data",1,IF(#REF!&lt;&gt;"",1,0))</f>
        <v>#REF!</v>
      </c>
      <c r="AL117" s="211" t="e">
        <f>IF('Crisis Indicator Data'!#REF!="No Data",1,IF(#REF!&lt;&gt;"",1,0))</f>
        <v>#REF!</v>
      </c>
      <c r="AM117" s="211" t="e">
        <f>IF('Crisis Indicator Data'!#REF!="No Data",1,IF(#REF!&lt;&gt;"",1,0))</f>
        <v>#REF!</v>
      </c>
      <c r="AN117" s="211" t="e">
        <f>IF('Crisis Indicator Data'!#REF!="No Data",1,IF(#REF!&lt;&gt;"",1,0))</f>
        <v>#REF!</v>
      </c>
      <c r="AO117" s="211" t="e">
        <f>IF('Crisis Indicator Data'!#REF!="No Data",1,IF(#REF!&lt;&gt;"",1,0))</f>
        <v>#REF!</v>
      </c>
      <c r="AP117" s="211" t="e">
        <f>IF('Crisis Indicator Data'!#REF!="No Data",1,IF(#REF!&lt;&gt;"",1,0))</f>
        <v>#REF!</v>
      </c>
      <c r="AQ117" s="211" t="e">
        <f>IF('Crisis Indicator Data'!#REF!="No Data",1,IF(#REF!&lt;&gt;"",1,0))</f>
        <v>#REF!</v>
      </c>
      <c r="AR117" s="211" t="e">
        <f>IF('Crisis Indicator Data'!#REF!="No Data",1,IF(#REF!&lt;&gt;"",1,0))</f>
        <v>#REF!</v>
      </c>
      <c r="AS117" s="211" t="e">
        <f>IF('Crisis Indicator Data'!#REF!="No Data",1,IF(#REF!&lt;&gt;"",1,0))</f>
        <v>#REF!</v>
      </c>
      <c r="AT117" s="211" t="e">
        <f>IF('Crisis Indicator Data'!#REF!="No Data",1,IF(#REF!&lt;&gt;"",1,0))</f>
        <v>#REF!</v>
      </c>
      <c r="AU117" s="211" t="e">
        <f>IF('Crisis Indicator Data'!#REF!="No Data",1,IF(#REF!&lt;&gt;"",1,0))</f>
        <v>#REF!</v>
      </c>
      <c r="AV117" s="211" t="e">
        <f>IF('Crisis Indicator Data'!#REF!="No Data",1,IF(#REF!&lt;&gt;"",1,0))</f>
        <v>#REF!</v>
      </c>
      <c r="AW117" s="211" t="e">
        <f>IF('Crisis Indicator Data'!#REF!="No Data",1,IF(#REF!&lt;&gt;"",1,0))</f>
        <v>#REF!</v>
      </c>
      <c r="AX117" s="211" t="e">
        <f>IF('Crisis Indicator Data'!#REF!="No Data",1,IF(#REF!&lt;&gt;"",1,0))</f>
        <v>#REF!</v>
      </c>
      <c r="AY117" s="211" t="e">
        <f>IF('Crisis Indicator Data'!#REF!="No Data",1,IF(#REF!&lt;&gt;"",1,0))</f>
        <v>#REF!</v>
      </c>
      <c r="AZ117" s="211" t="e">
        <f>IF('Crisis Indicator Data'!#REF!="No Data",1,IF(#REF!&lt;&gt;"",1,0))</f>
        <v>#REF!</v>
      </c>
      <c r="BA117" t="e">
        <f t="shared" si="6"/>
        <v>#REF!</v>
      </c>
      <c r="BB117" s="22" t="e">
        <f t="shared" si="7"/>
        <v>#REF!</v>
      </c>
    </row>
    <row r="118" spans="1:54" x14ac:dyDescent="0.25">
      <c r="A118" t="s">
        <v>8546</v>
      </c>
      <c r="B118" s="211" t="e">
        <f>IF('Crisis Indicator Data'!#REF!="No Data",1,IF(#REF!&lt;&gt;"",1,0))</f>
        <v>#REF!</v>
      </c>
      <c r="C118" s="211" t="e">
        <f>IF('Crisis Indicator Data'!#REF!="No Data",1,IF(#REF!&lt;&gt;"",1,0))</f>
        <v>#REF!</v>
      </c>
      <c r="D118" s="211" t="e">
        <f>IF('Crisis Indicator Data'!#REF!="No Data",1,IF(#REF!&lt;&gt;"",1,0))</f>
        <v>#REF!</v>
      </c>
      <c r="E118" s="211" t="e">
        <f>IF('Crisis Indicator Data'!#REF!="No Data",1,IF(#REF!&lt;&gt;"",1,0))</f>
        <v>#REF!</v>
      </c>
      <c r="F118" s="211" t="e">
        <f>IF('Crisis Indicator Data'!#REF!="No Data",1,IF(#REF!&lt;&gt;"",1,0))</f>
        <v>#REF!</v>
      </c>
      <c r="G118" s="211" t="e">
        <f>IF('Crisis Indicator Data'!#REF!="No Data",1,IF(#REF!&lt;&gt;"",1,0))</f>
        <v>#REF!</v>
      </c>
      <c r="H118" s="211" t="e">
        <f>IF('Crisis Indicator Data'!#REF!="No Data",1,IF(#REF!&lt;&gt;"",1,0))</f>
        <v>#REF!</v>
      </c>
      <c r="I118" s="211" t="e">
        <f>IF('Crisis Indicator Data'!#REF!="No Data",1,IF(#REF!&lt;&gt;"",1,0))</f>
        <v>#REF!</v>
      </c>
      <c r="J118" s="211" t="e">
        <f>IF('Crisis Indicator Data'!#REF!="No Data",1,IF(#REF!&lt;&gt;"",1,0))</f>
        <v>#REF!</v>
      </c>
      <c r="K118" s="211" t="e">
        <f>IF('Crisis Indicator Data'!#REF!="No Data",1,IF(#REF!&lt;&gt;"",1,0))</f>
        <v>#REF!</v>
      </c>
      <c r="L118" s="211" t="e">
        <f>IF('Crisis Indicator Data'!#REF!="No Data",1,IF(#REF!&lt;&gt;"",1,0))</f>
        <v>#REF!</v>
      </c>
      <c r="M118" s="211" t="e">
        <f>IF('Crisis Indicator Data'!#REF!="No Data",1,IF(#REF!&lt;&gt;"",1,0))</f>
        <v>#REF!</v>
      </c>
      <c r="N118" s="211" t="e">
        <f>IF('Crisis Indicator Data'!#REF!="No Data",1,IF(#REF!&lt;&gt;"",1,0))</f>
        <v>#REF!</v>
      </c>
      <c r="O118" s="211" t="e">
        <f>IF('Crisis Indicator Data'!#REF!="No Data",1,IF(#REF!&lt;&gt;"",1,0))</f>
        <v>#REF!</v>
      </c>
      <c r="P118" s="211" t="e">
        <f>IF('Crisis Indicator Data'!#REF!="No Data",1,IF(#REF!&lt;&gt;"",1,0))</f>
        <v>#REF!</v>
      </c>
      <c r="Q118" s="211" t="e">
        <f>IF('Crisis Indicator Data'!#REF!="No Data",1,IF(#REF!&lt;&gt;"",1,0))</f>
        <v>#REF!</v>
      </c>
      <c r="R118" s="211" t="e">
        <f>IF('Crisis Indicator Data'!#REF!="No Data",1,IF(#REF!&lt;&gt;"",1,0))</f>
        <v>#REF!</v>
      </c>
      <c r="S118" s="211" t="e">
        <f>IF('Crisis Indicator Data'!#REF!="No Data",1,IF(#REF!&lt;&gt;"",1,0))</f>
        <v>#REF!</v>
      </c>
      <c r="T118" s="211" t="e">
        <f>IF('Crisis Indicator Data'!#REF!="No Data",1,IF(#REF!&lt;&gt;"",1,0))</f>
        <v>#REF!</v>
      </c>
      <c r="U118" s="211" t="e">
        <f>IF('Crisis Indicator Data'!#REF!="No Data",1,IF(#REF!&lt;&gt;"",1,0))</f>
        <v>#REF!</v>
      </c>
      <c r="V118" s="211" t="e">
        <f>IF('Crisis Indicator Data'!#REF!="No Data",1,IF(#REF!&lt;&gt;"",1,0))</f>
        <v>#REF!</v>
      </c>
      <c r="W118" s="211" t="e">
        <f>IF('Crisis Indicator Data'!#REF!="No Data",1,IF(#REF!&lt;&gt;"",1,0))</f>
        <v>#REF!</v>
      </c>
      <c r="X118" s="211" t="e">
        <f>IF('Crisis Indicator Data'!#REF!="No Data",1,IF(#REF!&lt;&gt;"",1,0))</f>
        <v>#REF!</v>
      </c>
      <c r="Y118" s="211" t="e">
        <f>IF('Crisis Indicator Data'!#REF!="No Data",1,IF(#REF!&lt;&gt;"",1,0))</f>
        <v>#REF!</v>
      </c>
      <c r="Z118" s="211" t="e">
        <f>IF('Crisis Indicator Data'!#REF!="No Data",1,IF(#REF!&lt;&gt;"",1,0))</f>
        <v>#REF!</v>
      </c>
      <c r="AA118" s="211" t="e">
        <f>IF('Crisis Indicator Data'!#REF!="No Data",1,IF(#REF!&lt;&gt;"",1,0))</f>
        <v>#REF!</v>
      </c>
      <c r="AB118" s="211" t="e">
        <f>IF('Crisis Indicator Data'!#REF!="No Data",1,IF(#REF!&lt;&gt;"",1,0))</f>
        <v>#REF!</v>
      </c>
      <c r="AC118" s="211" t="e">
        <f>IF('Crisis Indicator Data'!#REF!="No Data",1,IF(#REF!&lt;&gt;"",1,0))</f>
        <v>#REF!</v>
      </c>
      <c r="AD118" s="211" t="e">
        <f>IF('Crisis Indicator Data'!#REF!="No Data",1,IF(#REF!&lt;&gt;"",1,0))</f>
        <v>#REF!</v>
      </c>
      <c r="AE118" s="211" t="e">
        <f>IF('Crisis Indicator Data'!#REF!="No Data",1,IF(#REF!&lt;&gt;"",1,0))</f>
        <v>#REF!</v>
      </c>
      <c r="AF118" s="211" t="e">
        <f>IF('Crisis Indicator Data'!#REF!="No Data",1,IF(#REF!&lt;&gt;"",1,0))</f>
        <v>#REF!</v>
      </c>
      <c r="AG118" s="211" t="e">
        <f>IF('Crisis Indicator Data'!#REF!="No Data",1,IF(#REF!&lt;&gt;"",1,0))</f>
        <v>#REF!</v>
      </c>
      <c r="AH118" s="211" t="e">
        <f>IF('Crisis Indicator Data'!#REF!="No Data",1,IF(#REF!&lt;&gt;"",1,0))</f>
        <v>#REF!</v>
      </c>
      <c r="AI118" s="211" t="e">
        <f>IF('Crisis Indicator Data'!#REF!="No Data",1,IF(#REF!&lt;&gt;"",1,0))</f>
        <v>#REF!</v>
      </c>
      <c r="AJ118" s="211" t="e">
        <f>IF('Crisis Indicator Data'!#REF!="No Data",1,IF(#REF!&lt;&gt;"",1,0))</f>
        <v>#REF!</v>
      </c>
      <c r="AK118" s="211" t="e">
        <f>IF('Crisis Indicator Data'!#REF!="No Data",1,IF(#REF!&lt;&gt;"",1,0))</f>
        <v>#REF!</v>
      </c>
      <c r="AL118" s="211" t="e">
        <f>IF('Crisis Indicator Data'!#REF!="No Data",1,IF(#REF!&lt;&gt;"",1,0))</f>
        <v>#REF!</v>
      </c>
      <c r="AM118" s="211" t="e">
        <f>IF('Crisis Indicator Data'!#REF!="No Data",1,IF(#REF!&lt;&gt;"",1,0))</f>
        <v>#REF!</v>
      </c>
      <c r="AN118" s="211" t="e">
        <f>IF('Crisis Indicator Data'!#REF!="No Data",1,IF(#REF!&lt;&gt;"",1,0))</f>
        <v>#REF!</v>
      </c>
      <c r="AO118" s="211" t="e">
        <f>IF('Crisis Indicator Data'!#REF!="No Data",1,IF(#REF!&lt;&gt;"",1,0))</f>
        <v>#REF!</v>
      </c>
      <c r="AP118" s="211" t="e">
        <f>IF('Crisis Indicator Data'!#REF!="No Data",1,IF(#REF!&lt;&gt;"",1,0))</f>
        <v>#REF!</v>
      </c>
      <c r="AQ118" s="211" t="e">
        <f>IF('Crisis Indicator Data'!#REF!="No Data",1,IF(#REF!&lt;&gt;"",1,0))</f>
        <v>#REF!</v>
      </c>
      <c r="AR118" s="211" t="e">
        <f>IF('Crisis Indicator Data'!#REF!="No Data",1,IF(#REF!&lt;&gt;"",1,0))</f>
        <v>#REF!</v>
      </c>
      <c r="AS118" s="211" t="e">
        <f>IF('Crisis Indicator Data'!#REF!="No Data",1,IF(#REF!&lt;&gt;"",1,0))</f>
        <v>#REF!</v>
      </c>
      <c r="AT118" s="211" t="e">
        <f>IF('Crisis Indicator Data'!#REF!="No Data",1,IF(#REF!&lt;&gt;"",1,0))</f>
        <v>#REF!</v>
      </c>
      <c r="AU118" s="211" t="e">
        <f>IF('Crisis Indicator Data'!#REF!="No Data",1,IF(#REF!&lt;&gt;"",1,0))</f>
        <v>#REF!</v>
      </c>
      <c r="AV118" s="211" t="e">
        <f>IF('Crisis Indicator Data'!#REF!="No Data",1,IF(#REF!&lt;&gt;"",1,0))</f>
        <v>#REF!</v>
      </c>
      <c r="AW118" s="211" t="e">
        <f>IF('Crisis Indicator Data'!#REF!="No Data",1,IF(#REF!&lt;&gt;"",1,0))</f>
        <v>#REF!</v>
      </c>
      <c r="AX118" s="211" t="e">
        <f>IF('Crisis Indicator Data'!#REF!="No Data",1,IF(#REF!&lt;&gt;"",1,0))</f>
        <v>#REF!</v>
      </c>
      <c r="AY118" s="211" t="e">
        <f>IF('Crisis Indicator Data'!#REF!="No Data",1,IF(#REF!&lt;&gt;"",1,0))</f>
        <v>#REF!</v>
      </c>
      <c r="AZ118" s="211" t="e">
        <f>IF('Crisis Indicator Data'!#REF!="No Data",1,IF(#REF!&lt;&gt;"",1,0))</f>
        <v>#REF!</v>
      </c>
      <c r="BA118" t="e">
        <f t="shared" si="6"/>
        <v>#REF!</v>
      </c>
      <c r="BB118" s="22" t="e">
        <f t="shared" si="7"/>
        <v>#REF!</v>
      </c>
    </row>
    <row r="119" spans="1:54" x14ac:dyDescent="0.25">
      <c r="A119" t="s">
        <v>8557</v>
      </c>
      <c r="B119" s="211" t="e">
        <f>IF('Crisis Indicator Data'!#REF!="No Data",1,IF(#REF!&lt;&gt;"",1,0))</f>
        <v>#REF!</v>
      </c>
      <c r="C119" s="211" t="e">
        <f>IF('Crisis Indicator Data'!#REF!="No Data",1,IF(#REF!&lt;&gt;"",1,0))</f>
        <v>#REF!</v>
      </c>
      <c r="D119" s="211" t="e">
        <f>IF('Crisis Indicator Data'!#REF!="No Data",1,IF(#REF!&lt;&gt;"",1,0))</f>
        <v>#REF!</v>
      </c>
      <c r="E119" s="211" t="e">
        <f>IF('Crisis Indicator Data'!#REF!="No Data",1,IF(#REF!&lt;&gt;"",1,0))</f>
        <v>#REF!</v>
      </c>
      <c r="F119" s="211" t="e">
        <f>IF('Crisis Indicator Data'!#REF!="No Data",1,IF(#REF!&lt;&gt;"",1,0))</f>
        <v>#REF!</v>
      </c>
      <c r="G119" s="211" t="e">
        <f>IF('Crisis Indicator Data'!#REF!="No Data",1,IF(#REF!&lt;&gt;"",1,0))</f>
        <v>#REF!</v>
      </c>
      <c r="H119" s="211" t="e">
        <f>IF('Crisis Indicator Data'!#REF!="No Data",1,IF(#REF!&lt;&gt;"",1,0))</f>
        <v>#REF!</v>
      </c>
      <c r="I119" s="211" t="e">
        <f>IF('Crisis Indicator Data'!#REF!="No Data",1,IF(#REF!&lt;&gt;"",1,0))</f>
        <v>#REF!</v>
      </c>
      <c r="J119" s="211" t="e">
        <f>IF('Crisis Indicator Data'!#REF!="No Data",1,IF(#REF!&lt;&gt;"",1,0))</f>
        <v>#REF!</v>
      </c>
      <c r="K119" s="211" t="e">
        <f>IF('Crisis Indicator Data'!#REF!="No Data",1,IF(#REF!&lt;&gt;"",1,0))</f>
        <v>#REF!</v>
      </c>
      <c r="L119" s="211" t="e">
        <f>IF('Crisis Indicator Data'!#REF!="No Data",1,IF(#REF!&lt;&gt;"",1,0))</f>
        <v>#REF!</v>
      </c>
      <c r="M119" s="211" t="e">
        <f>IF('Crisis Indicator Data'!#REF!="No Data",1,IF(#REF!&lt;&gt;"",1,0))</f>
        <v>#REF!</v>
      </c>
      <c r="N119" s="211" t="e">
        <f>IF('Crisis Indicator Data'!#REF!="No Data",1,IF(#REF!&lt;&gt;"",1,0))</f>
        <v>#REF!</v>
      </c>
      <c r="O119" s="211" t="e">
        <f>IF('Crisis Indicator Data'!#REF!="No Data",1,IF(#REF!&lt;&gt;"",1,0))</f>
        <v>#REF!</v>
      </c>
      <c r="P119" s="211" t="e">
        <f>IF('Crisis Indicator Data'!#REF!="No Data",1,IF(#REF!&lt;&gt;"",1,0))</f>
        <v>#REF!</v>
      </c>
      <c r="Q119" s="211" t="e">
        <f>IF('Crisis Indicator Data'!#REF!="No Data",1,IF(#REF!&lt;&gt;"",1,0))</f>
        <v>#REF!</v>
      </c>
      <c r="R119" s="211" t="e">
        <f>IF('Crisis Indicator Data'!#REF!="No Data",1,IF(#REF!&lt;&gt;"",1,0))</f>
        <v>#REF!</v>
      </c>
      <c r="S119" s="211" t="e">
        <f>IF('Crisis Indicator Data'!#REF!="No Data",1,IF(#REF!&lt;&gt;"",1,0))</f>
        <v>#REF!</v>
      </c>
      <c r="T119" s="211" t="e">
        <f>IF('Crisis Indicator Data'!#REF!="No Data",1,IF(#REF!&lt;&gt;"",1,0))</f>
        <v>#REF!</v>
      </c>
      <c r="U119" s="211" t="e">
        <f>IF('Crisis Indicator Data'!#REF!="No Data",1,IF(#REF!&lt;&gt;"",1,0))</f>
        <v>#REF!</v>
      </c>
      <c r="V119" s="211" t="e">
        <f>IF('Crisis Indicator Data'!#REF!="No Data",1,IF(#REF!&lt;&gt;"",1,0))</f>
        <v>#REF!</v>
      </c>
      <c r="W119" s="211" t="e">
        <f>IF('Crisis Indicator Data'!#REF!="No Data",1,IF(#REF!&lt;&gt;"",1,0))</f>
        <v>#REF!</v>
      </c>
      <c r="X119" s="211" t="e">
        <f>IF('Crisis Indicator Data'!#REF!="No Data",1,IF(#REF!&lt;&gt;"",1,0))</f>
        <v>#REF!</v>
      </c>
      <c r="Y119" s="211" t="e">
        <f>IF('Crisis Indicator Data'!#REF!="No Data",1,IF(#REF!&lt;&gt;"",1,0))</f>
        <v>#REF!</v>
      </c>
      <c r="Z119" s="211" t="e">
        <f>IF('Crisis Indicator Data'!#REF!="No Data",1,IF(#REF!&lt;&gt;"",1,0))</f>
        <v>#REF!</v>
      </c>
      <c r="AA119" s="211" t="e">
        <f>IF('Crisis Indicator Data'!#REF!="No Data",1,IF(#REF!&lt;&gt;"",1,0))</f>
        <v>#REF!</v>
      </c>
      <c r="AB119" s="211" t="e">
        <f>IF('Crisis Indicator Data'!#REF!="No Data",1,IF(#REF!&lt;&gt;"",1,0))</f>
        <v>#REF!</v>
      </c>
      <c r="AC119" s="211" t="e">
        <f>IF('Crisis Indicator Data'!#REF!="No Data",1,IF(#REF!&lt;&gt;"",1,0))</f>
        <v>#REF!</v>
      </c>
      <c r="AD119" s="211" t="e">
        <f>IF('Crisis Indicator Data'!#REF!="No Data",1,IF(#REF!&lt;&gt;"",1,0))</f>
        <v>#REF!</v>
      </c>
      <c r="AE119" s="211" t="e">
        <f>IF('Crisis Indicator Data'!#REF!="No Data",1,IF(#REF!&lt;&gt;"",1,0))</f>
        <v>#REF!</v>
      </c>
      <c r="AF119" s="211" t="e">
        <f>IF('Crisis Indicator Data'!#REF!="No Data",1,IF(#REF!&lt;&gt;"",1,0))</f>
        <v>#REF!</v>
      </c>
      <c r="AG119" s="211" t="e">
        <f>IF('Crisis Indicator Data'!#REF!="No Data",1,IF(#REF!&lt;&gt;"",1,0))</f>
        <v>#REF!</v>
      </c>
      <c r="AH119" s="211" t="e">
        <f>IF('Crisis Indicator Data'!#REF!="No Data",1,IF(#REF!&lt;&gt;"",1,0))</f>
        <v>#REF!</v>
      </c>
      <c r="AI119" s="211" t="e">
        <f>IF('Crisis Indicator Data'!#REF!="No Data",1,IF(#REF!&lt;&gt;"",1,0))</f>
        <v>#REF!</v>
      </c>
      <c r="AJ119" s="211" t="e">
        <f>IF('Crisis Indicator Data'!#REF!="No Data",1,IF(#REF!&lt;&gt;"",1,0))</f>
        <v>#REF!</v>
      </c>
      <c r="AK119" s="211" t="e">
        <f>IF('Crisis Indicator Data'!#REF!="No Data",1,IF(#REF!&lt;&gt;"",1,0))</f>
        <v>#REF!</v>
      </c>
      <c r="AL119" s="211" t="e">
        <f>IF('Crisis Indicator Data'!#REF!="No Data",1,IF(#REF!&lt;&gt;"",1,0))</f>
        <v>#REF!</v>
      </c>
      <c r="AM119" s="211" t="e">
        <f>IF('Crisis Indicator Data'!#REF!="No Data",1,IF(#REF!&lt;&gt;"",1,0))</f>
        <v>#REF!</v>
      </c>
      <c r="AN119" s="211" t="e">
        <f>IF('Crisis Indicator Data'!#REF!="No Data",1,IF(#REF!&lt;&gt;"",1,0))</f>
        <v>#REF!</v>
      </c>
      <c r="AO119" s="211" t="e">
        <f>IF('Crisis Indicator Data'!#REF!="No Data",1,IF(#REF!&lt;&gt;"",1,0))</f>
        <v>#REF!</v>
      </c>
      <c r="AP119" s="211" t="e">
        <f>IF('Crisis Indicator Data'!#REF!="No Data",1,IF(#REF!&lt;&gt;"",1,0))</f>
        <v>#REF!</v>
      </c>
      <c r="AQ119" s="211" t="e">
        <f>IF('Crisis Indicator Data'!#REF!="No Data",1,IF(#REF!&lt;&gt;"",1,0))</f>
        <v>#REF!</v>
      </c>
      <c r="AR119" s="211" t="e">
        <f>IF('Crisis Indicator Data'!#REF!="No Data",1,IF(#REF!&lt;&gt;"",1,0))</f>
        <v>#REF!</v>
      </c>
      <c r="AS119" s="211" t="e">
        <f>IF('Crisis Indicator Data'!#REF!="No Data",1,IF(#REF!&lt;&gt;"",1,0))</f>
        <v>#REF!</v>
      </c>
      <c r="AT119" s="211" t="e">
        <f>IF('Crisis Indicator Data'!#REF!="No Data",1,IF(#REF!&lt;&gt;"",1,0))</f>
        <v>#REF!</v>
      </c>
      <c r="AU119" s="211" t="e">
        <f>IF('Crisis Indicator Data'!#REF!="No Data",1,IF(#REF!&lt;&gt;"",1,0))</f>
        <v>#REF!</v>
      </c>
      <c r="AV119" s="211" t="e">
        <f>IF('Crisis Indicator Data'!#REF!="No Data",1,IF(#REF!&lt;&gt;"",1,0))</f>
        <v>#REF!</v>
      </c>
      <c r="AW119" s="211" t="e">
        <f>IF('Crisis Indicator Data'!#REF!="No Data",1,IF(#REF!&lt;&gt;"",1,0))</f>
        <v>#REF!</v>
      </c>
      <c r="AX119" s="211" t="e">
        <f>IF('Crisis Indicator Data'!#REF!="No Data",1,IF(#REF!&lt;&gt;"",1,0))</f>
        <v>#REF!</v>
      </c>
      <c r="AY119" s="211" t="e">
        <f>IF('Crisis Indicator Data'!#REF!="No Data",1,IF(#REF!&lt;&gt;"",1,0))</f>
        <v>#REF!</v>
      </c>
      <c r="AZ119" s="211" t="e">
        <f>IF('Crisis Indicator Data'!#REF!="No Data",1,IF(#REF!&lt;&gt;"",1,0))</f>
        <v>#REF!</v>
      </c>
      <c r="BA119" t="e">
        <f t="shared" si="6"/>
        <v>#REF!</v>
      </c>
      <c r="BB119" s="22" t="e">
        <f t="shared" si="7"/>
        <v>#REF!</v>
      </c>
    </row>
    <row r="120" spans="1:54" x14ac:dyDescent="0.25">
      <c r="A120" t="s">
        <v>8568</v>
      </c>
      <c r="B120" s="211" t="e">
        <f>IF('Crisis Indicator Data'!#REF!="No Data",1,IF(#REF!&lt;&gt;"",1,0))</f>
        <v>#REF!</v>
      </c>
      <c r="C120" s="211" t="e">
        <f>IF('Crisis Indicator Data'!#REF!="No Data",1,IF(#REF!&lt;&gt;"",1,0))</f>
        <v>#REF!</v>
      </c>
      <c r="D120" s="211" t="e">
        <f>IF('Crisis Indicator Data'!#REF!="No Data",1,IF(#REF!&lt;&gt;"",1,0))</f>
        <v>#REF!</v>
      </c>
      <c r="E120" s="211" t="e">
        <f>IF('Crisis Indicator Data'!#REF!="No Data",1,IF(#REF!&lt;&gt;"",1,0))</f>
        <v>#REF!</v>
      </c>
      <c r="F120" s="211" t="e">
        <f>IF('Crisis Indicator Data'!#REF!="No Data",1,IF(#REF!&lt;&gt;"",1,0))</f>
        <v>#REF!</v>
      </c>
      <c r="G120" s="211" t="e">
        <f>IF('Crisis Indicator Data'!#REF!="No Data",1,IF(#REF!&lt;&gt;"",1,0))</f>
        <v>#REF!</v>
      </c>
      <c r="H120" s="211" t="e">
        <f>IF('Crisis Indicator Data'!#REF!="No Data",1,IF(#REF!&lt;&gt;"",1,0))</f>
        <v>#REF!</v>
      </c>
      <c r="I120" s="211" t="e">
        <f>IF('Crisis Indicator Data'!#REF!="No Data",1,IF(#REF!&lt;&gt;"",1,0))</f>
        <v>#REF!</v>
      </c>
      <c r="J120" s="211" t="e">
        <f>IF('Crisis Indicator Data'!#REF!="No Data",1,IF(#REF!&lt;&gt;"",1,0))</f>
        <v>#REF!</v>
      </c>
      <c r="K120" s="211" t="e">
        <f>IF('Crisis Indicator Data'!#REF!="No Data",1,IF(#REF!&lt;&gt;"",1,0))</f>
        <v>#REF!</v>
      </c>
      <c r="L120" s="211" t="e">
        <f>IF('Crisis Indicator Data'!#REF!="No Data",1,IF(#REF!&lt;&gt;"",1,0))</f>
        <v>#REF!</v>
      </c>
      <c r="M120" s="211" t="e">
        <f>IF('Crisis Indicator Data'!#REF!="No Data",1,IF(#REF!&lt;&gt;"",1,0))</f>
        <v>#REF!</v>
      </c>
      <c r="N120" s="211" t="e">
        <f>IF('Crisis Indicator Data'!#REF!="No Data",1,IF(#REF!&lt;&gt;"",1,0))</f>
        <v>#REF!</v>
      </c>
      <c r="O120" s="211" t="e">
        <f>IF('Crisis Indicator Data'!#REF!="No Data",1,IF(#REF!&lt;&gt;"",1,0))</f>
        <v>#REF!</v>
      </c>
      <c r="P120" s="211" t="e">
        <f>IF('Crisis Indicator Data'!#REF!="No Data",1,IF(#REF!&lt;&gt;"",1,0))</f>
        <v>#REF!</v>
      </c>
      <c r="Q120" s="211" t="e">
        <f>IF('Crisis Indicator Data'!#REF!="No Data",1,IF(#REF!&lt;&gt;"",1,0))</f>
        <v>#REF!</v>
      </c>
      <c r="R120" s="211" t="e">
        <f>IF('Crisis Indicator Data'!#REF!="No Data",1,IF(#REF!&lt;&gt;"",1,0))</f>
        <v>#REF!</v>
      </c>
      <c r="S120" s="211" t="e">
        <f>IF('Crisis Indicator Data'!#REF!="No Data",1,IF(#REF!&lt;&gt;"",1,0))</f>
        <v>#REF!</v>
      </c>
      <c r="T120" s="211" t="e">
        <f>IF('Crisis Indicator Data'!#REF!="No Data",1,IF(#REF!&lt;&gt;"",1,0))</f>
        <v>#REF!</v>
      </c>
      <c r="U120" s="211" t="e">
        <f>IF('Crisis Indicator Data'!#REF!="No Data",1,IF(#REF!&lt;&gt;"",1,0))</f>
        <v>#REF!</v>
      </c>
      <c r="V120" s="211" t="e">
        <f>IF('Crisis Indicator Data'!#REF!="No Data",1,IF(#REF!&lt;&gt;"",1,0))</f>
        <v>#REF!</v>
      </c>
      <c r="W120" s="211" t="e">
        <f>IF('Crisis Indicator Data'!#REF!="No Data",1,IF(#REF!&lt;&gt;"",1,0))</f>
        <v>#REF!</v>
      </c>
      <c r="X120" s="211" t="e">
        <f>IF('Crisis Indicator Data'!#REF!="No Data",1,IF(#REF!&lt;&gt;"",1,0))</f>
        <v>#REF!</v>
      </c>
      <c r="Y120" s="211" t="e">
        <f>IF('Crisis Indicator Data'!#REF!="No Data",1,IF(#REF!&lt;&gt;"",1,0))</f>
        <v>#REF!</v>
      </c>
      <c r="Z120" s="211" t="e">
        <f>IF('Crisis Indicator Data'!#REF!="No Data",1,IF(#REF!&lt;&gt;"",1,0))</f>
        <v>#REF!</v>
      </c>
      <c r="AA120" s="211" t="e">
        <f>IF('Crisis Indicator Data'!#REF!="No Data",1,IF(#REF!&lt;&gt;"",1,0))</f>
        <v>#REF!</v>
      </c>
      <c r="AB120" s="211" t="e">
        <f>IF('Crisis Indicator Data'!#REF!="No Data",1,IF(#REF!&lt;&gt;"",1,0))</f>
        <v>#REF!</v>
      </c>
      <c r="AC120" s="211" t="e">
        <f>IF('Crisis Indicator Data'!#REF!="No Data",1,IF(#REF!&lt;&gt;"",1,0))</f>
        <v>#REF!</v>
      </c>
      <c r="AD120" s="211" t="e">
        <f>IF('Crisis Indicator Data'!#REF!="No Data",1,IF(#REF!&lt;&gt;"",1,0))</f>
        <v>#REF!</v>
      </c>
      <c r="AE120" s="211" t="e">
        <f>IF('Crisis Indicator Data'!#REF!="No Data",1,IF(#REF!&lt;&gt;"",1,0))</f>
        <v>#REF!</v>
      </c>
      <c r="AF120" s="211" t="e">
        <f>IF('Crisis Indicator Data'!#REF!="No Data",1,IF(#REF!&lt;&gt;"",1,0))</f>
        <v>#REF!</v>
      </c>
      <c r="AG120" s="211" t="e">
        <f>IF('Crisis Indicator Data'!#REF!="No Data",1,IF(#REF!&lt;&gt;"",1,0))</f>
        <v>#REF!</v>
      </c>
      <c r="AH120" s="211" t="e">
        <f>IF('Crisis Indicator Data'!#REF!="No Data",1,IF(#REF!&lt;&gt;"",1,0))</f>
        <v>#REF!</v>
      </c>
      <c r="AI120" s="211" t="e">
        <f>IF('Crisis Indicator Data'!#REF!="No Data",1,IF(#REF!&lt;&gt;"",1,0))</f>
        <v>#REF!</v>
      </c>
      <c r="AJ120" s="211" t="e">
        <f>IF('Crisis Indicator Data'!#REF!="No Data",1,IF(#REF!&lt;&gt;"",1,0))</f>
        <v>#REF!</v>
      </c>
      <c r="AK120" s="211" t="e">
        <f>IF('Crisis Indicator Data'!#REF!="No Data",1,IF(#REF!&lt;&gt;"",1,0))</f>
        <v>#REF!</v>
      </c>
      <c r="AL120" s="211" t="e">
        <f>IF('Crisis Indicator Data'!#REF!="No Data",1,IF(#REF!&lt;&gt;"",1,0))</f>
        <v>#REF!</v>
      </c>
      <c r="AM120" s="211" t="e">
        <f>IF('Crisis Indicator Data'!#REF!="No Data",1,IF(#REF!&lt;&gt;"",1,0))</f>
        <v>#REF!</v>
      </c>
      <c r="AN120" s="211" t="e">
        <f>IF('Crisis Indicator Data'!#REF!="No Data",1,IF(#REF!&lt;&gt;"",1,0))</f>
        <v>#REF!</v>
      </c>
      <c r="AO120" s="211" t="e">
        <f>IF('Crisis Indicator Data'!#REF!="No Data",1,IF(#REF!&lt;&gt;"",1,0))</f>
        <v>#REF!</v>
      </c>
      <c r="AP120" s="211" t="e">
        <f>IF('Crisis Indicator Data'!#REF!="No Data",1,IF(#REF!&lt;&gt;"",1,0))</f>
        <v>#REF!</v>
      </c>
      <c r="AQ120" s="211" t="e">
        <f>IF('Crisis Indicator Data'!#REF!="No Data",1,IF(#REF!&lt;&gt;"",1,0))</f>
        <v>#REF!</v>
      </c>
      <c r="AR120" s="211" t="e">
        <f>IF('Crisis Indicator Data'!#REF!="No Data",1,IF(#REF!&lt;&gt;"",1,0))</f>
        <v>#REF!</v>
      </c>
      <c r="AS120" s="211" t="e">
        <f>IF('Crisis Indicator Data'!#REF!="No Data",1,IF(#REF!&lt;&gt;"",1,0))</f>
        <v>#REF!</v>
      </c>
      <c r="AT120" s="211" t="e">
        <f>IF('Crisis Indicator Data'!#REF!="No Data",1,IF(#REF!&lt;&gt;"",1,0))</f>
        <v>#REF!</v>
      </c>
      <c r="AU120" s="211" t="e">
        <f>IF('Crisis Indicator Data'!#REF!="No Data",1,IF(#REF!&lt;&gt;"",1,0))</f>
        <v>#REF!</v>
      </c>
      <c r="AV120" s="211" t="e">
        <f>IF('Crisis Indicator Data'!#REF!="No Data",1,IF(#REF!&lt;&gt;"",1,0))</f>
        <v>#REF!</v>
      </c>
      <c r="AW120" s="211" t="e">
        <f>IF('Crisis Indicator Data'!#REF!="No Data",1,IF(#REF!&lt;&gt;"",1,0))</f>
        <v>#REF!</v>
      </c>
      <c r="AX120" s="211" t="e">
        <f>IF('Crisis Indicator Data'!#REF!="No Data",1,IF(#REF!&lt;&gt;"",1,0))</f>
        <v>#REF!</v>
      </c>
      <c r="AY120" s="211" t="e">
        <f>IF('Crisis Indicator Data'!#REF!="No Data",1,IF(#REF!&lt;&gt;"",1,0))</f>
        <v>#REF!</v>
      </c>
      <c r="AZ120" s="211" t="e">
        <f>IF('Crisis Indicator Data'!#REF!="No Data",1,IF(#REF!&lt;&gt;"",1,0))</f>
        <v>#REF!</v>
      </c>
      <c r="BA120" t="e">
        <f t="shared" si="6"/>
        <v>#REF!</v>
      </c>
      <c r="BB120" s="22" t="e">
        <f t="shared" si="7"/>
        <v>#REF!</v>
      </c>
    </row>
    <row r="121" spans="1:54" x14ac:dyDescent="0.25">
      <c r="A121" t="s">
        <v>8566</v>
      </c>
      <c r="B121" s="211" t="e">
        <f>IF('Crisis Indicator Data'!#REF!="No Data",1,IF(#REF!&lt;&gt;"",1,0))</f>
        <v>#REF!</v>
      </c>
      <c r="C121" s="211" t="e">
        <f>IF('Crisis Indicator Data'!#REF!="No Data",1,IF(#REF!&lt;&gt;"",1,0))</f>
        <v>#REF!</v>
      </c>
      <c r="D121" s="211" t="e">
        <f>IF('Crisis Indicator Data'!#REF!="No Data",1,IF(#REF!&lt;&gt;"",1,0))</f>
        <v>#REF!</v>
      </c>
      <c r="E121" s="211" t="e">
        <f>IF('Crisis Indicator Data'!#REF!="No Data",1,IF(#REF!&lt;&gt;"",1,0))</f>
        <v>#REF!</v>
      </c>
      <c r="F121" s="211" t="e">
        <f>IF('Crisis Indicator Data'!#REF!="No Data",1,IF(#REF!&lt;&gt;"",1,0))</f>
        <v>#REF!</v>
      </c>
      <c r="G121" s="211" t="e">
        <f>IF('Crisis Indicator Data'!#REF!="No Data",1,IF(#REF!&lt;&gt;"",1,0))</f>
        <v>#REF!</v>
      </c>
      <c r="H121" s="211" t="e">
        <f>IF('Crisis Indicator Data'!#REF!="No Data",1,IF(#REF!&lt;&gt;"",1,0))</f>
        <v>#REF!</v>
      </c>
      <c r="I121" s="211" t="e">
        <f>IF('Crisis Indicator Data'!#REF!="No Data",1,IF(#REF!&lt;&gt;"",1,0))</f>
        <v>#REF!</v>
      </c>
      <c r="J121" s="211" t="e">
        <f>IF('Crisis Indicator Data'!#REF!="No Data",1,IF(#REF!&lt;&gt;"",1,0))</f>
        <v>#REF!</v>
      </c>
      <c r="K121" s="211" t="e">
        <f>IF('Crisis Indicator Data'!#REF!="No Data",1,IF(#REF!&lt;&gt;"",1,0))</f>
        <v>#REF!</v>
      </c>
      <c r="L121" s="211" t="e">
        <f>IF('Crisis Indicator Data'!#REF!="No Data",1,IF(#REF!&lt;&gt;"",1,0))</f>
        <v>#REF!</v>
      </c>
      <c r="M121" s="211" t="e">
        <f>IF('Crisis Indicator Data'!#REF!="No Data",1,IF(#REF!&lt;&gt;"",1,0))</f>
        <v>#REF!</v>
      </c>
      <c r="N121" s="211" t="e">
        <f>IF('Crisis Indicator Data'!#REF!="No Data",1,IF(#REF!&lt;&gt;"",1,0))</f>
        <v>#REF!</v>
      </c>
      <c r="O121" s="211" t="e">
        <f>IF('Crisis Indicator Data'!#REF!="No Data",1,IF(#REF!&lt;&gt;"",1,0))</f>
        <v>#REF!</v>
      </c>
      <c r="P121" s="211" t="e">
        <f>IF('Crisis Indicator Data'!#REF!="No Data",1,IF(#REF!&lt;&gt;"",1,0))</f>
        <v>#REF!</v>
      </c>
      <c r="Q121" s="211" t="e">
        <f>IF('Crisis Indicator Data'!#REF!="No Data",1,IF(#REF!&lt;&gt;"",1,0))</f>
        <v>#REF!</v>
      </c>
      <c r="R121" s="211" t="e">
        <f>IF('Crisis Indicator Data'!#REF!="No Data",1,IF(#REF!&lt;&gt;"",1,0))</f>
        <v>#REF!</v>
      </c>
      <c r="S121" s="211" t="e">
        <f>IF('Crisis Indicator Data'!#REF!="No Data",1,IF(#REF!&lt;&gt;"",1,0))</f>
        <v>#REF!</v>
      </c>
      <c r="T121" s="211" t="e">
        <f>IF('Crisis Indicator Data'!#REF!="No Data",1,IF(#REF!&lt;&gt;"",1,0))</f>
        <v>#REF!</v>
      </c>
      <c r="U121" s="211" t="e">
        <f>IF('Crisis Indicator Data'!#REF!="No Data",1,IF(#REF!&lt;&gt;"",1,0))</f>
        <v>#REF!</v>
      </c>
      <c r="V121" s="211" t="e">
        <f>IF('Crisis Indicator Data'!#REF!="No Data",1,IF(#REF!&lt;&gt;"",1,0))</f>
        <v>#REF!</v>
      </c>
      <c r="W121" s="211" t="e">
        <f>IF('Crisis Indicator Data'!#REF!="No Data",1,IF(#REF!&lt;&gt;"",1,0))</f>
        <v>#REF!</v>
      </c>
      <c r="X121" s="211" t="e">
        <f>IF('Crisis Indicator Data'!#REF!="No Data",1,IF(#REF!&lt;&gt;"",1,0))</f>
        <v>#REF!</v>
      </c>
      <c r="Y121" s="211" t="e">
        <f>IF('Crisis Indicator Data'!#REF!="No Data",1,IF(#REF!&lt;&gt;"",1,0))</f>
        <v>#REF!</v>
      </c>
      <c r="Z121" s="211" t="e">
        <f>IF('Crisis Indicator Data'!#REF!="No Data",1,IF(#REF!&lt;&gt;"",1,0))</f>
        <v>#REF!</v>
      </c>
      <c r="AA121" s="211" t="e">
        <f>IF('Crisis Indicator Data'!#REF!="No Data",1,IF(#REF!&lt;&gt;"",1,0))</f>
        <v>#REF!</v>
      </c>
      <c r="AB121" s="211" t="e">
        <f>IF('Crisis Indicator Data'!#REF!="No Data",1,IF(#REF!&lt;&gt;"",1,0))</f>
        <v>#REF!</v>
      </c>
      <c r="AC121" s="211" t="e">
        <f>IF('Crisis Indicator Data'!#REF!="No Data",1,IF(#REF!&lt;&gt;"",1,0))</f>
        <v>#REF!</v>
      </c>
      <c r="AD121" s="211" t="e">
        <f>IF('Crisis Indicator Data'!#REF!="No Data",1,IF(#REF!&lt;&gt;"",1,0))</f>
        <v>#REF!</v>
      </c>
      <c r="AE121" s="211" t="e">
        <f>IF('Crisis Indicator Data'!#REF!="No Data",1,IF(#REF!&lt;&gt;"",1,0))</f>
        <v>#REF!</v>
      </c>
      <c r="AF121" s="211" t="e">
        <f>IF('Crisis Indicator Data'!#REF!="No Data",1,IF(#REF!&lt;&gt;"",1,0))</f>
        <v>#REF!</v>
      </c>
      <c r="AG121" s="211" t="e">
        <f>IF('Crisis Indicator Data'!#REF!="No Data",1,IF(#REF!&lt;&gt;"",1,0))</f>
        <v>#REF!</v>
      </c>
      <c r="AH121" s="211" t="e">
        <f>IF('Crisis Indicator Data'!#REF!="No Data",1,IF(#REF!&lt;&gt;"",1,0))</f>
        <v>#REF!</v>
      </c>
      <c r="AI121" s="211" t="e">
        <f>IF('Crisis Indicator Data'!#REF!="No Data",1,IF(#REF!&lt;&gt;"",1,0))</f>
        <v>#REF!</v>
      </c>
      <c r="AJ121" s="211" t="e">
        <f>IF('Crisis Indicator Data'!#REF!="No Data",1,IF(#REF!&lt;&gt;"",1,0))</f>
        <v>#REF!</v>
      </c>
      <c r="AK121" s="211" t="e">
        <f>IF('Crisis Indicator Data'!#REF!="No Data",1,IF(#REF!&lt;&gt;"",1,0))</f>
        <v>#REF!</v>
      </c>
      <c r="AL121" s="211" t="e">
        <f>IF('Crisis Indicator Data'!#REF!="No Data",1,IF(#REF!&lt;&gt;"",1,0))</f>
        <v>#REF!</v>
      </c>
      <c r="AM121" s="211" t="e">
        <f>IF('Crisis Indicator Data'!#REF!="No Data",1,IF(#REF!&lt;&gt;"",1,0))</f>
        <v>#REF!</v>
      </c>
      <c r="AN121" s="211" t="e">
        <f>IF('Crisis Indicator Data'!#REF!="No Data",1,IF(#REF!&lt;&gt;"",1,0))</f>
        <v>#REF!</v>
      </c>
      <c r="AO121" s="211" t="e">
        <f>IF('Crisis Indicator Data'!#REF!="No Data",1,IF(#REF!&lt;&gt;"",1,0))</f>
        <v>#REF!</v>
      </c>
      <c r="AP121" s="211" t="e">
        <f>IF('Crisis Indicator Data'!#REF!="No Data",1,IF(#REF!&lt;&gt;"",1,0))</f>
        <v>#REF!</v>
      </c>
      <c r="AQ121" s="211" t="e">
        <f>IF('Crisis Indicator Data'!#REF!="No Data",1,IF(#REF!&lt;&gt;"",1,0))</f>
        <v>#REF!</v>
      </c>
      <c r="AR121" s="211" t="e">
        <f>IF('Crisis Indicator Data'!#REF!="No Data",1,IF(#REF!&lt;&gt;"",1,0))</f>
        <v>#REF!</v>
      </c>
      <c r="AS121" s="211" t="e">
        <f>IF('Crisis Indicator Data'!#REF!="No Data",1,IF(#REF!&lt;&gt;"",1,0))</f>
        <v>#REF!</v>
      </c>
      <c r="AT121" s="211" t="e">
        <f>IF('Crisis Indicator Data'!#REF!="No Data",1,IF(#REF!&lt;&gt;"",1,0))</f>
        <v>#REF!</v>
      </c>
      <c r="AU121" s="211" t="e">
        <f>IF('Crisis Indicator Data'!#REF!="No Data",1,IF(#REF!&lt;&gt;"",1,0))</f>
        <v>#REF!</v>
      </c>
      <c r="AV121" s="211" t="e">
        <f>IF('Crisis Indicator Data'!#REF!="No Data",1,IF(#REF!&lt;&gt;"",1,0))</f>
        <v>#REF!</v>
      </c>
      <c r="AW121" s="211" t="e">
        <f>IF('Crisis Indicator Data'!#REF!="No Data",1,IF(#REF!&lt;&gt;"",1,0))</f>
        <v>#REF!</v>
      </c>
      <c r="AX121" s="211" t="e">
        <f>IF('Crisis Indicator Data'!#REF!="No Data",1,IF(#REF!&lt;&gt;"",1,0))</f>
        <v>#REF!</v>
      </c>
      <c r="AY121" s="211" t="e">
        <f>IF('Crisis Indicator Data'!#REF!="No Data",1,IF(#REF!&lt;&gt;"",1,0))</f>
        <v>#REF!</v>
      </c>
      <c r="AZ121" s="211" t="e">
        <f>IF('Crisis Indicator Data'!#REF!="No Data",1,IF(#REF!&lt;&gt;"",1,0))</f>
        <v>#REF!</v>
      </c>
      <c r="BA121" t="e">
        <f t="shared" si="6"/>
        <v>#REF!</v>
      </c>
      <c r="BB121" s="22" t="e">
        <f t="shared" si="7"/>
        <v>#REF!</v>
      </c>
    </row>
    <row r="122" spans="1:54" x14ac:dyDescent="0.25">
      <c r="A122" t="s">
        <v>8562</v>
      </c>
      <c r="B122" s="211" t="e">
        <f>IF('Crisis Indicator Data'!#REF!="No Data",1,IF(#REF!&lt;&gt;"",1,0))</f>
        <v>#REF!</v>
      </c>
      <c r="C122" s="211" t="e">
        <f>IF('Crisis Indicator Data'!#REF!="No Data",1,IF(#REF!&lt;&gt;"",1,0))</f>
        <v>#REF!</v>
      </c>
      <c r="D122" s="211" t="e">
        <f>IF('Crisis Indicator Data'!#REF!="No Data",1,IF(#REF!&lt;&gt;"",1,0))</f>
        <v>#REF!</v>
      </c>
      <c r="E122" s="211" t="e">
        <f>IF('Crisis Indicator Data'!#REF!="No Data",1,IF(#REF!&lt;&gt;"",1,0))</f>
        <v>#REF!</v>
      </c>
      <c r="F122" s="211" t="e">
        <f>IF('Crisis Indicator Data'!#REF!="No Data",1,IF(#REF!&lt;&gt;"",1,0))</f>
        <v>#REF!</v>
      </c>
      <c r="G122" s="211" t="e">
        <f>IF('Crisis Indicator Data'!#REF!="No Data",1,IF(#REF!&lt;&gt;"",1,0))</f>
        <v>#REF!</v>
      </c>
      <c r="H122" s="211" t="e">
        <f>IF('Crisis Indicator Data'!#REF!="No Data",1,IF(#REF!&lt;&gt;"",1,0))</f>
        <v>#REF!</v>
      </c>
      <c r="I122" s="211" t="e">
        <f>IF('Crisis Indicator Data'!#REF!="No Data",1,IF(#REF!&lt;&gt;"",1,0))</f>
        <v>#REF!</v>
      </c>
      <c r="J122" s="211" t="e">
        <f>IF('Crisis Indicator Data'!#REF!="No Data",1,IF(#REF!&lt;&gt;"",1,0))</f>
        <v>#REF!</v>
      </c>
      <c r="K122" s="211" t="e">
        <f>IF('Crisis Indicator Data'!#REF!="No Data",1,IF(#REF!&lt;&gt;"",1,0))</f>
        <v>#REF!</v>
      </c>
      <c r="L122" s="211" t="e">
        <f>IF('Crisis Indicator Data'!#REF!="No Data",1,IF(#REF!&lt;&gt;"",1,0))</f>
        <v>#REF!</v>
      </c>
      <c r="M122" s="211" t="e">
        <f>IF('Crisis Indicator Data'!#REF!="No Data",1,IF(#REF!&lt;&gt;"",1,0))</f>
        <v>#REF!</v>
      </c>
      <c r="N122" s="211" t="e">
        <f>IF('Crisis Indicator Data'!#REF!="No Data",1,IF(#REF!&lt;&gt;"",1,0))</f>
        <v>#REF!</v>
      </c>
      <c r="O122" s="211" t="e">
        <f>IF('Crisis Indicator Data'!#REF!="No Data",1,IF(#REF!&lt;&gt;"",1,0))</f>
        <v>#REF!</v>
      </c>
      <c r="P122" s="211" t="e">
        <f>IF('Crisis Indicator Data'!#REF!="No Data",1,IF(#REF!&lt;&gt;"",1,0))</f>
        <v>#REF!</v>
      </c>
      <c r="Q122" s="211" t="e">
        <f>IF('Crisis Indicator Data'!#REF!="No Data",1,IF(#REF!&lt;&gt;"",1,0))</f>
        <v>#REF!</v>
      </c>
      <c r="R122" s="211" t="e">
        <f>IF('Crisis Indicator Data'!#REF!="No Data",1,IF(#REF!&lt;&gt;"",1,0))</f>
        <v>#REF!</v>
      </c>
      <c r="S122" s="211" t="e">
        <f>IF('Crisis Indicator Data'!#REF!="No Data",1,IF(#REF!&lt;&gt;"",1,0))</f>
        <v>#REF!</v>
      </c>
      <c r="T122" s="211" t="e">
        <f>IF('Crisis Indicator Data'!#REF!="No Data",1,IF(#REF!&lt;&gt;"",1,0))</f>
        <v>#REF!</v>
      </c>
      <c r="U122" s="211" t="e">
        <f>IF('Crisis Indicator Data'!#REF!="No Data",1,IF(#REF!&lt;&gt;"",1,0))</f>
        <v>#REF!</v>
      </c>
      <c r="V122" s="211" t="e">
        <f>IF('Crisis Indicator Data'!#REF!="No Data",1,IF(#REF!&lt;&gt;"",1,0))</f>
        <v>#REF!</v>
      </c>
      <c r="W122" s="211" t="e">
        <f>IF('Crisis Indicator Data'!#REF!="No Data",1,IF(#REF!&lt;&gt;"",1,0))</f>
        <v>#REF!</v>
      </c>
      <c r="X122" s="211" t="e">
        <f>IF('Crisis Indicator Data'!#REF!="No Data",1,IF(#REF!&lt;&gt;"",1,0))</f>
        <v>#REF!</v>
      </c>
      <c r="Y122" s="211" t="e">
        <f>IF('Crisis Indicator Data'!#REF!="No Data",1,IF(#REF!&lt;&gt;"",1,0))</f>
        <v>#REF!</v>
      </c>
      <c r="Z122" s="211" t="e">
        <f>IF('Crisis Indicator Data'!#REF!="No Data",1,IF(#REF!&lt;&gt;"",1,0))</f>
        <v>#REF!</v>
      </c>
      <c r="AA122" s="211" t="e">
        <f>IF('Crisis Indicator Data'!#REF!="No Data",1,IF(#REF!&lt;&gt;"",1,0))</f>
        <v>#REF!</v>
      </c>
      <c r="AB122" s="211" t="e">
        <f>IF('Crisis Indicator Data'!#REF!="No Data",1,IF(#REF!&lt;&gt;"",1,0))</f>
        <v>#REF!</v>
      </c>
      <c r="AC122" s="211" t="e">
        <f>IF('Crisis Indicator Data'!#REF!="No Data",1,IF(#REF!&lt;&gt;"",1,0))</f>
        <v>#REF!</v>
      </c>
      <c r="AD122" s="211" t="e">
        <f>IF('Crisis Indicator Data'!#REF!="No Data",1,IF(#REF!&lt;&gt;"",1,0))</f>
        <v>#REF!</v>
      </c>
      <c r="AE122" s="211" t="e">
        <f>IF('Crisis Indicator Data'!#REF!="No Data",1,IF(#REF!&lt;&gt;"",1,0))</f>
        <v>#REF!</v>
      </c>
      <c r="AF122" s="211" t="e">
        <f>IF('Crisis Indicator Data'!#REF!="No Data",1,IF(#REF!&lt;&gt;"",1,0))</f>
        <v>#REF!</v>
      </c>
      <c r="AG122" s="211" t="e">
        <f>IF('Crisis Indicator Data'!#REF!="No Data",1,IF(#REF!&lt;&gt;"",1,0))</f>
        <v>#REF!</v>
      </c>
      <c r="AH122" s="211" t="e">
        <f>IF('Crisis Indicator Data'!#REF!="No Data",1,IF(#REF!&lt;&gt;"",1,0))</f>
        <v>#REF!</v>
      </c>
      <c r="AI122" s="211" t="e">
        <f>IF('Crisis Indicator Data'!#REF!="No Data",1,IF(#REF!&lt;&gt;"",1,0))</f>
        <v>#REF!</v>
      </c>
      <c r="AJ122" s="211" t="e">
        <f>IF('Crisis Indicator Data'!#REF!="No Data",1,IF(#REF!&lt;&gt;"",1,0))</f>
        <v>#REF!</v>
      </c>
      <c r="AK122" s="211" t="e">
        <f>IF('Crisis Indicator Data'!#REF!="No Data",1,IF(#REF!&lt;&gt;"",1,0))</f>
        <v>#REF!</v>
      </c>
      <c r="AL122" s="211" t="e">
        <f>IF('Crisis Indicator Data'!#REF!="No Data",1,IF(#REF!&lt;&gt;"",1,0))</f>
        <v>#REF!</v>
      </c>
      <c r="AM122" s="211" t="e">
        <f>IF('Crisis Indicator Data'!#REF!="No Data",1,IF(#REF!&lt;&gt;"",1,0))</f>
        <v>#REF!</v>
      </c>
      <c r="AN122" s="211" t="e">
        <f>IF('Crisis Indicator Data'!#REF!="No Data",1,IF(#REF!&lt;&gt;"",1,0))</f>
        <v>#REF!</v>
      </c>
      <c r="AO122" s="211" t="e">
        <f>IF('Crisis Indicator Data'!#REF!="No Data",1,IF(#REF!&lt;&gt;"",1,0))</f>
        <v>#REF!</v>
      </c>
      <c r="AP122" s="211" t="e">
        <f>IF('Crisis Indicator Data'!#REF!="No Data",1,IF(#REF!&lt;&gt;"",1,0))</f>
        <v>#REF!</v>
      </c>
      <c r="AQ122" s="211" t="e">
        <f>IF('Crisis Indicator Data'!#REF!="No Data",1,IF(#REF!&lt;&gt;"",1,0))</f>
        <v>#REF!</v>
      </c>
      <c r="AR122" s="211" t="e">
        <f>IF('Crisis Indicator Data'!#REF!="No Data",1,IF(#REF!&lt;&gt;"",1,0))</f>
        <v>#REF!</v>
      </c>
      <c r="AS122" s="211" t="e">
        <f>IF('Crisis Indicator Data'!#REF!="No Data",1,IF(#REF!&lt;&gt;"",1,0))</f>
        <v>#REF!</v>
      </c>
      <c r="AT122" s="211" t="e">
        <f>IF('Crisis Indicator Data'!#REF!="No Data",1,IF(#REF!&lt;&gt;"",1,0))</f>
        <v>#REF!</v>
      </c>
      <c r="AU122" s="211" t="e">
        <f>IF('Crisis Indicator Data'!#REF!="No Data",1,IF(#REF!&lt;&gt;"",1,0))</f>
        <v>#REF!</v>
      </c>
      <c r="AV122" s="211" t="e">
        <f>IF('Crisis Indicator Data'!#REF!="No Data",1,IF(#REF!&lt;&gt;"",1,0))</f>
        <v>#REF!</v>
      </c>
      <c r="AW122" s="211" t="e">
        <f>IF('Crisis Indicator Data'!#REF!="No Data",1,IF(#REF!&lt;&gt;"",1,0))</f>
        <v>#REF!</v>
      </c>
      <c r="AX122" s="211" t="e">
        <f>IF('Crisis Indicator Data'!#REF!="No Data",1,IF(#REF!&lt;&gt;"",1,0))</f>
        <v>#REF!</v>
      </c>
      <c r="AY122" s="211" t="e">
        <f>IF('Crisis Indicator Data'!#REF!="No Data",1,IF(#REF!&lt;&gt;"",1,0))</f>
        <v>#REF!</v>
      </c>
      <c r="AZ122" s="211" t="e">
        <f>IF('Crisis Indicator Data'!#REF!="No Data",1,IF(#REF!&lt;&gt;"",1,0))</f>
        <v>#REF!</v>
      </c>
      <c r="BA122" t="e">
        <f t="shared" si="6"/>
        <v>#REF!</v>
      </c>
      <c r="BB122" s="22" t="e">
        <f t="shared" si="7"/>
        <v>#REF!</v>
      </c>
    </row>
    <row r="123" spans="1:54" x14ac:dyDescent="0.25">
      <c r="A123" t="s">
        <v>8570</v>
      </c>
      <c r="B123" s="211" t="e">
        <f>IF('Crisis Indicator Data'!#REF!="No Data",1,IF(#REF!&lt;&gt;"",1,0))</f>
        <v>#REF!</v>
      </c>
      <c r="C123" s="211" t="e">
        <f>IF('Crisis Indicator Data'!#REF!="No Data",1,IF(#REF!&lt;&gt;"",1,0))</f>
        <v>#REF!</v>
      </c>
      <c r="D123" s="211" t="e">
        <f>IF('Crisis Indicator Data'!#REF!="No Data",1,IF(#REF!&lt;&gt;"",1,0))</f>
        <v>#REF!</v>
      </c>
      <c r="E123" s="211" t="e">
        <f>IF('Crisis Indicator Data'!#REF!="No Data",1,IF(#REF!&lt;&gt;"",1,0))</f>
        <v>#REF!</v>
      </c>
      <c r="F123" s="211" t="e">
        <f>IF('Crisis Indicator Data'!#REF!="No Data",1,IF(#REF!&lt;&gt;"",1,0))</f>
        <v>#REF!</v>
      </c>
      <c r="G123" s="211" t="e">
        <f>IF('Crisis Indicator Data'!#REF!="No Data",1,IF(#REF!&lt;&gt;"",1,0))</f>
        <v>#REF!</v>
      </c>
      <c r="H123" s="211" t="e">
        <f>IF('Crisis Indicator Data'!#REF!="No Data",1,IF(#REF!&lt;&gt;"",1,0))</f>
        <v>#REF!</v>
      </c>
      <c r="I123" s="211" t="e">
        <f>IF('Crisis Indicator Data'!#REF!="No Data",1,IF(#REF!&lt;&gt;"",1,0))</f>
        <v>#REF!</v>
      </c>
      <c r="J123" s="211" t="e">
        <f>IF('Crisis Indicator Data'!#REF!="No Data",1,IF(#REF!&lt;&gt;"",1,0))</f>
        <v>#REF!</v>
      </c>
      <c r="K123" s="211" t="e">
        <f>IF('Crisis Indicator Data'!#REF!="No Data",1,IF(#REF!&lt;&gt;"",1,0))</f>
        <v>#REF!</v>
      </c>
      <c r="L123" s="211" t="e">
        <f>IF('Crisis Indicator Data'!#REF!="No Data",1,IF(#REF!&lt;&gt;"",1,0))</f>
        <v>#REF!</v>
      </c>
      <c r="M123" s="211" t="e">
        <f>IF('Crisis Indicator Data'!#REF!="No Data",1,IF(#REF!&lt;&gt;"",1,0))</f>
        <v>#REF!</v>
      </c>
      <c r="N123" s="211" t="e">
        <f>IF('Crisis Indicator Data'!#REF!="No Data",1,IF(#REF!&lt;&gt;"",1,0))</f>
        <v>#REF!</v>
      </c>
      <c r="O123" s="211" t="e">
        <f>IF('Crisis Indicator Data'!#REF!="No Data",1,IF(#REF!&lt;&gt;"",1,0))</f>
        <v>#REF!</v>
      </c>
      <c r="P123" s="211" t="e">
        <f>IF('Crisis Indicator Data'!#REF!="No Data",1,IF(#REF!&lt;&gt;"",1,0))</f>
        <v>#REF!</v>
      </c>
      <c r="Q123" s="211" t="e">
        <f>IF('Crisis Indicator Data'!#REF!="No Data",1,IF(#REF!&lt;&gt;"",1,0))</f>
        <v>#REF!</v>
      </c>
      <c r="R123" s="211" t="e">
        <f>IF('Crisis Indicator Data'!#REF!="No Data",1,IF(#REF!&lt;&gt;"",1,0))</f>
        <v>#REF!</v>
      </c>
      <c r="S123" s="211" t="e">
        <f>IF('Crisis Indicator Data'!#REF!="No Data",1,IF(#REF!&lt;&gt;"",1,0))</f>
        <v>#REF!</v>
      </c>
      <c r="T123" s="211" t="e">
        <f>IF('Crisis Indicator Data'!#REF!="No Data",1,IF(#REF!&lt;&gt;"",1,0))</f>
        <v>#REF!</v>
      </c>
      <c r="U123" s="211" t="e">
        <f>IF('Crisis Indicator Data'!#REF!="No Data",1,IF(#REF!&lt;&gt;"",1,0))</f>
        <v>#REF!</v>
      </c>
      <c r="V123" s="211" t="e">
        <f>IF('Crisis Indicator Data'!#REF!="No Data",1,IF(#REF!&lt;&gt;"",1,0))</f>
        <v>#REF!</v>
      </c>
      <c r="W123" s="211" t="e">
        <f>IF('Crisis Indicator Data'!#REF!="No Data",1,IF(#REF!&lt;&gt;"",1,0))</f>
        <v>#REF!</v>
      </c>
      <c r="X123" s="211" t="e">
        <f>IF('Crisis Indicator Data'!#REF!="No Data",1,IF(#REF!&lt;&gt;"",1,0))</f>
        <v>#REF!</v>
      </c>
      <c r="Y123" s="211" t="e">
        <f>IF('Crisis Indicator Data'!#REF!="No Data",1,IF(#REF!&lt;&gt;"",1,0))</f>
        <v>#REF!</v>
      </c>
      <c r="Z123" s="211" t="e">
        <f>IF('Crisis Indicator Data'!#REF!="No Data",1,IF(#REF!&lt;&gt;"",1,0))</f>
        <v>#REF!</v>
      </c>
      <c r="AA123" s="211" t="e">
        <f>IF('Crisis Indicator Data'!#REF!="No Data",1,IF(#REF!&lt;&gt;"",1,0))</f>
        <v>#REF!</v>
      </c>
      <c r="AB123" s="211" t="e">
        <f>IF('Crisis Indicator Data'!#REF!="No Data",1,IF(#REF!&lt;&gt;"",1,0))</f>
        <v>#REF!</v>
      </c>
      <c r="AC123" s="211" t="e">
        <f>IF('Crisis Indicator Data'!#REF!="No Data",1,IF(#REF!&lt;&gt;"",1,0))</f>
        <v>#REF!</v>
      </c>
      <c r="AD123" s="211" t="e">
        <f>IF('Crisis Indicator Data'!#REF!="No Data",1,IF(#REF!&lt;&gt;"",1,0))</f>
        <v>#REF!</v>
      </c>
      <c r="AE123" s="211" t="e">
        <f>IF('Crisis Indicator Data'!#REF!="No Data",1,IF(#REF!&lt;&gt;"",1,0))</f>
        <v>#REF!</v>
      </c>
      <c r="AF123" s="211" t="e">
        <f>IF('Crisis Indicator Data'!#REF!="No Data",1,IF(#REF!&lt;&gt;"",1,0))</f>
        <v>#REF!</v>
      </c>
      <c r="AG123" s="211" t="e">
        <f>IF('Crisis Indicator Data'!#REF!="No Data",1,IF(#REF!&lt;&gt;"",1,0))</f>
        <v>#REF!</v>
      </c>
      <c r="AH123" s="211" t="e">
        <f>IF('Crisis Indicator Data'!#REF!="No Data",1,IF(#REF!&lt;&gt;"",1,0))</f>
        <v>#REF!</v>
      </c>
      <c r="AI123" s="211" t="e">
        <f>IF('Crisis Indicator Data'!#REF!="No Data",1,IF(#REF!&lt;&gt;"",1,0))</f>
        <v>#REF!</v>
      </c>
      <c r="AJ123" s="211" t="e">
        <f>IF('Crisis Indicator Data'!#REF!="No Data",1,IF(#REF!&lt;&gt;"",1,0))</f>
        <v>#REF!</v>
      </c>
      <c r="AK123" s="211" t="e">
        <f>IF('Crisis Indicator Data'!#REF!="No Data",1,IF(#REF!&lt;&gt;"",1,0))</f>
        <v>#REF!</v>
      </c>
      <c r="AL123" s="211" t="e">
        <f>IF('Crisis Indicator Data'!#REF!="No Data",1,IF(#REF!&lt;&gt;"",1,0))</f>
        <v>#REF!</v>
      </c>
      <c r="AM123" s="211" t="e">
        <f>IF('Crisis Indicator Data'!#REF!="No Data",1,IF(#REF!&lt;&gt;"",1,0))</f>
        <v>#REF!</v>
      </c>
      <c r="AN123" s="211" t="e">
        <f>IF('Crisis Indicator Data'!#REF!="No Data",1,IF(#REF!&lt;&gt;"",1,0))</f>
        <v>#REF!</v>
      </c>
      <c r="AO123" s="211" t="e">
        <f>IF('Crisis Indicator Data'!#REF!="No Data",1,IF(#REF!&lt;&gt;"",1,0))</f>
        <v>#REF!</v>
      </c>
      <c r="AP123" s="211" t="e">
        <f>IF('Crisis Indicator Data'!#REF!="No Data",1,IF(#REF!&lt;&gt;"",1,0))</f>
        <v>#REF!</v>
      </c>
      <c r="AQ123" s="211" t="e">
        <f>IF('Crisis Indicator Data'!#REF!="No Data",1,IF(#REF!&lt;&gt;"",1,0))</f>
        <v>#REF!</v>
      </c>
      <c r="AR123" s="211" t="e">
        <f>IF('Crisis Indicator Data'!#REF!="No Data",1,IF(#REF!&lt;&gt;"",1,0))</f>
        <v>#REF!</v>
      </c>
      <c r="AS123" s="211" t="e">
        <f>IF('Crisis Indicator Data'!#REF!="No Data",1,IF(#REF!&lt;&gt;"",1,0))</f>
        <v>#REF!</v>
      </c>
      <c r="AT123" s="211" t="e">
        <f>IF('Crisis Indicator Data'!#REF!="No Data",1,IF(#REF!&lt;&gt;"",1,0))</f>
        <v>#REF!</v>
      </c>
      <c r="AU123" s="211" t="e">
        <f>IF('Crisis Indicator Data'!#REF!="No Data",1,IF(#REF!&lt;&gt;"",1,0))</f>
        <v>#REF!</v>
      </c>
      <c r="AV123" s="211" t="e">
        <f>IF('Crisis Indicator Data'!#REF!="No Data",1,IF(#REF!&lt;&gt;"",1,0))</f>
        <v>#REF!</v>
      </c>
      <c r="AW123" s="211" t="e">
        <f>IF('Crisis Indicator Data'!#REF!="No Data",1,IF(#REF!&lt;&gt;"",1,0))</f>
        <v>#REF!</v>
      </c>
      <c r="AX123" s="211" t="e">
        <f>IF('Crisis Indicator Data'!#REF!="No Data",1,IF(#REF!&lt;&gt;"",1,0))</f>
        <v>#REF!</v>
      </c>
      <c r="AY123" s="211" t="e">
        <f>IF('Crisis Indicator Data'!#REF!="No Data",1,IF(#REF!&lt;&gt;"",1,0))</f>
        <v>#REF!</v>
      </c>
      <c r="AZ123" s="211" t="e">
        <f>IF('Crisis Indicator Data'!#REF!="No Data",1,IF(#REF!&lt;&gt;"",1,0))</f>
        <v>#REF!</v>
      </c>
      <c r="BA123" t="e">
        <f t="shared" si="6"/>
        <v>#REF!</v>
      </c>
      <c r="BB123" s="22" t="e">
        <f t="shared" si="7"/>
        <v>#REF!</v>
      </c>
    </row>
    <row r="124" spans="1:54" x14ac:dyDescent="0.25">
      <c r="A124" t="s">
        <v>8560</v>
      </c>
      <c r="B124" s="211" t="e">
        <f>IF('Crisis Indicator Data'!#REF!="No Data",1,IF(#REF!&lt;&gt;"",1,0))</f>
        <v>#REF!</v>
      </c>
      <c r="C124" s="211" t="e">
        <f>IF('Crisis Indicator Data'!#REF!="No Data",1,IF(#REF!&lt;&gt;"",1,0))</f>
        <v>#REF!</v>
      </c>
      <c r="D124" s="211" t="e">
        <f>IF('Crisis Indicator Data'!#REF!="No Data",1,IF(#REF!&lt;&gt;"",1,0))</f>
        <v>#REF!</v>
      </c>
      <c r="E124" s="211" t="e">
        <f>IF('Crisis Indicator Data'!#REF!="No Data",1,IF(#REF!&lt;&gt;"",1,0))</f>
        <v>#REF!</v>
      </c>
      <c r="F124" s="211" t="e">
        <f>IF('Crisis Indicator Data'!#REF!="No Data",1,IF(#REF!&lt;&gt;"",1,0))</f>
        <v>#REF!</v>
      </c>
      <c r="G124" s="211" t="e">
        <f>IF('Crisis Indicator Data'!#REF!="No Data",1,IF(#REF!&lt;&gt;"",1,0))</f>
        <v>#REF!</v>
      </c>
      <c r="H124" s="211" t="e">
        <f>IF('Crisis Indicator Data'!#REF!="No Data",1,IF(#REF!&lt;&gt;"",1,0))</f>
        <v>#REF!</v>
      </c>
      <c r="I124" s="211" t="e">
        <f>IF('Crisis Indicator Data'!#REF!="No Data",1,IF(#REF!&lt;&gt;"",1,0))</f>
        <v>#REF!</v>
      </c>
      <c r="J124" s="211" t="e">
        <f>IF('Crisis Indicator Data'!#REF!="No Data",1,IF(#REF!&lt;&gt;"",1,0))</f>
        <v>#REF!</v>
      </c>
      <c r="K124" s="211" t="e">
        <f>IF('Crisis Indicator Data'!#REF!="No Data",1,IF(#REF!&lt;&gt;"",1,0))</f>
        <v>#REF!</v>
      </c>
      <c r="L124" s="211" t="e">
        <f>IF('Crisis Indicator Data'!#REF!="No Data",1,IF(#REF!&lt;&gt;"",1,0))</f>
        <v>#REF!</v>
      </c>
      <c r="M124" s="211" t="e">
        <f>IF('Crisis Indicator Data'!#REF!="No Data",1,IF(#REF!&lt;&gt;"",1,0))</f>
        <v>#REF!</v>
      </c>
      <c r="N124" s="211" t="e">
        <f>IF('Crisis Indicator Data'!#REF!="No Data",1,IF(#REF!&lt;&gt;"",1,0))</f>
        <v>#REF!</v>
      </c>
      <c r="O124" s="211" t="e">
        <f>IF('Crisis Indicator Data'!#REF!="No Data",1,IF(#REF!&lt;&gt;"",1,0))</f>
        <v>#REF!</v>
      </c>
      <c r="P124" s="211" t="e">
        <f>IF('Crisis Indicator Data'!#REF!="No Data",1,IF(#REF!&lt;&gt;"",1,0))</f>
        <v>#REF!</v>
      </c>
      <c r="Q124" s="211" t="e">
        <f>IF('Crisis Indicator Data'!#REF!="No Data",1,IF(#REF!&lt;&gt;"",1,0))</f>
        <v>#REF!</v>
      </c>
      <c r="R124" s="211" t="e">
        <f>IF('Crisis Indicator Data'!#REF!="No Data",1,IF(#REF!&lt;&gt;"",1,0))</f>
        <v>#REF!</v>
      </c>
      <c r="S124" s="211" t="e">
        <f>IF('Crisis Indicator Data'!#REF!="No Data",1,IF(#REF!&lt;&gt;"",1,0))</f>
        <v>#REF!</v>
      </c>
      <c r="T124" s="211" t="e">
        <f>IF('Crisis Indicator Data'!#REF!="No Data",1,IF(#REF!&lt;&gt;"",1,0))</f>
        <v>#REF!</v>
      </c>
      <c r="U124" s="211" t="e">
        <f>IF('Crisis Indicator Data'!#REF!="No Data",1,IF(#REF!&lt;&gt;"",1,0))</f>
        <v>#REF!</v>
      </c>
      <c r="V124" s="211" t="e">
        <f>IF('Crisis Indicator Data'!#REF!="No Data",1,IF(#REF!&lt;&gt;"",1,0))</f>
        <v>#REF!</v>
      </c>
      <c r="W124" s="211" t="e">
        <f>IF('Crisis Indicator Data'!#REF!="No Data",1,IF(#REF!&lt;&gt;"",1,0))</f>
        <v>#REF!</v>
      </c>
      <c r="X124" s="211" t="e">
        <f>IF('Crisis Indicator Data'!#REF!="No Data",1,IF(#REF!&lt;&gt;"",1,0))</f>
        <v>#REF!</v>
      </c>
      <c r="Y124" s="211" t="e">
        <f>IF('Crisis Indicator Data'!#REF!="No Data",1,IF(#REF!&lt;&gt;"",1,0))</f>
        <v>#REF!</v>
      </c>
      <c r="Z124" s="211" t="e">
        <f>IF('Crisis Indicator Data'!#REF!="No Data",1,IF(#REF!&lt;&gt;"",1,0))</f>
        <v>#REF!</v>
      </c>
      <c r="AA124" s="211" t="e">
        <f>IF('Crisis Indicator Data'!#REF!="No Data",1,IF(#REF!&lt;&gt;"",1,0))</f>
        <v>#REF!</v>
      </c>
      <c r="AB124" s="211" t="e">
        <f>IF('Crisis Indicator Data'!#REF!="No Data",1,IF(#REF!&lt;&gt;"",1,0))</f>
        <v>#REF!</v>
      </c>
      <c r="AC124" s="211" t="e">
        <f>IF('Crisis Indicator Data'!#REF!="No Data",1,IF(#REF!&lt;&gt;"",1,0))</f>
        <v>#REF!</v>
      </c>
      <c r="AD124" s="211" t="e">
        <f>IF('Crisis Indicator Data'!#REF!="No Data",1,IF(#REF!&lt;&gt;"",1,0))</f>
        <v>#REF!</v>
      </c>
      <c r="AE124" s="211" t="e">
        <f>IF('Crisis Indicator Data'!#REF!="No Data",1,IF(#REF!&lt;&gt;"",1,0))</f>
        <v>#REF!</v>
      </c>
      <c r="AF124" s="211" t="e">
        <f>IF('Crisis Indicator Data'!#REF!="No Data",1,IF(#REF!&lt;&gt;"",1,0))</f>
        <v>#REF!</v>
      </c>
      <c r="AG124" s="211" t="e">
        <f>IF('Crisis Indicator Data'!#REF!="No Data",1,IF(#REF!&lt;&gt;"",1,0))</f>
        <v>#REF!</v>
      </c>
      <c r="AH124" s="211" t="e">
        <f>IF('Crisis Indicator Data'!#REF!="No Data",1,IF(#REF!&lt;&gt;"",1,0))</f>
        <v>#REF!</v>
      </c>
      <c r="AI124" s="211" t="e">
        <f>IF('Crisis Indicator Data'!#REF!="No Data",1,IF(#REF!&lt;&gt;"",1,0))</f>
        <v>#REF!</v>
      </c>
      <c r="AJ124" s="211" t="e">
        <f>IF('Crisis Indicator Data'!#REF!="No Data",1,IF(#REF!&lt;&gt;"",1,0))</f>
        <v>#REF!</v>
      </c>
      <c r="AK124" s="211" t="e">
        <f>IF('Crisis Indicator Data'!#REF!="No Data",1,IF(#REF!&lt;&gt;"",1,0))</f>
        <v>#REF!</v>
      </c>
      <c r="AL124" s="211" t="e">
        <f>IF('Crisis Indicator Data'!#REF!="No Data",1,IF(#REF!&lt;&gt;"",1,0))</f>
        <v>#REF!</v>
      </c>
      <c r="AM124" s="211" t="e">
        <f>IF('Crisis Indicator Data'!#REF!="No Data",1,IF(#REF!&lt;&gt;"",1,0))</f>
        <v>#REF!</v>
      </c>
      <c r="AN124" s="211" t="e">
        <f>IF('Crisis Indicator Data'!#REF!="No Data",1,IF(#REF!&lt;&gt;"",1,0))</f>
        <v>#REF!</v>
      </c>
      <c r="AO124" s="211" t="e">
        <f>IF('Crisis Indicator Data'!#REF!="No Data",1,IF(#REF!&lt;&gt;"",1,0))</f>
        <v>#REF!</v>
      </c>
      <c r="AP124" s="211" t="e">
        <f>IF('Crisis Indicator Data'!#REF!="No Data",1,IF(#REF!&lt;&gt;"",1,0))</f>
        <v>#REF!</v>
      </c>
      <c r="AQ124" s="211" t="e">
        <f>IF('Crisis Indicator Data'!#REF!="No Data",1,IF(#REF!&lt;&gt;"",1,0))</f>
        <v>#REF!</v>
      </c>
      <c r="AR124" s="211" t="e">
        <f>IF('Crisis Indicator Data'!#REF!="No Data",1,IF(#REF!&lt;&gt;"",1,0))</f>
        <v>#REF!</v>
      </c>
      <c r="AS124" s="211" t="e">
        <f>IF('Crisis Indicator Data'!#REF!="No Data",1,IF(#REF!&lt;&gt;"",1,0))</f>
        <v>#REF!</v>
      </c>
      <c r="AT124" s="211" t="e">
        <f>IF('Crisis Indicator Data'!#REF!="No Data",1,IF(#REF!&lt;&gt;"",1,0))</f>
        <v>#REF!</v>
      </c>
      <c r="AU124" s="211" t="e">
        <f>IF('Crisis Indicator Data'!#REF!="No Data",1,IF(#REF!&lt;&gt;"",1,0))</f>
        <v>#REF!</v>
      </c>
      <c r="AV124" s="211" t="e">
        <f>IF('Crisis Indicator Data'!#REF!="No Data",1,IF(#REF!&lt;&gt;"",1,0))</f>
        <v>#REF!</v>
      </c>
      <c r="AW124" s="211" t="e">
        <f>IF('Crisis Indicator Data'!#REF!="No Data",1,IF(#REF!&lt;&gt;"",1,0))</f>
        <v>#REF!</v>
      </c>
      <c r="AX124" s="211" t="e">
        <f>IF('Crisis Indicator Data'!#REF!="No Data",1,IF(#REF!&lt;&gt;"",1,0))</f>
        <v>#REF!</v>
      </c>
      <c r="AY124" s="211" t="e">
        <f>IF('Crisis Indicator Data'!#REF!="No Data",1,IF(#REF!&lt;&gt;"",1,0))</f>
        <v>#REF!</v>
      </c>
      <c r="AZ124" s="211" t="e">
        <f>IF('Crisis Indicator Data'!#REF!="No Data",1,IF(#REF!&lt;&gt;"",1,0))</f>
        <v>#REF!</v>
      </c>
      <c r="BA124" t="e">
        <f t="shared" si="6"/>
        <v>#REF!</v>
      </c>
      <c r="BB124" s="22" t="e">
        <f t="shared" si="7"/>
        <v>#REF!</v>
      </c>
    </row>
    <row r="125" spans="1:54" x14ac:dyDescent="0.25">
      <c r="A125" t="s">
        <v>8558</v>
      </c>
      <c r="B125" s="211" t="e">
        <f>IF('Crisis Indicator Data'!#REF!="No Data",1,IF(#REF!&lt;&gt;"",1,0))</f>
        <v>#REF!</v>
      </c>
      <c r="C125" s="211" t="e">
        <f>IF('Crisis Indicator Data'!#REF!="No Data",1,IF(#REF!&lt;&gt;"",1,0))</f>
        <v>#REF!</v>
      </c>
      <c r="D125" s="211" t="e">
        <f>IF('Crisis Indicator Data'!#REF!="No Data",1,IF(#REF!&lt;&gt;"",1,0))</f>
        <v>#REF!</v>
      </c>
      <c r="E125" s="211" t="e">
        <f>IF('Crisis Indicator Data'!#REF!="No Data",1,IF(#REF!&lt;&gt;"",1,0))</f>
        <v>#REF!</v>
      </c>
      <c r="F125" s="211" t="e">
        <f>IF('Crisis Indicator Data'!#REF!="No Data",1,IF(#REF!&lt;&gt;"",1,0))</f>
        <v>#REF!</v>
      </c>
      <c r="G125" s="211" t="e">
        <f>IF('Crisis Indicator Data'!#REF!="No Data",1,IF(#REF!&lt;&gt;"",1,0))</f>
        <v>#REF!</v>
      </c>
      <c r="H125" s="211" t="e">
        <f>IF('Crisis Indicator Data'!#REF!="No Data",1,IF(#REF!&lt;&gt;"",1,0))</f>
        <v>#REF!</v>
      </c>
      <c r="I125" s="211" t="e">
        <f>IF('Crisis Indicator Data'!#REF!="No Data",1,IF(#REF!&lt;&gt;"",1,0))</f>
        <v>#REF!</v>
      </c>
      <c r="J125" s="211" t="e">
        <f>IF('Crisis Indicator Data'!#REF!="No Data",1,IF(#REF!&lt;&gt;"",1,0))</f>
        <v>#REF!</v>
      </c>
      <c r="K125" s="211" t="e">
        <f>IF('Crisis Indicator Data'!#REF!="No Data",1,IF(#REF!&lt;&gt;"",1,0))</f>
        <v>#REF!</v>
      </c>
      <c r="L125" s="211" t="e">
        <f>IF('Crisis Indicator Data'!#REF!="No Data",1,IF(#REF!&lt;&gt;"",1,0))</f>
        <v>#REF!</v>
      </c>
      <c r="M125" s="211" t="e">
        <f>IF('Crisis Indicator Data'!#REF!="No Data",1,IF(#REF!&lt;&gt;"",1,0))</f>
        <v>#REF!</v>
      </c>
      <c r="N125" s="211" t="e">
        <f>IF('Crisis Indicator Data'!#REF!="No Data",1,IF(#REF!&lt;&gt;"",1,0))</f>
        <v>#REF!</v>
      </c>
      <c r="O125" s="211" t="e">
        <f>IF('Crisis Indicator Data'!#REF!="No Data",1,IF(#REF!&lt;&gt;"",1,0))</f>
        <v>#REF!</v>
      </c>
      <c r="P125" s="211" t="e">
        <f>IF('Crisis Indicator Data'!#REF!="No Data",1,IF(#REF!&lt;&gt;"",1,0))</f>
        <v>#REF!</v>
      </c>
      <c r="Q125" s="211" t="e">
        <f>IF('Crisis Indicator Data'!#REF!="No Data",1,IF(#REF!&lt;&gt;"",1,0))</f>
        <v>#REF!</v>
      </c>
      <c r="R125" s="211" t="e">
        <f>IF('Crisis Indicator Data'!#REF!="No Data",1,IF(#REF!&lt;&gt;"",1,0))</f>
        <v>#REF!</v>
      </c>
      <c r="S125" s="211" t="e">
        <f>IF('Crisis Indicator Data'!#REF!="No Data",1,IF(#REF!&lt;&gt;"",1,0))</f>
        <v>#REF!</v>
      </c>
      <c r="T125" s="211" t="e">
        <f>IF('Crisis Indicator Data'!#REF!="No Data",1,IF(#REF!&lt;&gt;"",1,0))</f>
        <v>#REF!</v>
      </c>
      <c r="U125" s="211" t="e">
        <f>IF('Crisis Indicator Data'!#REF!="No Data",1,IF(#REF!&lt;&gt;"",1,0))</f>
        <v>#REF!</v>
      </c>
      <c r="V125" s="211" t="e">
        <f>IF('Crisis Indicator Data'!#REF!="No Data",1,IF(#REF!&lt;&gt;"",1,0))</f>
        <v>#REF!</v>
      </c>
      <c r="W125" s="211" t="e">
        <f>IF('Crisis Indicator Data'!#REF!="No Data",1,IF(#REF!&lt;&gt;"",1,0))</f>
        <v>#REF!</v>
      </c>
      <c r="X125" s="211" t="e">
        <f>IF('Crisis Indicator Data'!#REF!="No Data",1,IF(#REF!&lt;&gt;"",1,0))</f>
        <v>#REF!</v>
      </c>
      <c r="Y125" s="211" t="e">
        <f>IF('Crisis Indicator Data'!#REF!="No Data",1,IF(#REF!&lt;&gt;"",1,0))</f>
        <v>#REF!</v>
      </c>
      <c r="Z125" s="211" t="e">
        <f>IF('Crisis Indicator Data'!#REF!="No Data",1,IF(#REF!&lt;&gt;"",1,0))</f>
        <v>#REF!</v>
      </c>
      <c r="AA125" s="211" t="e">
        <f>IF('Crisis Indicator Data'!#REF!="No Data",1,IF(#REF!&lt;&gt;"",1,0))</f>
        <v>#REF!</v>
      </c>
      <c r="AB125" s="211" t="e">
        <f>IF('Crisis Indicator Data'!#REF!="No Data",1,IF(#REF!&lt;&gt;"",1,0))</f>
        <v>#REF!</v>
      </c>
      <c r="AC125" s="211" t="e">
        <f>IF('Crisis Indicator Data'!#REF!="No Data",1,IF(#REF!&lt;&gt;"",1,0))</f>
        <v>#REF!</v>
      </c>
      <c r="AD125" s="211" t="e">
        <f>IF('Crisis Indicator Data'!#REF!="No Data",1,IF(#REF!&lt;&gt;"",1,0))</f>
        <v>#REF!</v>
      </c>
      <c r="AE125" s="211" t="e">
        <f>IF('Crisis Indicator Data'!#REF!="No Data",1,IF(#REF!&lt;&gt;"",1,0))</f>
        <v>#REF!</v>
      </c>
      <c r="AF125" s="211" t="e">
        <f>IF('Crisis Indicator Data'!#REF!="No Data",1,IF(#REF!&lt;&gt;"",1,0))</f>
        <v>#REF!</v>
      </c>
      <c r="AG125" s="211" t="e">
        <f>IF('Crisis Indicator Data'!#REF!="No Data",1,IF(#REF!&lt;&gt;"",1,0))</f>
        <v>#REF!</v>
      </c>
      <c r="AH125" s="211" t="e">
        <f>IF('Crisis Indicator Data'!#REF!="No Data",1,IF(#REF!&lt;&gt;"",1,0))</f>
        <v>#REF!</v>
      </c>
      <c r="AI125" s="211" t="e">
        <f>IF('Crisis Indicator Data'!#REF!="No Data",1,IF(#REF!&lt;&gt;"",1,0))</f>
        <v>#REF!</v>
      </c>
      <c r="AJ125" s="211" t="e">
        <f>IF('Crisis Indicator Data'!#REF!="No Data",1,IF(#REF!&lt;&gt;"",1,0))</f>
        <v>#REF!</v>
      </c>
      <c r="AK125" s="211" t="e">
        <f>IF('Crisis Indicator Data'!#REF!="No Data",1,IF(#REF!&lt;&gt;"",1,0))</f>
        <v>#REF!</v>
      </c>
      <c r="AL125" s="211" t="e">
        <f>IF('Crisis Indicator Data'!#REF!="No Data",1,IF(#REF!&lt;&gt;"",1,0))</f>
        <v>#REF!</v>
      </c>
      <c r="AM125" s="211" t="e">
        <f>IF('Crisis Indicator Data'!#REF!="No Data",1,IF(#REF!&lt;&gt;"",1,0))</f>
        <v>#REF!</v>
      </c>
      <c r="AN125" s="211" t="e">
        <f>IF('Crisis Indicator Data'!#REF!="No Data",1,IF(#REF!&lt;&gt;"",1,0))</f>
        <v>#REF!</v>
      </c>
      <c r="AO125" s="211" t="e">
        <f>IF('Crisis Indicator Data'!#REF!="No Data",1,IF(#REF!&lt;&gt;"",1,0))</f>
        <v>#REF!</v>
      </c>
      <c r="AP125" s="211" t="e">
        <f>IF('Crisis Indicator Data'!#REF!="No Data",1,IF(#REF!&lt;&gt;"",1,0))</f>
        <v>#REF!</v>
      </c>
      <c r="AQ125" s="211" t="e">
        <f>IF('Crisis Indicator Data'!#REF!="No Data",1,IF(#REF!&lt;&gt;"",1,0))</f>
        <v>#REF!</v>
      </c>
      <c r="AR125" s="211" t="e">
        <f>IF('Crisis Indicator Data'!#REF!="No Data",1,IF(#REF!&lt;&gt;"",1,0))</f>
        <v>#REF!</v>
      </c>
      <c r="AS125" s="211" t="e">
        <f>IF('Crisis Indicator Data'!#REF!="No Data",1,IF(#REF!&lt;&gt;"",1,0))</f>
        <v>#REF!</v>
      </c>
      <c r="AT125" s="211" t="e">
        <f>IF('Crisis Indicator Data'!#REF!="No Data",1,IF(#REF!&lt;&gt;"",1,0))</f>
        <v>#REF!</v>
      </c>
      <c r="AU125" s="211" t="e">
        <f>IF('Crisis Indicator Data'!#REF!="No Data",1,IF(#REF!&lt;&gt;"",1,0))</f>
        <v>#REF!</v>
      </c>
      <c r="AV125" s="211" t="e">
        <f>IF('Crisis Indicator Data'!#REF!="No Data",1,IF(#REF!&lt;&gt;"",1,0))</f>
        <v>#REF!</v>
      </c>
      <c r="AW125" s="211" t="e">
        <f>IF('Crisis Indicator Data'!#REF!="No Data",1,IF(#REF!&lt;&gt;"",1,0))</f>
        <v>#REF!</v>
      </c>
      <c r="AX125" s="211" t="e">
        <f>IF('Crisis Indicator Data'!#REF!="No Data",1,IF(#REF!&lt;&gt;"",1,0))</f>
        <v>#REF!</v>
      </c>
      <c r="AY125" s="211" t="e">
        <f>IF('Crisis Indicator Data'!#REF!="No Data",1,IF(#REF!&lt;&gt;"",1,0))</f>
        <v>#REF!</v>
      </c>
      <c r="AZ125" s="211" t="e">
        <f>IF('Crisis Indicator Data'!#REF!="No Data",1,IF(#REF!&lt;&gt;"",1,0))</f>
        <v>#REF!</v>
      </c>
      <c r="BA125" t="e">
        <f t="shared" si="6"/>
        <v>#REF!</v>
      </c>
      <c r="BB125" s="22" t="e">
        <f t="shared" si="7"/>
        <v>#REF!</v>
      </c>
    </row>
    <row r="126" spans="1:54" x14ac:dyDescent="0.25">
      <c r="A126" t="s">
        <v>8559</v>
      </c>
      <c r="B126" s="211" t="e">
        <f>IF('Crisis Indicator Data'!#REF!="No Data",1,IF(#REF!&lt;&gt;"",1,0))</f>
        <v>#REF!</v>
      </c>
      <c r="C126" s="211" t="e">
        <f>IF('Crisis Indicator Data'!#REF!="No Data",1,IF(#REF!&lt;&gt;"",1,0))</f>
        <v>#REF!</v>
      </c>
      <c r="D126" s="211" t="e">
        <f>IF('Crisis Indicator Data'!#REF!="No Data",1,IF(#REF!&lt;&gt;"",1,0))</f>
        <v>#REF!</v>
      </c>
      <c r="E126" s="211" t="e">
        <f>IF('Crisis Indicator Data'!#REF!="No Data",1,IF(#REF!&lt;&gt;"",1,0))</f>
        <v>#REF!</v>
      </c>
      <c r="F126" s="211" t="e">
        <f>IF('Crisis Indicator Data'!#REF!="No Data",1,IF(#REF!&lt;&gt;"",1,0))</f>
        <v>#REF!</v>
      </c>
      <c r="G126" s="211" t="e">
        <f>IF('Crisis Indicator Data'!#REF!="No Data",1,IF(#REF!&lt;&gt;"",1,0))</f>
        <v>#REF!</v>
      </c>
      <c r="H126" s="211" t="e">
        <f>IF('Crisis Indicator Data'!#REF!="No Data",1,IF(#REF!&lt;&gt;"",1,0))</f>
        <v>#REF!</v>
      </c>
      <c r="I126" s="211" t="e">
        <f>IF('Crisis Indicator Data'!#REF!="No Data",1,IF(#REF!&lt;&gt;"",1,0))</f>
        <v>#REF!</v>
      </c>
      <c r="J126" s="211" t="e">
        <f>IF('Crisis Indicator Data'!#REF!="No Data",1,IF(#REF!&lt;&gt;"",1,0))</f>
        <v>#REF!</v>
      </c>
      <c r="K126" s="211" t="e">
        <f>IF('Crisis Indicator Data'!#REF!="No Data",1,IF(#REF!&lt;&gt;"",1,0))</f>
        <v>#REF!</v>
      </c>
      <c r="L126" s="211" t="e">
        <f>IF('Crisis Indicator Data'!#REF!="No Data",1,IF(#REF!&lt;&gt;"",1,0))</f>
        <v>#REF!</v>
      </c>
      <c r="M126" s="211" t="e">
        <f>IF('Crisis Indicator Data'!#REF!="No Data",1,IF(#REF!&lt;&gt;"",1,0))</f>
        <v>#REF!</v>
      </c>
      <c r="N126" s="211" t="e">
        <f>IF('Crisis Indicator Data'!#REF!="No Data",1,IF(#REF!&lt;&gt;"",1,0))</f>
        <v>#REF!</v>
      </c>
      <c r="O126" s="211" t="e">
        <f>IF('Crisis Indicator Data'!#REF!="No Data",1,IF(#REF!&lt;&gt;"",1,0))</f>
        <v>#REF!</v>
      </c>
      <c r="P126" s="211" t="e">
        <f>IF('Crisis Indicator Data'!#REF!="No Data",1,IF(#REF!&lt;&gt;"",1,0))</f>
        <v>#REF!</v>
      </c>
      <c r="Q126" s="211" t="e">
        <f>IF('Crisis Indicator Data'!#REF!="No Data",1,IF(#REF!&lt;&gt;"",1,0))</f>
        <v>#REF!</v>
      </c>
      <c r="R126" s="211" t="e">
        <f>IF('Crisis Indicator Data'!#REF!="No Data",1,IF(#REF!&lt;&gt;"",1,0))</f>
        <v>#REF!</v>
      </c>
      <c r="S126" s="211" t="e">
        <f>IF('Crisis Indicator Data'!#REF!="No Data",1,IF(#REF!&lt;&gt;"",1,0))</f>
        <v>#REF!</v>
      </c>
      <c r="T126" s="211" t="e">
        <f>IF('Crisis Indicator Data'!#REF!="No Data",1,IF(#REF!&lt;&gt;"",1,0))</f>
        <v>#REF!</v>
      </c>
      <c r="U126" s="211" t="e">
        <f>IF('Crisis Indicator Data'!#REF!="No Data",1,IF(#REF!&lt;&gt;"",1,0))</f>
        <v>#REF!</v>
      </c>
      <c r="V126" s="211" t="e">
        <f>IF('Crisis Indicator Data'!#REF!="No Data",1,IF(#REF!&lt;&gt;"",1,0))</f>
        <v>#REF!</v>
      </c>
      <c r="W126" s="211" t="e">
        <f>IF('Crisis Indicator Data'!#REF!="No Data",1,IF(#REF!&lt;&gt;"",1,0))</f>
        <v>#REF!</v>
      </c>
      <c r="X126" s="211" t="e">
        <f>IF('Crisis Indicator Data'!#REF!="No Data",1,IF(#REF!&lt;&gt;"",1,0))</f>
        <v>#REF!</v>
      </c>
      <c r="Y126" s="211" t="e">
        <f>IF('Crisis Indicator Data'!#REF!="No Data",1,IF(#REF!&lt;&gt;"",1,0))</f>
        <v>#REF!</v>
      </c>
      <c r="Z126" s="211" t="e">
        <f>IF('Crisis Indicator Data'!#REF!="No Data",1,IF(#REF!&lt;&gt;"",1,0))</f>
        <v>#REF!</v>
      </c>
      <c r="AA126" s="211" t="e">
        <f>IF('Crisis Indicator Data'!#REF!="No Data",1,IF(#REF!&lt;&gt;"",1,0))</f>
        <v>#REF!</v>
      </c>
      <c r="AB126" s="211" t="e">
        <f>IF('Crisis Indicator Data'!#REF!="No Data",1,IF(#REF!&lt;&gt;"",1,0))</f>
        <v>#REF!</v>
      </c>
      <c r="AC126" s="211" t="e">
        <f>IF('Crisis Indicator Data'!#REF!="No Data",1,IF(#REF!&lt;&gt;"",1,0))</f>
        <v>#REF!</v>
      </c>
      <c r="AD126" s="211" t="e">
        <f>IF('Crisis Indicator Data'!#REF!="No Data",1,IF(#REF!&lt;&gt;"",1,0))</f>
        <v>#REF!</v>
      </c>
      <c r="AE126" s="211" t="e">
        <f>IF('Crisis Indicator Data'!#REF!="No Data",1,IF(#REF!&lt;&gt;"",1,0))</f>
        <v>#REF!</v>
      </c>
      <c r="AF126" s="211" t="e">
        <f>IF('Crisis Indicator Data'!#REF!="No Data",1,IF(#REF!&lt;&gt;"",1,0))</f>
        <v>#REF!</v>
      </c>
      <c r="AG126" s="211" t="e">
        <f>IF('Crisis Indicator Data'!#REF!="No Data",1,IF(#REF!&lt;&gt;"",1,0))</f>
        <v>#REF!</v>
      </c>
      <c r="AH126" s="211" t="e">
        <f>IF('Crisis Indicator Data'!#REF!="No Data",1,IF(#REF!&lt;&gt;"",1,0))</f>
        <v>#REF!</v>
      </c>
      <c r="AI126" s="211" t="e">
        <f>IF('Crisis Indicator Data'!#REF!="No Data",1,IF(#REF!&lt;&gt;"",1,0))</f>
        <v>#REF!</v>
      </c>
      <c r="AJ126" s="211" t="e">
        <f>IF('Crisis Indicator Data'!#REF!="No Data",1,IF(#REF!&lt;&gt;"",1,0))</f>
        <v>#REF!</v>
      </c>
      <c r="AK126" s="211" t="e">
        <f>IF('Crisis Indicator Data'!#REF!="No Data",1,IF(#REF!&lt;&gt;"",1,0))</f>
        <v>#REF!</v>
      </c>
      <c r="AL126" s="211" t="e">
        <f>IF('Crisis Indicator Data'!#REF!="No Data",1,IF(#REF!&lt;&gt;"",1,0))</f>
        <v>#REF!</v>
      </c>
      <c r="AM126" s="211" t="e">
        <f>IF('Crisis Indicator Data'!#REF!="No Data",1,IF(#REF!&lt;&gt;"",1,0))</f>
        <v>#REF!</v>
      </c>
      <c r="AN126" s="211" t="e">
        <f>IF('Crisis Indicator Data'!#REF!="No Data",1,IF(#REF!&lt;&gt;"",1,0))</f>
        <v>#REF!</v>
      </c>
      <c r="AO126" s="211" t="e">
        <f>IF('Crisis Indicator Data'!#REF!="No Data",1,IF(#REF!&lt;&gt;"",1,0))</f>
        <v>#REF!</v>
      </c>
      <c r="AP126" s="211" t="e">
        <f>IF('Crisis Indicator Data'!#REF!="No Data",1,IF(#REF!&lt;&gt;"",1,0))</f>
        <v>#REF!</v>
      </c>
      <c r="AQ126" s="211" t="e">
        <f>IF('Crisis Indicator Data'!#REF!="No Data",1,IF(#REF!&lt;&gt;"",1,0))</f>
        <v>#REF!</v>
      </c>
      <c r="AR126" s="211" t="e">
        <f>IF('Crisis Indicator Data'!#REF!="No Data",1,IF(#REF!&lt;&gt;"",1,0))</f>
        <v>#REF!</v>
      </c>
      <c r="AS126" s="211" t="e">
        <f>IF('Crisis Indicator Data'!#REF!="No Data",1,IF(#REF!&lt;&gt;"",1,0))</f>
        <v>#REF!</v>
      </c>
      <c r="AT126" s="211" t="e">
        <f>IF('Crisis Indicator Data'!#REF!="No Data",1,IF(#REF!&lt;&gt;"",1,0))</f>
        <v>#REF!</v>
      </c>
      <c r="AU126" s="211" t="e">
        <f>IF('Crisis Indicator Data'!#REF!="No Data",1,IF(#REF!&lt;&gt;"",1,0))</f>
        <v>#REF!</v>
      </c>
      <c r="AV126" s="211" t="e">
        <f>IF('Crisis Indicator Data'!#REF!="No Data",1,IF(#REF!&lt;&gt;"",1,0))</f>
        <v>#REF!</v>
      </c>
      <c r="AW126" s="211" t="e">
        <f>IF('Crisis Indicator Data'!#REF!="No Data",1,IF(#REF!&lt;&gt;"",1,0))</f>
        <v>#REF!</v>
      </c>
      <c r="AX126" s="211" t="e">
        <f>IF('Crisis Indicator Data'!#REF!="No Data",1,IF(#REF!&lt;&gt;"",1,0))</f>
        <v>#REF!</v>
      </c>
      <c r="AY126" s="211" t="e">
        <f>IF('Crisis Indicator Data'!#REF!="No Data",1,IF(#REF!&lt;&gt;"",1,0))</f>
        <v>#REF!</v>
      </c>
      <c r="AZ126" s="211" t="e">
        <f>IF('Crisis Indicator Data'!#REF!="No Data",1,IF(#REF!&lt;&gt;"",1,0))</f>
        <v>#REF!</v>
      </c>
      <c r="BA126" t="e">
        <f t="shared" si="6"/>
        <v>#REF!</v>
      </c>
      <c r="BB126" s="22" t="e">
        <f t="shared" si="7"/>
        <v>#REF!</v>
      </c>
    </row>
    <row r="127" spans="1:54" x14ac:dyDescent="0.25">
      <c r="A127" t="s">
        <v>8564</v>
      </c>
      <c r="B127" s="211" t="e">
        <f>IF('Crisis Indicator Data'!#REF!="No Data",1,IF(#REF!&lt;&gt;"",1,0))</f>
        <v>#REF!</v>
      </c>
      <c r="C127" s="211" t="e">
        <f>IF('Crisis Indicator Data'!#REF!="No Data",1,IF(#REF!&lt;&gt;"",1,0))</f>
        <v>#REF!</v>
      </c>
      <c r="D127" s="211" t="e">
        <f>IF('Crisis Indicator Data'!#REF!="No Data",1,IF(#REF!&lt;&gt;"",1,0))</f>
        <v>#REF!</v>
      </c>
      <c r="E127" s="211" t="e">
        <f>IF('Crisis Indicator Data'!#REF!="No Data",1,IF(#REF!&lt;&gt;"",1,0))</f>
        <v>#REF!</v>
      </c>
      <c r="F127" s="211" t="e">
        <f>IF('Crisis Indicator Data'!#REF!="No Data",1,IF(#REF!&lt;&gt;"",1,0))</f>
        <v>#REF!</v>
      </c>
      <c r="G127" s="211" t="e">
        <f>IF('Crisis Indicator Data'!#REF!="No Data",1,IF(#REF!&lt;&gt;"",1,0))</f>
        <v>#REF!</v>
      </c>
      <c r="H127" s="211" t="e">
        <f>IF('Crisis Indicator Data'!#REF!="No Data",1,IF(#REF!&lt;&gt;"",1,0))</f>
        <v>#REF!</v>
      </c>
      <c r="I127" s="211" t="e">
        <f>IF('Crisis Indicator Data'!#REF!="No Data",1,IF(#REF!&lt;&gt;"",1,0))</f>
        <v>#REF!</v>
      </c>
      <c r="J127" s="211" t="e">
        <f>IF('Crisis Indicator Data'!#REF!="No Data",1,IF(#REF!&lt;&gt;"",1,0))</f>
        <v>#REF!</v>
      </c>
      <c r="K127" s="211" t="e">
        <f>IF('Crisis Indicator Data'!#REF!="No Data",1,IF(#REF!&lt;&gt;"",1,0))</f>
        <v>#REF!</v>
      </c>
      <c r="L127" s="211" t="e">
        <f>IF('Crisis Indicator Data'!#REF!="No Data",1,IF(#REF!&lt;&gt;"",1,0))</f>
        <v>#REF!</v>
      </c>
      <c r="M127" s="211" t="e">
        <f>IF('Crisis Indicator Data'!#REF!="No Data",1,IF(#REF!&lt;&gt;"",1,0))</f>
        <v>#REF!</v>
      </c>
      <c r="N127" s="211" t="e">
        <f>IF('Crisis Indicator Data'!#REF!="No Data",1,IF(#REF!&lt;&gt;"",1,0))</f>
        <v>#REF!</v>
      </c>
      <c r="O127" s="211" t="e">
        <f>IF('Crisis Indicator Data'!#REF!="No Data",1,IF(#REF!&lt;&gt;"",1,0))</f>
        <v>#REF!</v>
      </c>
      <c r="P127" s="211" t="e">
        <f>IF('Crisis Indicator Data'!#REF!="No Data",1,IF(#REF!&lt;&gt;"",1,0))</f>
        <v>#REF!</v>
      </c>
      <c r="Q127" s="211" t="e">
        <f>IF('Crisis Indicator Data'!#REF!="No Data",1,IF(#REF!&lt;&gt;"",1,0))</f>
        <v>#REF!</v>
      </c>
      <c r="R127" s="211" t="e">
        <f>IF('Crisis Indicator Data'!#REF!="No Data",1,IF(#REF!&lt;&gt;"",1,0))</f>
        <v>#REF!</v>
      </c>
      <c r="S127" s="211" t="e">
        <f>IF('Crisis Indicator Data'!#REF!="No Data",1,IF(#REF!&lt;&gt;"",1,0))</f>
        <v>#REF!</v>
      </c>
      <c r="T127" s="211" t="e">
        <f>IF('Crisis Indicator Data'!#REF!="No Data",1,IF(#REF!&lt;&gt;"",1,0))</f>
        <v>#REF!</v>
      </c>
      <c r="U127" s="211" t="e">
        <f>IF('Crisis Indicator Data'!#REF!="No Data",1,IF(#REF!&lt;&gt;"",1,0))</f>
        <v>#REF!</v>
      </c>
      <c r="V127" s="211" t="e">
        <f>IF('Crisis Indicator Data'!#REF!="No Data",1,IF(#REF!&lt;&gt;"",1,0))</f>
        <v>#REF!</v>
      </c>
      <c r="W127" s="211" t="e">
        <f>IF('Crisis Indicator Data'!#REF!="No Data",1,IF(#REF!&lt;&gt;"",1,0))</f>
        <v>#REF!</v>
      </c>
      <c r="X127" s="211" t="e">
        <f>IF('Crisis Indicator Data'!#REF!="No Data",1,IF(#REF!&lt;&gt;"",1,0))</f>
        <v>#REF!</v>
      </c>
      <c r="Y127" s="211" t="e">
        <f>IF('Crisis Indicator Data'!#REF!="No Data",1,IF(#REF!&lt;&gt;"",1,0))</f>
        <v>#REF!</v>
      </c>
      <c r="Z127" s="211" t="e">
        <f>IF('Crisis Indicator Data'!#REF!="No Data",1,IF(#REF!&lt;&gt;"",1,0))</f>
        <v>#REF!</v>
      </c>
      <c r="AA127" s="211" t="e">
        <f>IF('Crisis Indicator Data'!#REF!="No Data",1,IF(#REF!&lt;&gt;"",1,0))</f>
        <v>#REF!</v>
      </c>
      <c r="AB127" s="211" t="e">
        <f>IF('Crisis Indicator Data'!#REF!="No Data",1,IF(#REF!&lt;&gt;"",1,0))</f>
        <v>#REF!</v>
      </c>
      <c r="AC127" s="211" t="e">
        <f>IF('Crisis Indicator Data'!#REF!="No Data",1,IF(#REF!&lt;&gt;"",1,0))</f>
        <v>#REF!</v>
      </c>
      <c r="AD127" s="211" t="e">
        <f>IF('Crisis Indicator Data'!#REF!="No Data",1,IF(#REF!&lt;&gt;"",1,0))</f>
        <v>#REF!</v>
      </c>
      <c r="AE127" s="211" t="e">
        <f>IF('Crisis Indicator Data'!#REF!="No Data",1,IF(#REF!&lt;&gt;"",1,0))</f>
        <v>#REF!</v>
      </c>
      <c r="AF127" s="211" t="e">
        <f>IF('Crisis Indicator Data'!#REF!="No Data",1,IF(#REF!&lt;&gt;"",1,0))</f>
        <v>#REF!</v>
      </c>
      <c r="AG127" s="211" t="e">
        <f>IF('Crisis Indicator Data'!#REF!="No Data",1,IF(#REF!&lt;&gt;"",1,0))</f>
        <v>#REF!</v>
      </c>
      <c r="AH127" s="211" t="e">
        <f>IF('Crisis Indicator Data'!#REF!="No Data",1,IF(#REF!&lt;&gt;"",1,0))</f>
        <v>#REF!</v>
      </c>
      <c r="AI127" s="211" t="e">
        <f>IF('Crisis Indicator Data'!#REF!="No Data",1,IF(#REF!&lt;&gt;"",1,0))</f>
        <v>#REF!</v>
      </c>
      <c r="AJ127" s="211" t="e">
        <f>IF('Crisis Indicator Data'!#REF!="No Data",1,IF(#REF!&lt;&gt;"",1,0))</f>
        <v>#REF!</v>
      </c>
      <c r="AK127" s="211" t="e">
        <f>IF('Crisis Indicator Data'!#REF!="No Data",1,IF(#REF!&lt;&gt;"",1,0))</f>
        <v>#REF!</v>
      </c>
      <c r="AL127" s="211" t="e">
        <f>IF('Crisis Indicator Data'!#REF!="No Data",1,IF(#REF!&lt;&gt;"",1,0))</f>
        <v>#REF!</v>
      </c>
      <c r="AM127" s="211" t="e">
        <f>IF('Crisis Indicator Data'!#REF!="No Data",1,IF(#REF!&lt;&gt;"",1,0))</f>
        <v>#REF!</v>
      </c>
      <c r="AN127" s="211" t="e">
        <f>IF('Crisis Indicator Data'!#REF!="No Data",1,IF(#REF!&lt;&gt;"",1,0))</f>
        <v>#REF!</v>
      </c>
      <c r="AO127" s="211" t="e">
        <f>IF('Crisis Indicator Data'!#REF!="No Data",1,IF(#REF!&lt;&gt;"",1,0))</f>
        <v>#REF!</v>
      </c>
      <c r="AP127" s="211" t="e">
        <f>IF('Crisis Indicator Data'!#REF!="No Data",1,IF(#REF!&lt;&gt;"",1,0))</f>
        <v>#REF!</v>
      </c>
      <c r="AQ127" s="211" t="e">
        <f>IF('Crisis Indicator Data'!#REF!="No Data",1,IF(#REF!&lt;&gt;"",1,0))</f>
        <v>#REF!</v>
      </c>
      <c r="AR127" s="211" t="e">
        <f>IF('Crisis Indicator Data'!#REF!="No Data",1,IF(#REF!&lt;&gt;"",1,0))</f>
        <v>#REF!</v>
      </c>
      <c r="AS127" s="211" t="e">
        <f>IF('Crisis Indicator Data'!#REF!="No Data",1,IF(#REF!&lt;&gt;"",1,0))</f>
        <v>#REF!</v>
      </c>
      <c r="AT127" s="211" t="e">
        <f>IF('Crisis Indicator Data'!#REF!="No Data",1,IF(#REF!&lt;&gt;"",1,0))</f>
        <v>#REF!</v>
      </c>
      <c r="AU127" s="211" t="e">
        <f>IF('Crisis Indicator Data'!#REF!="No Data",1,IF(#REF!&lt;&gt;"",1,0))</f>
        <v>#REF!</v>
      </c>
      <c r="AV127" s="211" t="e">
        <f>IF('Crisis Indicator Data'!#REF!="No Data",1,IF(#REF!&lt;&gt;"",1,0))</f>
        <v>#REF!</v>
      </c>
      <c r="AW127" s="211" t="e">
        <f>IF('Crisis Indicator Data'!#REF!="No Data",1,IF(#REF!&lt;&gt;"",1,0))</f>
        <v>#REF!</v>
      </c>
      <c r="AX127" s="211" t="e">
        <f>IF('Crisis Indicator Data'!#REF!="No Data",1,IF(#REF!&lt;&gt;"",1,0))</f>
        <v>#REF!</v>
      </c>
      <c r="AY127" s="211" t="e">
        <f>IF('Crisis Indicator Data'!#REF!="No Data",1,IF(#REF!&lt;&gt;"",1,0))</f>
        <v>#REF!</v>
      </c>
      <c r="AZ127" s="211" t="e">
        <f>IF('Crisis Indicator Data'!#REF!="No Data",1,IF(#REF!&lt;&gt;"",1,0))</f>
        <v>#REF!</v>
      </c>
      <c r="BA127" t="e">
        <f t="shared" si="6"/>
        <v>#REF!</v>
      </c>
      <c r="BB127" s="22" t="e">
        <f t="shared" si="7"/>
        <v>#REF!</v>
      </c>
    </row>
    <row r="128" spans="1:54" x14ac:dyDescent="0.25">
      <c r="A128" t="s">
        <v>8572</v>
      </c>
      <c r="B128" s="211" t="e">
        <f>IF('Crisis Indicator Data'!#REF!="No Data",1,IF(#REF!&lt;&gt;"",1,0))</f>
        <v>#REF!</v>
      </c>
      <c r="C128" s="211" t="e">
        <f>IF('Crisis Indicator Data'!#REF!="No Data",1,IF(#REF!&lt;&gt;"",1,0))</f>
        <v>#REF!</v>
      </c>
      <c r="D128" s="211" t="e">
        <f>IF('Crisis Indicator Data'!#REF!="No Data",1,IF(#REF!&lt;&gt;"",1,0))</f>
        <v>#REF!</v>
      </c>
      <c r="E128" s="211" t="e">
        <f>IF('Crisis Indicator Data'!#REF!="No Data",1,IF(#REF!&lt;&gt;"",1,0))</f>
        <v>#REF!</v>
      </c>
      <c r="F128" s="211" t="e">
        <f>IF('Crisis Indicator Data'!#REF!="No Data",1,IF(#REF!&lt;&gt;"",1,0))</f>
        <v>#REF!</v>
      </c>
      <c r="G128" s="211" t="e">
        <f>IF('Crisis Indicator Data'!#REF!="No Data",1,IF(#REF!&lt;&gt;"",1,0))</f>
        <v>#REF!</v>
      </c>
      <c r="H128" s="211" t="e">
        <f>IF('Crisis Indicator Data'!#REF!="No Data",1,IF(#REF!&lt;&gt;"",1,0))</f>
        <v>#REF!</v>
      </c>
      <c r="I128" s="211" t="e">
        <f>IF('Crisis Indicator Data'!#REF!="No Data",1,IF(#REF!&lt;&gt;"",1,0))</f>
        <v>#REF!</v>
      </c>
      <c r="J128" s="211" t="e">
        <f>IF('Crisis Indicator Data'!#REF!="No Data",1,IF(#REF!&lt;&gt;"",1,0))</f>
        <v>#REF!</v>
      </c>
      <c r="K128" s="211" t="e">
        <f>IF('Crisis Indicator Data'!#REF!="No Data",1,IF(#REF!&lt;&gt;"",1,0))</f>
        <v>#REF!</v>
      </c>
      <c r="L128" s="211" t="e">
        <f>IF('Crisis Indicator Data'!#REF!="No Data",1,IF(#REF!&lt;&gt;"",1,0))</f>
        <v>#REF!</v>
      </c>
      <c r="M128" s="211" t="e">
        <f>IF('Crisis Indicator Data'!#REF!="No Data",1,IF(#REF!&lt;&gt;"",1,0))</f>
        <v>#REF!</v>
      </c>
      <c r="N128" s="211" t="e">
        <f>IF('Crisis Indicator Data'!#REF!="No Data",1,IF(#REF!&lt;&gt;"",1,0))</f>
        <v>#REF!</v>
      </c>
      <c r="O128" s="211" t="e">
        <f>IF('Crisis Indicator Data'!#REF!="No Data",1,IF(#REF!&lt;&gt;"",1,0))</f>
        <v>#REF!</v>
      </c>
      <c r="P128" s="211" t="e">
        <f>IF('Crisis Indicator Data'!#REF!="No Data",1,IF(#REF!&lt;&gt;"",1,0))</f>
        <v>#REF!</v>
      </c>
      <c r="Q128" s="211" t="e">
        <f>IF('Crisis Indicator Data'!#REF!="No Data",1,IF(#REF!&lt;&gt;"",1,0))</f>
        <v>#REF!</v>
      </c>
      <c r="R128" s="211" t="e">
        <f>IF('Crisis Indicator Data'!#REF!="No Data",1,IF(#REF!&lt;&gt;"",1,0))</f>
        <v>#REF!</v>
      </c>
      <c r="S128" s="211" t="e">
        <f>IF('Crisis Indicator Data'!#REF!="No Data",1,IF(#REF!&lt;&gt;"",1,0))</f>
        <v>#REF!</v>
      </c>
      <c r="T128" s="211" t="e">
        <f>IF('Crisis Indicator Data'!#REF!="No Data",1,IF(#REF!&lt;&gt;"",1,0))</f>
        <v>#REF!</v>
      </c>
      <c r="U128" s="211" t="e">
        <f>IF('Crisis Indicator Data'!#REF!="No Data",1,IF(#REF!&lt;&gt;"",1,0))</f>
        <v>#REF!</v>
      </c>
      <c r="V128" s="211" t="e">
        <f>IF('Crisis Indicator Data'!#REF!="No Data",1,IF(#REF!&lt;&gt;"",1,0))</f>
        <v>#REF!</v>
      </c>
      <c r="W128" s="211" t="e">
        <f>IF('Crisis Indicator Data'!#REF!="No Data",1,IF(#REF!&lt;&gt;"",1,0))</f>
        <v>#REF!</v>
      </c>
      <c r="X128" s="211" t="e">
        <f>IF('Crisis Indicator Data'!#REF!="No Data",1,IF(#REF!&lt;&gt;"",1,0))</f>
        <v>#REF!</v>
      </c>
      <c r="Y128" s="211" t="e">
        <f>IF('Crisis Indicator Data'!#REF!="No Data",1,IF(#REF!&lt;&gt;"",1,0))</f>
        <v>#REF!</v>
      </c>
      <c r="Z128" s="211" t="e">
        <f>IF('Crisis Indicator Data'!#REF!="No Data",1,IF(#REF!&lt;&gt;"",1,0))</f>
        <v>#REF!</v>
      </c>
      <c r="AA128" s="211" t="e">
        <f>IF('Crisis Indicator Data'!#REF!="No Data",1,IF(#REF!&lt;&gt;"",1,0))</f>
        <v>#REF!</v>
      </c>
      <c r="AB128" s="211" t="e">
        <f>IF('Crisis Indicator Data'!#REF!="No Data",1,IF(#REF!&lt;&gt;"",1,0))</f>
        <v>#REF!</v>
      </c>
      <c r="AC128" s="211" t="e">
        <f>IF('Crisis Indicator Data'!#REF!="No Data",1,IF(#REF!&lt;&gt;"",1,0))</f>
        <v>#REF!</v>
      </c>
      <c r="AD128" s="211" t="e">
        <f>IF('Crisis Indicator Data'!#REF!="No Data",1,IF(#REF!&lt;&gt;"",1,0))</f>
        <v>#REF!</v>
      </c>
      <c r="AE128" s="211" t="e">
        <f>IF('Crisis Indicator Data'!#REF!="No Data",1,IF(#REF!&lt;&gt;"",1,0))</f>
        <v>#REF!</v>
      </c>
      <c r="AF128" s="211" t="e">
        <f>IF('Crisis Indicator Data'!#REF!="No Data",1,IF(#REF!&lt;&gt;"",1,0))</f>
        <v>#REF!</v>
      </c>
      <c r="AG128" s="211" t="e">
        <f>IF('Crisis Indicator Data'!#REF!="No Data",1,IF(#REF!&lt;&gt;"",1,0))</f>
        <v>#REF!</v>
      </c>
      <c r="AH128" s="211" t="e">
        <f>IF('Crisis Indicator Data'!#REF!="No Data",1,IF(#REF!&lt;&gt;"",1,0))</f>
        <v>#REF!</v>
      </c>
      <c r="AI128" s="211" t="e">
        <f>IF('Crisis Indicator Data'!#REF!="No Data",1,IF(#REF!&lt;&gt;"",1,0))</f>
        <v>#REF!</v>
      </c>
      <c r="AJ128" s="211" t="e">
        <f>IF('Crisis Indicator Data'!#REF!="No Data",1,IF(#REF!&lt;&gt;"",1,0))</f>
        <v>#REF!</v>
      </c>
      <c r="AK128" s="211" t="e">
        <f>IF('Crisis Indicator Data'!#REF!="No Data",1,IF(#REF!&lt;&gt;"",1,0))</f>
        <v>#REF!</v>
      </c>
      <c r="AL128" s="211" t="e">
        <f>IF('Crisis Indicator Data'!#REF!="No Data",1,IF(#REF!&lt;&gt;"",1,0))</f>
        <v>#REF!</v>
      </c>
      <c r="AM128" s="211" t="e">
        <f>IF('Crisis Indicator Data'!#REF!="No Data",1,IF(#REF!&lt;&gt;"",1,0))</f>
        <v>#REF!</v>
      </c>
      <c r="AN128" s="211" t="e">
        <f>IF('Crisis Indicator Data'!#REF!="No Data",1,IF(#REF!&lt;&gt;"",1,0))</f>
        <v>#REF!</v>
      </c>
      <c r="AO128" s="211" t="e">
        <f>IF('Crisis Indicator Data'!#REF!="No Data",1,IF(#REF!&lt;&gt;"",1,0))</f>
        <v>#REF!</v>
      </c>
      <c r="AP128" s="211" t="e">
        <f>IF('Crisis Indicator Data'!#REF!="No Data",1,IF(#REF!&lt;&gt;"",1,0))</f>
        <v>#REF!</v>
      </c>
      <c r="AQ128" s="211" t="e">
        <f>IF('Crisis Indicator Data'!#REF!="No Data",1,IF(#REF!&lt;&gt;"",1,0))</f>
        <v>#REF!</v>
      </c>
      <c r="AR128" s="211" t="e">
        <f>IF('Crisis Indicator Data'!#REF!="No Data",1,IF(#REF!&lt;&gt;"",1,0))</f>
        <v>#REF!</v>
      </c>
      <c r="AS128" s="211" t="e">
        <f>IF('Crisis Indicator Data'!#REF!="No Data",1,IF(#REF!&lt;&gt;"",1,0))</f>
        <v>#REF!</v>
      </c>
      <c r="AT128" s="211" t="e">
        <f>IF('Crisis Indicator Data'!#REF!="No Data",1,IF(#REF!&lt;&gt;"",1,0))</f>
        <v>#REF!</v>
      </c>
      <c r="AU128" s="211" t="e">
        <f>IF('Crisis Indicator Data'!#REF!="No Data",1,IF(#REF!&lt;&gt;"",1,0))</f>
        <v>#REF!</v>
      </c>
      <c r="AV128" s="211" t="e">
        <f>IF('Crisis Indicator Data'!#REF!="No Data",1,IF(#REF!&lt;&gt;"",1,0))</f>
        <v>#REF!</v>
      </c>
      <c r="AW128" s="211" t="e">
        <f>IF('Crisis Indicator Data'!#REF!="No Data",1,IF(#REF!&lt;&gt;"",1,0))</f>
        <v>#REF!</v>
      </c>
      <c r="AX128" s="211" t="e">
        <f>IF('Crisis Indicator Data'!#REF!="No Data",1,IF(#REF!&lt;&gt;"",1,0))</f>
        <v>#REF!</v>
      </c>
      <c r="AY128" s="211" t="e">
        <f>IF('Crisis Indicator Data'!#REF!="No Data",1,IF(#REF!&lt;&gt;"",1,0))</f>
        <v>#REF!</v>
      </c>
      <c r="AZ128" s="211" t="e">
        <f>IF('Crisis Indicator Data'!#REF!="No Data",1,IF(#REF!&lt;&gt;"",1,0))</f>
        <v>#REF!</v>
      </c>
      <c r="BA128" t="e">
        <f t="shared" si="6"/>
        <v>#REF!</v>
      </c>
      <c r="BB128" s="22" t="e">
        <f t="shared" si="7"/>
        <v>#REF!</v>
      </c>
    </row>
    <row r="129" spans="1:54" x14ac:dyDescent="0.25">
      <c r="A129" t="s">
        <v>8573</v>
      </c>
      <c r="B129" s="211" t="e">
        <f>IF('Crisis Indicator Data'!#REF!="No Data",1,IF(#REF!&lt;&gt;"",1,0))</f>
        <v>#REF!</v>
      </c>
      <c r="C129" s="211" t="e">
        <f>IF('Crisis Indicator Data'!#REF!="No Data",1,IF(#REF!&lt;&gt;"",1,0))</f>
        <v>#REF!</v>
      </c>
      <c r="D129" s="211" t="e">
        <f>IF('Crisis Indicator Data'!#REF!="No Data",1,IF(#REF!&lt;&gt;"",1,0))</f>
        <v>#REF!</v>
      </c>
      <c r="E129" s="211" t="e">
        <f>IF('Crisis Indicator Data'!#REF!="No Data",1,IF(#REF!&lt;&gt;"",1,0))</f>
        <v>#REF!</v>
      </c>
      <c r="F129" s="211" t="e">
        <f>IF('Crisis Indicator Data'!#REF!="No Data",1,IF(#REF!&lt;&gt;"",1,0))</f>
        <v>#REF!</v>
      </c>
      <c r="G129" s="211" t="e">
        <f>IF('Crisis Indicator Data'!#REF!="No Data",1,IF(#REF!&lt;&gt;"",1,0))</f>
        <v>#REF!</v>
      </c>
      <c r="H129" s="211" t="e">
        <f>IF('Crisis Indicator Data'!#REF!="No Data",1,IF(#REF!&lt;&gt;"",1,0))</f>
        <v>#REF!</v>
      </c>
      <c r="I129" s="211" t="e">
        <f>IF('Crisis Indicator Data'!#REF!="No Data",1,IF(#REF!&lt;&gt;"",1,0))</f>
        <v>#REF!</v>
      </c>
      <c r="J129" s="211" t="e">
        <f>IF('Crisis Indicator Data'!#REF!="No Data",1,IF(#REF!&lt;&gt;"",1,0))</f>
        <v>#REF!</v>
      </c>
      <c r="K129" s="211" t="e">
        <f>IF('Crisis Indicator Data'!#REF!="No Data",1,IF(#REF!&lt;&gt;"",1,0))</f>
        <v>#REF!</v>
      </c>
      <c r="L129" s="211" t="e">
        <f>IF('Crisis Indicator Data'!#REF!="No Data",1,IF(#REF!&lt;&gt;"",1,0))</f>
        <v>#REF!</v>
      </c>
      <c r="M129" s="211" t="e">
        <f>IF('Crisis Indicator Data'!#REF!="No Data",1,IF(#REF!&lt;&gt;"",1,0))</f>
        <v>#REF!</v>
      </c>
      <c r="N129" s="211" t="e">
        <f>IF('Crisis Indicator Data'!#REF!="No Data",1,IF(#REF!&lt;&gt;"",1,0))</f>
        <v>#REF!</v>
      </c>
      <c r="O129" s="211" t="e">
        <f>IF('Crisis Indicator Data'!#REF!="No Data",1,IF(#REF!&lt;&gt;"",1,0))</f>
        <v>#REF!</v>
      </c>
      <c r="P129" s="211" t="e">
        <f>IF('Crisis Indicator Data'!#REF!="No Data",1,IF(#REF!&lt;&gt;"",1,0))</f>
        <v>#REF!</v>
      </c>
      <c r="Q129" s="211" t="e">
        <f>IF('Crisis Indicator Data'!#REF!="No Data",1,IF(#REF!&lt;&gt;"",1,0))</f>
        <v>#REF!</v>
      </c>
      <c r="R129" s="211" t="e">
        <f>IF('Crisis Indicator Data'!#REF!="No Data",1,IF(#REF!&lt;&gt;"",1,0))</f>
        <v>#REF!</v>
      </c>
      <c r="S129" s="211" t="e">
        <f>IF('Crisis Indicator Data'!#REF!="No Data",1,IF(#REF!&lt;&gt;"",1,0))</f>
        <v>#REF!</v>
      </c>
      <c r="T129" s="211" t="e">
        <f>IF('Crisis Indicator Data'!#REF!="No Data",1,IF(#REF!&lt;&gt;"",1,0))</f>
        <v>#REF!</v>
      </c>
      <c r="U129" s="211" t="e">
        <f>IF('Crisis Indicator Data'!#REF!="No Data",1,IF(#REF!&lt;&gt;"",1,0))</f>
        <v>#REF!</v>
      </c>
      <c r="V129" s="211" t="e">
        <f>IF('Crisis Indicator Data'!#REF!="No Data",1,IF(#REF!&lt;&gt;"",1,0))</f>
        <v>#REF!</v>
      </c>
      <c r="W129" s="211" t="e">
        <f>IF('Crisis Indicator Data'!#REF!="No Data",1,IF(#REF!&lt;&gt;"",1,0))</f>
        <v>#REF!</v>
      </c>
      <c r="X129" s="211" t="e">
        <f>IF('Crisis Indicator Data'!#REF!="No Data",1,IF(#REF!&lt;&gt;"",1,0))</f>
        <v>#REF!</v>
      </c>
      <c r="Y129" s="211" t="e">
        <f>IF('Crisis Indicator Data'!#REF!="No Data",1,IF(#REF!&lt;&gt;"",1,0))</f>
        <v>#REF!</v>
      </c>
      <c r="Z129" s="211" t="e">
        <f>IF('Crisis Indicator Data'!#REF!="No Data",1,IF(#REF!&lt;&gt;"",1,0))</f>
        <v>#REF!</v>
      </c>
      <c r="AA129" s="211" t="e">
        <f>IF('Crisis Indicator Data'!#REF!="No Data",1,IF(#REF!&lt;&gt;"",1,0))</f>
        <v>#REF!</v>
      </c>
      <c r="AB129" s="211" t="e">
        <f>IF('Crisis Indicator Data'!#REF!="No Data",1,IF(#REF!&lt;&gt;"",1,0))</f>
        <v>#REF!</v>
      </c>
      <c r="AC129" s="211" t="e">
        <f>IF('Crisis Indicator Data'!#REF!="No Data",1,IF(#REF!&lt;&gt;"",1,0))</f>
        <v>#REF!</v>
      </c>
      <c r="AD129" s="211" t="e">
        <f>IF('Crisis Indicator Data'!#REF!="No Data",1,IF(#REF!&lt;&gt;"",1,0))</f>
        <v>#REF!</v>
      </c>
      <c r="AE129" s="211" t="e">
        <f>IF('Crisis Indicator Data'!#REF!="No Data",1,IF(#REF!&lt;&gt;"",1,0))</f>
        <v>#REF!</v>
      </c>
      <c r="AF129" s="211" t="e">
        <f>IF('Crisis Indicator Data'!#REF!="No Data",1,IF(#REF!&lt;&gt;"",1,0))</f>
        <v>#REF!</v>
      </c>
      <c r="AG129" s="211" t="e">
        <f>IF('Crisis Indicator Data'!#REF!="No Data",1,IF(#REF!&lt;&gt;"",1,0))</f>
        <v>#REF!</v>
      </c>
      <c r="AH129" s="211" t="e">
        <f>IF('Crisis Indicator Data'!#REF!="No Data",1,IF(#REF!&lt;&gt;"",1,0))</f>
        <v>#REF!</v>
      </c>
      <c r="AI129" s="211" t="e">
        <f>IF('Crisis Indicator Data'!#REF!="No Data",1,IF(#REF!&lt;&gt;"",1,0))</f>
        <v>#REF!</v>
      </c>
      <c r="AJ129" s="211" t="e">
        <f>IF('Crisis Indicator Data'!#REF!="No Data",1,IF(#REF!&lt;&gt;"",1,0))</f>
        <v>#REF!</v>
      </c>
      <c r="AK129" s="211" t="e">
        <f>IF('Crisis Indicator Data'!#REF!="No Data",1,IF(#REF!&lt;&gt;"",1,0))</f>
        <v>#REF!</v>
      </c>
      <c r="AL129" s="211" t="e">
        <f>IF('Crisis Indicator Data'!#REF!="No Data",1,IF(#REF!&lt;&gt;"",1,0))</f>
        <v>#REF!</v>
      </c>
      <c r="AM129" s="211" t="e">
        <f>IF('Crisis Indicator Data'!#REF!="No Data",1,IF(#REF!&lt;&gt;"",1,0))</f>
        <v>#REF!</v>
      </c>
      <c r="AN129" s="211" t="e">
        <f>IF('Crisis Indicator Data'!#REF!="No Data",1,IF(#REF!&lt;&gt;"",1,0))</f>
        <v>#REF!</v>
      </c>
      <c r="AO129" s="211" t="e">
        <f>IF('Crisis Indicator Data'!#REF!="No Data",1,IF(#REF!&lt;&gt;"",1,0))</f>
        <v>#REF!</v>
      </c>
      <c r="AP129" s="211" t="e">
        <f>IF('Crisis Indicator Data'!#REF!="No Data",1,IF(#REF!&lt;&gt;"",1,0))</f>
        <v>#REF!</v>
      </c>
      <c r="AQ129" s="211" t="e">
        <f>IF('Crisis Indicator Data'!#REF!="No Data",1,IF(#REF!&lt;&gt;"",1,0))</f>
        <v>#REF!</v>
      </c>
      <c r="AR129" s="211" t="e">
        <f>IF('Crisis Indicator Data'!#REF!="No Data",1,IF(#REF!&lt;&gt;"",1,0))</f>
        <v>#REF!</v>
      </c>
      <c r="AS129" s="211" t="e">
        <f>IF('Crisis Indicator Data'!#REF!="No Data",1,IF(#REF!&lt;&gt;"",1,0))</f>
        <v>#REF!</v>
      </c>
      <c r="AT129" s="211" t="e">
        <f>IF('Crisis Indicator Data'!#REF!="No Data",1,IF(#REF!&lt;&gt;"",1,0))</f>
        <v>#REF!</v>
      </c>
      <c r="AU129" s="211" t="e">
        <f>IF('Crisis Indicator Data'!#REF!="No Data",1,IF(#REF!&lt;&gt;"",1,0))</f>
        <v>#REF!</v>
      </c>
      <c r="AV129" s="211" t="e">
        <f>IF('Crisis Indicator Data'!#REF!="No Data",1,IF(#REF!&lt;&gt;"",1,0))</f>
        <v>#REF!</v>
      </c>
      <c r="AW129" s="211" t="e">
        <f>IF('Crisis Indicator Data'!#REF!="No Data",1,IF(#REF!&lt;&gt;"",1,0))</f>
        <v>#REF!</v>
      </c>
      <c r="AX129" s="211" t="e">
        <f>IF('Crisis Indicator Data'!#REF!="No Data",1,IF(#REF!&lt;&gt;"",1,0))</f>
        <v>#REF!</v>
      </c>
      <c r="AY129" s="211" t="e">
        <f>IF('Crisis Indicator Data'!#REF!="No Data",1,IF(#REF!&lt;&gt;"",1,0))</f>
        <v>#REF!</v>
      </c>
      <c r="AZ129" s="211" t="e">
        <f>IF('Crisis Indicator Data'!#REF!="No Data",1,IF(#REF!&lt;&gt;"",1,0))</f>
        <v>#REF!</v>
      </c>
      <c r="BA129" t="e">
        <f t="shared" si="6"/>
        <v>#REF!</v>
      </c>
      <c r="BB129" s="22" t="e">
        <f t="shared" si="7"/>
        <v>#REF!</v>
      </c>
    </row>
    <row r="130" spans="1:54" x14ac:dyDescent="0.25">
      <c r="A130" t="s">
        <v>8578</v>
      </c>
      <c r="B130" s="211" t="e">
        <f>IF('Crisis Indicator Data'!#REF!="No Data",1,IF(#REF!&lt;&gt;"",1,0))</f>
        <v>#REF!</v>
      </c>
      <c r="C130" s="211" t="e">
        <f>IF('Crisis Indicator Data'!#REF!="No Data",1,IF(#REF!&lt;&gt;"",1,0))</f>
        <v>#REF!</v>
      </c>
      <c r="D130" s="211" t="e">
        <f>IF('Crisis Indicator Data'!#REF!="No Data",1,IF(#REF!&lt;&gt;"",1,0))</f>
        <v>#REF!</v>
      </c>
      <c r="E130" s="211" t="e">
        <f>IF('Crisis Indicator Data'!#REF!="No Data",1,IF(#REF!&lt;&gt;"",1,0))</f>
        <v>#REF!</v>
      </c>
      <c r="F130" s="211" t="e">
        <f>IF('Crisis Indicator Data'!#REF!="No Data",1,IF(#REF!&lt;&gt;"",1,0))</f>
        <v>#REF!</v>
      </c>
      <c r="G130" s="211" t="e">
        <f>IF('Crisis Indicator Data'!#REF!="No Data",1,IF(#REF!&lt;&gt;"",1,0))</f>
        <v>#REF!</v>
      </c>
      <c r="H130" s="211" t="e">
        <f>IF('Crisis Indicator Data'!#REF!="No Data",1,IF(#REF!&lt;&gt;"",1,0))</f>
        <v>#REF!</v>
      </c>
      <c r="I130" s="211" t="e">
        <f>IF('Crisis Indicator Data'!#REF!="No Data",1,IF(#REF!&lt;&gt;"",1,0))</f>
        <v>#REF!</v>
      </c>
      <c r="J130" s="211" t="e">
        <f>IF('Crisis Indicator Data'!#REF!="No Data",1,IF(#REF!&lt;&gt;"",1,0))</f>
        <v>#REF!</v>
      </c>
      <c r="K130" s="211" t="e">
        <f>IF('Crisis Indicator Data'!#REF!="No Data",1,IF(#REF!&lt;&gt;"",1,0))</f>
        <v>#REF!</v>
      </c>
      <c r="L130" s="211" t="e">
        <f>IF('Crisis Indicator Data'!#REF!="No Data",1,IF(#REF!&lt;&gt;"",1,0))</f>
        <v>#REF!</v>
      </c>
      <c r="M130" s="211" t="e">
        <f>IF('Crisis Indicator Data'!#REF!="No Data",1,IF(#REF!&lt;&gt;"",1,0))</f>
        <v>#REF!</v>
      </c>
      <c r="N130" s="211" t="e">
        <f>IF('Crisis Indicator Data'!#REF!="No Data",1,IF(#REF!&lt;&gt;"",1,0))</f>
        <v>#REF!</v>
      </c>
      <c r="O130" s="211" t="e">
        <f>IF('Crisis Indicator Data'!#REF!="No Data",1,IF(#REF!&lt;&gt;"",1,0))</f>
        <v>#REF!</v>
      </c>
      <c r="P130" s="211" t="e">
        <f>IF('Crisis Indicator Data'!#REF!="No Data",1,IF(#REF!&lt;&gt;"",1,0))</f>
        <v>#REF!</v>
      </c>
      <c r="Q130" s="211" t="e">
        <f>IF('Crisis Indicator Data'!#REF!="No Data",1,IF(#REF!&lt;&gt;"",1,0))</f>
        <v>#REF!</v>
      </c>
      <c r="R130" s="211" t="e">
        <f>IF('Crisis Indicator Data'!#REF!="No Data",1,IF(#REF!&lt;&gt;"",1,0))</f>
        <v>#REF!</v>
      </c>
      <c r="S130" s="211" t="e">
        <f>IF('Crisis Indicator Data'!#REF!="No Data",1,IF(#REF!&lt;&gt;"",1,0))</f>
        <v>#REF!</v>
      </c>
      <c r="T130" s="211" t="e">
        <f>IF('Crisis Indicator Data'!#REF!="No Data",1,IF(#REF!&lt;&gt;"",1,0))</f>
        <v>#REF!</v>
      </c>
      <c r="U130" s="211" t="e">
        <f>IF('Crisis Indicator Data'!#REF!="No Data",1,IF(#REF!&lt;&gt;"",1,0))</f>
        <v>#REF!</v>
      </c>
      <c r="V130" s="211" t="e">
        <f>IF('Crisis Indicator Data'!#REF!="No Data",1,IF(#REF!&lt;&gt;"",1,0))</f>
        <v>#REF!</v>
      </c>
      <c r="W130" s="211" t="e">
        <f>IF('Crisis Indicator Data'!#REF!="No Data",1,IF(#REF!&lt;&gt;"",1,0))</f>
        <v>#REF!</v>
      </c>
      <c r="X130" s="211" t="e">
        <f>IF('Crisis Indicator Data'!#REF!="No Data",1,IF(#REF!&lt;&gt;"",1,0))</f>
        <v>#REF!</v>
      </c>
      <c r="Y130" s="211" t="e">
        <f>IF('Crisis Indicator Data'!#REF!="No Data",1,IF(#REF!&lt;&gt;"",1,0))</f>
        <v>#REF!</v>
      </c>
      <c r="Z130" s="211" t="e">
        <f>IF('Crisis Indicator Data'!#REF!="No Data",1,IF(#REF!&lt;&gt;"",1,0))</f>
        <v>#REF!</v>
      </c>
      <c r="AA130" s="211" t="e">
        <f>IF('Crisis Indicator Data'!#REF!="No Data",1,IF(#REF!&lt;&gt;"",1,0))</f>
        <v>#REF!</v>
      </c>
      <c r="AB130" s="211" t="e">
        <f>IF('Crisis Indicator Data'!#REF!="No Data",1,IF(#REF!&lt;&gt;"",1,0))</f>
        <v>#REF!</v>
      </c>
      <c r="AC130" s="211" t="e">
        <f>IF('Crisis Indicator Data'!#REF!="No Data",1,IF(#REF!&lt;&gt;"",1,0))</f>
        <v>#REF!</v>
      </c>
      <c r="AD130" s="211" t="e">
        <f>IF('Crisis Indicator Data'!#REF!="No Data",1,IF(#REF!&lt;&gt;"",1,0))</f>
        <v>#REF!</v>
      </c>
      <c r="AE130" s="211" t="e">
        <f>IF('Crisis Indicator Data'!#REF!="No Data",1,IF(#REF!&lt;&gt;"",1,0))</f>
        <v>#REF!</v>
      </c>
      <c r="AF130" s="211" t="e">
        <f>IF('Crisis Indicator Data'!#REF!="No Data",1,IF(#REF!&lt;&gt;"",1,0))</f>
        <v>#REF!</v>
      </c>
      <c r="AG130" s="211" t="e">
        <f>IF('Crisis Indicator Data'!#REF!="No Data",1,IF(#REF!&lt;&gt;"",1,0))</f>
        <v>#REF!</v>
      </c>
      <c r="AH130" s="211" t="e">
        <f>IF('Crisis Indicator Data'!#REF!="No Data",1,IF(#REF!&lt;&gt;"",1,0))</f>
        <v>#REF!</v>
      </c>
      <c r="AI130" s="211" t="e">
        <f>IF('Crisis Indicator Data'!#REF!="No Data",1,IF(#REF!&lt;&gt;"",1,0))</f>
        <v>#REF!</v>
      </c>
      <c r="AJ130" s="211" t="e">
        <f>IF('Crisis Indicator Data'!#REF!="No Data",1,IF(#REF!&lt;&gt;"",1,0))</f>
        <v>#REF!</v>
      </c>
      <c r="AK130" s="211" t="e">
        <f>IF('Crisis Indicator Data'!#REF!="No Data",1,IF(#REF!&lt;&gt;"",1,0))</f>
        <v>#REF!</v>
      </c>
      <c r="AL130" s="211" t="e">
        <f>IF('Crisis Indicator Data'!#REF!="No Data",1,IF(#REF!&lt;&gt;"",1,0))</f>
        <v>#REF!</v>
      </c>
      <c r="AM130" s="211" t="e">
        <f>IF('Crisis Indicator Data'!#REF!="No Data",1,IF(#REF!&lt;&gt;"",1,0))</f>
        <v>#REF!</v>
      </c>
      <c r="AN130" s="211" t="e">
        <f>IF('Crisis Indicator Data'!#REF!="No Data",1,IF(#REF!&lt;&gt;"",1,0))</f>
        <v>#REF!</v>
      </c>
      <c r="AO130" s="211" t="e">
        <f>IF('Crisis Indicator Data'!#REF!="No Data",1,IF(#REF!&lt;&gt;"",1,0))</f>
        <v>#REF!</v>
      </c>
      <c r="AP130" s="211" t="e">
        <f>IF('Crisis Indicator Data'!#REF!="No Data",1,IF(#REF!&lt;&gt;"",1,0))</f>
        <v>#REF!</v>
      </c>
      <c r="AQ130" s="211" t="e">
        <f>IF('Crisis Indicator Data'!#REF!="No Data",1,IF(#REF!&lt;&gt;"",1,0))</f>
        <v>#REF!</v>
      </c>
      <c r="AR130" s="211" t="e">
        <f>IF('Crisis Indicator Data'!#REF!="No Data",1,IF(#REF!&lt;&gt;"",1,0))</f>
        <v>#REF!</v>
      </c>
      <c r="AS130" s="211" t="e">
        <f>IF('Crisis Indicator Data'!#REF!="No Data",1,IF(#REF!&lt;&gt;"",1,0))</f>
        <v>#REF!</v>
      </c>
      <c r="AT130" s="211" t="e">
        <f>IF('Crisis Indicator Data'!#REF!="No Data",1,IF(#REF!&lt;&gt;"",1,0))</f>
        <v>#REF!</v>
      </c>
      <c r="AU130" s="211" t="e">
        <f>IF('Crisis Indicator Data'!#REF!="No Data",1,IF(#REF!&lt;&gt;"",1,0))</f>
        <v>#REF!</v>
      </c>
      <c r="AV130" s="211" t="e">
        <f>IF('Crisis Indicator Data'!#REF!="No Data",1,IF(#REF!&lt;&gt;"",1,0))</f>
        <v>#REF!</v>
      </c>
      <c r="AW130" s="211" t="e">
        <f>IF('Crisis Indicator Data'!#REF!="No Data",1,IF(#REF!&lt;&gt;"",1,0))</f>
        <v>#REF!</v>
      </c>
      <c r="AX130" s="211" t="e">
        <f>IF('Crisis Indicator Data'!#REF!="No Data",1,IF(#REF!&lt;&gt;"",1,0))</f>
        <v>#REF!</v>
      </c>
      <c r="AY130" s="211" t="e">
        <f>IF('Crisis Indicator Data'!#REF!="No Data",1,IF(#REF!&lt;&gt;"",1,0))</f>
        <v>#REF!</v>
      </c>
      <c r="AZ130" s="211" t="e">
        <f>IF('Crisis Indicator Data'!#REF!="No Data",1,IF(#REF!&lt;&gt;"",1,0))</f>
        <v>#REF!</v>
      </c>
      <c r="BA130" t="e">
        <f t="shared" ref="BA130:BA161" si="8">SUM(B130:AZ130)</f>
        <v>#REF!</v>
      </c>
      <c r="BB130" s="22" t="e">
        <f t="shared" ref="BB130:BB161" si="9">BA130/51</f>
        <v>#REF!</v>
      </c>
    </row>
    <row r="131" spans="1:54" x14ac:dyDescent="0.25">
      <c r="A131" t="s">
        <v>8586</v>
      </c>
      <c r="B131" s="211" t="e">
        <f>IF('Crisis Indicator Data'!#REF!="No Data",1,IF(#REF!&lt;&gt;"",1,0))</f>
        <v>#REF!</v>
      </c>
      <c r="C131" s="211" t="e">
        <f>IF('Crisis Indicator Data'!#REF!="No Data",1,IF(#REF!&lt;&gt;"",1,0))</f>
        <v>#REF!</v>
      </c>
      <c r="D131" s="211" t="e">
        <f>IF('Crisis Indicator Data'!#REF!="No Data",1,IF(#REF!&lt;&gt;"",1,0))</f>
        <v>#REF!</v>
      </c>
      <c r="E131" s="211" t="e">
        <f>IF('Crisis Indicator Data'!#REF!="No Data",1,IF(#REF!&lt;&gt;"",1,0))</f>
        <v>#REF!</v>
      </c>
      <c r="F131" s="211" t="e">
        <f>IF('Crisis Indicator Data'!#REF!="No Data",1,IF(#REF!&lt;&gt;"",1,0))</f>
        <v>#REF!</v>
      </c>
      <c r="G131" s="211" t="e">
        <f>IF('Crisis Indicator Data'!#REF!="No Data",1,IF(#REF!&lt;&gt;"",1,0))</f>
        <v>#REF!</v>
      </c>
      <c r="H131" s="211" t="e">
        <f>IF('Crisis Indicator Data'!#REF!="No Data",1,IF(#REF!&lt;&gt;"",1,0))</f>
        <v>#REF!</v>
      </c>
      <c r="I131" s="211" t="e">
        <f>IF('Crisis Indicator Data'!#REF!="No Data",1,IF(#REF!&lt;&gt;"",1,0))</f>
        <v>#REF!</v>
      </c>
      <c r="J131" s="211" t="e">
        <f>IF('Crisis Indicator Data'!#REF!="No Data",1,IF(#REF!&lt;&gt;"",1,0))</f>
        <v>#REF!</v>
      </c>
      <c r="K131" s="211" t="e">
        <f>IF('Crisis Indicator Data'!#REF!="No Data",1,IF(#REF!&lt;&gt;"",1,0))</f>
        <v>#REF!</v>
      </c>
      <c r="L131" s="211" t="e">
        <f>IF('Crisis Indicator Data'!#REF!="No Data",1,IF(#REF!&lt;&gt;"",1,0))</f>
        <v>#REF!</v>
      </c>
      <c r="M131" s="211" t="e">
        <f>IF('Crisis Indicator Data'!#REF!="No Data",1,IF(#REF!&lt;&gt;"",1,0))</f>
        <v>#REF!</v>
      </c>
      <c r="N131" s="211" t="e">
        <f>IF('Crisis Indicator Data'!#REF!="No Data",1,IF(#REF!&lt;&gt;"",1,0))</f>
        <v>#REF!</v>
      </c>
      <c r="O131" s="211" t="e">
        <f>IF('Crisis Indicator Data'!#REF!="No Data",1,IF(#REF!&lt;&gt;"",1,0))</f>
        <v>#REF!</v>
      </c>
      <c r="P131" s="211" t="e">
        <f>IF('Crisis Indicator Data'!#REF!="No Data",1,IF(#REF!&lt;&gt;"",1,0))</f>
        <v>#REF!</v>
      </c>
      <c r="Q131" s="211" t="e">
        <f>IF('Crisis Indicator Data'!#REF!="No Data",1,IF(#REF!&lt;&gt;"",1,0))</f>
        <v>#REF!</v>
      </c>
      <c r="R131" s="211" t="e">
        <f>IF('Crisis Indicator Data'!#REF!="No Data",1,IF(#REF!&lt;&gt;"",1,0))</f>
        <v>#REF!</v>
      </c>
      <c r="S131" s="211" t="e">
        <f>IF('Crisis Indicator Data'!#REF!="No Data",1,IF(#REF!&lt;&gt;"",1,0))</f>
        <v>#REF!</v>
      </c>
      <c r="T131" s="211" t="e">
        <f>IF('Crisis Indicator Data'!#REF!="No Data",1,IF(#REF!&lt;&gt;"",1,0))</f>
        <v>#REF!</v>
      </c>
      <c r="U131" s="211" t="e">
        <f>IF('Crisis Indicator Data'!#REF!="No Data",1,IF(#REF!&lt;&gt;"",1,0))</f>
        <v>#REF!</v>
      </c>
      <c r="V131" s="211" t="e">
        <f>IF('Crisis Indicator Data'!#REF!="No Data",1,IF(#REF!&lt;&gt;"",1,0))</f>
        <v>#REF!</v>
      </c>
      <c r="W131" s="211" t="e">
        <f>IF('Crisis Indicator Data'!#REF!="No Data",1,IF(#REF!&lt;&gt;"",1,0))</f>
        <v>#REF!</v>
      </c>
      <c r="X131" s="211" t="e">
        <f>IF('Crisis Indicator Data'!#REF!="No Data",1,IF(#REF!&lt;&gt;"",1,0))</f>
        <v>#REF!</v>
      </c>
      <c r="Y131" s="211" t="e">
        <f>IF('Crisis Indicator Data'!#REF!="No Data",1,IF(#REF!&lt;&gt;"",1,0))</f>
        <v>#REF!</v>
      </c>
      <c r="Z131" s="211" t="e">
        <f>IF('Crisis Indicator Data'!#REF!="No Data",1,IF(#REF!&lt;&gt;"",1,0))</f>
        <v>#REF!</v>
      </c>
      <c r="AA131" s="211" t="e">
        <f>IF('Crisis Indicator Data'!#REF!="No Data",1,IF(#REF!&lt;&gt;"",1,0))</f>
        <v>#REF!</v>
      </c>
      <c r="AB131" s="211" t="e">
        <f>IF('Crisis Indicator Data'!#REF!="No Data",1,IF(#REF!&lt;&gt;"",1,0))</f>
        <v>#REF!</v>
      </c>
      <c r="AC131" s="211" t="e">
        <f>IF('Crisis Indicator Data'!#REF!="No Data",1,IF(#REF!&lt;&gt;"",1,0))</f>
        <v>#REF!</v>
      </c>
      <c r="AD131" s="211" t="e">
        <f>IF('Crisis Indicator Data'!#REF!="No Data",1,IF(#REF!&lt;&gt;"",1,0))</f>
        <v>#REF!</v>
      </c>
      <c r="AE131" s="211" t="e">
        <f>IF('Crisis Indicator Data'!#REF!="No Data",1,IF(#REF!&lt;&gt;"",1,0))</f>
        <v>#REF!</v>
      </c>
      <c r="AF131" s="211" t="e">
        <f>IF('Crisis Indicator Data'!#REF!="No Data",1,IF(#REF!&lt;&gt;"",1,0))</f>
        <v>#REF!</v>
      </c>
      <c r="AG131" s="211" t="e">
        <f>IF('Crisis Indicator Data'!#REF!="No Data",1,IF(#REF!&lt;&gt;"",1,0))</f>
        <v>#REF!</v>
      </c>
      <c r="AH131" s="211" t="e">
        <f>IF('Crisis Indicator Data'!#REF!="No Data",1,IF(#REF!&lt;&gt;"",1,0))</f>
        <v>#REF!</v>
      </c>
      <c r="AI131" s="211" t="e">
        <f>IF('Crisis Indicator Data'!#REF!="No Data",1,IF(#REF!&lt;&gt;"",1,0))</f>
        <v>#REF!</v>
      </c>
      <c r="AJ131" s="211" t="e">
        <f>IF('Crisis Indicator Data'!#REF!="No Data",1,IF(#REF!&lt;&gt;"",1,0))</f>
        <v>#REF!</v>
      </c>
      <c r="AK131" s="211" t="e">
        <f>IF('Crisis Indicator Data'!#REF!="No Data",1,IF(#REF!&lt;&gt;"",1,0))</f>
        <v>#REF!</v>
      </c>
      <c r="AL131" s="211" t="e">
        <f>IF('Crisis Indicator Data'!#REF!="No Data",1,IF(#REF!&lt;&gt;"",1,0))</f>
        <v>#REF!</v>
      </c>
      <c r="AM131" s="211" t="e">
        <f>IF('Crisis Indicator Data'!#REF!="No Data",1,IF(#REF!&lt;&gt;"",1,0))</f>
        <v>#REF!</v>
      </c>
      <c r="AN131" s="211" t="e">
        <f>IF('Crisis Indicator Data'!#REF!="No Data",1,IF(#REF!&lt;&gt;"",1,0))</f>
        <v>#REF!</v>
      </c>
      <c r="AO131" s="211" t="e">
        <f>IF('Crisis Indicator Data'!#REF!="No Data",1,IF(#REF!&lt;&gt;"",1,0))</f>
        <v>#REF!</v>
      </c>
      <c r="AP131" s="211" t="e">
        <f>IF('Crisis Indicator Data'!#REF!="No Data",1,IF(#REF!&lt;&gt;"",1,0))</f>
        <v>#REF!</v>
      </c>
      <c r="AQ131" s="211" t="e">
        <f>IF('Crisis Indicator Data'!#REF!="No Data",1,IF(#REF!&lt;&gt;"",1,0))</f>
        <v>#REF!</v>
      </c>
      <c r="AR131" s="211" t="e">
        <f>IF('Crisis Indicator Data'!#REF!="No Data",1,IF(#REF!&lt;&gt;"",1,0))</f>
        <v>#REF!</v>
      </c>
      <c r="AS131" s="211" t="e">
        <f>IF('Crisis Indicator Data'!#REF!="No Data",1,IF(#REF!&lt;&gt;"",1,0))</f>
        <v>#REF!</v>
      </c>
      <c r="AT131" s="211" t="e">
        <f>IF('Crisis Indicator Data'!#REF!="No Data",1,IF(#REF!&lt;&gt;"",1,0))</f>
        <v>#REF!</v>
      </c>
      <c r="AU131" s="211" t="e">
        <f>IF('Crisis Indicator Data'!#REF!="No Data",1,IF(#REF!&lt;&gt;"",1,0))</f>
        <v>#REF!</v>
      </c>
      <c r="AV131" s="211" t="e">
        <f>IF('Crisis Indicator Data'!#REF!="No Data",1,IF(#REF!&lt;&gt;"",1,0))</f>
        <v>#REF!</v>
      </c>
      <c r="AW131" s="211" t="e">
        <f>IF('Crisis Indicator Data'!#REF!="No Data",1,IF(#REF!&lt;&gt;"",1,0))</f>
        <v>#REF!</v>
      </c>
      <c r="AX131" s="211" t="e">
        <f>IF('Crisis Indicator Data'!#REF!="No Data",1,IF(#REF!&lt;&gt;"",1,0))</f>
        <v>#REF!</v>
      </c>
      <c r="AY131" s="211" t="e">
        <f>IF('Crisis Indicator Data'!#REF!="No Data",1,IF(#REF!&lt;&gt;"",1,0))</f>
        <v>#REF!</v>
      </c>
      <c r="AZ131" s="211" t="e">
        <f>IF('Crisis Indicator Data'!#REF!="No Data",1,IF(#REF!&lt;&gt;"",1,0))</f>
        <v>#REF!</v>
      </c>
      <c r="BA131" t="e">
        <f t="shared" si="8"/>
        <v>#REF!</v>
      </c>
      <c r="BB131" s="22" t="e">
        <f t="shared" si="9"/>
        <v>#REF!</v>
      </c>
    </row>
    <row r="132" spans="1:54" x14ac:dyDescent="0.25">
      <c r="A132" t="s">
        <v>8574</v>
      </c>
      <c r="B132" s="211" t="e">
        <f>IF('Crisis Indicator Data'!#REF!="No Data",1,IF(#REF!&lt;&gt;"",1,0))</f>
        <v>#REF!</v>
      </c>
      <c r="C132" s="211" t="e">
        <f>IF('Crisis Indicator Data'!#REF!="No Data",1,IF(#REF!&lt;&gt;"",1,0))</f>
        <v>#REF!</v>
      </c>
      <c r="D132" s="211" t="e">
        <f>IF('Crisis Indicator Data'!#REF!="No Data",1,IF(#REF!&lt;&gt;"",1,0))</f>
        <v>#REF!</v>
      </c>
      <c r="E132" s="211" t="e">
        <f>IF('Crisis Indicator Data'!#REF!="No Data",1,IF(#REF!&lt;&gt;"",1,0))</f>
        <v>#REF!</v>
      </c>
      <c r="F132" s="211" t="e">
        <f>IF('Crisis Indicator Data'!#REF!="No Data",1,IF(#REF!&lt;&gt;"",1,0))</f>
        <v>#REF!</v>
      </c>
      <c r="G132" s="211" t="e">
        <f>IF('Crisis Indicator Data'!#REF!="No Data",1,IF(#REF!&lt;&gt;"",1,0))</f>
        <v>#REF!</v>
      </c>
      <c r="H132" s="211" t="e">
        <f>IF('Crisis Indicator Data'!#REF!="No Data",1,IF(#REF!&lt;&gt;"",1,0))</f>
        <v>#REF!</v>
      </c>
      <c r="I132" s="211" t="e">
        <f>IF('Crisis Indicator Data'!#REF!="No Data",1,IF(#REF!&lt;&gt;"",1,0))</f>
        <v>#REF!</v>
      </c>
      <c r="J132" s="211" t="e">
        <f>IF('Crisis Indicator Data'!#REF!="No Data",1,IF(#REF!&lt;&gt;"",1,0))</f>
        <v>#REF!</v>
      </c>
      <c r="K132" s="211" t="e">
        <f>IF('Crisis Indicator Data'!#REF!="No Data",1,IF(#REF!&lt;&gt;"",1,0))</f>
        <v>#REF!</v>
      </c>
      <c r="L132" s="211" t="e">
        <f>IF('Crisis Indicator Data'!#REF!="No Data",1,IF(#REF!&lt;&gt;"",1,0))</f>
        <v>#REF!</v>
      </c>
      <c r="M132" s="211" t="e">
        <f>IF('Crisis Indicator Data'!#REF!="No Data",1,IF(#REF!&lt;&gt;"",1,0))</f>
        <v>#REF!</v>
      </c>
      <c r="N132" s="211" t="e">
        <f>IF('Crisis Indicator Data'!#REF!="No Data",1,IF(#REF!&lt;&gt;"",1,0))</f>
        <v>#REF!</v>
      </c>
      <c r="O132" s="211" t="e">
        <f>IF('Crisis Indicator Data'!#REF!="No Data",1,IF(#REF!&lt;&gt;"",1,0))</f>
        <v>#REF!</v>
      </c>
      <c r="P132" s="211" t="e">
        <f>IF('Crisis Indicator Data'!#REF!="No Data",1,IF(#REF!&lt;&gt;"",1,0))</f>
        <v>#REF!</v>
      </c>
      <c r="Q132" s="211" t="e">
        <f>IF('Crisis Indicator Data'!#REF!="No Data",1,IF(#REF!&lt;&gt;"",1,0))</f>
        <v>#REF!</v>
      </c>
      <c r="R132" s="211" t="e">
        <f>IF('Crisis Indicator Data'!#REF!="No Data",1,IF(#REF!&lt;&gt;"",1,0))</f>
        <v>#REF!</v>
      </c>
      <c r="S132" s="211" t="e">
        <f>IF('Crisis Indicator Data'!#REF!="No Data",1,IF(#REF!&lt;&gt;"",1,0))</f>
        <v>#REF!</v>
      </c>
      <c r="T132" s="211" t="e">
        <f>IF('Crisis Indicator Data'!#REF!="No Data",1,IF(#REF!&lt;&gt;"",1,0))</f>
        <v>#REF!</v>
      </c>
      <c r="U132" s="211" t="e">
        <f>IF('Crisis Indicator Data'!#REF!="No Data",1,IF(#REF!&lt;&gt;"",1,0))</f>
        <v>#REF!</v>
      </c>
      <c r="V132" s="211" t="e">
        <f>IF('Crisis Indicator Data'!#REF!="No Data",1,IF(#REF!&lt;&gt;"",1,0))</f>
        <v>#REF!</v>
      </c>
      <c r="W132" s="211" t="e">
        <f>IF('Crisis Indicator Data'!#REF!="No Data",1,IF(#REF!&lt;&gt;"",1,0))</f>
        <v>#REF!</v>
      </c>
      <c r="X132" s="211" t="e">
        <f>IF('Crisis Indicator Data'!#REF!="No Data",1,IF(#REF!&lt;&gt;"",1,0))</f>
        <v>#REF!</v>
      </c>
      <c r="Y132" s="211" t="e">
        <f>IF('Crisis Indicator Data'!#REF!="No Data",1,IF(#REF!&lt;&gt;"",1,0))</f>
        <v>#REF!</v>
      </c>
      <c r="Z132" s="211" t="e">
        <f>IF('Crisis Indicator Data'!#REF!="No Data",1,IF(#REF!&lt;&gt;"",1,0))</f>
        <v>#REF!</v>
      </c>
      <c r="AA132" s="211" t="e">
        <f>IF('Crisis Indicator Data'!#REF!="No Data",1,IF(#REF!&lt;&gt;"",1,0))</f>
        <v>#REF!</v>
      </c>
      <c r="AB132" s="211" t="e">
        <f>IF('Crisis Indicator Data'!#REF!="No Data",1,IF(#REF!&lt;&gt;"",1,0))</f>
        <v>#REF!</v>
      </c>
      <c r="AC132" s="211" t="e">
        <f>IF('Crisis Indicator Data'!#REF!="No Data",1,IF(#REF!&lt;&gt;"",1,0))</f>
        <v>#REF!</v>
      </c>
      <c r="AD132" s="211" t="e">
        <f>IF('Crisis Indicator Data'!#REF!="No Data",1,IF(#REF!&lt;&gt;"",1,0))</f>
        <v>#REF!</v>
      </c>
      <c r="AE132" s="211" t="e">
        <f>IF('Crisis Indicator Data'!#REF!="No Data",1,IF(#REF!&lt;&gt;"",1,0))</f>
        <v>#REF!</v>
      </c>
      <c r="AF132" s="211" t="e">
        <f>IF('Crisis Indicator Data'!#REF!="No Data",1,IF(#REF!&lt;&gt;"",1,0))</f>
        <v>#REF!</v>
      </c>
      <c r="AG132" s="211" t="e">
        <f>IF('Crisis Indicator Data'!#REF!="No Data",1,IF(#REF!&lt;&gt;"",1,0))</f>
        <v>#REF!</v>
      </c>
      <c r="AH132" s="211" t="e">
        <f>IF('Crisis Indicator Data'!#REF!="No Data",1,IF(#REF!&lt;&gt;"",1,0))</f>
        <v>#REF!</v>
      </c>
      <c r="AI132" s="211" t="e">
        <f>IF('Crisis Indicator Data'!#REF!="No Data",1,IF(#REF!&lt;&gt;"",1,0))</f>
        <v>#REF!</v>
      </c>
      <c r="AJ132" s="211" t="e">
        <f>IF('Crisis Indicator Data'!#REF!="No Data",1,IF(#REF!&lt;&gt;"",1,0))</f>
        <v>#REF!</v>
      </c>
      <c r="AK132" s="211" t="e">
        <f>IF('Crisis Indicator Data'!#REF!="No Data",1,IF(#REF!&lt;&gt;"",1,0))</f>
        <v>#REF!</v>
      </c>
      <c r="AL132" s="211" t="e">
        <f>IF('Crisis Indicator Data'!#REF!="No Data",1,IF(#REF!&lt;&gt;"",1,0))</f>
        <v>#REF!</v>
      </c>
      <c r="AM132" s="211" t="e">
        <f>IF('Crisis Indicator Data'!#REF!="No Data",1,IF(#REF!&lt;&gt;"",1,0))</f>
        <v>#REF!</v>
      </c>
      <c r="AN132" s="211" t="e">
        <f>IF('Crisis Indicator Data'!#REF!="No Data",1,IF(#REF!&lt;&gt;"",1,0))</f>
        <v>#REF!</v>
      </c>
      <c r="AO132" s="211" t="e">
        <f>IF('Crisis Indicator Data'!#REF!="No Data",1,IF(#REF!&lt;&gt;"",1,0))</f>
        <v>#REF!</v>
      </c>
      <c r="AP132" s="211" t="e">
        <f>IF('Crisis Indicator Data'!#REF!="No Data",1,IF(#REF!&lt;&gt;"",1,0))</f>
        <v>#REF!</v>
      </c>
      <c r="AQ132" s="211" t="e">
        <f>IF('Crisis Indicator Data'!#REF!="No Data",1,IF(#REF!&lt;&gt;"",1,0))</f>
        <v>#REF!</v>
      </c>
      <c r="AR132" s="211" t="e">
        <f>IF('Crisis Indicator Data'!#REF!="No Data",1,IF(#REF!&lt;&gt;"",1,0))</f>
        <v>#REF!</v>
      </c>
      <c r="AS132" s="211" t="e">
        <f>IF('Crisis Indicator Data'!#REF!="No Data",1,IF(#REF!&lt;&gt;"",1,0))</f>
        <v>#REF!</v>
      </c>
      <c r="AT132" s="211" t="e">
        <f>IF('Crisis Indicator Data'!#REF!="No Data",1,IF(#REF!&lt;&gt;"",1,0))</f>
        <v>#REF!</v>
      </c>
      <c r="AU132" s="211" t="e">
        <f>IF('Crisis Indicator Data'!#REF!="No Data",1,IF(#REF!&lt;&gt;"",1,0))</f>
        <v>#REF!</v>
      </c>
      <c r="AV132" s="211" t="e">
        <f>IF('Crisis Indicator Data'!#REF!="No Data",1,IF(#REF!&lt;&gt;"",1,0))</f>
        <v>#REF!</v>
      </c>
      <c r="AW132" s="211" t="e">
        <f>IF('Crisis Indicator Data'!#REF!="No Data",1,IF(#REF!&lt;&gt;"",1,0))</f>
        <v>#REF!</v>
      </c>
      <c r="AX132" s="211" t="e">
        <f>IF('Crisis Indicator Data'!#REF!="No Data",1,IF(#REF!&lt;&gt;"",1,0))</f>
        <v>#REF!</v>
      </c>
      <c r="AY132" s="211" t="e">
        <f>IF('Crisis Indicator Data'!#REF!="No Data",1,IF(#REF!&lt;&gt;"",1,0))</f>
        <v>#REF!</v>
      </c>
      <c r="AZ132" s="211" t="e">
        <f>IF('Crisis Indicator Data'!#REF!="No Data",1,IF(#REF!&lt;&gt;"",1,0))</f>
        <v>#REF!</v>
      </c>
      <c r="BA132" t="e">
        <f t="shared" si="8"/>
        <v>#REF!</v>
      </c>
      <c r="BB132" s="22" t="e">
        <f t="shared" si="9"/>
        <v>#REF!</v>
      </c>
    </row>
    <row r="133" spans="1:54" x14ac:dyDescent="0.25">
      <c r="A133" t="s">
        <v>8579</v>
      </c>
      <c r="B133" s="211" t="e">
        <f>IF('Crisis Indicator Data'!#REF!="No Data",1,IF(#REF!&lt;&gt;"",1,0))</f>
        <v>#REF!</v>
      </c>
      <c r="C133" s="211" t="e">
        <f>IF('Crisis Indicator Data'!#REF!="No Data",1,IF(#REF!&lt;&gt;"",1,0))</f>
        <v>#REF!</v>
      </c>
      <c r="D133" s="211" t="e">
        <f>IF('Crisis Indicator Data'!#REF!="No Data",1,IF(#REF!&lt;&gt;"",1,0))</f>
        <v>#REF!</v>
      </c>
      <c r="E133" s="211" t="e">
        <f>IF('Crisis Indicator Data'!#REF!="No Data",1,IF(#REF!&lt;&gt;"",1,0))</f>
        <v>#REF!</v>
      </c>
      <c r="F133" s="211" t="e">
        <f>IF('Crisis Indicator Data'!#REF!="No Data",1,IF(#REF!&lt;&gt;"",1,0))</f>
        <v>#REF!</v>
      </c>
      <c r="G133" s="211" t="e">
        <f>IF('Crisis Indicator Data'!#REF!="No Data",1,IF(#REF!&lt;&gt;"",1,0))</f>
        <v>#REF!</v>
      </c>
      <c r="H133" s="211" t="e">
        <f>IF('Crisis Indicator Data'!#REF!="No Data",1,IF(#REF!&lt;&gt;"",1,0))</f>
        <v>#REF!</v>
      </c>
      <c r="I133" s="211" t="e">
        <f>IF('Crisis Indicator Data'!#REF!="No Data",1,IF(#REF!&lt;&gt;"",1,0))</f>
        <v>#REF!</v>
      </c>
      <c r="J133" s="211" t="e">
        <f>IF('Crisis Indicator Data'!#REF!="No Data",1,IF(#REF!&lt;&gt;"",1,0))</f>
        <v>#REF!</v>
      </c>
      <c r="K133" s="211" t="e">
        <f>IF('Crisis Indicator Data'!#REF!="No Data",1,IF(#REF!&lt;&gt;"",1,0))</f>
        <v>#REF!</v>
      </c>
      <c r="L133" s="211" t="e">
        <f>IF('Crisis Indicator Data'!#REF!="No Data",1,IF(#REF!&lt;&gt;"",1,0))</f>
        <v>#REF!</v>
      </c>
      <c r="M133" s="211" t="e">
        <f>IF('Crisis Indicator Data'!#REF!="No Data",1,IF(#REF!&lt;&gt;"",1,0))</f>
        <v>#REF!</v>
      </c>
      <c r="N133" s="211" t="e">
        <f>IF('Crisis Indicator Data'!#REF!="No Data",1,IF(#REF!&lt;&gt;"",1,0))</f>
        <v>#REF!</v>
      </c>
      <c r="O133" s="211" t="e">
        <f>IF('Crisis Indicator Data'!#REF!="No Data",1,IF(#REF!&lt;&gt;"",1,0))</f>
        <v>#REF!</v>
      </c>
      <c r="P133" s="211" t="e">
        <f>IF('Crisis Indicator Data'!#REF!="No Data",1,IF(#REF!&lt;&gt;"",1,0))</f>
        <v>#REF!</v>
      </c>
      <c r="Q133" s="211" t="e">
        <f>IF('Crisis Indicator Data'!#REF!="No Data",1,IF(#REF!&lt;&gt;"",1,0))</f>
        <v>#REF!</v>
      </c>
      <c r="R133" s="211" t="e">
        <f>IF('Crisis Indicator Data'!#REF!="No Data",1,IF(#REF!&lt;&gt;"",1,0))</f>
        <v>#REF!</v>
      </c>
      <c r="S133" s="211" t="e">
        <f>IF('Crisis Indicator Data'!#REF!="No Data",1,IF(#REF!&lt;&gt;"",1,0))</f>
        <v>#REF!</v>
      </c>
      <c r="T133" s="211" t="e">
        <f>IF('Crisis Indicator Data'!#REF!="No Data",1,IF(#REF!&lt;&gt;"",1,0))</f>
        <v>#REF!</v>
      </c>
      <c r="U133" s="211" t="e">
        <f>IF('Crisis Indicator Data'!#REF!="No Data",1,IF(#REF!&lt;&gt;"",1,0))</f>
        <v>#REF!</v>
      </c>
      <c r="V133" s="211" t="e">
        <f>IF('Crisis Indicator Data'!#REF!="No Data",1,IF(#REF!&lt;&gt;"",1,0))</f>
        <v>#REF!</v>
      </c>
      <c r="W133" s="211" t="e">
        <f>IF('Crisis Indicator Data'!#REF!="No Data",1,IF(#REF!&lt;&gt;"",1,0))</f>
        <v>#REF!</v>
      </c>
      <c r="X133" s="211" t="e">
        <f>IF('Crisis Indicator Data'!#REF!="No Data",1,IF(#REF!&lt;&gt;"",1,0))</f>
        <v>#REF!</v>
      </c>
      <c r="Y133" s="211" t="e">
        <f>IF('Crisis Indicator Data'!#REF!="No Data",1,IF(#REF!&lt;&gt;"",1,0))</f>
        <v>#REF!</v>
      </c>
      <c r="Z133" s="211" t="e">
        <f>IF('Crisis Indicator Data'!#REF!="No Data",1,IF(#REF!&lt;&gt;"",1,0))</f>
        <v>#REF!</v>
      </c>
      <c r="AA133" s="211" t="e">
        <f>IF('Crisis Indicator Data'!#REF!="No Data",1,IF(#REF!&lt;&gt;"",1,0))</f>
        <v>#REF!</v>
      </c>
      <c r="AB133" s="211" t="e">
        <f>IF('Crisis Indicator Data'!#REF!="No Data",1,IF(#REF!&lt;&gt;"",1,0))</f>
        <v>#REF!</v>
      </c>
      <c r="AC133" s="211" t="e">
        <f>IF('Crisis Indicator Data'!#REF!="No Data",1,IF(#REF!&lt;&gt;"",1,0))</f>
        <v>#REF!</v>
      </c>
      <c r="AD133" s="211" t="e">
        <f>IF('Crisis Indicator Data'!#REF!="No Data",1,IF(#REF!&lt;&gt;"",1,0))</f>
        <v>#REF!</v>
      </c>
      <c r="AE133" s="211" t="e">
        <f>IF('Crisis Indicator Data'!#REF!="No Data",1,IF(#REF!&lt;&gt;"",1,0))</f>
        <v>#REF!</v>
      </c>
      <c r="AF133" s="211" t="e">
        <f>IF('Crisis Indicator Data'!#REF!="No Data",1,IF(#REF!&lt;&gt;"",1,0))</f>
        <v>#REF!</v>
      </c>
      <c r="AG133" s="211" t="e">
        <f>IF('Crisis Indicator Data'!#REF!="No Data",1,IF(#REF!&lt;&gt;"",1,0))</f>
        <v>#REF!</v>
      </c>
      <c r="AH133" s="211" t="e">
        <f>IF('Crisis Indicator Data'!#REF!="No Data",1,IF(#REF!&lt;&gt;"",1,0))</f>
        <v>#REF!</v>
      </c>
      <c r="AI133" s="211" t="e">
        <f>IF('Crisis Indicator Data'!#REF!="No Data",1,IF(#REF!&lt;&gt;"",1,0))</f>
        <v>#REF!</v>
      </c>
      <c r="AJ133" s="211" t="e">
        <f>IF('Crisis Indicator Data'!#REF!="No Data",1,IF(#REF!&lt;&gt;"",1,0))</f>
        <v>#REF!</v>
      </c>
      <c r="AK133" s="211" t="e">
        <f>IF('Crisis Indicator Data'!#REF!="No Data",1,IF(#REF!&lt;&gt;"",1,0))</f>
        <v>#REF!</v>
      </c>
      <c r="AL133" s="211" t="e">
        <f>IF('Crisis Indicator Data'!#REF!="No Data",1,IF(#REF!&lt;&gt;"",1,0))</f>
        <v>#REF!</v>
      </c>
      <c r="AM133" s="211" t="e">
        <f>IF('Crisis Indicator Data'!#REF!="No Data",1,IF(#REF!&lt;&gt;"",1,0))</f>
        <v>#REF!</v>
      </c>
      <c r="AN133" s="211" t="e">
        <f>IF('Crisis Indicator Data'!#REF!="No Data",1,IF(#REF!&lt;&gt;"",1,0))</f>
        <v>#REF!</v>
      </c>
      <c r="AO133" s="211" t="e">
        <f>IF('Crisis Indicator Data'!#REF!="No Data",1,IF(#REF!&lt;&gt;"",1,0))</f>
        <v>#REF!</v>
      </c>
      <c r="AP133" s="211" t="e">
        <f>IF('Crisis Indicator Data'!#REF!="No Data",1,IF(#REF!&lt;&gt;"",1,0))</f>
        <v>#REF!</v>
      </c>
      <c r="AQ133" s="211" t="e">
        <f>IF('Crisis Indicator Data'!#REF!="No Data",1,IF(#REF!&lt;&gt;"",1,0))</f>
        <v>#REF!</v>
      </c>
      <c r="AR133" s="211" t="e">
        <f>IF('Crisis Indicator Data'!#REF!="No Data",1,IF(#REF!&lt;&gt;"",1,0))</f>
        <v>#REF!</v>
      </c>
      <c r="AS133" s="211" t="e">
        <f>IF('Crisis Indicator Data'!#REF!="No Data",1,IF(#REF!&lt;&gt;"",1,0))</f>
        <v>#REF!</v>
      </c>
      <c r="AT133" s="211" t="e">
        <f>IF('Crisis Indicator Data'!#REF!="No Data",1,IF(#REF!&lt;&gt;"",1,0))</f>
        <v>#REF!</v>
      </c>
      <c r="AU133" s="211" t="e">
        <f>IF('Crisis Indicator Data'!#REF!="No Data",1,IF(#REF!&lt;&gt;"",1,0))</f>
        <v>#REF!</v>
      </c>
      <c r="AV133" s="211" t="e">
        <f>IF('Crisis Indicator Data'!#REF!="No Data",1,IF(#REF!&lt;&gt;"",1,0))</f>
        <v>#REF!</v>
      </c>
      <c r="AW133" s="211" t="e">
        <f>IF('Crisis Indicator Data'!#REF!="No Data",1,IF(#REF!&lt;&gt;"",1,0))</f>
        <v>#REF!</v>
      </c>
      <c r="AX133" s="211" t="e">
        <f>IF('Crisis Indicator Data'!#REF!="No Data",1,IF(#REF!&lt;&gt;"",1,0))</f>
        <v>#REF!</v>
      </c>
      <c r="AY133" s="211" t="e">
        <f>IF('Crisis Indicator Data'!#REF!="No Data",1,IF(#REF!&lt;&gt;"",1,0))</f>
        <v>#REF!</v>
      </c>
      <c r="AZ133" s="211" t="e">
        <f>IF('Crisis Indicator Data'!#REF!="No Data",1,IF(#REF!&lt;&gt;"",1,0))</f>
        <v>#REF!</v>
      </c>
      <c r="BA133" t="e">
        <f t="shared" si="8"/>
        <v>#REF!</v>
      </c>
      <c r="BB133" s="22" t="e">
        <f t="shared" si="9"/>
        <v>#REF!</v>
      </c>
    </row>
    <row r="134" spans="1:54" x14ac:dyDescent="0.25">
      <c r="A134" t="s">
        <v>8585</v>
      </c>
      <c r="B134" s="211" t="e">
        <f>IF('Crisis Indicator Data'!#REF!="No Data",1,IF(#REF!&lt;&gt;"",1,0))</f>
        <v>#REF!</v>
      </c>
      <c r="C134" s="211" t="e">
        <f>IF('Crisis Indicator Data'!#REF!="No Data",1,IF(#REF!&lt;&gt;"",1,0))</f>
        <v>#REF!</v>
      </c>
      <c r="D134" s="211" t="e">
        <f>IF('Crisis Indicator Data'!#REF!="No Data",1,IF(#REF!&lt;&gt;"",1,0))</f>
        <v>#REF!</v>
      </c>
      <c r="E134" s="211" t="e">
        <f>IF('Crisis Indicator Data'!#REF!="No Data",1,IF(#REF!&lt;&gt;"",1,0))</f>
        <v>#REF!</v>
      </c>
      <c r="F134" s="211" t="e">
        <f>IF('Crisis Indicator Data'!#REF!="No Data",1,IF(#REF!&lt;&gt;"",1,0))</f>
        <v>#REF!</v>
      </c>
      <c r="G134" s="211" t="e">
        <f>IF('Crisis Indicator Data'!#REF!="No Data",1,IF(#REF!&lt;&gt;"",1,0))</f>
        <v>#REF!</v>
      </c>
      <c r="H134" s="211" t="e">
        <f>IF('Crisis Indicator Data'!#REF!="No Data",1,IF(#REF!&lt;&gt;"",1,0))</f>
        <v>#REF!</v>
      </c>
      <c r="I134" s="211" t="e">
        <f>IF('Crisis Indicator Data'!#REF!="No Data",1,IF(#REF!&lt;&gt;"",1,0))</f>
        <v>#REF!</v>
      </c>
      <c r="J134" s="211" t="e">
        <f>IF('Crisis Indicator Data'!#REF!="No Data",1,IF(#REF!&lt;&gt;"",1,0))</f>
        <v>#REF!</v>
      </c>
      <c r="K134" s="211" t="e">
        <f>IF('Crisis Indicator Data'!#REF!="No Data",1,IF(#REF!&lt;&gt;"",1,0))</f>
        <v>#REF!</v>
      </c>
      <c r="L134" s="211" t="e">
        <f>IF('Crisis Indicator Data'!#REF!="No Data",1,IF(#REF!&lt;&gt;"",1,0))</f>
        <v>#REF!</v>
      </c>
      <c r="M134" s="211" t="e">
        <f>IF('Crisis Indicator Data'!#REF!="No Data",1,IF(#REF!&lt;&gt;"",1,0))</f>
        <v>#REF!</v>
      </c>
      <c r="N134" s="211" t="e">
        <f>IF('Crisis Indicator Data'!#REF!="No Data",1,IF(#REF!&lt;&gt;"",1,0))</f>
        <v>#REF!</v>
      </c>
      <c r="O134" s="211" t="e">
        <f>IF('Crisis Indicator Data'!#REF!="No Data",1,IF(#REF!&lt;&gt;"",1,0))</f>
        <v>#REF!</v>
      </c>
      <c r="P134" s="211" t="e">
        <f>IF('Crisis Indicator Data'!#REF!="No Data",1,IF(#REF!&lt;&gt;"",1,0))</f>
        <v>#REF!</v>
      </c>
      <c r="Q134" s="211" t="e">
        <f>IF('Crisis Indicator Data'!#REF!="No Data",1,IF(#REF!&lt;&gt;"",1,0))</f>
        <v>#REF!</v>
      </c>
      <c r="R134" s="211" t="e">
        <f>IF('Crisis Indicator Data'!#REF!="No Data",1,IF(#REF!&lt;&gt;"",1,0))</f>
        <v>#REF!</v>
      </c>
      <c r="S134" s="211" t="e">
        <f>IF('Crisis Indicator Data'!#REF!="No Data",1,IF(#REF!&lt;&gt;"",1,0))</f>
        <v>#REF!</v>
      </c>
      <c r="T134" s="211" t="e">
        <f>IF('Crisis Indicator Data'!#REF!="No Data",1,IF(#REF!&lt;&gt;"",1,0))</f>
        <v>#REF!</v>
      </c>
      <c r="U134" s="211" t="e">
        <f>IF('Crisis Indicator Data'!#REF!="No Data",1,IF(#REF!&lt;&gt;"",1,0))</f>
        <v>#REF!</v>
      </c>
      <c r="V134" s="211" t="e">
        <f>IF('Crisis Indicator Data'!#REF!="No Data",1,IF(#REF!&lt;&gt;"",1,0))</f>
        <v>#REF!</v>
      </c>
      <c r="W134" s="211" t="e">
        <f>IF('Crisis Indicator Data'!#REF!="No Data",1,IF(#REF!&lt;&gt;"",1,0))</f>
        <v>#REF!</v>
      </c>
      <c r="X134" s="211" t="e">
        <f>IF('Crisis Indicator Data'!#REF!="No Data",1,IF(#REF!&lt;&gt;"",1,0))</f>
        <v>#REF!</v>
      </c>
      <c r="Y134" s="211" t="e">
        <f>IF('Crisis Indicator Data'!#REF!="No Data",1,IF(#REF!&lt;&gt;"",1,0))</f>
        <v>#REF!</v>
      </c>
      <c r="Z134" s="211" t="e">
        <f>IF('Crisis Indicator Data'!#REF!="No Data",1,IF(#REF!&lt;&gt;"",1,0))</f>
        <v>#REF!</v>
      </c>
      <c r="AA134" s="211" t="e">
        <f>IF('Crisis Indicator Data'!#REF!="No Data",1,IF(#REF!&lt;&gt;"",1,0))</f>
        <v>#REF!</v>
      </c>
      <c r="AB134" s="211" t="e">
        <f>IF('Crisis Indicator Data'!#REF!="No Data",1,IF(#REF!&lt;&gt;"",1,0))</f>
        <v>#REF!</v>
      </c>
      <c r="AC134" s="211" t="e">
        <f>IF('Crisis Indicator Data'!#REF!="No Data",1,IF(#REF!&lt;&gt;"",1,0))</f>
        <v>#REF!</v>
      </c>
      <c r="AD134" s="211" t="e">
        <f>IF('Crisis Indicator Data'!#REF!="No Data",1,IF(#REF!&lt;&gt;"",1,0))</f>
        <v>#REF!</v>
      </c>
      <c r="AE134" s="211" t="e">
        <f>IF('Crisis Indicator Data'!#REF!="No Data",1,IF(#REF!&lt;&gt;"",1,0))</f>
        <v>#REF!</v>
      </c>
      <c r="AF134" s="211" t="e">
        <f>IF('Crisis Indicator Data'!#REF!="No Data",1,IF(#REF!&lt;&gt;"",1,0))</f>
        <v>#REF!</v>
      </c>
      <c r="AG134" s="211" t="e">
        <f>IF('Crisis Indicator Data'!#REF!="No Data",1,IF(#REF!&lt;&gt;"",1,0))</f>
        <v>#REF!</v>
      </c>
      <c r="AH134" s="211" t="e">
        <f>IF('Crisis Indicator Data'!#REF!="No Data",1,IF(#REF!&lt;&gt;"",1,0))</f>
        <v>#REF!</v>
      </c>
      <c r="AI134" s="211" t="e">
        <f>IF('Crisis Indicator Data'!#REF!="No Data",1,IF(#REF!&lt;&gt;"",1,0))</f>
        <v>#REF!</v>
      </c>
      <c r="AJ134" s="211" t="e">
        <f>IF('Crisis Indicator Data'!#REF!="No Data",1,IF(#REF!&lt;&gt;"",1,0))</f>
        <v>#REF!</v>
      </c>
      <c r="AK134" s="211" t="e">
        <f>IF('Crisis Indicator Data'!#REF!="No Data",1,IF(#REF!&lt;&gt;"",1,0))</f>
        <v>#REF!</v>
      </c>
      <c r="AL134" s="211" t="e">
        <f>IF('Crisis Indicator Data'!#REF!="No Data",1,IF(#REF!&lt;&gt;"",1,0))</f>
        <v>#REF!</v>
      </c>
      <c r="AM134" s="211" t="e">
        <f>IF('Crisis Indicator Data'!#REF!="No Data",1,IF(#REF!&lt;&gt;"",1,0))</f>
        <v>#REF!</v>
      </c>
      <c r="AN134" s="211" t="e">
        <f>IF('Crisis Indicator Data'!#REF!="No Data",1,IF(#REF!&lt;&gt;"",1,0))</f>
        <v>#REF!</v>
      </c>
      <c r="AO134" s="211" t="e">
        <f>IF('Crisis Indicator Data'!#REF!="No Data",1,IF(#REF!&lt;&gt;"",1,0))</f>
        <v>#REF!</v>
      </c>
      <c r="AP134" s="211" t="e">
        <f>IF('Crisis Indicator Data'!#REF!="No Data",1,IF(#REF!&lt;&gt;"",1,0))</f>
        <v>#REF!</v>
      </c>
      <c r="AQ134" s="211" t="e">
        <f>IF('Crisis Indicator Data'!#REF!="No Data",1,IF(#REF!&lt;&gt;"",1,0))</f>
        <v>#REF!</v>
      </c>
      <c r="AR134" s="211" t="e">
        <f>IF('Crisis Indicator Data'!#REF!="No Data",1,IF(#REF!&lt;&gt;"",1,0))</f>
        <v>#REF!</v>
      </c>
      <c r="AS134" s="211" t="e">
        <f>IF('Crisis Indicator Data'!#REF!="No Data",1,IF(#REF!&lt;&gt;"",1,0))</f>
        <v>#REF!</v>
      </c>
      <c r="AT134" s="211" t="e">
        <f>IF('Crisis Indicator Data'!#REF!="No Data",1,IF(#REF!&lt;&gt;"",1,0))</f>
        <v>#REF!</v>
      </c>
      <c r="AU134" s="211" t="e">
        <f>IF('Crisis Indicator Data'!#REF!="No Data",1,IF(#REF!&lt;&gt;"",1,0))</f>
        <v>#REF!</v>
      </c>
      <c r="AV134" s="211" t="e">
        <f>IF('Crisis Indicator Data'!#REF!="No Data",1,IF(#REF!&lt;&gt;"",1,0))</f>
        <v>#REF!</v>
      </c>
      <c r="AW134" s="211" t="e">
        <f>IF('Crisis Indicator Data'!#REF!="No Data",1,IF(#REF!&lt;&gt;"",1,0))</f>
        <v>#REF!</v>
      </c>
      <c r="AX134" s="211" t="e">
        <f>IF('Crisis Indicator Data'!#REF!="No Data",1,IF(#REF!&lt;&gt;"",1,0))</f>
        <v>#REF!</v>
      </c>
      <c r="AY134" s="211" t="e">
        <f>IF('Crisis Indicator Data'!#REF!="No Data",1,IF(#REF!&lt;&gt;"",1,0))</f>
        <v>#REF!</v>
      </c>
      <c r="AZ134" s="211" t="e">
        <f>IF('Crisis Indicator Data'!#REF!="No Data",1,IF(#REF!&lt;&gt;"",1,0))</f>
        <v>#REF!</v>
      </c>
      <c r="BA134" t="e">
        <f t="shared" si="8"/>
        <v>#REF!</v>
      </c>
      <c r="BB134" s="22" t="e">
        <f t="shared" si="9"/>
        <v>#REF!</v>
      </c>
    </row>
    <row r="135" spans="1:54" x14ac:dyDescent="0.25">
      <c r="A135" t="s">
        <v>8575</v>
      </c>
      <c r="B135" s="211" t="e">
        <f>IF('Crisis Indicator Data'!#REF!="No Data",1,IF(#REF!&lt;&gt;"",1,0))</f>
        <v>#REF!</v>
      </c>
      <c r="C135" s="211" t="e">
        <f>IF('Crisis Indicator Data'!#REF!="No Data",1,IF(#REF!&lt;&gt;"",1,0))</f>
        <v>#REF!</v>
      </c>
      <c r="D135" s="211" t="e">
        <f>IF('Crisis Indicator Data'!#REF!="No Data",1,IF(#REF!&lt;&gt;"",1,0))</f>
        <v>#REF!</v>
      </c>
      <c r="E135" s="211" t="e">
        <f>IF('Crisis Indicator Data'!#REF!="No Data",1,IF(#REF!&lt;&gt;"",1,0))</f>
        <v>#REF!</v>
      </c>
      <c r="F135" s="211" t="e">
        <f>IF('Crisis Indicator Data'!#REF!="No Data",1,IF(#REF!&lt;&gt;"",1,0))</f>
        <v>#REF!</v>
      </c>
      <c r="G135" s="211" t="e">
        <f>IF('Crisis Indicator Data'!#REF!="No Data",1,IF(#REF!&lt;&gt;"",1,0))</f>
        <v>#REF!</v>
      </c>
      <c r="H135" s="211" t="e">
        <f>IF('Crisis Indicator Data'!#REF!="No Data",1,IF(#REF!&lt;&gt;"",1,0))</f>
        <v>#REF!</v>
      </c>
      <c r="I135" s="211" t="e">
        <f>IF('Crisis Indicator Data'!#REF!="No Data",1,IF(#REF!&lt;&gt;"",1,0))</f>
        <v>#REF!</v>
      </c>
      <c r="J135" s="211" t="e">
        <f>IF('Crisis Indicator Data'!#REF!="No Data",1,IF(#REF!&lt;&gt;"",1,0))</f>
        <v>#REF!</v>
      </c>
      <c r="K135" s="211" t="e">
        <f>IF('Crisis Indicator Data'!#REF!="No Data",1,IF(#REF!&lt;&gt;"",1,0))</f>
        <v>#REF!</v>
      </c>
      <c r="L135" s="211" t="e">
        <f>IF('Crisis Indicator Data'!#REF!="No Data",1,IF(#REF!&lt;&gt;"",1,0))</f>
        <v>#REF!</v>
      </c>
      <c r="M135" s="211" t="e">
        <f>IF('Crisis Indicator Data'!#REF!="No Data",1,IF(#REF!&lt;&gt;"",1,0))</f>
        <v>#REF!</v>
      </c>
      <c r="N135" s="211" t="e">
        <f>IF('Crisis Indicator Data'!#REF!="No Data",1,IF(#REF!&lt;&gt;"",1,0))</f>
        <v>#REF!</v>
      </c>
      <c r="O135" s="211" t="e">
        <f>IF('Crisis Indicator Data'!#REF!="No Data",1,IF(#REF!&lt;&gt;"",1,0))</f>
        <v>#REF!</v>
      </c>
      <c r="P135" s="211" t="e">
        <f>IF('Crisis Indicator Data'!#REF!="No Data",1,IF(#REF!&lt;&gt;"",1,0))</f>
        <v>#REF!</v>
      </c>
      <c r="Q135" s="211" t="e">
        <f>IF('Crisis Indicator Data'!#REF!="No Data",1,IF(#REF!&lt;&gt;"",1,0))</f>
        <v>#REF!</v>
      </c>
      <c r="R135" s="211" t="e">
        <f>IF('Crisis Indicator Data'!#REF!="No Data",1,IF(#REF!&lt;&gt;"",1,0))</f>
        <v>#REF!</v>
      </c>
      <c r="S135" s="211" t="e">
        <f>IF('Crisis Indicator Data'!#REF!="No Data",1,IF(#REF!&lt;&gt;"",1,0))</f>
        <v>#REF!</v>
      </c>
      <c r="T135" s="211" t="e">
        <f>IF('Crisis Indicator Data'!#REF!="No Data",1,IF(#REF!&lt;&gt;"",1,0))</f>
        <v>#REF!</v>
      </c>
      <c r="U135" s="211" t="e">
        <f>IF('Crisis Indicator Data'!#REF!="No Data",1,IF(#REF!&lt;&gt;"",1,0))</f>
        <v>#REF!</v>
      </c>
      <c r="V135" s="211" t="e">
        <f>IF('Crisis Indicator Data'!#REF!="No Data",1,IF(#REF!&lt;&gt;"",1,0))</f>
        <v>#REF!</v>
      </c>
      <c r="W135" s="211" t="e">
        <f>IF('Crisis Indicator Data'!#REF!="No Data",1,IF(#REF!&lt;&gt;"",1,0))</f>
        <v>#REF!</v>
      </c>
      <c r="X135" s="211" t="e">
        <f>IF('Crisis Indicator Data'!#REF!="No Data",1,IF(#REF!&lt;&gt;"",1,0))</f>
        <v>#REF!</v>
      </c>
      <c r="Y135" s="211" t="e">
        <f>IF('Crisis Indicator Data'!#REF!="No Data",1,IF(#REF!&lt;&gt;"",1,0))</f>
        <v>#REF!</v>
      </c>
      <c r="Z135" s="211" t="e">
        <f>IF('Crisis Indicator Data'!#REF!="No Data",1,IF(#REF!&lt;&gt;"",1,0))</f>
        <v>#REF!</v>
      </c>
      <c r="AA135" s="211" t="e">
        <f>IF('Crisis Indicator Data'!#REF!="No Data",1,IF(#REF!&lt;&gt;"",1,0))</f>
        <v>#REF!</v>
      </c>
      <c r="AB135" s="211" t="e">
        <f>IF('Crisis Indicator Data'!#REF!="No Data",1,IF(#REF!&lt;&gt;"",1,0))</f>
        <v>#REF!</v>
      </c>
      <c r="AC135" s="211" t="e">
        <f>IF('Crisis Indicator Data'!#REF!="No Data",1,IF(#REF!&lt;&gt;"",1,0))</f>
        <v>#REF!</v>
      </c>
      <c r="AD135" s="211" t="e">
        <f>IF('Crisis Indicator Data'!#REF!="No Data",1,IF(#REF!&lt;&gt;"",1,0))</f>
        <v>#REF!</v>
      </c>
      <c r="AE135" s="211" t="e">
        <f>IF('Crisis Indicator Data'!#REF!="No Data",1,IF(#REF!&lt;&gt;"",1,0))</f>
        <v>#REF!</v>
      </c>
      <c r="AF135" s="211" t="e">
        <f>IF('Crisis Indicator Data'!#REF!="No Data",1,IF(#REF!&lt;&gt;"",1,0))</f>
        <v>#REF!</v>
      </c>
      <c r="AG135" s="211" t="e">
        <f>IF('Crisis Indicator Data'!#REF!="No Data",1,IF(#REF!&lt;&gt;"",1,0))</f>
        <v>#REF!</v>
      </c>
      <c r="AH135" s="211" t="e">
        <f>IF('Crisis Indicator Data'!#REF!="No Data",1,IF(#REF!&lt;&gt;"",1,0))</f>
        <v>#REF!</v>
      </c>
      <c r="AI135" s="211" t="e">
        <f>IF('Crisis Indicator Data'!#REF!="No Data",1,IF(#REF!&lt;&gt;"",1,0))</f>
        <v>#REF!</v>
      </c>
      <c r="AJ135" s="211" t="e">
        <f>IF('Crisis Indicator Data'!#REF!="No Data",1,IF(#REF!&lt;&gt;"",1,0))</f>
        <v>#REF!</v>
      </c>
      <c r="AK135" s="211" t="e">
        <f>IF('Crisis Indicator Data'!#REF!="No Data",1,IF(#REF!&lt;&gt;"",1,0))</f>
        <v>#REF!</v>
      </c>
      <c r="AL135" s="211" t="e">
        <f>IF('Crisis Indicator Data'!#REF!="No Data",1,IF(#REF!&lt;&gt;"",1,0))</f>
        <v>#REF!</v>
      </c>
      <c r="AM135" s="211" t="e">
        <f>IF('Crisis Indicator Data'!#REF!="No Data",1,IF(#REF!&lt;&gt;"",1,0))</f>
        <v>#REF!</v>
      </c>
      <c r="AN135" s="211" t="e">
        <f>IF('Crisis Indicator Data'!#REF!="No Data",1,IF(#REF!&lt;&gt;"",1,0))</f>
        <v>#REF!</v>
      </c>
      <c r="AO135" s="211" t="e">
        <f>IF('Crisis Indicator Data'!#REF!="No Data",1,IF(#REF!&lt;&gt;"",1,0))</f>
        <v>#REF!</v>
      </c>
      <c r="AP135" s="211" t="e">
        <f>IF('Crisis Indicator Data'!#REF!="No Data",1,IF(#REF!&lt;&gt;"",1,0))</f>
        <v>#REF!</v>
      </c>
      <c r="AQ135" s="211" t="e">
        <f>IF('Crisis Indicator Data'!#REF!="No Data",1,IF(#REF!&lt;&gt;"",1,0))</f>
        <v>#REF!</v>
      </c>
      <c r="AR135" s="211" t="e">
        <f>IF('Crisis Indicator Data'!#REF!="No Data",1,IF(#REF!&lt;&gt;"",1,0))</f>
        <v>#REF!</v>
      </c>
      <c r="AS135" s="211" t="e">
        <f>IF('Crisis Indicator Data'!#REF!="No Data",1,IF(#REF!&lt;&gt;"",1,0))</f>
        <v>#REF!</v>
      </c>
      <c r="AT135" s="211" t="e">
        <f>IF('Crisis Indicator Data'!#REF!="No Data",1,IF(#REF!&lt;&gt;"",1,0))</f>
        <v>#REF!</v>
      </c>
      <c r="AU135" s="211" t="e">
        <f>IF('Crisis Indicator Data'!#REF!="No Data",1,IF(#REF!&lt;&gt;"",1,0))</f>
        <v>#REF!</v>
      </c>
      <c r="AV135" s="211" t="e">
        <f>IF('Crisis Indicator Data'!#REF!="No Data",1,IF(#REF!&lt;&gt;"",1,0))</f>
        <v>#REF!</v>
      </c>
      <c r="AW135" s="211" t="e">
        <f>IF('Crisis Indicator Data'!#REF!="No Data",1,IF(#REF!&lt;&gt;"",1,0))</f>
        <v>#REF!</v>
      </c>
      <c r="AX135" s="211" t="e">
        <f>IF('Crisis Indicator Data'!#REF!="No Data",1,IF(#REF!&lt;&gt;"",1,0))</f>
        <v>#REF!</v>
      </c>
      <c r="AY135" s="211" t="e">
        <f>IF('Crisis Indicator Data'!#REF!="No Data",1,IF(#REF!&lt;&gt;"",1,0))</f>
        <v>#REF!</v>
      </c>
      <c r="AZ135" s="211" t="e">
        <f>IF('Crisis Indicator Data'!#REF!="No Data",1,IF(#REF!&lt;&gt;"",1,0))</f>
        <v>#REF!</v>
      </c>
      <c r="BA135" t="e">
        <f t="shared" si="8"/>
        <v>#REF!</v>
      </c>
      <c r="BB135" s="22" t="e">
        <f t="shared" si="9"/>
        <v>#REF!</v>
      </c>
    </row>
    <row r="136" spans="1:54" x14ac:dyDescent="0.25">
      <c r="A136" t="s">
        <v>8576</v>
      </c>
      <c r="B136" s="211" t="e">
        <f>IF('Crisis Indicator Data'!#REF!="No Data",1,IF(#REF!&lt;&gt;"",1,0))</f>
        <v>#REF!</v>
      </c>
      <c r="C136" s="211" t="e">
        <f>IF('Crisis Indicator Data'!#REF!="No Data",1,IF(#REF!&lt;&gt;"",1,0))</f>
        <v>#REF!</v>
      </c>
      <c r="D136" s="211" t="e">
        <f>IF('Crisis Indicator Data'!#REF!="No Data",1,IF(#REF!&lt;&gt;"",1,0))</f>
        <v>#REF!</v>
      </c>
      <c r="E136" s="211" t="e">
        <f>IF('Crisis Indicator Data'!#REF!="No Data",1,IF(#REF!&lt;&gt;"",1,0))</f>
        <v>#REF!</v>
      </c>
      <c r="F136" s="211" t="e">
        <f>IF('Crisis Indicator Data'!#REF!="No Data",1,IF(#REF!&lt;&gt;"",1,0))</f>
        <v>#REF!</v>
      </c>
      <c r="G136" s="211" t="e">
        <f>IF('Crisis Indicator Data'!#REF!="No Data",1,IF(#REF!&lt;&gt;"",1,0))</f>
        <v>#REF!</v>
      </c>
      <c r="H136" s="211" t="e">
        <f>IF('Crisis Indicator Data'!#REF!="No Data",1,IF(#REF!&lt;&gt;"",1,0))</f>
        <v>#REF!</v>
      </c>
      <c r="I136" s="211" t="e">
        <f>IF('Crisis Indicator Data'!#REF!="No Data",1,IF(#REF!&lt;&gt;"",1,0))</f>
        <v>#REF!</v>
      </c>
      <c r="J136" s="211" t="e">
        <f>IF('Crisis Indicator Data'!#REF!="No Data",1,IF(#REF!&lt;&gt;"",1,0))</f>
        <v>#REF!</v>
      </c>
      <c r="K136" s="211" t="e">
        <f>IF('Crisis Indicator Data'!#REF!="No Data",1,IF(#REF!&lt;&gt;"",1,0))</f>
        <v>#REF!</v>
      </c>
      <c r="L136" s="211" t="e">
        <f>IF('Crisis Indicator Data'!#REF!="No Data",1,IF(#REF!&lt;&gt;"",1,0))</f>
        <v>#REF!</v>
      </c>
      <c r="M136" s="211" t="e">
        <f>IF('Crisis Indicator Data'!#REF!="No Data",1,IF(#REF!&lt;&gt;"",1,0))</f>
        <v>#REF!</v>
      </c>
      <c r="N136" s="211" t="e">
        <f>IF('Crisis Indicator Data'!#REF!="No Data",1,IF(#REF!&lt;&gt;"",1,0))</f>
        <v>#REF!</v>
      </c>
      <c r="O136" s="211" t="e">
        <f>IF('Crisis Indicator Data'!#REF!="No Data",1,IF(#REF!&lt;&gt;"",1,0))</f>
        <v>#REF!</v>
      </c>
      <c r="P136" s="211" t="e">
        <f>IF('Crisis Indicator Data'!#REF!="No Data",1,IF(#REF!&lt;&gt;"",1,0))</f>
        <v>#REF!</v>
      </c>
      <c r="Q136" s="211" t="e">
        <f>IF('Crisis Indicator Data'!#REF!="No Data",1,IF(#REF!&lt;&gt;"",1,0))</f>
        <v>#REF!</v>
      </c>
      <c r="R136" s="211" t="e">
        <f>IF('Crisis Indicator Data'!#REF!="No Data",1,IF(#REF!&lt;&gt;"",1,0))</f>
        <v>#REF!</v>
      </c>
      <c r="S136" s="211" t="e">
        <f>IF('Crisis Indicator Data'!#REF!="No Data",1,IF(#REF!&lt;&gt;"",1,0))</f>
        <v>#REF!</v>
      </c>
      <c r="T136" s="211" t="e">
        <f>IF('Crisis Indicator Data'!#REF!="No Data",1,IF(#REF!&lt;&gt;"",1,0))</f>
        <v>#REF!</v>
      </c>
      <c r="U136" s="211" t="e">
        <f>IF('Crisis Indicator Data'!#REF!="No Data",1,IF(#REF!&lt;&gt;"",1,0))</f>
        <v>#REF!</v>
      </c>
      <c r="V136" s="211" t="e">
        <f>IF('Crisis Indicator Data'!#REF!="No Data",1,IF(#REF!&lt;&gt;"",1,0))</f>
        <v>#REF!</v>
      </c>
      <c r="W136" s="211" t="e">
        <f>IF('Crisis Indicator Data'!#REF!="No Data",1,IF(#REF!&lt;&gt;"",1,0))</f>
        <v>#REF!</v>
      </c>
      <c r="X136" s="211" t="e">
        <f>IF('Crisis Indicator Data'!#REF!="No Data",1,IF(#REF!&lt;&gt;"",1,0))</f>
        <v>#REF!</v>
      </c>
      <c r="Y136" s="211" t="e">
        <f>IF('Crisis Indicator Data'!#REF!="No Data",1,IF(#REF!&lt;&gt;"",1,0))</f>
        <v>#REF!</v>
      </c>
      <c r="Z136" s="211" t="e">
        <f>IF('Crisis Indicator Data'!#REF!="No Data",1,IF(#REF!&lt;&gt;"",1,0))</f>
        <v>#REF!</v>
      </c>
      <c r="AA136" s="211" t="e">
        <f>IF('Crisis Indicator Data'!#REF!="No Data",1,IF(#REF!&lt;&gt;"",1,0))</f>
        <v>#REF!</v>
      </c>
      <c r="AB136" s="211" t="e">
        <f>IF('Crisis Indicator Data'!#REF!="No Data",1,IF(#REF!&lt;&gt;"",1,0))</f>
        <v>#REF!</v>
      </c>
      <c r="AC136" s="211" t="e">
        <f>IF('Crisis Indicator Data'!#REF!="No Data",1,IF(#REF!&lt;&gt;"",1,0))</f>
        <v>#REF!</v>
      </c>
      <c r="AD136" s="211" t="e">
        <f>IF('Crisis Indicator Data'!#REF!="No Data",1,IF(#REF!&lt;&gt;"",1,0))</f>
        <v>#REF!</v>
      </c>
      <c r="AE136" s="211" t="e">
        <f>IF('Crisis Indicator Data'!#REF!="No Data",1,IF(#REF!&lt;&gt;"",1,0))</f>
        <v>#REF!</v>
      </c>
      <c r="AF136" s="211" t="e">
        <f>IF('Crisis Indicator Data'!#REF!="No Data",1,IF(#REF!&lt;&gt;"",1,0))</f>
        <v>#REF!</v>
      </c>
      <c r="AG136" s="211" t="e">
        <f>IF('Crisis Indicator Data'!#REF!="No Data",1,IF(#REF!&lt;&gt;"",1,0))</f>
        <v>#REF!</v>
      </c>
      <c r="AH136" s="211" t="e">
        <f>IF('Crisis Indicator Data'!#REF!="No Data",1,IF(#REF!&lt;&gt;"",1,0))</f>
        <v>#REF!</v>
      </c>
      <c r="AI136" s="211" t="e">
        <f>IF('Crisis Indicator Data'!#REF!="No Data",1,IF(#REF!&lt;&gt;"",1,0))</f>
        <v>#REF!</v>
      </c>
      <c r="AJ136" s="211" t="e">
        <f>IF('Crisis Indicator Data'!#REF!="No Data",1,IF(#REF!&lt;&gt;"",1,0))</f>
        <v>#REF!</v>
      </c>
      <c r="AK136" s="211" t="e">
        <f>IF('Crisis Indicator Data'!#REF!="No Data",1,IF(#REF!&lt;&gt;"",1,0))</f>
        <v>#REF!</v>
      </c>
      <c r="AL136" s="211" t="e">
        <f>IF('Crisis Indicator Data'!#REF!="No Data",1,IF(#REF!&lt;&gt;"",1,0))</f>
        <v>#REF!</v>
      </c>
      <c r="AM136" s="211" t="e">
        <f>IF('Crisis Indicator Data'!#REF!="No Data",1,IF(#REF!&lt;&gt;"",1,0))</f>
        <v>#REF!</v>
      </c>
      <c r="AN136" s="211" t="e">
        <f>IF('Crisis Indicator Data'!#REF!="No Data",1,IF(#REF!&lt;&gt;"",1,0))</f>
        <v>#REF!</v>
      </c>
      <c r="AO136" s="211" t="e">
        <f>IF('Crisis Indicator Data'!#REF!="No Data",1,IF(#REF!&lt;&gt;"",1,0))</f>
        <v>#REF!</v>
      </c>
      <c r="AP136" s="211" t="e">
        <f>IF('Crisis Indicator Data'!#REF!="No Data",1,IF(#REF!&lt;&gt;"",1,0))</f>
        <v>#REF!</v>
      </c>
      <c r="AQ136" s="211" t="e">
        <f>IF('Crisis Indicator Data'!#REF!="No Data",1,IF(#REF!&lt;&gt;"",1,0))</f>
        <v>#REF!</v>
      </c>
      <c r="AR136" s="211" t="e">
        <f>IF('Crisis Indicator Data'!#REF!="No Data",1,IF(#REF!&lt;&gt;"",1,0))</f>
        <v>#REF!</v>
      </c>
      <c r="AS136" s="211" t="e">
        <f>IF('Crisis Indicator Data'!#REF!="No Data",1,IF(#REF!&lt;&gt;"",1,0))</f>
        <v>#REF!</v>
      </c>
      <c r="AT136" s="211" t="e">
        <f>IF('Crisis Indicator Data'!#REF!="No Data",1,IF(#REF!&lt;&gt;"",1,0))</f>
        <v>#REF!</v>
      </c>
      <c r="AU136" s="211" t="e">
        <f>IF('Crisis Indicator Data'!#REF!="No Data",1,IF(#REF!&lt;&gt;"",1,0))</f>
        <v>#REF!</v>
      </c>
      <c r="AV136" s="211" t="e">
        <f>IF('Crisis Indicator Data'!#REF!="No Data",1,IF(#REF!&lt;&gt;"",1,0))</f>
        <v>#REF!</v>
      </c>
      <c r="AW136" s="211" t="e">
        <f>IF('Crisis Indicator Data'!#REF!="No Data",1,IF(#REF!&lt;&gt;"",1,0))</f>
        <v>#REF!</v>
      </c>
      <c r="AX136" s="211" t="e">
        <f>IF('Crisis Indicator Data'!#REF!="No Data",1,IF(#REF!&lt;&gt;"",1,0))</f>
        <v>#REF!</v>
      </c>
      <c r="AY136" s="211" t="e">
        <f>IF('Crisis Indicator Data'!#REF!="No Data",1,IF(#REF!&lt;&gt;"",1,0))</f>
        <v>#REF!</v>
      </c>
      <c r="AZ136" s="211" t="e">
        <f>IF('Crisis Indicator Data'!#REF!="No Data",1,IF(#REF!&lt;&gt;"",1,0))</f>
        <v>#REF!</v>
      </c>
      <c r="BA136" t="e">
        <f t="shared" si="8"/>
        <v>#REF!</v>
      </c>
      <c r="BB136" s="22" t="e">
        <f t="shared" si="9"/>
        <v>#REF!</v>
      </c>
    </row>
    <row r="137" spans="1:54" x14ac:dyDescent="0.25">
      <c r="A137" t="s">
        <v>8580</v>
      </c>
      <c r="B137" s="211" t="e">
        <f>IF('Crisis Indicator Data'!#REF!="No Data",1,IF(#REF!&lt;&gt;"",1,0))</f>
        <v>#REF!</v>
      </c>
      <c r="C137" s="211" t="e">
        <f>IF('Crisis Indicator Data'!#REF!="No Data",1,IF(#REF!&lt;&gt;"",1,0))</f>
        <v>#REF!</v>
      </c>
      <c r="D137" s="211" t="e">
        <f>IF('Crisis Indicator Data'!#REF!="No Data",1,IF(#REF!&lt;&gt;"",1,0))</f>
        <v>#REF!</v>
      </c>
      <c r="E137" s="211" t="e">
        <f>IF('Crisis Indicator Data'!#REF!="No Data",1,IF(#REF!&lt;&gt;"",1,0))</f>
        <v>#REF!</v>
      </c>
      <c r="F137" s="211" t="e">
        <f>IF('Crisis Indicator Data'!#REF!="No Data",1,IF(#REF!&lt;&gt;"",1,0))</f>
        <v>#REF!</v>
      </c>
      <c r="G137" s="211" t="e">
        <f>IF('Crisis Indicator Data'!#REF!="No Data",1,IF(#REF!&lt;&gt;"",1,0))</f>
        <v>#REF!</v>
      </c>
      <c r="H137" s="211" t="e">
        <f>IF('Crisis Indicator Data'!#REF!="No Data",1,IF(#REF!&lt;&gt;"",1,0))</f>
        <v>#REF!</v>
      </c>
      <c r="I137" s="211" t="e">
        <f>IF('Crisis Indicator Data'!#REF!="No Data",1,IF(#REF!&lt;&gt;"",1,0))</f>
        <v>#REF!</v>
      </c>
      <c r="J137" s="211" t="e">
        <f>IF('Crisis Indicator Data'!#REF!="No Data",1,IF(#REF!&lt;&gt;"",1,0))</f>
        <v>#REF!</v>
      </c>
      <c r="K137" s="211" t="e">
        <f>IF('Crisis Indicator Data'!#REF!="No Data",1,IF(#REF!&lt;&gt;"",1,0))</f>
        <v>#REF!</v>
      </c>
      <c r="L137" s="211" t="e">
        <f>IF('Crisis Indicator Data'!#REF!="No Data",1,IF(#REF!&lt;&gt;"",1,0))</f>
        <v>#REF!</v>
      </c>
      <c r="M137" s="211" t="e">
        <f>IF('Crisis Indicator Data'!#REF!="No Data",1,IF(#REF!&lt;&gt;"",1,0))</f>
        <v>#REF!</v>
      </c>
      <c r="N137" s="211" t="e">
        <f>IF('Crisis Indicator Data'!#REF!="No Data",1,IF(#REF!&lt;&gt;"",1,0))</f>
        <v>#REF!</v>
      </c>
      <c r="O137" s="211" t="e">
        <f>IF('Crisis Indicator Data'!#REF!="No Data",1,IF(#REF!&lt;&gt;"",1,0))</f>
        <v>#REF!</v>
      </c>
      <c r="P137" s="211" t="e">
        <f>IF('Crisis Indicator Data'!#REF!="No Data",1,IF(#REF!&lt;&gt;"",1,0))</f>
        <v>#REF!</v>
      </c>
      <c r="Q137" s="211" t="e">
        <f>IF('Crisis Indicator Data'!#REF!="No Data",1,IF(#REF!&lt;&gt;"",1,0))</f>
        <v>#REF!</v>
      </c>
      <c r="R137" s="211" t="e">
        <f>IF('Crisis Indicator Data'!#REF!="No Data",1,IF(#REF!&lt;&gt;"",1,0))</f>
        <v>#REF!</v>
      </c>
      <c r="S137" s="211" t="e">
        <f>IF('Crisis Indicator Data'!#REF!="No Data",1,IF(#REF!&lt;&gt;"",1,0))</f>
        <v>#REF!</v>
      </c>
      <c r="T137" s="211" t="e">
        <f>IF('Crisis Indicator Data'!#REF!="No Data",1,IF(#REF!&lt;&gt;"",1,0))</f>
        <v>#REF!</v>
      </c>
      <c r="U137" s="211" t="e">
        <f>IF('Crisis Indicator Data'!#REF!="No Data",1,IF(#REF!&lt;&gt;"",1,0))</f>
        <v>#REF!</v>
      </c>
      <c r="V137" s="211" t="e">
        <f>IF('Crisis Indicator Data'!#REF!="No Data",1,IF(#REF!&lt;&gt;"",1,0))</f>
        <v>#REF!</v>
      </c>
      <c r="W137" s="211" t="e">
        <f>IF('Crisis Indicator Data'!#REF!="No Data",1,IF(#REF!&lt;&gt;"",1,0))</f>
        <v>#REF!</v>
      </c>
      <c r="X137" s="211" t="e">
        <f>IF('Crisis Indicator Data'!#REF!="No Data",1,IF(#REF!&lt;&gt;"",1,0))</f>
        <v>#REF!</v>
      </c>
      <c r="Y137" s="211" t="e">
        <f>IF('Crisis Indicator Data'!#REF!="No Data",1,IF(#REF!&lt;&gt;"",1,0))</f>
        <v>#REF!</v>
      </c>
      <c r="Z137" s="211" t="e">
        <f>IF('Crisis Indicator Data'!#REF!="No Data",1,IF(#REF!&lt;&gt;"",1,0))</f>
        <v>#REF!</v>
      </c>
      <c r="AA137" s="211" t="e">
        <f>IF('Crisis Indicator Data'!#REF!="No Data",1,IF(#REF!&lt;&gt;"",1,0))</f>
        <v>#REF!</v>
      </c>
      <c r="AB137" s="211" t="e">
        <f>IF('Crisis Indicator Data'!#REF!="No Data",1,IF(#REF!&lt;&gt;"",1,0))</f>
        <v>#REF!</v>
      </c>
      <c r="AC137" s="211" t="e">
        <f>IF('Crisis Indicator Data'!#REF!="No Data",1,IF(#REF!&lt;&gt;"",1,0))</f>
        <v>#REF!</v>
      </c>
      <c r="AD137" s="211" t="e">
        <f>IF('Crisis Indicator Data'!#REF!="No Data",1,IF(#REF!&lt;&gt;"",1,0))</f>
        <v>#REF!</v>
      </c>
      <c r="AE137" s="211" t="e">
        <f>IF('Crisis Indicator Data'!#REF!="No Data",1,IF(#REF!&lt;&gt;"",1,0))</f>
        <v>#REF!</v>
      </c>
      <c r="AF137" s="211" t="e">
        <f>IF('Crisis Indicator Data'!#REF!="No Data",1,IF(#REF!&lt;&gt;"",1,0))</f>
        <v>#REF!</v>
      </c>
      <c r="AG137" s="211" t="e">
        <f>IF('Crisis Indicator Data'!#REF!="No Data",1,IF(#REF!&lt;&gt;"",1,0))</f>
        <v>#REF!</v>
      </c>
      <c r="AH137" s="211" t="e">
        <f>IF('Crisis Indicator Data'!#REF!="No Data",1,IF(#REF!&lt;&gt;"",1,0))</f>
        <v>#REF!</v>
      </c>
      <c r="AI137" s="211" t="e">
        <f>IF('Crisis Indicator Data'!#REF!="No Data",1,IF(#REF!&lt;&gt;"",1,0))</f>
        <v>#REF!</v>
      </c>
      <c r="AJ137" s="211" t="e">
        <f>IF('Crisis Indicator Data'!#REF!="No Data",1,IF(#REF!&lt;&gt;"",1,0))</f>
        <v>#REF!</v>
      </c>
      <c r="AK137" s="211" t="e">
        <f>IF('Crisis Indicator Data'!#REF!="No Data",1,IF(#REF!&lt;&gt;"",1,0))</f>
        <v>#REF!</v>
      </c>
      <c r="AL137" s="211" t="e">
        <f>IF('Crisis Indicator Data'!#REF!="No Data",1,IF(#REF!&lt;&gt;"",1,0))</f>
        <v>#REF!</v>
      </c>
      <c r="AM137" s="211" t="e">
        <f>IF('Crisis Indicator Data'!#REF!="No Data",1,IF(#REF!&lt;&gt;"",1,0))</f>
        <v>#REF!</v>
      </c>
      <c r="AN137" s="211" t="e">
        <f>IF('Crisis Indicator Data'!#REF!="No Data",1,IF(#REF!&lt;&gt;"",1,0))</f>
        <v>#REF!</v>
      </c>
      <c r="AO137" s="211" t="e">
        <f>IF('Crisis Indicator Data'!#REF!="No Data",1,IF(#REF!&lt;&gt;"",1,0))</f>
        <v>#REF!</v>
      </c>
      <c r="AP137" s="211" t="e">
        <f>IF('Crisis Indicator Data'!#REF!="No Data",1,IF(#REF!&lt;&gt;"",1,0))</f>
        <v>#REF!</v>
      </c>
      <c r="AQ137" s="211" t="e">
        <f>IF('Crisis Indicator Data'!#REF!="No Data",1,IF(#REF!&lt;&gt;"",1,0))</f>
        <v>#REF!</v>
      </c>
      <c r="AR137" s="211" t="e">
        <f>IF('Crisis Indicator Data'!#REF!="No Data",1,IF(#REF!&lt;&gt;"",1,0))</f>
        <v>#REF!</v>
      </c>
      <c r="AS137" s="211" t="e">
        <f>IF('Crisis Indicator Data'!#REF!="No Data",1,IF(#REF!&lt;&gt;"",1,0))</f>
        <v>#REF!</v>
      </c>
      <c r="AT137" s="211" t="e">
        <f>IF('Crisis Indicator Data'!#REF!="No Data",1,IF(#REF!&lt;&gt;"",1,0))</f>
        <v>#REF!</v>
      </c>
      <c r="AU137" s="211" t="e">
        <f>IF('Crisis Indicator Data'!#REF!="No Data",1,IF(#REF!&lt;&gt;"",1,0))</f>
        <v>#REF!</v>
      </c>
      <c r="AV137" s="211" t="e">
        <f>IF('Crisis Indicator Data'!#REF!="No Data",1,IF(#REF!&lt;&gt;"",1,0))</f>
        <v>#REF!</v>
      </c>
      <c r="AW137" s="211" t="e">
        <f>IF('Crisis Indicator Data'!#REF!="No Data",1,IF(#REF!&lt;&gt;"",1,0))</f>
        <v>#REF!</v>
      </c>
      <c r="AX137" s="211" t="e">
        <f>IF('Crisis Indicator Data'!#REF!="No Data",1,IF(#REF!&lt;&gt;"",1,0))</f>
        <v>#REF!</v>
      </c>
      <c r="AY137" s="211" t="e">
        <f>IF('Crisis Indicator Data'!#REF!="No Data",1,IF(#REF!&lt;&gt;"",1,0))</f>
        <v>#REF!</v>
      </c>
      <c r="AZ137" s="211" t="e">
        <f>IF('Crisis Indicator Data'!#REF!="No Data",1,IF(#REF!&lt;&gt;"",1,0))</f>
        <v>#REF!</v>
      </c>
      <c r="BA137" t="e">
        <f t="shared" si="8"/>
        <v>#REF!</v>
      </c>
      <c r="BB137" s="22" t="e">
        <f t="shared" si="9"/>
        <v>#REF!</v>
      </c>
    </row>
    <row r="138" spans="1:54" x14ac:dyDescent="0.25">
      <c r="A138" t="s">
        <v>8583</v>
      </c>
      <c r="B138" s="211" t="e">
        <f>IF('Crisis Indicator Data'!#REF!="No Data",1,IF(#REF!&lt;&gt;"",1,0))</f>
        <v>#REF!</v>
      </c>
      <c r="C138" s="211" t="e">
        <f>IF('Crisis Indicator Data'!#REF!="No Data",1,IF(#REF!&lt;&gt;"",1,0))</f>
        <v>#REF!</v>
      </c>
      <c r="D138" s="211" t="e">
        <f>IF('Crisis Indicator Data'!#REF!="No Data",1,IF(#REF!&lt;&gt;"",1,0))</f>
        <v>#REF!</v>
      </c>
      <c r="E138" s="211" t="e">
        <f>IF('Crisis Indicator Data'!#REF!="No Data",1,IF(#REF!&lt;&gt;"",1,0))</f>
        <v>#REF!</v>
      </c>
      <c r="F138" s="211" t="e">
        <f>IF('Crisis Indicator Data'!#REF!="No Data",1,IF(#REF!&lt;&gt;"",1,0))</f>
        <v>#REF!</v>
      </c>
      <c r="G138" s="211" t="e">
        <f>IF('Crisis Indicator Data'!#REF!="No Data",1,IF(#REF!&lt;&gt;"",1,0))</f>
        <v>#REF!</v>
      </c>
      <c r="H138" s="211" t="e">
        <f>IF('Crisis Indicator Data'!#REF!="No Data",1,IF(#REF!&lt;&gt;"",1,0))</f>
        <v>#REF!</v>
      </c>
      <c r="I138" s="211" t="e">
        <f>IF('Crisis Indicator Data'!#REF!="No Data",1,IF(#REF!&lt;&gt;"",1,0))</f>
        <v>#REF!</v>
      </c>
      <c r="J138" s="211" t="e">
        <f>IF('Crisis Indicator Data'!#REF!="No Data",1,IF(#REF!&lt;&gt;"",1,0))</f>
        <v>#REF!</v>
      </c>
      <c r="K138" s="211" t="e">
        <f>IF('Crisis Indicator Data'!#REF!="No Data",1,IF(#REF!&lt;&gt;"",1,0))</f>
        <v>#REF!</v>
      </c>
      <c r="L138" s="211" t="e">
        <f>IF('Crisis Indicator Data'!#REF!="No Data",1,IF(#REF!&lt;&gt;"",1,0))</f>
        <v>#REF!</v>
      </c>
      <c r="M138" s="211" t="e">
        <f>IF('Crisis Indicator Data'!#REF!="No Data",1,IF(#REF!&lt;&gt;"",1,0))</f>
        <v>#REF!</v>
      </c>
      <c r="N138" s="211" t="e">
        <f>IF('Crisis Indicator Data'!#REF!="No Data",1,IF(#REF!&lt;&gt;"",1,0))</f>
        <v>#REF!</v>
      </c>
      <c r="O138" s="211" t="e">
        <f>IF('Crisis Indicator Data'!#REF!="No Data",1,IF(#REF!&lt;&gt;"",1,0))</f>
        <v>#REF!</v>
      </c>
      <c r="P138" s="211" t="e">
        <f>IF('Crisis Indicator Data'!#REF!="No Data",1,IF(#REF!&lt;&gt;"",1,0))</f>
        <v>#REF!</v>
      </c>
      <c r="Q138" s="211" t="e">
        <f>IF('Crisis Indicator Data'!#REF!="No Data",1,IF(#REF!&lt;&gt;"",1,0))</f>
        <v>#REF!</v>
      </c>
      <c r="R138" s="211" t="e">
        <f>IF('Crisis Indicator Data'!#REF!="No Data",1,IF(#REF!&lt;&gt;"",1,0))</f>
        <v>#REF!</v>
      </c>
      <c r="S138" s="211" t="e">
        <f>IF('Crisis Indicator Data'!#REF!="No Data",1,IF(#REF!&lt;&gt;"",1,0))</f>
        <v>#REF!</v>
      </c>
      <c r="T138" s="211" t="e">
        <f>IF('Crisis Indicator Data'!#REF!="No Data",1,IF(#REF!&lt;&gt;"",1,0))</f>
        <v>#REF!</v>
      </c>
      <c r="U138" s="211" t="e">
        <f>IF('Crisis Indicator Data'!#REF!="No Data",1,IF(#REF!&lt;&gt;"",1,0))</f>
        <v>#REF!</v>
      </c>
      <c r="V138" s="211" t="e">
        <f>IF('Crisis Indicator Data'!#REF!="No Data",1,IF(#REF!&lt;&gt;"",1,0))</f>
        <v>#REF!</v>
      </c>
      <c r="W138" s="211" t="e">
        <f>IF('Crisis Indicator Data'!#REF!="No Data",1,IF(#REF!&lt;&gt;"",1,0))</f>
        <v>#REF!</v>
      </c>
      <c r="X138" s="211" t="e">
        <f>IF('Crisis Indicator Data'!#REF!="No Data",1,IF(#REF!&lt;&gt;"",1,0))</f>
        <v>#REF!</v>
      </c>
      <c r="Y138" s="211" t="e">
        <f>IF('Crisis Indicator Data'!#REF!="No Data",1,IF(#REF!&lt;&gt;"",1,0))</f>
        <v>#REF!</v>
      </c>
      <c r="Z138" s="211" t="e">
        <f>IF('Crisis Indicator Data'!#REF!="No Data",1,IF(#REF!&lt;&gt;"",1,0))</f>
        <v>#REF!</v>
      </c>
      <c r="AA138" s="211" t="e">
        <f>IF('Crisis Indicator Data'!#REF!="No Data",1,IF(#REF!&lt;&gt;"",1,0))</f>
        <v>#REF!</v>
      </c>
      <c r="AB138" s="211" t="e">
        <f>IF('Crisis Indicator Data'!#REF!="No Data",1,IF(#REF!&lt;&gt;"",1,0))</f>
        <v>#REF!</v>
      </c>
      <c r="AC138" s="211" t="e">
        <f>IF('Crisis Indicator Data'!#REF!="No Data",1,IF(#REF!&lt;&gt;"",1,0))</f>
        <v>#REF!</v>
      </c>
      <c r="AD138" s="211" t="e">
        <f>IF('Crisis Indicator Data'!#REF!="No Data",1,IF(#REF!&lt;&gt;"",1,0))</f>
        <v>#REF!</v>
      </c>
      <c r="AE138" s="211" t="e">
        <f>IF('Crisis Indicator Data'!#REF!="No Data",1,IF(#REF!&lt;&gt;"",1,0))</f>
        <v>#REF!</v>
      </c>
      <c r="AF138" s="211" t="e">
        <f>IF('Crisis Indicator Data'!#REF!="No Data",1,IF(#REF!&lt;&gt;"",1,0))</f>
        <v>#REF!</v>
      </c>
      <c r="AG138" s="211" t="e">
        <f>IF('Crisis Indicator Data'!#REF!="No Data",1,IF(#REF!&lt;&gt;"",1,0))</f>
        <v>#REF!</v>
      </c>
      <c r="AH138" s="211" t="e">
        <f>IF('Crisis Indicator Data'!#REF!="No Data",1,IF(#REF!&lt;&gt;"",1,0))</f>
        <v>#REF!</v>
      </c>
      <c r="AI138" s="211" t="e">
        <f>IF('Crisis Indicator Data'!#REF!="No Data",1,IF(#REF!&lt;&gt;"",1,0))</f>
        <v>#REF!</v>
      </c>
      <c r="AJ138" s="211" t="e">
        <f>IF('Crisis Indicator Data'!#REF!="No Data",1,IF(#REF!&lt;&gt;"",1,0))</f>
        <v>#REF!</v>
      </c>
      <c r="AK138" s="211" t="e">
        <f>IF('Crisis Indicator Data'!#REF!="No Data",1,IF(#REF!&lt;&gt;"",1,0))</f>
        <v>#REF!</v>
      </c>
      <c r="AL138" s="211" t="e">
        <f>IF('Crisis Indicator Data'!#REF!="No Data",1,IF(#REF!&lt;&gt;"",1,0))</f>
        <v>#REF!</v>
      </c>
      <c r="AM138" s="211" t="e">
        <f>IF('Crisis Indicator Data'!#REF!="No Data",1,IF(#REF!&lt;&gt;"",1,0))</f>
        <v>#REF!</v>
      </c>
      <c r="AN138" s="211" t="e">
        <f>IF('Crisis Indicator Data'!#REF!="No Data",1,IF(#REF!&lt;&gt;"",1,0))</f>
        <v>#REF!</v>
      </c>
      <c r="AO138" s="211" t="e">
        <f>IF('Crisis Indicator Data'!#REF!="No Data",1,IF(#REF!&lt;&gt;"",1,0))</f>
        <v>#REF!</v>
      </c>
      <c r="AP138" s="211" t="e">
        <f>IF('Crisis Indicator Data'!#REF!="No Data",1,IF(#REF!&lt;&gt;"",1,0))</f>
        <v>#REF!</v>
      </c>
      <c r="AQ138" s="211" t="e">
        <f>IF('Crisis Indicator Data'!#REF!="No Data",1,IF(#REF!&lt;&gt;"",1,0))</f>
        <v>#REF!</v>
      </c>
      <c r="AR138" s="211" t="e">
        <f>IF('Crisis Indicator Data'!#REF!="No Data",1,IF(#REF!&lt;&gt;"",1,0))</f>
        <v>#REF!</v>
      </c>
      <c r="AS138" s="211" t="e">
        <f>IF('Crisis Indicator Data'!#REF!="No Data",1,IF(#REF!&lt;&gt;"",1,0))</f>
        <v>#REF!</v>
      </c>
      <c r="AT138" s="211" t="e">
        <f>IF('Crisis Indicator Data'!#REF!="No Data",1,IF(#REF!&lt;&gt;"",1,0))</f>
        <v>#REF!</v>
      </c>
      <c r="AU138" s="211" t="e">
        <f>IF('Crisis Indicator Data'!#REF!="No Data",1,IF(#REF!&lt;&gt;"",1,0))</f>
        <v>#REF!</v>
      </c>
      <c r="AV138" s="211" t="e">
        <f>IF('Crisis Indicator Data'!#REF!="No Data",1,IF(#REF!&lt;&gt;"",1,0))</f>
        <v>#REF!</v>
      </c>
      <c r="AW138" s="211" t="e">
        <f>IF('Crisis Indicator Data'!#REF!="No Data",1,IF(#REF!&lt;&gt;"",1,0))</f>
        <v>#REF!</v>
      </c>
      <c r="AX138" s="211" t="e">
        <f>IF('Crisis Indicator Data'!#REF!="No Data",1,IF(#REF!&lt;&gt;"",1,0))</f>
        <v>#REF!</v>
      </c>
      <c r="AY138" s="211" t="e">
        <f>IF('Crisis Indicator Data'!#REF!="No Data",1,IF(#REF!&lt;&gt;"",1,0))</f>
        <v>#REF!</v>
      </c>
      <c r="AZ138" s="211" t="e">
        <f>IF('Crisis Indicator Data'!#REF!="No Data",1,IF(#REF!&lt;&gt;"",1,0))</f>
        <v>#REF!</v>
      </c>
      <c r="BA138" t="e">
        <f t="shared" si="8"/>
        <v>#REF!</v>
      </c>
      <c r="BB138" s="22" t="e">
        <f t="shared" si="9"/>
        <v>#REF!</v>
      </c>
    </row>
    <row r="139" spans="1:54" x14ac:dyDescent="0.25">
      <c r="A139" t="s">
        <v>8588</v>
      </c>
      <c r="B139" s="211" t="e">
        <f>IF('Crisis Indicator Data'!#REF!="No Data",1,IF(#REF!&lt;&gt;"",1,0))</f>
        <v>#REF!</v>
      </c>
      <c r="C139" s="211" t="e">
        <f>IF('Crisis Indicator Data'!#REF!="No Data",1,IF(#REF!&lt;&gt;"",1,0))</f>
        <v>#REF!</v>
      </c>
      <c r="D139" s="211" t="e">
        <f>IF('Crisis Indicator Data'!#REF!="No Data",1,IF(#REF!&lt;&gt;"",1,0))</f>
        <v>#REF!</v>
      </c>
      <c r="E139" s="211" t="e">
        <f>IF('Crisis Indicator Data'!#REF!="No Data",1,IF(#REF!&lt;&gt;"",1,0))</f>
        <v>#REF!</v>
      </c>
      <c r="F139" s="211" t="e">
        <f>IF('Crisis Indicator Data'!#REF!="No Data",1,IF(#REF!&lt;&gt;"",1,0))</f>
        <v>#REF!</v>
      </c>
      <c r="G139" s="211" t="e">
        <f>IF('Crisis Indicator Data'!#REF!="No Data",1,IF(#REF!&lt;&gt;"",1,0))</f>
        <v>#REF!</v>
      </c>
      <c r="H139" s="211" t="e">
        <f>IF('Crisis Indicator Data'!#REF!="No Data",1,IF(#REF!&lt;&gt;"",1,0))</f>
        <v>#REF!</v>
      </c>
      <c r="I139" s="211" t="e">
        <f>IF('Crisis Indicator Data'!#REF!="No Data",1,IF(#REF!&lt;&gt;"",1,0))</f>
        <v>#REF!</v>
      </c>
      <c r="J139" s="211" t="e">
        <f>IF('Crisis Indicator Data'!#REF!="No Data",1,IF(#REF!&lt;&gt;"",1,0))</f>
        <v>#REF!</v>
      </c>
      <c r="K139" s="211" t="e">
        <f>IF('Crisis Indicator Data'!#REF!="No Data",1,IF(#REF!&lt;&gt;"",1,0))</f>
        <v>#REF!</v>
      </c>
      <c r="L139" s="211" t="e">
        <f>IF('Crisis Indicator Data'!#REF!="No Data",1,IF(#REF!&lt;&gt;"",1,0))</f>
        <v>#REF!</v>
      </c>
      <c r="M139" s="211" t="e">
        <f>IF('Crisis Indicator Data'!#REF!="No Data",1,IF(#REF!&lt;&gt;"",1,0))</f>
        <v>#REF!</v>
      </c>
      <c r="N139" s="211" t="e">
        <f>IF('Crisis Indicator Data'!#REF!="No Data",1,IF(#REF!&lt;&gt;"",1,0))</f>
        <v>#REF!</v>
      </c>
      <c r="O139" s="211" t="e">
        <f>IF('Crisis Indicator Data'!#REF!="No Data",1,IF(#REF!&lt;&gt;"",1,0))</f>
        <v>#REF!</v>
      </c>
      <c r="P139" s="211" t="e">
        <f>IF('Crisis Indicator Data'!#REF!="No Data",1,IF(#REF!&lt;&gt;"",1,0))</f>
        <v>#REF!</v>
      </c>
      <c r="Q139" s="211" t="e">
        <f>IF('Crisis Indicator Data'!#REF!="No Data",1,IF(#REF!&lt;&gt;"",1,0))</f>
        <v>#REF!</v>
      </c>
      <c r="R139" s="211" t="e">
        <f>IF('Crisis Indicator Data'!#REF!="No Data",1,IF(#REF!&lt;&gt;"",1,0))</f>
        <v>#REF!</v>
      </c>
      <c r="S139" s="211" t="e">
        <f>IF('Crisis Indicator Data'!#REF!="No Data",1,IF(#REF!&lt;&gt;"",1,0))</f>
        <v>#REF!</v>
      </c>
      <c r="T139" s="211" t="e">
        <f>IF('Crisis Indicator Data'!#REF!="No Data",1,IF(#REF!&lt;&gt;"",1,0))</f>
        <v>#REF!</v>
      </c>
      <c r="U139" s="211" t="e">
        <f>IF('Crisis Indicator Data'!#REF!="No Data",1,IF(#REF!&lt;&gt;"",1,0))</f>
        <v>#REF!</v>
      </c>
      <c r="V139" s="211" t="e">
        <f>IF('Crisis Indicator Data'!#REF!="No Data",1,IF(#REF!&lt;&gt;"",1,0))</f>
        <v>#REF!</v>
      </c>
      <c r="W139" s="211" t="e">
        <f>IF('Crisis Indicator Data'!#REF!="No Data",1,IF(#REF!&lt;&gt;"",1,0))</f>
        <v>#REF!</v>
      </c>
      <c r="X139" s="211" t="e">
        <f>IF('Crisis Indicator Data'!#REF!="No Data",1,IF(#REF!&lt;&gt;"",1,0))</f>
        <v>#REF!</v>
      </c>
      <c r="Y139" s="211" t="e">
        <f>IF('Crisis Indicator Data'!#REF!="No Data",1,IF(#REF!&lt;&gt;"",1,0))</f>
        <v>#REF!</v>
      </c>
      <c r="Z139" s="211" t="e">
        <f>IF('Crisis Indicator Data'!#REF!="No Data",1,IF(#REF!&lt;&gt;"",1,0))</f>
        <v>#REF!</v>
      </c>
      <c r="AA139" s="211" t="e">
        <f>IF('Crisis Indicator Data'!#REF!="No Data",1,IF(#REF!&lt;&gt;"",1,0))</f>
        <v>#REF!</v>
      </c>
      <c r="AB139" s="211" t="e">
        <f>IF('Crisis Indicator Data'!#REF!="No Data",1,IF(#REF!&lt;&gt;"",1,0))</f>
        <v>#REF!</v>
      </c>
      <c r="AC139" s="211" t="e">
        <f>IF('Crisis Indicator Data'!#REF!="No Data",1,IF(#REF!&lt;&gt;"",1,0))</f>
        <v>#REF!</v>
      </c>
      <c r="AD139" s="211" t="e">
        <f>IF('Crisis Indicator Data'!#REF!="No Data",1,IF(#REF!&lt;&gt;"",1,0))</f>
        <v>#REF!</v>
      </c>
      <c r="AE139" s="211" t="e">
        <f>IF('Crisis Indicator Data'!#REF!="No Data",1,IF(#REF!&lt;&gt;"",1,0))</f>
        <v>#REF!</v>
      </c>
      <c r="AF139" s="211" t="e">
        <f>IF('Crisis Indicator Data'!#REF!="No Data",1,IF(#REF!&lt;&gt;"",1,0))</f>
        <v>#REF!</v>
      </c>
      <c r="AG139" s="211" t="e">
        <f>IF('Crisis Indicator Data'!#REF!="No Data",1,IF(#REF!&lt;&gt;"",1,0))</f>
        <v>#REF!</v>
      </c>
      <c r="AH139" s="211" t="e">
        <f>IF('Crisis Indicator Data'!#REF!="No Data",1,IF(#REF!&lt;&gt;"",1,0))</f>
        <v>#REF!</v>
      </c>
      <c r="AI139" s="211" t="e">
        <f>IF('Crisis Indicator Data'!#REF!="No Data",1,IF(#REF!&lt;&gt;"",1,0))</f>
        <v>#REF!</v>
      </c>
      <c r="AJ139" s="211" t="e">
        <f>IF('Crisis Indicator Data'!#REF!="No Data",1,IF(#REF!&lt;&gt;"",1,0))</f>
        <v>#REF!</v>
      </c>
      <c r="AK139" s="211" t="e">
        <f>IF('Crisis Indicator Data'!#REF!="No Data",1,IF(#REF!&lt;&gt;"",1,0))</f>
        <v>#REF!</v>
      </c>
      <c r="AL139" s="211" t="e">
        <f>IF('Crisis Indicator Data'!#REF!="No Data",1,IF(#REF!&lt;&gt;"",1,0))</f>
        <v>#REF!</v>
      </c>
      <c r="AM139" s="211" t="e">
        <f>IF('Crisis Indicator Data'!#REF!="No Data",1,IF(#REF!&lt;&gt;"",1,0))</f>
        <v>#REF!</v>
      </c>
      <c r="AN139" s="211" t="e">
        <f>IF('Crisis Indicator Data'!#REF!="No Data",1,IF(#REF!&lt;&gt;"",1,0))</f>
        <v>#REF!</v>
      </c>
      <c r="AO139" s="211" t="e">
        <f>IF('Crisis Indicator Data'!#REF!="No Data",1,IF(#REF!&lt;&gt;"",1,0))</f>
        <v>#REF!</v>
      </c>
      <c r="AP139" s="211" t="e">
        <f>IF('Crisis Indicator Data'!#REF!="No Data",1,IF(#REF!&lt;&gt;"",1,0))</f>
        <v>#REF!</v>
      </c>
      <c r="AQ139" s="211" t="e">
        <f>IF('Crisis Indicator Data'!#REF!="No Data",1,IF(#REF!&lt;&gt;"",1,0))</f>
        <v>#REF!</v>
      </c>
      <c r="AR139" s="211" t="e">
        <f>IF('Crisis Indicator Data'!#REF!="No Data",1,IF(#REF!&lt;&gt;"",1,0))</f>
        <v>#REF!</v>
      </c>
      <c r="AS139" s="211" t="e">
        <f>IF('Crisis Indicator Data'!#REF!="No Data",1,IF(#REF!&lt;&gt;"",1,0))</f>
        <v>#REF!</v>
      </c>
      <c r="AT139" s="211" t="e">
        <f>IF('Crisis Indicator Data'!#REF!="No Data",1,IF(#REF!&lt;&gt;"",1,0))</f>
        <v>#REF!</v>
      </c>
      <c r="AU139" s="211" t="e">
        <f>IF('Crisis Indicator Data'!#REF!="No Data",1,IF(#REF!&lt;&gt;"",1,0))</f>
        <v>#REF!</v>
      </c>
      <c r="AV139" s="211" t="e">
        <f>IF('Crisis Indicator Data'!#REF!="No Data",1,IF(#REF!&lt;&gt;"",1,0))</f>
        <v>#REF!</v>
      </c>
      <c r="AW139" s="211" t="e">
        <f>IF('Crisis Indicator Data'!#REF!="No Data",1,IF(#REF!&lt;&gt;"",1,0))</f>
        <v>#REF!</v>
      </c>
      <c r="AX139" s="211" t="e">
        <f>IF('Crisis Indicator Data'!#REF!="No Data",1,IF(#REF!&lt;&gt;"",1,0))</f>
        <v>#REF!</v>
      </c>
      <c r="AY139" s="211" t="e">
        <f>IF('Crisis Indicator Data'!#REF!="No Data",1,IF(#REF!&lt;&gt;"",1,0))</f>
        <v>#REF!</v>
      </c>
      <c r="AZ139" s="211" t="e">
        <f>IF('Crisis Indicator Data'!#REF!="No Data",1,IF(#REF!&lt;&gt;"",1,0))</f>
        <v>#REF!</v>
      </c>
      <c r="BA139" t="e">
        <f t="shared" si="8"/>
        <v>#REF!</v>
      </c>
      <c r="BB139" s="22" t="e">
        <f t="shared" si="9"/>
        <v>#REF!</v>
      </c>
    </row>
    <row r="140" spans="1:54" x14ac:dyDescent="0.25">
      <c r="A140" t="s">
        <v>8591</v>
      </c>
      <c r="B140" s="211" t="e">
        <f>IF('Crisis Indicator Data'!#REF!="No Data",1,IF(#REF!&lt;&gt;"",1,0))</f>
        <v>#REF!</v>
      </c>
      <c r="C140" s="211" t="e">
        <f>IF('Crisis Indicator Data'!#REF!="No Data",1,IF(#REF!&lt;&gt;"",1,0))</f>
        <v>#REF!</v>
      </c>
      <c r="D140" s="211" t="e">
        <f>IF('Crisis Indicator Data'!#REF!="No Data",1,IF(#REF!&lt;&gt;"",1,0))</f>
        <v>#REF!</v>
      </c>
      <c r="E140" s="211" t="e">
        <f>IF('Crisis Indicator Data'!#REF!="No Data",1,IF(#REF!&lt;&gt;"",1,0))</f>
        <v>#REF!</v>
      </c>
      <c r="F140" s="211" t="e">
        <f>IF('Crisis Indicator Data'!#REF!="No Data",1,IF(#REF!&lt;&gt;"",1,0))</f>
        <v>#REF!</v>
      </c>
      <c r="G140" s="211" t="e">
        <f>IF('Crisis Indicator Data'!#REF!="No Data",1,IF(#REF!&lt;&gt;"",1,0))</f>
        <v>#REF!</v>
      </c>
      <c r="H140" s="211" t="e">
        <f>IF('Crisis Indicator Data'!#REF!="No Data",1,IF(#REF!&lt;&gt;"",1,0))</f>
        <v>#REF!</v>
      </c>
      <c r="I140" s="211" t="e">
        <f>IF('Crisis Indicator Data'!#REF!="No Data",1,IF(#REF!&lt;&gt;"",1,0))</f>
        <v>#REF!</v>
      </c>
      <c r="J140" s="211" t="e">
        <f>IF('Crisis Indicator Data'!#REF!="No Data",1,IF(#REF!&lt;&gt;"",1,0))</f>
        <v>#REF!</v>
      </c>
      <c r="K140" s="211" t="e">
        <f>IF('Crisis Indicator Data'!#REF!="No Data",1,IF(#REF!&lt;&gt;"",1,0))</f>
        <v>#REF!</v>
      </c>
      <c r="L140" s="211" t="e">
        <f>IF('Crisis Indicator Data'!#REF!="No Data",1,IF(#REF!&lt;&gt;"",1,0))</f>
        <v>#REF!</v>
      </c>
      <c r="M140" s="211" t="e">
        <f>IF('Crisis Indicator Data'!#REF!="No Data",1,IF(#REF!&lt;&gt;"",1,0))</f>
        <v>#REF!</v>
      </c>
      <c r="N140" s="211" t="e">
        <f>IF('Crisis Indicator Data'!#REF!="No Data",1,IF(#REF!&lt;&gt;"",1,0))</f>
        <v>#REF!</v>
      </c>
      <c r="O140" s="211" t="e">
        <f>IF('Crisis Indicator Data'!#REF!="No Data",1,IF(#REF!&lt;&gt;"",1,0))</f>
        <v>#REF!</v>
      </c>
      <c r="P140" s="211" t="e">
        <f>IF('Crisis Indicator Data'!#REF!="No Data",1,IF(#REF!&lt;&gt;"",1,0))</f>
        <v>#REF!</v>
      </c>
      <c r="Q140" s="211" t="e">
        <f>IF('Crisis Indicator Data'!#REF!="No Data",1,IF(#REF!&lt;&gt;"",1,0))</f>
        <v>#REF!</v>
      </c>
      <c r="R140" s="211" t="e">
        <f>IF('Crisis Indicator Data'!#REF!="No Data",1,IF(#REF!&lt;&gt;"",1,0))</f>
        <v>#REF!</v>
      </c>
      <c r="S140" s="211" t="e">
        <f>IF('Crisis Indicator Data'!#REF!="No Data",1,IF(#REF!&lt;&gt;"",1,0))</f>
        <v>#REF!</v>
      </c>
      <c r="T140" s="211" t="e">
        <f>IF('Crisis Indicator Data'!#REF!="No Data",1,IF(#REF!&lt;&gt;"",1,0))</f>
        <v>#REF!</v>
      </c>
      <c r="U140" s="211" t="e">
        <f>IF('Crisis Indicator Data'!#REF!="No Data",1,IF(#REF!&lt;&gt;"",1,0))</f>
        <v>#REF!</v>
      </c>
      <c r="V140" s="211" t="e">
        <f>IF('Crisis Indicator Data'!#REF!="No Data",1,IF(#REF!&lt;&gt;"",1,0))</f>
        <v>#REF!</v>
      </c>
      <c r="W140" s="211" t="e">
        <f>IF('Crisis Indicator Data'!#REF!="No Data",1,IF(#REF!&lt;&gt;"",1,0))</f>
        <v>#REF!</v>
      </c>
      <c r="X140" s="211" t="e">
        <f>IF('Crisis Indicator Data'!#REF!="No Data",1,IF(#REF!&lt;&gt;"",1,0))</f>
        <v>#REF!</v>
      </c>
      <c r="Y140" s="211" t="e">
        <f>IF('Crisis Indicator Data'!#REF!="No Data",1,IF(#REF!&lt;&gt;"",1,0))</f>
        <v>#REF!</v>
      </c>
      <c r="Z140" s="211" t="e">
        <f>IF('Crisis Indicator Data'!#REF!="No Data",1,IF(#REF!&lt;&gt;"",1,0))</f>
        <v>#REF!</v>
      </c>
      <c r="AA140" s="211" t="e">
        <f>IF('Crisis Indicator Data'!#REF!="No Data",1,IF(#REF!&lt;&gt;"",1,0))</f>
        <v>#REF!</v>
      </c>
      <c r="AB140" s="211" t="e">
        <f>IF('Crisis Indicator Data'!#REF!="No Data",1,IF(#REF!&lt;&gt;"",1,0))</f>
        <v>#REF!</v>
      </c>
      <c r="AC140" s="211" t="e">
        <f>IF('Crisis Indicator Data'!#REF!="No Data",1,IF(#REF!&lt;&gt;"",1,0))</f>
        <v>#REF!</v>
      </c>
      <c r="AD140" s="211" t="e">
        <f>IF('Crisis Indicator Data'!#REF!="No Data",1,IF(#REF!&lt;&gt;"",1,0))</f>
        <v>#REF!</v>
      </c>
      <c r="AE140" s="211" t="e">
        <f>IF('Crisis Indicator Data'!#REF!="No Data",1,IF(#REF!&lt;&gt;"",1,0))</f>
        <v>#REF!</v>
      </c>
      <c r="AF140" s="211" t="e">
        <f>IF('Crisis Indicator Data'!#REF!="No Data",1,IF(#REF!&lt;&gt;"",1,0))</f>
        <v>#REF!</v>
      </c>
      <c r="AG140" s="211" t="e">
        <f>IF('Crisis Indicator Data'!#REF!="No Data",1,IF(#REF!&lt;&gt;"",1,0))</f>
        <v>#REF!</v>
      </c>
      <c r="AH140" s="211" t="e">
        <f>IF('Crisis Indicator Data'!#REF!="No Data",1,IF(#REF!&lt;&gt;"",1,0))</f>
        <v>#REF!</v>
      </c>
      <c r="AI140" s="211" t="e">
        <f>IF('Crisis Indicator Data'!#REF!="No Data",1,IF(#REF!&lt;&gt;"",1,0))</f>
        <v>#REF!</v>
      </c>
      <c r="AJ140" s="211" t="e">
        <f>IF('Crisis Indicator Data'!#REF!="No Data",1,IF(#REF!&lt;&gt;"",1,0))</f>
        <v>#REF!</v>
      </c>
      <c r="AK140" s="211" t="e">
        <f>IF('Crisis Indicator Data'!#REF!="No Data",1,IF(#REF!&lt;&gt;"",1,0))</f>
        <v>#REF!</v>
      </c>
      <c r="AL140" s="211" t="e">
        <f>IF('Crisis Indicator Data'!#REF!="No Data",1,IF(#REF!&lt;&gt;"",1,0))</f>
        <v>#REF!</v>
      </c>
      <c r="AM140" s="211" t="e">
        <f>IF('Crisis Indicator Data'!#REF!="No Data",1,IF(#REF!&lt;&gt;"",1,0))</f>
        <v>#REF!</v>
      </c>
      <c r="AN140" s="211" t="e">
        <f>IF('Crisis Indicator Data'!#REF!="No Data",1,IF(#REF!&lt;&gt;"",1,0))</f>
        <v>#REF!</v>
      </c>
      <c r="AO140" s="211" t="e">
        <f>IF('Crisis Indicator Data'!#REF!="No Data",1,IF(#REF!&lt;&gt;"",1,0))</f>
        <v>#REF!</v>
      </c>
      <c r="AP140" s="211" t="e">
        <f>IF('Crisis Indicator Data'!#REF!="No Data",1,IF(#REF!&lt;&gt;"",1,0))</f>
        <v>#REF!</v>
      </c>
      <c r="AQ140" s="211" t="e">
        <f>IF('Crisis Indicator Data'!#REF!="No Data",1,IF(#REF!&lt;&gt;"",1,0))</f>
        <v>#REF!</v>
      </c>
      <c r="AR140" s="211" t="e">
        <f>IF('Crisis Indicator Data'!#REF!="No Data",1,IF(#REF!&lt;&gt;"",1,0))</f>
        <v>#REF!</v>
      </c>
      <c r="AS140" s="211" t="e">
        <f>IF('Crisis Indicator Data'!#REF!="No Data",1,IF(#REF!&lt;&gt;"",1,0))</f>
        <v>#REF!</v>
      </c>
      <c r="AT140" s="211" t="e">
        <f>IF('Crisis Indicator Data'!#REF!="No Data",1,IF(#REF!&lt;&gt;"",1,0))</f>
        <v>#REF!</v>
      </c>
      <c r="AU140" s="211" t="e">
        <f>IF('Crisis Indicator Data'!#REF!="No Data",1,IF(#REF!&lt;&gt;"",1,0))</f>
        <v>#REF!</v>
      </c>
      <c r="AV140" s="211" t="e">
        <f>IF('Crisis Indicator Data'!#REF!="No Data",1,IF(#REF!&lt;&gt;"",1,0))</f>
        <v>#REF!</v>
      </c>
      <c r="AW140" s="211" t="e">
        <f>IF('Crisis Indicator Data'!#REF!="No Data",1,IF(#REF!&lt;&gt;"",1,0))</f>
        <v>#REF!</v>
      </c>
      <c r="AX140" s="211" t="e">
        <f>IF('Crisis Indicator Data'!#REF!="No Data",1,IF(#REF!&lt;&gt;"",1,0))</f>
        <v>#REF!</v>
      </c>
      <c r="AY140" s="211" t="e">
        <f>IF('Crisis Indicator Data'!#REF!="No Data",1,IF(#REF!&lt;&gt;"",1,0))</f>
        <v>#REF!</v>
      </c>
      <c r="AZ140" s="211" t="e">
        <f>IF('Crisis Indicator Data'!#REF!="No Data",1,IF(#REF!&lt;&gt;"",1,0))</f>
        <v>#REF!</v>
      </c>
      <c r="BA140" t="e">
        <f t="shared" si="8"/>
        <v>#REF!</v>
      </c>
      <c r="BB140" s="22" t="e">
        <f t="shared" si="9"/>
        <v>#REF!</v>
      </c>
    </row>
    <row r="141" spans="1:54" x14ac:dyDescent="0.25">
      <c r="A141" t="s">
        <v>8593</v>
      </c>
      <c r="B141" s="211" t="e">
        <f>IF('Crisis Indicator Data'!#REF!="No Data",1,IF(#REF!&lt;&gt;"",1,0))</f>
        <v>#REF!</v>
      </c>
      <c r="C141" s="211" t="e">
        <f>IF('Crisis Indicator Data'!#REF!="No Data",1,IF(#REF!&lt;&gt;"",1,0))</f>
        <v>#REF!</v>
      </c>
      <c r="D141" s="211" t="e">
        <f>IF('Crisis Indicator Data'!#REF!="No Data",1,IF(#REF!&lt;&gt;"",1,0))</f>
        <v>#REF!</v>
      </c>
      <c r="E141" s="211" t="e">
        <f>IF('Crisis Indicator Data'!#REF!="No Data",1,IF(#REF!&lt;&gt;"",1,0))</f>
        <v>#REF!</v>
      </c>
      <c r="F141" s="211" t="e">
        <f>IF('Crisis Indicator Data'!#REF!="No Data",1,IF(#REF!&lt;&gt;"",1,0))</f>
        <v>#REF!</v>
      </c>
      <c r="G141" s="211" t="e">
        <f>IF('Crisis Indicator Data'!#REF!="No Data",1,IF(#REF!&lt;&gt;"",1,0))</f>
        <v>#REF!</v>
      </c>
      <c r="H141" s="211" t="e">
        <f>IF('Crisis Indicator Data'!#REF!="No Data",1,IF(#REF!&lt;&gt;"",1,0))</f>
        <v>#REF!</v>
      </c>
      <c r="I141" s="211" t="e">
        <f>IF('Crisis Indicator Data'!#REF!="No Data",1,IF(#REF!&lt;&gt;"",1,0))</f>
        <v>#REF!</v>
      </c>
      <c r="J141" s="211" t="e">
        <f>IF('Crisis Indicator Data'!#REF!="No Data",1,IF(#REF!&lt;&gt;"",1,0))</f>
        <v>#REF!</v>
      </c>
      <c r="K141" s="211" t="e">
        <f>IF('Crisis Indicator Data'!#REF!="No Data",1,IF(#REF!&lt;&gt;"",1,0))</f>
        <v>#REF!</v>
      </c>
      <c r="L141" s="211" t="e">
        <f>IF('Crisis Indicator Data'!#REF!="No Data",1,IF(#REF!&lt;&gt;"",1,0))</f>
        <v>#REF!</v>
      </c>
      <c r="M141" s="211" t="e">
        <f>IF('Crisis Indicator Data'!#REF!="No Data",1,IF(#REF!&lt;&gt;"",1,0))</f>
        <v>#REF!</v>
      </c>
      <c r="N141" s="211" t="e">
        <f>IF('Crisis Indicator Data'!#REF!="No Data",1,IF(#REF!&lt;&gt;"",1,0))</f>
        <v>#REF!</v>
      </c>
      <c r="O141" s="211" t="e">
        <f>IF('Crisis Indicator Data'!#REF!="No Data",1,IF(#REF!&lt;&gt;"",1,0))</f>
        <v>#REF!</v>
      </c>
      <c r="P141" s="211" t="e">
        <f>IF('Crisis Indicator Data'!#REF!="No Data",1,IF(#REF!&lt;&gt;"",1,0))</f>
        <v>#REF!</v>
      </c>
      <c r="Q141" s="211" t="e">
        <f>IF('Crisis Indicator Data'!#REF!="No Data",1,IF(#REF!&lt;&gt;"",1,0))</f>
        <v>#REF!</v>
      </c>
      <c r="R141" s="211" t="e">
        <f>IF('Crisis Indicator Data'!#REF!="No Data",1,IF(#REF!&lt;&gt;"",1,0))</f>
        <v>#REF!</v>
      </c>
      <c r="S141" s="211" t="e">
        <f>IF('Crisis Indicator Data'!#REF!="No Data",1,IF(#REF!&lt;&gt;"",1,0))</f>
        <v>#REF!</v>
      </c>
      <c r="T141" s="211" t="e">
        <f>IF('Crisis Indicator Data'!#REF!="No Data",1,IF(#REF!&lt;&gt;"",1,0))</f>
        <v>#REF!</v>
      </c>
      <c r="U141" s="211" t="e">
        <f>IF('Crisis Indicator Data'!#REF!="No Data",1,IF(#REF!&lt;&gt;"",1,0))</f>
        <v>#REF!</v>
      </c>
      <c r="V141" s="211" t="e">
        <f>IF('Crisis Indicator Data'!#REF!="No Data",1,IF(#REF!&lt;&gt;"",1,0))</f>
        <v>#REF!</v>
      </c>
      <c r="W141" s="211" t="e">
        <f>IF('Crisis Indicator Data'!#REF!="No Data",1,IF(#REF!&lt;&gt;"",1,0))</f>
        <v>#REF!</v>
      </c>
      <c r="X141" s="211" t="e">
        <f>IF('Crisis Indicator Data'!#REF!="No Data",1,IF(#REF!&lt;&gt;"",1,0))</f>
        <v>#REF!</v>
      </c>
      <c r="Y141" s="211" t="e">
        <f>IF('Crisis Indicator Data'!#REF!="No Data",1,IF(#REF!&lt;&gt;"",1,0))</f>
        <v>#REF!</v>
      </c>
      <c r="Z141" s="211" t="e">
        <f>IF('Crisis Indicator Data'!#REF!="No Data",1,IF(#REF!&lt;&gt;"",1,0))</f>
        <v>#REF!</v>
      </c>
      <c r="AA141" s="211" t="e">
        <f>IF('Crisis Indicator Data'!#REF!="No Data",1,IF(#REF!&lt;&gt;"",1,0))</f>
        <v>#REF!</v>
      </c>
      <c r="AB141" s="211" t="e">
        <f>IF('Crisis Indicator Data'!#REF!="No Data",1,IF(#REF!&lt;&gt;"",1,0))</f>
        <v>#REF!</v>
      </c>
      <c r="AC141" s="211" t="e">
        <f>IF('Crisis Indicator Data'!#REF!="No Data",1,IF(#REF!&lt;&gt;"",1,0))</f>
        <v>#REF!</v>
      </c>
      <c r="AD141" s="211" t="e">
        <f>IF('Crisis Indicator Data'!#REF!="No Data",1,IF(#REF!&lt;&gt;"",1,0))</f>
        <v>#REF!</v>
      </c>
      <c r="AE141" s="211" t="e">
        <f>IF('Crisis Indicator Data'!#REF!="No Data",1,IF(#REF!&lt;&gt;"",1,0))</f>
        <v>#REF!</v>
      </c>
      <c r="AF141" s="211" t="e">
        <f>IF('Crisis Indicator Data'!#REF!="No Data",1,IF(#REF!&lt;&gt;"",1,0))</f>
        <v>#REF!</v>
      </c>
      <c r="AG141" s="211" t="e">
        <f>IF('Crisis Indicator Data'!#REF!="No Data",1,IF(#REF!&lt;&gt;"",1,0))</f>
        <v>#REF!</v>
      </c>
      <c r="AH141" s="211" t="e">
        <f>IF('Crisis Indicator Data'!#REF!="No Data",1,IF(#REF!&lt;&gt;"",1,0))</f>
        <v>#REF!</v>
      </c>
      <c r="AI141" s="211" t="e">
        <f>IF('Crisis Indicator Data'!#REF!="No Data",1,IF(#REF!&lt;&gt;"",1,0))</f>
        <v>#REF!</v>
      </c>
      <c r="AJ141" s="211" t="e">
        <f>IF('Crisis Indicator Data'!#REF!="No Data",1,IF(#REF!&lt;&gt;"",1,0))</f>
        <v>#REF!</v>
      </c>
      <c r="AK141" s="211" t="e">
        <f>IF('Crisis Indicator Data'!#REF!="No Data",1,IF(#REF!&lt;&gt;"",1,0))</f>
        <v>#REF!</v>
      </c>
      <c r="AL141" s="211" t="e">
        <f>IF('Crisis Indicator Data'!#REF!="No Data",1,IF(#REF!&lt;&gt;"",1,0))</f>
        <v>#REF!</v>
      </c>
      <c r="AM141" s="211" t="e">
        <f>IF('Crisis Indicator Data'!#REF!="No Data",1,IF(#REF!&lt;&gt;"",1,0))</f>
        <v>#REF!</v>
      </c>
      <c r="AN141" s="211" t="e">
        <f>IF('Crisis Indicator Data'!#REF!="No Data",1,IF(#REF!&lt;&gt;"",1,0))</f>
        <v>#REF!</v>
      </c>
      <c r="AO141" s="211" t="e">
        <f>IF('Crisis Indicator Data'!#REF!="No Data",1,IF(#REF!&lt;&gt;"",1,0))</f>
        <v>#REF!</v>
      </c>
      <c r="AP141" s="211" t="e">
        <f>IF('Crisis Indicator Data'!#REF!="No Data",1,IF(#REF!&lt;&gt;"",1,0))</f>
        <v>#REF!</v>
      </c>
      <c r="AQ141" s="211" t="e">
        <f>IF('Crisis Indicator Data'!#REF!="No Data",1,IF(#REF!&lt;&gt;"",1,0))</f>
        <v>#REF!</v>
      </c>
      <c r="AR141" s="211" t="e">
        <f>IF('Crisis Indicator Data'!#REF!="No Data",1,IF(#REF!&lt;&gt;"",1,0))</f>
        <v>#REF!</v>
      </c>
      <c r="AS141" s="211" t="e">
        <f>IF('Crisis Indicator Data'!#REF!="No Data",1,IF(#REF!&lt;&gt;"",1,0))</f>
        <v>#REF!</v>
      </c>
      <c r="AT141" s="211" t="e">
        <f>IF('Crisis Indicator Data'!#REF!="No Data",1,IF(#REF!&lt;&gt;"",1,0))</f>
        <v>#REF!</v>
      </c>
      <c r="AU141" s="211" t="e">
        <f>IF('Crisis Indicator Data'!#REF!="No Data",1,IF(#REF!&lt;&gt;"",1,0))</f>
        <v>#REF!</v>
      </c>
      <c r="AV141" s="211" t="e">
        <f>IF('Crisis Indicator Data'!#REF!="No Data",1,IF(#REF!&lt;&gt;"",1,0))</f>
        <v>#REF!</v>
      </c>
      <c r="AW141" s="211" t="e">
        <f>IF('Crisis Indicator Data'!#REF!="No Data",1,IF(#REF!&lt;&gt;"",1,0))</f>
        <v>#REF!</v>
      </c>
      <c r="AX141" s="211" t="e">
        <f>IF('Crisis Indicator Data'!#REF!="No Data",1,IF(#REF!&lt;&gt;"",1,0))</f>
        <v>#REF!</v>
      </c>
      <c r="AY141" s="211" t="e">
        <f>IF('Crisis Indicator Data'!#REF!="No Data",1,IF(#REF!&lt;&gt;"",1,0))</f>
        <v>#REF!</v>
      </c>
      <c r="AZ141" s="211" t="e">
        <f>IF('Crisis Indicator Data'!#REF!="No Data",1,IF(#REF!&lt;&gt;"",1,0))</f>
        <v>#REF!</v>
      </c>
      <c r="BA141" t="e">
        <f t="shared" si="8"/>
        <v>#REF!</v>
      </c>
      <c r="BB141" s="22" t="e">
        <f t="shared" si="9"/>
        <v>#REF!</v>
      </c>
    </row>
    <row r="142" spans="1:54" x14ac:dyDescent="0.25">
      <c r="A142" t="s">
        <v>8594</v>
      </c>
      <c r="B142" s="211" t="e">
        <f>IF('Crisis Indicator Data'!#REF!="No Data",1,IF(#REF!&lt;&gt;"",1,0))</f>
        <v>#REF!</v>
      </c>
      <c r="C142" s="211" t="e">
        <f>IF('Crisis Indicator Data'!#REF!="No Data",1,IF(#REF!&lt;&gt;"",1,0))</f>
        <v>#REF!</v>
      </c>
      <c r="D142" s="211" t="e">
        <f>IF('Crisis Indicator Data'!#REF!="No Data",1,IF(#REF!&lt;&gt;"",1,0))</f>
        <v>#REF!</v>
      </c>
      <c r="E142" s="211" t="e">
        <f>IF('Crisis Indicator Data'!#REF!="No Data",1,IF(#REF!&lt;&gt;"",1,0))</f>
        <v>#REF!</v>
      </c>
      <c r="F142" s="211" t="e">
        <f>IF('Crisis Indicator Data'!#REF!="No Data",1,IF(#REF!&lt;&gt;"",1,0))</f>
        <v>#REF!</v>
      </c>
      <c r="G142" s="211" t="e">
        <f>IF('Crisis Indicator Data'!#REF!="No Data",1,IF(#REF!&lt;&gt;"",1,0))</f>
        <v>#REF!</v>
      </c>
      <c r="H142" s="211" t="e">
        <f>IF('Crisis Indicator Data'!#REF!="No Data",1,IF(#REF!&lt;&gt;"",1,0))</f>
        <v>#REF!</v>
      </c>
      <c r="I142" s="211" t="e">
        <f>IF('Crisis Indicator Data'!#REF!="No Data",1,IF(#REF!&lt;&gt;"",1,0))</f>
        <v>#REF!</v>
      </c>
      <c r="J142" s="211" t="e">
        <f>IF('Crisis Indicator Data'!#REF!="No Data",1,IF(#REF!&lt;&gt;"",1,0))</f>
        <v>#REF!</v>
      </c>
      <c r="K142" s="211" t="e">
        <f>IF('Crisis Indicator Data'!#REF!="No Data",1,IF(#REF!&lt;&gt;"",1,0))</f>
        <v>#REF!</v>
      </c>
      <c r="L142" s="211" t="e">
        <f>IF('Crisis Indicator Data'!#REF!="No Data",1,IF(#REF!&lt;&gt;"",1,0))</f>
        <v>#REF!</v>
      </c>
      <c r="M142" s="211" t="e">
        <f>IF('Crisis Indicator Data'!#REF!="No Data",1,IF(#REF!&lt;&gt;"",1,0))</f>
        <v>#REF!</v>
      </c>
      <c r="N142" s="211" t="e">
        <f>IF('Crisis Indicator Data'!#REF!="No Data",1,IF(#REF!&lt;&gt;"",1,0))</f>
        <v>#REF!</v>
      </c>
      <c r="O142" s="211" t="e">
        <f>IF('Crisis Indicator Data'!#REF!="No Data",1,IF(#REF!&lt;&gt;"",1,0))</f>
        <v>#REF!</v>
      </c>
      <c r="P142" s="211" t="e">
        <f>IF('Crisis Indicator Data'!#REF!="No Data",1,IF(#REF!&lt;&gt;"",1,0))</f>
        <v>#REF!</v>
      </c>
      <c r="Q142" s="211" t="e">
        <f>IF('Crisis Indicator Data'!#REF!="No Data",1,IF(#REF!&lt;&gt;"",1,0))</f>
        <v>#REF!</v>
      </c>
      <c r="R142" s="211" t="e">
        <f>IF('Crisis Indicator Data'!#REF!="No Data",1,IF(#REF!&lt;&gt;"",1,0))</f>
        <v>#REF!</v>
      </c>
      <c r="S142" s="211" t="e">
        <f>IF('Crisis Indicator Data'!#REF!="No Data",1,IF(#REF!&lt;&gt;"",1,0))</f>
        <v>#REF!</v>
      </c>
      <c r="T142" s="211" t="e">
        <f>IF('Crisis Indicator Data'!#REF!="No Data",1,IF(#REF!&lt;&gt;"",1,0))</f>
        <v>#REF!</v>
      </c>
      <c r="U142" s="211" t="e">
        <f>IF('Crisis Indicator Data'!#REF!="No Data",1,IF(#REF!&lt;&gt;"",1,0))</f>
        <v>#REF!</v>
      </c>
      <c r="V142" s="211" t="e">
        <f>IF('Crisis Indicator Data'!#REF!="No Data",1,IF(#REF!&lt;&gt;"",1,0))</f>
        <v>#REF!</v>
      </c>
      <c r="W142" s="211" t="e">
        <f>IF('Crisis Indicator Data'!#REF!="No Data",1,IF(#REF!&lt;&gt;"",1,0))</f>
        <v>#REF!</v>
      </c>
      <c r="X142" s="211" t="e">
        <f>IF('Crisis Indicator Data'!#REF!="No Data",1,IF(#REF!&lt;&gt;"",1,0))</f>
        <v>#REF!</v>
      </c>
      <c r="Y142" s="211" t="e">
        <f>IF('Crisis Indicator Data'!#REF!="No Data",1,IF(#REF!&lt;&gt;"",1,0))</f>
        <v>#REF!</v>
      </c>
      <c r="Z142" s="211" t="e">
        <f>IF('Crisis Indicator Data'!#REF!="No Data",1,IF(#REF!&lt;&gt;"",1,0))</f>
        <v>#REF!</v>
      </c>
      <c r="AA142" s="211" t="e">
        <f>IF('Crisis Indicator Data'!#REF!="No Data",1,IF(#REF!&lt;&gt;"",1,0))</f>
        <v>#REF!</v>
      </c>
      <c r="AB142" s="211" t="e">
        <f>IF('Crisis Indicator Data'!#REF!="No Data",1,IF(#REF!&lt;&gt;"",1,0))</f>
        <v>#REF!</v>
      </c>
      <c r="AC142" s="211" t="e">
        <f>IF('Crisis Indicator Data'!#REF!="No Data",1,IF(#REF!&lt;&gt;"",1,0))</f>
        <v>#REF!</v>
      </c>
      <c r="AD142" s="211" t="e">
        <f>IF('Crisis Indicator Data'!#REF!="No Data",1,IF(#REF!&lt;&gt;"",1,0))</f>
        <v>#REF!</v>
      </c>
      <c r="AE142" s="211" t="e">
        <f>IF('Crisis Indicator Data'!#REF!="No Data",1,IF(#REF!&lt;&gt;"",1,0))</f>
        <v>#REF!</v>
      </c>
      <c r="AF142" s="211" t="e">
        <f>IF('Crisis Indicator Data'!#REF!="No Data",1,IF(#REF!&lt;&gt;"",1,0))</f>
        <v>#REF!</v>
      </c>
      <c r="AG142" s="211" t="e">
        <f>IF('Crisis Indicator Data'!#REF!="No Data",1,IF(#REF!&lt;&gt;"",1,0))</f>
        <v>#REF!</v>
      </c>
      <c r="AH142" s="211" t="e">
        <f>IF('Crisis Indicator Data'!#REF!="No Data",1,IF(#REF!&lt;&gt;"",1,0))</f>
        <v>#REF!</v>
      </c>
      <c r="AI142" s="211" t="e">
        <f>IF('Crisis Indicator Data'!#REF!="No Data",1,IF(#REF!&lt;&gt;"",1,0))</f>
        <v>#REF!</v>
      </c>
      <c r="AJ142" s="211" t="e">
        <f>IF('Crisis Indicator Data'!#REF!="No Data",1,IF(#REF!&lt;&gt;"",1,0))</f>
        <v>#REF!</v>
      </c>
      <c r="AK142" s="211" t="e">
        <f>IF('Crisis Indicator Data'!#REF!="No Data",1,IF(#REF!&lt;&gt;"",1,0))</f>
        <v>#REF!</v>
      </c>
      <c r="AL142" s="211" t="e">
        <f>IF('Crisis Indicator Data'!#REF!="No Data",1,IF(#REF!&lt;&gt;"",1,0))</f>
        <v>#REF!</v>
      </c>
      <c r="AM142" s="211" t="e">
        <f>IF('Crisis Indicator Data'!#REF!="No Data",1,IF(#REF!&lt;&gt;"",1,0))</f>
        <v>#REF!</v>
      </c>
      <c r="AN142" s="211" t="e">
        <f>IF('Crisis Indicator Data'!#REF!="No Data",1,IF(#REF!&lt;&gt;"",1,0))</f>
        <v>#REF!</v>
      </c>
      <c r="AO142" s="211" t="e">
        <f>IF('Crisis Indicator Data'!#REF!="No Data",1,IF(#REF!&lt;&gt;"",1,0))</f>
        <v>#REF!</v>
      </c>
      <c r="AP142" s="211" t="e">
        <f>IF('Crisis Indicator Data'!#REF!="No Data",1,IF(#REF!&lt;&gt;"",1,0))</f>
        <v>#REF!</v>
      </c>
      <c r="AQ142" s="211" t="e">
        <f>IF('Crisis Indicator Data'!#REF!="No Data",1,IF(#REF!&lt;&gt;"",1,0))</f>
        <v>#REF!</v>
      </c>
      <c r="AR142" s="211" t="e">
        <f>IF('Crisis Indicator Data'!#REF!="No Data",1,IF(#REF!&lt;&gt;"",1,0))</f>
        <v>#REF!</v>
      </c>
      <c r="AS142" s="211" t="e">
        <f>IF('Crisis Indicator Data'!#REF!="No Data",1,IF(#REF!&lt;&gt;"",1,0))</f>
        <v>#REF!</v>
      </c>
      <c r="AT142" s="211" t="e">
        <f>IF('Crisis Indicator Data'!#REF!="No Data",1,IF(#REF!&lt;&gt;"",1,0))</f>
        <v>#REF!</v>
      </c>
      <c r="AU142" s="211" t="e">
        <f>IF('Crisis Indicator Data'!#REF!="No Data",1,IF(#REF!&lt;&gt;"",1,0))</f>
        <v>#REF!</v>
      </c>
      <c r="AV142" s="211" t="e">
        <f>IF('Crisis Indicator Data'!#REF!="No Data",1,IF(#REF!&lt;&gt;"",1,0))</f>
        <v>#REF!</v>
      </c>
      <c r="AW142" s="211" t="e">
        <f>IF('Crisis Indicator Data'!#REF!="No Data",1,IF(#REF!&lt;&gt;"",1,0))</f>
        <v>#REF!</v>
      </c>
      <c r="AX142" s="211" t="e">
        <f>IF('Crisis Indicator Data'!#REF!="No Data",1,IF(#REF!&lt;&gt;"",1,0))</f>
        <v>#REF!</v>
      </c>
      <c r="AY142" s="211" t="e">
        <f>IF('Crisis Indicator Data'!#REF!="No Data",1,IF(#REF!&lt;&gt;"",1,0))</f>
        <v>#REF!</v>
      </c>
      <c r="AZ142" s="211" t="e">
        <f>IF('Crisis Indicator Data'!#REF!="No Data",1,IF(#REF!&lt;&gt;"",1,0))</f>
        <v>#REF!</v>
      </c>
      <c r="BA142" t="e">
        <f t="shared" si="8"/>
        <v>#REF!</v>
      </c>
      <c r="BB142" s="22" t="e">
        <f t="shared" si="9"/>
        <v>#REF!</v>
      </c>
    </row>
    <row r="143" spans="1:54" x14ac:dyDescent="0.25">
      <c r="A143" t="s">
        <v>8510</v>
      </c>
      <c r="B143" s="211" t="e">
        <f>IF('Crisis Indicator Data'!#REF!="No Data",1,IF(#REF!&lt;&gt;"",1,0))</f>
        <v>#REF!</v>
      </c>
      <c r="C143" s="211" t="e">
        <f>IF('Crisis Indicator Data'!#REF!="No Data",1,IF(#REF!&lt;&gt;"",1,0))</f>
        <v>#REF!</v>
      </c>
      <c r="D143" s="211" t="e">
        <f>IF('Crisis Indicator Data'!#REF!="No Data",1,IF(#REF!&lt;&gt;"",1,0))</f>
        <v>#REF!</v>
      </c>
      <c r="E143" s="211" t="e">
        <f>IF('Crisis Indicator Data'!#REF!="No Data",1,IF(#REF!&lt;&gt;"",1,0))</f>
        <v>#REF!</v>
      </c>
      <c r="F143" s="211" t="e">
        <f>IF('Crisis Indicator Data'!#REF!="No Data",1,IF(#REF!&lt;&gt;"",1,0))</f>
        <v>#REF!</v>
      </c>
      <c r="G143" s="211" t="e">
        <f>IF('Crisis Indicator Data'!#REF!="No Data",1,IF(#REF!&lt;&gt;"",1,0))</f>
        <v>#REF!</v>
      </c>
      <c r="H143" s="211" t="e">
        <f>IF('Crisis Indicator Data'!#REF!="No Data",1,IF(#REF!&lt;&gt;"",1,0))</f>
        <v>#REF!</v>
      </c>
      <c r="I143" s="211" t="e">
        <f>IF('Crisis Indicator Data'!#REF!="No Data",1,IF(#REF!&lt;&gt;"",1,0))</f>
        <v>#REF!</v>
      </c>
      <c r="J143" s="211" t="e">
        <f>IF('Crisis Indicator Data'!#REF!="No Data",1,IF(#REF!&lt;&gt;"",1,0))</f>
        <v>#REF!</v>
      </c>
      <c r="K143" s="211" t="e">
        <f>IF('Crisis Indicator Data'!#REF!="No Data",1,IF(#REF!&lt;&gt;"",1,0))</f>
        <v>#REF!</v>
      </c>
      <c r="L143" s="211" t="e">
        <f>IF('Crisis Indicator Data'!#REF!="No Data",1,IF(#REF!&lt;&gt;"",1,0))</f>
        <v>#REF!</v>
      </c>
      <c r="M143" s="211" t="e">
        <f>IF('Crisis Indicator Data'!#REF!="No Data",1,IF(#REF!&lt;&gt;"",1,0))</f>
        <v>#REF!</v>
      </c>
      <c r="N143" s="211" t="e">
        <f>IF('Crisis Indicator Data'!#REF!="No Data",1,IF(#REF!&lt;&gt;"",1,0))</f>
        <v>#REF!</v>
      </c>
      <c r="O143" s="211" t="e">
        <f>IF('Crisis Indicator Data'!#REF!="No Data",1,IF(#REF!&lt;&gt;"",1,0))</f>
        <v>#REF!</v>
      </c>
      <c r="P143" s="211" t="e">
        <f>IF('Crisis Indicator Data'!#REF!="No Data",1,IF(#REF!&lt;&gt;"",1,0))</f>
        <v>#REF!</v>
      </c>
      <c r="Q143" s="211" t="e">
        <f>IF('Crisis Indicator Data'!#REF!="No Data",1,IF(#REF!&lt;&gt;"",1,0))</f>
        <v>#REF!</v>
      </c>
      <c r="R143" s="211" t="e">
        <f>IF('Crisis Indicator Data'!#REF!="No Data",1,IF(#REF!&lt;&gt;"",1,0))</f>
        <v>#REF!</v>
      </c>
      <c r="S143" s="211" t="e">
        <f>IF('Crisis Indicator Data'!#REF!="No Data",1,IF(#REF!&lt;&gt;"",1,0))</f>
        <v>#REF!</v>
      </c>
      <c r="T143" s="211" t="e">
        <f>IF('Crisis Indicator Data'!#REF!="No Data",1,IF(#REF!&lt;&gt;"",1,0))</f>
        <v>#REF!</v>
      </c>
      <c r="U143" s="211" t="e">
        <f>IF('Crisis Indicator Data'!#REF!="No Data",1,IF(#REF!&lt;&gt;"",1,0))</f>
        <v>#REF!</v>
      </c>
      <c r="V143" s="211" t="e">
        <f>IF('Crisis Indicator Data'!#REF!="No Data",1,IF(#REF!&lt;&gt;"",1,0))</f>
        <v>#REF!</v>
      </c>
      <c r="W143" s="211" t="e">
        <f>IF('Crisis Indicator Data'!#REF!="No Data",1,IF(#REF!&lt;&gt;"",1,0))</f>
        <v>#REF!</v>
      </c>
      <c r="X143" s="211" t="e">
        <f>IF('Crisis Indicator Data'!#REF!="No Data",1,IF(#REF!&lt;&gt;"",1,0))</f>
        <v>#REF!</v>
      </c>
      <c r="Y143" s="211" t="e">
        <f>IF('Crisis Indicator Data'!#REF!="No Data",1,IF(#REF!&lt;&gt;"",1,0))</f>
        <v>#REF!</v>
      </c>
      <c r="Z143" s="211" t="e">
        <f>IF('Crisis Indicator Data'!#REF!="No Data",1,IF(#REF!&lt;&gt;"",1,0))</f>
        <v>#REF!</v>
      </c>
      <c r="AA143" s="211" t="e">
        <f>IF('Crisis Indicator Data'!#REF!="No Data",1,IF(#REF!&lt;&gt;"",1,0))</f>
        <v>#REF!</v>
      </c>
      <c r="AB143" s="211" t="e">
        <f>IF('Crisis Indicator Data'!#REF!="No Data",1,IF(#REF!&lt;&gt;"",1,0))</f>
        <v>#REF!</v>
      </c>
      <c r="AC143" s="211" t="e">
        <f>IF('Crisis Indicator Data'!#REF!="No Data",1,IF(#REF!&lt;&gt;"",1,0))</f>
        <v>#REF!</v>
      </c>
      <c r="AD143" s="211" t="e">
        <f>IF('Crisis Indicator Data'!#REF!="No Data",1,IF(#REF!&lt;&gt;"",1,0))</f>
        <v>#REF!</v>
      </c>
      <c r="AE143" s="211" t="e">
        <f>IF('Crisis Indicator Data'!#REF!="No Data",1,IF(#REF!&lt;&gt;"",1,0))</f>
        <v>#REF!</v>
      </c>
      <c r="AF143" s="211" t="e">
        <f>IF('Crisis Indicator Data'!#REF!="No Data",1,IF(#REF!&lt;&gt;"",1,0))</f>
        <v>#REF!</v>
      </c>
      <c r="AG143" s="211" t="e">
        <f>IF('Crisis Indicator Data'!#REF!="No Data",1,IF(#REF!&lt;&gt;"",1,0))</f>
        <v>#REF!</v>
      </c>
      <c r="AH143" s="211" t="e">
        <f>IF('Crisis Indicator Data'!#REF!="No Data",1,IF(#REF!&lt;&gt;"",1,0))</f>
        <v>#REF!</v>
      </c>
      <c r="AI143" s="211" t="e">
        <f>IF('Crisis Indicator Data'!#REF!="No Data",1,IF(#REF!&lt;&gt;"",1,0))</f>
        <v>#REF!</v>
      </c>
      <c r="AJ143" s="211" t="e">
        <f>IF('Crisis Indicator Data'!#REF!="No Data",1,IF(#REF!&lt;&gt;"",1,0))</f>
        <v>#REF!</v>
      </c>
      <c r="AK143" s="211" t="e">
        <f>IF('Crisis Indicator Data'!#REF!="No Data",1,IF(#REF!&lt;&gt;"",1,0))</f>
        <v>#REF!</v>
      </c>
      <c r="AL143" s="211" t="e">
        <f>IF('Crisis Indicator Data'!#REF!="No Data",1,IF(#REF!&lt;&gt;"",1,0))</f>
        <v>#REF!</v>
      </c>
      <c r="AM143" s="211" t="e">
        <f>IF('Crisis Indicator Data'!#REF!="No Data",1,IF(#REF!&lt;&gt;"",1,0))</f>
        <v>#REF!</v>
      </c>
      <c r="AN143" s="211" t="e">
        <f>IF('Crisis Indicator Data'!#REF!="No Data",1,IF(#REF!&lt;&gt;"",1,0))</f>
        <v>#REF!</v>
      </c>
      <c r="AO143" s="211" t="e">
        <f>IF('Crisis Indicator Data'!#REF!="No Data",1,IF(#REF!&lt;&gt;"",1,0))</f>
        <v>#REF!</v>
      </c>
      <c r="AP143" s="211" t="e">
        <f>IF('Crisis Indicator Data'!#REF!="No Data",1,IF(#REF!&lt;&gt;"",1,0))</f>
        <v>#REF!</v>
      </c>
      <c r="AQ143" s="211" t="e">
        <f>IF('Crisis Indicator Data'!#REF!="No Data",1,IF(#REF!&lt;&gt;"",1,0))</f>
        <v>#REF!</v>
      </c>
      <c r="AR143" s="211" t="e">
        <f>IF('Crisis Indicator Data'!#REF!="No Data",1,IF(#REF!&lt;&gt;"",1,0))</f>
        <v>#REF!</v>
      </c>
      <c r="AS143" s="211" t="e">
        <f>IF('Crisis Indicator Data'!#REF!="No Data",1,IF(#REF!&lt;&gt;"",1,0))</f>
        <v>#REF!</v>
      </c>
      <c r="AT143" s="211" t="e">
        <f>IF('Crisis Indicator Data'!#REF!="No Data",1,IF(#REF!&lt;&gt;"",1,0))</f>
        <v>#REF!</v>
      </c>
      <c r="AU143" s="211" t="e">
        <f>IF('Crisis Indicator Data'!#REF!="No Data",1,IF(#REF!&lt;&gt;"",1,0))</f>
        <v>#REF!</v>
      </c>
      <c r="AV143" s="211" t="e">
        <f>IF('Crisis Indicator Data'!#REF!="No Data",1,IF(#REF!&lt;&gt;"",1,0))</f>
        <v>#REF!</v>
      </c>
      <c r="AW143" s="211" t="e">
        <f>IF('Crisis Indicator Data'!#REF!="No Data",1,IF(#REF!&lt;&gt;"",1,0))</f>
        <v>#REF!</v>
      </c>
      <c r="AX143" s="211" t="e">
        <f>IF('Crisis Indicator Data'!#REF!="No Data",1,IF(#REF!&lt;&gt;"",1,0))</f>
        <v>#REF!</v>
      </c>
      <c r="AY143" s="211" t="e">
        <f>IF('Crisis Indicator Data'!#REF!="No Data",1,IF(#REF!&lt;&gt;"",1,0))</f>
        <v>#REF!</v>
      </c>
      <c r="AZ143" s="211" t="e">
        <f>IF('Crisis Indicator Data'!#REF!="No Data",1,IF(#REF!&lt;&gt;"",1,0))</f>
        <v>#REF!</v>
      </c>
      <c r="BA143" t="e">
        <f t="shared" si="8"/>
        <v>#REF!</v>
      </c>
      <c r="BB143" s="22" t="e">
        <f t="shared" si="9"/>
        <v>#REF!</v>
      </c>
    </row>
    <row r="144" spans="1:54" x14ac:dyDescent="0.25">
      <c r="A144" t="s">
        <v>8522</v>
      </c>
      <c r="B144" s="211" t="e">
        <f>IF('Crisis Indicator Data'!#REF!="No Data",1,IF(#REF!&lt;&gt;"",1,0))</f>
        <v>#REF!</v>
      </c>
      <c r="C144" s="211" t="e">
        <f>IF('Crisis Indicator Data'!#REF!="No Data",1,IF(#REF!&lt;&gt;"",1,0))</f>
        <v>#REF!</v>
      </c>
      <c r="D144" s="211" t="e">
        <f>IF('Crisis Indicator Data'!#REF!="No Data",1,IF(#REF!&lt;&gt;"",1,0))</f>
        <v>#REF!</v>
      </c>
      <c r="E144" s="211" t="e">
        <f>IF('Crisis Indicator Data'!#REF!="No Data",1,IF(#REF!&lt;&gt;"",1,0))</f>
        <v>#REF!</v>
      </c>
      <c r="F144" s="211" t="e">
        <f>IF('Crisis Indicator Data'!#REF!="No Data",1,IF(#REF!&lt;&gt;"",1,0))</f>
        <v>#REF!</v>
      </c>
      <c r="G144" s="211" t="e">
        <f>IF('Crisis Indicator Data'!#REF!="No Data",1,IF(#REF!&lt;&gt;"",1,0))</f>
        <v>#REF!</v>
      </c>
      <c r="H144" s="211" t="e">
        <f>IF('Crisis Indicator Data'!#REF!="No Data",1,IF(#REF!&lt;&gt;"",1,0))</f>
        <v>#REF!</v>
      </c>
      <c r="I144" s="211" t="e">
        <f>IF('Crisis Indicator Data'!#REF!="No Data",1,IF(#REF!&lt;&gt;"",1,0))</f>
        <v>#REF!</v>
      </c>
      <c r="J144" s="211" t="e">
        <f>IF('Crisis Indicator Data'!#REF!="No Data",1,IF(#REF!&lt;&gt;"",1,0))</f>
        <v>#REF!</v>
      </c>
      <c r="K144" s="211" t="e">
        <f>IF('Crisis Indicator Data'!#REF!="No Data",1,IF(#REF!&lt;&gt;"",1,0))</f>
        <v>#REF!</v>
      </c>
      <c r="L144" s="211" t="e">
        <f>IF('Crisis Indicator Data'!#REF!="No Data",1,IF(#REF!&lt;&gt;"",1,0))</f>
        <v>#REF!</v>
      </c>
      <c r="M144" s="211" t="e">
        <f>IF('Crisis Indicator Data'!#REF!="No Data",1,IF(#REF!&lt;&gt;"",1,0))</f>
        <v>#REF!</v>
      </c>
      <c r="N144" s="211" t="e">
        <f>IF('Crisis Indicator Data'!#REF!="No Data",1,IF(#REF!&lt;&gt;"",1,0))</f>
        <v>#REF!</v>
      </c>
      <c r="O144" s="211" t="e">
        <f>IF('Crisis Indicator Data'!#REF!="No Data",1,IF(#REF!&lt;&gt;"",1,0))</f>
        <v>#REF!</v>
      </c>
      <c r="P144" s="211" t="e">
        <f>IF('Crisis Indicator Data'!#REF!="No Data",1,IF(#REF!&lt;&gt;"",1,0))</f>
        <v>#REF!</v>
      </c>
      <c r="Q144" s="211" t="e">
        <f>IF('Crisis Indicator Data'!#REF!="No Data",1,IF(#REF!&lt;&gt;"",1,0))</f>
        <v>#REF!</v>
      </c>
      <c r="R144" s="211" t="e">
        <f>IF('Crisis Indicator Data'!#REF!="No Data",1,IF(#REF!&lt;&gt;"",1,0))</f>
        <v>#REF!</v>
      </c>
      <c r="S144" s="211" t="e">
        <f>IF('Crisis Indicator Data'!#REF!="No Data",1,IF(#REF!&lt;&gt;"",1,0))</f>
        <v>#REF!</v>
      </c>
      <c r="T144" s="211" t="e">
        <f>IF('Crisis Indicator Data'!#REF!="No Data",1,IF(#REF!&lt;&gt;"",1,0))</f>
        <v>#REF!</v>
      </c>
      <c r="U144" s="211" t="e">
        <f>IF('Crisis Indicator Data'!#REF!="No Data",1,IF(#REF!&lt;&gt;"",1,0))</f>
        <v>#REF!</v>
      </c>
      <c r="V144" s="211" t="e">
        <f>IF('Crisis Indicator Data'!#REF!="No Data",1,IF(#REF!&lt;&gt;"",1,0))</f>
        <v>#REF!</v>
      </c>
      <c r="W144" s="211" t="e">
        <f>IF('Crisis Indicator Data'!#REF!="No Data",1,IF(#REF!&lt;&gt;"",1,0))</f>
        <v>#REF!</v>
      </c>
      <c r="X144" s="211" t="e">
        <f>IF('Crisis Indicator Data'!#REF!="No Data",1,IF(#REF!&lt;&gt;"",1,0))</f>
        <v>#REF!</v>
      </c>
      <c r="Y144" s="211" t="e">
        <f>IF('Crisis Indicator Data'!#REF!="No Data",1,IF(#REF!&lt;&gt;"",1,0))</f>
        <v>#REF!</v>
      </c>
      <c r="Z144" s="211" t="e">
        <f>IF('Crisis Indicator Data'!#REF!="No Data",1,IF(#REF!&lt;&gt;"",1,0))</f>
        <v>#REF!</v>
      </c>
      <c r="AA144" s="211" t="e">
        <f>IF('Crisis Indicator Data'!#REF!="No Data",1,IF(#REF!&lt;&gt;"",1,0))</f>
        <v>#REF!</v>
      </c>
      <c r="AB144" s="211" t="e">
        <f>IF('Crisis Indicator Data'!#REF!="No Data",1,IF(#REF!&lt;&gt;"",1,0))</f>
        <v>#REF!</v>
      </c>
      <c r="AC144" s="211" t="e">
        <f>IF('Crisis Indicator Data'!#REF!="No Data",1,IF(#REF!&lt;&gt;"",1,0))</f>
        <v>#REF!</v>
      </c>
      <c r="AD144" s="211" t="e">
        <f>IF('Crisis Indicator Data'!#REF!="No Data",1,IF(#REF!&lt;&gt;"",1,0))</f>
        <v>#REF!</v>
      </c>
      <c r="AE144" s="211" t="e">
        <f>IF('Crisis Indicator Data'!#REF!="No Data",1,IF(#REF!&lt;&gt;"",1,0))</f>
        <v>#REF!</v>
      </c>
      <c r="AF144" s="211" t="e">
        <f>IF('Crisis Indicator Data'!#REF!="No Data",1,IF(#REF!&lt;&gt;"",1,0))</f>
        <v>#REF!</v>
      </c>
      <c r="AG144" s="211" t="e">
        <f>IF('Crisis Indicator Data'!#REF!="No Data",1,IF(#REF!&lt;&gt;"",1,0))</f>
        <v>#REF!</v>
      </c>
      <c r="AH144" s="211" t="e">
        <f>IF('Crisis Indicator Data'!#REF!="No Data",1,IF(#REF!&lt;&gt;"",1,0))</f>
        <v>#REF!</v>
      </c>
      <c r="AI144" s="211" t="e">
        <f>IF('Crisis Indicator Data'!#REF!="No Data",1,IF(#REF!&lt;&gt;"",1,0))</f>
        <v>#REF!</v>
      </c>
      <c r="AJ144" s="211" t="e">
        <f>IF('Crisis Indicator Data'!#REF!="No Data",1,IF(#REF!&lt;&gt;"",1,0))</f>
        <v>#REF!</v>
      </c>
      <c r="AK144" s="211" t="e">
        <f>IF('Crisis Indicator Data'!#REF!="No Data",1,IF(#REF!&lt;&gt;"",1,0))</f>
        <v>#REF!</v>
      </c>
      <c r="AL144" s="211" t="e">
        <f>IF('Crisis Indicator Data'!#REF!="No Data",1,IF(#REF!&lt;&gt;"",1,0))</f>
        <v>#REF!</v>
      </c>
      <c r="AM144" s="211" t="e">
        <f>IF('Crisis Indicator Data'!#REF!="No Data",1,IF(#REF!&lt;&gt;"",1,0))</f>
        <v>#REF!</v>
      </c>
      <c r="AN144" s="211" t="e">
        <f>IF('Crisis Indicator Data'!#REF!="No Data",1,IF(#REF!&lt;&gt;"",1,0))</f>
        <v>#REF!</v>
      </c>
      <c r="AO144" s="211" t="e">
        <f>IF('Crisis Indicator Data'!#REF!="No Data",1,IF(#REF!&lt;&gt;"",1,0))</f>
        <v>#REF!</v>
      </c>
      <c r="AP144" s="211" t="e">
        <f>IF('Crisis Indicator Data'!#REF!="No Data",1,IF(#REF!&lt;&gt;"",1,0))</f>
        <v>#REF!</v>
      </c>
      <c r="AQ144" s="211" t="e">
        <f>IF('Crisis Indicator Data'!#REF!="No Data",1,IF(#REF!&lt;&gt;"",1,0))</f>
        <v>#REF!</v>
      </c>
      <c r="AR144" s="211" t="e">
        <f>IF('Crisis Indicator Data'!#REF!="No Data",1,IF(#REF!&lt;&gt;"",1,0))</f>
        <v>#REF!</v>
      </c>
      <c r="AS144" s="211" t="e">
        <f>IF('Crisis Indicator Data'!#REF!="No Data",1,IF(#REF!&lt;&gt;"",1,0))</f>
        <v>#REF!</v>
      </c>
      <c r="AT144" s="211" t="e">
        <f>IF('Crisis Indicator Data'!#REF!="No Data",1,IF(#REF!&lt;&gt;"",1,0))</f>
        <v>#REF!</v>
      </c>
      <c r="AU144" s="211" t="e">
        <f>IF('Crisis Indicator Data'!#REF!="No Data",1,IF(#REF!&lt;&gt;"",1,0))</f>
        <v>#REF!</v>
      </c>
      <c r="AV144" s="211" t="e">
        <f>IF('Crisis Indicator Data'!#REF!="No Data",1,IF(#REF!&lt;&gt;"",1,0))</f>
        <v>#REF!</v>
      </c>
      <c r="AW144" s="211" t="e">
        <f>IF('Crisis Indicator Data'!#REF!="No Data",1,IF(#REF!&lt;&gt;"",1,0))</f>
        <v>#REF!</v>
      </c>
      <c r="AX144" s="211" t="e">
        <f>IF('Crisis Indicator Data'!#REF!="No Data",1,IF(#REF!&lt;&gt;"",1,0))</f>
        <v>#REF!</v>
      </c>
      <c r="AY144" s="211" t="e">
        <f>IF('Crisis Indicator Data'!#REF!="No Data",1,IF(#REF!&lt;&gt;"",1,0))</f>
        <v>#REF!</v>
      </c>
      <c r="AZ144" s="211" t="e">
        <f>IF('Crisis Indicator Data'!#REF!="No Data",1,IF(#REF!&lt;&gt;"",1,0))</f>
        <v>#REF!</v>
      </c>
      <c r="BA144" t="e">
        <f t="shared" si="8"/>
        <v>#REF!</v>
      </c>
      <c r="BB144" s="22" t="e">
        <f t="shared" si="9"/>
        <v>#REF!</v>
      </c>
    </row>
    <row r="145" spans="1:54" x14ac:dyDescent="0.25">
      <c r="A145" t="s">
        <v>8650</v>
      </c>
      <c r="B145" s="211" t="e">
        <f>IF('Crisis Indicator Data'!#REF!="No Data",1,IF(#REF!&lt;&gt;"",1,0))</f>
        <v>#REF!</v>
      </c>
      <c r="C145" s="211" t="e">
        <f>IF('Crisis Indicator Data'!#REF!="No Data",1,IF(#REF!&lt;&gt;"",1,0))</f>
        <v>#REF!</v>
      </c>
      <c r="D145" s="211" t="e">
        <f>IF('Crisis Indicator Data'!#REF!="No Data",1,IF(#REF!&lt;&gt;"",1,0))</f>
        <v>#REF!</v>
      </c>
      <c r="E145" s="211" t="e">
        <f>IF('Crisis Indicator Data'!#REF!="No Data",1,IF(#REF!&lt;&gt;"",1,0))</f>
        <v>#REF!</v>
      </c>
      <c r="F145" s="211" t="e">
        <f>IF('Crisis Indicator Data'!#REF!="No Data",1,IF(#REF!&lt;&gt;"",1,0))</f>
        <v>#REF!</v>
      </c>
      <c r="G145" s="211" t="e">
        <f>IF('Crisis Indicator Data'!#REF!="No Data",1,IF(#REF!&lt;&gt;"",1,0))</f>
        <v>#REF!</v>
      </c>
      <c r="H145" s="211" t="e">
        <f>IF('Crisis Indicator Data'!#REF!="No Data",1,IF(#REF!&lt;&gt;"",1,0))</f>
        <v>#REF!</v>
      </c>
      <c r="I145" s="211" t="e">
        <f>IF('Crisis Indicator Data'!#REF!="No Data",1,IF(#REF!&lt;&gt;"",1,0))</f>
        <v>#REF!</v>
      </c>
      <c r="J145" s="211" t="e">
        <f>IF('Crisis Indicator Data'!#REF!="No Data",1,IF(#REF!&lt;&gt;"",1,0))</f>
        <v>#REF!</v>
      </c>
      <c r="K145" s="211" t="e">
        <f>IF('Crisis Indicator Data'!#REF!="No Data",1,IF(#REF!&lt;&gt;"",1,0))</f>
        <v>#REF!</v>
      </c>
      <c r="L145" s="211" t="e">
        <f>IF('Crisis Indicator Data'!#REF!="No Data",1,IF(#REF!&lt;&gt;"",1,0))</f>
        <v>#REF!</v>
      </c>
      <c r="M145" s="211" t="e">
        <f>IF('Crisis Indicator Data'!#REF!="No Data",1,IF(#REF!&lt;&gt;"",1,0))</f>
        <v>#REF!</v>
      </c>
      <c r="N145" s="211" t="e">
        <f>IF('Crisis Indicator Data'!#REF!="No Data",1,IF(#REF!&lt;&gt;"",1,0))</f>
        <v>#REF!</v>
      </c>
      <c r="O145" s="211" t="e">
        <f>IF('Crisis Indicator Data'!#REF!="No Data",1,IF(#REF!&lt;&gt;"",1,0))</f>
        <v>#REF!</v>
      </c>
      <c r="P145" s="211" t="e">
        <f>IF('Crisis Indicator Data'!#REF!="No Data",1,IF(#REF!&lt;&gt;"",1,0))</f>
        <v>#REF!</v>
      </c>
      <c r="Q145" s="211" t="e">
        <f>IF('Crisis Indicator Data'!#REF!="No Data",1,IF(#REF!&lt;&gt;"",1,0))</f>
        <v>#REF!</v>
      </c>
      <c r="R145" s="211" t="e">
        <f>IF('Crisis Indicator Data'!#REF!="No Data",1,IF(#REF!&lt;&gt;"",1,0))</f>
        <v>#REF!</v>
      </c>
      <c r="S145" s="211" t="e">
        <f>IF('Crisis Indicator Data'!#REF!="No Data",1,IF(#REF!&lt;&gt;"",1,0))</f>
        <v>#REF!</v>
      </c>
      <c r="T145" s="211" t="e">
        <f>IF('Crisis Indicator Data'!#REF!="No Data",1,IF(#REF!&lt;&gt;"",1,0))</f>
        <v>#REF!</v>
      </c>
      <c r="U145" s="211" t="e">
        <f>IF('Crisis Indicator Data'!#REF!="No Data",1,IF(#REF!&lt;&gt;"",1,0))</f>
        <v>#REF!</v>
      </c>
      <c r="V145" s="211" t="e">
        <f>IF('Crisis Indicator Data'!#REF!="No Data",1,IF(#REF!&lt;&gt;"",1,0))</f>
        <v>#REF!</v>
      </c>
      <c r="W145" s="211" t="e">
        <f>IF('Crisis Indicator Data'!#REF!="No Data",1,IF(#REF!&lt;&gt;"",1,0))</f>
        <v>#REF!</v>
      </c>
      <c r="X145" s="211" t="e">
        <f>IF('Crisis Indicator Data'!#REF!="No Data",1,IF(#REF!&lt;&gt;"",1,0))</f>
        <v>#REF!</v>
      </c>
      <c r="Y145" s="211" t="e">
        <f>IF('Crisis Indicator Data'!#REF!="No Data",1,IF(#REF!&lt;&gt;"",1,0))</f>
        <v>#REF!</v>
      </c>
      <c r="Z145" s="211" t="e">
        <f>IF('Crisis Indicator Data'!#REF!="No Data",1,IF(#REF!&lt;&gt;"",1,0))</f>
        <v>#REF!</v>
      </c>
      <c r="AA145" s="211" t="e">
        <f>IF('Crisis Indicator Data'!#REF!="No Data",1,IF(#REF!&lt;&gt;"",1,0))</f>
        <v>#REF!</v>
      </c>
      <c r="AB145" s="211" t="e">
        <f>IF('Crisis Indicator Data'!#REF!="No Data",1,IF(#REF!&lt;&gt;"",1,0))</f>
        <v>#REF!</v>
      </c>
      <c r="AC145" s="211" t="e">
        <f>IF('Crisis Indicator Data'!#REF!="No Data",1,IF(#REF!&lt;&gt;"",1,0))</f>
        <v>#REF!</v>
      </c>
      <c r="AD145" s="211" t="e">
        <f>IF('Crisis Indicator Data'!#REF!="No Data",1,IF(#REF!&lt;&gt;"",1,0))</f>
        <v>#REF!</v>
      </c>
      <c r="AE145" s="211" t="e">
        <f>IF('Crisis Indicator Data'!#REF!="No Data",1,IF(#REF!&lt;&gt;"",1,0))</f>
        <v>#REF!</v>
      </c>
      <c r="AF145" s="211" t="e">
        <f>IF('Crisis Indicator Data'!#REF!="No Data",1,IF(#REF!&lt;&gt;"",1,0))</f>
        <v>#REF!</v>
      </c>
      <c r="AG145" s="211" t="e">
        <f>IF('Crisis Indicator Data'!#REF!="No Data",1,IF(#REF!&lt;&gt;"",1,0))</f>
        <v>#REF!</v>
      </c>
      <c r="AH145" s="211" t="e">
        <f>IF('Crisis Indicator Data'!#REF!="No Data",1,IF(#REF!&lt;&gt;"",1,0))</f>
        <v>#REF!</v>
      </c>
      <c r="AI145" s="211" t="e">
        <f>IF('Crisis Indicator Data'!#REF!="No Data",1,IF(#REF!&lt;&gt;"",1,0))</f>
        <v>#REF!</v>
      </c>
      <c r="AJ145" s="211" t="e">
        <f>IF('Crisis Indicator Data'!#REF!="No Data",1,IF(#REF!&lt;&gt;"",1,0))</f>
        <v>#REF!</v>
      </c>
      <c r="AK145" s="211" t="e">
        <f>IF('Crisis Indicator Data'!#REF!="No Data",1,IF(#REF!&lt;&gt;"",1,0))</f>
        <v>#REF!</v>
      </c>
      <c r="AL145" s="211" t="e">
        <f>IF('Crisis Indicator Data'!#REF!="No Data",1,IF(#REF!&lt;&gt;"",1,0))</f>
        <v>#REF!</v>
      </c>
      <c r="AM145" s="211" t="e">
        <f>IF('Crisis Indicator Data'!#REF!="No Data",1,IF(#REF!&lt;&gt;"",1,0))</f>
        <v>#REF!</v>
      </c>
      <c r="AN145" s="211" t="e">
        <f>IF('Crisis Indicator Data'!#REF!="No Data",1,IF(#REF!&lt;&gt;"",1,0))</f>
        <v>#REF!</v>
      </c>
      <c r="AO145" s="211" t="e">
        <f>IF('Crisis Indicator Data'!#REF!="No Data",1,IF(#REF!&lt;&gt;"",1,0))</f>
        <v>#REF!</v>
      </c>
      <c r="AP145" s="211" t="e">
        <f>IF('Crisis Indicator Data'!#REF!="No Data",1,IF(#REF!&lt;&gt;"",1,0))</f>
        <v>#REF!</v>
      </c>
      <c r="AQ145" s="211" t="e">
        <f>IF('Crisis Indicator Data'!#REF!="No Data",1,IF(#REF!&lt;&gt;"",1,0))</f>
        <v>#REF!</v>
      </c>
      <c r="AR145" s="211" t="e">
        <f>IF('Crisis Indicator Data'!#REF!="No Data",1,IF(#REF!&lt;&gt;"",1,0))</f>
        <v>#REF!</v>
      </c>
      <c r="AS145" s="211" t="e">
        <f>IF('Crisis Indicator Data'!#REF!="No Data",1,IF(#REF!&lt;&gt;"",1,0))</f>
        <v>#REF!</v>
      </c>
      <c r="AT145" s="211" t="e">
        <f>IF('Crisis Indicator Data'!#REF!="No Data",1,IF(#REF!&lt;&gt;"",1,0))</f>
        <v>#REF!</v>
      </c>
      <c r="AU145" s="211" t="e">
        <f>IF('Crisis Indicator Data'!#REF!="No Data",1,IF(#REF!&lt;&gt;"",1,0))</f>
        <v>#REF!</v>
      </c>
      <c r="AV145" s="211" t="e">
        <f>IF('Crisis Indicator Data'!#REF!="No Data",1,IF(#REF!&lt;&gt;"",1,0))</f>
        <v>#REF!</v>
      </c>
      <c r="AW145" s="211" t="e">
        <f>IF('Crisis Indicator Data'!#REF!="No Data",1,IF(#REF!&lt;&gt;"",1,0))</f>
        <v>#REF!</v>
      </c>
      <c r="AX145" s="211" t="e">
        <f>IF('Crisis Indicator Data'!#REF!="No Data",1,IF(#REF!&lt;&gt;"",1,0))</f>
        <v>#REF!</v>
      </c>
      <c r="AY145" s="211" t="e">
        <f>IF('Crisis Indicator Data'!#REF!="No Data",1,IF(#REF!&lt;&gt;"",1,0))</f>
        <v>#REF!</v>
      </c>
      <c r="AZ145" s="211" t="e">
        <f>IF('Crisis Indicator Data'!#REF!="No Data",1,IF(#REF!&lt;&gt;"",1,0))</f>
        <v>#REF!</v>
      </c>
      <c r="BA145" t="e">
        <f t="shared" si="8"/>
        <v>#REF!</v>
      </c>
      <c r="BB145" s="22" t="e">
        <f t="shared" si="9"/>
        <v>#REF!</v>
      </c>
    </row>
    <row r="146" spans="1:54" x14ac:dyDescent="0.25">
      <c r="A146" t="s">
        <v>8657</v>
      </c>
      <c r="B146" s="211" t="e">
        <f>IF('Crisis Indicator Data'!#REF!="No Data",1,IF(#REF!&lt;&gt;"",1,0))</f>
        <v>#REF!</v>
      </c>
      <c r="C146" s="211" t="e">
        <f>IF('Crisis Indicator Data'!#REF!="No Data",1,IF(#REF!&lt;&gt;"",1,0))</f>
        <v>#REF!</v>
      </c>
      <c r="D146" s="211" t="e">
        <f>IF('Crisis Indicator Data'!#REF!="No Data",1,IF(#REF!&lt;&gt;"",1,0))</f>
        <v>#REF!</v>
      </c>
      <c r="E146" s="211" t="e">
        <f>IF('Crisis Indicator Data'!#REF!="No Data",1,IF(#REF!&lt;&gt;"",1,0))</f>
        <v>#REF!</v>
      </c>
      <c r="F146" s="211" t="e">
        <f>IF('Crisis Indicator Data'!#REF!="No Data",1,IF(#REF!&lt;&gt;"",1,0))</f>
        <v>#REF!</v>
      </c>
      <c r="G146" s="211" t="e">
        <f>IF('Crisis Indicator Data'!#REF!="No Data",1,IF(#REF!&lt;&gt;"",1,0))</f>
        <v>#REF!</v>
      </c>
      <c r="H146" s="211" t="e">
        <f>IF('Crisis Indicator Data'!#REF!="No Data",1,IF(#REF!&lt;&gt;"",1,0))</f>
        <v>#REF!</v>
      </c>
      <c r="I146" s="211" t="e">
        <f>IF('Crisis Indicator Data'!#REF!="No Data",1,IF(#REF!&lt;&gt;"",1,0))</f>
        <v>#REF!</v>
      </c>
      <c r="J146" s="211" t="e">
        <f>IF('Crisis Indicator Data'!#REF!="No Data",1,IF(#REF!&lt;&gt;"",1,0))</f>
        <v>#REF!</v>
      </c>
      <c r="K146" s="211" t="e">
        <f>IF('Crisis Indicator Data'!#REF!="No Data",1,IF(#REF!&lt;&gt;"",1,0))</f>
        <v>#REF!</v>
      </c>
      <c r="L146" s="211" t="e">
        <f>IF('Crisis Indicator Data'!#REF!="No Data",1,IF(#REF!&lt;&gt;"",1,0))</f>
        <v>#REF!</v>
      </c>
      <c r="M146" s="211" t="e">
        <f>IF('Crisis Indicator Data'!#REF!="No Data",1,IF(#REF!&lt;&gt;"",1,0))</f>
        <v>#REF!</v>
      </c>
      <c r="N146" s="211" t="e">
        <f>IF('Crisis Indicator Data'!#REF!="No Data",1,IF(#REF!&lt;&gt;"",1,0))</f>
        <v>#REF!</v>
      </c>
      <c r="O146" s="211" t="e">
        <f>IF('Crisis Indicator Data'!#REF!="No Data",1,IF(#REF!&lt;&gt;"",1,0))</f>
        <v>#REF!</v>
      </c>
      <c r="P146" s="211" t="e">
        <f>IF('Crisis Indicator Data'!#REF!="No Data",1,IF(#REF!&lt;&gt;"",1,0))</f>
        <v>#REF!</v>
      </c>
      <c r="Q146" s="211" t="e">
        <f>IF('Crisis Indicator Data'!#REF!="No Data",1,IF(#REF!&lt;&gt;"",1,0))</f>
        <v>#REF!</v>
      </c>
      <c r="R146" s="211" t="e">
        <f>IF('Crisis Indicator Data'!#REF!="No Data",1,IF(#REF!&lt;&gt;"",1,0))</f>
        <v>#REF!</v>
      </c>
      <c r="S146" s="211" t="e">
        <f>IF('Crisis Indicator Data'!#REF!="No Data",1,IF(#REF!&lt;&gt;"",1,0))</f>
        <v>#REF!</v>
      </c>
      <c r="T146" s="211" t="e">
        <f>IF('Crisis Indicator Data'!#REF!="No Data",1,IF(#REF!&lt;&gt;"",1,0))</f>
        <v>#REF!</v>
      </c>
      <c r="U146" s="211" t="e">
        <f>IF('Crisis Indicator Data'!#REF!="No Data",1,IF(#REF!&lt;&gt;"",1,0))</f>
        <v>#REF!</v>
      </c>
      <c r="V146" s="211" t="e">
        <f>IF('Crisis Indicator Data'!#REF!="No Data",1,IF(#REF!&lt;&gt;"",1,0))</f>
        <v>#REF!</v>
      </c>
      <c r="W146" s="211" t="e">
        <f>IF('Crisis Indicator Data'!#REF!="No Data",1,IF(#REF!&lt;&gt;"",1,0))</f>
        <v>#REF!</v>
      </c>
      <c r="X146" s="211" t="e">
        <f>IF('Crisis Indicator Data'!#REF!="No Data",1,IF(#REF!&lt;&gt;"",1,0))</f>
        <v>#REF!</v>
      </c>
      <c r="Y146" s="211" t="e">
        <f>IF('Crisis Indicator Data'!#REF!="No Data",1,IF(#REF!&lt;&gt;"",1,0))</f>
        <v>#REF!</v>
      </c>
      <c r="Z146" s="211" t="e">
        <f>IF('Crisis Indicator Data'!#REF!="No Data",1,IF(#REF!&lt;&gt;"",1,0))</f>
        <v>#REF!</v>
      </c>
      <c r="AA146" s="211" t="e">
        <f>IF('Crisis Indicator Data'!#REF!="No Data",1,IF(#REF!&lt;&gt;"",1,0))</f>
        <v>#REF!</v>
      </c>
      <c r="AB146" s="211" t="e">
        <f>IF('Crisis Indicator Data'!#REF!="No Data",1,IF(#REF!&lt;&gt;"",1,0))</f>
        <v>#REF!</v>
      </c>
      <c r="AC146" s="211" t="e">
        <f>IF('Crisis Indicator Data'!#REF!="No Data",1,IF(#REF!&lt;&gt;"",1,0))</f>
        <v>#REF!</v>
      </c>
      <c r="AD146" s="211" t="e">
        <f>IF('Crisis Indicator Data'!#REF!="No Data",1,IF(#REF!&lt;&gt;"",1,0))</f>
        <v>#REF!</v>
      </c>
      <c r="AE146" s="211" t="e">
        <f>IF('Crisis Indicator Data'!#REF!="No Data",1,IF(#REF!&lt;&gt;"",1,0))</f>
        <v>#REF!</v>
      </c>
      <c r="AF146" s="211" t="e">
        <f>IF('Crisis Indicator Data'!#REF!="No Data",1,IF(#REF!&lt;&gt;"",1,0))</f>
        <v>#REF!</v>
      </c>
      <c r="AG146" s="211" t="e">
        <f>IF('Crisis Indicator Data'!#REF!="No Data",1,IF(#REF!&lt;&gt;"",1,0))</f>
        <v>#REF!</v>
      </c>
      <c r="AH146" s="211" t="e">
        <f>IF('Crisis Indicator Data'!#REF!="No Data",1,IF(#REF!&lt;&gt;"",1,0))</f>
        <v>#REF!</v>
      </c>
      <c r="AI146" s="211" t="e">
        <f>IF('Crisis Indicator Data'!#REF!="No Data",1,IF(#REF!&lt;&gt;"",1,0))</f>
        <v>#REF!</v>
      </c>
      <c r="AJ146" s="211" t="e">
        <f>IF('Crisis Indicator Data'!#REF!="No Data",1,IF(#REF!&lt;&gt;"",1,0))</f>
        <v>#REF!</v>
      </c>
      <c r="AK146" s="211" t="e">
        <f>IF('Crisis Indicator Data'!#REF!="No Data",1,IF(#REF!&lt;&gt;"",1,0))</f>
        <v>#REF!</v>
      </c>
      <c r="AL146" s="211" t="e">
        <f>IF('Crisis Indicator Data'!#REF!="No Data",1,IF(#REF!&lt;&gt;"",1,0))</f>
        <v>#REF!</v>
      </c>
      <c r="AM146" s="211" t="e">
        <f>IF('Crisis Indicator Data'!#REF!="No Data",1,IF(#REF!&lt;&gt;"",1,0))</f>
        <v>#REF!</v>
      </c>
      <c r="AN146" s="211" t="e">
        <f>IF('Crisis Indicator Data'!#REF!="No Data",1,IF(#REF!&lt;&gt;"",1,0))</f>
        <v>#REF!</v>
      </c>
      <c r="AO146" s="211" t="e">
        <f>IF('Crisis Indicator Data'!#REF!="No Data",1,IF(#REF!&lt;&gt;"",1,0))</f>
        <v>#REF!</v>
      </c>
      <c r="AP146" s="211" t="e">
        <f>IF('Crisis Indicator Data'!#REF!="No Data",1,IF(#REF!&lt;&gt;"",1,0))</f>
        <v>#REF!</v>
      </c>
      <c r="AQ146" s="211" t="e">
        <f>IF('Crisis Indicator Data'!#REF!="No Data",1,IF(#REF!&lt;&gt;"",1,0))</f>
        <v>#REF!</v>
      </c>
      <c r="AR146" s="211" t="e">
        <f>IF('Crisis Indicator Data'!#REF!="No Data",1,IF(#REF!&lt;&gt;"",1,0))</f>
        <v>#REF!</v>
      </c>
      <c r="AS146" s="211" t="e">
        <f>IF('Crisis Indicator Data'!#REF!="No Data",1,IF(#REF!&lt;&gt;"",1,0))</f>
        <v>#REF!</v>
      </c>
      <c r="AT146" s="211" t="e">
        <f>IF('Crisis Indicator Data'!#REF!="No Data",1,IF(#REF!&lt;&gt;"",1,0))</f>
        <v>#REF!</v>
      </c>
      <c r="AU146" s="211" t="e">
        <f>IF('Crisis Indicator Data'!#REF!="No Data",1,IF(#REF!&lt;&gt;"",1,0))</f>
        <v>#REF!</v>
      </c>
      <c r="AV146" s="211" t="e">
        <f>IF('Crisis Indicator Data'!#REF!="No Data",1,IF(#REF!&lt;&gt;"",1,0))</f>
        <v>#REF!</v>
      </c>
      <c r="AW146" s="211" t="e">
        <f>IF('Crisis Indicator Data'!#REF!="No Data",1,IF(#REF!&lt;&gt;"",1,0))</f>
        <v>#REF!</v>
      </c>
      <c r="AX146" s="211" t="e">
        <f>IF('Crisis Indicator Data'!#REF!="No Data",1,IF(#REF!&lt;&gt;"",1,0))</f>
        <v>#REF!</v>
      </c>
      <c r="AY146" s="211" t="e">
        <f>IF('Crisis Indicator Data'!#REF!="No Data",1,IF(#REF!&lt;&gt;"",1,0))</f>
        <v>#REF!</v>
      </c>
      <c r="AZ146" s="211" t="e">
        <f>IF('Crisis Indicator Data'!#REF!="No Data",1,IF(#REF!&lt;&gt;"",1,0))</f>
        <v>#REF!</v>
      </c>
      <c r="BA146" t="e">
        <f t="shared" si="8"/>
        <v>#REF!</v>
      </c>
      <c r="BB146" s="22" t="e">
        <f t="shared" si="9"/>
        <v>#REF!</v>
      </c>
    </row>
    <row r="147" spans="1:54" x14ac:dyDescent="0.25">
      <c r="A147" t="s">
        <v>8611</v>
      </c>
      <c r="B147" s="211" t="e">
        <f>IF('Crisis Indicator Data'!#REF!="No Data",1,IF(#REF!&lt;&gt;"",1,0))</f>
        <v>#REF!</v>
      </c>
      <c r="C147" s="211" t="e">
        <f>IF('Crisis Indicator Data'!#REF!="No Data",1,IF(#REF!&lt;&gt;"",1,0))</f>
        <v>#REF!</v>
      </c>
      <c r="D147" s="211" t="e">
        <f>IF('Crisis Indicator Data'!#REF!="No Data",1,IF(#REF!&lt;&gt;"",1,0))</f>
        <v>#REF!</v>
      </c>
      <c r="E147" s="211" t="e">
        <f>IF('Crisis Indicator Data'!#REF!="No Data",1,IF(#REF!&lt;&gt;"",1,0))</f>
        <v>#REF!</v>
      </c>
      <c r="F147" s="211" t="e">
        <f>IF('Crisis Indicator Data'!#REF!="No Data",1,IF(#REF!&lt;&gt;"",1,0))</f>
        <v>#REF!</v>
      </c>
      <c r="G147" s="211" t="e">
        <f>IF('Crisis Indicator Data'!#REF!="No Data",1,IF(#REF!&lt;&gt;"",1,0))</f>
        <v>#REF!</v>
      </c>
      <c r="H147" s="211" t="e">
        <f>IF('Crisis Indicator Data'!#REF!="No Data",1,IF(#REF!&lt;&gt;"",1,0))</f>
        <v>#REF!</v>
      </c>
      <c r="I147" s="211" t="e">
        <f>IF('Crisis Indicator Data'!#REF!="No Data",1,IF(#REF!&lt;&gt;"",1,0))</f>
        <v>#REF!</v>
      </c>
      <c r="J147" s="211" t="e">
        <f>IF('Crisis Indicator Data'!#REF!="No Data",1,IF(#REF!&lt;&gt;"",1,0))</f>
        <v>#REF!</v>
      </c>
      <c r="K147" s="211" t="e">
        <f>IF('Crisis Indicator Data'!#REF!="No Data",1,IF(#REF!&lt;&gt;"",1,0))</f>
        <v>#REF!</v>
      </c>
      <c r="L147" s="211" t="e">
        <f>IF('Crisis Indicator Data'!#REF!="No Data",1,IF(#REF!&lt;&gt;"",1,0))</f>
        <v>#REF!</v>
      </c>
      <c r="M147" s="211" t="e">
        <f>IF('Crisis Indicator Data'!#REF!="No Data",1,IF(#REF!&lt;&gt;"",1,0))</f>
        <v>#REF!</v>
      </c>
      <c r="N147" s="211" t="e">
        <f>IF('Crisis Indicator Data'!#REF!="No Data",1,IF(#REF!&lt;&gt;"",1,0))</f>
        <v>#REF!</v>
      </c>
      <c r="O147" s="211" t="e">
        <f>IF('Crisis Indicator Data'!#REF!="No Data",1,IF(#REF!&lt;&gt;"",1,0))</f>
        <v>#REF!</v>
      </c>
      <c r="P147" s="211" t="e">
        <f>IF('Crisis Indicator Data'!#REF!="No Data",1,IF(#REF!&lt;&gt;"",1,0))</f>
        <v>#REF!</v>
      </c>
      <c r="Q147" s="211" t="e">
        <f>IF('Crisis Indicator Data'!#REF!="No Data",1,IF(#REF!&lt;&gt;"",1,0))</f>
        <v>#REF!</v>
      </c>
      <c r="R147" s="211" t="e">
        <f>IF('Crisis Indicator Data'!#REF!="No Data",1,IF(#REF!&lt;&gt;"",1,0))</f>
        <v>#REF!</v>
      </c>
      <c r="S147" s="211" t="e">
        <f>IF('Crisis Indicator Data'!#REF!="No Data",1,IF(#REF!&lt;&gt;"",1,0))</f>
        <v>#REF!</v>
      </c>
      <c r="T147" s="211" t="e">
        <f>IF('Crisis Indicator Data'!#REF!="No Data",1,IF(#REF!&lt;&gt;"",1,0))</f>
        <v>#REF!</v>
      </c>
      <c r="U147" s="211" t="e">
        <f>IF('Crisis Indicator Data'!#REF!="No Data",1,IF(#REF!&lt;&gt;"",1,0))</f>
        <v>#REF!</v>
      </c>
      <c r="V147" s="211" t="e">
        <f>IF('Crisis Indicator Data'!#REF!="No Data",1,IF(#REF!&lt;&gt;"",1,0))</f>
        <v>#REF!</v>
      </c>
      <c r="W147" s="211" t="e">
        <f>IF('Crisis Indicator Data'!#REF!="No Data",1,IF(#REF!&lt;&gt;"",1,0))</f>
        <v>#REF!</v>
      </c>
      <c r="X147" s="211" t="e">
        <f>IF('Crisis Indicator Data'!#REF!="No Data",1,IF(#REF!&lt;&gt;"",1,0))</f>
        <v>#REF!</v>
      </c>
      <c r="Y147" s="211" t="e">
        <f>IF('Crisis Indicator Data'!#REF!="No Data",1,IF(#REF!&lt;&gt;"",1,0))</f>
        <v>#REF!</v>
      </c>
      <c r="Z147" s="211" t="e">
        <f>IF('Crisis Indicator Data'!#REF!="No Data",1,IF(#REF!&lt;&gt;"",1,0))</f>
        <v>#REF!</v>
      </c>
      <c r="AA147" s="211" t="e">
        <f>IF('Crisis Indicator Data'!#REF!="No Data",1,IF(#REF!&lt;&gt;"",1,0))</f>
        <v>#REF!</v>
      </c>
      <c r="AB147" s="211" t="e">
        <f>IF('Crisis Indicator Data'!#REF!="No Data",1,IF(#REF!&lt;&gt;"",1,0))</f>
        <v>#REF!</v>
      </c>
      <c r="AC147" s="211" t="e">
        <f>IF('Crisis Indicator Data'!#REF!="No Data",1,IF(#REF!&lt;&gt;"",1,0))</f>
        <v>#REF!</v>
      </c>
      <c r="AD147" s="211" t="e">
        <f>IF('Crisis Indicator Data'!#REF!="No Data",1,IF(#REF!&lt;&gt;"",1,0))</f>
        <v>#REF!</v>
      </c>
      <c r="AE147" s="211" t="e">
        <f>IF('Crisis Indicator Data'!#REF!="No Data",1,IF(#REF!&lt;&gt;"",1,0))</f>
        <v>#REF!</v>
      </c>
      <c r="AF147" s="211" t="e">
        <f>IF('Crisis Indicator Data'!#REF!="No Data",1,IF(#REF!&lt;&gt;"",1,0))</f>
        <v>#REF!</v>
      </c>
      <c r="AG147" s="211" t="e">
        <f>IF('Crisis Indicator Data'!#REF!="No Data",1,IF(#REF!&lt;&gt;"",1,0))</f>
        <v>#REF!</v>
      </c>
      <c r="AH147" s="211" t="e">
        <f>IF('Crisis Indicator Data'!#REF!="No Data",1,IF(#REF!&lt;&gt;"",1,0))</f>
        <v>#REF!</v>
      </c>
      <c r="AI147" s="211" t="e">
        <f>IF('Crisis Indicator Data'!#REF!="No Data",1,IF(#REF!&lt;&gt;"",1,0))</f>
        <v>#REF!</v>
      </c>
      <c r="AJ147" s="211" t="e">
        <f>IF('Crisis Indicator Data'!#REF!="No Data",1,IF(#REF!&lt;&gt;"",1,0))</f>
        <v>#REF!</v>
      </c>
      <c r="AK147" s="211" t="e">
        <f>IF('Crisis Indicator Data'!#REF!="No Data",1,IF(#REF!&lt;&gt;"",1,0))</f>
        <v>#REF!</v>
      </c>
      <c r="AL147" s="211" t="e">
        <f>IF('Crisis Indicator Data'!#REF!="No Data",1,IF(#REF!&lt;&gt;"",1,0))</f>
        <v>#REF!</v>
      </c>
      <c r="AM147" s="211" t="e">
        <f>IF('Crisis Indicator Data'!#REF!="No Data",1,IF(#REF!&lt;&gt;"",1,0))</f>
        <v>#REF!</v>
      </c>
      <c r="AN147" s="211" t="e">
        <f>IF('Crisis Indicator Data'!#REF!="No Data",1,IF(#REF!&lt;&gt;"",1,0))</f>
        <v>#REF!</v>
      </c>
      <c r="AO147" s="211" t="e">
        <f>IF('Crisis Indicator Data'!#REF!="No Data",1,IF(#REF!&lt;&gt;"",1,0))</f>
        <v>#REF!</v>
      </c>
      <c r="AP147" s="211" t="e">
        <f>IF('Crisis Indicator Data'!#REF!="No Data",1,IF(#REF!&lt;&gt;"",1,0))</f>
        <v>#REF!</v>
      </c>
      <c r="AQ147" s="211" t="e">
        <f>IF('Crisis Indicator Data'!#REF!="No Data",1,IF(#REF!&lt;&gt;"",1,0))</f>
        <v>#REF!</v>
      </c>
      <c r="AR147" s="211" t="e">
        <f>IF('Crisis Indicator Data'!#REF!="No Data",1,IF(#REF!&lt;&gt;"",1,0))</f>
        <v>#REF!</v>
      </c>
      <c r="AS147" s="211" t="e">
        <f>IF('Crisis Indicator Data'!#REF!="No Data",1,IF(#REF!&lt;&gt;"",1,0))</f>
        <v>#REF!</v>
      </c>
      <c r="AT147" s="211" t="e">
        <f>IF('Crisis Indicator Data'!#REF!="No Data",1,IF(#REF!&lt;&gt;"",1,0))</f>
        <v>#REF!</v>
      </c>
      <c r="AU147" s="211" t="e">
        <f>IF('Crisis Indicator Data'!#REF!="No Data",1,IF(#REF!&lt;&gt;"",1,0))</f>
        <v>#REF!</v>
      </c>
      <c r="AV147" s="211" t="e">
        <f>IF('Crisis Indicator Data'!#REF!="No Data",1,IF(#REF!&lt;&gt;"",1,0))</f>
        <v>#REF!</v>
      </c>
      <c r="AW147" s="211" t="e">
        <f>IF('Crisis Indicator Data'!#REF!="No Data",1,IF(#REF!&lt;&gt;"",1,0))</f>
        <v>#REF!</v>
      </c>
      <c r="AX147" s="211" t="e">
        <f>IF('Crisis Indicator Data'!#REF!="No Data",1,IF(#REF!&lt;&gt;"",1,0))</f>
        <v>#REF!</v>
      </c>
      <c r="AY147" s="211" t="e">
        <f>IF('Crisis Indicator Data'!#REF!="No Data",1,IF(#REF!&lt;&gt;"",1,0))</f>
        <v>#REF!</v>
      </c>
      <c r="AZ147" s="211" t="e">
        <f>IF('Crisis Indicator Data'!#REF!="No Data",1,IF(#REF!&lt;&gt;"",1,0))</f>
        <v>#REF!</v>
      </c>
      <c r="BA147" t="e">
        <f t="shared" si="8"/>
        <v>#REF!</v>
      </c>
      <c r="BB147" s="22" t="e">
        <f t="shared" si="9"/>
        <v>#REF!</v>
      </c>
    </row>
    <row r="148" spans="1:54" x14ac:dyDescent="0.25">
      <c r="A148" t="s">
        <v>8596</v>
      </c>
      <c r="B148" s="211" t="e">
        <f>IF('Crisis Indicator Data'!#REF!="No Data",1,IF(#REF!&lt;&gt;"",1,0))</f>
        <v>#REF!</v>
      </c>
      <c r="C148" s="211" t="e">
        <f>IF('Crisis Indicator Data'!#REF!="No Data",1,IF(#REF!&lt;&gt;"",1,0))</f>
        <v>#REF!</v>
      </c>
      <c r="D148" s="211" t="e">
        <f>IF('Crisis Indicator Data'!#REF!="No Data",1,IF(#REF!&lt;&gt;"",1,0))</f>
        <v>#REF!</v>
      </c>
      <c r="E148" s="211" t="e">
        <f>IF('Crisis Indicator Data'!#REF!="No Data",1,IF(#REF!&lt;&gt;"",1,0))</f>
        <v>#REF!</v>
      </c>
      <c r="F148" s="211" t="e">
        <f>IF('Crisis Indicator Data'!#REF!="No Data",1,IF(#REF!&lt;&gt;"",1,0))</f>
        <v>#REF!</v>
      </c>
      <c r="G148" s="211" t="e">
        <f>IF('Crisis Indicator Data'!#REF!="No Data",1,IF(#REF!&lt;&gt;"",1,0))</f>
        <v>#REF!</v>
      </c>
      <c r="H148" s="211" t="e">
        <f>IF('Crisis Indicator Data'!#REF!="No Data",1,IF(#REF!&lt;&gt;"",1,0))</f>
        <v>#REF!</v>
      </c>
      <c r="I148" s="211" t="e">
        <f>IF('Crisis Indicator Data'!#REF!="No Data",1,IF(#REF!&lt;&gt;"",1,0))</f>
        <v>#REF!</v>
      </c>
      <c r="J148" s="211" t="e">
        <f>IF('Crisis Indicator Data'!#REF!="No Data",1,IF(#REF!&lt;&gt;"",1,0))</f>
        <v>#REF!</v>
      </c>
      <c r="K148" s="211" t="e">
        <f>IF('Crisis Indicator Data'!#REF!="No Data",1,IF(#REF!&lt;&gt;"",1,0))</f>
        <v>#REF!</v>
      </c>
      <c r="L148" s="211" t="e">
        <f>IF('Crisis Indicator Data'!#REF!="No Data",1,IF(#REF!&lt;&gt;"",1,0))</f>
        <v>#REF!</v>
      </c>
      <c r="M148" s="211" t="e">
        <f>IF('Crisis Indicator Data'!#REF!="No Data",1,IF(#REF!&lt;&gt;"",1,0))</f>
        <v>#REF!</v>
      </c>
      <c r="N148" s="211" t="e">
        <f>IF('Crisis Indicator Data'!#REF!="No Data",1,IF(#REF!&lt;&gt;"",1,0))</f>
        <v>#REF!</v>
      </c>
      <c r="O148" s="211" t="e">
        <f>IF('Crisis Indicator Data'!#REF!="No Data",1,IF(#REF!&lt;&gt;"",1,0))</f>
        <v>#REF!</v>
      </c>
      <c r="P148" s="211" t="e">
        <f>IF('Crisis Indicator Data'!#REF!="No Data",1,IF(#REF!&lt;&gt;"",1,0))</f>
        <v>#REF!</v>
      </c>
      <c r="Q148" s="211" t="e">
        <f>IF('Crisis Indicator Data'!#REF!="No Data",1,IF(#REF!&lt;&gt;"",1,0))</f>
        <v>#REF!</v>
      </c>
      <c r="R148" s="211" t="e">
        <f>IF('Crisis Indicator Data'!#REF!="No Data",1,IF(#REF!&lt;&gt;"",1,0))</f>
        <v>#REF!</v>
      </c>
      <c r="S148" s="211" t="e">
        <f>IF('Crisis Indicator Data'!#REF!="No Data",1,IF(#REF!&lt;&gt;"",1,0))</f>
        <v>#REF!</v>
      </c>
      <c r="T148" s="211" t="e">
        <f>IF('Crisis Indicator Data'!#REF!="No Data",1,IF(#REF!&lt;&gt;"",1,0))</f>
        <v>#REF!</v>
      </c>
      <c r="U148" s="211" t="e">
        <f>IF('Crisis Indicator Data'!#REF!="No Data",1,IF(#REF!&lt;&gt;"",1,0))</f>
        <v>#REF!</v>
      </c>
      <c r="V148" s="211" t="e">
        <f>IF('Crisis Indicator Data'!#REF!="No Data",1,IF(#REF!&lt;&gt;"",1,0))</f>
        <v>#REF!</v>
      </c>
      <c r="W148" s="211" t="e">
        <f>IF('Crisis Indicator Data'!#REF!="No Data",1,IF(#REF!&lt;&gt;"",1,0))</f>
        <v>#REF!</v>
      </c>
      <c r="X148" s="211" t="e">
        <f>IF('Crisis Indicator Data'!#REF!="No Data",1,IF(#REF!&lt;&gt;"",1,0))</f>
        <v>#REF!</v>
      </c>
      <c r="Y148" s="211" t="e">
        <f>IF('Crisis Indicator Data'!#REF!="No Data",1,IF(#REF!&lt;&gt;"",1,0))</f>
        <v>#REF!</v>
      </c>
      <c r="Z148" s="211" t="e">
        <f>IF('Crisis Indicator Data'!#REF!="No Data",1,IF(#REF!&lt;&gt;"",1,0))</f>
        <v>#REF!</v>
      </c>
      <c r="AA148" s="211" t="e">
        <f>IF('Crisis Indicator Data'!#REF!="No Data",1,IF(#REF!&lt;&gt;"",1,0))</f>
        <v>#REF!</v>
      </c>
      <c r="AB148" s="211" t="e">
        <f>IF('Crisis Indicator Data'!#REF!="No Data",1,IF(#REF!&lt;&gt;"",1,0))</f>
        <v>#REF!</v>
      </c>
      <c r="AC148" s="211" t="e">
        <f>IF('Crisis Indicator Data'!#REF!="No Data",1,IF(#REF!&lt;&gt;"",1,0))</f>
        <v>#REF!</v>
      </c>
      <c r="AD148" s="211" t="e">
        <f>IF('Crisis Indicator Data'!#REF!="No Data",1,IF(#REF!&lt;&gt;"",1,0))</f>
        <v>#REF!</v>
      </c>
      <c r="AE148" s="211" t="e">
        <f>IF('Crisis Indicator Data'!#REF!="No Data",1,IF(#REF!&lt;&gt;"",1,0))</f>
        <v>#REF!</v>
      </c>
      <c r="AF148" s="211" t="e">
        <f>IF('Crisis Indicator Data'!#REF!="No Data",1,IF(#REF!&lt;&gt;"",1,0))</f>
        <v>#REF!</v>
      </c>
      <c r="AG148" s="211" t="e">
        <f>IF('Crisis Indicator Data'!#REF!="No Data",1,IF(#REF!&lt;&gt;"",1,0))</f>
        <v>#REF!</v>
      </c>
      <c r="AH148" s="211" t="e">
        <f>IF('Crisis Indicator Data'!#REF!="No Data",1,IF(#REF!&lt;&gt;"",1,0))</f>
        <v>#REF!</v>
      </c>
      <c r="AI148" s="211" t="e">
        <f>IF('Crisis Indicator Data'!#REF!="No Data",1,IF(#REF!&lt;&gt;"",1,0))</f>
        <v>#REF!</v>
      </c>
      <c r="AJ148" s="211" t="e">
        <f>IF('Crisis Indicator Data'!#REF!="No Data",1,IF(#REF!&lt;&gt;"",1,0))</f>
        <v>#REF!</v>
      </c>
      <c r="AK148" s="211" t="e">
        <f>IF('Crisis Indicator Data'!#REF!="No Data",1,IF(#REF!&lt;&gt;"",1,0))</f>
        <v>#REF!</v>
      </c>
      <c r="AL148" s="211" t="e">
        <f>IF('Crisis Indicator Data'!#REF!="No Data",1,IF(#REF!&lt;&gt;"",1,0))</f>
        <v>#REF!</v>
      </c>
      <c r="AM148" s="211" t="e">
        <f>IF('Crisis Indicator Data'!#REF!="No Data",1,IF(#REF!&lt;&gt;"",1,0))</f>
        <v>#REF!</v>
      </c>
      <c r="AN148" s="211" t="e">
        <f>IF('Crisis Indicator Data'!#REF!="No Data",1,IF(#REF!&lt;&gt;"",1,0))</f>
        <v>#REF!</v>
      </c>
      <c r="AO148" s="211" t="e">
        <f>IF('Crisis Indicator Data'!#REF!="No Data",1,IF(#REF!&lt;&gt;"",1,0))</f>
        <v>#REF!</v>
      </c>
      <c r="AP148" s="211" t="e">
        <f>IF('Crisis Indicator Data'!#REF!="No Data",1,IF(#REF!&lt;&gt;"",1,0))</f>
        <v>#REF!</v>
      </c>
      <c r="AQ148" s="211" t="e">
        <f>IF('Crisis Indicator Data'!#REF!="No Data",1,IF(#REF!&lt;&gt;"",1,0))</f>
        <v>#REF!</v>
      </c>
      <c r="AR148" s="211" t="e">
        <f>IF('Crisis Indicator Data'!#REF!="No Data",1,IF(#REF!&lt;&gt;"",1,0))</f>
        <v>#REF!</v>
      </c>
      <c r="AS148" s="211" t="e">
        <f>IF('Crisis Indicator Data'!#REF!="No Data",1,IF(#REF!&lt;&gt;"",1,0))</f>
        <v>#REF!</v>
      </c>
      <c r="AT148" s="211" t="e">
        <f>IF('Crisis Indicator Data'!#REF!="No Data",1,IF(#REF!&lt;&gt;"",1,0))</f>
        <v>#REF!</v>
      </c>
      <c r="AU148" s="211" t="e">
        <f>IF('Crisis Indicator Data'!#REF!="No Data",1,IF(#REF!&lt;&gt;"",1,0))</f>
        <v>#REF!</v>
      </c>
      <c r="AV148" s="211" t="e">
        <f>IF('Crisis Indicator Data'!#REF!="No Data",1,IF(#REF!&lt;&gt;"",1,0))</f>
        <v>#REF!</v>
      </c>
      <c r="AW148" s="211" t="e">
        <f>IF('Crisis Indicator Data'!#REF!="No Data",1,IF(#REF!&lt;&gt;"",1,0))</f>
        <v>#REF!</v>
      </c>
      <c r="AX148" s="211" t="e">
        <f>IF('Crisis Indicator Data'!#REF!="No Data",1,IF(#REF!&lt;&gt;"",1,0))</f>
        <v>#REF!</v>
      </c>
      <c r="AY148" s="211" t="e">
        <f>IF('Crisis Indicator Data'!#REF!="No Data",1,IF(#REF!&lt;&gt;"",1,0))</f>
        <v>#REF!</v>
      </c>
      <c r="AZ148" s="211" t="e">
        <f>IF('Crisis Indicator Data'!#REF!="No Data",1,IF(#REF!&lt;&gt;"",1,0))</f>
        <v>#REF!</v>
      </c>
      <c r="BA148" t="e">
        <f t="shared" si="8"/>
        <v>#REF!</v>
      </c>
      <c r="BB148" s="22" t="e">
        <f t="shared" si="9"/>
        <v>#REF!</v>
      </c>
    </row>
    <row r="149" spans="1:54" x14ac:dyDescent="0.25">
      <c r="A149" t="s">
        <v>8598</v>
      </c>
      <c r="B149" s="211" t="e">
        <f>IF('Crisis Indicator Data'!#REF!="No Data",1,IF(#REF!&lt;&gt;"",1,0))</f>
        <v>#REF!</v>
      </c>
      <c r="C149" s="211" t="e">
        <f>IF('Crisis Indicator Data'!#REF!="No Data",1,IF(#REF!&lt;&gt;"",1,0))</f>
        <v>#REF!</v>
      </c>
      <c r="D149" s="211" t="e">
        <f>IF('Crisis Indicator Data'!#REF!="No Data",1,IF(#REF!&lt;&gt;"",1,0))</f>
        <v>#REF!</v>
      </c>
      <c r="E149" s="211" t="e">
        <f>IF('Crisis Indicator Data'!#REF!="No Data",1,IF(#REF!&lt;&gt;"",1,0))</f>
        <v>#REF!</v>
      </c>
      <c r="F149" s="211" t="e">
        <f>IF('Crisis Indicator Data'!#REF!="No Data",1,IF(#REF!&lt;&gt;"",1,0))</f>
        <v>#REF!</v>
      </c>
      <c r="G149" s="211" t="e">
        <f>IF('Crisis Indicator Data'!#REF!="No Data",1,IF(#REF!&lt;&gt;"",1,0))</f>
        <v>#REF!</v>
      </c>
      <c r="H149" s="211" t="e">
        <f>IF('Crisis Indicator Data'!#REF!="No Data",1,IF(#REF!&lt;&gt;"",1,0))</f>
        <v>#REF!</v>
      </c>
      <c r="I149" s="211" t="e">
        <f>IF('Crisis Indicator Data'!#REF!="No Data",1,IF(#REF!&lt;&gt;"",1,0))</f>
        <v>#REF!</v>
      </c>
      <c r="J149" s="211" t="e">
        <f>IF('Crisis Indicator Data'!#REF!="No Data",1,IF(#REF!&lt;&gt;"",1,0))</f>
        <v>#REF!</v>
      </c>
      <c r="K149" s="211" t="e">
        <f>IF('Crisis Indicator Data'!#REF!="No Data",1,IF(#REF!&lt;&gt;"",1,0))</f>
        <v>#REF!</v>
      </c>
      <c r="L149" s="211" t="e">
        <f>IF('Crisis Indicator Data'!#REF!="No Data",1,IF(#REF!&lt;&gt;"",1,0))</f>
        <v>#REF!</v>
      </c>
      <c r="M149" s="211" t="e">
        <f>IF('Crisis Indicator Data'!#REF!="No Data",1,IF(#REF!&lt;&gt;"",1,0))</f>
        <v>#REF!</v>
      </c>
      <c r="N149" s="211" t="e">
        <f>IF('Crisis Indicator Data'!#REF!="No Data",1,IF(#REF!&lt;&gt;"",1,0))</f>
        <v>#REF!</v>
      </c>
      <c r="O149" s="211" t="e">
        <f>IF('Crisis Indicator Data'!#REF!="No Data",1,IF(#REF!&lt;&gt;"",1,0))</f>
        <v>#REF!</v>
      </c>
      <c r="P149" s="211" t="e">
        <f>IF('Crisis Indicator Data'!#REF!="No Data",1,IF(#REF!&lt;&gt;"",1,0))</f>
        <v>#REF!</v>
      </c>
      <c r="Q149" s="211" t="e">
        <f>IF('Crisis Indicator Data'!#REF!="No Data",1,IF(#REF!&lt;&gt;"",1,0))</f>
        <v>#REF!</v>
      </c>
      <c r="R149" s="211" t="e">
        <f>IF('Crisis Indicator Data'!#REF!="No Data",1,IF(#REF!&lt;&gt;"",1,0))</f>
        <v>#REF!</v>
      </c>
      <c r="S149" s="211" t="e">
        <f>IF('Crisis Indicator Data'!#REF!="No Data",1,IF(#REF!&lt;&gt;"",1,0))</f>
        <v>#REF!</v>
      </c>
      <c r="T149" s="211" t="e">
        <f>IF('Crisis Indicator Data'!#REF!="No Data",1,IF(#REF!&lt;&gt;"",1,0))</f>
        <v>#REF!</v>
      </c>
      <c r="U149" s="211" t="e">
        <f>IF('Crisis Indicator Data'!#REF!="No Data",1,IF(#REF!&lt;&gt;"",1,0))</f>
        <v>#REF!</v>
      </c>
      <c r="V149" s="211" t="e">
        <f>IF('Crisis Indicator Data'!#REF!="No Data",1,IF(#REF!&lt;&gt;"",1,0))</f>
        <v>#REF!</v>
      </c>
      <c r="W149" s="211" t="e">
        <f>IF('Crisis Indicator Data'!#REF!="No Data",1,IF(#REF!&lt;&gt;"",1,0))</f>
        <v>#REF!</v>
      </c>
      <c r="X149" s="211" t="e">
        <f>IF('Crisis Indicator Data'!#REF!="No Data",1,IF(#REF!&lt;&gt;"",1,0))</f>
        <v>#REF!</v>
      </c>
      <c r="Y149" s="211" t="e">
        <f>IF('Crisis Indicator Data'!#REF!="No Data",1,IF(#REF!&lt;&gt;"",1,0))</f>
        <v>#REF!</v>
      </c>
      <c r="Z149" s="211" t="e">
        <f>IF('Crisis Indicator Data'!#REF!="No Data",1,IF(#REF!&lt;&gt;"",1,0))</f>
        <v>#REF!</v>
      </c>
      <c r="AA149" s="211" t="e">
        <f>IF('Crisis Indicator Data'!#REF!="No Data",1,IF(#REF!&lt;&gt;"",1,0))</f>
        <v>#REF!</v>
      </c>
      <c r="AB149" s="211" t="e">
        <f>IF('Crisis Indicator Data'!#REF!="No Data",1,IF(#REF!&lt;&gt;"",1,0))</f>
        <v>#REF!</v>
      </c>
      <c r="AC149" s="211" t="e">
        <f>IF('Crisis Indicator Data'!#REF!="No Data",1,IF(#REF!&lt;&gt;"",1,0))</f>
        <v>#REF!</v>
      </c>
      <c r="AD149" s="211" t="e">
        <f>IF('Crisis Indicator Data'!#REF!="No Data",1,IF(#REF!&lt;&gt;"",1,0))</f>
        <v>#REF!</v>
      </c>
      <c r="AE149" s="211" t="e">
        <f>IF('Crisis Indicator Data'!#REF!="No Data",1,IF(#REF!&lt;&gt;"",1,0))</f>
        <v>#REF!</v>
      </c>
      <c r="AF149" s="211" t="e">
        <f>IF('Crisis Indicator Data'!#REF!="No Data",1,IF(#REF!&lt;&gt;"",1,0))</f>
        <v>#REF!</v>
      </c>
      <c r="AG149" s="211" t="e">
        <f>IF('Crisis Indicator Data'!#REF!="No Data",1,IF(#REF!&lt;&gt;"",1,0))</f>
        <v>#REF!</v>
      </c>
      <c r="AH149" s="211" t="e">
        <f>IF('Crisis Indicator Data'!#REF!="No Data",1,IF(#REF!&lt;&gt;"",1,0))</f>
        <v>#REF!</v>
      </c>
      <c r="AI149" s="211" t="e">
        <f>IF('Crisis Indicator Data'!#REF!="No Data",1,IF(#REF!&lt;&gt;"",1,0))</f>
        <v>#REF!</v>
      </c>
      <c r="AJ149" s="211" t="e">
        <f>IF('Crisis Indicator Data'!#REF!="No Data",1,IF(#REF!&lt;&gt;"",1,0))</f>
        <v>#REF!</v>
      </c>
      <c r="AK149" s="211" t="e">
        <f>IF('Crisis Indicator Data'!#REF!="No Data",1,IF(#REF!&lt;&gt;"",1,0))</f>
        <v>#REF!</v>
      </c>
      <c r="AL149" s="211" t="e">
        <f>IF('Crisis Indicator Data'!#REF!="No Data",1,IF(#REF!&lt;&gt;"",1,0))</f>
        <v>#REF!</v>
      </c>
      <c r="AM149" s="211" t="e">
        <f>IF('Crisis Indicator Data'!#REF!="No Data",1,IF(#REF!&lt;&gt;"",1,0))</f>
        <v>#REF!</v>
      </c>
      <c r="AN149" s="211" t="e">
        <f>IF('Crisis Indicator Data'!#REF!="No Data",1,IF(#REF!&lt;&gt;"",1,0))</f>
        <v>#REF!</v>
      </c>
      <c r="AO149" s="211" t="e">
        <f>IF('Crisis Indicator Data'!#REF!="No Data",1,IF(#REF!&lt;&gt;"",1,0))</f>
        <v>#REF!</v>
      </c>
      <c r="AP149" s="211" t="e">
        <f>IF('Crisis Indicator Data'!#REF!="No Data",1,IF(#REF!&lt;&gt;"",1,0))</f>
        <v>#REF!</v>
      </c>
      <c r="AQ149" s="211" t="e">
        <f>IF('Crisis Indicator Data'!#REF!="No Data",1,IF(#REF!&lt;&gt;"",1,0))</f>
        <v>#REF!</v>
      </c>
      <c r="AR149" s="211" t="e">
        <f>IF('Crisis Indicator Data'!#REF!="No Data",1,IF(#REF!&lt;&gt;"",1,0))</f>
        <v>#REF!</v>
      </c>
      <c r="AS149" s="211" t="e">
        <f>IF('Crisis Indicator Data'!#REF!="No Data",1,IF(#REF!&lt;&gt;"",1,0))</f>
        <v>#REF!</v>
      </c>
      <c r="AT149" s="211" t="e">
        <f>IF('Crisis Indicator Data'!#REF!="No Data",1,IF(#REF!&lt;&gt;"",1,0))</f>
        <v>#REF!</v>
      </c>
      <c r="AU149" s="211" t="e">
        <f>IF('Crisis Indicator Data'!#REF!="No Data",1,IF(#REF!&lt;&gt;"",1,0))</f>
        <v>#REF!</v>
      </c>
      <c r="AV149" s="211" t="e">
        <f>IF('Crisis Indicator Data'!#REF!="No Data",1,IF(#REF!&lt;&gt;"",1,0))</f>
        <v>#REF!</v>
      </c>
      <c r="AW149" s="211" t="e">
        <f>IF('Crisis Indicator Data'!#REF!="No Data",1,IF(#REF!&lt;&gt;"",1,0))</f>
        <v>#REF!</v>
      </c>
      <c r="AX149" s="211" t="e">
        <f>IF('Crisis Indicator Data'!#REF!="No Data",1,IF(#REF!&lt;&gt;"",1,0))</f>
        <v>#REF!</v>
      </c>
      <c r="AY149" s="211" t="e">
        <f>IF('Crisis Indicator Data'!#REF!="No Data",1,IF(#REF!&lt;&gt;"",1,0))</f>
        <v>#REF!</v>
      </c>
      <c r="AZ149" s="211" t="e">
        <f>IF('Crisis Indicator Data'!#REF!="No Data",1,IF(#REF!&lt;&gt;"",1,0))</f>
        <v>#REF!</v>
      </c>
      <c r="BA149" t="e">
        <f t="shared" si="8"/>
        <v>#REF!</v>
      </c>
      <c r="BB149" s="22" t="e">
        <f t="shared" si="9"/>
        <v>#REF!</v>
      </c>
    </row>
    <row r="150" spans="1:54" x14ac:dyDescent="0.25">
      <c r="A150" t="s">
        <v>8608</v>
      </c>
      <c r="B150" s="211" t="e">
        <f>IF('Crisis Indicator Data'!#REF!="No Data",1,IF(#REF!&lt;&gt;"",1,0))</f>
        <v>#REF!</v>
      </c>
      <c r="C150" s="211" t="e">
        <f>IF('Crisis Indicator Data'!#REF!="No Data",1,IF(#REF!&lt;&gt;"",1,0))</f>
        <v>#REF!</v>
      </c>
      <c r="D150" s="211" t="e">
        <f>IF('Crisis Indicator Data'!#REF!="No Data",1,IF(#REF!&lt;&gt;"",1,0))</f>
        <v>#REF!</v>
      </c>
      <c r="E150" s="211" t="e">
        <f>IF('Crisis Indicator Data'!#REF!="No Data",1,IF(#REF!&lt;&gt;"",1,0))</f>
        <v>#REF!</v>
      </c>
      <c r="F150" s="211" t="e">
        <f>IF('Crisis Indicator Data'!#REF!="No Data",1,IF(#REF!&lt;&gt;"",1,0))</f>
        <v>#REF!</v>
      </c>
      <c r="G150" s="211" t="e">
        <f>IF('Crisis Indicator Data'!#REF!="No Data",1,IF(#REF!&lt;&gt;"",1,0))</f>
        <v>#REF!</v>
      </c>
      <c r="H150" s="211" t="e">
        <f>IF('Crisis Indicator Data'!#REF!="No Data",1,IF(#REF!&lt;&gt;"",1,0))</f>
        <v>#REF!</v>
      </c>
      <c r="I150" s="211" t="e">
        <f>IF('Crisis Indicator Data'!#REF!="No Data",1,IF(#REF!&lt;&gt;"",1,0))</f>
        <v>#REF!</v>
      </c>
      <c r="J150" s="211" t="e">
        <f>IF('Crisis Indicator Data'!#REF!="No Data",1,IF(#REF!&lt;&gt;"",1,0))</f>
        <v>#REF!</v>
      </c>
      <c r="K150" s="211" t="e">
        <f>IF('Crisis Indicator Data'!#REF!="No Data",1,IF(#REF!&lt;&gt;"",1,0))</f>
        <v>#REF!</v>
      </c>
      <c r="L150" s="211" t="e">
        <f>IF('Crisis Indicator Data'!#REF!="No Data",1,IF(#REF!&lt;&gt;"",1,0))</f>
        <v>#REF!</v>
      </c>
      <c r="M150" s="211" t="e">
        <f>IF('Crisis Indicator Data'!#REF!="No Data",1,IF(#REF!&lt;&gt;"",1,0))</f>
        <v>#REF!</v>
      </c>
      <c r="N150" s="211" t="e">
        <f>IF('Crisis Indicator Data'!#REF!="No Data",1,IF(#REF!&lt;&gt;"",1,0))</f>
        <v>#REF!</v>
      </c>
      <c r="O150" s="211" t="e">
        <f>IF('Crisis Indicator Data'!#REF!="No Data",1,IF(#REF!&lt;&gt;"",1,0))</f>
        <v>#REF!</v>
      </c>
      <c r="P150" s="211" t="e">
        <f>IF('Crisis Indicator Data'!#REF!="No Data",1,IF(#REF!&lt;&gt;"",1,0))</f>
        <v>#REF!</v>
      </c>
      <c r="Q150" s="211" t="e">
        <f>IF('Crisis Indicator Data'!#REF!="No Data",1,IF(#REF!&lt;&gt;"",1,0))</f>
        <v>#REF!</v>
      </c>
      <c r="R150" s="211" t="e">
        <f>IF('Crisis Indicator Data'!#REF!="No Data",1,IF(#REF!&lt;&gt;"",1,0))</f>
        <v>#REF!</v>
      </c>
      <c r="S150" s="211" t="e">
        <f>IF('Crisis Indicator Data'!#REF!="No Data",1,IF(#REF!&lt;&gt;"",1,0))</f>
        <v>#REF!</v>
      </c>
      <c r="T150" s="211" t="e">
        <f>IF('Crisis Indicator Data'!#REF!="No Data",1,IF(#REF!&lt;&gt;"",1,0))</f>
        <v>#REF!</v>
      </c>
      <c r="U150" s="211" t="e">
        <f>IF('Crisis Indicator Data'!#REF!="No Data",1,IF(#REF!&lt;&gt;"",1,0))</f>
        <v>#REF!</v>
      </c>
      <c r="V150" s="211" t="e">
        <f>IF('Crisis Indicator Data'!#REF!="No Data",1,IF(#REF!&lt;&gt;"",1,0))</f>
        <v>#REF!</v>
      </c>
      <c r="W150" s="211" t="e">
        <f>IF('Crisis Indicator Data'!#REF!="No Data",1,IF(#REF!&lt;&gt;"",1,0))</f>
        <v>#REF!</v>
      </c>
      <c r="X150" s="211" t="e">
        <f>IF('Crisis Indicator Data'!#REF!="No Data",1,IF(#REF!&lt;&gt;"",1,0))</f>
        <v>#REF!</v>
      </c>
      <c r="Y150" s="211" t="e">
        <f>IF('Crisis Indicator Data'!#REF!="No Data",1,IF(#REF!&lt;&gt;"",1,0))</f>
        <v>#REF!</v>
      </c>
      <c r="Z150" s="211" t="e">
        <f>IF('Crisis Indicator Data'!#REF!="No Data",1,IF(#REF!&lt;&gt;"",1,0))</f>
        <v>#REF!</v>
      </c>
      <c r="AA150" s="211" t="e">
        <f>IF('Crisis Indicator Data'!#REF!="No Data",1,IF(#REF!&lt;&gt;"",1,0))</f>
        <v>#REF!</v>
      </c>
      <c r="AB150" s="211" t="e">
        <f>IF('Crisis Indicator Data'!#REF!="No Data",1,IF(#REF!&lt;&gt;"",1,0))</f>
        <v>#REF!</v>
      </c>
      <c r="AC150" s="211" t="e">
        <f>IF('Crisis Indicator Data'!#REF!="No Data",1,IF(#REF!&lt;&gt;"",1,0))</f>
        <v>#REF!</v>
      </c>
      <c r="AD150" s="211" t="e">
        <f>IF('Crisis Indicator Data'!#REF!="No Data",1,IF(#REF!&lt;&gt;"",1,0))</f>
        <v>#REF!</v>
      </c>
      <c r="AE150" s="211" t="e">
        <f>IF('Crisis Indicator Data'!#REF!="No Data",1,IF(#REF!&lt;&gt;"",1,0))</f>
        <v>#REF!</v>
      </c>
      <c r="AF150" s="211" t="e">
        <f>IF('Crisis Indicator Data'!#REF!="No Data",1,IF(#REF!&lt;&gt;"",1,0))</f>
        <v>#REF!</v>
      </c>
      <c r="AG150" s="211" t="e">
        <f>IF('Crisis Indicator Data'!#REF!="No Data",1,IF(#REF!&lt;&gt;"",1,0))</f>
        <v>#REF!</v>
      </c>
      <c r="AH150" s="211" t="e">
        <f>IF('Crisis Indicator Data'!#REF!="No Data",1,IF(#REF!&lt;&gt;"",1,0))</f>
        <v>#REF!</v>
      </c>
      <c r="AI150" s="211" t="e">
        <f>IF('Crisis Indicator Data'!#REF!="No Data",1,IF(#REF!&lt;&gt;"",1,0))</f>
        <v>#REF!</v>
      </c>
      <c r="AJ150" s="211" t="e">
        <f>IF('Crisis Indicator Data'!#REF!="No Data",1,IF(#REF!&lt;&gt;"",1,0))</f>
        <v>#REF!</v>
      </c>
      <c r="AK150" s="211" t="e">
        <f>IF('Crisis Indicator Data'!#REF!="No Data",1,IF(#REF!&lt;&gt;"",1,0))</f>
        <v>#REF!</v>
      </c>
      <c r="AL150" s="211" t="e">
        <f>IF('Crisis Indicator Data'!#REF!="No Data",1,IF(#REF!&lt;&gt;"",1,0))</f>
        <v>#REF!</v>
      </c>
      <c r="AM150" s="211" t="e">
        <f>IF('Crisis Indicator Data'!#REF!="No Data",1,IF(#REF!&lt;&gt;"",1,0))</f>
        <v>#REF!</v>
      </c>
      <c r="AN150" s="211" t="e">
        <f>IF('Crisis Indicator Data'!#REF!="No Data",1,IF(#REF!&lt;&gt;"",1,0))</f>
        <v>#REF!</v>
      </c>
      <c r="AO150" s="211" t="e">
        <f>IF('Crisis Indicator Data'!#REF!="No Data",1,IF(#REF!&lt;&gt;"",1,0))</f>
        <v>#REF!</v>
      </c>
      <c r="AP150" s="211" t="e">
        <f>IF('Crisis Indicator Data'!#REF!="No Data",1,IF(#REF!&lt;&gt;"",1,0))</f>
        <v>#REF!</v>
      </c>
      <c r="AQ150" s="211" t="e">
        <f>IF('Crisis Indicator Data'!#REF!="No Data",1,IF(#REF!&lt;&gt;"",1,0))</f>
        <v>#REF!</v>
      </c>
      <c r="AR150" s="211" t="e">
        <f>IF('Crisis Indicator Data'!#REF!="No Data",1,IF(#REF!&lt;&gt;"",1,0))</f>
        <v>#REF!</v>
      </c>
      <c r="AS150" s="211" t="e">
        <f>IF('Crisis Indicator Data'!#REF!="No Data",1,IF(#REF!&lt;&gt;"",1,0))</f>
        <v>#REF!</v>
      </c>
      <c r="AT150" s="211" t="e">
        <f>IF('Crisis Indicator Data'!#REF!="No Data",1,IF(#REF!&lt;&gt;"",1,0))</f>
        <v>#REF!</v>
      </c>
      <c r="AU150" s="211" t="e">
        <f>IF('Crisis Indicator Data'!#REF!="No Data",1,IF(#REF!&lt;&gt;"",1,0))</f>
        <v>#REF!</v>
      </c>
      <c r="AV150" s="211" t="e">
        <f>IF('Crisis Indicator Data'!#REF!="No Data",1,IF(#REF!&lt;&gt;"",1,0))</f>
        <v>#REF!</v>
      </c>
      <c r="AW150" s="211" t="e">
        <f>IF('Crisis Indicator Data'!#REF!="No Data",1,IF(#REF!&lt;&gt;"",1,0))</f>
        <v>#REF!</v>
      </c>
      <c r="AX150" s="211" t="e">
        <f>IF('Crisis Indicator Data'!#REF!="No Data",1,IF(#REF!&lt;&gt;"",1,0))</f>
        <v>#REF!</v>
      </c>
      <c r="AY150" s="211" t="e">
        <f>IF('Crisis Indicator Data'!#REF!="No Data",1,IF(#REF!&lt;&gt;"",1,0))</f>
        <v>#REF!</v>
      </c>
      <c r="AZ150" s="211" t="e">
        <f>IF('Crisis Indicator Data'!#REF!="No Data",1,IF(#REF!&lt;&gt;"",1,0))</f>
        <v>#REF!</v>
      </c>
      <c r="BA150" t="e">
        <f t="shared" si="8"/>
        <v>#REF!</v>
      </c>
      <c r="BB150" s="22" t="e">
        <f t="shared" si="9"/>
        <v>#REF!</v>
      </c>
    </row>
    <row r="151" spans="1:54" x14ac:dyDescent="0.25">
      <c r="A151" t="s">
        <v>8621</v>
      </c>
      <c r="B151" s="211" t="e">
        <f>IF('Crisis Indicator Data'!#REF!="No Data",1,IF(#REF!&lt;&gt;"",1,0))</f>
        <v>#REF!</v>
      </c>
      <c r="C151" s="211" t="e">
        <f>IF('Crisis Indicator Data'!#REF!="No Data",1,IF(#REF!&lt;&gt;"",1,0))</f>
        <v>#REF!</v>
      </c>
      <c r="D151" s="211" t="e">
        <f>IF('Crisis Indicator Data'!#REF!="No Data",1,IF(#REF!&lt;&gt;"",1,0))</f>
        <v>#REF!</v>
      </c>
      <c r="E151" s="211" t="e">
        <f>IF('Crisis Indicator Data'!#REF!="No Data",1,IF(#REF!&lt;&gt;"",1,0))</f>
        <v>#REF!</v>
      </c>
      <c r="F151" s="211" t="e">
        <f>IF('Crisis Indicator Data'!#REF!="No Data",1,IF(#REF!&lt;&gt;"",1,0))</f>
        <v>#REF!</v>
      </c>
      <c r="G151" s="211" t="e">
        <f>IF('Crisis Indicator Data'!#REF!="No Data",1,IF(#REF!&lt;&gt;"",1,0))</f>
        <v>#REF!</v>
      </c>
      <c r="H151" s="211" t="e">
        <f>IF('Crisis Indicator Data'!#REF!="No Data",1,IF(#REF!&lt;&gt;"",1,0))</f>
        <v>#REF!</v>
      </c>
      <c r="I151" s="211" t="e">
        <f>IF('Crisis Indicator Data'!#REF!="No Data",1,IF(#REF!&lt;&gt;"",1,0))</f>
        <v>#REF!</v>
      </c>
      <c r="J151" s="211" t="e">
        <f>IF('Crisis Indicator Data'!#REF!="No Data",1,IF(#REF!&lt;&gt;"",1,0))</f>
        <v>#REF!</v>
      </c>
      <c r="K151" s="211" t="e">
        <f>IF('Crisis Indicator Data'!#REF!="No Data",1,IF(#REF!&lt;&gt;"",1,0))</f>
        <v>#REF!</v>
      </c>
      <c r="L151" s="211" t="e">
        <f>IF('Crisis Indicator Data'!#REF!="No Data",1,IF(#REF!&lt;&gt;"",1,0))</f>
        <v>#REF!</v>
      </c>
      <c r="M151" s="211" t="e">
        <f>IF('Crisis Indicator Data'!#REF!="No Data",1,IF(#REF!&lt;&gt;"",1,0))</f>
        <v>#REF!</v>
      </c>
      <c r="N151" s="211" t="e">
        <f>IF('Crisis Indicator Data'!#REF!="No Data",1,IF(#REF!&lt;&gt;"",1,0))</f>
        <v>#REF!</v>
      </c>
      <c r="O151" s="211" t="e">
        <f>IF('Crisis Indicator Data'!#REF!="No Data",1,IF(#REF!&lt;&gt;"",1,0))</f>
        <v>#REF!</v>
      </c>
      <c r="P151" s="211" t="e">
        <f>IF('Crisis Indicator Data'!#REF!="No Data",1,IF(#REF!&lt;&gt;"",1,0))</f>
        <v>#REF!</v>
      </c>
      <c r="Q151" s="211" t="e">
        <f>IF('Crisis Indicator Data'!#REF!="No Data",1,IF(#REF!&lt;&gt;"",1,0))</f>
        <v>#REF!</v>
      </c>
      <c r="R151" s="211" t="e">
        <f>IF('Crisis Indicator Data'!#REF!="No Data",1,IF(#REF!&lt;&gt;"",1,0))</f>
        <v>#REF!</v>
      </c>
      <c r="S151" s="211" t="e">
        <f>IF('Crisis Indicator Data'!#REF!="No Data",1,IF(#REF!&lt;&gt;"",1,0))</f>
        <v>#REF!</v>
      </c>
      <c r="T151" s="211" t="e">
        <f>IF('Crisis Indicator Data'!#REF!="No Data",1,IF(#REF!&lt;&gt;"",1,0))</f>
        <v>#REF!</v>
      </c>
      <c r="U151" s="211" t="e">
        <f>IF('Crisis Indicator Data'!#REF!="No Data",1,IF(#REF!&lt;&gt;"",1,0))</f>
        <v>#REF!</v>
      </c>
      <c r="V151" s="211" t="e">
        <f>IF('Crisis Indicator Data'!#REF!="No Data",1,IF(#REF!&lt;&gt;"",1,0))</f>
        <v>#REF!</v>
      </c>
      <c r="W151" s="211" t="e">
        <f>IF('Crisis Indicator Data'!#REF!="No Data",1,IF(#REF!&lt;&gt;"",1,0))</f>
        <v>#REF!</v>
      </c>
      <c r="X151" s="211" t="e">
        <f>IF('Crisis Indicator Data'!#REF!="No Data",1,IF(#REF!&lt;&gt;"",1,0))</f>
        <v>#REF!</v>
      </c>
      <c r="Y151" s="211" t="e">
        <f>IF('Crisis Indicator Data'!#REF!="No Data",1,IF(#REF!&lt;&gt;"",1,0))</f>
        <v>#REF!</v>
      </c>
      <c r="Z151" s="211" t="e">
        <f>IF('Crisis Indicator Data'!#REF!="No Data",1,IF(#REF!&lt;&gt;"",1,0))</f>
        <v>#REF!</v>
      </c>
      <c r="AA151" s="211" t="e">
        <f>IF('Crisis Indicator Data'!#REF!="No Data",1,IF(#REF!&lt;&gt;"",1,0))</f>
        <v>#REF!</v>
      </c>
      <c r="AB151" s="211" t="e">
        <f>IF('Crisis Indicator Data'!#REF!="No Data",1,IF(#REF!&lt;&gt;"",1,0))</f>
        <v>#REF!</v>
      </c>
      <c r="AC151" s="211" t="e">
        <f>IF('Crisis Indicator Data'!#REF!="No Data",1,IF(#REF!&lt;&gt;"",1,0))</f>
        <v>#REF!</v>
      </c>
      <c r="AD151" s="211" t="e">
        <f>IF('Crisis Indicator Data'!#REF!="No Data",1,IF(#REF!&lt;&gt;"",1,0))</f>
        <v>#REF!</v>
      </c>
      <c r="AE151" s="211" t="e">
        <f>IF('Crisis Indicator Data'!#REF!="No Data",1,IF(#REF!&lt;&gt;"",1,0))</f>
        <v>#REF!</v>
      </c>
      <c r="AF151" s="211" t="e">
        <f>IF('Crisis Indicator Data'!#REF!="No Data",1,IF(#REF!&lt;&gt;"",1,0))</f>
        <v>#REF!</v>
      </c>
      <c r="AG151" s="211" t="e">
        <f>IF('Crisis Indicator Data'!#REF!="No Data",1,IF(#REF!&lt;&gt;"",1,0))</f>
        <v>#REF!</v>
      </c>
      <c r="AH151" s="211" t="e">
        <f>IF('Crisis Indicator Data'!#REF!="No Data",1,IF(#REF!&lt;&gt;"",1,0))</f>
        <v>#REF!</v>
      </c>
      <c r="AI151" s="211" t="e">
        <f>IF('Crisis Indicator Data'!#REF!="No Data",1,IF(#REF!&lt;&gt;"",1,0))</f>
        <v>#REF!</v>
      </c>
      <c r="AJ151" s="211" t="e">
        <f>IF('Crisis Indicator Data'!#REF!="No Data",1,IF(#REF!&lt;&gt;"",1,0))</f>
        <v>#REF!</v>
      </c>
      <c r="AK151" s="211" t="e">
        <f>IF('Crisis Indicator Data'!#REF!="No Data",1,IF(#REF!&lt;&gt;"",1,0))</f>
        <v>#REF!</v>
      </c>
      <c r="AL151" s="211" t="e">
        <f>IF('Crisis Indicator Data'!#REF!="No Data",1,IF(#REF!&lt;&gt;"",1,0))</f>
        <v>#REF!</v>
      </c>
      <c r="AM151" s="211" t="e">
        <f>IF('Crisis Indicator Data'!#REF!="No Data",1,IF(#REF!&lt;&gt;"",1,0))</f>
        <v>#REF!</v>
      </c>
      <c r="AN151" s="211" t="e">
        <f>IF('Crisis Indicator Data'!#REF!="No Data",1,IF(#REF!&lt;&gt;"",1,0))</f>
        <v>#REF!</v>
      </c>
      <c r="AO151" s="211" t="e">
        <f>IF('Crisis Indicator Data'!#REF!="No Data",1,IF(#REF!&lt;&gt;"",1,0))</f>
        <v>#REF!</v>
      </c>
      <c r="AP151" s="211" t="e">
        <f>IF('Crisis Indicator Data'!#REF!="No Data",1,IF(#REF!&lt;&gt;"",1,0))</f>
        <v>#REF!</v>
      </c>
      <c r="AQ151" s="211" t="e">
        <f>IF('Crisis Indicator Data'!#REF!="No Data",1,IF(#REF!&lt;&gt;"",1,0))</f>
        <v>#REF!</v>
      </c>
      <c r="AR151" s="211" t="e">
        <f>IF('Crisis Indicator Data'!#REF!="No Data",1,IF(#REF!&lt;&gt;"",1,0))</f>
        <v>#REF!</v>
      </c>
      <c r="AS151" s="211" t="e">
        <f>IF('Crisis Indicator Data'!#REF!="No Data",1,IF(#REF!&lt;&gt;"",1,0))</f>
        <v>#REF!</v>
      </c>
      <c r="AT151" s="211" t="e">
        <f>IF('Crisis Indicator Data'!#REF!="No Data",1,IF(#REF!&lt;&gt;"",1,0))</f>
        <v>#REF!</v>
      </c>
      <c r="AU151" s="211" t="e">
        <f>IF('Crisis Indicator Data'!#REF!="No Data",1,IF(#REF!&lt;&gt;"",1,0))</f>
        <v>#REF!</v>
      </c>
      <c r="AV151" s="211" t="e">
        <f>IF('Crisis Indicator Data'!#REF!="No Data",1,IF(#REF!&lt;&gt;"",1,0))</f>
        <v>#REF!</v>
      </c>
      <c r="AW151" s="211" t="e">
        <f>IF('Crisis Indicator Data'!#REF!="No Data",1,IF(#REF!&lt;&gt;"",1,0))</f>
        <v>#REF!</v>
      </c>
      <c r="AX151" s="211" t="e">
        <f>IF('Crisis Indicator Data'!#REF!="No Data",1,IF(#REF!&lt;&gt;"",1,0))</f>
        <v>#REF!</v>
      </c>
      <c r="AY151" s="211" t="e">
        <f>IF('Crisis Indicator Data'!#REF!="No Data",1,IF(#REF!&lt;&gt;"",1,0))</f>
        <v>#REF!</v>
      </c>
      <c r="AZ151" s="211" t="e">
        <f>IF('Crisis Indicator Data'!#REF!="No Data",1,IF(#REF!&lt;&gt;"",1,0))</f>
        <v>#REF!</v>
      </c>
      <c r="BA151" t="e">
        <f t="shared" si="8"/>
        <v>#REF!</v>
      </c>
      <c r="BB151" s="22" t="e">
        <f t="shared" si="9"/>
        <v>#REF!</v>
      </c>
    </row>
    <row r="152" spans="1:54" x14ac:dyDescent="0.25">
      <c r="A152" t="s">
        <v>8604</v>
      </c>
      <c r="B152" s="211" t="e">
        <f>IF('Crisis Indicator Data'!#REF!="No Data",1,IF(#REF!&lt;&gt;"",1,0))</f>
        <v>#REF!</v>
      </c>
      <c r="C152" s="211" t="e">
        <f>IF('Crisis Indicator Data'!#REF!="No Data",1,IF(#REF!&lt;&gt;"",1,0))</f>
        <v>#REF!</v>
      </c>
      <c r="D152" s="211" t="e">
        <f>IF('Crisis Indicator Data'!#REF!="No Data",1,IF(#REF!&lt;&gt;"",1,0))</f>
        <v>#REF!</v>
      </c>
      <c r="E152" s="211" t="e">
        <f>IF('Crisis Indicator Data'!#REF!="No Data",1,IF(#REF!&lt;&gt;"",1,0))</f>
        <v>#REF!</v>
      </c>
      <c r="F152" s="211" t="e">
        <f>IF('Crisis Indicator Data'!#REF!="No Data",1,IF(#REF!&lt;&gt;"",1,0))</f>
        <v>#REF!</v>
      </c>
      <c r="G152" s="211" t="e">
        <f>IF('Crisis Indicator Data'!#REF!="No Data",1,IF(#REF!&lt;&gt;"",1,0))</f>
        <v>#REF!</v>
      </c>
      <c r="H152" s="211" t="e">
        <f>IF('Crisis Indicator Data'!#REF!="No Data",1,IF(#REF!&lt;&gt;"",1,0))</f>
        <v>#REF!</v>
      </c>
      <c r="I152" s="211" t="e">
        <f>IF('Crisis Indicator Data'!#REF!="No Data",1,IF(#REF!&lt;&gt;"",1,0))</f>
        <v>#REF!</v>
      </c>
      <c r="J152" s="211" t="e">
        <f>IF('Crisis Indicator Data'!#REF!="No Data",1,IF(#REF!&lt;&gt;"",1,0))</f>
        <v>#REF!</v>
      </c>
      <c r="K152" s="211" t="e">
        <f>IF('Crisis Indicator Data'!#REF!="No Data",1,IF(#REF!&lt;&gt;"",1,0))</f>
        <v>#REF!</v>
      </c>
      <c r="L152" s="211" t="e">
        <f>IF('Crisis Indicator Data'!#REF!="No Data",1,IF(#REF!&lt;&gt;"",1,0))</f>
        <v>#REF!</v>
      </c>
      <c r="M152" s="211" t="e">
        <f>IF('Crisis Indicator Data'!#REF!="No Data",1,IF(#REF!&lt;&gt;"",1,0))</f>
        <v>#REF!</v>
      </c>
      <c r="N152" s="211" t="e">
        <f>IF('Crisis Indicator Data'!#REF!="No Data",1,IF(#REF!&lt;&gt;"",1,0))</f>
        <v>#REF!</v>
      </c>
      <c r="O152" s="211" t="e">
        <f>IF('Crisis Indicator Data'!#REF!="No Data",1,IF(#REF!&lt;&gt;"",1,0))</f>
        <v>#REF!</v>
      </c>
      <c r="P152" s="211" t="e">
        <f>IF('Crisis Indicator Data'!#REF!="No Data",1,IF(#REF!&lt;&gt;"",1,0))</f>
        <v>#REF!</v>
      </c>
      <c r="Q152" s="211" t="e">
        <f>IF('Crisis Indicator Data'!#REF!="No Data",1,IF(#REF!&lt;&gt;"",1,0))</f>
        <v>#REF!</v>
      </c>
      <c r="R152" s="211" t="e">
        <f>IF('Crisis Indicator Data'!#REF!="No Data",1,IF(#REF!&lt;&gt;"",1,0))</f>
        <v>#REF!</v>
      </c>
      <c r="S152" s="211" t="e">
        <f>IF('Crisis Indicator Data'!#REF!="No Data",1,IF(#REF!&lt;&gt;"",1,0))</f>
        <v>#REF!</v>
      </c>
      <c r="T152" s="211" t="e">
        <f>IF('Crisis Indicator Data'!#REF!="No Data",1,IF(#REF!&lt;&gt;"",1,0))</f>
        <v>#REF!</v>
      </c>
      <c r="U152" s="211" t="e">
        <f>IF('Crisis Indicator Data'!#REF!="No Data",1,IF(#REF!&lt;&gt;"",1,0))</f>
        <v>#REF!</v>
      </c>
      <c r="V152" s="211" t="e">
        <f>IF('Crisis Indicator Data'!#REF!="No Data",1,IF(#REF!&lt;&gt;"",1,0))</f>
        <v>#REF!</v>
      </c>
      <c r="W152" s="211" t="e">
        <f>IF('Crisis Indicator Data'!#REF!="No Data",1,IF(#REF!&lt;&gt;"",1,0))</f>
        <v>#REF!</v>
      </c>
      <c r="X152" s="211" t="e">
        <f>IF('Crisis Indicator Data'!#REF!="No Data",1,IF(#REF!&lt;&gt;"",1,0))</f>
        <v>#REF!</v>
      </c>
      <c r="Y152" s="211" t="e">
        <f>IF('Crisis Indicator Data'!#REF!="No Data",1,IF(#REF!&lt;&gt;"",1,0))</f>
        <v>#REF!</v>
      </c>
      <c r="Z152" s="211" t="e">
        <f>IF('Crisis Indicator Data'!#REF!="No Data",1,IF(#REF!&lt;&gt;"",1,0))</f>
        <v>#REF!</v>
      </c>
      <c r="AA152" s="211" t="e">
        <f>IF('Crisis Indicator Data'!#REF!="No Data",1,IF(#REF!&lt;&gt;"",1,0))</f>
        <v>#REF!</v>
      </c>
      <c r="AB152" s="211" t="e">
        <f>IF('Crisis Indicator Data'!#REF!="No Data",1,IF(#REF!&lt;&gt;"",1,0))</f>
        <v>#REF!</v>
      </c>
      <c r="AC152" s="211" t="e">
        <f>IF('Crisis Indicator Data'!#REF!="No Data",1,IF(#REF!&lt;&gt;"",1,0))</f>
        <v>#REF!</v>
      </c>
      <c r="AD152" s="211" t="e">
        <f>IF('Crisis Indicator Data'!#REF!="No Data",1,IF(#REF!&lt;&gt;"",1,0))</f>
        <v>#REF!</v>
      </c>
      <c r="AE152" s="211" t="e">
        <f>IF('Crisis Indicator Data'!#REF!="No Data",1,IF(#REF!&lt;&gt;"",1,0))</f>
        <v>#REF!</v>
      </c>
      <c r="AF152" s="211" t="e">
        <f>IF('Crisis Indicator Data'!#REF!="No Data",1,IF(#REF!&lt;&gt;"",1,0))</f>
        <v>#REF!</v>
      </c>
      <c r="AG152" s="211" t="e">
        <f>IF('Crisis Indicator Data'!#REF!="No Data",1,IF(#REF!&lt;&gt;"",1,0))</f>
        <v>#REF!</v>
      </c>
      <c r="AH152" s="211" t="e">
        <f>IF('Crisis Indicator Data'!#REF!="No Data",1,IF(#REF!&lt;&gt;"",1,0))</f>
        <v>#REF!</v>
      </c>
      <c r="AI152" s="211" t="e">
        <f>IF('Crisis Indicator Data'!#REF!="No Data",1,IF(#REF!&lt;&gt;"",1,0))</f>
        <v>#REF!</v>
      </c>
      <c r="AJ152" s="211" t="e">
        <f>IF('Crisis Indicator Data'!#REF!="No Data",1,IF(#REF!&lt;&gt;"",1,0))</f>
        <v>#REF!</v>
      </c>
      <c r="AK152" s="211" t="e">
        <f>IF('Crisis Indicator Data'!#REF!="No Data",1,IF(#REF!&lt;&gt;"",1,0))</f>
        <v>#REF!</v>
      </c>
      <c r="AL152" s="211" t="e">
        <f>IF('Crisis Indicator Data'!#REF!="No Data",1,IF(#REF!&lt;&gt;"",1,0))</f>
        <v>#REF!</v>
      </c>
      <c r="AM152" s="211" t="e">
        <f>IF('Crisis Indicator Data'!#REF!="No Data",1,IF(#REF!&lt;&gt;"",1,0))</f>
        <v>#REF!</v>
      </c>
      <c r="AN152" s="211" t="e">
        <f>IF('Crisis Indicator Data'!#REF!="No Data",1,IF(#REF!&lt;&gt;"",1,0))</f>
        <v>#REF!</v>
      </c>
      <c r="AO152" s="211" t="e">
        <f>IF('Crisis Indicator Data'!#REF!="No Data",1,IF(#REF!&lt;&gt;"",1,0))</f>
        <v>#REF!</v>
      </c>
      <c r="AP152" s="211" t="e">
        <f>IF('Crisis Indicator Data'!#REF!="No Data",1,IF(#REF!&lt;&gt;"",1,0))</f>
        <v>#REF!</v>
      </c>
      <c r="AQ152" s="211" t="e">
        <f>IF('Crisis Indicator Data'!#REF!="No Data",1,IF(#REF!&lt;&gt;"",1,0))</f>
        <v>#REF!</v>
      </c>
      <c r="AR152" s="211" t="e">
        <f>IF('Crisis Indicator Data'!#REF!="No Data",1,IF(#REF!&lt;&gt;"",1,0))</f>
        <v>#REF!</v>
      </c>
      <c r="AS152" s="211" t="e">
        <f>IF('Crisis Indicator Data'!#REF!="No Data",1,IF(#REF!&lt;&gt;"",1,0))</f>
        <v>#REF!</v>
      </c>
      <c r="AT152" s="211" t="e">
        <f>IF('Crisis Indicator Data'!#REF!="No Data",1,IF(#REF!&lt;&gt;"",1,0))</f>
        <v>#REF!</v>
      </c>
      <c r="AU152" s="211" t="e">
        <f>IF('Crisis Indicator Data'!#REF!="No Data",1,IF(#REF!&lt;&gt;"",1,0))</f>
        <v>#REF!</v>
      </c>
      <c r="AV152" s="211" t="e">
        <f>IF('Crisis Indicator Data'!#REF!="No Data",1,IF(#REF!&lt;&gt;"",1,0))</f>
        <v>#REF!</v>
      </c>
      <c r="AW152" s="211" t="e">
        <f>IF('Crisis Indicator Data'!#REF!="No Data",1,IF(#REF!&lt;&gt;"",1,0))</f>
        <v>#REF!</v>
      </c>
      <c r="AX152" s="211" t="e">
        <f>IF('Crisis Indicator Data'!#REF!="No Data",1,IF(#REF!&lt;&gt;"",1,0))</f>
        <v>#REF!</v>
      </c>
      <c r="AY152" s="211" t="e">
        <f>IF('Crisis Indicator Data'!#REF!="No Data",1,IF(#REF!&lt;&gt;"",1,0))</f>
        <v>#REF!</v>
      </c>
      <c r="AZ152" s="211" t="e">
        <f>IF('Crisis Indicator Data'!#REF!="No Data",1,IF(#REF!&lt;&gt;"",1,0))</f>
        <v>#REF!</v>
      </c>
      <c r="BA152" t="e">
        <f t="shared" si="8"/>
        <v>#REF!</v>
      </c>
      <c r="BB152" s="22" t="e">
        <f t="shared" si="9"/>
        <v>#REF!</v>
      </c>
    </row>
    <row r="153" spans="1:54" x14ac:dyDescent="0.25">
      <c r="A153" t="s">
        <v>8600</v>
      </c>
      <c r="B153" s="211" t="e">
        <f>IF('Crisis Indicator Data'!#REF!="No Data",1,IF(#REF!&lt;&gt;"",1,0))</f>
        <v>#REF!</v>
      </c>
      <c r="C153" s="211" t="e">
        <f>IF('Crisis Indicator Data'!#REF!="No Data",1,IF(#REF!&lt;&gt;"",1,0))</f>
        <v>#REF!</v>
      </c>
      <c r="D153" s="211" t="e">
        <f>IF('Crisis Indicator Data'!#REF!="No Data",1,IF(#REF!&lt;&gt;"",1,0))</f>
        <v>#REF!</v>
      </c>
      <c r="E153" s="211" t="e">
        <f>IF('Crisis Indicator Data'!#REF!="No Data",1,IF(#REF!&lt;&gt;"",1,0))</f>
        <v>#REF!</v>
      </c>
      <c r="F153" s="211" t="e">
        <f>IF('Crisis Indicator Data'!#REF!="No Data",1,IF(#REF!&lt;&gt;"",1,0))</f>
        <v>#REF!</v>
      </c>
      <c r="G153" s="211" t="e">
        <f>IF('Crisis Indicator Data'!#REF!="No Data",1,IF(#REF!&lt;&gt;"",1,0))</f>
        <v>#REF!</v>
      </c>
      <c r="H153" s="211" t="e">
        <f>IF('Crisis Indicator Data'!#REF!="No Data",1,IF(#REF!&lt;&gt;"",1,0))</f>
        <v>#REF!</v>
      </c>
      <c r="I153" s="211" t="e">
        <f>IF('Crisis Indicator Data'!#REF!="No Data",1,IF(#REF!&lt;&gt;"",1,0))</f>
        <v>#REF!</v>
      </c>
      <c r="J153" s="211" t="e">
        <f>IF('Crisis Indicator Data'!#REF!="No Data",1,IF(#REF!&lt;&gt;"",1,0))</f>
        <v>#REF!</v>
      </c>
      <c r="K153" s="211" t="e">
        <f>IF('Crisis Indicator Data'!#REF!="No Data",1,IF(#REF!&lt;&gt;"",1,0))</f>
        <v>#REF!</v>
      </c>
      <c r="L153" s="211" t="e">
        <f>IF('Crisis Indicator Data'!#REF!="No Data",1,IF(#REF!&lt;&gt;"",1,0))</f>
        <v>#REF!</v>
      </c>
      <c r="M153" s="211" t="e">
        <f>IF('Crisis Indicator Data'!#REF!="No Data",1,IF(#REF!&lt;&gt;"",1,0))</f>
        <v>#REF!</v>
      </c>
      <c r="N153" s="211" t="e">
        <f>IF('Crisis Indicator Data'!#REF!="No Data",1,IF(#REF!&lt;&gt;"",1,0))</f>
        <v>#REF!</v>
      </c>
      <c r="O153" s="211" t="e">
        <f>IF('Crisis Indicator Data'!#REF!="No Data",1,IF(#REF!&lt;&gt;"",1,0))</f>
        <v>#REF!</v>
      </c>
      <c r="P153" s="211" t="e">
        <f>IF('Crisis Indicator Data'!#REF!="No Data",1,IF(#REF!&lt;&gt;"",1,0))</f>
        <v>#REF!</v>
      </c>
      <c r="Q153" s="211" t="e">
        <f>IF('Crisis Indicator Data'!#REF!="No Data",1,IF(#REF!&lt;&gt;"",1,0))</f>
        <v>#REF!</v>
      </c>
      <c r="R153" s="211" t="e">
        <f>IF('Crisis Indicator Data'!#REF!="No Data",1,IF(#REF!&lt;&gt;"",1,0))</f>
        <v>#REF!</v>
      </c>
      <c r="S153" s="211" t="e">
        <f>IF('Crisis Indicator Data'!#REF!="No Data",1,IF(#REF!&lt;&gt;"",1,0))</f>
        <v>#REF!</v>
      </c>
      <c r="T153" s="211" t="e">
        <f>IF('Crisis Indicator Data'!#REF!="No Data",1,IF(#REF!&lt;&gt;"",1,0))</f>
        <v>#REF!</v>
      </c>
      <c r="U153" s="211" t="e">
        <f>IF('Crisis Indicator Data'!#REF!="No Data",1,IF(#REF!&lt;&gt;"",1,0))</f>
        <v>#REF!</v>
      </c>
      <c r="V153" s="211" t="e">
        <f>IF('Crisis Indicator Data'!#REF!="No Data",1,IF(#REF!&lt;&gt;"",1,0))</f>
        <v>#REF!</v>
      </c>
      <c r="W153" s="211" t="e">
        <f>IF('Crisis Indicator Data'!#REF!="No Data",1,IF(#REF!&lt;&gt;"",1,0))</f>
        <v>#REF!</v>
      </c>
      <c r="X153" s="211" t="e">
        <f>IF('Crisis Indicator Data'!#REF!="No Data",1,IF(#REF!&lt;&gt;"",1,0))</f>
        <v>#REF!</v>
      </c>
      <c r="Y153" s="211" t="e">
        <f>IF('Crisis Indicator Data'!#REF!="No Data",1,IF(#REF!&lt;&gt;"",1,0))</f>
        <v>#REF!</v>
      </c>
      <c r="Z153" s="211" t="e">
        <f>IF('Crisis Indicator Data'!#REF!="No Data",1,IF(#REF!&lt;&gt;"",1,0))</f>
        <v>#REF!</v>
      </c>
      <c r="AA153" s="211" t="e">
        <f>IF('Crisis Indicator Data'!#REF!="No Data",1,IF(#REF!&lt;&gt;"",1,0))</f>
        <v>#REF!</v>
      </c>
      <c r="AB153" s="211" t="e">
        <f>IF('Crisis Indicator Data'!#REF!="No Data",1,IF(#REF!&lt;&gt;"",1,0))</f>
        <v>#REF!</v>
      </c>
      <c r="AC153" s="211" t="e">
        <f>IF('Crisis Indicator Data'!#REF!="No Data",1,IF(#REF!&lt;&gt;"",1,0))</f>
        <v>#REF!</v>
      </c>
      <c r="AD153" s="211" t="e">
        <f>IF('Crisis Indicator Data'!#REF!="No Data",1,IF(#REF!&lt;&gt;"",1,0))</f>
        <v>#REF!</v>
      </c>
      <c r="AE153" s="211" t="e">
        <f>IF('Crisis Indicator Data'!#REF!="No Data",1,IF(#REF!&lt;&gt;"",1,0))</f>
        <v>#REF!</v>
      </c>
      <c r="AF153" s="211" t="e">
        <f>IF('Crisis Indicator Data'!#REF!="No Data",1,IF(#REF!&lt;&gt;"",1,0))</f>
        <v>#REF!</v>
      </c>
      <c r="AG153" s="211" t="e">
        <f>IF('Crisis Indicator Data'!#REF!="No Data",1,IF(#REF!&lt;&gt;"",1,0))</f>
        <v>#REF!</v>
      </c>
      <c r="AH153" s="211" t="e">
        <f>IF('Crisis Indicator Data'!#REF!="No Data",1,IF(#REF!&lt;&gt;"",1,0))</f>
        <v>#REF!</v>
      </c>
      <c r="AI153" s="211" t="e">
        <f>IF('Crisis Indicator Data'!#REF!="No Data",1,IF(#REF!&lt;&gt;"",1,0))</f>
        <v>#REF!</v>
      </c>
      <c r="AJ153" s="211" t="e">
        <f>IF('Crisis Indicator Data'!#REF!="No Data",1,IF(#REF!&lt;&gt;"",1,0))</f>
        <v>#REF!</v>
      </c>
      <c r="AK153" s="211" t="e">
        <f>IF('Crisis Indicator Data'!#REF!="No Data",1,IF(#REF!&lt;&gt;"",1,0))</f>
        <v>#REF!</v>
      </c>
      <c r="AL153" s="211" t="e">
        <f>IF('Crisis Indicator Data'!#REF!="No Data",1,IF(#REF!&lt;&gt;"",1,0))</f>
        <v>#REF!</v>
      </c>
      <c r="AM153" s="211" t="e">
        <f>IF('Crisis Indicator Data'!#REF!="No Data",1,IF(#REF!&lt;&gt;"",1,0))</f>
        <v>#REF!</v>
      </c>
      <c r="AN153" s="211" t="e">
        <f>IF('Crisis Indicator Data'!#REF!="No Data",1,IF(#REF!&lt;&gt;"",1,0))</f>
        <v>#REF!</v>
      </c>
      <c r="AO153" s="211" t="e">
        <f>IF('Crisis Indicator Data'!#REF!="No Data",1,IF(#REF!&lt;&gt;"",1,0))</f>
        <v>#REF!</v>
      </c>
      <c r="AP153" s="211" t="e">
        <f>IF('Crisis Indicator Data'!#REF!="No Data",1,IF(#REF!&lt;&gt;"",1,0))</f>
        <v>#REF!</v>
      </c>
      <c r="AQ153" s="211" t="e">
        <f>IF('Crisis Indicator Data'!#REF!="No Data",1,IF(#REF!&lt;&gt;"",1,0))</f>
        <v>#REF!</v>
      </c>
      <c r="AR153" s="211" t="e">
        <f>IF('Crisis Indicator Data'!#REF!="No Data",1,IF(#REF!&lt;&gt;"",1,0))</f>
        <v>#REF!</v>
      </c>
      <c r="AS153" s="211" t="e">
        <f>IF('Crisis Indicator Data'!#REF!="No Data",1,IF(#REF!&lt;&gt;"",1,0))</f>
        <v>#REF!</v>
      </c>
      <c r="AT153" s="211" t="e">
        <f>IF('Crisis Indicator Data'!#REF!="No Data",1,IF(#REF!&lt;&gt;"",1,0))</f>
        <v>#REF!</v>
      </c>
      <c r="AU153" s="211" t="e">
        <f>IF('Crisis Indicator Data'!#REF!="No Data",1,IF(#REF!&lt;&gt;"",1,0))</f>
        <v>#REF!</v>
      </c>
      <c r="AV153" s="211" t="e">
        <f>IF('Crisis Indicator Data'!#REF!="No Data",1,IF(#REF!&lt;&gt;"",1,0))</f>
        <v>#REF!</v>
      </c>
      <c r="AW153" s="211" t="e">
        <f>IF('Crisis Indicator Data'!#REF!="No Data",1,IF(#REF!&lt;&gt;"",1,0))</f>
        <v>#REF!</v>
      </c>
      <c r="AX153" s="211" t="e">
        <f>IF('Crisis Indicator Data'!#REF!="No Data",1,IF(#REF!&lt;&gt;"",1,0))</f>
        <v>#REF!</v>
      </c>
      <c r="AY153" s="211" t="e">
        <f>IF('Crisis Indicator Data'!#REF!="No Data",1,IF(#REF!&lt;&gt;"",1,0))</f>
        <v>#REF!</v>
      </c>
      <c r="AZ153" s="211" t="e">
        <f>IF('Crisis Indicator Data'!#REF!="No Data",1,IF(#REF!&lt;&gt;"",1,0))</f>
        <v>#REF!</v>
      </c>
      <c r="BA153" t="e">
        <f t="shared" si="8"/>
        <v>#REF!</v>
      </c>
      <c r="BB153" s="22" t="e">
        <f t="shared" si="9"/>
        <v>#REF!</v>
      </c>
    </row>
    <row r="154" spans="1:54" x14ac:dyDescent="0.25">
      <c r="A154" t="s">
        <v>8614</v>
      </c>
      <c r="B154" s="211" t="e">
        <f>IF('Crisis Indicator Data'!#REF!="No Data",1,IF(#REF!&lt;&gt;"",1,0))</f>
        <v>#REF!</v>
      </c>
      <c r="C154" s="211" t="e">
        <f>IF('Crisis Indicator Data'!#REF!="No Data",1,IF(#REF!&lt;&gt;"",1,0))</f>
        <v>#REF!</v>
      </c>
      <c r="D154" s="211" t="e">
        <f>IF('Crisis Indicator Data'!#REF!="No Data",1,IF(#REF!&lt;&gt;"",1,0))</f>
        <v>#REF!</v>
      </c>
      <c r="E154" s="211" t="e">
        <f>IF('Crisis Indicator Data'!#REF!="No Data",1,IF(#REF!&lt;&gt;"",1,0))</f>
        <v>#REF!</v>
      </c>
      <c r="F154" s="211" t="e">
        <f>IF('Crisis Indicator Data'!#REF!="No Data",1,IF(#REF!&lt;&gt;"",1,0))</f>
        <v>#REF!</v>
      </c>
      <c r="G154" s="211" t="e">
        <f>IF('Crisis Indicator Data'!#REF!="No Data",1,IF(#REF!&lt;&gt;"",1,0))</f>
        <v>#REF!</v>
      </c>
      <c r="H154" s="211" t="e">
        <f>IF('Crisis Indicator Data'!#REF!="No Data",1,IF(#REF!&lt;&gt;"",1,0))</f>
        <v>#REF!</v>
      </c>
      <c r="I154" s="211" t="e">
        <f>IF('Crisis Indicator Data'!#REF!="No Data",1,IF(#REF!&lt;&gt;"",1,0))</f>
        <v>#REF!</v>
      </c>
      <c r="J154" s="211" t="e">
        <f>IF('Crisis Indicator Data'!#REF!="No Data",1,IF(#REF!&lt;&gt;"",1,0))</f>
        <v>#REF!</v>
      </c>
      <c r="K154" s="211" t="e">
        <f>IF('Crisis Indicator Data'!#REF!="No Data",1,IF(#REF!&lt;&gt;"",1,0))</f>
        <v>#REF!</v>
      </c>
      <c r="L154" s="211" t="e">
        <f>IF('Crisis Indicator Data'!#REF!="No Data",1,IF(#REF!&lt;&gt;"",1,0))</f>
        <v>#REF!</v>
      </c>
      <c r="M154" s="211" t="e">
        <f>IF('Crisis Indicator Data'!#REF!="No Data",1,IF(#REF!&lt;&gt;"",1,0))</f>
        <v>#REF!</v>
      </c>
      <c r="N154" s="211" t="e">
        <f>IF('Crisis Indicator Data'!#REF!="No Data",1,IF(#REF!&lt;&gt;"",1,0))</f>
        <v>#REF!</v>
      </c>
      <c r="O154" s="211" t="e">
        <f>IF('Crisis Indicator Data'!#REF!="No Data",1,IF(#REF!&lt;&gt;"",1,0))</f>
        <v>#REF!</v>
      </c>
      <c r="P154" s="211" t="e">
        <f>IF('Crisis Indicator Data'!#REF!="No Data",1,IF(#REF!&lt;&gt;"",1,0))</f>
        <v>#REF!</v>
      </c>
      <c r="Q154" s="211" t="e">
        <f>IF('Crisis Indicator Data'!#REF!="No Data",1,IF(#REF!&lt;&gt;"",1,0))</f>
        <v>#REF!</v>
      </c>
      <c r="R154" s="211" t="e">
        <f>IF('Crisis Indicator Data'!#REF!="No Data",1,IF(#REF!&lt;&gt;"",1,0))</f>
        <v>#REF!</v>
      </c>
      <c r="S154" s="211" t="e">
        <f>IF('Crisis Indicator Data'!#REF!="No Data",1,IF(#REF!&lt;&gt;"",1,0))</f>
        <v>#REF!</v>
      </c>
      <c r="T154" s="211" t="e">
        <f>IF('Crisis Indicator Data'!#REF!="No Data",1,IF(#REF!&lt;&gt;"",1,0))</f>
        <v>#REF!</v>
      </c>
      <c r="U154" s="211" t="e">
        <f>IF('Crisis Indicator Data'!#REF!="No Data",1,IF(#REF!&lt;&gt;"",1,0))</f>
        <v>#REF!</v>
      </c>
      <c r="V154" s="211" t="e">
        <f>IF('Crisis Indicator Data'!#REF!="No Data",1,IF(#REF!&lt;&gt;"",1,0))</f>
        <v>#REF!</v>
      </c>
      <c r="W154" s="211" t="e">
        <f>IF('Crisis Indicator Data'!#REF!="No Data",1,IF(#REF!&lt;&gt;"",1,0))</f>
        <v>#REF!</v>
      </c>
      <c r="X154" s="211" t="e">
        <f>IF('Crisis Indicator Data'!#REF!="No Data",1,IF(#REF!&lt;&gt;"",1,0))</f>
        <v>#REF!</v>
      </c>
      <c r="Y154" s="211" t="e">
        <f>IF('Crisis Indicator Data'!#REF!="No Data",1,IF(#REF!&lt;&gt;"",1,0))</f>
        <v>#REF!</v>
      </c>
      <c r="Z154" s="211" t="e">
        <f>IF('Crisis Indicator Data'!#REF!="No Data",1,IF(#REF!&lt;&gt;"",1,0))</f>
        <v>#REF!</v>
      </c>
      <c r="AA154" s="211" t="e">
        <f>IF('Crisis Indicator Data'!#REF!="No Data",1,IF(#REF!&lt;&gt;"",1,0))</f>
        <v>#REF!</v>
      </c>
      <c r="AB154" s="211" t="e">
        <f>IF('Crisis Indicator Data'!#REF!="No Data",1,IF(#REF!&lt;&gt;"",1,0))</f>
        <v>#REF!</v>
      </c>
      <c r="AC154" s="211" t="e">
        <f>IF('Crisis Indicator Data'!#REF!="No Data",1,IF(#REF!&lt;&gt;"",1,0))</f>
        <v>#REF!</v>
      </c>
      <c r="AD154" s="211" t="e">
        <f>IF('Crisis Indicator Data'!#REF!="No Data",1,IF(#REF!&lt;&gt;"",1,0))</f>
        <v>#REF!</v>
      </c>
      <c r="AE154" s="211" t="e">
        <f>IF('Crisis Indicator Data'!#REF!="No Data",1,IF(#REF!&lt;&gt;"",1,0))</f>
        <v>#REF!</v>
      </c>
      <c r="AF154" s="211" t="e">
        <f>IF('Crisis Indicator Data'!#REF!="No Data",1,IF(#REF!&lt;&gt;"",1,0))</f>
        <v>#REF!</v>
      </c>
      <c r="AG154" s="211" t="e">
        <f>IF('Crisis Indicator Data'!#REF!="No Data",1,IF(#REF!&lt;&gt;"",1,0))</f>
        <v>#REF!</v>
      </c>
      <c r="AH154" s="211" t="e">
        <f>IF('Crisis Indicator Data'!#REF!="No Data",1,IF(#REF!&lt;&gt;"",1,0))</f>
        <v>#REF!</v>
      </c>
      <c r="AI154" s="211" t="e">
        <f>IF('Crisis Indicator Data'!#REF!="No Data",1,IF(#REF!&lt;&gt;"",1,0))</f>
        <v>#REF!</v>
      </c>
      <c r="AJ154" s="211" t="e">
        <f>IF('Crisis Indicator Data'!#REF!="No Data",1,IF(#REF!&lt;&gt;"",1,0))</f>
        <v>#REF!</v>
      </c>
      <c r="AK154" s="211" t="e">
        <f>IF('Crisis Indicator Data'!#REF!="No Data",1,IF(#REF!&lt;&gt;"",1,0))</f>
        <v>#REF!</v>
      </c>
      <c r="AL154" s="211" t="e">
        <f>IF('Crisis Indicator Data'!#REF!="No Data",1,IF(#REF!&lt;&gt;"",1,0))</f>
        <v>#REF!</v>
      </c>
      <c r="AM154" s="211" t="e">
        <f>IF('Crisis Indicator Data'!#REF!="No Data",1,IF(#REF!&lt;&gt;"",1,0))</f>
        <v>#REF!</v>
      </c>
      <c r="AN154" s="211" t="e">
        <f>IF('Crisis Indicator Data'!#REF!="No Data",1,IF(#REF!&lt;&gt;"",1,0))</f>
        <v>#REF!</v>
      </c>
      <c r="AO154" s="211" t="e">
        <f>IF('Crisis Indicator Data'!#REF!="No Data",1,IF(#REF!&lt;&gt;"",1,0))</f>
        <v>#REF!</v>
      </c>
      <c r="AP154" s="211" t="e">
        <f>IF('Crisis Indicator Data'!#REF!="No Data",1,IF(#REF!&lt;&gt;"",1,0))</f>
        <v>#REF!</v>
      </c>
      <c r="AQ154" s="211" t="e">
        <f>IF('Crisis Indicator Data'!#REF!="No Data",1,IF(#REF!&lt;&gt;"",1,0))</f>
        <v>#REF!</v>
      </c>
      <c r="AR154" s="211" t="e">
        <f>IF('Crisis Indicator Data'!#REF!="No Data",1,IF(#REF!&lt;&gt;"",1,0))</f>
        <v>#REF!</v>
      </c>
      <c r="AS154" s="211" t="e">
        <f>IF('Crisis Indicator Data'!#REF!="No Data",1,IF(#REF!&lt;&gt;"",1,0))</f>
        <v>#REF!</v>
      </c>
      <c r="AT154" s="211" t="e">
        <f>IF('Crisis Indicator Data'!#REF!="No Data",1,IF(#REF!&lt;&gt;"",1,0))</f>
        <v>#REF!</v>
      </c>
      <c r="AU154" s="211" t="e">
        <f>IF('Crisis Indicator Data'!#REF!="No Data",1,IF(#REF!&lt;&gt;"",1,0))</f>
        <v>#REF!</v>
      </c>
      <c r="AV154" s="211" t="e">
        <f>IF('Crisis Indicator Data'!#REF!="No Data",1,IF(#REF!&lt;&gt;"",1,0))</f>
        <v>#REF!</v>
      </c>
      <c r="AW154" s="211" t="e">
        <f>IF('Crisis Indicator Data'!#REF!="No Data",1,IF(#REF!&lt;&gt;"",1,0))</f>
        <v>#REF!</v>
      </c>
      <c r="AX154" s="211" t="e">
        <f>IF('Crisis Indicator Data'!#REF!="No Data",1,IF(#REF!&lt;&gt;"",1,0))</f>
        <v>#REF!</v>
      </c>
      <c r="AY154" s="211" t="e">
        <f>IF('Crisis Indicator Data'!#REF!="No Data",1,IF(#REF!&lt;&gt;"",1,0))</f>
        <v>#REF!</v>
      </c>
      <c r="AZ154" s="211" t="e">
        <f>IF('Crisis Indicator Data'!#REF!="No Data",1,IF(#REF!&lt;&gt;"",1,0))</f>
        <v>#REF!</v>
      </c>
      <c r="BA154" t="e">
        <f t="shared" si="8"/>
        <v>#REF!</v>
      </c>
      <c r="BB154" s="22" t="e">
        <f t="shared" si="9"/>
        <v>#REF!</v>
      </c>
    </row>
    <row r="155" spans="1:54" x14ac:dyDescent="0.25">
      <c r="A155" t="s">
        <v>8616</v>
      </c>
      <c r="B155" s="211" t="e">
        <f>IF('Crisis Indicator Data'!#REF!="No Data",1,IF(#REF!&lt;&gt;"",1,0))</f>
        <v>#REF!</v>
      </c>
      <c r="C155" s="211" t="e">
        <f>IF('Crisis Indicator Data'!#REF!="No Data",1,IF(#REF!&lt;&gt;"",1,0))</f>
        <v>#REF!</v>
      </c>
      <c r="D155" s="211" t="e">
        <f>IF('Crisis Indicator Data'!#REF!="No Data",1,IF(#REF!&lt;&gt;"",1,0))</f>
        <v>#REF!</v>
      </c>
      <c r="E155" s="211" t="e">
        <f>IF('Crisis Indicator Data'!#REF!="No Data",1,IF(#REF!&lt;&gt;"",1,0))</f>
        <v>#REF!</v>
      </c>
      <c r="F155" s="211" t="e">
        <f>IF('Crisis Indicator Data'!#REF!="No Data",1,IF(#REF!&lt;&gt;"",1,0))</f>
        <v>#REF!</v>
      </c>
      <c r="G155" s="211" t="e">
        <f>IF('Crisis Indicator Data'!#REF!="No Data",1,IF(#REF!&lt;&gt;"",1,0))</f>
        <v>#REF!</v>
      </c>
      <c r="H155" s="211" t="e">
        <f>IF('Crisis Indicator Data'!#REF!="No Data",1,IF(#REF!&lt;&gt;"",1,0))</f>
        <v>#REF!</v>
      </c>
      <c r="I155" s="211" t="e">
        <f>IF('Crisis Indicator Data'!#REF!="No Data",1,IF(#REF!&lt;&gt;"",1,0))</f>
        <v>#REF!</v>
      </c>
      <c r="J155" s="211" t="e">
        <f>IF('Crisis Indicator Data'!#REF!="No Data",1,IF(#REF!&lt;&gt;"",1,0))</f>
        <v>#REF!</v>
      </c>
      <c r="K155" s="211" t="e">
        <f>IF('Crisis Indicator Data'!#REF!="No Data",1,IF(#REF!&lt;&gt;"",1,0))</f>
        <v>#REF!</v>
      </c>
      <c r="L155" s="211" t="e">
        <f>IF('Crisis Indicator Data'!#REF!="No Data",1,IF(#REF!&lt;&gt;"",1,0))</f>
        <v>#REF!</v>
      </c>
      <c r="M155" s="211" t="e">
        <f>IF('Crisis Indicator Data'!#REF!="No Data",1,IF(#REF!&lt;&gt;"",1,0))</f>
        <v>#REF!</v>
      </c>
      <c r="N155" s="211" t="e">
        <f>IF('Crisis Indicator Data'!#REF!="No Data",1,IF(#REF!&lt;&gt;"",1,0))</f>
        <v>#REF!</v>
      </c>
      <c r="O155" s="211" t="e">
        <f>IF('Crisis Indicator Data'!#REF!="No Data",1,IF(#REF!&lt;&gt;"",1,0))</f>
        <v>#REF!</v>
      </c>
      <c r="P155" s="211" t="e">
        <f>IF('Crisis Indicator Data'!#REF!="No Data",1,IF(#REF!&lt;&gt;"",1,0))</f>
        <v>#REF!</v>
      </c>
      <c r="Q155" s="211" t="e">
        <f>IF('Crisis Indicator Data'!#REF!="No Data",1,IF(#REF!&lt;&gt;"",1,0))</f>
        <v>#REF!</v>
      </c>
      <c r="R155" s="211" t="e">
        <f>IF('Crisis Indicator Data'!#REF!="No Data",1,IF(#REF!&lt;&gt;"",1,0))</f>
        <v>#REF!</v>
      </c>
      <c r="S155" s="211" t="e">
        <f>IF('Crisis Indicator Data'!#REF!="No Data",1,IF(#REF!&lt;&gt;"",1,0))</f>
        <v>#REF!</v>
      </c>
      <c r="T155" s="211" t="e">
        <f>IF('Crisis Indicator Data'!#REF!="No Data",1,IF(#REF!&lt;&gt;"",1,0))</f>
        <v>#REF!</v>
      </c>
      <c r="U155" s="211" t="e">
        <f>IF('Crisis Indicator Data'!#REF!="No Data",1,IF(#REF!&lt;&gt;"",1,0))</f>
        <v>#REF!</v>
      </c>
      <c r="V155" s="211" t="e">
        <f>IF('Crisis Indicator Data'!#REF!="No Data",1,IF(#REF!&lt;&gt;"",1,0))</f>
        <v>#REF!</v>
      </c>
      <c r="W155" s="211" t="e">
        <f>IF('Crisis Indicator Data'!#REF!="No Data",1,IF(#REF!&lt;&gt;"",1,0))</f>
        <v>#REF!</v>
      </c>
      <c r="X155" s="211" t="e">
        <f>IF('Crisis Indicator Data'!#REF!="No Data",1,IF(#REF!&lt;&gt;"",1,0))</f>
        <v>#REF!</v>
      </c>
      <c r="Y155" s="211" t="e">
        <f>IF('Crisis Indicator Data'!#REF!="No Data",1,IF(#REF!&lt;&gt;"",1,0))</f>
        <v>#REF!</v>
      </c>
      <c r="Z155" s="211" t="e">
        <f>IF('Crisis Indicator Data'!#REF!="No Data",1,IF(#REF!&lt;&gt;"",1,0))</f>
        <v>#REF!</v>
      </c>
      <c r="AA155" s="211" t="e">
        <f>IF('Crisis Indicator Data'!#REF!="No Data",1,IF(#REF!&lt;&gt;"",1,0))</f>
        <v>#REF!</v>
      </c>
      <c r="AB155" s="211" t="e">
        <f>IF('Crisis Indicator Data'!#REF!="No Data",1,IF(#REF!&lt;&gt;"",1,0))</f>
        <v>#REF!</v>
      </c>
      <c r="AC155" s="211" t="e">
        <f>IF('Crisis Indicator Data'!#REF!="No Data",1,IF(#REF!&lt;&gt;"",1,0))</f>
        <v>#REF!</v>
      </c>
      <c r="AD155" s="211" t="e">
        <f>IF('Crisis Indicator Data'!#REF!="No Data",1,IF(#REF!&lt;&gt;"",1,0))</f>
        <v>#REF!</v>
      </c>
      <c r="AE155" s="211" t="e">
        <f>IF('Crisis Indicator Data'!#REF!="No Data",1,IF(#REF!&lt;&gt;"",1,0))</f>
        <v>#REF!</v>
      </c>
      <c r="AF155" s="211" t="e">
        <f>IF('Crisis Indicator Data'!#REF!="No Data",1,IF(#REF!&lt;&gt;"",1,0))</f>
        <v>#REF!</v>
      </c>
      <c r="AG155" s="211" t="e">
        <f>IF('Crisis Indicator Data'!#REF!="No Data",1,IF(#REF!&lt;&gt;"",1,0))</f>
        <v>#REF!</v>
      </c>
      <c r="AH155" s="211" t="e">
        <f>IF('Crisis Indicator Data'!#REF!="No Data",1,IF(#REF!&lt;&gt;"",1,0))</f>
        <v>#REF!</v>
      </c>
      <c r="AI155" s="211" t="e">
        <f>IF('Crisis Indicator Data'!#REF!="No Data",1,IF(#REF!&lt;&gt;"",1,0))</f>
        <v>#REF!</v>
      </c>
      <c r="AJ155" s="211" t="e">
        <f>IF('Crisis Indicator Data'!#REF!="No Data",1,IF(#REF!&lt;&gt;"",1,0))</f>
        <v>#REF!</v>
      </c>
      <c r="AK155" s="211" t="e">
        <f>IF('Crisis Indicator Data'!#REF!="No Data",1,IF(#REF!&lt;&gt;"",1,0))</f>
        <v>#REF!</v>
      </c>
      <c r="AL155" s="211" t="e">
        <f>IF('Crisis Indicator Data'!#REF!="No Data",1,IF(#REF!&lt;&gt;"",1,0))</f>
        <v>#REF!</v>
      </c>
      <c r="AM155" s="211" t="e">
        <f>IF('Crisis Indicator Data'!#REF!="No Data",1,IF(#REF!&lt;&gt;"",1,0))</f>
        <v>#REF!</v>
      </c>
      <c r="AN155" s="211" t="e">
        <f>IF('Crisis Indicator Data'!#REF!="No Data",1,IF(#REF!&lt;&gt;"",1,0))</f>
        <v>#REF!</v>
      </c>
      <c r="AO155" s="211" t="e">
        <f>IF('Crisis Indicator Data'!#REF!="No Data",1,IF(#REF!&lt;&gt;"",1,0))</f>
        <v>#REF!</v>
      </c>
      <c r="AP155" s="211" t="e">
        <f>IF('Crisis Indicator Data'!#REF!="No Data",1,IF(#REF!&lt;&gt;"",1,0))</f>
        <v>#REF!</v>
      </c>
      <c r="AQ155" s="211" t="e">
        <f>IF('Crisis Indicator Data'!#REF!="No Data",1,IF(#REF!&lt;&gt;"",1,0))</f>
        <v>#REF!</v>
      </c>
      <c r="AR155" s="211" t="e">
        <f>IF('Crisis Indicator Data'!#REF!="No Data",1,IF(#REF!&lt;&gt;"",1,0))</f>
        <v>#REF!</v>
      </c>
      <c r="AS155" s="211" t="e">
        <f>IF('Crisis Indicator Data'!#REF!="No Data",1,IF(#REF!&lt;&gt;"",1,0))</f>
        <v>#REF!</v>
      </c>
      <c r="AT155" s="211" t="e">
        <f>IF('Crisis Indicator Data'!#REF!="No Data",1,IF(#REF!&lt;&gt;"",1,0))</f>
        <v>#REF!</v>
      </c>
      <c r="AU155" s="211" t="e">
        <f>IF('Crisis Indicator Data'!#REF!="No Data",1,IF(#REF!&lt;&gt;"",1,0))</f>
        <v>#REF!</v>
      </c>
      <c r="AV155" s="211" t="e">
        <f>IF('Crisis Indicator Data'!#REF!="No Data",1,IF(#REF!&lt;&gt;"",1,0))</f>
        <v>#REF!</v>
      </c>
      <c r="AW155" s="211" t="e">
        <f>IF('Crisis Indicator Data'!#REF!="No Data",1,IF(#REF!&lt;&gt;"",1,0))</f>
        <v>#REF!</v>
      </c>
      <c r="AX155" s="211" t="e">
        <f>IF('Crisis Indicator Data'!#REF!="No Data",1,IF(#REF!&lt;&gt;"",1,0))</f>
        <v>#REF!</v>
      </c>
      <c r="AY155" s="211" t="e">
        <f>IF('Crisis Indicator Data'!#REF!="No Data",1,IF(#REF!&lt;&gt;"",1,0))</f>
        <v>#REF!</v>
      </c>
      <c r="AZ155" s="211" t="e">
        <f>IF('Crisis Indicator Data'!#REF!="No Data",1,IF(#REF!&lt;&gt;"",1,0))</f>
        <v>#REF!</v>
      </c>
      <c r="BA155" t="e">
        <f t="shared" si="8"/>
        <v>#REF!</v>
      </c>
      <c r="BB155" s="22" t="e">
        <f t="shared" si="9"/>
        <v>#REF!</v>
      </c>
    </row>
    <row r="156" spans="1:54" x14ac:dyDescent="0.25">
      <c r="A156" t="s">
        <v>8602</v>
      </c>
      <c r="B156" s="211" t="e">
        <f>IF('Crisis Indicator Data'!#REF!="No Data",1,IF(#REF!&lt;&gt;"",1,0))</f>
        <v>#REF!</v>
      </c>
      <c r="C156" s="211" t="e">
        <f>IF('Crisis Indicator Data'!#REF!="No Data",1,IF(#REF!&lt;&gt;"",1,0))</f>
        <v>#REF!</v>
      </c>
      <c r="D156" s="211" t="e">
        <f>IF('Crisis Indicator Data'!#REF!="No Data",1,IF(#REF!&lt;&gt;"",1,0))</f>
        <v>#REF!</v>
      </c>
      <c r="E156" s="211" t="e">
        <f>IF('Crisis Indicator Data'!#REF!="No Data",1,IF(#REF!&lt;&gt;"",1,0))</f>
        <v>#REF!</v>
      </c>
      <c r="F156" s="211" t="e">
        <f>IF('Crisis Indicator Data'!#REF!="No Data",1,IF(#REF!&lt;&gt;"",1,0))</f>
        <v>#REF!</v>
      </c>
      <c r="G156" s="211" t="e">
        <f>IF('Crisis Indicator Data'!#REF!="No Data",1,IF(#REF!&lt;&gt;"",1,0))</f>
        <v>#REF!</v>
      </c>
      <c r="H156" s="211" t="e">
        <f>IF('Crisis Indicator Data'!#REF!="No Data",1,IF(#REF!&lt;&gt;"",1,0))</f>
        <v>#REF!</v>
      </c>
      <c r="I156" s="211" t="e">
        <f>IF('Crisis Indicator Data'!#REF!="No Data",1,IF(#REF!&lt;&gt;"",1,0))</f>
        <v>#REF!</v>
      </c>
      <c r="J156" s="211" t="e">
        <f>IF('Crisis Indicator Data'!#REF!="No Data",1,IF(#REF!&lt;&gt;"",1,0))</f>
        <v>#REF!</v>
      </c>
      <c r="K156" s="211" t="e">
        <f>IF('Crisis Indicator Data'!#REF!="No Data",1,IF(#REF!&lt;&gt;"",1,0))</f>
        <v>#REF!</v>
      </c>
      <c r="L156" s="211" t="e">
        <f>IF('Crisis Indicator Data'!#REF!="No Data",1,IF(#REF!&lt;&gt;"",1,0))</f>
        <v>#REF!</v>
      </c>
      <c r="M156" s="211" t="e">
        <f>IF('Crisis Indicator Data'!#REF!="No Data",1,IF(#REF!&lt;&gt;"",1,0))</f>
        <v>#REF!</v>
      </c>
      <c r="N156" s="211" t="e">
        <f>IF('Crisis Indicator Data'!#REF!="No Data",1,IF(#REF!&lt;&gt;"",1,0))</f>
        <v>#REF!</v>
      </c>
      <c r="O156" s="211" t="e">
        <f>IF('Crisis Indicator Data'!#REF!="No Data",1,IF(#REF!&lt;&gt;"",1,0))</f>
        <v>#REF!</v>
      </c>
      <c r="P156" s="211" t="e">
        <f>IF('Crisis Indicator Data'!#REF!="No Data",1,IF(#REF!&lt;&gt;"",1,0))</f>
        <v>#REF!</v>
      </c>
      <c r="Q156" s="211" t="e">
        <f>IF('Crisis Indicator Data'!#REF!="No Data",1,IF(#REF!&lt;&gt;"",1,0))</f>
        <v>#REF!</v>
      </c>
      <c r="R156" s="211" t="e">
        <f>IF('Crisis Indicator Data'!#REF!="No Data",1,IF(#REF!&lt;&gt;"",1,0))</f>
        <v>#REF!</v>
      </c>
      <c r="S156" s="211" t="e">
        <f>IF('Crisis Indicator Data'!#REF!="No Data",1,IF(#REF!&lt;&gt;"",1,0))</f>
        <v>#REF!</v>
      </c>
      <c r="T156" s="211" t="e">
        <f>IF('Crisis Indicator Data'!#REF!="No Data",1,IF(#REF!&lt;&gt;"",1,0))</f>
        <v>#REF!</v>
      </c>
      <c r="U156" s="211" t="e">
        <f>IF('Crisis Indicator Data'!#REF!="No Data",1,IF(#REF!&lt;&gt;"",1,0))</f>
        <v>#REF!</v>
      </c>
      <c r="V156" s="211" t="e">
        <f>IF('Crisis Indicator Data'!#REF!="No Data",1,IF(#REF!&lt;&gt;"",1,0))</f>
        <v>#REF!</v>
      </c>
      <c r="W156" s="211" t="e">
        <f>IF('Crisis Indicator Data'!#REF!="No Data",1,IF(#REF!&lt;&gt;"",1,0))</f>
        <v>#REF!</v>
      </c>
      <c r="X156" s="211" t="e">
        <f>IF('Crisis Indicator Data'!#REF!="No Data",1,IF(#REF!&lt;&gt;"",1,0))</f>
        <v>#REF!</v>
      </c>
      <c r="Y156" s="211" t="e">
        <f>IF('Crisis Indicator Data'!#REF!="No Data",1,IF(#REF!&lt;&gt;"",1,0))</f>
        <v>#REF!</v>
      </c>
      <c r="Z156" s="211" t="e">
        <f>IF('Crisis Indicator Data'!#REF!="No Data",1,IF(#REF!&lt;&gt;"",1,0))</f>
        <v>#REF!</v>
      </c>
      <c r="AA156" s="211" t="e">
        <f>IF('Crisis Indicator Data'!#REF!="No Data",1,IF(#REF!&lt;&gt;"",1,0))</f>
        <v>#REF!</v>
      </c>
      <c r="AB156" s="211" t="e">
        <f>IF('Crisis Indicator Data'!#REF!="No Data",1,IF(#REF!&lt;&gt;"",1,0))</f>
        <v>#REF!</v>
      </c>
      <c r="AC156" s="211" t="e">
        <f>IF('Crisis Indicator Data'!#REF!="No Data",1,IF(#REF!&lt;&gt;"",1,0))</f>
        <v>#REF!</v>
      </c>
      <c r="AD156" s="211" t="e">
        <f>IF('Crisis Indicator Data'!#REF!="No Data",1,IF(#REF!&lt;&gt;"",1,0))</f>
        <v>#REF!</v>
      </c>
      <c r="AE156" s="211" t="e">
        <f>IF('Crisis Indicator Data'!#REF!="No Data",1,IF(#REF!&lt;&gt;"",1,0))</f>
        <v>#REF!</v>
      </c>
      <c r="AF156" s="211" t="e">
        <f>IF('Crisis Indicator Data'!#REF!="No Data",1,IF(#REF!&lt;&gt;"",1,0))</f>
        <v>#REF!</v>
      </c>
      <c r="AG156" s="211" t="e">
        <f>IF('Crisis Indicator Data'!#REF!="No Data",1,IF(#REF!&lt;&gt;"",1,0))</f>
        <v>#REF!</v>
      </c>
      <c r="AH156" s="211" t="e">
        <f>IF('Crisis Indicator Data'!#REF!="No Data",1,IF(#REF!&lt;&gt;"",1,0))</f>
        <v>#REF!</v>
      </c>
      <c r="AI156" s="211" t="e">
        <f>IF('Crisis Indicator Data'!#REF!="No Data",1,IF(#REF!&lt;&gt;"",1,0))</f>
        <v>#REF!</v>
      </c>
      <c r="AJ156" s="211" t="e">
        <f>IF('Crisis Indicator Data'!#REF!="No Data",1,IF(#REF!&lt;&gt;"",1,0))</f>
        <v>#REF!</v>
      </c>
      <c r="AK156" s="211" t="e">
        <f>IF('Crisis Indicator Data'!#REF!="No Data",1,IF(#REF!&lt;&gt;"",1,0))</f>
        <v>#REF!</v>
      </c>
      <c r="AL156" s="211" t="e">
        <f>IF('Crisis Indicator Data'!#REF!="No Data",1,IF(#REF!&lt;&gt;"",1,0))</f>
        <v>#REF!</v>
      </c>
      <c r="AM156" s="211" t="e">
        <f>IF('Crisis Indicator Data'!#REF!="No Data",1,IF(#REF!&lt;&gt;"",1,0))</f>
        <v>#REF!</v>
      </c>
      <c r="AN156" s="211" t="e">
        <f>IF('Crisis Indicator Data'!#REF!="No Data",1,IF(#REF!&lt;&gt;"",1,0))</f>
        <v>#REF!</v>
      </c>
      <c r="AO156" s="211" t="e">
        <f>IF('Crisis Indicator Data'!#REF!="No Data",1,IF(#REF!&lt;&gt;"",1,0))</f>
        <v>#REF!</v>
      </c>
      <c r="AP156" s="211" t="e">
        <f>IF('Crisis Indicator Data'!#REF!="No Data",1,IF(#REF!&lt;&gt;"",1,0))</f>
        <v>#REF!</v>
      </c>
      <c r="AQ156" s="211" t="e">
        <f>IF('Crisis Indicator Data'!#REF!="No Data",1,IF(#REF!&lt;&gt;"",1,0))</f>
        <v>#REF!</v>
      </c>
      <c r="AR156" s="211" t="e">
        <f>IF('Crisis Indicator Data'!#REF!="No Data",1,IF(#REF!&lt;&gt;"",1,0))</f>
        <v>#REF!</v>
      </c>
      <c r="AS156" s="211" t="e">
        <f>IF('Crisis Indicator Data'!#REF!="No Data",1,IF(#REF!&lt;&gt;"",1,0))</f>
        <v>#REF!</v>
      </c>
      <c r="AT156" s="211" t="e">
        <f>IF('Crisis Indicator Data'!#REF!="No Data",1,IF(#REF!&lt;&gt;"",1,0))</f>
        <v>#REF!</v>
      </c>
      <c r="AU156" s="211" t="e">
        <f>IF('Crisis Indicator Data'!#REF!="No Data",1,IF(#REF!&lt;&gt;"",1,0))</f>
        <v>#REF!</v>
      </c>
      <c r="AV156" s="211" t="e">
        <f>IF('Crisis Indicator Data'!#REF!="No Data",1,IF(#REF!&lt;&gt;"",1,0))</f>
        <v>#REF!</v>
      </c>
      <c r="AW156" s="211" t="e">
        <f>IF('Crisis Indicator Data'!#REF!="No Data",1,IF(#REF!&lt;&gt;"",1,0))</f>
        <v>#REF!</v>
      </c>
      <c r="AX156" s="211" t="e">
        <f>IF('Crisis Indicator Data'!#REF!="No Data",1,IF(#REF!&lt;&gt;"",1,0))</f>
        <v>#REF!</v>
      </c>
      <c r="AY156" s="211" t="e">
        <f>IF('Crisis Indicator Data'!#REF!="No Data",1,IF(#REF!&lt;&gt;"",1,0))</f>
        <v>#REF!</v>
      </c>
      <c r="AZ156" s="211" t="e">
        <f>IF('Crisis Indicator Data'!#REF!="No Data",1,IF(#REF!&lt;&gt;"",1,0))</f>
        <v>#REF!</v>
      </c>
      <c r="BA156" t="e">
        <f t="shared" si="8"/>
        <v>#REF!</v>
      </c>
      <c r="BB156" s="22" t="e">
        <f t="shared" si="9"/>
        <v>#REF!</v>
      </c>
    </row>
    <row r="157" spans="1:54" x14ac:dyDescent="0.25">
      <c r="A157" t="s">
        <v>8606</v>
      </c>
      <c r="B157" s="211" t="e">
        <f>IF('Crisis Indicator Data'!#REF!="No Data",1,IF(#REF!&lt;&gt;"",1,0))</f>
        <v>#REF!</v>
      </c>
      <c r="C157" s="211" t="e">
        <f>IF('Crisis Indicator Data'!#REF!="No Data",1,IF(#REF!&lt;&gt;"",1,0))</f>
        <v>#REF!</v>
      </c>
      <c r="D157" s="211" t="e">
        <f>IF('Crisis Indicator Data'!#REF!="No Data",1,IF(#REF!&lt;&gt;"",1,0))</f>
        <v>#REF!</v>
      </c>
      <c r="E157" s="211" t="e">
        <f>IF('Crisis Indicator Data'!#REF!="No Data",1,IF(#REF!&lt;&gt;"",1,0))</f>
        <v>#REF!</v>
      </c>
      <c r="F157" s="211" t="e">
        <f>IF('Crisis Indicator Data'!#REF!="No Data",1,IF(#REF!&lt;&gt;"",1,0))</f>
        <v>#REF!</v>
      </c>
      <c r="G157" s="211" t="e">
        <f>IF('Crisis Indicator Data'!#REF!="No Data",1,IF(#REF!&lt;&gt;"",1,0))</f>
        <v>#REF!</v>
      </c>
      <c r="H157" s="211" t="e">
        <f>IF('Crisis Indicator Data'!#REF!="No Data",1,IF(#REF!&lt;&gt;"",1,0))</f>
        <v>#REF!</v>
      </c>
      <c r="I157" s="211" t="e">
        <f>IF('Crisis Indicator Data'!#REF!="No Data",1,IF(#REF!&lt;&gt;"",1,0))</f>
        <v>#REF!</v>
      </c>
      <c r="J157" s="211" t="e">
        <f>IF('Crisis Indicator Data'!#REF!="No Data",1,IF(#REF!&lt;&gt;"",1,0))</f>
        <v>#REF!</v>
      </c>
      <c r="K157" s="211" t="e">
        <f>IF('Crisis Indicator Data'!#REF!="No Data",1,IF(#REF!&lt;&gt;"",1,0))</f>
        <v>#REF!</v>
      </c>
      <c r="L157" s="211" t="e">
        <f>IF('Crisis Indicator Data'!#REF!="No Data",1,IF(#REF!&lt;&gt;"",1,0))</f>
        <v>#REF!</v>
      </c>
      <c r="M157" s="211" t="e">
        <f>IF('Crisis Indicator Data'!#REF!="No Data",1,IF(#REF!&lt;&gt;"",1,0))</f>
        <v>#REF!</v>
      </c>
      <c r="N157" s="211" t="e">
        <f>IF('Crisis Indicator Data'!#REF!="No Data",1,IF(#REF!&lt;&gt;"",1,0))</f>
        <v>#REF!</v>
      </c>
      <c r="O157" s="211" t="e">
        <f>IF('Crisis Indicator Data'!#REF!="No Data",1,IF(#REF!&lt;&gt;"",1,0))</f>
        <v>#REF!</v>
      </c>
      <c r="P157" s="211" t="e">
        <f>IF('Crisis Indicator Data'!#REF!="No Data",1,IF(#REF!&lt;&gt;"",1,0))</f>
        <v>#REF!</v>
      </c>
      <c r="Q157" s="211" t="e">
        <f>IF('Crisis Indicator Data'!#REF!="No Data",1,IF(#REF!&lt;&gt;"",1,0))</f>
        <v>#REF!</v>
      </c>
      <c r="R157" s="211" t="e">
        <f>IF('Crisis Indicator Data'!#REF!="No Data",1,IF(#REF!&lt;&gt;"",1,0))</f>
        <v>#REF!</v>
      </c>
      <c r="S157" s="211" t="e">
        <f>IF('Crisis Indicator Data'!#REF!="No Data",1,IF(#REF!&lt;&gt;"",1,0))</f>
        <v>#REF!</v>
      </c>
      <c r="T157" s="211" t="e">
        <f>IF('Crisis Indicator Data'!#REF!="No Data",1,IF(#REF!&lt;&gt;"",1,0))</f>
        <v>#REF!</v>
      </c>
      <c r="U157" s="211" t="e">
        <f>IF('Crisis Indicator Data'!#REF!="No Data",1,IF(#REF!&lt;&gt;"",1,0))</f>
        <v>#REF!</v>
      </c>
      <c r="V157" s="211" t="e">
        <f>IF('Crisis Indicator Data'!#REF!="No Data",1,IF(#REF!&lt;&gt;"",1,0))</f>
        <v>#REF!</v>
      </c>
      <c r="W157" s="211" t="e">
        <f>IF('Crisis Indicator Data'!#REF!="No Data",1,IF(#REF!&lt;&gt;"",1,0))</f>
        <v>#REF!</v>
      </c>
      <c r="X157" s="211" t="e">
        <f>IF('Crisis Indicator Data'!#REF!="No Data",1,IF(#REF!&lt;&gt;"",1,0))</f>
        <v>#REF!</v>
      </c>
      <c r="Y157" s="211" t="e">
        <f>IF('Crisis Indicator Data'!#REF!="No Data",1,IF(#REF!&lt;&gt;"",1,0))</f>
        <v>#REF!</v>
      </c>
      <c r="Z157" s="211" t="e">
        <f>IF('Crisis Indicator Data'!#REF!="No Data",1,IF(#REF!&lt;&gt;"",1,0))</f>
        <v>#REF!</v>
      </c>
      <c r="AA157" s="211" t="e">
        <f>IF('Crisis Indicator Data'!#REF!="No Data",1,IF(#REF!&lt;&gt;"",1,0))</f>
        <v>#REF!</v>
      </c>
      <c r="AB157" s="211" t="e">
        <f>IF('Crisis Indicator Data'!#REF!="No Data",1,IF(#REF!&lt;&gt;"",1,0))</f>
        <v>#REF!</v>
      </c>
      <c r="AC157" s="211" t="e">
        <f>IF('Crisis Indicator Data'!#REF!="No Data",1,IF(#REF!&lt;&gt;"",1,0))</f>
        <v>#REF!</v>
      </c>
      <c r="AD157" s="211" t="e">
        <f>IF('Crisis Indicator Data'!#REF!="No Data",1,IF(#REF!&lt;&gt;"",1,0))</f>
        <v>#REF!</v>
      </c>
      <c r="AE157" s="211" t="e">
        <f>IF('Crisis Indicator Data'!#REF!="No Data",1,IF(#REF!&lt;&gt;"",1,0))</f>
        <v>#REF!</v>
      </c>
      <c r="AF157" s="211" t="e">
        <f>IF('Crisis Indicator Data'!#REF!="No Data",1,IF(#REF!&lt;&gt;"",1,0))</f>
        <v>#REF!</v>
      </c>
      <c r="AG157" s="211" t="e">
        <f>IF('Crisis Indicator Data'!#REF!="No Data",1,IF(#REF!&lt;&gt;"",1,0))</f>
        <v>#REF!</v>
      </c>
      <c r="AH157" s="211" t="e">
        <f>IF('Crisis Indicator Data'!#REF!="No Data",1,IF(#REF!&lt;&gt;"",1,0))</f>
        <v>#REF!</v>
      </c>
      <c r="AI157" s="211" t="e">
        <f>IF('Crisis Indicator Data'!#REF!="No Data",1,IF(#REF!&lt;&gt;"",1,0))</f>
        <v>#REF!</v>
      </c>
      <c r="AJ157" s="211" t="e">
        <f>IF('Crisis Indicator Data'!#REF!="No Data",1,IF(#REF!&lt;&gt;"",1,0))</f>
        <v>#REF!</v>
      </c>
      <c r="AK157" s="211" t="e">
        <f>IF('Crisis Indicator Data'!#REF!="No Data",1,IF(#REF!&lt;&gt;"",1,0))</f>
        <v>#REF!</v>
      </c>
      <c r="AL157" s="211" t="e">
        <f>IF('Crisis Indicator Data'!#REF!="No Data",1,IF(#REF!&lt;&gt;"",1,0))</f>
        <v>#REF!</v>
      </c>
      <c r="AM157" s="211" t="e">
        <f>IF('Crisis Indicator Data'!#REF!="No Data",1,IF(#REF!&lt;&gt;"",1,0))</f>
        <v>#REF!</v>
      </c>
      <c r="AN157" s="211" t="e">
        <f>IF('Crisis Indicator Data'!#REF!="No Data",1,IF(#REF!&lt;&gt;"",1,0))</f>
        <v>#REF!</v>
      </c>
      <c r="AO157" s="211" t="e">
        <f>IF('Crisis Indicator Data'!#REF!="No Data",1,IF(#REF!&lt;&gt;"",1,0))</f>
        <v>#REF!</v>
      </c>
      <c r="AP157" s="211" t="e">
        <f>IF('Crisis Indicator Data'!#REF!="No Data",1,IF(#REF!&lt;&gt;"",1,0))</f>
        <v>#REF!</v>
      </c>
      <c r="AQ157" s="211" t="e">
        <f>IF('Crisis Indicator Data'!#REF!="No Data",1,IF(#REF!&lt;&gt;"",1,0))</f>
        <v>#REF!</v>
      </c>
      <c r="AR157" s="211" t="e">
        <f>IF('Crisis Indicator Data'!#REF!="No Data",1,IF(#REF!&lt;&gt;"",1,0))</f>
        <v>#REF!</v>
      </c>
      <c r="AS157" s="211" t="e">
        <f>IF('Crisis Indicator Data'!#REF!="No Data",1,IF(#REF!&lt;&gt;"",1,0))</f>
        <v>#REF!</v>
      </c>
      <c r="AT157" s="211" t="e">
        <f>IF('Crisis Indicator Data'!#REF!="No Data",1,IF(#REF!&lt;&gt;"",1,0))</f>
        <v>#REF!</v>
      </c>
      <c r="AU157" s="211" t="e">
        <f>IF('Crisis Indicator Data'!#REF!="No Data",1,IF(#REF!&lt;&gt;"",1,0))</f>
        <v>#REF!</v>
      </c>
      <c r="AV157" s="211" t="e">
        <f>IF('Crisis Indicator Data'!#REF!="No Data",1,IF(#REF!&lt;&gt;"",1,0))</f>
        <v>#REF!</v>
      </c>
      <c r="AW157" s="211" t="e">
        <f>IF('Crisis Indicator Data'!#REF!="No Data",1,IF(#REF!&lt;&gt;"",1,0))</f>
        <v>#REF!</v>
      </c>
      <c r="AX157" s="211" t="e">
        <f>IF('Crisis Indicator Data'!#REF!="No Data",1,IF(#REF!&lt;&gt;"",1,0))</f>
        <v>#REF!</v>
      </c>
      <c r="AY157" s="211" t="e">
        <f>IF('Crisis Indicator Data'!#REF!="No Data",1,IF(#REF!&lt;&gt;"",1,0))</f>
        <v>#REF!</v>
      </c>
      <c r="AZ157" s="211" t="e">
        <f>IF('Crisis Indicator Data'!#REF!="No Data",1,IF(#REF!&lt;&gt;"",1,0))</f>
        <v>#REF!</v>
      </c>
      <c r="BA157" t="e">
        <f t="shared" si="8"/>
        <v>#REF!</v>
      </c>
      <c r="BB157" s="22" t="e">
        <f t="shared" si="9"/>
        <v>#REF!</v>
      </c>
    </row>
    <row r="158" spans="1:54" x14ac:dyDescent="0.25">
      <c r="A158" t="s">
        <v>8660</v>
      </c>
      <c r="B158" s="211" t="e">
        <f>IF('Crisis Indicator Data'!#REF!="No Data",1,IF(#REF!&lt;&gt;"",1,0))</f>
        <v>#REF!</v>
      </c>
      <c r="C158" s="211" t="e">
        <f>IF('Crisis Indicator Data'!#REF!="No Data",1,IF(#REF!&lt;&gt;"",1,0))</f>
        <v>#REF!</v>
      </c>
      <c r="D158" s="211" t="e">
        <f>IF('Crisis Indicator Data'!#REF!="No Data",1,IF(#REF!&lt;&gt;"",1,0))</f>
        <v>#REF!</v>
      </c>
      <c r="E158" s="211" t="e">
        <f>IF('Crisis Indicator Data'!#REF!="No Data",1,IF(#REF!&lt;&gt;"",1,0))</f>
        <v>#REF!</v>
      </c>
      <c r="F158" s="211" t="e">
        <f>IF('Crisis Indicator Data'!#REF!="No Data",1,IF(#REF!&lt;&gt;"",1,0))</f>
        <v>#REF!</v>
      </c>
      <c r="G158" s="211" t="e">
        <f>IF('Crisis Indicator Data'!#REF!="No Data",1,IF(#REF!&lt;&gt;"",1,0))</f>
        <v>#REF!</v>
      </c>
      <c r="H158" s="211" t="e">
        <f>IF('Crisis Indicator Data'!#REF!="No Data",1,IF(#REF!&lt;&gt;"",1,0))</f>
        <v>#REF!</v>
      </c>
      <c r="I158" s="211" t="e">
        <f>IF('Crisis Indicator Data'!#REF!="No Data",1,IF(#REF!&lt;&gt;"",1,0))</f>
        <v>#REF!</v>
      </c>
      <c r="J158" s="211" t="e">
        <f>IF('Crisis Indicator Data'!#REF!="No Data",1,IF(#REF!&lt;&gt;"",1,0))</f>
        <v>#REF!</v>
      </c>
      <c r="K158" s="211" t="e">
        <f>IF('Crisis Indicator Data'!#REF!="No Data",1,IF(#REF!&lt;&gt;"",1,0))</f>
        <v>#REF!</v>
      </c>
      <c r="L158" s="211" t="e">
        <f>IF('Crisis Indicator Data'!#REF!="No Data",1,IF(#REF!&lt;&gt;"",1,0))</f>
        <v>#REF!</v>
      </c>
      <c r="M158" s="211" t="e">
        <f>IF('Crisis Indicator Data'!#REF!="No Data",1,IF(#REF!&lt;&gt;"",1,0))</f>
        <v>#REF!</v>
      </c>
      <c r="N158" s="211" t="e">
        <f>IF('Crisis Indicator Data'!#REF!="No Data",1,IF(#REF!&lt;&gt;"",1,0))</f>
        <v>#REF!</v>
      </c>
      <c r="O158" s="211" t="e">
        <f>IF('Crisis Indicator Data'!#REF!="No Data",1,IF(#REF!&lt;&gt;"",1,0))</f>
        <v>#REF!</v>
      </c>
      <c r="P158" s="211" t="e">
        <f>IF('Crisis Indicator Data'!#REF!="No Data",1,IF(#REF!&lt;&gt;"",1,0))</f>
        <v>#REF!</v>
      </c>
      <c r="Q158" s="211" t="e">
        <f>IF('Crisis Indicator Data'!#REF!="No Data",1,IF(#REF!&lt;&gt;"",1,0))</f>
        <v>#REF!</v>
      </c>
      <c r="R158" s="211" t="e">
        <f>IF('Crisis Indicator Data'!#REF!="No Data",1,IF(#REF!&lt;&gt;"",1,0))</f>
        <v>#REF!</v>
      </c>
      <c r="S158" s="211" t="e">
        <f>IF('Crisis Indicator Data'!#REF!="No Data",1,IF(#REF!&lt;&gt;"",1,0))</f>
        <v>#REF!</v>
      </c>
      <c r="T158" s="211" t="e">
        <f>IF('Crisis Indicator Data'!#REF!="No Data",1,IF(#REF!&lt;&gt;"",1,0))</f>
        <v>#REF!</v>
      </c>
      <c r="U158" s="211" t="e">
        <f>IF('Crisis Indicator Data'!#REF!="No Data",1,IF(#REF!&lt;&gt;"",1,0))</f>
        <v>#REF!</v>
      </c>
      <c r="V158" s="211" t="e">
        <f>IF('Crisis Indicator Data'!#REF!="No Data",1,IF(#REF!&lt;&gt;"",1,0))</f>
        <v>#REF!</v>
      </c>
      <c r="W158" s="211" t="e">
        <f>IF('Crisis Indicator Data'!#REF!="No Data",1,IF(#REF!&lt;&gt;"",1,0))</f>
        <v>#REF!</v>
      </c>
      <c r="X158" s="211" t="e">
        <f>IF('Crisis Indicator Data'!#REF!="No Data",1,IF(#REF!&lt;&gt;"",1,0))</f>
        <v>#REF!</v>
      </c>
      <c r="Y158" s="211" t="e">
        <f>IF('Crisis Indicator Data'!#REF!="No Data",1,IF(#REF!&lt;&gt;"",1,0))</f>
        <v>#REF!</v>
      </c>
      <c r="Z158" s="211" t="e">
        <f>IF('Crisis Indicator Data'!#REF!="No Data",1,IF(#REF!&lt;&gt;"",1,0))</f>
        <v>#REF!</v>
      </c>
      <c r="AA158" s="211" t="e">
        <f>IF('Crisis Indicator Data'!#REF!="No Data",1,IF(#REF!&lt;&gt;"",1,0))</f>
        <v>#REF!</v>
      </c>
      <c r="AB158" s="211" t="e">
        <f>IF('Crisis Indicator Data'!#REF!="No Data",1,IF(#REF!&lt;&gt;"",1,0))</f>
        <v>#REF!</v>
      </c>
      <c r="AC158" s="211" t="e">
        <f>IF('Crisis Indicator Data'!#REF!="No Data",1,IF(#REF!&lt;&gt;"",1,0))</f>
        <v>#REF!</v>
      </c>
      <c r="AD158" s="211" t="e">
        <f>IF('Crisis Indicator Data'!#REF!="No Data",1,IF(#REF!&lt;&gt;"",1,0))</f>
        <v>#REF!</v>
      </c>
      <c r="AE158" s="211" t="e">
        <f>IF('Crisis Indicator Data'!#REF!="No Data",1,IF(#REF!&lt;&gt;"",1,0))</f>
        <v>#REF!</v>
      </c>
      <c r="AF158" s="211" t="e">
        <f>IF('Crisis Indicator Data'!#REF!="No Data",1,IF(#REF!&lt;&gt;"",1,0))</f>
        <v>#REF!</v>
      </c>
      <c r="AG158" s="211" t="e">
        <f>IF('Crisis Indicator Data'!#REF!="No Data",1,IF(#REF!&lt;&gt;"",1,0))</f>
        <v>#REF!</v>
      </c>
      <c r="AH158" s="211" t="e">
        <f>IF('Crisis Indicator Data'!#REF!="No Data",1,IF(#REF!&lt;&gt;"",1,0))</f>
        <v>#REF!</v>
      </c>
      <c r="AI158" s="211" t="e">
        <f>IF('Crisis Indicator Data'!#REF!="No Data",1,IF(#REF!&lt;&gt;"",1,0))</f>
        <v>#REF!</v>
      </c>
      <c r="AJ158" s="211" t="e">
        <f>IF('Crisis Indicator Data'!#REF!="No Data",1,IF(#REF!&lt;&gt;"",1,0))</f>
        <v>#REF!</v>
      </c>
      <c r="AK158" s="211" t="e">
        <f>IF('Crisis Indicator Data'!#REF!="No Data",1,IF(#REF!&lt;&gt;"",1,0))</f>
        <v>#REF!</v>
      </c>
      <c r="AL158" s="211" t="e">
        <f>IF('Crisis Indicator Data'!#REF!="No Data",1,IF(#REF!&lt;&gt;"",1,0))</f>
        <v>#REF!</v>
      </c>
      <c r="AM158" s="211" t="e">
        <f>IF('Crisis Indicator Data'!#REF!="No Data",1,IF(#REF!&lt;&gt;"",1,0))</f>
        <v>#REF!</v>
      </c>
      <c r="AN158" s="211" t="e">
        <f>IF('Crisis Indicator Data'!#REF!="No Data",1,IF(#REF!&lt;&gt;"",1,0))</f>
        <v>#REF!</v>
      </c>
      <c r="AO158" s="211" t="e">
        <f>IF('Crisis Indicator Data'!#REF!="No Data",1,IF(#REF!&lt;&gt;"",1,0))</f>
        <v>#REF!</v>
      </c>
      <c r="AP158" s="211" t="e">
        <f>IF('Crisis Indicator Data'!#REF!="No Data",1,IF(#REF!&lt;&gt;"",1,0))</f>
        <v>#REF!</v>
      </c>
      <c r="AQ158" s="211" t="e">
        <f>IF('Crisis Indicator Data'!#REF!="No Data",1,IF(#REF!&lt;&gt;"",1,0))</f>
        <v>#REF!</v>
      </c>
      <c r="AR158" s="211" t="e">
        <f>IF('Crisis Indicator Data'!#REF!="No Data",1,IF(#REF!&lt;&gt;"",1,0))</f>
        <v>#REF!</v>
      </c>
      <c r="AS158" s="211" t="e">
        <f>IF('Crisis Indicator Data'!#REF!="No Data",1,IF(#REF!&lt;&gt;"",1,0))</f>
        <v>#REF!</v>
      </c>
      <c r="AT158" s="211" t="e">
        <f>IF('Crisis Indicator Data'!#REF!="No Data",1,IF(#REF!&lt;&gt;"",1,0))</f>
        <v>#REF!</v>
      </c>
      <c r="AU158" s="211" t="e">
        <f>IF('Crisis Indicator Data'!#REF!="No Data",1,IF(#REF!&lt;&gt;"",1,0))</f>
        <v>#REF!</v>
      </c>
      <c r="AV158" s="211" t="e">
        <f>IF('Crisis Indicator Data'!#REF!="No Data",1,IF(#REF!&lt;&gt;"",1,0))</f>
        <v>#REF!</v>
      </c>
      <c r="AW158" s="211" t="e">
        <f>IF('Crisis Indicator Data'!#REF!="No Data",1,IF(#REF!&lt;&gt;"",1,0))</f>
        <v>#REF!</v>
      </c>
      <c r="AX158" s="211" t="e">
        <f>IF('Crisis Indicator Data'!#REF!="No Data",1,IF(#REF!&lt;&gt;"",1,0))</f>
        <v>#REF!</v>
      </c>
      <c r="AY158" s="211" t="e">
        <f>IF('Crisis Indicator Data'!#REF!="No Data",1,IF(#REF!&lt;&gt;"",1,0))</f>
        <v>#REF!</v>
      </c>
      <c r="AZ158" s="211" t="e">
        <f>IF('Crisis Indicator Data'!#REF!="No Data",1,IF(#REF!&lt;&gt;"",1,0))</f>
        <v>#REF!</v>
      </c>
      <c r="BA158" t="e">
        <f t="shared" si="8"/>
        <v>#REF!</v>
      </c>
      <c r="BB158" s="22" t="e">
        <f t="shared" si="9"/>
        <v>#REF!</v>
      </c>
    </row>
    <row r="159" spans="1:54" x14ac:dyDescent="0.25">
      <c r="A159" t="s">
        <v>8609</v>
      </c>
      <c r="B159" s="211" t="e">
        <f>IF('Crisis Indicator Data'!#REF!="No Data",1,IF(#REF!&lt;&gt;"",1,0))</f>
        <v>#REF!</v>
      </c>
      <c r="C159" s="211" t="e">
        <f>IF('Crisis Indicator Data'!#REF!="No Data",1,IF(#REF!&lt;&gt;"",1,0))</f>
        <v>#REF!</v>
      </c>
      <c r="D159" s="211" t="e">
        <f>IF('Crisis Indicator Data'!#REF!="No Data",1,IF(#REF!&lt;&gt;"",1,0))</f>
        <v>#REF!</v>
      </c>
      <c r="E159" s="211" t="e">
        <f>IF('Crisis Indicator Data'!#REF!="No Data",1,IF(#REF!&lt;&gt;"",1,0))</f>
        <v>#REF!</v>
      </c>
      <c r="F159" s="211" t="e">
        <f>IF('Crisis Indicator Data'!#REF!="No Data",1,IF(#REF!&lt;&gt;"",1,0))</f>
        <v>#REF!</v>
      </c>
      <c r="G159" s="211" t="e">
        <f>IF('Crisis Indicator Data'!#REF!="No Data",1,IF(#REF!&lt;&gt;"",1,0))</f>
        <v>#REF!</v>
      </c>
      <c r="H159" s="211" t="e">
        <f>IF('Crisis Indicator Data'!#REF!="No Data",1,IF(#REF!&lt;&gt;"",1,0))</f>
        <v>#REF!</v>
      </c>
      <c r="I159" s="211" t="e">
        <f>IF('Crisis Indicator Data'!#REF!="No Data",1,IF(#REF!&lt;&gt;"",1,0))</f>
        <v>#REF!</v>
      </c>
      <c r="J159" s="211" t="e">
        <f>IF('Crisis Indicator Data'!#REF!="No Data",1,IF(#REF!&lt;&gt;"",1,0))</f>
        <v>#REF!</v>
      </c>
      <c r="K159" s="211" t="e">
        <f>IF('Crisis Indicator Data'!#REF!="No Data",1,IF(#REF!&lt;&gt;"",1,0))</f>
        <v>#REF!</v>
      </c>
      <c r="L159" s="211" t="e">
        <f>IF('Crisis Indicator Data'!#REF!="No Data",1,IF(#REF!&lt;&gt;"",1,0))</f>
        <v>#REF!</v>
      </c>
      <c r="M159" s="211" t="e">
        <f>IF('Crisis Indicator Data'!#REF!="No Data",1,IF(#REF!&lt;&gt;"",1,0))</f>
        <v>#REF!</v>
      </c>
      <c r="N159" s="211" t="e">
        <f>IF('Crisis Indicator Data'!#REF!="No Data",1,IF(#REF!&lt;&gt;"",1,0))</f>
        <v>#REF!</v>
      </c>
      <c r="O159" s="211" t="e">
        <f>IF('Crisis Indicator Data'!#REF!="No Data",1,IF(#REF!&lt;&gt;"",1,0))</f>
        <v>#REF!</v>
      </c>
      <c r="P159" s="211" t="e">
        <f>IF('Crisis Indicator Data'!#REF!="No Data",1,IF(#REF!&lt;&gt;"",1,0))</f>
        <v>#REF!</v>
      </c>
      <c r="Q159" s="211" t="e">
        <f>IF('Crisis Indicator Data'!#REF!="No Data",1,IF(#REF!&lt;&gt;"",1,0))</f>
        <v>#REF!</v>
      </c>
      <c r="R159" s="211" t="e">
        <f>IF('Crisis Indicator Data'!#REF!="No Data",1,IF(#REF!&lt;&gt;"",1,0))</f>
        <v>#REF!</v>
      </c>
      <c r="S159" s="211" t="e">
        <f>IF('Crisis Indicator Data'!#REF!="No Data",1,IF(#REF!&lt;&gt;"",1,0))</f>
        <v>#REF!</v>
      </c>
      <c r="T159" s="211" t="e">
        <f>IF('Crisis Indicator Data'!#REF!="No Data",1,IF(#REF!&lt;&gt;"",1,0))</f>
        <v>#REF!</v>
      </c>
      <c r="U159" s="211" t="e">
        <f>IF('Crisis Indicator Data'!#REF!="No Data",1,IF(#REF!&lt;&gt;"",1,0))</f>
        <v>#REF!</v>
      </c>
      <c r="V159" s="211" t="e">
        <f>IF('Crisis Indicator Data'!#REF!="No Data",1,IF(#REF!&lt;&gt;"",1,0))</f>
        <v>#REF!</v>
      </c>
      <c r="W159" s="211" t="e">
        <f>IF('Crisis Indicator Data'!#REF!="No Data",1,IF(#REF!&lt;&gt;"",1,0))</f>
        <v>#REF!</v>
      </c>
      <c r="X159" s="211" t="e">
        <f>IF('Crisis Indicator Data'!#REF!="No Data",1,IF(#REF!&lt;&gt;"",1,0))</f>
        <v>#REF!</v>
      </c>
      <c r="Y159" s="211" t="e">
        <f>IF('Crisis Indicator Data'!#REF!="No Data",1,IF(#REF!&lt;&gt;"",1,0))</f>
        <v>#REF!</v>
      </c>
      <c r="Z159" s="211" t="e">
        <f>IF('Crisis Indicator Data'!#REF!="No Data",1,IF(#REF!&lt;&gt;"",1,0))</f>
        <v>#REF!</v>
      </c>
      <c r="AA159" s="211" t="e">
        <f>IF('Crisis Indicator Data'!#REF!="No Data",1,IF(#REF!&lt;&gt;"",1,0))</f>
        <v>#REF!</v>
      </c>
      <c r="AB159" s="211" t="e">
        <f>IF('Crisis Indicator Data'!#REF!="No Data",1,IF(#REF!&lt;&gt;"",1,0))</f>
        <v>#REF!</v>
      </c>
      <c r="AC159" s="211" t="e">
        <f>IF('Crisis Indicator Data'!#REF!="No Data",1,IF(#REF!&lt;&gt;"",1,0))</f>
        <v>#REF!</v>
      </c>
      <c r="AD159" s="211" t="e">
        <f>IF('Crisis Indicator Data'!#REF!="No Data",1,IF(#REF!&lt;&gt;"",1,0))</f>
        <v>#REF!</v>
      </c>
      <c r="AE159" s="211" t="e">
        <f>IF('Crisis Indicator Data'!#REF!="No Data",1,IF(#REF!&lt;&gt;"",1,0))</f>
        <v>#REF!</v>
      </c>
      <c r="AF159" s="211" t="e">
        <f>IF('Crisis Indicator Data'!#REF!="No Data",1,IF(#REF!&lt;&gt;"",1,0))</f>
        <v>#REF!</v>
      </c>
      <c r="AG159" s="211" t="e">
        <f>IF('Crisis Indicator Data'!#REF!="No Data",1,IF(#REF!&lt;&gt;"",1,0))</f>
        <v>#REF!</v>
      </c>
      <c r="AH159" s="211" t="e">
        <f>IF('Crisis Indicator Data'!#REF!="No Data",1,IF(#REF!&lt;&gt;"",1,0))</f>
        <v>#REF!</v>
      </c>
      <c r="AI159" s="211" t="e">
        <f>IF('Crisis Indicator Data'!#REF!="No Data",1,IF(#REF!&lt;&gt;"",1,0))</f>
        <v>#REF!</v>
      </c>
      <c r="AJ159" s="211" t="e">
        <f>IF('Crisis Indicator Data'!#REF!="No Data",1,IF(#REF!&lt;&gt;"",1,0))</f>
        <v>#REF!</v>
      </c>
      <c r="AK159" s="211" t="e">
        <f>IF('Crisis Indicator Data'!#REF!="No Data",1,IF(#REF!&lt;&gt;"",1,0))</f>
        <v>#REF!</v>
      </c>
      <c r="AL159" s="211" t="e">
        <f>IF('Crisis Indicator Data'!#REF!="No Data",1,IF(#REF!&lt;&gt;"",1,0))</f>
        <v>#REF!</v>
      </c>
      <c r="AM159" s="211" t="e">
        <f>IF('Crisis Indicator Data'!#REF!="No Data",1,IF(#REF!&lt;&gt;"",1,0))</f>
        <v>#REF!</v>
      </c>
      <c r="AN159" s="211" t="e">
        <f>IF('Crisis Indicator Data'!#REF!="No Data",1,IF(#REF!&lt;&gt;"",1,0))</f>
        <v>#REF!</v>
      </c>
      <c r="AO159" s="211" t="e">
        <f>IF('Crisis Indicator Data'!#REF!="No Data",1,IF(#REF!&lt;&gt;"",1,0))</f>
        <v>#REF!</v>
      </c>
      <c r="AP159" s="211" t="e">
        <f>IF('Crisis Indicator Data'!#REF!="No Data",1,IF(#REF!&lt;&gt;"",1,0))</f>
        <v>#REF!</v>
      </c>
      <c r="AQ159" s="211" t="e">
        <f>IF('Crisis Indicator Data'!#REF!="No Data",1,IF(#REF!&lt;&gt;"",1,0))</f>
        <v>#REF!</v>
      </c>
      <c r="AR159" s="211" t="e">
        <f>IF('Crisis Indicator Data'!#REF!="No Data",1,IF(#REF!&lt;&gt;"",1,0))</f>
        <v>#REF!</v>
      </c>
      <c r="AS159" s="211" t="e">
        <f>IF('Crisis Indicator Data'!#REF!="No Data",1,IF(#REF!&lt;&gt;"",1,0))</f>
        <v>#REF!</v>
      </c>
      <c r="AT159" s="211" t="e">
        <f>IF('Crisis Indicator Data'!#REF!="No Data",1,IF(#REF!&lt;&gt;"",1,0))</f>
        <v>#REF!</v>
      </c>
      <c r="AU159" s="211" t="e">
        <f>IF('Crisis Indicator Data'!#REF!="No Data",1,IF(#REF!&lt;&gt;"",1,0))</f>
        <v>#REF!</v>
      </c>
      <c r="AV159" s="211" t="e">
        <f>IF('Crisis Indicator Data'!#REF!="No Data",1,IF(#REF!&lt;&gt;"",1,0))</f>
        <v>#REF!</v>
      </c>
      <c r="AW159" s="211" t="e">
        <f>IF('Crisis Indicator Data'!#REF!="No Data",1,IF(#REF!&lt;&gt;"",1,0))</f>
        <v>#REF!</v>
      </c>
      <c r="AX159" s="211" t="e">
        <f>IF('Crisis Indicator Data'!#REF!="No Data",1,IF(#REF!&lt;&gt;"",1,0))</f>
        <v>#REF!</v>
      </c>
      <c r="AY159" s="211" t="e">
        <f>IF('Crisis Indicator Data'!#REF!="No Data",1,IF(#REF!&lt;&gt;"",1,0))</f>
        <v>#REF!</v>
      </c>
      <c r="AZ159" s="211" t="e">
        <f>IF('Crisis Indicator Data'!#REF!="No Data",1,IF(#REF!&lt;&gt;"",1,0))</f>
        <v>#REF!</v>
      </c>
      <c r="BA159" t="e">
        <f t="shared" si="8"/>
        <v>#REF!</v>
      </c>
      <c r="BB159" s="22" t="e">
        <f t="shared" si="9"/>
        <v>#REF!</v>
      </c>
    </row>
    <row r="160" spans="1:54" x14ac:dyDescent="0.25">
      <c r="A160" t="s">
        <v>8446</v>
      </c>
      <c r="B160" s="211" t="e">
        <f>IF('Crisis Indicator Data'!#REF!="No Data",1,IF(#REF!&lt;&gt;"",1,0))</f>
        <v>#REF!</v>
      </c>
      <c r="C160" s="211" t="e">
        <f>IF('Crisis Indicator Data'!#REF!="No Data",1,IF(#REF!&lt;&gt;"",1,0))</f>
        <v>#REF!</v>
      </c>
      <c r="D160" s="211" t="e">
        <f>IF('Crisis Indicator Data'!#REF!="No Data",1,IF(#REF!&lt;&gt;"",1,0))</f>
        <v>#REF!</v>
      </c>
      <c r="E160" s="211" t="e">
        <f>IF('Crisis Indicator Data'!#REF!="No Data",1,IF(#REF!&lt;&gt;"",1,0))</f>
        <v>#REF!</v>
      </c>
      <c r="F160" s="211" t="e">
        <f>IF('Crisis Indicator Data'!#REF!="No Data",1,IF(#REF!&lt;&gt;"",1,0))</f>
        <v>#REF!</v>
      </c>
      <c r="G160" s="211" t="e">
        <f>IF('Crisis Indicator Data'!#REF!="No Data",1,IF(#REF!&lt;&gt;"",1,0))</f>
        <v>#REF!</v>
      </c>
      <c r="H160" s="211" t="e">
        <f>IF('Crisis Indicator Data'!#REF!="No Data",1,IF(#REF!&lt;&gt;"",1,0))</f>
        <v>#REF!</v>
      </c>
      <c r="I160" s="211" t="e">
        <f>IF('Crisis Indicator Data'!#REF!="No Data",1,IF(#REF!&lt;&gt;"",1,0))</f>
        <v>#REF!</v>
      </c>
      <c r="J160" s="211" t="e">
        <f>IF('Crisis Indicator Data'!#REF!="No Data",1,IF(#REF!&lt;&gt;"",1,0))</f>
        <v>#REF!</v>
      </c>
      <c r="K160" s="211" t="e">
        <f>IF('Crisis Indicator Data'!#REF!="No Data",1,IF(#REF!&lt;&gt;"",1,0))</f>
        <v>#REF!</v>
      </c>
      <c r="L160" s="211" t="e">
        <f>IF('Crisis Indicator Data'!#REF!="No Data",1,IF(#REF!&lt;&gt;"",1,0))</f>
        <v>#REF!</v>
      </c>
      <c r="M160" s="211" t="e">
        <f>IF('Crisis Indicator Data'!#REF!="No Data",1,IF(#REF!&lt;&gt;"",1,0))</f>
        <v>#REF!</v>
      </c>
      <c r="N160" s="211" t="e">
        <f>IF('Crisis Indicator Data'!#REF!="No Data",1,IF(#REF!&lt;&gt;"",1,0))</f>
        <v>#REF!</v>
      </c>
      <c r="O160" s="211" t="e">
        <f>IF('Crisis Indicator Data'!#REF!="No Data",1,IF(#REF!&lt;&gt;"",1,0))</f>
        <v>#REF!</v>
      </c>
      <c r="P160" s="211" t="e">
        <f>IF('Crisis Indicator Data'!#REF!="No Data",1,IF(#REF!&lt;&gt;"",1,0))</f>
        <v>#REF!</v>
      </c>
      <c r="Q160" s="211" t="e">
        <f>IF('Crisis Indicator Data'!#REF!="No Data",1,IF(#REF!&lt;&gt;"",1,0))</f>
        <v>#REF!</v>
      </c>
      <c r="R160" s="211" t="e">
        <f>IF('Crisis Indicator Data'!#REF!="No Data",1,IF(#REF!&lt;&gt;"",1,0))</f>
        <v>#REF!</v>
      </c>
      <c r="S160" s="211" t="e">
        <f>IF('Crisis Indicator Data'!#REF!="No Data",1,IF(#REF!&lt;&gt;"",1,0))</f>
        <v>#REF!</v>
      </c>
      <c r="T160" s="211" t="e">
        <f>IF('Crisis Indicator Data'!#REF!="No Data",1,IF(#REF!&lt;&gt;"",1,0))</f>
        <v>#REF!</v>
      </c>
      <c r="U160" s="211" t="e">
        <f>IF('Crisis Indicator Data'!#REF!="No Data",1,IF(#REF!&lt;&gt;"",1,0))</f>
        <v>#REF!</v>
      </c>
      <c r="V160" s="211" t="e">
        <f>IF('Crisis Indicator Data'!#REF!="No Data",1,IF(#REF!&lt;&gt;"",1,0))</f>
        <v>#REF!</v>
      </c>
      <c r="W160" s="211" t="e">
        <f>IF('Crisis Indicator Data'!#REF!="No Data",1,IF(#REF!&lt;&gt;"",1,0))</f>
        <v>#REF!</v>
      </c>
      <c r="X160" s="211" t="e">
        <f>IF('Crisis Indicator Data'!#REF!="No Data",1,IF(#REF!&lt;&gt;"",1,0))</f>
        <v>#REF!</v>
      </c>
      <c r="Y160" s="211" t="e">
        <f>IF('Crisis Indicator Data'!#REF!="No Data",1,IF(#REF!&lt;&gt;"",1,0))</f>
        <v>#REF!</v>
      </c>
      <c r="Z160" s="211" t="e">
        <f>IF('Crisis Indicator Data'!#REF!="No Data",1,IF(#REF!&lt;&gt;"",1,0))</f>
        <v>#REF!</v>
      </c>
      <c r="AA160" s="211" t="e">
        <f>IF('Crisis Indicator Data'!#REF!="No Data",1,IF(#REF!&lt;&gt;"",1,0))</f>
        <v>#REF!</v>
      </c>
      <c r="AB160" s="211" t="e">
        <f>IF('Crisis Indicator Data'!#REF!="No Data",1,IF(#REF!&lt;&gt;"",1,0))</f>
        <v>#REF!</v>
      </c>
      <c r="AC160" s="211" t="e">
        <f>IF('Crisis Indicator Data'!#REF!="No Data",1,IF(#REF!&lt;&gt;"",1,0))</f>
        <v>#REF!</v>
      </c>
      <c r="AD160" s="211" t="e">
        <f>IF('Crisis Indicator Data'!#REF!="No Data",1,IF(#REF!&lt;&gt;"",1,0))</f>
        <v>#REF!</v>
      </c>
      <c r="AE160" s="211" t="e">
        <f>IF('Crisis Indicator Data'!#REF!="No Data",1,IF(#REF!&lt;&gt;"",1,0))</f>
        <v>#REF!</v>
      </c>
      <c r="AF160" s="211" t="e">
        <f>IF('Crisis Indicator Data'!#REF!="No Data",1,IF(#REF!&lt;&gt;"",1,0))</f>
        <v>#REF!</v>
      </c>
      <c r="AG160" s="211" t="e">
        <f>IF('Crisis Indicator Data'!#REF!="No Data",1,IF(#REF!&lt;&gt;"",1,0))</f>
        <v>#REF!</v>
      </c>
      <c r="AH160" s="211" t="e">
        <f>IF('Crisis Indicator Data'!#REF!="No Data",1,IF(#REF!&lt;&gt;"",1,0))</f>
        <v>#REF!</v>
      </c>
      <c r="AI160" s="211" t="e">
        <f>IF('Crisis Indicator Data'!#REF!="No Data",1,IF(#REF!&lt;&gt;"",1,0))</f>
        <v>#REF!</v>
      </c>
      <c r="AJ160" s="211" t="e">
        <f>IF('Crisis Indicator Data'!#REF!="No Data",1,IF(#REF!&lt;&gt;"",1,0))</f>
        <v>#REF!</v>
      </c>
      <c r="AK160" s="211" t="e">
        <f>IF('Crisis Indicator Data'!#REF!="No Data",1,IF(#REF!&lt;&gt;"",1,0))</f>
        <v>#REF!</v>
      </c>
      <c r="AL160" s="211" t="e">
        <f>IF('Crisis Indicator Data'!#REF!="No Data",1,IF(#REF!&lt;&gt;"",1,0))</f>
        <v>#REF!</v>
      </c>
      <c r="AM160" s="211" t="e">
        <f>IF('Crisis Indicator Data'!#REF!="No Data",1,IF(#REF!&lt;&gt;"",1,0))</f>
        <v>#REF!</v>
      </c>
      <c r="AN160" s="211" t="e">
        <f>IF('Crisis Indicator Data'!#REF!="No Data",1,IF(#REF!&lt;&gt;"",1,0))</f>
        <v>#REF!</v>
      </c>
      <c r="AO160" s="211" t="e">
        <f>IF('Crisis Indicator Data'!#REF!="No Data",1,IF(#REF!&lt;&gt;"",1,0))</f>
        <v>#REF!</v>
      </c>
      <c r="AP160" s="211" t="e">
        <f>IF('Crisis Indicator Data'!#REF!="No Data",1,IF(#REF!&lt;&gt;"",1,0))</f>
        <v>#REF!</v>
      </c>
      <c r="AQ160" s="211" t="e">
        <f>IF('Crisis Indicator Data'!#REF!="No Data",1,IF(#REF!&lt;&gt;"",1,0))</f>
        <v>#REF!</v>
      </c>
      <c r="AR160" s="211" t="e">
        <f>IF('Crisis Indicator Data'!#REF!="No Data",1,IF(#REF!&lt;&gt;"",1,0))</f>
        <v>#REF!</v>
      </c>
      <c r="AS160" s="211" t="e">
        <f>IF('Crisis Indicator Data'!#REF!="No Data",1,IF(#REF!&lt;&gt;"",1,0))</f>
        <v>#REF!</v>
      </c>
      <c r="AT160" s="211" t="e">
        <f>IF('Crisis Indicator Data'!#REF!="No Data",1,IF(#REF!&lt;&gt;"",1,0))</f>
        <v>#REF!</v>
      </c>
      <c r="AU160" s="211" t="e">
        <f>IF('Crisis Indicator Data'!#REF!="No Data",1,IF(#REF!&lt;&gt;"",1,0))</f>
        <v>#REF!</v>
      </c>
      <c r="AV160" s="211" t="e">
        <f>IF('Crisis Indicator Data'!#REF!="No Data",1,IF(#REF!&lt;&gt;"",1,0))</f>
        <v>#REF!</v>
      </c>
      <c r="AW160" s="211" t="e">
        <f>IF('Crisis Indicator Data'!#REF!="No Data",1,IF(#REF!&lt;&gt;"",1,0))</f>
        <v>#REF!</v>
      </c>
      <c r="AX160" s="211" t="e">
        <f>IF('Crisis Indicator Data'!#REF!="No Data",1,IF(#REF!&lt;&gt;"",1,0))</f>
        <v>#REF!</v>
      </c>
      <c r="AY160" s="211" t="e">
        <f>IF('Crisis Indicator Data'!#REF!="No Data",1,IF(#REF!&lt;&gt;"",1,0))</f>
        <v>#REF!</v>
      </c>
      <c r="AZ160" s="211" t="e">
        <f>IF('Crisis Indicator Data'!#REF!="No Data",1,IF(#REF!&lt;&gt;"",1,0))</f>
        <v>#REF!</v>
      </c>
      <c r="BA160" t="e">
        <f t="shared" si="8"/>
        <v>#REF!</v>
      </c>
      <c r="BB160" s="22" t="e">
        <f t="shared" si="9"/>
        <v>#REF!</v>
      </c>
    </row>
    <row r="161" spans="1:54" x14ac:dyDescent="0.25">
      <c r="A161" t="s">
        <v>8525</v>
      </c>
      <c r="B161" s="211" t="e">
        <f>IF('Crisis Indicator Data'!#REF!="No Data",1,IF(#REF!&lt;&gt;"",1,0))</f>
        <v>#REF!</v>
      </c>
      <c r="C161" s="211" t="e">
        <f>IF('Crisis Indicator Data'!#REF!="No Data",1,IF(#REF!&lt;&gt;"",1,0))</f>
        <v>#REF!</v>
      </c>
      <c r="D161" s="211" t="e">
        <f>IF('Crisis Indicator Data'!#REF!="No Data",1,IF(#REF!&lt;&gt;"",1,0))</f>
        <v>#REF!</v>
      </c>
      <c r="E161" s="211" t="e">
        <f>IF('Crisis Indicator Data'!#REF!="No Data",1,IF(#REF!&lt;&gt;"",1,0))</f>
        <v>#REF!</v>
      </c>
      <c r="F161" s="211" t="e">
        <f>IF('Crisis Indicator Data'!#REF!="No Data",1,IF(#REF!&lt;&gt;"",1,0))</f>
        <v>#REF!</v>
      </c>
      <c r="G161" s="211" t="e">
        <f>IF('Crisis Indicator Data'!#REF!="No Data",1,IF(#REF!&lt;&gt;"",1,0))</f>
        <v>#REF!</v>
      </c>
      <c r="H161" s="211" t="e">
        <f>IF('Crisis Indicator Data'!#REF!="No Data",1,IF(#REF!&lt;&gt;"",1,0))</f>
        <v>#REF!</v>
      </c>
      <c r="I161" s="211" t="e">
        <f>IF('Crisis Indicator Data'!#REF!="No Data",1,IF(#REF!&lt;&gt;"",1,0))</f>
        <v>#REF!</v>
      </c>
      <c r="J161" s="211" t="e">
        <f>IF('Crisis Indicator Data'!#REF!="No Data",1,IF(#REF!&lt;&gt;"",1,0))</f>
        <v>#REF!</v>
      </c>
      <c r="K161" s="211" t="e">
        <f>IF('Crisis Indicator Data'!#REF!="No Data",1,IF(#REF!&lt;&gt;"",1,0))</f>
        <v>#REF!</v>
      </c>
      <c r="L161" s="211" t="e">
        <f>IF('Crisis Indicator Data'!#REF!="No Data",1,IF(#REF!&lt;&gt;"",1,0))</f>
        <v>#REF!</v>
      </c>
      <c r="M161" s="211" t="e">
        <f>IF('Crisis Indicator Data'!#REF!="No Data",1,IF(#REF!&lt;&gt;"",1,0))</f>
        <v>#REF!</v>
      </c>
      <c r="N161" s="211" t="e">
        <f>IF('Crisis Indicator Data'!#REF!="No Data",1,IF(#REF!&lt;&gt;"",1,0))</f>
        <v>#REF!</v>
      </c>
      <c r="O161" s="211" t="e">
        <f>IF('Crisis Indicator Data'!#REF!="No Data",1,IF(#REF!&lt;&gt;"",1,0))</f>
        <v>#REF!</v>
      </c>
      <c r="P161" s="211" t="e">
        <f>IF('Crisis Indicator Data'!#REF!="No Data",1,IF(#REF!&lt;&gt;"",1,0))</f>
        <v>#REF!</v>
      </c>
      <c r="Q161" s="211" t="e">
        <f>IF('Crisis Indicator Data'!#REF!="No Data",1,IF(#REF!&lt;&gt;"",1,0))</f>
        <v>#REF!</v>
      </c>
      <c r="R161" s="211" t="e">
        <f>IF('Crisis Indicator Data'!#REF!="No Data",1,IF(#REF!&lt;&gt;"",1,0))</f>
        <v>#REF!</v>
      </c>
      <c r="S161" s="211" t="e">
        <f>IF('Crisis Indicator Data'!#REF!="No Data",1,IF(#REF!&lt;&gt;"",1,0))</f>
        <v>#REF!</v>
      </c>
      <c r="T161" s="211" t="e">
        <f>IF('Crisis Indicator Data'!#REF!="No Data",1,IF(#REF!&lt;&gt;"",1,0))</f>
        <v>#REF!</v>
      </c>
      <c r="U161" s="211" t="e">
        <f>IF('Crisis Indicator Data'!#REF!="No Data",1,IF(#REF!&lt;&gt;"",1,0))</f>
        <v>#REF!</v>
      </c>
      <c r="V161" s="211" t="e">
        <f>IF('Crisis Indicator Data'!#REF!="No Data",1,IF(#REF!&lt;&gt;"",1,0))</f>
        <v>#REF!</v>
      </c>
      <c r="W161" s="211" t="e">
        <f>IF('Crisis Indicator Data'!#REF!="No Data",1,IF(#REF!&lt;&gt;"",1,0))</f>
        <v>#REF!</v>
      </c>
      <c r="X161" s="211" t="e">
        <f>IF('Crisis Indicator Data'!#REF!="No Data",1,IF(#REF!&lt;&gt;"",1,0))</f>
        <v>#REF!</v>
      </c>
      <c r="Y161" s="211" t="e">
        <f>IF('Crisis Indicator Data'!#REF!="No Data",1,IF(#REF!&lt;&gt;"",1,0))</f>
        <v>#REF!</v>
      </c>
      <c r="Z161" s="211" t="e">
        <f>IF('Crisis Indicator Data'!#REF!="No Data",1,IF(#REF!&lt;&gt;"",1,0))</f>
        <v>#REF!</v>
      </c>
      <c r="AA161" s="211" t="e">
        <f>IF('Crisis Indicator Data'!#REF!="No Data",1,IF(#REF!&lt;&gt;"",1,0))</f>
        <v>#REF!</v>
      </c>
      <c r="AB161" s="211" t="e">
        <f>IF('Crisis Indicator Data'!#REF!="No Data",1,IF(#REF!&lt;&gt;"",1,0))</f>
        <v>#REF!</v>
      </c>
      <c r="AC161" s="211" t="e">
        <f>IF('Crisis Indicator Data'!#REF!="No Data",1,IF(#REF!&lt;&gt;"",1,0))</f>
        <v>#REF!</v>
      </c>
      <c r="AD161" s="211" t="e">
        <f>IF('Crisis Indicator Data'!#REF!="No Data",1,IF(#REF!&lt;&gt;"",1,0))</f>
        <v>#REF!</v>
      </c>
      <c r="AE161" s="211" t="e">
        <f>IF('Crisis Indicator Data'!#REF!="No Data",1,IF(#REF!&lt;&gt;"",1,0))</f>
        <v>#REF!</v>
      </c>
      <c r="AF161" s="211" t="e">
        <f>IF('Crisis Indicator Data'!#REF!="No Data",1,IF(#REF!&lt;&gt;"",1,0))</f>
        <v>#REF!</v>
      </c>
      <c r="AG161" s="211" t="e">
        <f>IF('Crisis Indicator Data'!#REF!="No Data",1,IF(#REF!&lt;&gt;"",1,0))</f>
        <v>#REF!</v>
      </c>
      <c r="AH161" s="211" t="e">
        <f>IF('Crisis Indicator Data'!#REF!="No Data",1,IF(#REF!&lt;&gt;"",1,0))</f>
        <v>#REF!</v>
      </c>
      <c r="AI161" s="211" t="e">
        <f>IF('Crisis Indicator Data'!#REF!="No Data",1,IF(#REF!&lt;&gt;"",1,0))</f>
        <v>#REF!</v>
      </c>
      <c r="AJ161" s="211" t="e">
        <f>IF('Crisis Indicator Data'!#REF!="No Data",1,IF(#REF!&lt;&gt;"",1,0))</f>
        <v>#REF!</v>
      </c>
      <c r="AK161" s="211" t="e">
        <f>IF('Crisis Indicator Data'!#REF!="No Data",1,IF(#REF!&lt;&gt;"",1,0))</f>
        <v>#REF!</v>
      </c>
      <c r="AL161" s="211" t="e">
        <f>IF('Crisis Indicator Data'!#REF!="No Data",1,IF(#REF!&lt;&gt;"",1,0))</f>
        <v>#REF!</v>
      </c>
      <c r="AM161" s="211" t="e">
        <f>IF('Crisis Indicator Data'!#REF!="No Data",1,IF(#REF!&lt;&gt;"",1,0))</f>
        <v>#REF!</v>
      </c>
      <c r="AN161" s="211" t="e">
        <f>IF('Crisis Indicator Data'!#REF!="No Data",1,IF(#REF!&lt;&gt;"",1,0))</f>
        <v>#REF!</v>
      </c>
      <c r="AO161" s="211" t="e">
        <f>IF('Crisis Indicator Data'!#REF!="No Data",1,IF(#REF!&lt;&gt;"",1,0))</f>
        <v>#REF!</v>
      </c>
      <c r="AP161" s="211" t="e">
        <f>IF('Crisis Indicator Data'!#REF!="No Data",1,IF(#REF!&lt;&gt;"",1,0))</f>
        <v>#REF!</v>
      </c>
      <c r="AQ161" s="211" t="e">
        <f>IF('Crisis Indicator Data'!#REF!="No Data",1,IF(#REF!&lt;&gt;"",1,0))</f>
        <v>#REF!</v>
      </c>
      <c r="AR161" s="211" t="e">
        <f>IF('Crisis Indicator Data'!#REF!="No Data",1,IF(#REF!&lt;&gt;"",1,0))</f>
        <v>#REF!</v>
      </c>
      <c r="AS161" s="211" t="e">
        <f>IF('Crisis Indicator Data'!#REF!="No Data",1,IF(#REF!&lt;&gt;"",1,0))</f>
        <v>#REF!</v>
      </c>
      <c r="AT161" s="211" t="e">
        <f>IF('Crisis Indicator Data'!#REF!="No Data",1,IF(#REF!&lt;&gt;"",1,0))</f>
        <v>#REF!</v>
      </c>
      <c r="AU161" s="211" t="e">
        <f>IF('Crisis Indicator Data'!#REF!="No Data",1,IF(#REF!&lt;&gt;"",1,0))</f>
        <v>#REF!</v>
      </c>
      <c r="AV161" s="211" t="e">
        <f>IF('Crisis Indicator Data'!#REF!="No Data",1,IF(#REF!&lt;&gt;"",1,0))</f>
        <v>#REF!</v>
      </c>
      <c r="AW161" s="211" t="e">
        <f>IF('Crisis Indicator Data'!#REF!="No Data",1,IF(#REF!&lt;&gt;"",1,0))</f>
        <v>#REF!</v>
      </c>
      <c r="AX161" s="211" t="e">
        <f>IF('Crisis Indicator Data'!#REF!="No Data",1,IF(#REF!&lt;&gt;"",1,0))</f>
        <v>#REF!</v>
      </c>
      <c r="AY161" s="211" t="e">
        <f>IF('Crisis Indicator Data'!#REF!="No Data",1,IF(#REF!&lt;&gt;"",1,0))</f>
        <v>#REF!</v>
      </c>
      <c r="AZ161" s="211" t="e">
        <f>IF('Crisis Indicator Data'!#REF!="No Data",1,IF(#REF!&lt;&gt;"",1,0))</f>
        <v>#REF!</v>
      </c>
      <c r="BA161" t="e">
        <f t="shared" si="8"/>
        <v>#REF!</v>
      </c>
      <c r="BB161" s="22" t="e">
        <f t="shared" si="9"/>
        <v>#REF!</v>
      </c>
    </row>
    <row r="162" spans="1:54" x14ac:dyDescent="0.25">
      <c r="A162" t="s">
        <v>8597</v>
      </c>
      <c r="B162" s="211" t="e">
        <f>IF('Crisis Indicator Data'!#REF!="No Data",1,IF(#REF!&lt;&gt;"",1,0))</f>
        <v>#REF!</v>
      </c>
      <c r="C162" s="211" t="e">
        <f>IF('Crisis Indicator Data'!#REF!="No Data",1,IF(#REF!&lt;&gt;"",1,0))</f>
        <v>#REF!</v>
      </c>
      <c r="D162" s="211" t="e">
        <f>IF('Crisis Indicator Data'!#REF!="No Data",1,IF(#REF!&lt;&gt;"",1,0))</f>
        <v>#REF!</v>
      </c>
      <c r="E162" s="211" t="e">
        <f>IF('Crisis Indicator Data'!#REF!="No Data",1,IF(#REF!&lt;&gt;"",1,0))</f>
        <v>#REF!</v>
      </c>
      <c r="F162" s="211" t="e">
        <f>IF('Crisis Indicator Data'!#REF!="No Data",1,IF(#REF!&lt;&gt;"",1,0))</f>
        <v>#REF!</v>
      </c>
      <c r="G162" s="211" t="e">
        <f>IF('Crisis Indicator Data'!#REF!="No Data",1,IF(#REF!&lt;&gt;"",1,0))</f>
        <v>#REF!</v>
      </c>
      <c r="H162" s="211" t="e">
        <f>IF('Crisis Indicator Data'!#REF!="No Data",1,IF(#REF!&lt;&gt;"",1,0))</f>
        <v>#REF!</v>
      </c>
      <c r="I162" s="211" t="e">
        <f>IF('Crisis Indicator Data'!#REF!="No Data",1,IF(#REF!&lt;&gt;"",1,0))</f>
        <v>#REF!</v>
      </c>
      <c r="J162" s="211" t="e">
        <f>IF('Crisis Indicator Data'!#REF!="No Data",1,IF(#REF!&lt;&gt;"",1,0))</f>
        <v>#REF!</v>
      </c>
      <c r="K162" s="211" t="e">
        <f>IF('Crisis Indicator Data'!#REF!="No Data",1,IF(#REF!&lt;&gt;"",1,0))</f>
        <v>#REF!</v>
      </c>
      <c r="L162" s="211" t="e">
        <f>IF('Crisis Indicator Data'!#REF!="No Data",1,IF(#REF!&lt;&gt;"",1,0))</f>
        <v>#REF!</v>
      </c>
      <c r="M162" s="211" t="e">
        <f>IF('Crisis Indicator Data'!#REF!="No Data",1,IF(#REF!&lt;&gt;"",1,0))</f>
        <v>#REF!</v>
      </c>
      <c r="N162" s="211" t="e">
        <f>IF('Crisis Indicator Data'!#REF!="No Data",1,IF(#REF!&lt;&gt;"",1,0))</f>
        <v>#REF!</v>
      </c>
      <c r="O162" s="211" t="e">
        <f>IF('Crisis Indicator Data'!#REF!="No Data",1,IF(#REF!&lt;&gt;"",1,0))</f>
        <v>#REF!</v>
      </c>
      <c r="P162" s="211" t="e">
        <f>IF('Crisis Indicator Data'!#REF!="No Data",1,IF(#REF!&lt;&gt;"",1,0))</f>
        <v>#REF!</v>
      </c>
      <c r="Q162" s="211" t="e">
        <f>IF('Crisis Indicator Data'!#REF!="No Data",1,IF(#REF!&lt;&gt;"",1,0))</f>
        <v>#REF!</v>
      </c>
      <c r="R162" s="211" t="e">
        <f>IF('Crisis Indicator Data'!#REF!="No Data",1,IF(#REF!&lt;&gt;"",1,0))</f>
        <v>#REF!</v>
      </c>
      <c r="S162" s="211" t="e">
        <f>IF('Crisis Indicator Data'!#REF!="No Data",1,IF(#REF!&lt;&gt;"",1,0))</f>
        <v>#REF!</v>
      </c>
      <c r="T162" s="211" t="e">
        <f>IF('Crisis Indicator Data'!#REF!="No Data",1,IF(#REF!&lt;&gt;"",1,0))</f>
        <v>#REF!</v>
      </c>
      <c r="U162" s="211" t="e">
        <f>IF('Crisis Indicator Data'!#REF!="No Data",1,IF(#REF!&lt;&gt;"",1,0))</f>
        <v>#REF!</v>
      </c>
      <c r="V162" s="211" t="e">
        <f>IF('Crisis Indicator Data'!#REF!="No Data",1,IF(#REF!&lt;&gt;"",1,0))</f>
        <v>#REF!</v>
      </c>
      <c r="W162" s="211" t="e">
        <f>IF('Crisis Indicator Data'!#REF!="No Data",1,IF(#REF!&lt;&gt;"",1,0))</f>
        <v>#REF!</v>
      </c>
      <c r="X162" s="211" t="e">
        <f>IF('Crisis Indicator Data'!#REF!="No Data",1,IF(#REF!&lt;&gt;"",1,0))</f>
        <v>#REF!</v>
      </c>
      <c r="Y162" s="211" t="e">
        <f>IF('Crisis Indicator Data'!#REF!="No Data",1,IF(#REF!&lt;&gt;"",1,0))</f>
        <v>#REF!</v>
      </c>
      <c r="Z162" s="211" t="e">
        <f>IF('Crisis Indicator Data'!#REF!="No Data",1,IF(#REF!&lt;&gt;"",1,0))</f>
        <v>#REF!</v>
      </c>
      <c r="AA162" s="211" t="e">
        <f>IF('Crisis Indicator Data'!#REF!="No Data",1,IF(#REF!&lt;&gt;"",1,0))</f>
        <v>#REF!</v>
      </c>
      <c r="AB162" s="211" t="e">
        <f>IF('Crisis Indicator Data'!#REF!="No Data",1,IF(#REF!&lt;&gt;"",1,0))</f>
        <v>#REF!</v>
      </c>
      <c r="AC162" s="211" t="e">
        <f>IF('Crisis Indicator Data'!#REF!="No Data",1,IF(#REF!&lt;&gt;"",1,0))</f>
        <v>#REF!</v>
      </c>
      <c r="AD162" s="211" t="e">
        <f>IF('Crisis Indicator Data'!#REF!="No Data",1,IF(#REF!&lt;&gt;"",1,0))</f>
        <v>#REF!</v>
      </c>
      <c r="AE162" s="211" t="e">
        <f>IF('Crisis Indicator Data'!#REF!="No Data",1,IF(#REF!&lt;&gt;"",1,0))</f>
        <v>#REF!</v>
      </c>
      <c r="AF162" s="211" t="e">
        <f>IF('Crisis Indicator Data'!#REF!="No Data",1,IF(#REF!&lt;&gt;"",1,0))</f>
        <v>#REF!</v>
      </c>
      <c r="AG162" s="211" t="e">
        <f>IF('Crisis Indicator Data'!#REF!="No Data",1,IF(#REF!&lt;&gt;"",1,0))</f>
        <v>#REF!</v>
      </c>
      <c r="AH162" s="211" t="e">
        <f>IF('Crisis Indicator Data'!#REF!="No Data",1,IF(#REF!&lt;&gt;"",1,0))</f>
        <v>#REF!</v>
      </c>
      <c r="AI162" s="211" t="e">
        <f>IF('Crisis Indicator Data'!#REF!="No Data",1,IF(#REF!&lt;&gt;"",1,0))</f>
        <v>#REF!</v>
      </c>
      <c r="AJ162" s="211" t="e">
        <f>IF('Crisis Indicator Data'!#REF!="No Data",1,IF(#REF!&lt;&gt;"",1,0))</f>
        <v>#REF!</v>
      </c>
      <c r="AK162" s="211" t="e">
        <f>IF('Crisis Indicator Data'!#REF!="No Data",1,IF(#REF!&lt;&gt;"",1,0))</f>
        <v>#REF!</v>
      </c>
      <c r="AL162" s="211" t="e">
        <f>IF('Crisis Indicator Data'!#REF!="No Data",1,IF(#REF!&lt;&gt;"",1,0))</f>
        <v>#REF!</v>
      </c>
      <c r="AM162" s="211" t="e">
        <f>IF('Crisis Indicator Data'!#REF!="No Data",1,IF(#REF!&lt;&gt;"",1,0))</f>
        <v>#REF!</v>
      </c>
      <c r="AN162" s="211" t="e">
        <f>IF('Crisis Indicator Data'!#REF!="No Data",1,IF(#REF!&lt;&gt;"",1,0))</f>
        <v>#REF!</v>
      </c>
      <c r="AO162" s="211" t="e">
        <f>IF('Crisis Indicator Data'!#REF!="No Data",1,IF(#REF!&lt;&gt;"",1,0))</f>
        <v>#REF!</v>
      </c>
      <c r="AP162" s="211" t="e">
        <f>IF('Crisis Indicator Data'!#REF!="No Data",1,IF(#REF!&lt;&gt;"",1,0))</f>
        <v>#REF!</v>
      </c>
      <c r="AQ162" s="211" t="e">
        <f>IF('Crisis Indicator Data'!#REF!="No Data",1,IF(#REF!&lt;&gt;"",1,0))</f>
        <v>#REF!</v>
      </c>
      <c r="AR162" s="211" t="e">
        <f>IF('Crisis Indicator Data'!#REF!="No Data",1,IF(#REF!&lt;&gt;"",1,0))</f>
        <v>#REF!</v>
      </c>
      <c r="AS162" s="211" t="e">
        <f>IF('Crisis Indicator Data'!#REF!="No Data",1,IF(#REF!&lt;&gt;"",1,0))</f>
        <v>#REF!</v>
      </c>
      <c r="AT162" s="211" t="e">
        <f>IF('Crisis Indicator Data'!#REF!="No Data",1,IF(#REF!&lt;&gt;"",1,0))</f>
        <v>#REF!</v>
      </c>
      <c r="AU162" s="211" t="e">
        <f>IF('Crisis Indicator Data'!#REF!="No Data",1,IF(#REF!&lt;&gt;"",1,0))</f>
        <v>#REF!</v>
      </c>
      <c r="AV162" s="211" t="e">
        <f>IF('Crisis Indicator Data'!#REF!="No Data",1,IF(#REF!&lt;&gt;"",1,0))</f>
        <v>#REF!</v>
      </c>
      <c r="AW162" s="211" t="e">
        <f>IF('Crisis Indicator Data'!#REF!="No Data",1,IF(#REF!&lt;&gt;"",1,0))</f>
        <v>#REF!</v>
      </c>
      <c r="AX162" s="211" t="e">
        <f>IF('Crisis Indicator Data'!#REF!="No Data",1,IF(#REF!&lt;&gt;"",1,0))</f>
        <v>#REF!</v>
      </c>
      <c r="AY162" s="211" t="e">
        <f>IF('Crisis Indicator Data'!#REF!="No Data",1,IF(#REF!&lt;&gt;"",1,0))</f>
        <v>#REF!</v>
      </c>
      <c r="AZ162" s="211" t="e">
        <f>IF('Crisis Indicator Data'!#REF!="No Data",1,IF(#REF!&lt;&gt;"",1,0))</f>
        <v>#REF!</v>
      </c>
      <c r="BA162" t="e">
        <f t="shared" ref="BA162:BA192" si="10">SUM(B162:AZ162)</f>
        <v>#REF!</v>
      </c>
      <c r="BB162" s="22" t="e">
        <f t="shared" ref="BB162:BB192" si="11">BA162/51</f>
        <v>#REF!</v>
      </c>
    </row>
    <row r="163" spans="1:54" x14ac:dyDescent="0.25">
      <c r="A163" t="s">
        <v>8613</v>
      </c>
      <c r="B163" s="211" t="e">
        <f>IF('Crisis Indicator Data'!#REF!="No Data",1,IF(#REF!&lt;&gt;"",1,0))</f>
        <v>#REF!</v>
      </c>
      <c r="C163" s="211" t="e">
        <f>IF('Crisis Indicator Data'!#REF!="No Data",1,IF(#REF!&lt;&gt;"",1,0))</f>
        <v>#REF!</v>
      </c>
      <c r="D163" s="211" t="e">
        <f>IF('Crisis Indicator Data'!#REF!="No Data",1,IF(#REF!&lt;&gt;"",1,0))</f>
        <v>#REF!</v>
      </c>
      <c r="E163" s="211" t="e">
        <f>IF('Crisis Indicator Data'!#REF!="No Data",1,IF(#REF!&lt;&gt;"",1,0))</f>
        <v>#REF!</v>
      </c>
      <c r="F163" s="211" t="e">
        <f>IF('Crisis Indicator Data'!#REF!="No Data",1,IF(#REF!&lt;&gt;"",1,0))</f>
        <v>#REF!</v>
      </c>
      <c r="G163" s="211" t="e">
        <f>IF('Crisis Indicator Data'!#REF!="No Data",1,IF(#REF!&lt;&gt;"",1,0))</f>
        <v>#REF!</v>
      </c>
      <c r="H163" s="211" t="e">
        <f>IF('Crisis Indicator Data'!#REF!="No Data",1,IF(#REF!&lt;&gt;"",1,0))</f>
        <v>#REF!</v>
      </c>
      <c r="I163" s="211" t="e">
        <f>IF('Crisis Indicator Data'!#REF!="No Data",1,IF(#REF!&lt;&gt;"",1,0))</f>
        <v>#REF!</v>
      </c>
      <c r="J163" s="211" t="e">
        <f>IF('Crisis Indicator Data'!#REF!="No Data",1,IF(#REF!&lt;&gt;"",1,0))</f>
        <v>#REF!</v>
      </c>
      <c r="K163" s="211" t="e">
        <f>IF('Crisis Indicator Data'!#REF!="No Data",1,IF(#REF!&lt;&gt;"",1,0))</f>
        <v>#REF!</v>
      </c>
      <c r="L163" s="211" t="e">
        <f>IF('Crisis Indicator Data'!#REF!="No Data",1,IF(#REF!&lt;&gt;"",1,0))</f>
        <v>#REF!</v>
      </c>
      <c r="M163" s="211" t="e">
        <f>IF('Crisis Indicator Data'!#REF!="No Data",1,IF(#REF!&lt;&gt;"",1,0))</f>
        <v>#REF!</v>
      </c>
      <c r="N163" s="211" t="e">
        <f>IF('Crisis Indicator Data'!#REF!="No Data",1,IF(#REF!&lt;&gt;"",1,0))</f>
        <v>#REF!</v>
      </c>
      <c r="O163" s="211" t="e">
        <f>IF('Crisis Indicator Data'!#REF!="No Data",1,IF(#REF!&lt;&gt;"",1,0))</f>
        <v>#REF!</v>
      </c>
      <c r="P163" s="211" t="e">
        <f>IF('Crisis Indicator Data'!#REF!="No Data",1,IF(#REF!&lt;&gt;"",1,0))</f>
        <v>#REF!</v>
      </c>
      <c r="Q163" s="211" t="e">
        <f>IF('Crisis Indicator Data'!#REF!="No Data",1,IF(#REF!&lt;&gt;"",1,0))</f>
        <v>#REF!</v>
      </c>
      <c r="R163" s="211" t="e">
        <f>IF('Crisis Indicator Data'!#REF!="No Data",1,IF(#REF!&lt;&gt;"",1,0))</f>
        <v>#REF!</v>
      </c>
      <c r="S163" s="211" t="e">
        <f>IF('Crisis Indicator Data'!#REF!="No Data",1,IF(#REF!&lt;&gt;"",1,0))</f>
        <v>#REF!</v>
      </c>
      <c r="T163" s="211" t="e">
        <f>IF('Crisis Indicator Data'!#REF!="No Data",1,IF(#REF!&lt;&gt;"",1,0))</f>
        <v>#REF!</v>
      </c>
      <c r="U163" s="211" t="e">
        <f>IF('Crisis Indicator Data'!#REF!="No Data",1,IF(#REF!&lt;&gt;"",1,0))</f>
        <v>#REF!</v>
      </c>
      <c r="V163" s="211" t="e">
        <f>IF('Crisis Indicator Data'!#REF!="No Data",1,IF(#REF!&lt;&gt;"",1,0))</f>
        <v>#REF!</v>
      </c>
      <c r="W163" s="211" t="e">
        <f>IF('Crisis Indicator Data'!#REF!="No Data",1,IF(#REF!&lt;&gt;"",1,0))</f>
        <v>#REF!</v>
      </c>
      <c r="X163" s="211" t="e">
        <f>IF('Crisis Indicator Data'!#REF!="No Data",1,IF(#REF!&lt;&gt;"",1,0))</f>
        <v>#REF!</v>
      </c>
      <c r="Y163" s="211" t="e">
        <f>IF('Crisis Indicator Data'!#REF!="No Data",1,IF(#REF!&lt;&gt;"",1,0))</f>
        <v>#REF!</v>
      </c>
      <c r="Z163" s="211" t="e">
        <f>IF('Crisis Indicator Data'!#REF!="No Data",1,IF(#REF!&lt;&gt;"",1,0))</f>
        <v>#REF!</v>
      </c>
      <c r="AA163" s="211" t="e">
        <f>IF('Crisis Indicator Data'!#REF!="No Data",1,IF(#REF!&lt;&gt;"",1,0))</f>
        <v>#REF!</v>
      </c>
      <c r="AB163" s="211" t="e">
        <f>IF('Crisis Indicator Data'!#REF!="No Data",1,IF(#REF!&lt;&gt;"",1,0))</f>
        <v>#REF!</v>
      </c>
      <c r="AC163" s="211" t="e">
        <f>IF('Crisis Indicator Data'!#REF!="No Data",1,IF(#REF!&lt;&gt;"",1,0))</f>
        <v>#REF!</v>
      </c>
      <c r="AD163" s="211" t="e">
        <f>IF('Crisis Indicator Data'!#REF!="No Data",1,IF(#REF!&lt;&gt;"",1,0))</f>
        <v>#REF!</v>
      </c>
      <c r="AE163" s="211" t="e">
        <f>IF('Crisis Indicator Data'!#REF!="No Data",1,IF(#REF!&lt;&gt;"",1,0))</f>
        <v>#REF!</v>
      </c>
      <c r="AF163" s="211" t="e">
        <f>IF('Crisis Indicator Data'!#REF!="No Data",1,IF(#REF!&lt;&gt;"",1,0))</f>
        <v>#REF!</v>
      </c>
      <c r="AG163" s="211" t="e">
        <f>IF('Crisis Indicator Data'!#REF!="No Data",1,IF(#REF!&lt;&gt;"",1,0))</f>
        <v>#REF!</v>
      </c>
      <c r="AH163" s="211" t="e">
        <f>IF('Crisis Indicator Data'!#REF!="No Data",1,IF(#REF!&lt;&gt;"",1,0))</f>
        <v>#REF!</v>
      </c>
      <c r="AI163" s="211" t="e">
        <f>IF('Crisis Indicator Data'!#REF!="No Data",1,IF(#REF!&lt;&gt;"",1,0))</f>
        <v>#REF!</v>
      </c>
      <c r="AJ163" s="211" t="e">
        <f>IF('Crisis Indicator Data'!#REF!="No Data",1,IF(#REF!&lt;&gt;"",1,0))</f>
        <v>#REF!</v>
      </c>
      <c r="AK163" s="211" t="e">
        <f>IF('Crisis Indicator Data'!#REF!="No Data",1,IF(#REF!&lt;&gt;"",1,0))</f>
        <v>#REF!</v>
      </c>
      <c r="AL163" s="211" t="e">
        <f>IF('Crisis Indicator Data'!#REF!="No Data",1,IF(#REF!&lt;&gt;"",1,0))</f>
        <v>#REF!</v>
      </c>
      <c r="AM163" s="211" t="e">
        <f>IF('Crisis Indicator Data'!#REF!="No Data",1,IF(#REF!&lt;&gt;"",1,0))</f>
        <v>#REF!</v>
      </c>
      <c r="AN163" s="211" t="e">
        <f>IF('Crisis Indicator Data'!#REF!="No Data",1,IF(#REF!&lt;&gt;"",1,0))</f>
        <v>#REF!</v>
      </c>
      <c r="AO163" s="211" t="e">
        <f>IF('Crisis Indicator Data'!#REF!="No Data",1,IF(#REF!&lt;&gt;"",1,0))</f>
        <v>#REF!</v>
      </c>
      <c r="AP163" s="211" t="e">
        <f>IF('Crisis Indicator Data'!#REF!="No Data",1,IF(#REF!&lt;&gt;"",1,0))</f>
        <v>#REF!</v>
      </c>
      <c r="AQ163" s="211" t="e">
        <f>IF('Crisis Indicator Data'!#REF!="No Data",1,IF(#REF!&lt;&gt;"",1,0))</f>
        <v>#REF!</v>
      </c>
      <c r="AR163" s="211" t="e">
        <f>IF('Crisis Indicator Data'!#REF!="No Data",1,IF(#REF!&lt;&gt;"",1,0))</f>
        <v>#REF!</v>
      </c>
      <c r="AS163" s="211" t="e">
        <f>IF('Crisis Indicator Data'!#REF!="No Data",1,IF(#REF!&lt;&gt;"",1,0))</f>
        <v>#REF!</v>
      </c>
      <c r="AT163" s="211" t="e">
        <f>IF('Crisis Indicator Data'!#REF!="No Data",1,IF(#REF!&lt;&gt;"",1,0))</f>
        <v>#REF!</v>
      </c>
      <c r="AU163" s="211" t="e">
        <f>IF('Crisis Indicator Data'!#REF!="No Data",1,IF(#REF!&lt;&gt;"",1,0))</f>
        <v>#REF!</v>
      </c>
      <c r="AV163" s="211" t="e">
        <f>IF('Crisis Indicator Data'!#REF!="No Data",1,IF(#REF!&lt;&gt;"",1,0))</f>
        <v>#REF!</v>
      </c>
      <c r="AW163" s="211" t="e">
        <f>IF('Crisis Indicator Data'!#REF!="No Data",1,IF(#REF!&lt;&gt;"",1,0))</f>
        <v>#REF!</v>
      </c>
      <c r="AX163" s="211" t="e">
        <f>IF('Crisis Indicator Data'!#REF!="No Data",1,IF(#REF!&lt;&gt;"",1,0))</f>
        <v>#REF!</v>
      </c>
      <c r="AY163" s="211" t="e">
        <f>IF('Crisis Indicator Data'!#REF!="No Data",1,IF(#REF!&lt;&gt;"",1,0))</f>
        <v>#REF!</v>
      </c>
      <c r="AZ163" s="211" t="e">
        <f>IF('Crisis Indicator Data'!#REF!="No Data",1,IF(#REF!&lt;&gt;"",1,0))</f>
        <v>#REF!</v>
      </c>
      <c r="BA163" t="e">
        <f t="shared" si="10"/>
        <v>#REF!</v>
      </c>
      <c r="BB163" s="22" t="e">
        <f t="shared" si="11"/>
        <v>#REF!</v>
      </c>
    </row>
    <row r="164" spans="1:54" x14ac:dyDescent="0.25">
      <c r="A164" t="s">
        <v>8619</v>
      </c>
      <c r="B164" s="211" t="e">
        <f>IF('Crisis Indicator Data'!#REF!="No Data",1,IF(#REF!&lt;&gt;"",1,0))</f>
        <v>#REF!</v>
      </c>
      <c r="C164" s="211" t="e">
        <f>IF('Crisis Indicator Data'!#REF!="No Data",1,IF(#REF!&lt;&gt;"",1,0))</f>
        <v>#REF!</v>
      </c>
      <c r="D164" s="211" t="e">
        <f>IF('Crisis Indicator Data'!#REF!="No Data",1,IF(#REF!&lt;&gt;"",1,0))</f>
        <v>#REF!</v>
      </c>
      <c r="E164" s="211" t="e">
        <f>IF('Crisis Indicator Data'!#REF!="No Data",1,IF(#REF!&lt;&gt;"",1,0))</f>
        <v>#REF!</v>
      </c>
      <c r="F164" s="211" t="e">
        <f>IF('Crisis Indicator Data'!#REF!="No Data",1,IF(#REF!&lt;&gt;"",1,0))</f>
        <v>#REF!</v>
      </c>
      <c r="G164" s="211" t="e">
        <f>IF('Crisis Indicator Data'!#REF!="No Data",1,IF(#REF!&lt;&gt;"",1,0))</f>
        <v>#REF!</v>
      </c>
      <c r="H164" s="211" t="e">
        <f>IF('Crisis Indicator Data'!#REF!="No Data",1,IF(#REF!&lt;&gt;"",1,0))</f>
        <v>#REF!</v>
      </c>
      <c r="I164" s="211" t="e">
        <f>IF('Crisis Indicator Data'!#REF!="No Data",1,IF(#REF!&lt;&gt;"",1,0))</f>
        <v>#REF!</v>
      </c>
      <c r="J164" s="211" t="e">
        <f>IF('Crisis Indicator Data'!#REF!="No Data",1,IF(#REF!&lt;&gt;"",1,0))</f>
        <v>#REF!</v>
      </c>
      <c r="K164" s="211" t="e">
        <f>IF('Crisis Indicator Data'!#REF!="No Data",1,IF(#REF!&lt;&gt;"",1,0))</f>
        <v>#REF!</v>
      </c>
      <c r="L164" s="211" t="e">
        <f>IF('Crisis Indicator Data'!#REF!="No Data",1,IF(#REF!&lt;&gt;"",1,0))</f>
        <v>#REF!</v>
      </c>
      <c r="M164" s="211" t="e">
        <f>IF('Crisis Indicator Data'!#REF!="No Data",1,IF(#REF!&lt;&gt;"",1,0))</f>
        <v>#REF!</v>
      </c>
      <c r="N164" s="211" t="e">
        <f>IF('Crisis Indicator Data'!#REF!="No Data",1,IF(#REF!&lt;&gt;"",1,0))</f>
        <v>#REF!</v>
      </c>
      <c r="O164" s="211" t="e">
        <f>IF('Crisis Indicator Data'!#REF!="No Data",1,IF(#REF!&lt;&gt;"",1,0))</f>
        <v>#REF!</v>
      </c>
      <c r="P164" s="211" t="e">
        <f>IF('Crisis Indicator Data'!#REF!="No Data",1,IF(#REF!&lt;&gt;"",1,0))</f>
        <v>#REF!</v>
      </c>
      <c r="Q164" s="211" t="e">
        <f>IF('Crisis Indicator Data'!#REF!="No Data",1,IF(#REF!&lt;&gt;"",1,0))</f>
        <v>#REF!</v>
      </c>
      <c r="R164" s="211" t="e">
        <f>IF('Crisis Indicator Data'!#REF!="No Data",1,IF(#REF!&lt;&gt;"",1,0))</f>
        <v>#REF!</v>
      </c>
      <c r="S164" s="211" t="e">
        <f>IF('Crisis Indicator Data'!#REF!="No Data",1,IF(#REF!&lt;&gt;"",1,0))</f>
        <v>#REF!</v>
      </c>
      <c r="T164" s="211" t="e">
        <f>IF('Crisis Indicator Data'!#REF!="No Data",1,IF(#REF!&lt;&gt;"",1,0))</f>
        <v>#REF!</v>
      </c>
      <c r="U164" s="211" t="e">
        <f>IF('Crisis Indicator Data'!#REF!="No Data",1,IF(#REF!&lt;&gt;"",1,0))</f>
        <v>#REF!</v>
      </c>
      <c r="V164" s="211" t="e">
        <f>IF('Crisis Indicator Data'!#REF!="No Data",1,IF(#REF!&lt;&gt;"",1,0))</f>
        <v>#REF!</v>
      </c>
      <c r="W164" s="211" t="e">
        <f>IF('Crisis Indicator Data'!#REF!="No Data",1,IF(#REF!&lt;&gt;"",1,0))</f>
        <v>#REF!</v>
      </c>
      <c r="X164" s="211" t="e">
        <f>IF('Crisis Indicator Data'!#REF!="No Data",1,IF(#REF!&lt;&gt;"",1,0))</f>
        <v>#REF!</v>
      </c>
      <c r="Y164" s="211" t="e">
        <f>IF('Crisis Indicator Data'!#REF!="No Data",1,IF(#REF!&lt;&gt;"",1,0))</f>
        <v>#REF!</v>
      </c>
      <c r="Z164" s="211" t="e">
        <f>IF('Crisis Indicator Data'!#REF!="No Data",1,IF(#REF!&lt;&gt;"",1,0))</f>
        <v>#REF!</v>
      </c>
      <c r="AA164" s="211" t="e">
        <f>IF('Crisis Indicator Data'!#REF!="No Data",1,IF(#REF!&lt;&gt;"",1,0))</f>
        <v>#REF!</v>
      </c>
      <c r="AB164" s="211" t="e">
        <f>IF('Crisis Indicator Data'!#REF!="No Data",1,IF(#REF!&lt;&gt;"",1,0))</f>
        <v>#REF!</v>
      </c>
      <c r="AC164" s="211" t="e">
        <f>IF('Crisis Indicator Data'!#REF!="No Data",1,IF(#REF!&lt;&gt;"",1,0))</f>
        <v>#REF!</v>
      </c>
      <c r="AD164" s="211" t="e">
        <f>IF('Crisis Indicator Data'!#REF!="No Data",1,IF(#REF!&lt;&gt;"",1,0))</f>
        <v>#REF!</v>
      </c>
      <c r="AE164" s="211" t="e">
        <f>IF('Crisis Indicator Data'!#REF!="No Data",1,IF(#REF!&lt;&gt;"",1,0))</f>
        <v>#REF!</v>
      </c>
      <c r="AF164" s="211" t="e">
        <f>IF('Crisis Indicator Data'!#REF!="No Data",1,IF(#REF!&lt;&gt;"",1,0))</f>
        <v>#REF!</v>
      </c>
      <c r="AG164" s="211" t="e">
        <f>IF('Crisis Indicator Data'!#REF!="No Data",1,IF(#REF!&lt;&gt;"",1,0))</f>
        <v>#REF!</v>
      </c>
      <c r="AH164" s="211" t="e">
        <f>IF('Crisis Indicator Data'!#REF!="No Data",1,IF(#REF!&lt;&gt;"",1,0))</f>
        <v>#REF!</v>
      </c>
      <c r="AI164" s="211" t="e">
        <f>IF('Crisis Indicator Data'!#REF!="No Data",1,IF(#REF!&lt;&gt;"",1,0))</f>
        <v>#REF!</v>
      </c>
      <c r="AJ164" s="211" t="e">
        <f>IF('Crisis Indicator Data'!#REF!="No Data",1,IF(#REF!&lt;&gt;"",1,0))</f>
        <v>#REF!</v>
      </c>
      <c r="AK164" s="211" t="e">
        <f>IF('Crisis Indicator Data'!#REF!="No Data",1,IF(#REF!&lt;&gt;"",1,0))</f>
        <v>#REF!</v>
      </c>
      <c r="AL164" s="211" t="e">
        <f>IF('Crisis Indicator Data'!#REF!="No Data",1,IF(#REF!&lt;&gt;"",1,0))</f>
        <v>#REF!</v>
      </c>
      <c r="AM164" s="211" t="e">
        <f>IF('Crisis Indicator Data'!#REF!="No Data",1,IF(#REF!&lt;&gt;"",1,0))</f>
        <v>#REF!</v>
      </c>
      <c r="AN164" s="211" t="e">
        <f>IF('Crisis Indicator Data'!#REF!="No Data",1,IF(#REF!&lt;&gt;"",1,0))</f>
        <v>#REF!</v>
      </c>
      <c r="AO164" s="211" t="e">
        <f>IF('Crisis Indicator Data'!#REF!="No Data",1,IF(#REF!&lt;&gt;"",1,0))</f>
        <v>#REF!</v>
      </c>
      <c r="AP164" s="211" t="e">
        <f>IF('Crisis Indicator Data'!#REF!="No Data",1,IF(#REF!&lt;&gt;"",1,0))</f>
        <v>#REF!</v>
      </c>
      <c r="AQ164" s="211" t="e">
        <f>IF('Crisis Indicator Data'!#REF!="No Data",1,IF(#REF!&lt;&gt;"",1,0))</f>
        <v>#REF!</v>
      </c>
      <c r="AR164" s="211" t="e">
        <f>IF('Crisis Indicator Data'!#REF!="No Data",1,IF(#REF!&lt;&gt;"",1,0))</f>
        <v>#REF!</v>
      </c>
      <c r="AS164" s="211" t="e">
        <f>IF('Crisis Indicator Data'!#REF!="No Data",1,IF(#REF!&lt;&gt;"",1,0))</f>
        <v>#REF!</v>
      </c>
      <c r="AT164" s="211" t="e">
        <f>IF('Crisis Indicator Data'!#REF!="No Data",1,IF(#REF!&lt;&gt;"",1,0))</f>
        <v>#REF!</v>
      </c>
      <c r="AU164" s="211" t="e">
        <f>IF('Crisis Indicator Data'!#REF!="No Data",1,IF(#REF!&lt;&gt;"",1,0))</f>
        <v>#REF!</v>
      </c>
      <c r="AV164" s="211" t="e">
        <f>IF('Crisis Indicator Data'!#REF!="No Data",1,IF(#REF!&lt;&gt;"",1,0))</f>
        <v>#REF!</v>
      </c>
      <c r="AW164" s="211" t="e">
        <f>IF('Crisis Indicator Data'!#REF!="No Data",1,IF(#REF!&lt;&gt;"",1,0))</f>
        <v>#REF!</v>
      </c>
      <c r="AX164" s="211" t="e">
        <f>IF('Crisis Indicator Data'!#REF!="No Data",1,IF(#REF!&lt;&gt;"",1,0))</f>
        <v>#REF!</v>
      </c>
      <c r="AY164" s="211" t="e">
        <f>IF('Crisis Indicator Data'!#REF!="No Data",1,IF(#REF!&lt;&gt;"",1,0))</f>
        <v>#REF!</v>
      </c>
      <c r="AZ164" s="211" t="e">
        <f>IF('Crisis Indicator Data'!#REF!="No Data",1,IF(#REF!&lt;&gt;"",1,0))</f>
        <v>#REF!</v>
      </c>
      <c r="BA164" t="e">
        <f t="shared" si="10"/>
        <v>#REF!</v>
      </c>
      <c r="BB164" s="22" t="e">
        <f t="shared" si="11"/>
        <v>#REF!</v>
      </c>
    </row>
    <row r="165" spans="1:54" x14ac:dyDescent="0.25">
      <c r="A165" t="s">
        <v>8618</v>
      </c>
      <c r="B165" s="211" t="e">
        <f>IF('Crisis Indicator Data'!#REF!="No Data",1,IF(#REF!&lt;&gt;"",1,0))</f>
        <v>#REF!</v>
      </c>
      <c r="C165" s="211" t="e">
        <f>IF('Crisis Indicator Data'!#REF!="No Data",1,IF(#REF!&lt;&gt;"",1,0))</f>
        <v>#REF!</v>
      </c>
      <c r="D165" s="211" t="e">
        <f>IF('Crisis Indicator Data'!#REF!="No Data",1,IF(#REF!&lt;&gt;"",1,0))</f>
        <v>#REF!</v>
      </c>
      <c r="E165" s="211" t="e">
        <f>IF('Crisis Indicator Data'!#REF!="No Data",1,IF(#REF!&lt;&gt;"",1,0))</f>
        <v>#REF!</v>
      </c>
      <c r="F165" s="211" t="e">
        <f>IF('Crisis Indicator Data'!#REF!="No Data",1,IF(#REF!&lt;&gt;"",1,0))</f>
        <v>#REF!</v>
      </c>
      <c r="G165" s="211" t="e">
        <f>IF('Crisis Indicator Data'!#REF!="No Data",1,IF(#REF!&lt;&gt;"",1,0))</f>
        <v>#REF!</v>
      </c>
      <c r="H165" s="211" t="e">
        <f>IF('Crisis Indicator Data'!#REF!="No Data",1,IF(#REF!&lt;&gt;"",1,0))</f>
        <v>#REF!</v>
      </c>
      <c r="I165" s="211" t="e">
        <f>IF('Crisis Indicator Data'!#REF!="No Data",1,IF(#REF!&lt;&gt;"",1,0))</f>
        <v>#REF!</v>
      </c>
      <c r="J165" s="211" t="e">
        <f>IF('Crisis Indicator Data'!#REF!="No Data",1,IF(#REF!&lt;&gt;"",1,0))</f>
        <v>#REF!</v>
      </c>
      <c r="K165" s="211" t="e">
        <f>IF('Crisis Indicator Data'!#REF!="No Data",1,IF(#REF!&lt;&gt;"",1,0))</f>
        <v>#REF!</v>
      </c>
      <c r="L165" s="211" t="e">
        <f>IF('Crisis Indicator Data'!#REF!="No Data",1,IF(#REF!&lt;&gt;"",1,0))</f>
        <v>#REF!</v>
      </c>
      <c r="M165" s="211" t="e">
        <f>IF('Crisis Indicator Data'!#REF!="No Data",1,IF(#REF!&lt;&gt;"",1,0))</f>
        <v>#REF!</v>
      </c>
      <c r="N165" s="211" t="e">
        <f>IF('Crisis Indicator Data'!#REF!="No Data",1,IF(#REF!&lt;&gt;"",1,0))</f>
        <v>#REF!</v>
      </c>
      <c r="O165" s="211" t="e">
        <f>IF('Crisis Indicator Data'!#REF!="No Data",1,IF(#REF!&lt;&gt;"",1,0))</f>
        <v>#REF!</v>
      </c>
      <c r="P165" s="211" t="e">
        <f>IF('Crisis Indicator Data'!#REF!="No Data",1,IF(#REF!&lt;&gt;"",1,0))</f>
        <v>#REF!</v>
      </c>
      <c r="Q165" s="211" t="e">
        <f>IF('Crisis Indicator Data'!#REF!="No Data",1,IF(#REF!&lt;&gt;"",1,0))</f>
        <v>#REF!</v>
      </c>
      <c r="R165" s="211" t="e">
        <f>IF('Crisis Indicator Data'!#REF!="No Data",1,IF(#REF!&lt;&gt;"",1,0))</f>
        <v>#REF!</v>
      </c>
      <c r="S165" s="211" t="e">
        <f>IF('Crisis Indicator Data'!#REF!="No Data",1,IF(#REF!&lt;&gt;"",1,0))</f>
        <v>#REF!</v>
      </c>
      <c r="T165" s="211" t="e">
        <f>IF('Crisis Indicator Data'!#REF!="No Data",1,IF(#REF!&lt;&gt;"",1,0))</f>
        <v>#REF!</v>
      </c>
      <c r="U165" s="211" t="e">
        <f>IF('Crisis Indicator Data'!#REF!="No Data",1,IF(#REF!&lt;&gt;"",1,0))</f>
        <v>#REF!</v>
      </c>
      <c r="V165" s="211" t="e">
        <f>IF('Crisis Indicator Data'!#REF!="No Data",1,IF(#REF!&lt;&gt;"",1,0))</f>
        <v>#REF!</v>
      </c>
      <c r="W165" s="211" t="e">
        <f>IF('Crisis Indicator Data'!#REF!="No Data",1,IF(#REF!&lt;&gt;"",1,0))</f>
        <v>#REF!</v>
      </c>
      <c r="X165" s="211" t="e">
        <f>IF('Crisis Indicator Data'!#REF!="No Data",1,IF(#REF!&lt;&gt;"",1,0))</f>
        <v>#REF!</v>
      </c>
      <c r="Y165" s="211" t="e">
        <f>IF('Crisis Indicator Data'!#REF!="No Data",1,IF(#REF!&lt;&gt;"",1,0))</f>
        <v>#REF!</v>
      </c>
      <c r="Z165" s="211" t="e">
        <f>IF('Crisis Indicator Data'!#REF!="No Data",1,IF(#REF!&lt;&gt;"",1,0))</f>
        <v>#REF!</v>
      </c>
      <c r="AA165" s="211" t="e">
        <f>IF('Crisis Indicator Data'!#REF!="No Data",1,IF(#REF!&lt;&gt;"",1,0))</f>
        <v>#REF!</v>
      </c>
      <c r="AB165" s="211" t="e">
        <f>IF('Crisis Indicator Data'!#REF!="No Data",1,IF(#REF!&lt;&gt;"",1,0))</f>
        <v>#REF!</v>
      </c>
      <c r="AC165" s="211" t="e">
        <f>IF('Crisis Indicator Data'!#REF!="No Data",1,IF(#REF!&lt;&gt;"",1,0))</f>
        <v>#REF!</v>
      </c>
      <c r="AD165" s="211" t="e">
        <f>IF('Crisis Indicator Data'!#REF!="No Data",1,IF(#REF!&lt;&gt;"",1,0))</f>
        <v>#REF!</v>
      </c>
      <c r="AE165" s="211" t="e">
        <f>IF('Crisis Indicator Data'!#REF!="No Data",1,IF(#REF!&lt;&gt;"",1,0))</f>
        <v>#REF!</v>
      </c>
      <c r="AF165" s="211" t="e">
        <f>IF('Crisis Indicator Data'!#REF!="No Data",1,IF(#REF!&lt;&gt;"",1,0))</f>
        <v>#REF!</v>
      </c>
      <c r="AG165" s="211" t="e">
        <f>IF('Crisis Indicator Data'!#REF!="No Data",1,IF(#REF!&lt;&gt;"",1,0))</f>
        <v>#REF!</v>
      </c>
      <c r="AH165" s="211" t="e">
        <f>IF('Crisis Indicator Data'!#REF!="No Data",1,IF(#REF!&lt;&gt;"",1,0))</f>
        <v>#REF!</v>
      </c>
      <c r="AI165" s="211" t="e">
        <f>IF('Crisis Indicator Data'!#REF!="No Data",1,IF(#REF!&lt;&gt;"",1,0))</f>
        <v>#REF!</v>
      </c>
      <c r="AJ165" s="211" t="e">
        <f>IF('Crisis Indicator Data'!#REF!="No Data",1,IF(#REF!&lt;&gt;"",1,0))</f>
        <v>#REF!</v>
      </c>
      <c r="AK165" s="211" t="e">
        <f>IF('Crisis Indicator Data'!#REF!="No Data",1,IF(#REF!&lt;&gt;"",1,0))</f>
        <v>#REF!</v>
      </c>
      <c r="AL165" s="211" t="e">
        <f>IF('Crisis Indicator Data'!#REF!="No Data",1,IF(#REF!&lt;&gt;"",1,0))</f>
        <v>#REF!</v>
      </c>
      <c r="AM165" s="211" t="e">
        <f>IF('Crisis Indicator Data'!#REF!="No Data",1,IF(#REF!&lt;&gt;"",1,0))</f>
        <v>#REF!</v>
      </c>
      <c r="AN165" s="211" t="e">
        <f>IF('Crisis Indicator Data'!#REF!="No Data",1,IF(#REF!&lt;&gt;"",1,0))</f>
        <v>#REF!</v>
      </c>
      <c r="AO165" s="211" t="e">
        <f>IF('Crisis Indicator Data'!#REF!="No Data",1,IF(#REF!&lt;&gt;"",1,0))</f>
        <v>#REF!</v>
      </c>
      <c r="AP165" s="211" t="e">
        <f>IF('Crisis Indicator Data'!#REF!="No Data",1,IF(#REF!&lt;&gt;"",1,0))</f>
        <v>#REF!</v>
      </c>
      <c r="AQ165" s="211" t="e">
        <f>IF('Crisis Indicator Data'!#REF!="No Data",1,IF(#REF!&lt;&gt;"",1,0))</f>
        <v>#REF!</v>
      </c>
      <c r="AR165" s="211" t="e">
        <f>IF('Crisis Indicator Data'!#REF!="No Data",1,IF(#REF!&lt;&gt;"",1,0))</f>
        <v>#REF!</v>
      </c>
      <c r="AS165" s="211" t="e">
        <f>IF('Crisis Indicator Data'!#REF!="No Data",1,IF(#REF!&lt;&gt;"",1,0))</f>
        <v>#REF!</v>
      </c>
      <c r="AT165" s="211" t="e">
        <f>IF('Crisis Indicator Data'!#REF!="No Data",1,IF(#REF!&lt;&gt;"",1,0))</f>
        <v>#REF!</v>
      </c>
      <c r="AU165" s="211" t="e">
        <f>IF('Crisis Indicator Data'!#REF!="No Data",1,IF(#REF!&lt;&gt;"",1,0))</f>
        <v>#REF!</v>
      </c>
      <c r="AV165" s="211" t="e">
        <f>IF('Crisis Indicator Data'!#REF!="No Data",1,IF(#REF!&lt;&gt;"",1,0))</f>
        <v>#REF!</v>
      </c>
      <c r="AW165" s="211" t="e">
        <f>IF('Crisis Indicator Data'!#REF!="No Data",1,IF(#REF!&lt;&gt;"",1,0))</f>
        <v>#REF!</v>
      </c>
      <c r="AX165" s="211" t="e">
        <f>IF('Crisis Indicator Data'!#REF!="No Data",1,IF(#REF!&lt;&gt;"",1,0))</f>
        <v>#REF!</v>
      </c>
      <c r="AY165" s="211" t="e">
        <f>IF('Crisis Indicator Data'!#REF!="No Data",1,IF(#REF!&lt;&gt;"",1,0))</f>
        <v>#REF!</v>
      </c>
      <c r="AZ165" s="211" t="e">
        <f>IF('Crisis Indicator Data'!#REF!="No Data",1,IF(#REF!&lt;&gt;"",1,0))</f>
        <v>#REF!</v>
      </c>
      <c r="BA165" t="e">
        <f t="shared" si="10"/>
        <v>#REF!</v>
      </c>
      <c r="BB165" s="22" t="e">
        <f t="shared" si="11"/>
        <v>#REF!</v>
      </c>
    </row>
    <row r="166" spans="1:54" x14ac:dyDescent="0.25">
      <c r="A166" t="s">
        <v>8413</v>
      </c>
      <c r="B166" s="211" t="e">
        <f>IF('Crisis Indicator Data'!#REF!="No Data",1,IF(#REF!&lt;&gt;"",1,0))</f>
        <v>#REF!</v>
      </c>
      <c r="C166" s="211" t="e">
        <f>IF('Crisis Indicator Data'!#REF!="No Data",1,IF(#REF!&lt;&gt;"",1,0))</f>
        <v>#REF!</v>
      </c>
      <c r="D166" s="211" t="e">
        <f>IF('Crisis Indicator Data'!#REF!="No Data",1,IF(#REF!&lt;&gt;"",1,0))</f>
        <v>#REF!</v>
      </c>
      <c r="E166" s="211" t="e">
        <f>IF('Crisis Indicator Data'!#REF!="No Data",1,IF(#REF!&lt;&gt;"",1,0))</f>
        <v>#REF!</v>
      </c>
      <c r="F166" s="211" t="e">
        <f>IF('Crisis Indicator Data'!#REF!="No Data",1,IF(#REF!&lt;&gt;"",1,0))</f>
        <v>#REF!</v>
      </c>
      <c r="G166" s="211" t="e">
        <f>IF('Crisis Indicator Data'!#REF!="No Data",1,IF(#REF!&lt;&gt;"",1,0))</f>
        <v>#REF!</v>
      </c>
      <c r="H166" s="211" t="e">
        <f>IF('Crisis Indicator Data'!#REF!="No Data",1,IF(#REF!&lt;&gt;"",1,0))</f>
        <v>#REF!</v>
      </c>
      <c r="I166" s="211" t="e">
        <f>IF('Crisis Indicator Data'!#REF!="No Data",1,IF(#REF!&lt;&gt;"",1,0))</f>
        <v>#REF!</v>
      </c>
      <c r="J166" s="211" t="e">
        <f>IF('Crisis Indicator Data'!#REF!="No Data",1,IF(#REF!&lt;&gt;"",1,0))</f>
        <v>#REF!</v>
      </c>
      <c r="K166" s="211" t="e">
        <f>IF('Crisis Indicator Data'!#REF!="No Data",1,IF(#REF!&lt;&gt;"",1,0))</f>
        <v>#REF!</v>
      </c>
      <c r="L166" s="211" t="e">
        <f>IF('Crisis Indicator Data'!#REF!="No Data",1,IF(#REF!&lt;&gt;"",1,0))</f>
        <v>#REF!</v>
      </c>
      <c r="M166" s="211" t="e">
        <f>IF('Crisis Indicator Data'!#REF!="No Data",1,IF(#REF!&lt;&gt;"",1,0))</f>
        <v>#REF!</v>
      </c>
      <c r="N166" s="211" t="e">
        <f>IF('Crisis Indicator Data'!#REF!="No Data",1,IF(#REF!&lt;&gt;"",1,0))</f>
        <v>#REF!</v>
      </c>
      <c r="O166" s="211" t="e">
        <f>IF('Crisis Indicator Data'!#REF!="No Data",1,IF(#REF!&lt;&gt;"",1,0))</f>
        <v>#REF!</v>
      </c>
      <c r="P166" s="211" t="e">
        <f>IF('Crisis Indicator Data'!#REF!="No Data",1,IF(#REF!&lt;&gt;"",1,0))</f>
        <v>#REF!</v>
      </c>
      <c r="Q166" s="211" t="e">
        <f>IF('Crisis Indicator Data'!#REF!="No Data",1,IF(#REF!&lt;&gt;"",1,0))</f>
        <v>#REF!</v>
      </c>
      <c r="R166" s="211" t="e">
        <f>IF('Crisis Indicator Data'!#REF!="No Data",1,IF(#REF!&lt;&gt;"",1,0))</f>
        <v>#REF!</v>
      </c>
      <c r="S166" s="211" t="e">
        <f>IF('Crisis Indicator Data'!#REF!="No Data",1,IF(#REF!&lt;&gt;"",1,0))</f>
        <v>#REF!</v>
      </c>
      <c r="T166" s="211" t="e">
        <f>IF('Crisis Indicator Data'!#REF!="No Data",1,IF(#REF!&lt;&gt;"",1,0))</f>
        <v>#REF!</v>
      </c>
      <c r="U166" s="211" t="e">
        <f>IF('Crisis Indicator Data'!#REF!="No Data",1,IF(#REF!&lt;&gt;"",1,0))</f>
        <v>#REF!</v>
      </c>
      <c r="V166" s="211" t="e">
        <f>IF('Crisis Indicator Data'!#REF!="No Data",1,IF(#REF!&lt;&gt;"",1,0))</f>
        <v>#REF!</v>
      </c>
      <c r="W166" s="211" t="e">
        <f>IF('Crisis Indicator Data'!#REF!="No Data",1,IF(#REF!&lt;&gt;"",1,0))</f>
        <v>#REF!</v>
      </c>
      <c r="X166" s="211" t="e">
        <f>IF('Crisis Indicator Data'!#REF!="No Data",1,IF(#REF!&lt;&gt;"",1,0))</f>
        <v>#REF!</v>
      </c>
      <c r="Y166" s="211" t="e">
        <f>IF('Crisis Indicator Data'!#REF!="No Data",1,IF(#REF!&lt;&gt;"",1,0))</f>
        <v>#REF!</v>
      </c>
      <c r="Z166" s="211" t="e">
        <f>IF('Crisis Indicator Data'!#REF!="No Data",1,IF(#REF!&lt;&gt;"",1,0))</f>
        <v>#REF!</v>
      </c>
      <c r="AA166" s="211" t="e">
        <f>IF('Crisis Indicator Data'!#REF!="No Data",1,IF(#REF!&lt;&gt;"",1,0))</f>
        <v>#REF!</v>
      </c>
      <c r="AB166" s="211" t="e">
        <f>IF('Crisis Indicator Data'!#REF!="No Data",1,IF(#REF!&lt;&gt;"",1,0))</f>
        <v>#REF!</v>
      </c>
      <c r="AC166" s="211" t="e">
        <f>IF('Crisis Indicator Data'!#REF!="No Data",1,IF(#REF!&lt;&gt;"",1,0))</f>
        <v>#REF!</v>
      </c>
      <c r="AD166" s="211" t="e">
        <f>IF('Crisis Indicator Data'!#REF!="No Data",1,IF(#REF!&lt;&gt;"",1,0))</f>
        <v>#REF!</v>
      </c>
      <c r="AE166" s="211" t="e">
        <f>IF('Crisis Indicator Data'!#REF!="No Data",1,IF(#REF!&lt;&gt;"",1,0))</f>
        <v>#REF!</v>
      </c>
      <c r="AF166" s="211" t="e">
        <f>IF('Crisis Indicator Data'!#REF!="No Data",1,IF(#REF!&lt;&gt;"",1,0))</f>
        <v>#REF!</v>
      </c>
      <c r="AG166" s="211" t="e">
        <f>IF('Crisis Indicator Data'!#REF!="No Data",1,IF(#REF!&lt;&gt;"",1,0))</f>
        <v>#REF!</v>
      </c>
      <c r="AH166" s="211" t="e">
        <f>IF('Crisis Indicator Data'!#REF!="No Data",1,IF(#REF!&lt;&gt;"",1,0))</f>
        <v>#REF!</v>
      </c>
      <c r="AI166" s="211" t="e">
        <f>IF('Crisis Indicator Data'!#REF!="No Data",1,IF(#REF!&lt;&gt;"",1,0))</f>
        <v>#REF!</v>
      </c>
      <c r="AJ166" s="211" t="e">
        <f>IF('Crisis Indicator Data'!#REF!="No Data",1,IF(#REF!&lt;&gt;"",1,0))</f>
        <v>#REF!</v>
      </c>
      <c r="AK166" s="211" t="e">
        <f>IF('Crisis Indicator Data'!#REF!="No Data",1,IF(#REF!&lt;&gt;"",1,0))</f>
        <v>#REF!</v>
      </c>
      <c r="AL166" s="211" t="e">
        <f>IF('Crisis Indicator Data'!#REF!="No Data",1,IF(#REF!&lt;&gt;"",1,0))</f>
        <v>#REF!</v>
      </c>
      <c r="AM166" s="211" t="e">
        <f>IF('Crisis Indicator Data'!#REF!="No Data",1,IF(#REF!&lt;&gt;"",1,0))</f>
        <v>#REF!</v>
      </c>
      <c r="AN166" s="211" t="e">
        <f>IF('Crisis Indicator Data'!#REF!="No Data",1,IF(#REF!&lt;&gt;"",1,0))</f>
        <v>#REF!</v>
      </c>
      <c r="AO166" s="211" t="e">
        <f>IF('Crisis Indicator Data'!#REF!="No Data",1,IF(#REF!&lt;&gt;"",1,0))</f>
        <v>#REF!</v>
      </c>
      <c r="AP166" s="211" t="e">
        <f>IF('Crisis Indicator Data'!#REF!="No Data",1,IF(#REF!&lt;&gt;"",1,0))</f>
        <v>#REF!</v>
      </c>
      <c r="AQ166" s="211" t="e">
        <f>IF('Crisis Indicator Data'!#REF!="No Data",1,IF(#REF!&lt;&gt;"",1,0))</f>
        <v>#REF!</v>
      </c>
      <c r="AR166" s="211" t="e">
        <f>IF('Crisis Indicator Data'!#REF!="No Data",1,IF(#REF!&lt;&gt;"",1,0))</f>
        <v>#REF!</v>
      </c>
      <c r="AS166" s="211" t="e">
        <f>IF('Crisis Indicator Data'!#REF!="No Data",1,IF(#REF!&lt;&gt;"",1,0))</f>
        <v>#REF!</v>
      </c>
      <c r="AT166" s="211" t="e">
        <f>IF('Crisis Indicator Data'!#REF!="No Data",1,IF(#REF!&lt;&gt;"",1,0))</f>
        <v>#REF!</v>
      </c>
      <c r="AU166" s="211" t="e">
        <f>IF('Crisis Indicator Data'!#REF!="No Data",1,IF(#REF!&lt;&gt;"",1,0))</f>
        <v>#REF!</v>
      </c>
      <c r="AV166" s="211" t="e">
        <f>IF('Crisis Indicator Data'!#REF!="No Data",1,IF(#REF!&lt;&gt;"",1,0))</f>
        <v>#REF!</v>
      </c>
      <c r="AW166" s="211" t="e">
        <f>IF('Crisis Indicator Data'!#REF!="No Data",1,IF(#REF!&lt;&gt;"",1,0))</f>
        <v>#REF!</v>
      </c>
      <c r="AX166" s="211" t="e">
        <f>IF('Crisis Indicator Data'!#REF!="No Data",1,IF(#REF!&lt;&gt;"",1,0))</f>
        <v>#REF!</v>
      </c>
      <c r="AY166" s="211" t="e">
        <f>IF('Crisis Indicator Data'!#REF!="No Data",1,IF(#REF!&lt;&gt;"",1,0))</f>
        <v>#REF!</v>
      </c>
      <c r="AZ166" s="211" t="e">
        <f>IF('Crisis Indicator Data'!#REF!="No Data",1,IF(#REF!&lt;&gt;"",1,0))</f>
        <v>#REF!</v>
      </c>
      <c r="BA166" t="e">
        <f t="shared" si="10"/>
        <v>#REF!</v>
      </c>
      <c r="BB166" s="22" t="e">
        <f t="shared" si="11"/>
        <v>#REF!</v>
      </c>
    </row>
    <row r="167" spans="1:54" x14ac:dyDescent="0.25">
      <c r="A167" t="s">
        <v>8622</v>
      </c>
      <c r="B167" s="211" t="e">
        <f>IF('Crisis Indicator Data'!#REF!="No Data",1,IF(#REF!&lt;&gt;"",1,0))</f>
        <v>#REF!</v>
      </c>
      <c r="C167" s="211" t="e">
        <f>IF('Crisis Indicator Data'!#REF!="No Data",1,IF(#REF!&lt;&gt;"",1,0))</f>
        <v>#REF!</v>
      </c>
      <c r="D167" s="211" t="e">
        <f>IF('Crisis Indicator Data'!#REF!="No Data",1,IF(#REF!&lt;&gt;"",1,0))</f>
        <v>#REF!</v>
      </c>
      <c r="E167" s="211" t="e">
        <f>IF('Crisis Indicator Data'!#REF!="No Data",1,IF(#REF!&lt;&gt;"",1,0))</f>
        <v>#REF!</v>
      </c>
      <c r="F167" s="211" t="e">
        <f>IF('Crisis Indicator Data'!#REF!="No Data",1,IF(#REF!&lt;&gt;"",1,0))</f>
        <v>#REF!</v>
      </c>
      <c r="G167" s="211" t="e">
        <f>IF('Crisis Indicator Data'!#REF!="No Data",1,IF(#REF!&lt;&gt;"",1,0))</f>
        <v>#REF!</v>
      </c>
      <c r="H167" s="211" t="e">
        <f>IF('Crisis Indicator Data'!#REF!="No Data",1,IF(#REF!&lt;&gt;"",1,0))</f>
        <v>#REF!</v>
      </c>
      <c r="I167" s="211" t="e">
        <f>IF('Crisis Indicator Data'!#REF!="No Data",1,IF(#REF!&lt;&gt;"",1,0))</f>
        <v>#REF!</v>
      </c>
      <c r="J167" s="211" t="e">
        <f>IF('Crisis Indicator Data'!#REF!="No Data",1,IF(#REF!&lt;&gt;"",1,0))</f>
        <v>#REF!</v>
      </c>
      <c r="K167" s="211" t="e">
        <f>IF('Crisis Indicator Data'!#REF!="No Data",1,IF(#REF!&lt;&gt;"",1,0))</f>
        <v>#REF!</v>
      </c>
      <c r="L167" s="211" t="e">
        <f>IF('Crisis Indicator Data'!#REF!="No Data",1,IF(#REF!&lt;&gt;"",1,0))</f>
        <v>#REF!</v>
      </c>
      <c r="M167" s="211" t="e">
        <f>IF('Crisis Indicator Data'!#REF!="No Data",1,IF(#REF!&lt;&gt;"",1,0))</f>
        <v>#REF!</v>
      </c>
      <c r="N167" s="211" t="e">
        <f>IF('Crisis Indicator Data'!#REF!="No Data",1,IF(#REF!&lt;&gt;"",1,0))</f>
        <v>#REF!</v>
      </c>
      <c r="O167" s="211" t="e">
        <f>IF('Crisis Indicator Data'!#REF!="No Data",1,IF(#REF!&lt;&gt;"",1,0))</f>
        <v>#REF!</v>
      </c>
      <c r="P167" s="211" t="e">
        <f>IF('Crisis Indicator Data'!#REF!="No Data",1,IF(#REF!&lt;&gt;"",1,0))</f>
        <v>#REF!</v>
      </c>
      <c r="Q167" s="211" t="e">
        <f>IF('Crisis Indicator Data'!#REF!="No Data",1,IF(#REF!&lt;&gt;"",1,0))</f>
        <v>#REF!</v>
      </c>
      <c r="R167" s="211" t="e">
        <f>IF('Crisis Indicator Data'!#REF!="No Data",1,IF(#REF!&lt;&gt;"",1,0))</f>
        <v>#REF!</v>
      </c>
      <c r="S167" s="211" t="e">
        <f>IF('Crisis Indicator Data'!#REF!="No Data",1,IF(#REF!&lt;&gt;"",1,0))</f>
        <v>#REF!</v>
      </c>
      <c r="T167" s="211" t="e">
        <f>IF('Crisis Indicator Data'!#REF!="No Data",1,IF(#REF!&lt;&gt;"",1,0))</f>
        <v>#REF!</v>
      </c>
      <c r="U167" s="211" t="e">
        <f>IF('Crisis Indicator Data'!#REF!="No Data",1,IF(#REF!&lt;&gt;"",1,0))</f>
        <v>#REF!</v>
      </c>
      <c r="V167" s="211" t="e">
        <f>IF('Crisis Indicator Data'!#REF!="No Data",1,IF(#REF!&lt;&gt;"",1,0))</f>
        <v>#REF!</v>
      </c>
      <c r="W167" s="211" t="e">
        <f>IF('Crisis Indicator Data'!#REF!="No Data",1,IF(#REF!&lt;&gt;"",1,0))</f>
        <v>#REF!</v>
      </c>
      <c r="X167" s="211" t="e">
        <f>IF('Crisis Indicator Data'!#REF!="No Data",1,IF(#REF!&lt;&gt;"",1,0))</f>
        <v>#REF!</v>
      </c>
      <c r="Y167" s="211" t="e">
        <f>IF('Crisis Indicator Data'!#REF!="No Data",1,IF(#REF!&lt;&gt;"",1,0))</f>
        <v>#REF!</v>
      </c>
      <c r="Z167" s="211" t="e">
        <f>IF('Crisis Indicator Data'!#REF!="No Data",1,IF(#REF!&lt;&gt;"",1,0))</f>
        <v>#REF!</v>
      </c>
      <c r="AA167" s="211" t="e">
        <f>IF('Crisis Indicator Data'!#REF!="No Data",1,IF(#REF!&lt;&gt;"",1,0))</f>
        <v>#REF!</v>
      </c>
      <c r="AB167" s="211" t="e">
        <f>IF('Crisis Indicator Data'!#REF!="No Data",1,IF(#REF!&lt;&gt;"",1,0))</f>
        <v>#REF!</v>
      </c>
      <c r="AC167" s="211" t="e">
        <f>IF('Crisis Indicator Data'!#REF!="No Data",1,IF(#REF!&lt;&gt;"",1,0))</f>
        <v>#REF!</v>
      </c>
      <c r="AD167" s="211" t="e">
        <f>IF('Crisis Indicator Data'!#REF!="No Data",1,IF(#REF!&lt;&gt;"",1,0))</f>
        <v>#REF!</v>
      </c>
      <c r="AE167" s="211" t="e">
        <f>IF('Crisis Indicator Data'!#REF!="No Data",1,IF(#REF!&lt;&gt;"",1,0))</f>
        <v>#REF!</v>
      </c>
      <c r="AF167" s="211" t="e">
        <f>IF('Crisis Indicator Data'!#REF!="No Data",1,IF(#REF!&lt;&gt;"",1,0))</f>
        <v>#REF!</v>
      </c>
      <c r="AG167" s="211" t="e">
        <f>IF('Crisis Indicator Data'!#REF!="No Data",1,IF(#REF!&lt;&gt;"",1,0))</f>
        <v>#REF!</v>
      </c>
      <c r="AH167" s="211" t="e">
        <f>IF('Crisis Indicator Data'!#REF!="No Data",1,IF(#REF!&lt;&gt;"",1,0))</f>
        <v>#REF!</v>
      </c>
      <c r="AI167" s="211" t="e">
        <f>IF('Crisis Indicator Data'!#REF!="No Data",1,IF(#REF!&lt;&gt;"",1,0))</f>
        <v>#REF!</v>
      </c>
      <c r="AJ167" s="211" t="e">
        <f>IF('Crisis Indicator Data'!#REF!="No Data",1,IF(#REF!&lt;&gt;"",1,0))</f>
        <v>#REF!</v>
      </c>
      <c r="AK167" s="211" t="e">
        <f>IF('Crisis Indicator Data'!#REF!="No Data",1,IF(#REF!&lt;&gt;"",1,0))</f>
        <v>#REF!</v>
      </c>
      <c r="AL167" s="211" t="e">
        <f>IF('Crisis Indicator Data'!#REF!="No Data",1,IF(#REF!&lt;&gt;"",1,0))</f>
        <v>#REF!</v>
      </c>
      <c r="AM167" s="211" t="e">
        <f>IF('Crisis Indicator Data'!#REF!="No Data",1,IF(#REF!&lt;&gt;"",1,0))</f>
        <v>#REF!</v>
      </c>
      <c r="AN167" s="211" t="e">
        <f>IF('Crisis Indicator Data'!#REF!="No Data",1,IF(#REF!&lt;&gt;"",1,0))</f>
        <v>#REF!</v>
      </c>
      <c r="AO167" s="211" t="e">
        <f>IF('Crisis Indicator Data'!#REF!="No Data",1,IF(#REF!&lt;&gt;"",1,0))</f>
        <v>#REF!</v>
      </c>
      <c r="AP167" s="211" t="e">
        <f>IF('Crisis Indicator Data'!#REF!="No Data",1,IF(#REF!&lt;&gt;"",1,0))</f>
        <v>#REF!</v>
      </c>
      <c r="AQ167" s="211" t="e">
        <f>IF('Crisis Indicator Data'!#REF!="No Data",1,IF(#REF!&lt;&gt;"",1,0))</f>
        <v>#REF!</v>
      </c>
      <c r="AR167" s="211" t="e">
        <f>IF('Crisis Indicator Data'!#REF!="No Data",1,IF(#REF!&lt;&gt;"",1,0))</f>
        <v>#REF!</v>
      </c>
      <c r="AS167" s="211" t="e">
        <f>IF('Crisis Indicator Data'!#REF!="No Data",1,IF(#REF!&lt;&gt;"",1,0))</f>
        <v>#REF!</v>
      </c>
      <c r="AT167" s="211" t="e">
        <f>IF('Crisis Indicator Data'!#REF!="No Data",1,IF(#REF!&lt;&gt;"",1,0))</f>
        <v>#REF!</v>
      </c>
      <c r="AU167" s="211" t="e">
        <f>IF('Crisis Indicator Data'!#REF!="No Data",1,IF(#REF!&lt;&gt;"",1,0))</f>
        <v>#REF!</v>
      </c>
      <c r="AV167" s="211" t="e">
        <f>IF('Crisis Indicator Data'!#REF!="No Data",1,IF(#REF!&lt;&gt;"",1,0))</f>
        <v>#REF!</v>
      </c>
      <c r="AW167" s="211" t="e">
        <f>IF('Crisis Indicator Data'!#REF!="No Data",1,IF(#REF!&lt;&gt;"",1,0))</f>
        <v>#REF!</v>
      </c>
      <c r="AX167" s="211" t="e">
        <f>IF('Crisis Indicator Data'!#REF!="No Data",1,IF(#REF!&lt;&gt;"",1,0))</f>
        <v>#REF!</v>
      </c>
      <c r="AY167" s="211" t="e">
        <f>IF('Crisis Indicator Data'!#REF!="No Data",1,IF(#REF!&lt;&gt;"",1,0))</f>
        <v>#REF!</v>
      </c>
      <c r="AZ167" s="211" t="e">
        <f>IF('Crisis Indicator Data'!#REF!="No Data",1,IF(#REF!&lt;&gt;"",1,0))</f>
        <v>#REF!</v>
      </c>
      <c r="BA167" t="e">
        <f t="shared" si="10"/>
        <v>#REF!</v>
      </c>
      <c r="BB167" s="22" t="e">
        <f t="shared" si="11"/>
        <v>#REF!</v>
      </c>
    </row>
    <row r="168" spans="1:54" x14ac:dyDescent="0.25">
      <c r="A168" t="s">
        <v>8628</v>
      </c>
      <c r="B168" s="211" t="e">
        <f>IF('Crisis Indicator Data'!#REF!="No Data",1,IF(#REF!&lt;&gt;"",1,0))</f>
        <v>#REF!</v>
      </c>
      <c r="C168" s="211" t="e">
        <f>IF('Crisis Indicator Data'!#REF!="No Data",1,IF(#REF!&lt;&gt;"",1,0))</f>
        <v>#REF!</v>
      </c>
      <c r="D168" s="211" t="e">
        <f>IF('Crisis Indicator Data'!#REF!="No Data",1,IF(#REF!&lt;&gt;"",1,0))</f>
        <v>#REF!</v>
      </c>
      <c r="E168" s="211" t="e">
        <f>IF('Crisis Indicator Data'!#REF!="No Data",1,IF(#REF!&lt;&gt;"",1,0))</f>
        <v>#REF!</v>
      </c>
      <c r="F168" s="211" t="e">
        <f>IF('Crisis Indicator Data'!#REF!="No Data",1,IF(#REF!&lt;&gt;"",1,0))</f>
        <v>#REF!</v>
      </c>
      <c r="G168" s="211" t="e">
        <f>IF('Crisis Indicator Data'!#REF!="No Data",1,IF(#REF!&lt;&gt;"",1,0))</f>
        <v>#REF!</v>
      </c>
      <c r="H168" s="211" t="e">
        <f>IF('Crisis Indicator Data'!#REF!="No Data",1,IF(#REF!&lt;&gt;"",1,0))</f>
        <v>#REF!</v>
      </c>
      <c r="I168" s="211" t="e">
        <f>IF('Crisis Indicator Data'!#REF!="No Data",1,IF(#REF!&lt;&gt;"",1,0))</f>
        <v>#REF!</v>
      </c>
      <c r="J168" s="211" t="e">
        <f>IF('Crisis Indicator Data'!#REF!="No Data",1,IF(#REF!&lt;&gt;"",1,0))</f>
        <v>#REF!</v>
      </c>
      <c r="K168" s="211" t="e">
        <f>IF('Crisis Indicator Data'!#REF!="No Data",1,IF(#REF!&lt;&gt;"",1,0))</f>
        <v>#REF!</v>
      </c>
      <c r="L168" s="211" t="e">
        <f>IF('Crisis Indicator Data'!#REF!="No Data",1,IF(#REF!&lt;&gt;"",1,0))</f>
        <v>#REF!</v>
      </c>
      <c r="M168" s="211" t="e">
        <f>IF('Crisis Indicator Data'!#REF!="No Data",1,IF(#REF!&lt;&gt;"",1,0))</f>
        <v>#REF!</v>
      </c>
      <c r="N168" s="211" t="e">
        <f>IF('Crisis Indicator Data'!#REF!="No Data",1,IF(#REF!&lt;&gt;"",1,0))</f>
        <v>#REF!</v>
      </c>
      <c r="O168" s="211" t="e">
        <f>IF('Crisis Indicator Data'!#REF!="No Data",1,IF(#REF!&lt;&gt;"",1,0))</f>
        <v>#REF!</v>
      </c>
      <c r="P168" s="211" t="e">
        <f>IF('Crisis Indicator Data'!#REF!="No Data",1,IF(#REF!&lt;&gt;"",1,0))</f>
        <v>#REF!</v>
      </c>
      <c r="Q168" s="211" t="e">
        <f>IF('Crisis Indicator Data'!#REF!="No Data",1,IF(#REF!&lt;&gt;"",1,0))</f>
        <v>#REF!</v>
      </c>
      <c r="R168" s="211" t="e">
        <f>IF('Crisis Indicator Data'!#REF!="No Data",1,IF(#REF!&lt;&gt;"",1,0))</f>
        <v>#REF!</v>
      </c>
      <c r="S168" s="211" t="e">
        <f>IF('Crisis Indicator Data'!#REF!="No Data",1,IF(#REF!&lt;&gt;"",1,0))</f>
        <v>#REF!</v>
      </c>
      <c r="T168" s="211" t="e">
        <f>IF('Crisis Indicator Data'!#REF!="No Data",1,IF(#REF!&lt;&gt;"",1,0))</f>
        <v>#REF!</v>
      </c>
      <c r="U168" s="211" t="e">
        <f>IF('Crisis Indicator Data'!#REF!="No Data",1,IF(#REF!&lt;&gt;"",1,0))</f>
        <v>#REF!</v>
      </c>
      <c r="V168" s="211" t="e">
        <f>IF('Crisis Indicator Data'!#REF!="No Data",1,IF(#REF!&lt;&gt;"",1,0))</f>
        <v>#REF!</v>
      </c>
      <c r="W168" s="211" t="e">
        <f>IF('Crisis Indicator Data'!#REF!="No Data",1,IF(#REF!&lt;&gt;"",1,0))</f>
        <v>#REF!</v>
      </c>
      <c r="X168" s="211" t="e">
        <f>IF('Crisis Indicator Data'!#REF!="No Data",1,IF(#REF!&lt;&gt;"",1,0))</f>
        <v>#REF!</v>
      </c>
      <c r="Y168" s="211" t="e">
        <f>IF('Crisis Indicator Data'!#REF!="No Data",1,IF(#REF!&lt;&gt;"",1,0))</f>
        <v>#REF!</v>
      </c>
      <c r="Z168" s="211" t="e">
        <f>IF('Crisis Indicator Data'!#REF!="No Data",1,IF(#REF!&lt;&gt;"",1,0))</f>
        <v>#REF!</v>
      </c>
      <c r="AA168" s="211" t="e">
        <f>IF('Crisis Indicator Data'!#REF!="No Data",1,IF(#REF!&lt;&gt;"",1,0))</f>
        <v>#REF!</v>
      </c>
      <c r="AB168" s="211" t="e">
        <f>IF('Crisis Indicator Data'!#REF!="No Data",1,IF(#REF!&lt;&gt;"",1,0))</f>
        <v>#REF!</v>
      </c>
      <c r="AC168" s="211" t="e">
        <f>IF('Crisis Indicator Data'!#REF!="No Data",1,IF(#REF!&lt;&gt;"",1,0))</f>
        <v>#REF!</v>
      </c>
      <c r="AD168" s="211" t="e">
        <f>IF('Crisis Indicator Data'!#REF!="No Data",1,IF(#REF!&lt;&gt;"",1,0))</f>
        <v>#REF!</v>
      </c>
      <c r="AE168" s="211" t="e">
        <f>IF('Crisis Indicator Data'!#REF!="No Data",1,IF(#REF!&lt;&gt;"",1,0))</f>
        <v>#REF!</v>
      </c>
      <c r="AF168" s="211" t="e">
        <f>IF('Crisis Indicator Data'!#REF!="No Data",1,IF(#REF!&lt;&gt;"",1,0))</f>
        <v>#REF!</v>
      </c>
      <c r="AG168" s="211" t="e">
        <f>IF('Crisis Indicator Data'!#REF!="No Data",1,IF(#REF!&lt;&gt;"",1,0))</f>
        <v>#REF!</v>
      </c>
      <c r="AH168" s="211" t="e">
        <f>IF('Crisis Indicator Data'!#REF!="No Data",1,IF(#REF!&lt;&gt;"",1,0))</f>
        <v>#REF!</v>
      </c>
      <c r="AI168" s="211" t="e">
        <f>IF('Crisis Indicator Data'!#REF!="No Data",1,IF(#REF!&lt;&gt;"",1,0))</f>
        <v>#REF!</v>
      </c>
      <c r="AJ168" s="211" t="e">
        <f>IF('Crisis Indicator Data'!#REF!="No Data",1,IF(#REF!&lt;&gt;"",1,0))</f>
        <v>#REF!</v>
      </c>
      <c r="AK168" s="211" t="e">
        <f>IF('Crisis Indicator Data'!#REF!="No Data",1,IF(#REF!&lt;&gt;"",1,0))</f>
        <v>#REF!</v>
      </c>
      <c r="AL168" s="211" t="e">
        <f>IF('Crisis Indicator Data'!#REF!="No Data",1,IF(#REF!&lt;&gt;"",1,0))</f>
        <v>#REF!</v>
      </c>
      <c r="AM168" s="211" t="e">
        <f>IF('Crisis Indicator Data'!#REF!="No Data",1,IF(#REF!&lt;&gt;"",1,0))</f>
        <v>#REF!</v>
      </c>
      <c r="AN168" s="211" t="e">
        <f>IF('Crisis Indicator Data'!#REF!="No Data",1,IF(#REF!&lt;&gt;"",1,0))</f>
        <v>#REF!</v>
      </c>
      <c r="AO168" s="211" t="e">
        <f>IF('Crisis Indicator Data'!#REF!="No Data",1,IF(#REF!&lt;&gt;"",1,0))</f>
        <v>#REF!</v>
      </c>
      <c r="AP168" s="211" t="e">
        <f>IF('Crisis Indicator Data'!#REF!="No Data",1,IF(#REF!&lt;&gt;"",1,0))</f>
        <v>#REF!</v>
      </c>
      <c r="AQ168" s="211" t="e">
        <f>IF('Crisis Indicator Data'!#REF!="No Data",1,IF(#REF!&lt;&gt;"",1,0))</f>
        <v>#REF!</v>
      </c>
      <c r="AR168" s="211" t="e">
        <f>IF('Crisis Indicator Data'!#REF!="No Data",1,IF(#REF!&lt;&gt;"",1,0))</f>
        <v>#REF!</v>
      </c>
      <c r="AS168" s="211" t="e">
        <f>IF('Crisis Indicator Data'!#REF!="No Data",1,IF(#REF!&lt;&gt;"",1,0))</f>
        <v>#REF!</v>
      </c>
      <c r="AT168" s="211" t="e">
        <f>IF('Crisis Indicator Data'!#REF!="No Data",1,IF(#REF!&lt;&gt;"",1,0))</f>
        <v>#REF!</v>
      </c>
      <c r="AU168" s="211" t="e">
        <f>IF('Crisis Indicator Data'!#REF!="No Data",1,IF(#REF!&lt;&gt;"",1,0))</f>
        <v>#REF!</v>
      </c>
      <c r="AV168" s="211" t="e">
        <f>IF('Crisis Indicator Data'!#REF!="No Data",1,IF(#REF!&lt;&gt;"",1,0))</f>
        <v>#REF!</v>
      </c>
      <c r="AW168" s="211" t="e">
        <f>IF('Crisis Indicator Data'!#REF!="No Data",1,IF(#REF!&lt;&gt;"",1,0))</f>
        <v>#REF!</v>
      </c>
      <c r="AX168" s="211" t="e">
        <f>IF('Crisis Indicator Data'!#REF!="No Data",1,IF(#REF!&lt;&gt;"",1,0))</f>
        <v>#REF!</v>
      </c>
      <c r="AY168" s="211" t="e">
        <f>IF('Crisis Indicator Data'!#REF!="No Data",1,IF(#REF!&lt;&gt;"",1,0))</f>
        <v>#REF!</v>
      </c>
      <c r="AZ168" s="211" t="e">
        <f>IF('Crisis Indicator Data'!#REF!="No Data",1,IF(#REF!&lt;&gt;"",1,0))</f>
        <v>#REF!</v>
      </c>
      <c r="BA168" t="e">
        <f t="shared" si="10"/>
        <v>#REF!</v>
      </c>
      <c r="BB168" s="22" t="e">
        <f t="shared" si="11"/>
        <v>#REF!</v>
      </c>
    </row>
    <row r="169" spans="1:54" x14ac:dyDescent="0.25">
      <c r="A169" t="s">
        <v>8640</v>
      </c>
      <c r="B169" s="211" t="e">
        <f>IF('Crisis Indicator Data'!#REF!="No Data",1,IF(#REF!&lt;&gt;"",1,0))</f>
        <v>#REF!</v>
      </c>
      <c r="C169" s="211" t="e">
        <f>IF('Crisis Indicator Data'!#REF!="No Data",1,IF(#REF!&lt;&gt;"",1,0))</f>
        <v>#REF!</v>
      </c>
      <c r="D169" s="211" t="e">
        <f>IF('Crisis Indicator Data'!#REF!="No Data",1,IF(#REF!&lt;&gt;"",1,0))</f>
        <v>#REF!</v>
      </c>
      <c r="E169" s="211" t="e">
        <f>IF('Crisis Indicator Data'!#REF!="No Data",1,IF(#REF!&lt;&gt;"",1,0))</f>
        <v>#REF!</v>
      </c>
      <c r="F169" s="211" t="e">
        <f>IF('Crisis Indicator Data'!#REF!="No Data",1,IF(#REF!&lt;&gt;"",1,0))</f>
        <v>#REF!</v>
      </c>
      <c r="G169" s="211" t="e">
        <f>IF('Crisis Indicator Data'!#REF!="No Data",1,IF(#REF!&lt;&gt;"",1,0))</f>
        <v>#REF!</v>
      </c>
      <c r="H169" s="211" t="e">
        <f>IF('Crisis Indicator Data'!#REF!="No Data",1,IF(#REF!&lt;&gt;"",1,0))</f>
        <v>#REF!</v>
      </c>
      <c r="I169" s="211" t="e">
        <f>IF('Crisis Indicator Data'!#REF!="No Data",1,IF(#REF!&lt;&gt;"",1,0))</f>
        <v>#REF!</v>
      </c>
      <c r="J169" s="211" t="e">
        <f>IF('Crisis Indicator Data'!#REF!="No Data",1,IF(#REF!&lt;&gt;"",1,0))</f>
        <v>#REF!</v>
      </c>
      <c r="K169" s="211" t="e">
        <f>IF('Crisis Indicator Data'!#REF!="No Data",1,IF(#REF!&lt;&gt;"",1,0))</f>
        <v>#REF!</v>
      </c>
      <c r="L169" s="211" t="e">
        <f>IF('Crisis Indicator Data'!#REF!="No Data",1,IF(#REF!&lt;&gt;"",1,0))</f>
        <v>#REF!</v>
      </c>
      <c r="M169" s="211" t="e">
        <f>IF('Crisis Indicator Data'!#REF!="No Data",1,IF(#REF!&lt;&gt;"",1,0))</f>
        <v>#REF!</v>
      </c>
      <c r="N169" s="211" t="e">
        <f>IF('Crisis Indicator Data'!#REF!="No Data",1,IF(#REF!&lt;&gt;"",1,0))</f>
        <v>#REF!</v>
      </c>
      <c r="O169" s="211" t="e">
        <f>IF('Crisis Indicator Data'!#REF!="No Data",1,IF(#REF!&lt;&gt;"",1,0))</f>
        <v>#REF!</v>
      </c>
      <c r="P169" s="211" t="e">
        <f>IF('Crisis Indicator Data'!#REF!="No Data",1,IF(#REF!&lt;&gt;"",1,0))</f>
        <v>#REF!</v>
      </c>
      <c r="Q169" s="211" t="e">
        <f>IF('Crisis Indicator Data'!#REF!="No Data",1,IF(#REF!&lt;&gt;"",1,0))</f>
        <v>#REF!</v>
      </c>
      <c r="R169" s="211" t="e">
        <f>IF('Crisis Indicator Data'!#REF!="No Data",1,IF(#REF!&lt;&gt;"",1,0))</f>
        <v>#REF!</v>
      </c>
      <c r="S169" s="211" t="e">
        <f>IF('Crisis Indicator Data'!#REF!="No Data",1,IF(#REF!&lt;&gt;"",1,0))</f>
        <v>#REF!</v>
      </c>
      <c r="T169" s="211" t="e">
        <f>IF('Crisis Indicator Data'!#REF!="No Data",1,IF(#REF!&lt;&gt;"",1,0))</f>
        <v>#REF!</v>
      </c>
      <c r="U169" s="211" t="e">
        <f>IF('Crisis Indicator Data'!#REF!="No Data",1,IF(#REF!&lt;&gt;"",1,0))</f>
        <v>#REF!</v>
      </c>
      <c r="V169" s="211" t="e">
        <f>IF('Crisis Indicator Data'!#REF!="No Data",1,IF(#REF!&lt;&gt;"",1,0))</f>
        <v>#REF!</v>
      </c>
      <c r="W169" s="211" t="e">
        <f>IF('Crisis Indicator Data'!#REF!="No Data",1,IF(#REF!&lt;&gt;"",1,0))</f>
        <v>#REF!</v>
      </c>
      <c r="X169" s="211" t="e">
        <f>IF('Crisis Indicator Data'!#REF!="No Data",1,IF(#REF!&lt;&gt;"",1,0))</f>
        <v>#REF!</v>
      </c>
      <c r="Y169" s="211" t="e">
        <f>IF('Crisis Indicator Data'!#REF!="No Data",1,IF(#REF!&lt;&gt;"",1,0))</f>
        <v>#REF!</v>
      </c>
      <c r="Z169" s="211" t="e">
        <f>IF('Crisis Indicator Data'!#REF!="No Data",1,IF(#REF!&lt;&gt;"",1,0))</f>
        <v>#REF!</v>
      </c>
      <c r="AA169" s="211" t="e">
        <f>IF('Crisis Indicator Data'!#REF!="No Data",1,IF(#REF!&lt;&gt;"",1,0))</f>
        <v>#REF!</v>
      </c>
      <c r="AB169" s="211" t="e">
        <f>IF('Crisis Indicator Data'!#REF!="No Data",1,IF(#REF!&lt;&gt;"",1,0))</f>
        <v>#REF!</v>
      </c>
      <c r="AC169" s="211" t="e">
        <f>IF('Crisis Indicator Data'!#REF!="No Data",1,IF(#REF!&lt;&gt;"",1,0))</f>
        <v>#REF!</v>
      </c>
      <c r="AD169" s="211" t="e">
        <f>IF('Crisis Indicator Data'!#REF!="No Data",1,IF(#REF!&lt;&gt;"",1,0))</f>
        <v>#REF!</v>
      </c>
      <c r="AE169" s="211" t="e">
        <f>IF('Crisis Indicator Data'!#REF!="No Data",1,IF(#REF!&lt;&gt;"",1,0))</f>
        <v>#REF!</v>
      </c>
      <c r="AF169" s="211" t="e">
        <f>IF('Crisis Indicator Data'!#REF!="No Data",1,IF(#REF!&lt;&gt;"",1,0))</f>
        <v>#REF!</v>
      </c>
      <c r="AG169" s="211" t="e">
        <f>IF('Crisis Indicator Data'!#REF!="No Data",1,IF(#REF!&lt;&gt;"",1,0))</f>
        <v>#REF!</v>
      </c>
      <c r="AH169" s="211" t="e">
        <f>IF('Crisis Indicator Data'!#REF!="No Data",1,IF(#REF!&lt;&gt;"",1,0))</f>
        <v>#REF!</v>
      </c>
      <c r="AI169" s="211" t="e">
        <f>IF('Crisis Indicator Data'!#REF!="No Data",1,IF(#REF!&lt;&gt;"",1,0))</f>
        <v>#REF!</v>
      </c>
      <c r="AJ169" s="211" t="e">
        <f>IF('Crisis Indicator Data'!#REF!="No Data",1,IF(#REF!&lt;&gt;"",1,0))</f>
        <v>#REF!</v>
      </c>
      <c r="AK169" s="211" t="e">
        <f>IF('Crisis Indicator Data'!#REF!="No Data",1,IF(#REF!&lt;&gt;"",1,0))</f>
        <v>#REF!</v>
      </c>
      <c r="AL169" s="211" t="e">
        <f>IF('Crisis Indicator Data'!#REF!="No Data",1,IF(#REF!&lt;&gt;"",1,0))</f>
        <v>#REF!</v>
      </c>
      <c r="AM169" s="211" t="e">
        <f>IF('Crisis Indicator Data'!#REF!="No Data",1,IF(#REF!&lt;&gt;"",1,0))</f>
        <v>#REF!</v>
      </c>
      <c r="AN169" s="211" t="e">
        <f>IF('Crisis Indicator Data'!#REF!="No Data",1,IF(#REF!&lt;&gt;"",1,0))</f>
        <v>#REF!</v>
      </c>
      <c r="AO169" s="211" t="e">
        <f>IF('Crisis Indicator Data'!#REF!="No Data",1,IF(#REF!&lt;&gt;"",1,0))</f>
        <v>#REF!</v>
      </c>
      <c r="AP169" s="211" t="e">
        <f>IF('Crisis Indicator Data'!#REF!="No Data",1,IF(#REF!&lt;&gt;"",1,0))</f>
        <v>#REF!</v>
      </c>
      <c r="AQ169" s="211" t="e">
        <f>IF('Crisis Indicator Data'!#REF!="No Data",1,IF(#REF!&lt;&gt;"",1,0))</f>
        <v>#REF!</v>
      </c>
      <c r="AR169" s="211" t="e">
        <f>IF('Crisis Indicator Data'!#REF!="No Data",1,IF(#REF!&lt;&gt;"",1,0))</f>
        <v>#REF!</v>
      </c>
      <c r="AS169" s="211" t="e">
        <f>IF('Crisis Indicator Data'!#REF!="No Data",1,IF(#REF!&lt;&gt;"",1,0))</f>
        <v>#REF!</v>
      </c>
      <c r="AT169" s="211" t="e">
        <f>IF('Crisis Indicator Data'!#REF!="No Data",1,IF(#REF!&lt;&gt;"",1,0))</f>
        <v>#REF!</v>
      </c>
      <c r="AU169" s="211" t="e">
        <f>IF('Crisis Indicator Data'!#REF!="No Data",1,IF(#REF!&lt;&gt;"",1,0))</f>
        <v>#REF!</v>
      </c>
      <c r="AV169" s="211" t="e">
        <f>IF('Crisis Indicator Data'!#REF!="No Data",1,IF(#REF!&lt;&gt;"",1,0))</f>
        <v>#REF!</v>
      </c>
      <c r="AW169" s="211" t="e">
        <f>IF('Crisis Indicator Data'!#REF!="No Data",1,IF(#REF!&lt;&gt;"",1,0))</f>
        <v>#REF!</v>
      </c>
      <c r="AX169" s="211" t="e">
        <f>IF('Crisis Indicator Data'!#REF!="No Data",1,IF(#REF!&lt;&gt;"",1,0))</f>
        <v>#REF!</v>
      </c>
      <c r="AY169" s="211" t="e">
        <f>IF('Crisis Indicator Data'!#REF!="No Data",1,IF(#REF!&lt;&gt;"",1,0))</f>
        <v>#REF!</v>
      </c>
      <c r="AZ169" s="211" t="e">
        <f>IF('Crisis Indicator Data'!#REF!="No Data",1,IF(#REF!&lt;&gt;"",1,0))</f>
        <v>#REF!</v>
      </c>
      <c r="BA169" t="e">
        <f t="shared" si="10"/>
        <v>#REF!</v>
      </c>
      <c r="BB169" s="22" t="e">
        <f t="shared" si="11"/>
        <v>#REF!</v>
      </c>
    </row>
    <row r="170" spans="1:54" x14ac:dyDescent="0.25">
      <c r="A170" t="s">
        <v>8626</v>
      </c>
      <c r="B170" s="211" t="e">
        <f>IF('Crisis Indicator Data'!#REF!="No Data",1,IF(#REF!&lt;&gt;"",1,0))</f>
        <v>#REF!</v>
      </c>
      <c r="C170" s="211" t="e">
        <f>IF('Crisis Indicator Data'!#REF!="No Data",1,IF(#REF!&lt;&gt;"",1,0))</f>
        <v>#REF!</v>
      </c>
      <c r="D170" s="211" t="e">
        <f>IF('Crisis Indicator Data'!#REF!="No Data",1,IF(#REF!&lt;&gt;"",1,0))</f>
        <v>#REF!</v>
      </c>
      <c r="E170" s="211" t="e">
        <f>IF('Crisis Indicator Data'!#REF!="No Data",1,IF(#REF!&lt;&gt;"",1,0))</f>
        <v>#REF!</v>
      </c>
      <c r="F170" s="211" t="e">
        <f>IF('Crisis Indicator Data'!#REF!="No Data",1,IF(#REF!&lt;&gt;"",1,0))</f>
        <v>#REF!</v>
      </c>
      <c r="G170" s="211" t="e">
        <f>IF('Crisis Indicator Data'!#REF!="No Data",1,IF(#REF!&lt;&gt;"",1,0))</f>
        <v>#REF!</v>
      </c>
      <c r="H170" s="211" t="e">
        <f>IF('Crisis Indicator Data'!#REF!="No Data",1,IF(#REF!&lt;&gt;"",1,0))</f>
        <v>#REF!</v>
      </c>
      <c r="I170" s="211" t="e">
        <f>IF('Crisis Indicator Data'!#REF!="No Data",1,IF(#REF!&lt;&gt;"",1,0))</f>
        <v>#REF!</v>
      </c>
      <c r="J170" s="211" t="e">
        <f>IF('Crisis Indicator Data'!#REF!="No Data",1,IF(#REF!&lt;&gt;"",1,0))</f>
        <v>#REF!</v>
      </c>
      <c r="K170" s="211" t="e">
        <f>IF('Crisis Indicator Data'!#REF!="No Data",1,IF(#REF!&lt;&gt;"",1,0))</f>
        <v>#REF!</v>
      </c>
      <c r="L170" s="211" t="e">
        <f>IF('Crisis Indicator Data'!#REF!="No Data",1,IF(#REF!&lt;&gt;"",1,0))</f>
        <v>#REF!</v>
      </c>
      <c r="M170" s="211" t="e">
        <f>IF('Crisis Indicator Data'!#REF!="No Data",1,IF(#REF!&lt;&gt;"",1,0))</f>
        <v>#REF!</v>
      </c>
      <c r="N170" s="211" t="e">
        <f>IF('Crisis Indicator Data'!#REF!="No Data",1,IF(#REF!&lt;&gt;"",1,0))</f>
        <v>#REF!</v>
      </c>
      <c r="O170" s="211" t="e">
        <f>IF('Crisis Indicator Data'!#REF!="No Data",1,IF(#REF!&lt;&gt;"",1,0))</f>
        <v>#REF!</v>
      </c>
      <c r="P170" s="211" t="e">
        <f>IF('Crisis Indicator Data'!#REF!="No Data",1,IF(#REF!&lt;&gt;"",1,0))</f>
        <v>#REF!</v>
      </c>
      <c r="Q170" s="211" t="e">
        <f>IF('Crisis Indicator Data'!#REF!="No Data",1,IF(#REF!&lt;&gt;"",1,0))</f>
        <v>#REF!</v>
      </c>
      <c r="R170" s="211" t="e">
        <f>IF('Crisis Indicator Data'!#REF!="No Data",1,IF(#REF!&lt;&gt;"",1,0))</f>
        <v>#REF!</v>
      </c>
      <c r="S170" s="211" t="e">
        <f>IF('Crisis Indicator Data'!#REF!="No Data",1,IF(#REF!&lt;&gt;"",1,0))</f>
        <v>#REF!</v>
      </c>
      <c r="T170" s="211" t="e">
        <f>IF('Crisis Indicator Data'!#REF!="No Data",1,IF(#REF!&lt;&gt;"",1,0))</f>
        <v>#REF!</v>
      </c>
      <c r="U170" s="211" t="e">
        <f>IF('Crisis Indicator Data'!#REF!="No Data",1,IF(#REF!&lt;&gt;"",1,0))</f>
        <v>#REF!</v>
      </c>
      <c r="V170" s="211" t="e">
        <f>IF('Crisis Indicator Data'!#REF!="No Data",1,IF(#REF!&lt;&gt;"",1,0))</f>
        <v>#REF!</v>
      </c>
      <c r="W170" s="211" t="e">
        <f>IF('Crisis Indicator Data'!#REF!="No Data",1,IF(#REF!&lt;&gt;"",1,0))</f>
        <v>#REF!</v>
      </c>
      <c r="X170" s="211" t="e">
        <f>IF('Crisis Indicator Data'!#REF!="No Data",1,IF(#REF!&lt;&gt;"",1,0))</f>
        <v>#REF!</v>
      </c>
      <c r="Y170" s="211" t="e">
        <f>IF('Crisis Indicator Data'!#REF!="No Data",1,IF(#REF!&lt;&gt;"",1,0))</f>
        <v>#REF!</v>
      </c>
      <c r="Z170" s="211" t="e">
        <f>IF('Crisis Indicator Data'!#REF!="No Data",1,IF(#REF!&lt;&gt;"",1,0))</f>
        <v>#REF!</v>
      </c>
      <c r="AA170" s="211" t="e">
        <f>IF('Crisis Indicator Data'!#REF!="No Data",1,IF(#REF!&lt;&gt;"",1,0))</f>
        <v>#REF!</v>
      </c>
      <c r="AB170" s="211" t="e">
        <f>IF('Crisis Indicator Data'!#REF!="No Data",1,IF(#REF!&lt;&gt;"",1,0))</f>
        <v>#REF!</v>
      </c>
      <c r="AC170" s="211" t="e">
        <f>IF('Crisis Indicator Data'!#REF!="No Data",1,IF(#REF!&lt;&gt;"",1,0))</f>
        <v>#REF!</v>
      </c>
      <c r="AD170" s="211" t="e">
        <f>IF('Crisis Indicator Data'!#REF!="No Data",1,IF(#REF!&lt;&gt;"",1,0))</f>
        <v>#REF!</v>
      </c>
      <c r="AE170" s="211" t="e">
        <f>IF('Crisis Indicator Data'!#REF!="No Data",1,IF(#REF!&lt;&gt;"",1,0))</f>
        <v>#REF!</v>
      </c>
      <c r="AF170" s="211" t="e">
        <f>IF('Crisis Indicator Data'!#REF!="No Data",1,IF(#REF!&lt;&gt;"",1,0))</f>
        <v>#REF!</v>
      </c>
      <c r="AG170" s="211" t="e">
        <f>IF('Crisis Indicator Data'!#REF!="No Data",1,IF(#REF!&lt;&gt;"",1,0))</f>
        <v>#REF!</v>
      </c>
      <c r="AH170" s="211" t="e">
        <f>IF('Crisis Indicator Data'!#REF!="No Data",1,IF(#REF!&lt;&gt;"",1,0))</f>
        <v>#REF!</v>
      </c>
      <c r="AI170" s="211" t="e">
        <f>IF('Crisis Indicator Data'!#REF!="No Data",1,IF(#REF!&lt;&gt;"",1,0))</f>
        <v>#REF!</v>
      </c>
      <c r="AJ170" s="211" t="e">
        <f>IF('Crisis Indicator Data'!#REF!="No Data",1,IF(#REF!&lt;&gt;"",1,0))</f>
        <v>#REF!</v>
      </c>
      <c r="AK170" s="211" t="e">
        <f>IF('Crisis Indicator Data'!#REF!="No Data",1,IF(#REF!&lt;&gt;"",1,0))</f>
        <v>#REF!</v>
      </c>
      <c r="AL170" s="211" t="e">
        <f>IF('Crisis Indicator Data'!#REF!="No Data",1,IF(#REF!&lt;&gt;"",1,0))</f>
        <v>#REF!</v>
      </c>
      <c r="AM170" s="211" t="e">
        <f>IF('Crisis Indicator Data'!#REF!="No Data",1,IF(#REF!&lt;&gt;"",1,0))</f>
        <v>#REF!</v>
      </c>
      <c r="AN170" s="211" t="e">
        <f>IF('Crisis Indicator Data'!#REF!="No Data",1,IF(#REF!&lt;&gt;"",1,0))</f>
        <v>#REF!</v>
      </c>
      <c r="AO170" s="211" t="e">
        <f>IF('Crisis Indicator Data'!#REF!="No Data",1,IF(#REF!&lt;&gt;"",1,0))</f>
        <v>#REF!</v>
      </c>
      <c r="AP170" s="211" t="e">
        <f>IF('Crisis Indicator Data'!#REF!="No Data",1,IF(#REF!&lt;&gt;"",1,0))</f>
        <v>#REF!</v>
      </c>
      <c r="AQ170" s="211" t="e">
        <f>IF('Crisis Indicator Data'!#REF!="No Data",1,IF(#REF!&lt;&gt;"",1,0))</f>
        <v>#REF!</v>
      </c>
      <c r="AR170" s="211" t="e">
        <f>IF('Crisis Indicator Data'!#REF!="No Data",1,IF(#REF!&lt;&gt;"",1,0))</f>
        <v>#REF!</v>
      </c>
      <c r="AS170" s="211" t="e">
        <f>IF('Crisis Indicator Data'!#REF!="No Data",1,IF(#REF!&lt;&gt;"",1,0))</f>
        <v>#REF!</v>
      </c>
      <c r="AT170" s="211" t="e">
        <f>IF('Crisis Indicator Data'!#REF!="No Data",1,IF(#REF!&lt;&gt;"",1,0))</f>
        <v>#REF!</v>
      </c>
      <c r="AU170" s="211" t="e">
        <f>IF('Crisis Indicator Data'!#REF!="No Data",1,IF(#REF!&lt;&gt;"",1,0))</f>
        <v>#REF!</v>
      </c>
      <c r="AV170" s="211" t="e">
        <f>IF('Crisis Indicator Data'!#REF!="No Data",1,IF(#REF!&lt;&gt;"",1,0))</f>
        <v>#REF!</v>
      </c>
      <c r="AW170" s="211" t="e">
        <f>IF('Crisis Indicator Data'!#REF!="No Data",1,IF(#REF!&lt;&gt;"",1,0))</f>
        <v>#REF!</v>
      </c>
      <c r="AX170" s="211" t="e">
        <f>IF('Crisis Indicator Data'!#REF!="No Data",1,IF(#REF!&lt;&gt;"",1,0))</f>
        <v>#REF!</v>
      </c>
      <c r="AY170" s="211" t="e">
        <f>IF('Crisis Indicator Data'!#REF!="No Data",1,IF(#REF!&lt;&gt;"",1,0))</f>
        <v>#REF!</v>
      </c>
      <c r="AZ170" s="211" t="e">
        <f>IF('Crisis Indicator Data'!#REF!="No Data",1,IF(#REF!&lt;&gt;"",1,0))</f>
        <v>#REF!</v>
      </c>
      <c r="BA170" t="e">
        <f t="shared" si="10"/>
        <v>#REF!</v>
      </c>
      <c r="BB170" s="22" t="e">
        <f t="shared" si="11"/>
        <v>#REF!</v>
      </c>
    </row>
    <row r="171" spans="1:54" x14ac:dyDescent="0.25">
      <c r="A171" t="s">
        <v>8542</v>
      </c>
      <c r="B171" s="211" t="e">
        <f>IF('Crisis Indicator Data'!#REF!="No Data",1,IF(#REF!&lt;&gt;"",1,0))</f>
        <v>#REF!</v>
      </c>
      <c r="C171" s="211" t="e">
        <f>IF('Crisis Indicator Data'!#REF!="No Data",1,IF(#REF!&lt;&gt;"",1,0))</f>
        <v>#REF!</v>
      </c>
      <c r="D171" s="211" t="e">
        <f>IF('Crisis Indicator Data'!#REF!="No Data",1,IF(#REF!&lt;&gt;"",1,0))</f>
        <v>#REF!</v>
      </c>
      <c r="E171" s="211" t="e">
        <f>IF('Crisis Indicator Data'!#REF!="No Data",1,IF(#REF!&lt;&gt;"",1,0))</f>
        <v>#REF!</v>
      </c>
      <c r="F171" s="211" t="e">
        <f>IF('Crisis Indicator Data'!#REF!="No Data",1,IF(#REF!&lt;&gt;"",1,0))</f>
        <v>#REF!</v>
      </c>
      <c r="G171" s="211" t="e">
        <f>IF('Crisis Indicator Data'!#REF!="No Data",1,IF(#REF!&lt;&gt;"",1,0))</f>
        <v>#REF!</v>
      </c>
      <c r="H171" s="211" t="e">
        <f>IF('Crisis Indicator Data'!#REF!="No Data",1,IF(#REF!&lt;&gt;"",1,0))</f>
        <v>#REF!</v>
      </c>
      <c r="I171" s="211" t="e">
        <f>IF('Crisis Indicator Data'!#REF!="No Data",1,IF(#REF!&lt;&gt;"",1,0))</f>
        <v>#REF!</v>
      </c>
      <c r="J171" s="211" t="e">
        <f>IF('Crisis Indicator Data'!#REF!="No Data",1,IF(#REF!&lt;&gt;"",1,0))</f>
        <v>#REF!</v>
      </c>
      <c r="K171" s="211" t="e">
        <f>IF('Crisis Indicator Data'!#REF!="No Data",1,IF(#REF!&lt;&gt;"",1,0))</f>
        <v>#REF!</v>
      </c>
      <c r="L171" s="211" t="e">
        <f>IF('Crisis Indicator Data'!#REF!="No Data",1,IF(#REF!&lt;&gt;"",1,0))</f>
        <v>#REF!</v>
      </c>
      <c r="M171" s="211" t="e">
        <f>IF('Crisis Indicator Data'!#REF!="No Data",1,IF(#REF!&lt;&gt;"",1,0))</f>
        <v>#REF!</v>
      </c>
      <c r="N171" s="211" t="e">
        <f>IF('Crisis Indicator Data'!#REF!="No Data",1,IF(#REF!&lt;&gt;"",1,0))</f>
        <v>#REF!</v>
      </c>
      <c r="O171" s="211" t="e">
        <f>IF('Crisis Indicator Data'!#REF!="No Data",1,IF(#REF!&lt;&gt;"",1,0))</f>
        <v>#REF!</v>
      </c>
      <c r="P171" s="211" t="e">
        <f>IF('Crisis Indicator Data'!#REF!="No Data",1,IF(#REF!&lt;&gt;"",1,0))</f>
        <v>#REF!</v>
      </c>
      <c r="Q171" s="211" t="e">
        <f>IF('Crisis Indicator Data'!#REF!="No Data",1,IF(#REF!&lt;&gt;"",1,0))</f>
        <v>#REF!</v>
      </c>
      <c r="R171" s="211" t="e">
        <f>IF('Crisis Indicator Data'!#REF!="No Data",1,IF(#REF!&lt;&gt;"",1,0))</f>
        <v>#REF!</v>
      </c>
      <c r="S171" s="211" t="e">
        <f>IF('Crisis Indicator Data'!#REF!="No Data",1,IF(#REF!&lt;&gt;"",1,0))</f>
        <v>#REF!</v>
      </c>
      <c r="T171" s="211" t="e">
        <f>IF('Crisis Indicator Data'!#REF!="No Data",1,IF(#REF!&lt;&gt;"",1,0))</f>
        <v>#REF!</v>
      </c>
      <c r="U171" s="211" t="e">
        <f>IF('Crisis Indicator Data'!#REF!="No Data",1,IF(#REF!&lt;&gt;"",1,0))</f>
        <v>#REF!</v>
      </c>
      <c r="V171" s="211" t="e">
        <f>IF('Crisis Indicator Data'!#REF!="No Data",1,IF(#REF!&lt;&gt;"",1,0))</f>
        <v>#REF!</v>
      </c>
      <c r="W171" s="211" t="e">
        <f>IF('Crisis Indicator Data'!#REF!="No Data",1,IF(#REF!&lt;&gt;"",1,0))</f>
        <v>#REF!</v>
      </c>
      <c r="X171" s="211" t="e">
        <f>IF('Crisis Indicator Data'!#REF!="No Data",1,IF(#REF!&lt;&gt;"",1,0))</f>
        <v>#REF!</v>
      </c>
      <c r="Y171" s="211" t="e">
        <f>IF('Crisis Indicator Data'!#REF!="No Data",1,IF(#REF!&lt;&gt;"",1,0))</f>
        <v>#REF!</v>
      </c>
      <c r="Z171" s="211" t="e">
        <f>IF('Crisis Indicator Data'!#REF!="No Data",1,IF(#REF!&lt;&gt;"",1,0))</f>
        <v>#REF!</v>
      </c>
      <c r="AA171" s="211" t="e">
        <f>IF('Crisis Indicator Data'!#REF!="No Data",1,IF(#REF!&lt;&gt;"",1,0))</f>
        <v>#REF!</v>
      </c>
      <c r="AB171" s="211" t="e">
        <f>IF('Crisis Indicator Data'!#REF!="No Data",1,IF(#REF!&lt;&gt;"",1,0))</f>
        <v>#REF!</v>
      </c>
      <c r="AC171" s="211" t="e">
        <f>IF('Crisis Indicator Data'!#REF!="No Data",1,IF(#REF!&lt;&gt;"",1,0))</f>
        <v>#REF!</v>
      </c>
      <c r="AD171" s="211" t="e">
        <f>IF('Crisis Indicator Data'!#REF!="No Data",1,IF(#REF!&lt;&gt;"",1,0))</f>
        <v>#REF!</v>
      </c>
      <c r="AE171" s="211" t="e">
        <f>IF('Crisis Indicator Data'!#REF!="No Data",1,IF(#REF!&lt;&gt;"",1,0))</f>
        <v>#REF!</v>
      </c>
      <c r="AF171" s="211" t="e">
        <f>IF('Crisis Indicator Data'!#REF!="No Data",1,IF(#REF!&lt;&gt;"",1,0))</f>
        <v>#REF!</v>
      </c>
      <c r="AG171" s="211" t="e">
        <f>IF('Crisis Indicator Data'!#REF!="No Data",1,IF(#REF!&lt;&gt;"",1,0))</f>
        <v>#REF!</v>
      </c>
      <c r="AH171" s="211" t="e">
        <f>IF('Crisis Indicator Data'!#REF!="No Data",1,IF(#REF!&lt;&gt;"",1,0))</f>
        <v>#REF!</v>
      </c>
      <c r="AI171" s="211" t="e">
        <f>IF('Crisis Indicator Data'!#REF!="No Data",1,IF(#REF!&lt;&gt;"",1,0))</f>
        <v>#REF!</v>
      </c>
      <c r="AJ171" s="211" t="e">
        <f>IF('Crisis Indicator Data'!#REF!="No Data",1,IF(#REF!&lt;&gt;"",1,0))</f>
        <v>#REF!</v>
      </c>
      <c r="AK171" s="211" t="e">
        <f>IF('Crisis Indicator Data'!#REF!="No Data",1,IF(#REF!&lt;&gt;"",1,0))</f>
        <v>#REF!</v>
      </c>
      <c r="AL171" s="211" t="e">
        <f>IF('Crisis Indicator Data'!#REF!="No Data",1,IF(#REF!&lt;&gt;"",1,0))</f>
        <v>#REF!</v>
      </c>
      <c r="AM171" s="211" t="e">
        <f>IF('Crisis Indicator Data'!#REF!="No Data",1,IF(#REF!&lt;&gt;"",1,0))</f>
        <v>#REF!</v>
      </c>
      <c r="AN171" s="211" t="e">
        <f>IF('Crisis Indicator Data'!#REF!="No Data",1,IF(#REF!&lt;&gt;"",1,0))</f>
        <v>#REF!</v>
      </c>
      <c r="AO171" s="211" t="e">
        <f>IF('Crisis Indicator Data'!#REF!="No Data",1,IF(#REF!&lt;&gt;"",1,0))</f>
        <v>#REF!</v>
      </c>
      <c r="AP171" s="211" t="e">
        <f>IF('Crisis Indicator Data'!#REF!="No Data",1,IF(#REF!&lt;&gt;"",1,0))</f>
        <v>#REF!</v>
      </c>
      <c r="AQ171" s="211" t="e">
        <f>IF('Crisis Indicator Data'!#REF!="No Data",1,IF(#REF!&lt;&gt;"",1,0))</f>
        <v>#REF!</v>
      </c>
      <c r="AR171" s="211" t="e">
        <f>IF('Crisis Indicator Data'!#REF!="No Data",1,IF(#REF!&lt;&gt;"",1,0))</f>
        <v>#REF!</v>
      </c>
      <c r="AS171" s="211" t="e">
        <f>IF('Crisis Indicator Data'!#REF!="No Data",1,IF(#REF!&lt;&gt;"",1,0))</f>
        <v>#REF!</v>
      </c>
      <c r="AT171" s="211" t="e">
        <f>IF('Crisis Indicator Data'!#REF!="No Data",1,IF(#REF!&lt;&gt;"",1,0))</f>
        <v>#REF!</v>
      </c>
      <c r="AU171" s="211" t="e">
        <f>IF('Crisis Indicator Data'!#REF!="No Data",1,IF(#REF!&lt;&gt;"",1,0))</f>
        <v>#REF!</v>
      </c>
      <c r="AV171" s="211" t="e">
        <f>IF('Crisis Indicator Data'!#REF!="No Data",1,IF(#REF!&lt;&gt;"",1,0))</f>
        <v>#REF!</v>
      </c>
      <c r="AW171" s="211" t="e">
        <f>IF('Crisis Indicator Data'!#REF!="No Data",1,IF(#REF!&lt;&gt;"",1,0))</f>
        <v>#REF!</v>
      </c>
      <c r="AX171" s="211" t="e">
        <f>IF('Crisis Indicator Data'!#REF!="No Data",1,IF(#REF!&lt;&gt;"",1,0))</f>
        <v>#REF!</v>
      </c>
      <c r="AY171" s="211" t="e">
        <f>IF('Crisis Indicator Data'!#REF!="No Data",1,IF(#REF!&lt;&gt;"",1,0))</f>
        <v>#REF!</v>
      </c>
      <c r="AZ171" s="211" t="e">
        <f>IF('Crisis Indicator Data'!#REF!="No Data",1,IF(#REF!&lt;&gt;"",1,0))</f>
        <v>#REF!</v>
      </c>
      <c r="BA171" t="e">
        <f t="shared" si="10"/>
        <v>#REF!</v>
      </c>
      <c r="BB171" s="22" t="e">
        <f t="shared" si="11"/>
        <v>#REF!</v>
      </c>
    </row>
    <row r="172" spans="1:54" x14ac:dyDescent="0.25">
      <c r="A172" t="s">
        <v>8632</v>
      </c>
      <c r="B172" s="211" t="e">
        <f>IF('Crisis Indicator Data'!#REF!="No Data",1,IF(#REF!&lt;&gt;"",1,0))</f>
        <v>#REF!</v>
      </c>
      <c r="C172" s="211" t="e">
        <f>IF('Crisis Indicator Data'!#REF!="No Data",1,IF(#REF!&lt;&gt;"",1,0))</f>
        <v>#REF!</v>
      </c>
      <c r="D172" s="211" t="e">
        <f>IF('Crisis Indicator Data'!#REF!="No Data",1,IF(#REF!&lt;&gt;"",1,0))</f>
        <v>#REF!</v>
      </c>
      <c r="E172" s="211" t="e">
        <f>IF('Crisis Indicator Data'!#REF!="No Data",1,IF(#REF!&lt;&gt;"",1,0))</f>
        <v>#REF!</v>
      </c>
      <c r="F172" s="211" t="e">
        <f>IF('Crisis Indicator Data'!#REF!="No Data",1,IF(#REF!&lt;&gt;"",1,0))</f>
        <v>#REF!</v>
      </c>
      <c r="G172" s="211" t="e">
        <f>IF('Crisis Indicator Data'!#REF!="No Data",1,IF(#REF!&lt;&gt;"",1,0))</f>
        <v>#REF!</v>
      </c>
      <c r="H172" s="211" t="e">
        <f>IF('Crisis Indicator Data'!#REF!="No Data",1,IF(#REF!&lt;&gt;"",1,0))</f>
        <v>#REF!</v>
      </c>
      <c r="I172" s="211" t="e">
        <f>IF('Crisis Indicator Data'!#REF!="No Data",1,IF(#REF!&lt;&gt;"",1,0))</f>
        <v>#REF!</v>
      </c>
      <c r="J172" s="211" t="e">
        <f>IF('Crisis Indicator Data'!#REF!="No Data",1,IF(#REF!&lt;&gt;"",1,0))</f>
        <v>#REF!</v>
      </c>
      <c r="K172" s="211" t="e">
        <f>IF('Crisis Indicator Data'!#REF!="No Data",1,IF(#REF!&lt;&gt;"",1,0))</f>
        <v>#REF!</v>
      </c>
      <c r="L172" s="211" t="e">
        <f>IF('Crisis Indicator Data'!#REF!="No Data",1,IF(#REF!&lt;&gt;"",1,0))</f>
        <v>#REF!</v>
      </c>
      <c r="M172" s="211" t="e">
        <f>IF('Crisis Indicator Data'!#REF!="No Data",1,IF(#REF!&lt;&gt;"",1,0))</f>
        <v>#REF!</v>
      </c>
      <c r="N172" s="211" t="e">
        <f>IF('Crisis Indicator Data'!#REF!="No Data",1,IF(#REF!&lt;&gt;"",1,0))</f>
        <v>#REF!</v>
      </c>
      <c r="O172" s="211" t="e">
        <f>IF('Crisis Indicator Data'!#REF!="No Data",1,IF(#REF!&lt;&gt;"",1,0))</f>
        <v>#REF!</v>
      </c>
      <c r="P172" s="211" t="e">
        <f>IF('Crisis Indicator Data'!#REF!="No Data",1,IF(#REF!&lt;&gt;"",1,0))</f>
        <v>#REF!</v>
      </c>
      <c r="Q172" s="211" t="e">
        <f>IF('Crisis Indicator Data'!#REF!="No Data",1,IF(#REF!&lt;&gt;"",1,0))</f>
        <v>#REF!</v>
      </c>
      <c r="R172" s="211" t="e">
        <f>IF('Crisis Indicator Data'!#REF!="No Data",1,IF(#REF!&lt;&gt;"",1,0))</f>
        <v>#REF!</v>
      </c>
      <c r="S172" s="211" t="e">
        <f>IF('Crisis Indicator Data'!#REF!="No Data",1,IF(#REF!&lt;&gt;"",1,0))</f>
        <v>#REF!</v>
      </c>
      <c r="T172" s="211" t="e">
        <f>IF('Crisis Indicator Data'!#REF!="No Data",1,IF(#REF!&lt;&gt;"",1,0))</f>
        <v>#REF!</v>
      </c>
      <c r="U172" s="211" t="e">
        <f>IF('Crisis Indicator Data'!#REF!="No Data",1,IF(#REF!&lt;&gt;"",1,0))</f>
        <v>#REF!</v>
      </c>
      <c r="V172" s="211" t="e">
        <f>IF('Crisis Indicator Data'!#REF!="No Data",1,IF(#REF!&lt;&gt;"",1,0))</f>
        <v>#REF!</v>
      </c>
      <c r="W172" s="211" t="e">
        <f>IF('Crisis Indicator Data'!#REF!="No Data",1,IF(#REF!&lt;&gt;"",1,0))</f>
        <v>#REF!</v>
      </c>
      <c r="X172" s="211" t="e">
        <f>IF('Crisis Indicator Data'!#REF!="No Data",1,IF(#REF!&lt;&gt;"",1,0))</f>
        <v>#REF!</v>
      </c>
      <c r="Y172" s="211" t="e">
        <f>IF('Crisis Indicator Data'!#REF!="No Data",1,IF(#REF!&lt;&gt;"",1,0))</f>
        <v>#REF!</v>
      </c>
      <c r="Z172" s="211" t="e">
        <f>IF('Crisis Indicator Data'!#REF!="No Data",1,IF(#REF!&lt;&gt;"",1,0))</f>
        <v>#REF!</v>
      </c>
      <c r="AA172" s="211" t="e">
        <f>IF('Crisis Indicator Data'!#REF!="No Data",1,IF(#REF!&lt;&gt;"",1,0))</f>
        <v>#REF!</v>
      </c>
      <c r="AB172" s="211" t="e">
        <f>IF('Crisis Indicator Data'!#REF!="No Data",1,IF(#REF!&lt;&gt;"",1,0))</f>
        <v>#REF!</v>
      </c>
      <c r="AC172" s="211" t="e">
        <f>IF('Crisis Indicator Data'!#REF!="No Data",1,IF(#REF!&lt;&gt;"",1,0))</f>
        <v>#REF!</v>
      </c>
      <c r="AD172" s="211" t="e">
        <f>IF('Crisis Indicator Data'!#REF!="No Data",1,IF(#REF!&lt;&gt;"",1,0))</f>
        <v>#REF!</v>
      </c>
      <c r="AE172" s="211" t="e">
        <f>IF('Crisis Indicator Data'!#REF!="No Data",1,IF(#REF!&lt;&gt;"",1,0))</f>
        <v>#REF!</v>
      </c>
      <c r="AF172" s="211" t="e">
        <f>IF('Crisis Indicator Data'!#REF!="No Data",1,IF(#REF!&lt;&gt;"",1,0))</f>
        <v>#REF!</v>
      </c>
      <c r="AG172" s="211" t="e">
        <f>IF('Crisis Indicator Data'!#REF!="No Data",1,IF(#REF!&lt;&gt;"",1,0))</f>
        <v>#REF!</v>
      </c>
      <c r="AH172" s="211" t="e">
        <f>IF('Crisis Indicator Data'!#REF!="No Data",1,IF(#REF!&lt;&gt;"",1,0))</f>
        <v>#REF!</v>
      </c>
      <c r="AI172" s="211" t="e">
        <f>IF('Crisis Indicator Data'!#REF!="No Data",1,IF(#REF!&lt;&gt;"",1,0))</f>
        <v>#REF!</v>
      </c>
      <c r="AJ172" s="211" t="e">
        <f>IF('Crisis Indicator Data'!#REF!="No Data",1,IF(#REF!&lt;&gt;"",1,0))</f>
        <v>#REF!</v>
      </c>
      <c r="AK172" s="211" t="e">
        <f>IF('Crisis Indicator Data'!#REF!="No Data",1,IF(#REF!&lt;&gt;"",1,0))</f>
        <v>#REF!</v>
      </c>
      <c r="AL172" s="211" t="e">
        <f>IF('Crisis Indicator Data'!#REF!="No Data",1,IF(#REF!&lt;&gt;"",1,0))</f>
        <v>#REF!</v>
      </c>
      <c r="AM172" s="211" t="e">
        <f>IF('Crisis Indicator Data'!#REF!="No Data",1,IF(#REF!&lt;&gt;"",1,0))</f>
        <v>#REF!</v>
      </c>
      <c r="AN172" s="211" t="e">
        <f>IF('Crisis Indicator Data'!#REF!="No Data",1,IF(#REF!&lt;&gt;"",1,0))</f>
        <v>#REF!</v>
      </c>
      <c r="AO172" s="211" t="e">
        <f>IF('Crisis Indicator Data'!#REF!="No Data",1,IF(#REF!&lt;&gt;"",1,0))</f>
        <v>#REF!</v>
      </c>
      <c r="AP172" s="211" t="e">
        <f>IF('Crisis Indicator Data'!#REF!="No Data",1,IF(#REF!&lt;&gt;"",1,0))</f>
        <v>#REF!</v>
      </c>
      <c r="AQ172" s="211" t="e">
        <f>IF('Crisis Indicator Data'!#REF!="No Data",1,IF(#REF!&lt;&gt;"",1,0))</f>
        <v>#REF!</v>
      </c>
      <c r="AR172" s="211" t="e">
        <f>IF('Crisis Indicator Data'!#REF!="No Data",1,IF(#REF!&lt;&gt;"",1,0))</f>
        <v>#REF!</v>
      </c>
      <c r="AS172" s="211" t="e">
        <f>IF('Crisis Indicator Data'!#REF!="No Data",1,IF(#REF!&lt;&gt;"",1,0))</f>
        <v>#REF!</v>
      </c>
      <c r="AT172" s="211" t="e">
        <f>IF('Crisis Indicator Data'!#REF!="No Data",1,IF(#REF!&lt;&gt;"",1,0))</f>
        <v>#REF!</v>
      </c>
      <c r="AU172" s="211" t="e">
        <f>IF('Crisis Indicator Data'!#REF!="No Data",1,IF(#REF!&lt;&gt;"",1,0))</f>
        <v>#REF!</v>
      </c>
      <c r="AV172" s="211" t="e">
        <f>IF('Crisis Indicator Data'!#REF!="No Data",1,IF(#REF!&lt;&gt;"",1,0))</f>
        <v>#REF!</v>
      </c>
      <c r="AW172" s="211" t="e">
        <f>IF('Crisis Indicator Data'!#REF!="No Data",1,IF(#REF!&lt;&gt;"",1,0))</f>
        <v>#REF!</v>
      </c>
      <c r="AX172" s="211" t="e">
        <f>IF('Crisis Indicator Data'!#REF!="No Data",1,IF(#REF!&lt;&gt;"",1,0))</f>
        <v>#REF!</v>
      </c>
      <c r="AY172" s="211" t="e">
        <f>IF('Crisis Indicator Data'!#REF!="No Data",1,IF(#REF!&lt;&gt;"",1,0))</f>
        <v>#REF!</v>
      </c>
      <c r="AZ172" s="211" t="e">
        <f>IF('Crisis Indicator Data'!#REF!="No Data",1,IF(#REF!&lt;&gt;"",1,0))</f>
        <v>#REF!</v>
      </c>
      <c r="BA172" t="e">
        <f t="shared" si="10"/>
        <v>#REF!</v>
      </c>
      <c r="BB172" s="22" t="e">
        <f t="shared" si="11"/>
        <v>#REF!</v>
      </c>
    </row>
    <row r="173" spans="1:54" x14ac:dyDescent="0.25">
      <c r="A173" t="s">
        <v>8625</v>
      </c>
      <c r="B173" s="211" t="e">
        <f>IF('Crisis Indicator Data'!#REF!="No Data",1,IF(#REF!&lt;&gt;"",1,0))</f>
        <v>#REF!</v>
      </c>
      <c r="C173" s="211" t="e">
        <f>IF('Crisis Indicator Data'!#REF!="No Data",1,IF(#REF!&lt;&gt;"",1,0))</f>
        <v>#REF!</v>
      </c>
      <c r="D173" s="211" t="e">
        <f>IF('Crisis Indicator Data'!#REF!="No Data",1,IF(#REF!&lt;&gt;"",1,0))</f>
        <v>#REF!</v>
      </c>
      <c r="E173" s="211" t="e">
        <f>IF('Crisis Indicator Data'!#REF!="No Data",1,IF(#REF!&lt;&gt;"",1,0))</f>
        <v>#REF!</v>
      </c>
      <c r="F173" s="211" t="e">
        <f>IF('Crisis Indicator Data'!#REF!="No Data",1,IF(#REF!&lt;&gt;"",1,0))</f>
        <v>#REF!</v>
      </c>
      <c r="G173" s="211" t="e">
        <f>IF('Crisis Indicator Data'!#REF!="No Data",1,IF(#REF!&lt;&gt;"",1,0))</f>
        <v>#REF!</v>
      </c>
      <c r="H173" s="211" t="e">
        <f>IF('Crisis Indicator Data'!#REF!="No Data",1,IF(#REF!&lt;&gt;"",1,0))</f>
        <v>#REF!</v>
      </c>
      <c r="I173" s="211" t="e">
        <f>IF('Crisis Indicator Data'!#REF!="No Data",1,IF(#REF!&lt;&gt;"",1,0))</f>
        <v>#REF!</v>
      </c>
      <c r="J173" s="211" t="e">
        <f>IF('Crisis Indicator Data'!#REF!="No Data",1,IF(#REF!&lt;&gt;"",1,0))</f>
        <v>#REF!</v>
      </c>
      <c r="K173" s="211" t="e">
        <f>IF('Crisis Indicator Data'!#REF!="No Data",1,IF(#REF!&lt;&gt;"",1,0))</f>
        <v>#REF!</v>
      </c>
      <c r="L173" s="211" t="e">
        <f>IF('Crisis Indicator Data'!#REF!="No Data",1,IF(#REF!&lt;&gt;"",1,0))</f>
        <v>#REF!</v>
      </c>
      <c r="M173" s="211" t="e">
        <f>IF('Crisis Indicator Data'!#REF!="No Data",1,IF(#REF!&lt;&gt;"",1,0))</f>
        <v>#REF!</v>
      </c>
      <c r="N173" s="211" t="e">
        <f>IF('Crisis Indicator Data'!#REF!="No Data",1,IF(#REF!&lt;&gt;"",1,0))</f>
        <v>#REF!</v>
      </c>
      <c r="O173" s="211" t="e">
        <f>IF('Crisis Indicator Data'!#REF!="No Data",1,IF(#REF!&lt;&gt;"",1,0))</f>
        <v>#REF!</v>
      </c>
      <c r="P173" s="211" t="e">
        <f>IF('Crisis Indicator Data'!#REF!="No Data",1,IF(#REF!&lt;&gt;"",1,0))</f>
        <v>#REF!</v>
      </c>
      <c r="Q173" s="211" t="e">
        <f>IF('Crisis Indicator Data'!#REF!="No Data",1,IF(#REF!&lt;&gt;"",1,0))</f>
        <v>#REF!</v>
      </c>
      <c r="R173" s="211" t="e">
        <f>IF('Crisis Indicator Data'!#REF!="No Data",1,IF(#REF!&lt;&gt;"",1,0))</f>
        <v>#REF!</v>
      </c>
      <c r="S173" s="211" t="e">
        <f>IF('Crisis Indicator Data'!#REF!="No Data",1,IF(#REF!&lt;&gt;"",1,0))</f>
        <v>#REF!</v>
      </c>
      <c r="T173" s="211" t="e">
        <f>IF('Crisis Indicator Data'!#REF!="No Data",1,IF(#REF!&lt;&gt;"",1,0))</f>
        <v>#REF!</v>
      </c>
      <c r="U173" s="211" t="e">
        <f>IF('Crisis Indicator Data'!#REF!="No Data",1,IF(#REF!&lt;&gt;"",1,0))</f>
        <v>#REF!</v>
      </c>
      <c r="V173" s="211" t="e">
        <f>IF('Crisis Indicator Data'!#REF!="No Data",1,IF(#REF!&lt;&gt;"",1,0))</f>
        <v>#REF!</v>
      </c>
      <c r="W173" s="211" t="e">
        <f>IF('Crisis Indicator Data'!#REF!="No Data",1,IF(#REF!&lt;&gt;"",1,0))</f>
        <v>#REF!</v>
      </c>
      <c r="X173" s="211" t="e">
        <f>IF('Crisis Indicator Data'!#REF!="No Data",1,IF(#REF!&lt;&gt;"",1,0))</f>
        <v>#REF!</v>
      </c>
      <c r="Y173" s="211" t="e">
        <f>IF('Crisis Indicator Data'!#REF!="No Data",1,IF(#REF!&lt;&gt;"",1,0))</f>
        <v>#REF!</v>
      </c>
      <c r="Z173" s="211" t="e">
        <f>IF('Crisis Indicator Data'!#REF!="No Data",1,IF(#REF!&lt;&gt;"",1,0))</f>
        <v>#REF!</v>
      </c>
      <c r="AA173" s="211" t="e">
        <f>IF('Crisis Indicator Data'!#REF!="No Data",1,IF(#REF!&lt;&gt;"",1,0))</f>
        <v>#REF!</v>
      </c>
      <c r="AB173" s="211" t="e">
        <f>IF('Crisis Indicator Data'!#REF!="No Data",1,IF(#REF!&lt;&gt;"",1,0))</f>
        <v>#REF!</v>
      </c>
      <c r="AC173" s="211" t="e">
        <f>IF('Crisis Indicator Data'!#REF!="No Data",1,IF(#REF!&lt;&gt;"",1,0))</f>
        <v>#REF!</v>
      </c>
      <c r="AD173" s="211" t="e">
        <f>IF('Crisis Indicator Data'!#REF!="No Data",1,IF(#REF!&lt;&gt;"",1,0))</f>
        <v>#REF!</v>
      </c>
      <c r="AE173" s="211" t="e">
        <f>IF('Crisis Indicator Data'!#REF!="No Data",1,IF(#REF!&lt;&gt;"",1,0))</f>
        <v>#REF!</v>
      </c>
      <c r="AF173" s="211" t="e">
        <f>IF('Crisis Indicator Data'!#REF!="No Data",1,IF(#REF!&lt;&gt;"",1,0))</f>
        <v>#REF!</v>
      </c>
      <c r="AG173" s="211" t="e">
        <f>IF('Crisis Indicator Data'!#REF!="No Data",1,IF(#REF!&lt;&gt;"",1,0))</f>
        <v>#REF!</v>
      </c>
      <c r="AH173" s="211" t="e">
        <f>IF('Crisis Indicator Data'!#REF!="No Data",1,IF(#REF!&lt;&gt;"",1,0))</f>
        <v>#REF!</v>
      </c>
      <c r="AI173" s="211" t="e">
        <f>IF('Crisis Indicator Data'!#REF!="No Data",1,IF(#REF!&lt;&gt;"",1,0))</f>
        <v>#REF!</v>
      </c>
      <c r="AJ173" s="211" t="e">
        <f>IF('Crisis Indicator Data'!#REF!="No Data",1,IF(#REF!&lt;&gt;"",1,0))</f>
        <v>#REF!</v>
      </c>
      <c r="AK173" s="211" t="e">
        <f>IF('Crisis Indicator Data'!#REF!="No Data",1,IF(#REF!&lt;&gt;"",1,0))</f>
        <v>#REF!</v>
      </c>
      <c r="AL173" s="211" t="e">
        <f>IF('Crisis Indicator Data'!#REF!="No Data",1,IF(#REF!&lt;&gt;"",1,0))</f>
        <v>#REF!</v>
      </c>
      <c r="AM173" s="211" t="e">
        <f>IF('Crisis Indicator Data'!#REF!="No Data",1,IF(#REF!&lt;&gt;"",1,0))</f>
        <v>#REF!</v>
      </c>
      <c r="AN173" s="211" t="e">
        <f>IF('Crisis Indicator Data'!#REF!="No Data",1,IF(#REF!&lt;&gt;"",1,0))</f>
        <v>#REF!</v>
      </c>
      <c r="AO173" s="211" t="e">
        <f>IF('Crisis Indicator Data'!#REF!="No Data",1,IF(#REF!&lt;&gt;"",1,0))</f>
        <v>#REF!</v>
      </c>
      <c r="AP173" s="211" t="e">
        <f>IF('Crisis Indicator Data'!#REF!="No Data",1,IF(#REF!&lt;&gt;"",1,0))</f>
        <v>#REF!</v>
      </c>
      <c r="AQ173" s="211" t="e">
        <f>IF('Crisis Indicator Data'!#REF!="No Data",1,IF(#REF!&lt;&gt;"",1,0))</f>
        <v>#REF!</v>
      </c>
      <c r="AR173" s="211" t="e">
        <f>IF('Crisis Indicator Data'!#REF!="No Data",1,IF(#REF!&lt;&gt;"",1,0))</f>
        <v>#REF!</v>
      </c>
      <c r="AS173" s="211" t="e">
        <f>IF('Crisis Indicator Data'!#REF!="No Data",1,IF(#REF!&lt;&gt;"",1,0))</f>
        <v>#REF!</v>
      </c>
      <c r="AT173" s="211" t="e">
        <f>IF('Crisis Indicator Data'!#REF!="No Data",1,IF(#REF!&lt;&gt;"",1,0))</f>
        <v>#REF!</v>
      </c>
      <c r="AU173" s="211" t="e">
        <f>IF('Crisis Indicator Data'!#REF!="No Data",1,IF(#REF!&lt;&gt;"",1,0))</f>
        <v>#REF!</v>
      </c>
      <c r="AV173" s="211" t="e">
        <f>IF('Crisis Indicator Data'!#REF!="No Data",1,IF(#REF!&lt;&gt;"",1,0))</f>
        <v>#REF!</v>
      </c>
      <c r="AW173" s="211" t="e">
        <f>IF('Crisis Indicator Data'!#REF!="No Data",1,IF(#REF!&lt;&gt;"",1,0))</f>
        <v>#REF!</v>
      </c>
      <c r="AX173" s="211" t="e">
        <f>IF('Crisis Indicator Data'!#REF!="No Data",1,IF(#REF!&lt;&gt;"",1,0))</f>
        <v>#REF!</v>
      </c>
      <c r="AY173" s="211" t="e">
        <f>IF('Crisis Indicator Data'!#REF!="No Data",1,IF(#REF!&lt;&gt;"",1,0))</f>
        <v>#REF!</v>
      </c>
      <c r="AZ173" s="211" t="e">
        <f>IF('Crisis Indicator Data'!#REF!="No Data",1,IF(#REF!&lt;&gt;"",1,0))</f>
        <v>#REF!</v>
      </c>
      <c r="BA173" t="e">
        <f t="shared" si="10"/>
        <v>#REF!</v>
      </c>
      <c r="BB173" s="22" t="e">
        <f t="shared" si="11"/>
        <v>#REF!</v>
      </c>
    </row>
    <row r="174" spans="1:54" x14ac:dyDescent="0.25">
      <c r="A174" t="s">
        <v>8634</v>
      </c>
      <c r="B174" s="211" t="e">
        <f>IF('Crisis Indicator Data'!#REF!="No Data",1,IF(#REF!&lt;&gt;"",1,0))</f>
        <v>#REF!</v>
      </c>
      <c r="C174" s="211" t="e">
        <f>IF('Crisis Indicator Data'!#REF!="No Data",1,IF(#REF!&lt;&gt;"",1,0))</f>
        <v>#REF!</v>
      </c>
      <c r="D174" s="211" t="e">
        <f>IF('Crisis Indicator Data'!#REF!="No Data",1,IF(#REF!&lt;&gt;"",1,0))</f>
        <v>#REF!</v>
      </c>
      <c r="E174" s="211" t="e">
        <f>IF('Crisis Indicator Data'!#REF!="No Data",1,IF(#REF!&lt;&gt;"",1,0))</f>
        <v>#REF!</v>
      </c>
      <c r="F174" s="211" t="e">
        <f>IF('Crisis Indicator Data'!#REF!="No Data",1,IF(#REF!&lt;&gt;"",1,0))</f>
        <v>#REF!</v>
      </c>
      <c r="G174" s="211" t="e">
        <f>IF('Crisis Indicator Data'!#REF!="No Data",1,IF(#REF!&lt;&gt;"",1,0))</f>
        <v>#REF!</v>
      </c>
      <c r="H174" s="211" t="e">
        <f>IF('Crisis Indicator Data'!#REF!="No Data",1,IF(#REF!&lt;&gt;"",1,0))</f>
        <v>#REF!</v>
      </c>
      <c r="I174" s="211" t="e">
        <f>IF('Crisis Indicator Data'!#REF!="No Data",1,IF(#REF!&lt;&gt;"",1,0))</f>
        <v>#REF!</v>
      </c>
      <c r="J174" s="211" t="e">
        <f>IF('Crisis Indicator Data'!#REF!="No Data",1,IF(#REF!&lt;&gt;"",1,0))</f>
        <v>#REF!</v>
      </c>
      <c r="K174" s="211" t="e">
        <f>IF('Crisis Indicator Data'!#REF!="No Data",1,IF(#REF!&lt;&gt;"",1,0))</f>
        <v>#REF!</v>
      </c>
      <c r="L174" s="211" t="e">
        <f>IF('Crisis Indicator Data'!#REF!="No Data",1,IF(#REF!&lt;&gt;"",1,0))</f>
        <v>#REF!</v>
      </c>
      <c r="M174" s="211" t="e">
        <f>IF('Crisis Indicator Data'!#REF!="No Data",1,IF(#REF!&lt;&gt;"",1,0))</f>
        <v>#REF!</v>
      </c>
      <c r="N174" s="211" t="e">
        <f>IF('Crisis Indicator Data'!#REF!="No Data",1,IF(#REF!&lt;&gt;"",1,0))</f>
        <v>#REF!</v>
      </c>
      <c r="O174" s="211" t="e">
        <f>IF('Crisis Indicator Data'!#REF!="No Data",1,IF(#REF!&lt;&gt;"",1,0))</f>
        <v>#REF!</v>
      </c>
      <c r="P174" s="211" t="e">
        <f>IF('Crisis Indicator Data'!#REF!="No Data",1,IF(#REF!&lt;&gt;"",1,0))</f>
        <v>#REF!</v>
      </c>
      <c r="Q174" s="211" t="e">
        <f>IF('Crisis Indicator Data'!#REF!="No Data",1,IF(#REF!&lt;&gt;"",1,0))</f>
        <v>#REF!</v>
      </c>
      <c r="R174" s="211" t="e">
        <f>IF('Crisis Indicator Data'!#REF!="No Data",1,IF(#REF!&lt;&gt;"",1,0))</f>
        <v>#REF!</v>
      </c>
      <c r="S174" s="211" t="e">
        <f>IF('Crisis Indicator Data'!#REF!="No Data",1,IF(#REF!&lt;&gt;"",1,0))</f>
        <v>#REF!</v>
      </c>
      <c r="T174" s="211" t="e">
        <f>IF('Crisis Indicator Data'!#REF!="No Data",1,IF(#REF!&lt;&gt;"",1,0))</f>
        <v>#REF!</v>
      </c>
      <c r="U174" s="211" t="e">
        <f>IF('Crisis Indicator Data'!#REF!="No Data",1,IF(#REF!&lt;&gt;"",1,0))</f>
        <v>#REF!</v>
      </c>
      <c r="V174" s="211" t="e">
        <f>IF('Crisis Indicator Data'!#REF!="No Data",1,IF(#REF!&lt;&gt;"",1,0))</f>
        <v>#REF!</v>
      </c>
      <c r="W174" s="211" t="e">
        <f>IF('Crisis Indicator Data'!#REF!="No Data",1,IF(#REF!&lt;&gt;"",1,0))</f>
        <v>#REF!</v>
      </c>
      <c r="X174" s="211" t="e">
        <f>IF('Crisis Indicator Data'!#REF!="No Data",1,IF(#REF!&lt;&gt;"",1,0))</f>
        <v>#REF!</v>
      </c>
      <c r="Y174" s="211" t="e">
        <f>IF('Crisis Indicator Data'!#REF!="No Data",1,IF(#REF!&lt;&gt;"",1,0))</f>
        <v>#REF!</v>
      </c>
      <c r="Z174" s="211" t="e">
        <f>IF('Crisis Indicator Data'!#REF!="No Data",1,IF(#REF!&lt;&gt;"",1,0))</f>
        <v>#REF!</v>
      </c>
      <c r="AA174" s="211" t="e">
        <f>IF('Crisis Indicator Data'!#REF!="No Data",1,IF(#REF!&lt;&gt;"",1,0))</f>
        <v>#REF!</v>
      </c>
      <c r="AB174" s="211" t="e">
        <f>IF('Crisis Indicator Data'!#REF!="No Data",1,IF(#REF!&lt;&gt;"",1,0))</f>
        <v>#REF!</v>
      </c>
      <c r="AC174" s="211" t="e">
        <f>IF('Crisis Indicator Data'!#REF!="No Data",1,IF(#REF!&lt;&gt;"",1,0))</f>
        <v>#REF!</v>
      </c>
      <c r="AD174" s="211" t="e">
        <f>IF('Crisis Indicator Data'!#REF!="No Data",1,IF(#REF!&lt;&gt;"",1,0))</f>
        <v>#REF!</v>
      </c>
      <c r="AE174" s="211" t="e">
        <f>IF('Crisis Indicator Data'!#REF!="No Data",1,IF(#REF!&lt;&gt;"",1,0))</f>
        <v>#REF!</v>
      </c>
      <c r="AF174" s="211" t="e">
        <f>IF('Crisis Indicator Data'!#REF!="No Data",1,IF(#REF!&lt;&gt;"",1,0))</f>
        <v>#REF!</v>
      </c>
      <c r="AG174" s="211" t="e">
        <f>IF('Crisis Indicator Data'!#REF!="No Data",1,IF(#REF!&lt;&gt;"",1,0))</f>
        <v>#REF!</v>
      </c>
      <c r="AH174" s="211" t="e">
        <f>IF('Crisis Indicator Data'!#REF!="No Data",1,IF(#REF!&lt;&gt;"",1,0))</f>
        <v>#REF!</v>
      </c>
      <c r="AI174" s="211" t="e">
        <f>IF('Crisis Indicator Data'!#REF!="No Data",1,IF(#REF!&lt;&gt;"",1,0))</f>
        <v>#REF!</v>
      </c>
      <c r="AJ174" s="211" t="e">
        <f>IF('Crisis Indicator Data'!#REF!="No Data",1,IF(#REF!&lt;&gt;"",1,0))</f>
        <v>#REF!</v>
      </c>
      <c r="AK174" s="211" t="e">
        <f>IF('Crisis Indicator Data'!#REF!="No Data",1,IF(#REF!&lt;&gt;"",1,0))</f>
        <v>#REF!</v>
      </c>
      <c r="AL174" s="211" t="e">
        <f>IF('Crisis Indicator Data'!#REF!="No Data",1,IF(#REF!&lt;&gt;"",1,0))</f>
        <v>#REF!</v>
      </c>
      <c r="AM174" s="211" t="e">
        <f>IF('Crisis Indicator Data'!#REF!="No Data",1,IF(#REF!&lt;&gt;"",1,0))</f>
        <v>#REF!</v>
      </c>
      <c r="AN174" s="211" t="e">
        <f>IF('Crisis Indicator Data'!#REF!="No Data",1,IF(#REF!&lt;&gt;"",1,0))</f>
        <v>#REF!</v>
      </c>
      <c r="AO174" s="211" t="e">
        <f>IF('Crisis Indicator Data'!#REF!="No Data",1,IF(#REF!&lt;&gt;"",1,0))</f>
        <v>#REF!</v>
      </c>
      <c r="AP174" s="211" t="e">
        <f>IF('Crisis Indicator Data'!#REF!="No Data",1,IF(#REF!&lt;&gt;"",1,0))</f>
        <v>#REF!</v>
      </c>
      <c r="AQ174" s="211" t="e">
        <f>IF('Crisis Indicator Data'!#REF!="No Data",1,IF(#REF!&lt;&gt;"",1,0))</f>
        <v>#REF!</v>
      </c>
      <c r="AR174" s="211" t="e">
        <f>IF('Crisis Indicator Data'!#REF!="No Data",1,IF(#REF!&lt;&gt;"",1,0))</f>
        <v>#REF!</v>
      </c>
      <c r="AS174" s="211" t="e">
        <f>IF('Crisis Indicator Data'!#REF!="No Data",1,IF(#REF!&lt;&gt;"",1,0))</f>
        <v>#REF!</v>
      </c>
      <c r="AT174" s="211" t="e">
        <f>IF('Crisis Indicator Data'!#REF!="No Data",1,IF(#REF!&lt;&gt;"",1,0))</f>
        <v>#REF!</v>
      </c>
      <c r="AU174" s="211" t="e">
        <f>IF('Crisis Indicator Data'!#REF!="No Data",1,IF(#REF!&lt;&gt;"",1,0))</f>
        <v>#REF!</v>
      </c>
      <c r="AV174" s="211" t="e">
        <f>IF('Crisis Indicator Data'!#REF!="No Data",1,IF(#REF!&lt;&gt;"",1,0))</f>
        <v>#REF!</v>
      </c>
      <c r="AW174" s="211" t="e">
        <f>IF('Crisis Indicator Data'!#REF!="No Data",1,IF(#REF!&lt;&gt;"",1,0))</f>
        <v>#REF!</v>
      </c>
      <c r="AX174" s="211" t="e">
        <f>IF('Crisis Indicator Data'!#REF!="No Data",1,IF(#REF!&lt;&gt;"",1,0))</f>
        <v>#REF!</v>
      </c>
      <c r="AY174" s="211" t="e">
        <f>IF('Crisis Indicator Data'!#REF!="No Data",1,IF(#REF!&lt;&gt;"",1,0))</f>
        <v>#REF!</v>
      </c>
      <c r="AZ174" s="211" t="e">
        <f>IF('Crisis Indicator Data'!#REF!="No Data",1,IF(#REF!&lt;&gt;"",1,0))</f>
        <v>#REF!</v>
      </c>
      <c r="BA174" t="e">
        <f t="shared" si="10"/>
        <v>#REF!</v>
      </c>
      <c r="BB174" s="22" t="e">
        <f t="shared" si="11"/>
        <v>#REF!</v>
      </c>
    </row>
    <row r="175" spans="1:54" x14ac:dyDescent="0.25">
      <c r="A175" t="s">
        <v>8635</v>
      </c>
      <c r="B175" s="211" t="e">
        <f>IF('Crisis Indicator Data'!#REF!="No Data",1,IF(#REF!&lt;&gt;"",1,0))</f>
        <v>#REF!</v>
      </c>
      <c r="C175" s="211" t="e">
        <f>IF('Crisis Indicator Data'!#REF!="No Data",1,IF(#REF!&lt;&gt;"",1,0))</f>
        <v>#REF!</v>
      </c>
      <c r="D175" s="211" t="e">
        <f>IF('Crisis Indicator Data'!#REF!="No Data",1,IF(#REF!&lt;&gt;"",1,0))</f>
        <v>#REF!</v>
      </c>
      <c r="E175" s="211" t="e">
        <f>IF('Crisis Indicator Data'!#REF!="No Data",1,IF(#REF!&lt;&gt;"",1,0))</f>
        <v>#REF!</v>
      </c>
      <c r="F175" s="211" t="e">
        <f>IF('Crisis Indicator Data'!#REF!="No Data",1,IF(#REF!&lt;&gt;"",1,0))</f>
        <v>#REF!</v>
      </c>
      <c r="G175" s="211" t="e">
        <f>IF('Crisis Indicator Data'!#REF!="No Data",1,IF(#REF!&lt;&gt;"",1,0))</f>
        <v>#REF!</v>
      </c>
      <c r="H175" s="211" t="e">
        <f>IF('Crisis Indicator Data'!#REF!="No Data",1,IF(#REF!&lt;&gt;"",1,0))</f>
        <v>#REF!</v>
      </c>
      <c r="I175" s="211" t="e">
        <f>IF('Crisis Indicator Data'!#REF!="No Data",1,IF(#REF!&lt;&gt;"",1,0))</f>
        <v>#REF!</v>
      </c>
      <c r="J175" s="211" t="e">
        <f>IF('Crisis Indicator Data'!#REF!="No Data",1,IF(#REF!&lt;&gt;"",1,0))</f>
        <v>#REF!</v>
      </c>
      <c r="K175" s="211" t="e">
        <f>IF('Crisis Indicator Data'!#REF!="No Data",1,IF(#REF!&lt;&gt;"",1,0))</f>
        <v>#REF!</v>
      </c>
      <c r="L175" s="211" t="e">
        <f>IF('Crisis Indicator Data'!#REF!="No Data",1,IF(#REF!&lt;&gt;"",1,0))</f>
        <v>#REF!</v>
      </c>
      <c r="M175" s="211" t="e">
        <f>IF('Crisis Indicator Data'!#REF!="No Data",1,IF(#REF!&lt;&gt;"",1,0))</f>
        <v>#REF!</v>
      </c>
      <c r="N175" s="211" t="e">
        <f>IF('Crisis Indicator Data'!#REF!="No Data",1,IF(#REF!&lt;&gt;"",1,0))</f>
        <v>#REF!</v>
      </c>
      <c r="O175" s="211" t="e">
        <f>IF('Crisis Indicator Data'!#REF!="No Data",1,IF(#REF!&lt;&gt;"",1,0))</f>
        <v>#REF!</v>
      </c>
      <c r="P175" s="211" t="e">
        <f>IF('Crisis Indicator Data'!#REF!="No Data",1,IF(#REF!&lt;&gt;"",1,0))</f>
        <v>#REF!</v>
      </c>
      <c r="Q175" s="211" t="e">
        <f>IF('Crisis Indicator Data'!#REF!="No Data",1,IF(#REF!&lt;&gt;"",1,0))</f>
        <v>#REF!</v>
      </c>
      <c r="R175" s="211" t="e">
        <f>IF('Crisis Indicator Data'!#REF!="No Data",1,IF(#REF!&lt;&gt;"",1,0))</f>
        <v>#REF!</v>
      </c>
      <c r="S175" s="211" t="e">
        <f>IF('Crisis Indicator Data'!#REF!="No Data",1,IF(#REF!&lt;&gt;"",1,0))</f>
        <v>#REF!</v>
      </c>
      <c r="T175" s="211" t="e">
        <f>IF('Crisis Indicator Data'!#REF!="No Data",1,IF(#REF!&lt;&gt;"",1,0))</f>
        <v>#REF!</v>
      </c>
      <c r="U175" s="211" t="e">
        <f>IF('Crisis Indicator Data'!#REF!="No Data",1,IF(#REF!&lt;&gt;"",1,0))</f>
        <v>#REF!</v>
      </c>
      <c r="V175" s="211" t="e">
        <f>IF('Crisis Indicator Data'!#REF!="No Data",1,IF(#REF!&lt;&gt;"",1,0))</f>
        <v>#REF!</v>
      </c>
      <c r="W175" s="211" t="e">
        <f>IF('Crisis Indicator Data'!#REF!="No Data",1,IF(#REF!&lt;&gt;"",1,0))</f>
        <v>#REF!</v>
      </c>
      <c r="X175" s="211" t="e">
        <f>IF('Crisis Indicator Data'!#REF!="No Data",1,IF(#REF!&lt;&gt;"",1,0))</f>
        <v>#REF!</v>
      </c>
      <c r="Y175" s="211" t="e">
        <f>IF('Crisis Indicator Data'!#REF!="No Data",1,IF(#REF!&lt;&gt;"",1,0))</f>
        <v>#REF!</v>
      </c>
      <c r="Z175" s="211" t="e">
        <f>IF('Crisis Indicator Data'!#REF!="No Data",1,IF(#REF!&lt;&gt;"",1,0))</f>
        <v>#REF!</v>
      </c>
      <c r="AA175" s="211" t="e">
        <f>IF('Crisis Indicator Data'!#REF!="No Data",1,IF(#REF!&lt;&gt;"",1,0))</f>
        <v>#REF!</v>
      </c>
      <c r="AB175" s="211" t="e">
        <f>IF('Crisis Indicator Data'!#REF!="No Data",1,IF(#REF!&lt;&gt;"",1,0))</f>
        <v>#REF!</v>
      </c>
      <c r="AC175" s="211" t="e">
        <f>IF('Crisis Indicator Data'!#REF!="No Data",1,IF(#REF!&lt;&gt;"",1,0))</f>
        <v>#REF!</v>
      </c>
      <c r="AD175" s="211" t="e">
        <f>IF('Crisis Indicator Data'!#REF!="No Data",1,IF(#REF!&lt;&gt;"",1,0))</f>
        <v>#REF!</v>
      </c>
      <c r="AE175" s="211" t="e">
        <f>IF('Crisis Indicator Data'!#REF!="No Data",1,IF(#REF!&lt;&gt;"",1,0))</f>
        <v>#REF!</v>
      </c>
      <c r="AF175" s="211" t="e">
        <f>IF('Crisis Indicator Data'!#REF!="No Data",1,IF(#REF!&lt;&gt;"",1,0))</f>
        <v>#REF!</v>
      </c>
      <c r="AG175" s="211" t="e">
        <f>IF('Crisis Indicator Data'!#REF!="No Data",1,IF(#REF!&lt;&gt;"",1,0))</f>
        <v>#REF!</v>
      </c>
      <c r="AH175" s="211" t="e">
        <f>IF('Crisis Indicator Data'!#REF!="No Data",1,IF(#REF!&lt;&gt;"",1,0))</f>
        <v>#REF!</v>
      </c>
      <c r="AI175" s="211" t="e">
        <f>IF('Crisis Indicator Data'!#REF!="No Data",1,IF(#REF!&lt;&gt;"",1,0))</f>
        <v>#REF!</v>
      </c>
      <c r="AJ175" s="211" t="e">
        <f>IF('Crisis Indicator Data'!#REF!="No Data",1,IF(#REF!&lt;&gt;"",1,0))</f>
        <v>#REF!</v>
      </c>
      <c r="AK175" s="211" t="e">
        <f>IF('Crisis Indicator Data'!#REF!="No Data",1,IF(#REF!&lt;&gt;"",1,0))</f>
        <v>#REF!</v>
      </c>
      <c r="AL175" s="211" t="e">
        <f>IF('Crisis Indicator Data'!#REF!="No Data",1,IF(#REF!&lt;&gt;"",1,0))</f>
        <v>#REF!</v>
      </c>
      <c r="AM175" s="211" t="e">
        <f>IF('Crisis Indicator Data'!#REF!="No Data",1,IF(#REF!&lt;&gt;"",1,0))</f>
        <v>#REF!</v>
      </c>
      <c r="AN175" s="211" t="e">
        <f>IF('Crisis Indicator Data'!#REF!="No Data",1,IF(#REF!&lt;&gt;"",1,0))</f>
        <v>#REF!</v>
      </c>
      <c r="AO175" s="211" t="e">
        <f>IF('Crisis Indicator Data'!#REF!="No Data",1,IF(#REF!&lt;&gt;"",1,0))</f>
        <v>#REF!</v>
      </c>
      <c r="AP175" s="211" t="e">
        <f>IF('Crisis Indicator Data'!#REF!="No Data",1,IF(#REF!&lt;&gt;"",1,0))</f>
        <v>#REF!</v>
      </c>
      <c r="AQ175" s="211" t="e">
        <f>IF('Crisis Indicator Data'!#REF!="No Data",1,IF(#REF!&lt;&gt;"",1,0))</f>
        <v>#REF!</v>
      </c>
      <c r="AR175" s="211" t="e">
        <f>IF('Crisis Indicator Data'!#REF!="No Data",1,IF(#REF!&lt;&gt;"",1,0))</f>
        <v>#REF!</v>
      </c>
      <c r="AS175" s="211" t="e">
        <f>IF('Crisis Indicator Data'!#REF!="No Data",1,IF(#REF!&lt;&gt;"",1,0))</f>
        <v>#REF!</v>
      </c>
      <c r="AT175" s="211" t="e">
        <f>IF('Crisis Indicator Data'!#REF!="No Data",1,IF(#REF!&lt;&gt;"",1,0))</f>
        <v>#REF!</v>
      </c>
      <c r="AU175" s="211" t="e">
        <f>IF('Crisis Indicator Data'!#REF!="No Data",1,IF(#REF!&lt;&gt;"",1,0))</f>
        <v>#REF!</v>
      </c>
      <c r="AV175" s="211" t="e">
        <f>IF('Crisis Indicator Data'!#REF!="No Data",1,IF(#REF!&lt;&gt;"",1,0))</f>
        <v>#REF!</v>
      </c>
      <c r="AW175" s="211" t="e">
        <f>IF('Crisis Indicator Data'!#REF!="No Data",1,IF(#REF!&lt;&gt;"",1,0))</f>
        <v>#REF!</v>
      </c>
      <c r="AX175" s="211" t="e">
        <f>IF('Crisis Indicator Data'!#REF!="No Data",1,IF(#REF!&lt;&gt;"",1,0))</f>
        <v>#REF!</v>
      </c>
      <c r="AY175" s="211" t="e">
        <f>IF('Crisis Indicator Data'!#REF!="No Data",1,IF(#REF!&lt;&gt;"",1,0))</f>
        <v>#REF!</v>
      </c>
      <c r="AZ175" s="211" t="e">
        <f>IF('Crisis Indicator Data'!#REF!="No Data",1,IF(#REF!&lt;&gt;"",1,0))</f>
        <v>#REF!</v>
      </c>
      <c r="BA175" t="e">
        <f t="shared" si="10"/>
        <v>#REF!</v>
      </c>
      <c r="BB175" s="22" t="e">
        <f t="shared" si="11"/>
        <v>#REF!</v>
      </c>
    </row>
    <row r="176" spans="1:54" x14ac:dyDescent="0.25">
      <c r="A176" t="s">
        <v>8636</v>
      </c>
      <c r="B176" s="211" t="e">
        <f>IF('Crisis Indicator Data'!#REF!="No Data",1,IF(#REF!&lt;&gt;"",1,0))</f>
        <v>#REF!</v>
      </c>
      <c r="C176" s="211" t="e">
        <f>IF('Crisis Indicator Data'!#REF!="No Data",1,IF(#REF!&lt;&gt;"",1,0))</f>
        <v>#REF!</v>
      </c>
      <c r="D176" s="211" t="e">
        <f>IF('Crisis Indicator Data'!#REF!="No Data",1,IF(#REF!&lt;&gt;"",1,0))</f>
        <v>#REF!</v>
      </c>
      <c r="E176" s="211" t="e">
        <f>IF('Crisis Indicator Data'!#REF!="No Data",1,IF(#REF!&lt;&gt;"",1,0))</f>
        <v>#REF!</v>
      </c>
      <c r="F176" s="211" t="e">
        <f>IF('Crisis Indicator Data'!#REF!="No Data",1,IF(#REF!&lt;&gt;"",1,0))</f>
        <v>#REF!</v>
      </c>
      <c r="G176" s="211" t="e">
        <f>IF('Crisis Indicator Data'!#REF!="No Data",1,IF(#REF!&lt;&gt;"",1,0))</f>
        <v>#REF!</v>
      </c>
      <c r="H176" s="211" t="e">
        <f>IF('Crisis Indicator Data'!#REF!="No Data",1,IF(#REF!&lt;&gt;"",1,0))</f>
        <v>#REF!</v>
      </c>
      <c r="I176" s="211" t="e">
        <f>IF('Crisis Indicator Data'!#REF!="No Data",1,IF(#REF!&lt;&gt;"",1,0))</f>
        <v>#REF!</v>
      </c>
      <c r="J176" s="211" t="e">
        <f>IF('Crisis Indicator Data'!#REF!="No Data",1,IF(#REF!&lt;&gt;"",1,0))</f>
        <v>#REF!</v>
      </c>
      <c r="K176" s="211" t="e">
        <f>IF('Crisis Indicator Data'!#REF!="No Data",1,IF(#REF!&lt;&gt;"",1,0))</f>
        <v>#REF!</v>
      </c>
      <c r="L176" s="211" t="e">
        <f>IF('Crisis Indicator Data'!#REF!="No Data",1,IF(#REF!&lt;&gt;"",1,0))</f>
        <v>#REF!</v>
      </c>
      <c r="M176" s="211" t="e">
        <f>IF('Crisis Indicator Data'!#REF!="No Data",1,IF(#REF!&lt;&gt;"",1,0))</f>
        <v>#REF!</v>
      </c>
      <c r="N176" s="211" t="e">
        <f>IF('Crisis Indicator Data'!#REF!="No Data",1,IF(#REF!&lt;&gt;"",1,0))</f>
        <v>#REF!</v>
      </c>
      <c r="O176" s="211" t="e">
        <f>IF('Crisis Indicator Data'!#REF!="No Data",1,IF(#REF!&lt;&gt;"",1,0))</f>
        <v>#REF!</v>
      </c>
      <c r="P176" s="211" t="e">
        <f>IF('Crisis Indicator Data'!#REF!="No Data",1,IF(#REF!&lt;&gt;"",1,0))</f>
        <v>#REF!</v>
      </c>
      <c r="Q176" s="211" t="e">
        <f>IF('Crisis Indicator Data'!#REF!="No Data",1,IF(#REF!&lt;&gt;"",1,0))</f>
        <v>#REF!</v>
      </c>
      <c r="R176" s="211" t="e">
        <f>IF('Crisis Indicator Data'!#REF!="No Data",1,IF(#REF!&lt;&gt;"",1,0))</f>
        <v>#REF!</v>
      </c>
      <c r="S176" s="211" t="e">
        <f>IF('Crisis Indicator Data'!#REF!="No Data",1,IF(#REF!&lt;&gt;"",1,0))</f>
        <v>#REF!</v>
      </c>
      <c r="T176" s="211" t="e">
        <f>IF('Crisis Indicator Data'!#REF!="No Data",1,IF(#REF!&lt;&gt;"",1,0))</f>
        <v>#REF!</v>
      </c>
      <c r="U176" s="211" t="e">
        <f>IF('Crisis Indicator Data'!#REF!="No Data",1,IF(#REF!&lt;&gt;"",1,0))</f>
        <v>#REF!</v>
      </c>
      <c r="V176" s="211" t="e">
        <f>IF('Crisis Indicator Data'!#REF!="No Data",1,IF(#REF!&lt;&gt;"",1,0))</f>
        <v>#REF!</v>
      </c>
      <c r="W176" s="211" t="e">
        <f>IF('Crisis Indicator Data'!#REF!="No Data",1,IF(#REF!&lt;&gt;"",1,0))</f>
        <v>#REF!</v>
      </c>
      <c r="X176" s="211" t="e">
        <f>IF('Crisis Indicator Data'!#REF!="No Data",1,IF(#REF!&lt;&gt;"",1,0))</f>
        <v>#REF!</v>
      </c>
      <c r="Y176" s="211" t="e">
        <f>IF('Crisis Indicator Data'!#REF!="No Data",1,IF(#REF!&lt;&gt;"",1,0))</f>
        <v>#REF!</v>
      </c>
      <c r="Z176" s="211" t="e">
        <f>IF('Crisis Indicator Data'!#REF!="No Data",1,IF(#REF!&lt;&gt;"",1,0))</f>
        <v>#REF!</v>
      </c>
      <c r="AA176" s="211" t="e">
        <f>IF('Crisis Indicator Data'!#REF!="No Data",1,IF(#REF!&lt;&gt;"",1,0))</f>
        <v>#REF!</v>
      </c>
      <c r="AB176" s="211" t="e">
        <f>IF('Crisis Indicator Data'!#REF!="No Data",1,IF(#REF!&lt;&gt;"",1,0))</f>
        <v>#REF!</v>
      </c>
      <c r="AC176" s="211" t="e">
        <f>IF('Crisis Indicator Data'!#REF!="No Data",1,IF(#REF!&lt;&gt;"",1,0))</f>
        <v>#REF!</v>
      </c>
      <c r="AD176" s="211" t="e">
        <f>IF('Crisis Indicator Data'!#REF!="No Data",1,IF(#REF!&lt;&gt;"",1,0))</f>
        <v>#REF!</v>
      </c>
      <c r="AE176" s="211" t="e">
        <f>IF('Crisis Indicator Data'!#REF!="No Data",1,IF(#REF!&lt;&gt;"",1,0))</f>
        <v>#REF!</v>
      </c>
      <c r="AF176" s="211" t="e">
        <f>IF('Crisis Indicator Data'!#REF!="No Data",1,IF(#REF!&lt;&gt;"",1,0))</f>
        <v>#REF!</v>
      </c>
      <c r="AG176" s="211" t="e">
        <f>IF('Crisis Indicator Data'!#REF!="No Data",1,IF(#REF!&lt;&gt;"",1,0))</f>
        <v>#REF!</v>
      </c>
      <c r="AH176" s="211" t="e">
        <f>IF('Crisis Indicator Data'!#REF!="No Data",1,IF(#REF!&lt;&gt;"",1,0))</f>
        <v>#REF!</v>
      </c>
      <c r="AI176" s="211" t="e">
        <f>IF('Crisis Indicator Data'!#REF!="No Data",1,IF(#REF!&lt;&gt;"",1,0))</f>
        <v>#REF!</v>
      </c>
      <c r="AJ176" s="211" t="e">
        <f>IF('Crisis Indicator Data'!#REF!="No Data",1,IF(#REF!&lt;&gt;"",1,0))</f>
        <v>#REF!</v>
      </c>
      <c r="AK176" s="211" t="e">
        <f>IF('Crisis Indicator Data'!#REF!="No Data",1,IF(#REF!&lt;&gt;"",1,0))</f>
        <v>#REF!</v>
      </c>
      <c r="AL176" s="211" t="e">
        <f>IF('Crisis Indicator Data'!#REF!="No Data",1,IF(#REF!&lt;&gt;"",1,0))</f>
        <v>#REF!</v>
      </c>
      <c r="AM176" s="211" t="e">
        <f>IF('Crisis Indicator Data'!#REF!="No Data",1,IF(#REF!&lt;&gt;"",1,0))</f>
        <v>#REF!</v>
      </c>
      <c r="AN176" s="211" t="e">
        <f>IF('Crisis Indicator Data'!#REF!="No Data",1,IF(#REF!&lt;&gt;"",1,0))</f>
        <v>#REF!</v>
      </c>
      <c r="AO176" s="211" t="e">
        <f>IF('Crisis Indicator Data'!#REF!="No Data",1,IF(#REF!&lt;&gt;"",1,0))</f>
        <v>#REF!</v>
      </c>
      <c r="AP176" s="211" t="e">
        <f>IF('Crisis Indicator Data'!#REF!="No Data",1,IF(#REF!&lt;&gt;"",1,0))</f>
        <v>#REF!</v>
      </c>
      <c r="AQ176" s="211" t="e">
        <f>IF('Crisis Indicator Data'!#REF!="No Data",1,IF(#REF!&lt;&gt;"",1,0))</f>
        <v>#REF!</v>
      </c>
      <c r="AR176" s="211" t="e">
        <f>IF('Crisis Indicator Data'!#REF!="No Data",1,IF(#REF!&lt;&gt;"",1,0))</f>
        <v>#REF!</v>
      </c>
      <c r="AS176" s="211" t="e">
        <f>IF('Crisis Indicator Data'!#REF!="No Data",1,IF(#REF!&lt;&gt;"",1,0))</f>
        <v>#REF!</v>
      </c>
      <c r="AT176" s="211" t="e">
        <f>IF('Crisis Indicator Data'!#REF!="No Data",1,IF(#REF!&lt;&gt;"",1,0))</f>
        <v>#REF!</v>
      </c>
      <c r="AU176" s="211" t="e">
        <f>IF('Crisis Indicator Data'!#REF!="No Data",1,IF(#REF!&lt;&gt;"",1,0))</f>
        <v>#REF!</v>
      </c>
      <c r="AV176" s="211" t="e">
        <f>IF('Crisis Indicator Data'!#REF!="No Data",1,IF(#REF!&lt;&gt;"",1,0))</f>
        <v>#REF!</v>
      </c>
      <c r="AW176" s="211" t="e">
        <f>IF('Crisis Indicator Data'!#REF!="No Data",1,IF(#REF!&lt;&gt;"",1,0))</f>
        <v>#REF!</v>
      </c>
      <c r="AX176" s="211" t="e">
        <f>IF('Crisis Indicator Data'!#REF!="No Data",1,IF(#REF!&lt;&gt;"",1,0))</f>
        <v>#REF!</v>
      </c>
      <c r="AY176" s="211" t="e">
        <f>IF('Crisis Indicator Data'!#REF!="No Data",1,IF(#REF!&lt;&gt;"",1,0))</f>
        <v>#REF!</v>
      </c>
      <c r="AZ176" s="211" t="e">
        <f>IF('Crisis Indicator Data'!#REF!="No Data",1,IF(#REF!&lt;&gt;"",1,0))</f>
        <v>#REF!</v>
      </c>
      <c r="BA176" t="e">
        <f t="shared" si="10"/>
        <v>#REF!</v>
      </c>
      <c r="BB176" s="22" t="e">
        <f t="shared" si="11"/>
        <v>#REF!</v>
      </c>
    </row>
    <row r="177" spans="1:54" x14ac:dyDescent="0.25">
      <c r="A177" t="s">
        <v>8637</v>
      </c>
      <c r="B177" s="211" t="e">
        <f>IF('Crisis Indicator Data'!#REF!="No Data",1,IF(#REF!&lt;&gt;"",1,0))</f>
        <v>#REF!</v>
      </c>
      <c r="C177" s="211" t="e">
        <f>IF('Crisis Indicator Data'!#REF!="No Data",1,IF(#REF!&lt;&gt;"",1,0))</f>
        <v>#REF!</v>
      </c>
      <c r="D177" s="211" t="e">
        <f>IF('Crisis Indicator Data'!#REF!="No Data",1,IF(#REF!&lt;&gt;"",1,0))</f>
        <v>#REF!</v>
      </c>
      <c r="E177" s="211" t="e">
        <f>IF('Crisis Indicator Data'!#REF!="No Data",1,IF(#REF!&lt;&gt;"",1,0))</f>
        <v>#REF!</v>
      </c>
      <c r="F177" s="211" t="e">
        <f>IF('Crisis Indicator Data'!#REF!="No Data",1,IF(#REF!&lt;&gt;"",1,0))</f>
        <v>#REF!</v>
      </c>
      <c r="G177" s="211" t="e">
        <f>IF('Crisis Indicator Data'!#REF!="No Data",1,IF(#REF!&lt;&gt;"",1,0))</f>
        <v>#REF!</v>
      </c>
      <c r="H177" s="211" t="e">
        <f>IF('Crisis Indicator Data'!#REF!="No Data",1,IF(#REF!&lt;&gt;"",1,0))</f>
        <v>#REF!</v>
      </c>
      <c r="I177" s="211" t="e">
        <f>IF('Crisis Indicator Data'!#REF!="No Data",1,IF(#REF!&lt;&gt;"",1,0))</f>
        <v>#REF!</v>
      </c>
      <c r="J177" s="211" t="e">
        <f>IF('Crisis Indicator Data'!#REF!="No Data",1,IF(#REF!&lt;&gt;"",1,0))</f>
        <v>#REF!</v>
      </c>
      <c r="K177" s="211" t="e">
        <f>IF('Crisis Indicator Data'!#REF!="No Data",1,IF(#REF!&lt;&gt;"",1,0))</f>
        <v>#REF!</v>
      </c>
      <c r="L177" s="211" t="e">
        <f>IF('Crisis Indicator Data'!#REF!="No Data",1,IF(#REF!&lt;&gt;"",1,0))</f>
        <v>#REF!</v>
      </c>
      <c r="M177" s="211" t="e">
        <f>IF('Crisis Indicator Data'!#REF!="No Data",1,IF(#REF!&lt;&gt;"",1,0))</f>
        <v>#REF!</v>
      </c>
      <c r="N177" s="211" t="e">
        <f>IF('Crisis Indicator Data'!#REF!="No Data",1,IF(#REF!&lt;&gt;"",1,0))</f>
        <v>#REF!</v>
      </c>
      <c r="O177" s="211" t="e">
        <f>IF('Crisis Indicator Data'!#REF!="No Data",1,IF(#REF!&lt;&gt;"",1,0))</f>
        <v>#REF!</v>
      </c>
      <c r="P177" s="211" t="e">
        <f>IF('Crisis Indicator Data'!#REF!="No Data",1,IF(#REF!&lt;&gt;"",1,0))</f>
        <v>#REF!</v>
      </c>
      <c r="Q177" s="211" t="e">
        <f>IF('Crisis Indicator Data'!#REF!="No Data",1,IF(#REF!&lt;&gt;"",1,0))</f>
        <v>#REF!</v>
      </c>
      <c r="R177" s="211" t="e">
        <f>IF('Crisis Indicator Data'!#REF!="No Data",1,IF(#REF!&lt;&gt;"",1,0))</f>
        <v>#REF!</v>
      </c>
      <c r="S177" s="211" t="e">
        <f>IF('Crisis Indicator Data'!#REF!="No Data",1,IF(#REF!&lt;&gt;"",1,0))</f>
        <v>#REF!</v>
      </c>
      <c r="T177" s="211" t="e">
        <f>IF('Crisis Indicator Data'!#REF!="No Data",1,IF(#REF!&lt;&gt;"",1,0))</f>
        <v>#REF!</v>
      </c>
      <c r="U177" s="211" t="e">
        <f>IF('Crisis Indicator Data'!#REF!="No Data",1,IF(#REF!&lt;&gt;"",1,0))</f>
        <v>#REF!</v>
      </c>
      <c r="V177" s="211" t="e">
        <f>IF('Crisis Indicator Data'!#REF!="No Data",1,IF(#REF!&lt;&gt;"",1,0))</f>
        <v>#REF!</v>
      </c>
      <c r="W177" s="211" t="e">
        <f>IF('Crisis Indicator Data'!#REF!="No Data",1,IF(#REF!&lt;&gt;"",1,0))</f>
        <v>#REF!</v>
      </c>
      <c r="X177" s="211" t="e">
        <f>IF('Crisis Indicator Data'!#REF!="No Data",1,IF(#REF!&lt;&gt;"",1,0))</f>
        <v>#REF!</v>
      </c>
      <c r="Y177" s="211" t="e">
        <f>IF('Crisis Indicator Data'!#REF!="No Data",1,IF(#REF!&lt;&gt;"",1,0))</f>
        <v>#REF!</v>
      </c>
      <c r="Z177" s="211" t="e">
        <f>IF('Crisis Indicator Data'!#REF!="No Data",1,IF(#REF!&lt;&gt;"",1,0))</f>
        <v>#REF!</v>
      </c>
      <c r="AA177" s="211" t="e">
        <f>IF('Crisis Indicator Data'!#REF!="No Data",1,IF(#REF!&lt;&gt;"",1,0))</f>
        <v>#REF!</v>
      </c>
      <c r="AB177" s="211" t="e">
        <f>IF('Crisis Indicator Data'!#REF!="No Data",1,IF(#REF!&lt;&gt;"",1,0))</f>
        <v>#REF!</v>
      </c>
      <c r="AC177" s="211" t="e">
        <f>IF('Crisis Indicator Data'!#REF!="No Data",1,IF(#REF!&lt;&gt;"",1,0))</f>
        <v>#REF!</v>
      </c>
      <c r="AD177" s="211" t="e">
        <f>IF('Crisis Indicator Data'!#REF!="No Data",1,IF(#REF!&lt;&gt;"",1,0))</f>
        <v>#REF!</v>
      </c>
      <c r="AE177" s="211" t="e">
        <f>IF('Crisis Indicator Data'!#REF!="No Data",1,IF(#REF!&lt;&gt;"",1,0))</f>
        <v>#REF!</v>
      </c>
      <c r="AF177" s="211" t="e">
        <f>IF('Crisis Indicator Data'!#REF!="No Data",1,IF(#REF!&lt;&gt;"",1,0))</f>
        <v>#REF!</v>
      </c>
      <c r="AG177" s="211" t="e">
        <f>IF('Crisis Indicator Data'!#REF!="No Data",1,IF(#REF!&lt;&gt;"",1,0))</f>
        <v>#REF!</v>
      </c>
      <c r="AH177" s="211" t="e">
        <f>IF('Crisis Indicator Data'!#REF!="No Data",1,IF(#REF!&lt;&gt;"",1,0))</f>
        <v>#REF!</v>
      </c>
      <c r="AI177" s="211" t="e">
        <f>IF('Crisis Indicator Data'!#REF!="No Data",1,IF(#REF!&lt;&gt;"",1,0))</f>
        <v>#REF!</v>
      </c>
      <c r="AJ177" s="211" t="e">
        <f>IF('Crisis Indicator Data'!#REF!="No Data",1,IF(#REF!&lt;&gt;"",1,0))</f>
        <v>#REF!</v>
      </c>
      <c r="AK177" s="211" t="e">
        <f>IF('Crisis Indicator Data'!#REF!="No Data",1,IF(#REF!&lt;&gt;"",1,0))</f>
        <v>#REF!</v>
      </c>
      <c r="AL177" s="211" t="e">
        <f>IF('Crisis Indicator Data'!#REF!="No Data",1,IF(#REF!&lt;&gt;"",1,0))</f>
        <v>#REF!</v>
      </c>
      <c r="AM177" s="211" t="e">
        <f>IF('Crisis Indicator Data'!#REF!="No Data",1,IF(#REF!&lt;&gt;"",1,0))</f>
        <v>#REF!</v>
      </c>
      <c r="AN177" s="211" t="e">
        <f>IF('Crisis Indicator Data'!#REF!="No Data",1,IF(#REF!&lt;&gt;"",1,0))</f>
        <v>#REF!</v>
      </c>
      <c r="AO177" s="211" t="e">
        <f>IF('Crisis Indicator Data'!#REF!="No Data",1,IF(#REF!&lt;&gt;"",1,0))</f>
        <v>#REF!</v>
      </c>
      <c r="AP177" s="211" t="e">
        <f>IF('Crisis Indicator Data'!#REF!="No Data",1,IF(#REF!&lt;&gt;"",1,0))</f>
        <v>#REF!</v>
      </c>
      <c r="AQ177" s="211" t="e">
        <f>IF('Crisis Indicator Data'!#REF!="No Data",1,IF(#REF!&lt;&gt;"",1,0))</f>
        <v>#REF!</v>
      </c>
      <c r="AR177" s="211" t="e">
        <f>IF('Crisis Indicator Data'!#REF!="No Data",1,IF(#REF!&lt;&gt;"",1,0))</f>
        <v>#REF!</v>
      </c>
      <c r="AS177" s="211" t="e">
        <f>IF('Crisis Indicator Data'!#REF!="No Data",1,IF(#REF!&lt;&gt;"",1,0))</f>
        <v>#REF!</v>
      </c>
      <c r="AT177" s="211" t="e">
        <f>IF('Crisis Indicator Data'!#REF!="No Data",1,IF(#REF!&lt;&gt;"",1,0))</f>
        <v>#REF!</v>
      </c>
      <c r="AU177" s="211" t="e">
        <f>IF('Crisis Indicator Data'!#REF!="No Data",1,IF(#REF!&lt;&gt;"",1,0))</f>
        <v>#REF!</v>
      </c>
      <c r="AV177" s="211" t="e">
        <f>IF('Crisis Indicator Data'!#REF!="No Data",1,IF(#REF!&lt;&gt;"",1,0))</f>
        <v>#REF!</v>
      </c>
      <c r="AW177" s="211" t="e">
        <f>IF('Crisis Indicator Data'!#REF!="No Data",1,IF(#REF!&lt;&gt;"",1,0))</f>
        <v>#REF!</v>
      </c>
      <c r="AX177" s="211" t="e">
        <f>IF('Crisis Indicator Data'!#REF!="No Data",1,IF(#REF!&lt;&gt;"",1,0))</f>
        <v>#REF!</v>
      </c>
      <c r="AY177" s="211" t="e">
        <f>IF('Crisis Indicator Data'!#REF!="No Data",1,IF(#REF!&lt;&gt;"",1,0))</f>
        <v>#REF!</v>
      </c>
      <c r="AZ177" s="211" t="e">
        <f>IF('Crisis Indicator Data'!#REF!="No Data",1,IF(#REF!&lt;&gt;"",1,0))</f>
        <v>#REF!</v>
      </c>
      <c r="BA177" t="e">
        <f t="shared" si="10"/>
        <v>#REF!</v>
      </c>
      <c r="BB177" s="22" t="e">
        <f t="shared" si="11"/>
        <v>#REF!</v>
      </c>
    </row>
    <row r="178" spans="1:54" x14ac:dyDescent="0.25">
      <c r="A178" t="s">
        <v>8630</v>
      </c>
      <c r="B178" s="211" t="e">
        <f>IF('Crisis Indicator Data'!#REF!="No Data",1,IF(#REF!&lt;&gt;"",1,0))</f>
        <v>#REF!</v>
      </c>
      <c r="C178" s="211" t="e">
        <f>IF('Crisis Indicator Data'!#REF!="No Data",1,IF(#REF!&lt;&gt;"",1,0))</f>
        <v>#REF!</v>
      </c>
      <c r="D178" s="211" t="e">
        <f>IF('Crisis Indicator Data'!#REF!="No Data",1,IF(#REF!&lt;&gt;"",1,0))</f>
        <v>#REF!</v>
      </c>
      <c r="E178" s="211" t="e">
        <f>IF('Crisis Indicator Data'!#REF!="No Data",1,IF(#REF!&lt;&gt;"",1,0))</f>
        <v>#REF!</v>
      </c>
      <c r="F178" s="211" t="e">
        <f>IF('Crisis Indicator Data'!#REF!="No Data",1,IF(#REF!&lt;&gt;"",1,0))</f>
        <v>#REF!</v>
      </c>
      <c r="G178" s="211" t="e">
        <f>IF('Crisis Indicator Data'!#REF!="No Data",1,IF(#REF!&lt;&gt;"",1,0))</f>
        <v>#REF!</v>
      </c>
      <c r="H178" s="211" t="e">
        <f>IF('Crisis Indicator Data'!#REF!="No Data",1,IF(#REF!&lt;&gt;"",1,0))</f>
        <v>#REF!</v>
      </c>
      <c r="I178" s="211" t="e">
        <f>IF('Crisis Indicator Data'!#REF!="No Data",1,IF(#REF!&lt;&gt;"",1,0))</f>
        <v>#REF!</v>
      </c>
      <c r="J178" s="211" t="e">
        <f>IF('Crisis Indicator Data'!#REF!="No Data",1,IF(#REF!&lt;&gt;"",1,0))</f>
        <v>#REF!</v>
      </c>
      <c r="K178" s="211" t="e">
        <f>IF('Crisis Indicator Data'!#REF!="No Data",1,IF(#REF!&lt;&gt;"",1,0))</f>
        <v>#REF!</v>
      </c>
      <c r="L178" s="211" t="e">
        <f>IF('Crisis Indicator Data'!#REF!="No Data",1,IF(#REF!&lt;&gt;"",1,0))</f>
        <v>#REF!</v>
      </c>
      <c r="M178" s="211" t="e">
        <f>IF('Crisis Indicator Data'!#REF!="No Data",1,IF(#REF!&lt;&gt;"",1,0))</f>
        <v>#REF!</v>
      </c>
      <c r="N178" s="211" t="e">
        <f>IF('Crisis Indicator Data'!#REF!="No Data",1,IF(#REF!&lt;&gt;"",1,0))</f>
        <v>#REF!</v>
      </c>
      <c r="O178" s="211" t="e">
        <f>IF('Crisis Indicator Data'!#REF!="No Data",1,IF(#REF!&lt;&gt;"",1,0))</f>
        <v>#REF!</v>
      </c>
      <c r="P178" s="211" t="e">
        <f>IF('Crisis Indicator Data'!#REF!="No Data",1,IF(#REF!&lt;&gt;"",1,0))</f>
        <v>#REF!</v>
      </c>
      <c r="Q178" s="211" t="e">
        <f>IF('Crisis Indicator Data'!#REF!="No Data",1,IF(#REF!&lt;&gt;"",1,0))</f>
        <v>#REF!</v>
      </c>
      <c r="R178" s="211" t="e">
        <f>IF('Crisis Indicator Data'!#REF!="No Data",1,IF(#REF!&lt;&gt;"",1,0))</f>
        <v>#REF!</v>
      </c>
      <c r="S178" s="211" t="e">
        <f>IF('Crisis Indicator Data'!#REF!="No Data",1,IF(#REF!&lt;&gt;"",1,0))</f>
        <v>#REF!</v>
      </c>
      <c r="T178" s="211" t="e">
        <f>IF('Crisis Indicator Data'!#REF!="No Data",1,IF(#REF!&lt;&gt;"",1,0))</f>
        <v>#REF!</v>
      </c>
      <c r="U178" s="211" t="e">
        <f>IF('Crisis Indicator Data'!#REF!="No Data",1,IF(#REF!&lt;&gt;"",1,0))</f>
        <v>#REF!</v>
      </c>
      <c r="V178" s="211" t="e">
        <f>IF('Crisis Indicator Data'!#REF!="No Data",1,IF(#REF!&lt;&gt;"",1,0))</f>
        <v>#REF!</v>
      </c>
      <c r="W178" s="211" t="e">
        <f>IF('Crisis Indicator Data'!#REF!="No Data",1,IF(#REF!&lt;&gt;"",1,0))</f>
        <v>#REF!</v>
      </c>
      <c r="X178" s="211" t="e">
        <f>IF('Crisis Indicator Data'!#REF!="No Data",1,IF(#REF!&lt;&gt;"",1,0))</f>
        <v>#REF!</v>
      </c>
      <c r="Y178" s="211" t="e">
        <f>IF('Crisis Indicator Data'!#REF!="No Data",1,IF(#REF!&lt;&gt;"",1,0))</f>
        <v>#REF!</v>
      </c>
      <c r="Z178" s="211" t="e">
        <f>IF('Crisis Indicator Data'!#REF!="No Data",1,IF(#REF!&lt;&gt;"",1,0))</f>
        <v>#REF!</v>
      </c>
      <c r="AA178" s="211" t="e">
        <f>IF('Crisis Indicator Data'!#REF!="No Data",1,IF(#REF!&lt;&gt;"",1,0))</f>
        <v>#REF!</v>
      </c>
      <c r="AB178" s="211" t="e">
        <f>IF('Crisis Indicator Data'!#REF!="No Data",1,IF(#REF!&lt;&gt;"",1,0))</f>
        <v>#REF!</v>
      </c>
      <c r="AC178" s="211" t="e">
        <f>IF('Crisis Indicator Data'!#REF!="No Data",1,IF(#REF!&lt;&gt;"",1,0))</f>
        <v>#REF!</v>
      </c>
      <c r="AD178" s="211" t="e">
        <f>IF('Crisis Indicator Data'!#REF!="No Data",1,IF(#REF!&lt;&gt;"",1,0))</f>
        <v>#REF!</v>
      </c>
      <c r="AE178" s="211" t="e">
        <f>IF('Crisis Indicator Data'!#REF!="No Data",1,IF(#REF!&lt;&gt;"",1,0))</f>
        <v>#REF!</v>
      </c>
      <c r="AF178" s="211" t="e">
        <f>IF('Crisis Indicator Data'!#REF!="No Data",1,IF(#REF!&lt;&gt;"",1,0))</f>
        <v>#REF!</v>
      </c>
      <c r="AG178" s="211" t="e">
        <f>IF('Crisis Indicator Data'!#REF!="No Data",1,IF(#REF!&lt;&gt;"",1,0))</f>
        <v>#REF!</v>
      </c>
      <c r="AH178" s="211" t="e">
        <f>IF('Crisis Indicator Data'!#REF!="No Data",1,IF(#REF!&lt;&gt;"",1,0))</f>
        <v>#REF!</v>
      </c>
      <c r="AI178" s="211" t="e">
        <f>IF('Crisis Indicator Data'!#REF!="No Data",1,IF(#REF!&lt;&gt;"",1,0))</f>
        <v>#REF!</v>
      </c>
      <c r="AJ178" s="211" t="e">
        <f>IF('Crisis Indicator Data'!#REF!="No Data",1,IF(#REF!&lt;&gt;"",1,0))</f>
        <v>#REF!</v>
      </c>
      <c r="AK178" s="211" t="e">
        <f>IF('Crisis Indicator Data'!#REF!="No Data",1,IF(#REF!&lt;&gt;"",1,0))</f>
        <v>#REF!</v>
      </c>
      <c r="AL178" s="211" t="e">
        <f>IF('Crisis Indicator Data'!#REF!="No Data",1,IF(#REF!&lt;&gt;"",1,0))</f>
        <v>#REF!</v>
      </c>
      <c r="AM178" s="211" t="e">
        <f>IF('Crisis Indicator Data'!#REF!="No Data",1,IF(#REF!&lt;&gt;"",1,0))</f>
        <v>#REF!</v>
      </c>
      <c r="AN178" s="211" t="e">
        <f>IF('Crisis Indicator Data'!#REF!="No Data",1,IF(#REF!&lt;&gt;"",1,0))</f>
        <v>#REF!</v>
      </c>
      <c r="AO178" s="211" t="e">
        <f>IF('Crisis Indicator Data'!#REF!="No Data",1,IF(#REF!&lt;&gt;"",1,0))</f>
        <v>#REF!</v>
      </c>
      <c r="AP178" s="211" t="e">
        <f>IF('Crisis Indicator Data'!#REF!="No Data",1,IF(#REF!&lt;&gt;"",1,0))</f>
        <v>#REF!</v>
      </c>
      <c r="AQ178" s="211" t="e">
        <f>IF('Crisis Indicator Data'!#REF!="No Data",1,IF(#REF!&lt;&gt;"",1,0))</f>
        <v>#REF!</v>
      </c>
      <c r="AR178" s="211" t="e">
        <f>IF('Crisis Indicator Data'!#REF!="No Data",1,IF(#REF!&lt;&gt;"",1,0))</f>
        <v>#REF!</v>
      </c>
      <c r="AS178" s="211" t="e">
        <f>IF('Crisis Indicator Data'!#REF!="No Data",1,IF(#REF!&lt;&gt;"",1,0))</f>
        <v>#REF!</v>
      </c>
      <c r="AT178" s="211" t="e">
        <f>IF('Crisis Indicator Data'!#REF!="No Data",1,IF(#REF!&lt;&gt;"",1,0))</f>
        <v>#REF!</v>
      </c>
      <c r="AU178" s="211" t="e">
        <f>IF('Crisis Indicator Data'!#REF!="No Data",1,IF(#REF!&lt;&gt;"",1,0))</f>
        <v>#REF!</v>
      </c>
      <c r="AV178" s="211" t="e">
        <f>IF('Crisis Indicator Data'!#REF!="No Data",1,IF(#REF!&lt;&gt;"",1,0))</f>
        <v>#REF!</v>
      </c>
      <c r="AW178" s="211" t="e">
        <f>IF('Crisis Indicator Data'!#REF!="No Data",1,IF(#REF!&lt;&gt;"",1,0))</f>
        <v>#REF!</v>
      </c>
      <c r="AX178" s="211" t="e">
        <f>IF('Crisis Indicator Data'!#REF!="No Data",1,IF(#REF!&lt;&gt;"",1,0))</f>
        <v>#REF!</v>
      </c>
      <c r="AY178" s="211" t="e">
        <f>IF('Crisis Indicator Data'!#REF!="No Data",1,IF(#REF!&lt;&gt;"",1,0))</f>
        <v>#REF!</v>
      </c>
      <c r="AZ178" s="211" t="e">
        <f>IF('Crisis Indicator Data'!#REF!="No Data",1,IF(#REF!&lt;&gt;"",1,0))</f>
        <v>#REF!</v>
      </c>
      <c r="BA178" t="e">
        <f t="shared" si="10"/>
        <v>#REF!</v>
      </c>
      <c r="BB178" s="22" t="e">
        <f t="shared" si="11"/>
        <v>#REF!</v>
      </c>
    </row>
    <row r="179" spans="1:54" x14ac:dyDescent="0.25">
      <c r="A179" t="s">
        <v>8639</v>
      </c>
      <c r="B179" s="211" t="e">
        <f>IF('Crisis Indicator Data'!#REF!="No Data",1,IF(#REF!&lt;&gt;"",1,0))</f>
        <v>#REF!</v>
      </c>
      <c r="C179" s="211" t="e">
        <f>IF('Crisis Indicator Data'!#REF!="No Data",1,IF(#REF!&lt;&gt;"",1,0))</f>
        <v>#REF!</v>
      </c>
      <c r="D179" s="211" t="e">
        <f>IF('Crisis Indicator Data'!#REF!="No Data",1,IF(#REF!&lt;&gt;"",1,0))</f>
        <v>#REF!</v>
      </c>
      <c r="E179" s="211" t="e">
        <f>IF('Crisis Indicator Data'!#REF!="No Data",1,IF(#REF!&lt;&gt;"",1,0))</f>
        <v>#REF!</v>
      </c>
      <c r="F179" s="211" t="e">
        <f>IF('Crisis Indicator Data'!#REF!="No Data",1,IF(#REF!&lt;&gt;"",1,0))</f>
        <v>#REF!</v>
      </c>
      <c r="G179" s="211" t="e">
        <f>IF('Crisis Indicator Data'!#REF!="No Data",1,IF(#REF!&lt;&gt;"",1,0))</f>
        <v>#REF!</v>
      </c>
      <c r="H179" s="211" t="e">
        <f>IF('Crisis Indicator Data'!#REF!="No Data",1,IF(#REF!&lt;&gt;"",1,0))</f>
        <v>#REF!</v>
      </c>
      <c r="I179" s="211" t="e">
        <f>IF('Crisis Indicator Data'!#REF!="No Data",1,IF(#REF!&lt;&gt;"",1,0))</f>
        <v>#REF!</v>
      </c>
      <c r="J179" s="211" t="e">
        <f>IF('Crisis Indicator Data'!#REF!="No Data",1,IF(#REF!&lt;&gt;"",1,0))</f>
        <v>#REF!</v>
      </c>
      <c r="K179" s="211" t="e">
        <f>IF('Crisis Indicator Data'!#REF!="No Data",1,IF(#REF!&lt;&gt;"",1,0))</f>
        <v>#REF!</v>
      </c>
      <c r="L179" s="211" t="e">
        <f>IF('Crisis Indicator Data'!#REF!="No Data",1,IF(#REF!&lt;&gt;"",1,0))</f>
        <v>#REF!</v>
      </c>
      <c r="M179" s="211" t="e">
        <f>IF('Crisis Indicator Data'!#REF!="No Data",1,IF(#REF!&lt;&gt;"",1,0))</f>
        <v>#REF!</v>
      </c>
      <c r="N179" s="211" t="e">
        <f>IF('Crisis Indicator Data'!#REF!="No Data",1,IF(#REF!&lt;&gt;"",1,0))</f>
        <v>#REF!</v>
      </c>
      <c r="O179" s="211" t="e">
        <f>IF('Crisis Indicator Data'!#REF!="No Data",1,IF(#REF!&lt;&gt;"",1,0))</f>
        <v>#REF!</v>
      </c>
      <c r="P179" s="211" t="e">
        <f>IF('Crisis Indicator Data'!#REF!="No Data",1,IF(#REF!&lt;&gt;"",1,0))</f>
        <v>#REF!</v>
      </c>
      <c r="Q179" s="211" t="e">
        <f>IF('Crisis Indicator Data'!#REF!="No Data",1,IF(#REF!&lt;&gt;"",1,0))</f>
        <v>#REF!</v>
      </c>
      <c r="R179" s="211" t="e">
        <f>IF('Crisis Indicator Data'!#REF!="No Data",1,IF(#REF!&lt;&gt;"",1,0))</f>
        <v>#REF!</v>
      </c>
      <c r="S179" s="211" t="e">
        <f>IF('Crisis Indicator Data'!#REF!="No Data",1,IF(#REF!&lt;&gt;"",1,0))</f>
        <v>#REF!</v>
      </c>
      <c r="T179" s="211" t="e">
        <f>IF('Crisis Indicator Data'!#REF!="No Data",1,IF(#REF!&lt;&gt;"",1,0))</f>
        <v>#REF!</v>
      </c>
      <c r="U179" s="211" t="e">
        <f>IF('Crisis Indicator Data'!#REF!="No Data",1,IF(#REF!&lt;&gt;"",1,0))</f>
        <v>#REF!</v>
      </c>
      <c r="V179" s="211" t="e">
        <f>IF('Crisis Indicator Data'!#REF!="No Data",1,IF(#REF!&lt;&gt;"",1,0))</f>
        <v>#REF!</v>
      </c>
      <c r="W179" s="211" t="e">
        <f>IF('Crisis Indicator Data'!#REF!="No Data",1,IF(#REF!&lt;&gt;"",1,0))</f>
        <v>#REF!</v>
      </c>
      <c r="X179" s="211" t="e">
        <f>IF('Crisis Indicator Data'!#REF!="No Data",1,IF(#REF!&lt;&gt;"",1,0))</f>
        <v>#REF!</v>
      </c>
      <c r="Y179" s="211" t="e">
        <f>IF('Crisis Indicator Data'!#REF!="No Data",1,IF(#REF!&lt;&gt;"",1,0))</f>
        <v>#REF!</v>
      </c>
      <c r="Z179" s="211" t="e">
        <f>IF('Crisis Indicator Data'!#REF!="No Data",1,IF(#REF!&lt;&gt;"",1,0))</f>
        <v>#REF!</v>
      </c>
      <c r="AA179" s="211" t="e">
        <f>IF('Crisis Indicator Data'!#REF!="No Data",1,IF(#REF!&lt;&gt;"",1,0))</f>
        <v>#REF!</v>
      </c>
      <c r="AB179" s="211" t="e">
        <f>IF('Crisis Indicator Data'!#REF!="No Data",1,IF(#REF!&lt;&gt;"",1,0))</f>
        <v>#REF!</v>
      </c>
      <c r="AC179" s="211" t="e">
        <f>IF('Crisis Indicator Data'!#REF!="No Data",1,IF(#REF!&lt;&gt;"",1,0))</f>
        <v>#REF!</v>
      </c>
      <c r="AD179" s="211" t="e">
        <f>IF('Crisis Indicator Data'!#REF!="No Data",1,IF(#REF!&lt;&gt;"",1,0))</f>
        <v>#REF!</v>
      </c>
      <c r="AE179" s="211" t="e">
        <f>IF('Crisis Indicator Data'!#REF!="No Data",1,IF(#REF!&lt;&gt;"",1,0))</f>
        <v>#REF!</v>
      </c>
      <c r="AF179" s="211" t="e">
        <f>IF('Crisis Indicator Data'!#REF!="No Data",1,IF(#REF!&lt;&gt;"",1,0))</f>
        <v>#REF!</v>
      </c>
      <c r="AG179" s="211" t="e">
        <f>IF('Crisis Indicator Data'!#REF!="No Data",1,IF(#REF!&lt;&gt;"",1,0))</f>
        <v>#REF!</v>
      </c>
      <c r="AH179" s="211" t="e">
        <f>IF('Crisis Indicator Data'!#REF!="No Data",1,IF(#REF!&lt;&gt;"",1,0))</f>
        <v>#REF!</v>
      </c>
      <c r="AI179" s="211" t="e">
        <f>IF('Crisis Indicator Data'!#REF!="No Data",1,IF(#REF!&lt;&gt;"",1,0))</f>
        <v>#REF!</v>
      </c>
      <c r="AJ179" s="211" t="e">
        <f>IF('Crisis Indicator Data'!#REF!="No Data",1,IF(#REF!&lt;&gt;"",1,0))</f>
        <v>#REF!</v>
      </c>
      <c r="AK179" s="211" t="e">
        <f>IF('Crisis Indicator Data'!#REF!="No Data",1,IF(#REF!&lt;&gt;"",1,0))</f>
        <v>#REF!</v>
      </c>
      <c r="AL179" s="211" t="e">
        <f>IF('Crisis Indicator Data'!#REF!="No Data",1,IF(#REF!&lt;&gt;"",1,0))</f>
        <v>#REF!</v>
      </c>
      <c r="AM179" s="211" t="e">
        <f>IF('Crisis Indicator Data'!#REF!="No Data",1,IF(#REF!&lt;&gt;"",1,0))</f>
        <v>#REF!</v>
      </c>
      <c r="AN179" s="211" t="e">
        <f>IF('Crisis Indicator Data'!#REF!="No Data",1,IF(#REF!&lt;&gt;"",1,0))</f>
        <v>#REF!</v>
      </c>
      <c r="AO179" s="211" t="e">
        <f>IF('Crisis Indicator Data'!#REF!="No Data",1,IF(#REF!&lt;&gt;"",1,0))</f>
        <v>#REF!</v>
      </c>
      <c r="AP179" s="211" t="e">
        <f>IF('Crisis Indicator Data'!#REF!="No Data",1,IF(#REF!&lt;&gt;"",1,0))</f>
        <v>#REF!</v>
      </c>
      <c r="AQ179" s="211" t="e">
        <f>IF('Crisis Indicator Data'!#REF!="No Data",1,IF(#REF!&lt;&gt;"",1,0))</f>
        <v>#REF!</v>
      </c>
      <c r="AR179" s="211" t="e">
        <f>IF('Crisis Indicator Data'!#REF!="No Data",1,IF(#REF!&lt;&gt;"",1,0))</f>
        <v>#REF!</v>
      </c>
      <c r="AS179" s="211" t="e">
        <f>IF('Crisis Indicator Data'!#REF!="No Data",1,IF(#REF!&lt;&gt;"",1,0))</f>
        <v>#REF!</v>
      </c>
      <c r="AT179" s="211" t="e">
        <f>IF('Crisis Indicator Data'!#REF!="No Data",1,IF(#REF!&lt;&gt;"",1,0))</f>
        <v>#REF!</v>
      </c>
      <c r="AU179" s="211" t="e">
        <f>IF('Crisis Indicator Data'!#REF!="No Data",1,IF(#REF!&lt;&gt;"",1,0))</f>
        <v>#REF!</v>
      </c>
      <c r="AV179" s="211" t="e">
        <f>IF('Crisis Indicator Data'!#REF!="No Data",1,IF(#REF!&lt;&gt;"",1,0))</f>
        <v>#REF!</v>
      </c>
      <c r="AW179" s="211" t="e">
        <f>IF('Crisis Indicator Data'!#REF!="No Data",1,IF(#REF!&lt;&gt;"",1,0))</f>
        <v>#REF!</v>
      </c>
      <c r="AX179" s="211" t="e">
        <f>IF('Crisis Indicator Data'!#REF!="No Data",1,IF(#REF!&lt;&gt;"",1,0))</f>
        <v>#REF!</v>
      </c>
      <c r="AY179" s="211" t="e">
        <f>IF('Crisis Indicator Data'!#REF!="No Data",1,IF(#REF!&lt;&gt;"",1,0))</f>
        <v>#REF!</v>
      </c>
      <c r="AZ179" s="211" t="e">
        <f>IF('Crisis Indicator Data'!#REF!="No Data",1,IF(#REF!&lt;&gt;"",1,0))</f>
        <v>#REF!</v>
      </c>
      <c r="BA179" t="e">
        <f t="shared" si="10"/>
        <v>#REF!</v>
      </c>
      <c r="BB179" s="22" t="e">
        <f t="shared" si="11"/>
        <v>#REF!</v>
      </c>
    </row>
    <row r="180" spans="1:54" x14ac:dyDescent="0.25">
      <c r="A180" t="s">
        <v>8641</v>
      </c>
      <c r="B180" s="211" t="e">
        <f>IF('Crisis Indicator Data'!#REF!="No Data",1,IF(#REF!&lt;&gt;"",1,0))</f>
        <v>#REF!</v>
      </c>
      <c r="C180" s="211" t="e">
        <f>IF('Crisis Indicator Data'!#REF!="No Data",1,IF(#REF!&lt;&gt;"",1,0))</f>
        <v>#REF!</v>
      </c>
      <c r="D180" s="211" t="e">
        <f>IF('Crisis Indicator Data'!#REF!="No Data",1,IF(#REF!&lt;&gt;"",1,0))</f>
        <v>#REF!</v>
      </c>
      <c r="E180" s="211" t="e">
        <f>IF('Crisis Indicator Data'!#REF!="No Data",1,IF(#REF!&lt;&gt;"",1,0))</f>
        <v>#REF!</v>
      </c>
      <c r="F180" s="211" t="e">
        <f>IF('Crisis Indicator Data'!#REF!="No Data",1,IF(#REF!&lt;&gt;"",1,0))</f>
        <v>#REF!</v>
      </c>
      <c r="G180" s="211" t="e">
        <f>IF('Crisis Indicator Data'!#REF!="No Data",1,IF(#REF!&lt;&gt;"",1,0))</f>
        <v>#REF!</v>
      </c>
      <c r="H180" s="211" t="e">
        <f>IF('Crisis Indicator Data'!#REF!="No Data",1,IF(#REF!&lt;&gt;"",1,0))</f>
        <v>#REF!</v>
      </c>
      <c r="I180" s="211" t="e">
        <f>IF('Crisis Indicator Data'!#REF!="No Data",1,IF(#REF!&lt;&gt;"",1,0))</f>
        <v>#REF!</v>
      </c>
      <c r="J180" s="211" t="e">
        <f>IF('Crisis Indicator Data'!#REF!="No Data",1,IF(#REF!&lt;&gt;"",1,0))</f>
        <v>#REF!</v>
      </c>
      <c r="K180" s="211" t="e">
        <f>IF('Crisis Indicator Data'!#REF!="No Data",1,IF(#REF!&lt;&gt;"",1,0))</f>
        <v>#REF!</v>
      </c>
      <c r="L180" s="211" t="e">
        <f>IF('Crisis Indicator Data'!#REF!="No Data",1,IF(#REF!&lt;&gt;"",1,0))</f>
        <v>#REF!</v>
      </c>
      <c r="M180" s="211" t="e">
        <f>IF('Crisis Indicator Data'!#REF!="No Data",1,IF(#REF!&lt;&gt;"",1,0))</f>
        <v>#REF!</v>
      </c>
      <c r="N180" s="211" t="e">
        <f>IF('Crisis Indicator Data'!#REF!="No Data",1,IF(#REF!&lt;&gt;"",1,0))</f>
        <v>#REF!</v>
      </c>
      <c r="O180" s="211" t="e">
        <f>IF('Crisis Indicator Data'!#REF!="No Data",1,IF(#REF!&lt;&gt;"",1,0))</f>
        <v>#REF!</v>
      </c>
      <c r="P180" s="211" t="e">
        <f>IF('Crisis Indicator Data'!#REF!="No Data",1,IF(#REF!&lt;&gt;"",1,0))</f>
        <v>#REF!</v>
      </c>
      <c r="Q180" s="211" t="e">
        <f>IF('Crisis Indicator Data'!#REF!="No Data",1,IF(#REF!&lt;&gt;"",1,0))</f>
        <v>#REF!</v>
      </c>
      <c r="R180" s="211" t="e">
        <f>IF('Crisis Indicator Data'!#REF!="No Data",1,IF(#REF!&lt;&gt;"",1,0))</f>
        <v>#REF!</v>
      </c>
      <c r="S180" s="211" t="e">
        <f>IF('Crisis Indicator Data'!#REF!="No Data",1,IF(#REF!&lt;&gt;"",1,0))</f>
        <v>#REF!</v>
      </c>
      <c r="T180" s="211" t="e">
        <f>IF('Crisis Indicator Data'!#REF!="No Data",1,IF(#REF!&lt;&gt;"",1,0))</f>
        <v>#REF!</v>
      </c>
      <c r="U180" s="211" t="e">
        <f>IF('Crisis Indicator Data'!#REF!="No Data",1,IF(#REF!&lt;&gt;"",1,0))</f>
        <v>#REF!</v>
      </c>
      <c r="V180" s="211" t="e">
        <f>IF('Crisis Indicator Data'!#REF!="No Data",1,IF(#REF!&lt;&gt;"",1,0))</f>
        <v>#REF!</v>
      </c>
      <c r="W180" s="211" t="e">
        <f>IF('Crisis Indicator Data'!#REF!="No Data",1,IF(#REF!&lt;&gt;"",1,0))</f>
        <v>#REF!</v>
      </c>
      <c r="X180" s="211" t="e">
        <f>IF('Crisis Indicator Data'!#REF!="No Data",1,IF(#REF!&lt;&gt;"",1,0))</f>
        <v>#REF!</v>
      </c>
      <c r="Y180" s="211" t="e">
        <f>IF('Crisis Indicator Data'!#REF!="No Data",1,IF(#REF!&lt;&gt;"",1,0))</f>
        <v>#REF!</v>
      </c>
      <c r="Z180" s="211" t="e">
        <f>IF('Crisis Indicator Data'!#REF!="No Data",1,IF(#REF!&lt;&gt;"",1,0))</f>
        <v>#REF!</v>
      </c>
      <c r="AA180" s="211" t="e">
        <f>IF('Crisis Indicator Data'!#REF!="No Data",1,IF(#REF!&lt;&gt;"",1,0))</f>
        <v>#REF!</v>
      </c>
      <c r="AB180" s="211" t="e">
        <f>IF('Crisis Indicator Data'!#REF!="No Data",1,IF(#REF!&lt;&gt;"",1,0))</f>
        <v>#REF!</v>
      </c>
      <c r="AC180" s="211" t="e">
        <f>IF('Crisis Indicator Data'!#REF!="No Data",1,IF(#REF!&lt;&gt;"",1,0))</f>
        <v>#REF!</v>
      </c>
      <c r="AD180" s="211" t="e">
        <f>IF('Crisis Indicator Data'!#REF!="No Data",1,IF(#REF!&lt;&gt;"",1,0))</f>
        <v>#REF!</v>
      </c>
      <c r="AE180" s="211" t="e">
        <f>IF('Crisis Indicator Data'!#REF!="No Data",1,IF(#REF!&lt;&gt;"",1,0))</f>
        <v>#REF!</v>
      </c>
      <c r="AF180" s="211" t="e">
        <f>IF('Crisis Indicator Data'!#REF!="No Data",1,IF(#REF!&lt;&gt;"",1,0))</f>
        <v>#REF!</v>
      </c>
      <c r="AG180" s="211" t="e">
        <f>IF('Crisis Indicator Data'!#REF!="No Data",1,IF(#REF!&lt;&gt;"",1,0))</f>
        <v>#REF!</v>
      </c>
      <c r="AH180" s="211" t="e">
        <f>IF('Crisis Indicator Data'!#REF!="No Data",1,IF(#REF!&lt;&gt;"",1,0))</f>
        <v>#REF!</v>
      </c>
      <c r="AI180" s="211" t="e">
        <f>IF('Crisis Indicator Data'!#REF!="No Data",1,IF(#REF!&lt;&gt;"",1,0))</f>
        <v>#REF!</v>
      </c>
      <c r="AJ180" s="211" t="e">
        <f>IF('Crisis Indicator Data'!#REF!="No Data",1,IF(#REF!&lt;&gt;"",1,0))</f>
        <v>#REF!</v>
      </c>
      <c r="AK180" s="211" t="e">
        <f>IF('Crisis Indicator Data'!#REF!="No Data",1,IF(#REF!&lt;&gt;"",1,0))</f>
        <v>#REF!</v>
      </c>
      <c r="AL180" s="211" t="e">
        <f>IF('Crisis Indicator Data'!#REF!="No Data",1,IF(#REF!&lt;&gt;"",1,0))</f>
        <v>#REF!</v>
      </c>
      <c r="AM180" s="211" t="e">
        <f>IF('Crisis Indicator Data'!#REF!="No Data",1,IF(#REF!&lt;&gt;"",1,0))</f>
        <v>#REF!</v>
      </c>
      <c r="AN180" s="211" t="e">
        <f>IF('Crisis Indicator Data'!#REF!="No Data",1,IF(#REF!&lt;&gt;"",1,0))</f>
        <v>#REF!</v>
      </c>
      <c r="AO180" s="211" t="e">
        <f>IF('Crisis Indicator Data'!#REF!="No Data",1,IF(#REF!&lt;&gt;"",1,0))</f>
        <v>#REF!</v>
      </c>
      <c r="AP180" s="211" t="e">
        <f>IF('Crisis Indicator Data'!#REF!="No Data",1,IF(#REF!&lt;&gt;"",1,0))</f>
        <v>#REF!</v>
      </c>
      <c r="AQ180" s="211" t="e">
        <f>IF('Crisis Indicator Data'!#REF!="No Data",1,IF(#REF!&lt;&gt;"",1,0))</f>
        <v>#REF!</v>
      </c>
      <c r="AR180" s="211" t="e">
        <f>IF('Crisis Indicator Data'!#REF!="No Data",1,IF(#REF!&lt;&gt;"",1,0))</f>
        <v>#REF!</v>
      </c>
      <c r="AS180" s="211" t="e">
        <f>IF('Crisis Indicator Data'!#REF!="No Data",1,IF(#REF!&lt;&gt;"",1,0))</f>
        <v>#REF!</v>
      </c>
      <c r="AT180" s="211" t="e">
        <f>IF('Crisis Indicator Data'!#REF!="No Data",1,IF(#REF!&lt;&gt;"",1,0))</f>
        <v>#REF!</v>
      </c>
      <c r="AU180" s="211" t="e">
        <f>IF('Crisis Indicator Data'!#REF!="No Data",1,IF(#REF!&lt;&gt;"",1,0))</f>
        <v>#REF!</v>
      </c>
      <c r="AV180" s="211" t="e">
        <f>IF('Crisis Indicator Data'!#REF!="No Data",1,IF(#REF!&lt;&gt;"",1,0))</f>
        <v>#REF!</v>
      </c>
      <c r="AW180" s="211" t="e">
        <f>IF('Crisis Indicator Data'!#REF!="No Data",1,IF(#REF!&lt;&gt;"",1,0))</f>
        <v>#REF!</v>
      </c>
      <c r="AX180" s="211" t="e">
        <f>IF('Crisis Indicator Data'!#REF!="No Data",1,IF(#REF!&lt;&gt;"",1,0))</f>
        <v>#REF!</v>
      </c>
      <c r="AY180" s="211" t="e">
        <f>IF('Crisis Indicator Data'!#REF!="No Data",1,IF(#REF!&lt;&gt;"",1,0))</f>
        <v>#REF!</v>
      </c>
      <c r="AZ180" s="211" t="e">
        <f>IF('Crisis Indicator Data'!#REF!="No Data",1,IF(#REF!&lt;&gt;"",1,0))</f>
        <v>#REF!</v>
      </c>
      <c r="BA180" t="e">
        <f t="shared" si="10"/>
        <v>#REF!</v>
      </c>
      <c r="BB180" s="22" t="e">
        <f t="shared" si="11"/>
        <v>#REF!</v>
      </c>
    </row>
    <row r="181" spans="1:54" x14ac:dyDescent="0.25">
      <c r="A181" t="s">
        <v>8642</v>
      </c>
      <c r="B181" s="211" t="e">
        <f>IF('Crisis Indicator Data'!#REF!="No Data",1,IF(#REF!&lt;&gt;"",1,0))</f>
        <v>#REF!</v>
      </c>
      <c r="C181" s="211" t="e">
        <f>IF('Crisis Indicator Data'!#REF!="No Data",1,IF(#REF!&lt;&gt;"",1,0))</f>
        <v>#REF!</v>
      </c>
      <c r="D181" s="211" t="e">
        <f>IF('Crisis Indicator Data'!#REF!="No Data",1,IF(#REF!&lt;&gt;"",1,0))</f>
        <v>#REF!</v>
      </c>
      <c r="E181" s="211" t="e">
        <f>IF('Crisis Indicator Data'!#REF!="No Data",1,IF(#REF!&lt;&gt;"",1,0))</f>
        <v>#REF!</v>
      </c>
      <c r="F181" s="211" t="e">
        <f>IF('Crisis Indicator Data'!#REF!="No Data",1,IF(#REF!&lt;&gt;"",1,0))</f>
        <v>#REF!</v>
      </c>
      <c r="G181" s="211" t="e">
        <f>IF('Crisis Indicator Data'!#REF!="No Data",1,IF(#REF!&lt;&gt;"",1,0))</f>
        <v>#REF!</v>
      </c>
      <c r="H181" s="211" t="e">
        <f>IF('Crisis Indicator Data'!#REF!="No Data",1,IF(#REF!&lt;&gt;"",1,0))</f>
        <v>#REF!</v>
      </c>
      <c r="I181" s="211" t="e">
        <f>IF('Crisis Indicator Data'!#REF!="No Data",1,IF(#REF!&lt;&gt;"",1,0))</f>
        <v>#REF!</v>
      </c>
      <c r="J181" s="211" t="e">
        <f>IF('Crisis Indicator Data'!#REF!="No Data",1,IF(#REF!&lt;&gt;"",1,0))</f>
        <v>#REF!</v>
      </c>
      <c r="K181" s="211" t="e">
        <f>IF('Crisis Indicator Data'!#REF!="No Data",1,IF(#REF!&lt;&gt;"",1,0))</f>
        <v>#REF!</v>
      </c>
      <c r="L181" s="211" t="e">
        <f>IF('Crisis Indicator Data'!#REF!="No Data",1,IF(#REF!&lt;&gt;"",1,0))</f>
        <v>#REF!</v>
      </c>
      <c r="M181" s="211" t="e">
        <f>IF('Crisis Indicator Data'!#REF!="No Data",1,IF(#REF!&lt;&gt;"",1,0))</f>
        <v>#REF!</v>
      </c>
      <c r="N181" s="211" t="e">
        <f>IF('Crisis Indicator Data'!#REF!="No Data",1,IF(#REF!&lt;&gt;"",1,0))</f>
        <v>#REF!</v>
      </c>
      <c r="O181" s="211" t="e">
        <f>IF('Crisis Indicator Data'!#REF!="No Data",1,IF(#REF!&lt;&gt;"",1,0))</f>
        <v>#REF!</v>
      </c>
      <c r="P181" s="211" t="e">
        <f>IF('Crisis Indicator Data'!#REF!="No Data",1,IF(#REF!&lt;&gt;"",1,0))</f>
        <v>#REF!</v>
      </c>
      <c r="Q181" s="211" t="e">
        <f>IF('Crisis Indicator Data'!#REF!="No Data",1,IF(#REF!&lt;&gt;"",1,0))</f>
        <v>#REF!</v>
      </c>
      <c r="R181" s="211" t="e">
        <f>IF('Crisis Indicator Data'!#REF!="No Data",1,IF(#REF!&lt;&gt;"",1,0))</f>
        <v>#REF!</v>
      </c>
      <c r="S181" s="211" t="e">
        <f>IF('Crisis Indicator Data'!#REF!="No Data",1,IF(#REF!&lt;&gt;"",1,0))</f>
        <v>#REF!</v>
      </c>
      <c r="T181" s="211" t="e">
        <f>IF('Crisis Indicator Data'!#REF!="No Data",1,IF(#REF!&lt;&gt;"",1,0))</f>
        <v>#REF!</v>
      </c>
      <c r="U181" s="211" t="e">
        <f>IF('Crisis Indicator Data'!#REF!="No Data",1,IF(#REF!&lt;&gt;"",1,0))</f>
        <v>#REF!</v>
      </c>
      <c r="V181" s="211" t="e">
        <f>IF('Crisis Indicator Data'!#REF!="No Data",1,IF(#REF!&lt;&gt;"",1,0))</f>
        <v>#REF!</v>
      </c>
      <c r="W181" s="211" t="e">
        <f>IF('Crisis Indicator Data'!#REF!="No Data",1,IF(#REF!&lt;&gt;"",1,0))</f>
        <v>#REF!</v>
      </c>
      <c r="X181" s="211" t="e">
        <f>IF('Crisis Indicator Data'!#REF!="No Data",1,IF(#REF!&lt;&gt;"",1,0))</f>
        <v>#REF!</v>
      </c>
      <c r="Y181" s="211" t="e">
        <f>IF('Crisis Indicator Data'!#REF!="No Data",1,IF(#REF!&lt;&gt;"",1,0))</f>
        <v>#REF!</v>
      </c>
      <c r="Z181" s="211" t="e">
        <f>IF('Crisis Indicator Data'!#REF!="No Data",1,IF(#REF!&lt;&gt;"",1,0))</f>
        <v>#REF!</v>
      </c>
      <c r="AA181" s="211" t="e">
        <f>IF('Crisis Indicator Data'!#REF!="No Data",1,IF(#REF!&lt;&gt;"",1,0))</f>
        <v>#REF!</v>
      </c>
      <c r="AB181" s="211" t="e">
        <f>IF('Crisis Indicator Data'!#REF!="No Data",1,IF(#REF!&lt;&gt;"",1,0))</f>
        <v>#REF!</v>
      </c>
      <c r="AC181" s="211" t="e">
        <f>IF('Crisis Indicator Data'!#REF!="No Data",1,IF(#REF!&lt;&gt;"",1,0))</f>
        <v>#REF!</v>
      </c>
      <c r="AD181" s="211" t="e">
        <f>IF('Crisis Indicator Data'!#REF!="No Data",1,IF(#REF!&lt;&gt;"",1,0))</f>
        <v>#REF!</v>
      </c>
      <c r="AE181" s="211" t="e">
        <f>IF('Crisis Indicator Data'!#REF!="No Data",1,IF(#REF!&lt;&gt;"",1,0))</f>
        <v>#REF!</v>
      </c>
      <c r="AF181" s="211" t="e">
        <f>IF('Crisis Indicator Data'!#REF!="No Data",1,IF(#REF!&lt;&gt;"",1,0))</f>
        <v>#REF!</v>
      </c>
      <c r="AG181" s="211" t="e">
        <f>IF('Crisis Indicator Data'!#REF!="No Data",1,IF(#REF!&lt;&gt;"",1,0))</f>
        <v>#REF!</v>
      </c>
      <c r="AH181" s="211" t="e">
        <f>IF('Crisis Indicator Data'!#REF!="No Data",1,IF(#REF!&lt;&gt;"",1,0))</f>
        <v>#REF!</v>
      </c>
      <c r="AI181" s="211" t="e">
        <f>IF('Crisis Indicator Data'!#REF!="No Data",1,IF(#REF!&lt;&gt;"",1,0))</f>
        <v>#REF!</v>
      </c>
      <c r="AJ181" s="211" t="e">
        <f>IF('Crisis Indicator Data'!#REF!="No Data",1,IF(#REF!&lt;&gt;"",1,0))</f>
        <v>#REF!</v>
      </c>
      <c r="AK181" s="211" t="e">
        <f>IF('Crisis Indicator Data'!#REF!="No Data",1,IF(#REF!&lt;&gt;"",1,0))</f>
        <v>#REF!</v>
      </c>
      <c r="AL181" s="211" t="e">
        <f>IF('Crisis Indicator Data'!#REF!="No Data",1,IF(#REF!&lt;&gt;"",1,0))</f>
        <v>#REF!</v>
      </c>
      <c r="AM181" s="211" t="e">
        <f>IF('Crisis Indicator Data'!#REF!="No Data",1,IF(#REF!&lt;&gt;"",1,0))</f>
        <v>#REF!</v>
      </c>
      <c r="AN181" s="211" t="e">
        <f>IF('Crisis Indicator Data'!#REF!="No Data",1,IF(#REF!&lt;&gt;"",1,0))</f>
        <v>#REF!</v>
      </c>
      <c r="AO181" s="211" t="e">
        <f>IF('Crisis Indicator Data'!#REF!="No Data",1,IF(#REF!&lt;&gt;"",1,0))</f>
        <v>#REF!</v>
      </c>
      <c r="AP181" s="211" t="e">
        <f>IF('Crisis Indicator Data'!#REF!="No Data",1,IF(#REF!&lt;&gt;"",1,0))</f>
        <v>#REF!</v>
      </c>
      <c r="AQ181" s="211" t="e">
        <f>IF('Crisis Indicator Data'!#REF!="No Data",1,IF(#REF!&lt;&gt;"",1,0))</f>
        <v>#REF!</v>
      </c>
      <c r="AR181" s="211" t="e">
        <f>IF('Crisis Indicator Data'!#REF!="No Data",1,IF(#REF!&lt;&gt;"",1,0))</f>
        <v>#REF!</v>
      </c>
      <c r="AS181" s="211" t="e">
        <f>IF('Crisis Indicator Data'!#REF!="No Data",1,IF(#REF!&lt;&gt;"",1,0))</f>
        <v>#REF!</v>
      </c>
      <c r="AT181" s="211" t="e">
        <f>IF('Crisis Indicator Data'!#REF!="No Data",1,IF(#REF!&lt;&gt;"",1,0))</f>
        <v>#REF!</v>
      </c>
      <c r="AU181" s="211" t="e">
        <f>IF('Crisis Indicator Data'!#REF!="No Data",1,IF(#REF!&lt;&gt;"",1,0))</f>
        <v>#REF!</v>
      </c>
      <c r="AV181" s="211" t="e">
        <f>IF('Crisis Indicator Data'!#REF!="No Data",1,IF(#REF!&lt;&gt;"",1,0))</f>
        <v>#REF!</v>
      </c>
      <c r="AW181" s="211" t="e">
        <f>IF('Crisis Indicator Data'!#REF!="No Data",1,IF(#REF!&lt;&gt;"",1,0))</f>
        <v>#REF!</v>
      </c>
      <c r="AX181" s="211" t="e">
        <f>IF('Crisis Indicator Data'!#REF!="No Data",1,IF(#REF!&lt;&gt;"",1,0))</f>
        <v>#REF!</v>
      </c>
      <c r="AY181" s="211" t="e">
        <f>IF('Crisis Indicator Data'!#REF!="No Data",1,IF(#REF!&lt;&gt;"",1,0))</f>
        <v>#REF!</v>
      </c>
      <c r="AZ181" s="211" t="e">
        <f>IF('Crisis Indicator Data'!#REF!="No Data",1,IF(#REF!&lt;&gt;"",1,0))</f>
        <v>#REF!</v>
      </c>
      <c r="BA181" t="e">
        <f t="shared" si="10"/>
        <v>#REF!</v>
      </c>
      <c r="BB181" s="22" t="e">
        <f t="shared" si="11"/>
        <v>#REF!</v>
      </c>
    </row>
    <row r="182" spans="1:54" x14ac:dyDescent="0.25">
      <c r="A182" t="s">
        <v>8368</v>
      </c>
      <c r="B182" s="211" t="e">
        <f>IF('Crisis Indicator Data'!#REF!="No Data",1,IF(#REF!&lt;&gt;"",1,0))</f>
        <v>#REF!</v>
      </c>
      <c r="C182" s="211" t="e">
        <f>IF('Crisis Indicator Data'!#REF!="No Data",1,IF(#REF!&lt;&gt;"",1,0))</f>
        <v>#REF!</v>
      </c>
      <c r="D182" s="211" t="e">
        <f>IF('Crisis Indicator Data'!#REF!="No Data",1,IF(#REF!&lt;&gt;"",1,0))</f>
        <v>#REF!</v>
      </c>
      <c r="E182" s="211" t="e">
        <f>IF('Crisis Indicator Data'!#REF!="No Data",1,IF(#REF!&lt;&gt;"",1,0))</f>
        <v>#REF!</v>
      </c>
      <c r="F182" s="211" t="e">
        <f>IF('Crisis Indicator Data'!#REF!="No Data",1,IF(#REF!&lt;&gt;"",1,0))</f>
        <v>#REF!</v>
      </c>
      <c r="G182" s="211" t="e">
        <f>IF('Crisis Indicator Data'!#REF!="No Data",1,IF(#REF!&lt;&gt;"",1,0))</f>
        <v>#REF!</v>
      </c>
      <c r="H182" s="211" t="e">
        <f>IF('Crisis Indicator Data'!#REF!="No Data",1,IF(#REF!&lt;&gt;"",1,0))</f>
        <v>#REF!</v>
      </c>
      <c r="I182" s="211" t="e">
        <f>IF('Crisis Indicator Data'!#REF!="No Data",1,IF(#REF!&lt;&gt;"",1,0))</f>
        <v>#REF!</v>
      </c>
      <c r="J182" s="211" t="e">
        <f>IF('Crisis Indicator Data'!#REF!="No Data",1,IF(#REF!&lt;&gt;"",1,0))</f>
        <v>#REF!</v>
      </c>
      <c r="K182" s="211" t="e">
        <f>IF('Crisis Indicator Data'!#REF!="No Data",1,IF(#REF!&lt;&gt;"",1,0))</f>
        <v>#REF!</v>
      </c>
      <c r="L182" s="211" t="e">
        <f>IF('Crisis Indicator Data'!#REF!="No Data",1,IF(#REF!&lt;&gt;"",1,0))</f>
        <v>#REF!</v>
      </c>
      <c r="M182" s="211" t="e">
        <f>IF('Crisis Indicator Data'!#REF!="No Data",1,IF(#REF!&lt;&gt;"",1,0))</f>
        <v>#REF!</v>
      </c>
      <c r="N182" s="211" t="e">
        <f>IF('Crisis Indicator Data'!#REF!="No Data",1,IF(#REF!&lt;&gt;"",1,0))</f>
        <v>#REF!</v>
      </c>
      <c r="O182" s="211" t="e">
        <f>IF('Crisis Indicator Data'!#REF!="No Data",1,IF(#REF!&lt;&gt;"",1,0))</f>
        <v>#REF!</v>
      </c>
      <c r="P182" s="211" t="e">
        <f>IF('Crisis Indicator Data'!#REF!="No Data",1,IF(#REF!&lt;&gt;"",1,0))</f>
        <v>#REF!</v>
      </c>
      <c r="Q182" s="211" t="e">
        <f>IF('Crisis Indicator Data'!#REF!="No Data",1,IF(#REF!&lt;&gt;"",1,0))</f>
        <v>#REF!</v>
      </c>
      <c r="R182" s="211" t="e">
        <f>IF('Crisis Indicator Data'!#REF!="No Data",1,IF(#REF!&lt;&gt;"",1,0))</f>
        <v>#REF!</v>
      </c>
      <c r="S182" s="211" t="e">
        <f>IF('Crisis Indicator Data'!#REF!="No Data",1,IF(#REF!&lt;&gt;"",1,0))</f>
        <v>#REF!</v>
      </c>
      <c r="T182" s="211" t="e">
        <f>IF('Crisis Indicator Data'!#REF!="No Data",1,IF(#REF!&lt;&gt;"",1,0))</f>
        <v>#REF!</v>
      </c>
      <c r="U182" s="211" t="e">
        <f>IF('Crisis Indicator Data'!#REF!="No Data",1,IF(#REF!&lt;&gt;"",1,0))</f>
        <v>#REF!</v>
      </c>
      <c r="V182" s="211" t="e">
        <f>IF('Crisis Indicator Data'!#REF!="No Data",1,IF(#REF!&lt;&gt;"",1,0))</f>
        <v>#REF!</v>
      </c>
      <c r="W182" s="211" t="e">
        <f>IF('Crisis Indicator Data'!#REF!="No Data",1,IF(#REF!&lt;&gt;"",1,0))</f>
        <v>#REF!</v>
      </c>
      <c r="X182" s="211" t="e">
        <f>IF('Crisis Indicator Data'!#REF!="No Data",1,IF(#REF!&lt;&gt;"",1,0))</f>
        <v>#REF!</v>
      </c>
      <c r="Y182" s="211" t="e">
        <f>IF('Crisis Indicator Data'!#REF!="No Data",1,IF(#REF!&lt;&gt;"",1,0))</f>
        <v>#REF!</v>
      </c>
      <c r="Z182" s="211" t="e">
        <f>IF('Crisis Indicator Data'!#REF!="No Data",1,IF(#REF!&lt;&gt;"",1,0))</f>
        <v>#REF!</v>
      </c>
      <c r="AA182" s="211" t="e">
        <f>IF('Crisis Indicator Data'!#REF!="No Data",1,IF(#REF!&lt;&gt;"",1,0))</f>
        <v>#REF!</v>
      </c>
      <c r="AB182" s="211" t="e">
        <f>IF('Crisis Indicator Data'!#REF!="No Data",1,IF(#REF!&lt;&gt;"",1,0))</f>
        <v>#REF!</v>
      </c>
      <c r="AC182" s="211" t="e">
        <f>IF('Crisis Indicator Data'!#REF!="No Data",1,IF(#REF!&lt;&gt;"",1,0))</f>
        <v>#REF!</v>
      </c>
      <c r="AD182" s="211" t="e">
        <f>IF('Crisis Indicator Data'!#REF!="No Data",1,IF(#REF!&lt;&gt;"",1,0))</f>
        <v>#REF!</v>
      </c>
      <c r="AE182" s="211" t="e">
        <f>IF('Crisis Indicator Data'!#REF!="No Data",1,IF(#REF!&lt;&gt;"",1,0))</f>
        <v>#REF!</v>
      </c>
      <c r="AF182" s="211" t="e">
        <f>IF('Crisis Indicator Data'!#REF!="No Data",1,IF(#REF!&lt;&gt;"",1,0))</f>
        <v>#REF!</v>
      </c>
      <c r="AG182" s="211" t="e">
        <f>IF('Crisis Indicator Data'!#REF!="No Data",1,IF(#REF!&lt;&gt;"",1,0))</f>
        <v>#REF!</v>
      </c>
      <c r="AH182" s="211" t="e">
        <f>IF('Crisis Indicator Data'!#REF!="No Data",1,IF(#REF!&lt;&gt;"",1,0))</f>
        <v>#REF!</v>
      </c>
      <c r="AI182" s="211" t="e">
        <f>IF('Crisis Indicator Data'!#REF!="No Data",1,IF(#REF!&lt;&gt;"",1,0))</f>
        <v>#REF!</v>
      </c>
      <c r="AJ182" s="211" t="e">
        <f>IF('Crisis Indicator Data'!#REF!="No Data",1,IF(#REF!&lt;&gt;"",1,0))</f>
        <v>#REF!</v>
      </c>
      <c r="AK182" s="211" t="e">
        <f>IF('Crisis Indicator Data'!#REF!="No Data",1,IF(#REF!&lt;&gt;"",1,0))</f>
        <v>#REF!</v>
      </c>
      <c r="AL182" s="211" t="e">
        <f>IF('Crisis Indicator Data'!#REF!="No Data",1,IF(#REF!&lt;&gt;"",1,0))</f>
        <v>#REF!</v>
      </c>
      <c r="AM182" s="211" t="e">
        <f>IF('Crisis Indicator Data'!#REF!="No Data",1,IF(#REF!&lt;&gt;"",1,0))</f>
        <v>#REF!</v>
      </c>
      <c r="AN182" s="211" t="e">
        <f>IF('Crisis Indicator Data'!#REF!="No Data",1,IF(#REF!&lt;&gt;"",1,0))</f>
        <v>#REF!</v>
      </c>
      <c r="AO182" s="211" t="e">
        <f>IF('Crisis Indicator Data'!#REF!="No Data",1,IF(#REF!&lt;&gt;"",1,0))</f>
        <v>#REF!</v>
      </c>
      <c r="AP182" s="211" t="e">
        <f>IF('Crisis Indicator Data'!#REF!="No Data",1,IF(#REF!&lt;&gt;"",1,0))</f>
        <v>#REF!</v>
      </c>
      <c r="AQ182" s="211" t="e">
        <f>IF('Crisis Indicator Data'!#REF!="No Data",1,IF(#REF!&lt;&gt;"",1,0))</f>
        <v>#REF!</v>
      </c>
      <c r="AR182" s="211" t="e">
        <f>IF('Crisis Indicator Data'!#REF!="No Data",1,IF(#REF!&lt;&gt;"",1,0))</f>
        <v>#REF!</v>
      </c>
      <c r="AS182" s="211" t="e">
        <f>IF('Crisis Indicator Data'!#REF!="No Data",1,IF(#REF!&lt;&gt;"",1,0))</f>
        <v>#REF!</v>
      </c>
      <c r="AT182" s="211" t="e">
        <f>IF('Crisis Indicator Data'!#REF!="No Data",1,IF(#REF!&lt;&gt;"",1,0))</f>
        <v>#REF!</v>
      </c>
      <c r="AU182" s="211" t="e">
        <f>IF('Crisis Indicator Data'!#REF!="No Data",1,IF(#REF!&lt;&gt;"",1,0))</f>
        <v>#REF!</v>
      </c>
      <c r="AV182" s="211" t="e">
        <f>IF('Crisis Indicator Data'!#REF!="No Data",1,IF(#REF!&lt;&gt;"",1,0))</f>
        <v>#REF!</v>
      </c>
      <c r="AW182" s="211" t="e">
        <f>IF('Crisis Indicator Data'!#REF!="No Data",1,IF(#REF!&lt;&gt;"",1,0))</f>
        <v>#REF!</v>
      </c>
      <c r="AX182" s="211" t="e">
        <f>IF('Crisis Indicator Data'!#REF!="No Data",1,IF(#REF!&lt;&gt;"",1,0))</f>
        <v>#REF!</v>
      </c>
      <c r="AY182" s="211" t="e">
        <f>IF('Crisis Indicator Data'!#REF!="No Data",1,IF(#REF!&lt;&gt;"",1,0))</f>
        <v>#REF!</v>
      </c>
      <c r="AZ182" s="211" t="e">
        <f>IF('Crisis Indicator Data'!#REF!="No Data",1,IF(#REF!&lt;&gt;"",1,0))</f>
        <v>#REF!</v>
      </c>
      <c r="BA182" t="e">
        <f t="shared" si="10"/>
        <v>#REF!</v>
      </c>
      <c r="BB182" s="22" t="e">
        <f t="shared" si="11"/>
        <v>#REF!</v>
      </c>
    </row>
    <row r="183" spans="1:54" x14ac:dyDescent="0.25">
      <c r="A183" t="s">
        <v>8461</v>
      </c>
      <c r="B183" s="211" t="e">
        <f>IF('Crisis Indicator Data'!#REF!="No Data",1,IF(#REF!&lt;&gt;"",1,0))</f>
        <v>#REF!</v>
      </c>
      <c r="C183" s="211" t="e">
        <f>IF('Crisis Indicator Data'!#REF!="No Data",1,IF(#REF!&lt;&gt;"",1,0))</f>
        <v>#REF!</v>
      </c>
      <c r="D183" s="211" t="e">
        <f>IF('Crisis Indicator Data'!#REF!="No Data",1,IF(#REF!&lt;&gt;"",1,0))</f>
        <v>#REF!</v>
      </c>
      <c r="E183" s="211" t="e">
        <f>IF('Crisis Indicator Data'!#REF!="No Data",1,IF(#REF!&lt;&gt;"",1,0))</f>
        <v>#REF!</v>
      </c>
      <c r="F183" s="211" t="e">
        <f>IF('Crisis Indicator Data'!#REF!="No Data",1,IF(#REF!&lt;&gt;"",1,0))</f>
        <v>#REF!</v>
      </c>
      <c r="G183" s="211" t="e">
        <f>IF('Crisis Indicator Data'!#REF!="No Data",1,IF(#REF!&lt;&gt;"",1,0))</f>
        <v>#REF!</v>
      </c>
      <c r="H183" s="211" t="e">
        <f>IF('Crisis Indicator Data'!#REF!="No Data",1,IF(#REF!&lt;&gt;"",1,0))</f>
        <v>#REF!</v>
      </c>
      <c r="I183" s="211" t="e">
        <f>IF('Crisis Indicator Data'!#REF!="No Data",1,IF(#REF!&lt;&gt;"",1,0))</f>
        <v>#REF!</v>
      </c>
      <c r="J183" s="211" t="e">
        <f>IF('Crisis Indicator Data'!#REF!="No Data",1,IF(#REF!&lt;&gt;"",1,0))</f>
        <v>#REF!</v>
      </c>
      <c r="K183" s="211" t="e">
        <f>IF('Crisis Indicator Data'!#REF!="No Data",1,IF(#REF!&lt;&gt;"",1,0))</f>
        <v>#REF!</v>
      </c>
      <c r="L183" s="211" t="e">
        <f>IF('Crisis Indicator Data'!#REF!="No Data",1,IF(#REF!&lt;&gt;"",1,0))</f>
        <v>#REF!</v>
      </c>
      <c r="M183" s="211" t="e">
        <f>IF('Crisis Indicator Data'!#REF!="No Data",1,IF(#REF!&lt;&gt;"",1,0))</f>
        <v>#REF!</v>
      </c>
      <c r="N183" s="211" t="e">
        <f>IF('Crisis Indicator Data'!#REF!="No Data",1,IF(#REF!&lt;&gt;"",1,0))</f>
        <v>#REF!</v>
      </c>
      <c r="O183" s="211" t="e">
        <f>IF('Crisis Indicator Data'!#REF!="No Data",1,IF(#REF!&lt;&gt;"",1,0))</f>
        <v>#REF!</v>
      </c>
      <c r="P183" s="211" t="e">
        <f>IF('Crisis Indicator Data'!#REF!="No Data",1,IF(#REF!&lt;&gt;"",1,0))</f>
        <v>#REF!</v>
      </c>
      <c r="Q183" s="211" t="e">
        <f>IF('Crisis Indicator Data'!#REF!="No Data",1,IF(#REF!&lt;&gt;"",1,0))</f>
        <v>#REF!</v>
      </c>
      <c r="R183" s="211" t="e">
        <f>IF('Crisis Indicator Data'!#REF!="No Data",1,IF(#REF!&lt;&gt;"",1,0))</f>
        <v>#REF!</v>
      </c>
      <c r="S183" s="211" t="e">
        <f>IF('Crisis Indicator Data'!#REF!="No Data",1,IF(#REF!&lt;&gt;"",1,0))</f>
        <v>#REF!</v>
      </c>
      <c r="T183" s="211" t="e">
        <f>IF('Crisis Indicator Data'!#REF!="No Data",1,IF(#REF!&lt;&gt;"",1,0))</f>
        <v>#REF!</v>
      </c>
      <c r="U183" s="211" t="e">
        <f>IF('Crisis Indicator Data'!#REF!="No Data",1,IF(#REF!&lt;&gt;"",1,0))</f>
        <v>#REF!</v>
      </c>
      <c r="V183" s="211" t="e">
        <f>IF('Crisis Indicator Data'!#REF!="No Data",1,IF(#REF!&lt;&gt;"",1,0))</f>
        <v>#REF!</v>
      </c>
      <c r="W183" s="211" t="e">
        <f>IF('Crisis Indicator Data'!#REF!="No Data",1,IF(#REF!&lt;&gt;"",1,0))</f>
        <v>#REF!</v>
      </c>
      <c r="X183" s="211" t="e">
        <f>IF('Crisis Indicator Data'!#REF!="No Data",1,IF(#REF!&lt;&gt;"",1,0))</f>
        <v>#REF!</v>
      </c>
      <c r="Y183" s="211" t="e">
        <f>IF('Crisis Indicator Data'!#REF!="No Data",1,IF(#REF!&lt;&gt;"",1,0))</f>
        <v>#REF!</v>
      </c>
      <c r="Z183" s="211" t="e">
        <f>IF('Crisis Indicator Data'!#REF!="No Data",1,IF(#REF!&lt;&gt;"",1,0))</f>
        <v>#REF!</v>
      </c>
      <c r="AA183" s="211" t="e">
        <f>IF('Crisis Indicator Data'!#REF!="No Data",1,IF(#REF!&lt;&gt;"",1,0))</f>
        <v>#REF!</v>
      </c>
      <c r="AB183" s="211" t="e">
        <f>IF('Crisis Indicator Data'!#REF!="No Data",1,IF(#REF!&lt;&gt;"",1,0))</f>
        <v>#REF!</v>
      </c>
      <c r="AC183" s="211" t="e">
        <f>IF('Crisis Indicator Data'!#REF!="No Data",1,IF(#REF!&lt;&gt;"",1,0))</f>
        <v>#REF!</v>
      </c>
      <c r="AD183" s="211" t="e">
        <f>IF('Crisis Indicator Data'!#REF!="No Data",1,IF(#REF!&lt;&gt;"",1,0))</f>
        <v>#REF!</v>
      </c>
      <c r="AE183" s="211" t="e">
        <f>IF('Crisis Indicator Data'!#REF!="No Data",1,IF(#REF!&lt;&gt;"",1,0))</f>
        <v>#REF!</v>
      </c>
      <c r="AF183" s="211" t="e">
        <f>IF('Crisis Indicator Data'!#REF!="No Data",1,IF(#REF!&lt;&gt;"",1,0))</f>
        <v>#REF!</v>
      </c>
      <c r="AG183" s="211" t="e">
        <f>IF('Crisis Indicator Data'!#REF!="No Data",1,IF(#REF!&lt;&gt;"",1,0))</f>
        <v>#REF!</v>
      </c>
      <c r="AH183" s="211" t="e">
        <f>IF('Crisis Indicator Data'!#REF!="No Data",1,IF(#REF!&lt;&gt;"",1,0))</f>
        <v>#REF!</v>
      </c>
      <c r="AI183" s="211" t="e">
        <f>IF('Crisis Indicator Data'!#REF!="No Data",1,IF(#REF!&lt;&gt;"",1,0))</f>
        <v>#REF!</v>
      </c>
      <c r="AJ183" s="211" t="e">
        <f>IF('Crisis Indicator Data'!#REF!="No Data",1,IF(#REF!&lt;&gt;"",1,0))</f>
        <v>#REF!</v>
      </c>
      <c r="AK183" s="211" t="e">
        <f>IF('Crisis Indicator Data'!#REF!="No Data",1,IF(#REF!&lt;&gt;"",1,0))</f>
        <v>#REF!</v>
      </c>
      <c r="AL183" s="211" t="e">
        <f>IF('Crisis Indicator Data'!#REF!="No Data",1,IF(#REF!&lt;&gt;"",1,0))</f>
        <v>#REF!</v>
      </c>
      <c r="AM183" s="211" t="e">
        <f>IF('Crisis Indicator Data'!#REF!="No Data",1,IF(#REF!&lt;&gt;"",1,0))</f>
        <v>#REF!</v>
      </c>
      <c r="AN183" s="211" t="e">
        <f>IF('Crisis Indicator Data'!#REF!="No Data",1,IF(#REF!&lt;&gt;"",1,0))</f>
        <v>#REF!</v>
      </c>
      <c r="AO183" s="211" t="e">
        <f>IF('Crisis Indicator Data'!#REF!="No Data",1,IF(#REF!&lt;&gt;"",1,0))</f>
        <v>#REF!</v>
      </c>
      <c r="AP183" s="211" t="e">
        <f>IF('Crisis Indicator Data'!#REF!="No Data",1,IF(#REF!&lt;&gt;"",1,0))</f>
        <v>#REF!</v>
      </c>
      <c r="AQ183" s="211" t="e">
        <f>IF('Crisis Indicator Data'!#REF!="No Data",1,IF(#REF!&lt;&gt;"",1,0))</f>
        <v>#REF!</v>
      </c>
      <c r="AR183" s="211" t="e">
        <f>IF('Crisis Indicator Data'!#REF!="No Data",1,IF(#REF!&lt;&gt;"",1,0))</f>
        <v>#REF!</v>
      </c>
      <c r="AS183" s="211" t="e">
        <f>IF('Crisis Indicator Data'!#REF!="No Data",1,IF(#REF!&lt;&gt;"",1,0))</f>
        <v>#REF!</v>
      </c>
      <c r="AT183" s="211" t="e">
        <f>IF('Crisis Indicator Data'!#REF!="No Data",1,IF(#REF!&lt;&gt;"",1,0))</f>
        <v>#REF!</v>
      </c>
      <c r="AU183" s="211" t="e">
        <f>IF('Crisis Indicator Data'!#REF!="No Data",1,IF(#REF!&lt;&gt;"",1,0))</f>
        <v>#REF!</v>
      </c>
      <c r="AV183" s="211" t="e">
        <f>IF('Crisis Indicator Data'!#REF!="No Data",1,IF(#REF!&lt;&gt;"",1,0))</f>
        <v>#REF!</v>
      </c>
      <c r="AW183" s="211" t="e">
        <f>IF('Crisis Indicator Data'!#REF!="No Data",1,IF(#REF!&lt;&gt;"",1,0))</f>
        <v>#REF!</v>
      </c>
      <c r="AX183" s="211" t="e">
        <f>IF('Crisis Indicator Data'!#REF!="No Data",1,IF(#REF!&lt;&gt;"",1,0))</f>
        <v>#REF!</v>
      </c>
      <c r="AY183" s="211" t="e">
        <f>IF('Crisis Indicator Data'!#REF!="No Data",1,IF(#REF!&lt;&gt;"",1,0))</f>
        <v>#REF!</v>
      </c>
      <c r="AZ183" s="211" t="e">
        <f>IF('Crisis Indicator Data'!#REF!="No Data",1,IF(#REF!&lt;&gt;"",1,0))</f>
        <v>#REF!</v>
      </c>
      <c r="BA183" t="e">
        <f t="shared" si="10"/>
        <v>#REF!</v>
      </c>
      <c r="BB183" s="22" t="e">
        <f t="shared" si="11"/>
        <v>#REF!</v>
      </c>
    </row>
    <row r="184" spans="1:54" x14ac:dyDescent="0.25">
      <c r="A184" t="s">
        <v>8646</v>
      </c>
      <c r="B184" s="211" t="e">
        <f>IF('Crisis Indicator Data'!#REF!="No Data",1,IF(#REF!&lt;&gt;"",1,0))</f>
        <v>#REF!</v>
      </c>
      <c r="C184" s="211" t="e">
        <f>IF('Crisis Indicator Data'!#REF!="No Data",1,IF(#REF!&lt;&gt;"",1,0))</f>
        <v>#REF!</v>
      </c>
      <c r="D184" s="211" t="e">
        <f>IF('Crisis Indicator Data'!#REF!="No Data",1,IF(#REF!&lt;&gt;"",1,0))</f>
        <v>#REF!</v>
      </c>
      <c r="E184" s="211" t="e">
        <f>IF('Crisis Indicator Data'!#REF!="No Data",1,IF(#REF!&lt;&gt;"",1,0))</f>
        <v>#REF!</v>
      </c>
      <c r="F184" s="211" t="e">
        <f>IF('Crisis Indicator Data'!#REF!="No Data",1,IF(#REF!&lt;&gt;"",1,0))</f>
        <v>#REF!</v>
      </c>
      <c r="G184" s="211" t="e">
        <f>IF('Crisis Indicator Data'!#REF!="No Data",1,IF(#REF!&lt;&gt;"",1,0))</f>
        <v>#REF!</v>
      </c>
      <c r="H184" s="211" t="e">
        <f>IF('Crisis Indicator Data'!#REF!="No Data",1,IF(#REF!&lt;&gt;"",1,0))</f>
        <v>#REF!</v>
      </c>
      <c r="I184" s="211" t="e">
        <f>IF('Crisis Indicator Data'!#REF!="No Data",1,IF(#REF!&lt;&gt;"",1,0))</f>
        <v>#REF!</v>
      </c>
      <c r="J184" s="211" t="e">
        <f>IF('Crisis Indicator Data'!#REF!="No Data",1,IF(#REF!&lt;&gt;"",1,0))</f>
        <v>#REF!</v>
      </c>
      <c r="K184" s="211" t="e">
        <f>IF('Crisis Indicator Data'!#REF!="No Data",1,IF(#REF!&lt;&gt;"",1,0))</f>
        <v>#REF!</v>
      </c>
      <c r="L184" s="211" t="e">
        <f>IF('Crisis Indicator Data'!#REF!="No Data",1,IF(#REF!&lt;&gt;"",1,0))</f>
        <v>#REF!</v>
      </c>
      <c r="M184" s="211" t="e">
        <f>IF('Crisis Indicator Data'!#REF!="No Data",1,IF(#REF!&lt;&gt;"",1,0))</f>
        <v>#REF!</v>
      </c>
      <c r="N184" s="211" t="e">
        <f>IF('Crisis Indicator Data'!#REF!="No Data",1,IF(#REF!&lt;&gt;"",1,0))</f>
        <v>#REF!</v>
      </c>
      <c r="O184" s="211" t="e">
        <f>IF('Crisis Indicator Data'!#REF!="No Data",1,IF(#REF!&lt;&gt;"",1,0))</f>
        <v>#REF!</v>
      </c>
      <c r="P184" s="211" t="e">
        <f>IF('Crisis Indicator Data'!#REF!="No Data",1,IF(#REF!&lt;&gt;"",1,0))</f>
        <v>#REF!</v>
      </c>
      <c r="Q184" s="211" t="e">
        <f>IF('Crisis Indicator Data'!#REF!="No Data",1,IF(#REF!&lt;&gt;"",1,0))</f>
        <v>#REF!</v>
      </c>
      <c r="R184" s="211" t="e">
        <f>IF('Crisis Indicator Data'!#REF!="No Data",1,IF(#REF!&lt;&gt;"",1,0))</f>
        <v>#REF!</v>
      </c>
      <c r="S184" s="211" t="e">
        <f>IF('Crisis Indicator Data'!#REF!="No Data",1,IF(#REF!&lt;&gt;"",1,0))</f>
        <v>#REF!</v>
      </c>
      <c r="T184" s="211" t="e">
        <f>IF('Crisis Indicator Data'!#REF!="No Data",1,IF(#REF!&lt;&gt;"",1,0))</f>
        <v>#REF!</v>
      </c>
      <c r="U184" s="211" t="e">
        <f>IF('Crisis Indicator Data'!#REF!="No Data",1,IF(#REF!&lt;&gt;"",1,0))</f>
        <v>#REF!</v>
      </c>
      <c r="V184" s="211" t="e">
        <f>IF('Crisis Indicator Data'!#REF!="No Data",1,IF(#REF!&lt;&gt;"",1,0))</f>
        <v>#REF!</v>
      </c>
      <c r="W184" s="211" t="e">
        <f>IF('Crisis Indicator Data'!#REF!="No Data",1,IF(#REF!&lt;&gt;"",1,0))</f>
        <v>#REF!</v>
      </c>
      <c r="X184" s="211" t="e">
        <f>IF('Crisis Indicator Data'!#REF!="No Data",1,IF(#REF!&lt;&gt;"",1,0))</f>
        <v>#REF!</v>
      </c>
      <c r="Y184" s="211" t="e">
        <f>IF('Crisis Indicator Data'!#REF!="No Data",1,IF(#REF!&lt;&gt;"",1,0))</f>
        <v>#REF!</v>
      </c>
      <c r="Z184" s="211" t="e">
        <f>IF('Crisis Indicator Data'!#REF!="No Data",1,IF(#REF!&lt;&gt;"",1,0))</f>
        <v>#REF!</v>
      </c>
      <c r="AA184" s="211" t="e">
        <f>IF('Crisis Indicator Data'!#REF!="No Data",1,IF(#REF!&lt;&gt;"",1,0))</f>
        <v>#REF!</v>
      </c>
      <c r="AB184" s="211" t="e">
        <f>IF('Crisis Indicator Data'!#REF!="No Data",1,IF(#REF!&lt;&gt;"",1,0))</f>
        <v>#REF!</v>
      </c>
      <c r="AC184" s="211" t="e">
        <f>IF('Crisis Indicator Data'!#REF!="No Data",1,IF(#REF!&lt;&gt;"",1,0))</f>
        <v>#REF!</v>
      </c>
      <c r="AD184" s="211" t="e">
        <f>IF('Crisis Indicator Data'!#REF!="No Data",1,IF(#REF!&lt;&gt;"",1,0))</f>
        <v>#REF!</v>
      </c>
      <c r="AE184" s="211" t="e">
        <f>IF('Crisis Indicator Data'!#REF!="No Data",1,IF(#REF!&lt;&gt;"",1,0))</f>
        <v>#REF!</v>
      </c>
      <c r="AF184" s="211" t="e">
        <f>IF('Crisis Indicator Data'!#REF!="No Data",1,IF(#REF!&lt;&gt;"",1,0))</f>
        <v>#REF!</v>
      </c>
      <c r="AG184" s="211" t="e">
        <f>IF('Crisis Indicator Data'!#REF!="No Data",1,IF(#REF!&lt;&gt;"",1,0))</f>
        <v>#REF!</v>
      </c>
      <c r="AH184" s="211" t="e">
        <f>IF('Crisis Indicator Data'!#REF!="No Data",1,IF(#REF!&lt;&gt;"",1,0))</f>
        <v>#REF!</v>
      </c>
      <c r="AI184" s="211" t="e">
        <f>IF('Crisis Indicator Data'!#REF!="No Data",1,IF(#REF!&lt;&gt;"",1,0))</f>
        <v>#REF!</v>
      </c>
      <c r="AJ184" s="211" t="e">
        <f>IF('Crisis Indicator Data'!#REF!="No Data",1,IF(#REF!&lt;&gt;"",1,0))</f>
        <v>#REF!</v>
      </c>
      <c r="AK184" s="211" t="e">
        <f>IF('Crisis Indicator Data'!#REF!="No Data",1,IF(#REF!&lt;&gt;"",1,0))</f>
        <v>#REF!</v>
      </c>
      <c r="AL184" s="211" t="e">
        <f>IF('Crisis Indicator Data'!#REF!="No Data",1,IF(#REF!&lt;&gt;"",1,0))</f>
        <v>#REF!</v>
      </c>
      <c r="AM184" s="211" t="e">
        <f>IF('Crisis Indicator Data'!#REF!="No Data",1,IF(#REF!&lt;&gt;"",1,0))</f>
        <v>#REF!</v>
      </c>
      <c r="AN184" s="211" t="e">
        <f>IF('Crisis Indicator Data'!#REF!="No Data",1,IF(#REF!&lt;&gt;"",1,0))</f>
        <v>#REF!</v>
      </c>
      <c r="AO184" s="211" t="e">
        <f>IF('Crisis Indicator Data'!#REF!="No Data",1,IF(#REF!&lt;&gt;"",1,0))</f>
        <v>#REF!</v>
      </c>
      <c r="AP184" s="211" t="e">
        <f>IF('Crisis Indicator Data'!#REF!="No Data",1,IF(#REF!&lt;&gt;"",1,0))</f>
        <v>#REF!</v>
      </c>
      <c r="AQ184" s="211" t="e">
        <f>IF('Crisis Indicator Data'!#REF!="No Data",1,IF(#REF!&lt;&gt;"",1,0))</f>
        <v>#REF!</v>
      </c>
      <c r="AR184" s="211" t="e">
        <f>IF('Crisis Indicator Data'!#REF!="No Data",1,IF(#REF!&lt;&gt;"",1,0))</f>
        <v>#REF!</v>
      </c>
      <c r="AS184" s="211" t="e">
        <f>IF('Crisis Indicator Data'!#REF!="No Data",1,IF(#REF!&lt;&gt;"",1,0))</f>
        <v>#REF!</v>
      </c>
      <c r="AT184" s="211" t="e">
        <f>IF('Crisis Indicator Data'!#REF!="No Data",1,IF(#REF!&lt;&gt;"",1,0))</f>
        <v>#REF!</v>
      </c>
      <c r="AU184" s="211" t="e">
        <f>IF('Crisis Indicator Data'!#REF!="No Data",1,IF(#REF!&lt;&gt;"",1,0))</f>
        <v>#REF!</v>
      </c>
      <c r="AV184" s="211" t="e">
        <f>IF('Crisis Indicator Data'!#REF!="No Data",1,IF(#REF!&lt;&gt;"",1,0))</f>
        <v>#REF!</v>
      </c>
      <c r="AW184" s="211" t="e">
        <f>IF('Crisis Indicator Data'!#REF!="No Data",1,IF(#REF!&lt;&gt;"",1,0))</f>
        <v>#REF!</v>
      </c>
      <c r="AX184" s="211" t="e">
        <f>IF('Crisis Indicator Data'!#REF!="No Data",1,IF(#REF!&lt;&gt;"",1,0))</f>
        <v>#REF!</v>
      </c>
      <c r="AY184" s="211" t="e">
        <f>IF('Crisis Indicator Data'!#REF!="No Data",1,IF(#REF!&lt;&gt;"",1,0))</f>
        <v>#REF!</v>
      </c>
      <c r="AZ184" s="211" t="e">
        <f>IF('Crisis Indicator Data'!#REF!="No Data",1,IF(#REF!&lt;&gt;"",1,0))</f>
        <v>#REF!</v>
      </c>
      <c r="BA184" t="e">
        <f t="shared" si="10"/>
        <v>#REF!</v>
      </c>
      <c r="BB184" s="22" t="e">
        <f t="shared" si="11"/>
        <v>#REF!</v>
      </c>
    </row>
    <row r="185" spans="1:54" x14ac:dyDescent="0.25">
      <c r="A185" t="s">
        <v>8644</v>
      </c>
      <c r="B185" s="211" t="e">
        <f>IF('Crisis Indicator Data'!#REF!="No Data",1,IF(#REF!&lt;&gt;"",1,0))</f>
        <v>#REF!</v>
      </c>
      <c r="C185" s="211" t="e">
        <f>IF('Crisis Indicator Data'!#REF!="No Data",1,IF(#REF!&lt;&gt;"",1,0))</f>
        <v>#REF!</v>
      </c>
      <c r="D185" s="211" t="e">
        <f>IF('Crisis Indicator Data'!#REF!="No Data",1,IF(#REF!&lt;&gt;"",1,0))</f>
        <v>#REF!</v>
      </c>
      <c r="E185" s="211" t="e">
        <f>IF('Crisis Indicator Data'!#REF!="No Data",1,IF(#REF!&lt;&gt;"",1,0))</f>
        <v>#REF!</v>
      </c>
      <c r="F185" s="211" t="e">
        <f>IF('Crisis Indicator Data'!#REF!="No Data",1,IF(#REF!&lt;&gt;"",1,0))</f>
        <v>#REF!</v>
      </c>
      <c r="G185" s="211" t="e">
        <f>IF('Crisis Indicator Data'!#REF!="No Data",1,IF(#REF!&lt;&gt;"",1,0))</f>
        <v>#REF!</v>
      </c>
      <c r="H185" s="211" t="e">
        <f>IF('Crisis Indicator Data'!#REF!="No Data",1,IF(#REF!&lt;&gt;"",1,0))</f>
        <v>#REF!</v>
      </c>
      <c r="I185" s="211" t="e">
        <f>IF('Crisis Indicator Data'!#REF!="No Data",1,IF(#REF!&lt;&gt;"",1,0))</f>
        <v>#REF!</v>
      </c>
      <c r="J185" s="211" t="e">
        <f>IF('Crisis Indicator Data'!#REF!="No Data",1,IF(#REF!&lt;&gt;"",1,0))</f>
        <v>#REF!</v>
      </c>
      <c r="K185" s="211" t="e">
        <f>IF('Crisis Indicator Data'!#REF!="No Data",1,IF(#REF!&lt;&gt;"",1,0))</f>
        <v>#REF!</v>
      </c>
      <c r="L185" s="211" t="e">
        <f>IF('Crisis Indicator Data'!#REF!="No Data",1,IF(#REF!&lt;&gt;"",1,0))</f>
        <v>#REF!</v>
      </c>
      <c r="M185" s="211" t="e">
        <f>IF('Crisis Indicator Data'!#REF!="No Data",1,IF(#REF!&lt;&gt;"",1,0))</f>
        <v>#REF!</v>
      </c>
      <c r="N185" s="211" t="e">
        <f>IF('Crisis Indicator Data'!#REF!="No Data",1,IF(#REF!&lt;&gt;"",1,0))</f>
        <v>#REF!</v>
      </c>
      <c r="O185" s="211" t="e">
        <f>IF('Crisis Indicator Data'!#REF!="No Data",1,IF(#REF!&lt;&gt;"",1,0))</f>
        <v>#REF!</v>
      </c>
      <c r="P185" s="211" t="e">
        <f>IF('Crisis Indicator Data'!#REF!="No Data",1,IF(#REF!&lt;&gt;"",1,0))</f>
        <v>#REF!</v>
      </c>
      <c r="Q185" s="211" t="e">
        <f>IF('Crisis Indicator Data'!#REF!="No Data",1,IF(#REF!&lt;&gt;"",1,0))</f>
        <v>#REF!</v>
      </c>
      <c r="R185" s="211" t="e">
        <f>IF('Crisis Indicator Data'!#REF!="No Data",1,IF(#REF!&lt;&gt;"",1,0))</f>
        <v>#REF!</v>
      </c>
      <c r="S185" s="211" t="e">
        <f>IF('Crisis Indicator Data'!#REF!="No Data",1,IF(#REF!&lt;&gt;"",1,0))</f>
        <v>#REF!</v>
      </c>
      <c r="T185" s="211" t="e">
        <f>IF('Crisis Indicator Data'!#REF!="No Data",1,IF(#REF!&lt;&gt;"",1,0))</f>
        <v>#REF!</v>
      </c>
      <c r="U185" s="211" t="e">
        <f>IF('Crisis Indicator Data'!#REF!="No Data",1,IF(#REF!&lt;&gt;"",1,0))</f>
        <v>#REF!</v>
      </c>
      <c r="V185" s="211" t="e">
        <f>IF('Crisis Indicator Data'!#REF!="No Data",1,IF(#REF!&lt;&gt;"",1,0))</f>
        <v>#REF!</v>
      </c>
      <c r="W185" s="211" t="e">
        <f>IF('Crisis Indicator Data'!#REF!="No Data",1,IF(#REF!&lt;&gt;"",1,0))</f>
        <v>#REF!</v>
      </c>
      <c r="X185" s="211" t="e">
        <f>IF('Crisis Indicator Data'!#REF!="No Data",1,IF(#REF!&lt;&gt;"",1,0))</f>
        <v>#REF!</v>
      </c>
      <c r="Y185" s="211" t="e">
        <f>IF('Crisis Indicator Data'!#REF!="No Data",1,IF(#REF!&lt;&gt;"",1,0))</f>
        <v>#REF!</v>
      </c>
      <c r="Z185" s="211" t="e">
        <f>IF('Crisis Indicator Data'!#REF!="No Data",1,IF(#REF!&lt;&gt;"",1,0))</f>
        <v>#REF!</v>
      </c>
      <c r="AA185" s="211" t="e">
        <f>IF('Crisis Indicator Data'!#REF!="No Data",1,IF(#REF!&lt;&gt;"",1,0))</f>
        <v>#REF!</v>
      </c>
      <c r="AB185" s="211" t="e">
        <f>IF('Crisis Indicator Data'!#REF!="No Data",1,IF(#REF!&lt;&gt;"",1,0))</f>
        <v>#REF!</v>
      </c>
      <c r="AC185" s="211" t="e">
        <f>IF('Crisis Indicator Data'!#REF!="No Data",1,IF(#REF!&lt;&gt;"",1,0))</f>
        <v>#REF!</v>
      </c>
      <c r="AD185" s="211" t="e">
        <f>IF('Crisis Indicator Data'!#REF!="No Data",1,IF(#REF!&lt;&gt;"",1,0))</f>
        <v>#REF!</v>
      </c>
      <c r="AE185" s="211" t="e">
        <f>IF('Crisis Indicator Data'!#REF!="No Data",1,IF(#REF!&lt;&gt;"",1,0))</f>
        <v>#REF!</v>
      </c>
      <c r="AF185" s="211" t="e">
        <f>IF('Crisis Indicator Data'!#REF!="No Data",1,IF(#REF!&lt;&gt;"",1,0))</f>
        <v>#REF!</v>
      </c>
      <c r="AG185" s="211" t="e">
        <f>IF('Crisis Indicator Data'!#REF!="No Data",1,IF(#REF!&lt;&gt;"",1,0))</f>
        <v>#REF!</v>
      </c>
      <c r="AH185" s="211" t="e">
        <f>IF('Crisis Indicator Data'!#REF!="No Data",1,IF(#REF!&lt;&gt;"",1,0))</f>
        <v>#REF!</v>
      </c>
      <c r="AI185" s="211" t="e">
        <f>IF('Crisis Indicator Data'!#REF!="No Data",1,IF(#REF!&lt;&gt;"",1,0))</f>
        <v>#REF!</v>
      </c>
      <c r="AJ185" s="211" t="e">
        <f>IF('Crisis Indicator Data'!#REF!="No Data",1,IF(#REF!&lt;&gt;"",1,0))</f>
        <v>#REF!</v>
      </c>
      <c r="AK185" s="211" t="e">
        <f>IF('Crisis Indicator Data'!#REF!="No Data",1,IF(#REF!&lt;&gt;"",1,0))</f>
        <v>#REF!</v>
      </c>
      <c r="AL185" s="211" t="e">
        <f>IF('Crisis Indicator Data'!#REF!="No Data",1,IF(#REF!&lt;&gt;"",1,0))</f>
        <v>#REF!</v>
      </c>
      <c r="AM185" s="211" t="e">
        <f>IF('Crisis Indicator Data'!#REF!="No Data",1,IF(#REF!&lt;&gt;"",1,0))</f>
        <v>#REF!</v>
      </c>
      <c r="AN185" s="211" t="e">
        <f>IF('Crisis Indicator Data'!#REF!="No Data",1,IF(#REF!&lt;&gt;"",1,0))</f>
        <v>#REF!</v>
      </c>
      <c r="AO185" s="211" t="e">
        <f>IF('Crisis Indicator Data'!#REF!="No Data",1,IF(#REF!&lt;&gt;"",1,0))</f>
        <v>#REF!</v>
      </c>
      <c r="AP185" s="211" t="e">
        <f>IF('Crisis Indicator Data'!#REF!="No Data",1,IF(#REF!&lt;&gt;"",1,0))</f>
        <v>#REF!</v>
      </c>
      <c r="AQ185" s="211" t="e">
        <f>IF('Crisis Indicator Data'!#REF!="No Data",1,IF(#REF!&lt;&gt;"",1,0))</f>
        <v>#REF!</v>
      </c>
      <c r="AR185" s="211" t="e">
        <f>IF('Crisis Indicator Data'!#REF!="No Data",1,IF(#REF!&lt;&gt;"",1,0))</f>
        <v>#REF!</v>
      </c>
      <c r="AS185" s="211" t="e">
        <f>IF('Crisis Indicator Data'!#REF!="No Data",1,IF(#REF!&lt;&gt;"",1,0))</f>
        <v>#REF!</v>
      </c>
      <c r="AT185" s="211" t="e">
        <f>IF('Crisis Indicator Data'!#REF!="No Data",1,IF(#REF!&lt;&gt;"",1,0))</f>
        <v>#REF!</v>
      </c>
      <c r="AU185" s="211" t="e">
        <f>IF('Crisis Indicator Data'!#REF!="No Data",1,IF(#REF!&lt;&gt;"",1,0))</f>
        <v>#REF!</v>
      </c>
      <c r="AV185" s="211" t="e">
        <f>IF('Crisis Indicator Data'!#REF!="No Data",1,IF(#REF!&lt;&gt;"",1,0))</f>
        <v>#REF!</v>
      </c>
      <c r="AW185" s="211" t="e">
        <f>IF('Crisis Indicator Data'!#REF!="No Data",1,IF(#REF!&lt;&gt;"",1,0))</f>
        <v>#REF!</v>
      </c>
      <c r="AX185" s="211" t="e">
        <f>IF('Crisis Indicator Data'!#REF!="No Data",1,IF(#REF!&lt;&gt;"",1,0))</f>
        <v>#REF!</v>
      </c>
      <c r="AY185" s="211" t="e">
        <f>IF('Crisis Indicator Data'!#REF!="No Data",1,IF(#REF!&lt;&gt;"",1,0))</f>
        <v>#REF!</v>
      </c>
      <c r="AZ185" s="211" t="e">
        <f>IF('Crisis Indicator Data'!#REF!="No Data",1,IF(#REF!&lt;&gt;"",1,0))</f>
        <v>#REF!</v>
      </c>
      <c r="BA185" t="e">
        <f t="shared" si="10"/>
        <v>#REF!</v>
      </c>
      <c r="BB185" s="22" t="e">
        <f t="shared" si="11"/>
        <v>#REF!</v>
      </c>
    </row>
    <row r="186" spans="1:54" x14ac:dyDescent="0.25">
      <c r="A186" t="s">
        <v>8648</v>
      </c>
      <c r="B186" s="211" t="e">
        <f>IF('Crisis Indicator Data'!#REF!="No Data",1,IF(#REF!&lt;&gt;"",1,0))</f>
        <v>#REF!</v>
      </c>
      <c r="C186" s="211" t="e">
        <f>IF('Crisis Indicator Data'!#REF!="No Data",1,IF(#REF!&lt;&gt;"",1,0))</f>
        <v>#REF!</v>
      </c>
      <c r="D186" s="211" t="e">
        <f>IF('Crisis Indicator Data'!#REF!="No Data",1,IF(#REF!&lt;&gt;"",1,0))</f>
        <v>#REF!</v>
      </c>
      <c r="E186" s="211" t="e">
        <f>IF('Crisis Indicator Data'!#REF!="No Data",1,IF(#REF!&lt;&gt;"",1,0))</f>
        <v>#REF!</v>
      </c>
      <c r="F186" s="211" t="e">
        <f>IF('Crisis Indicator Data'!#REF!="No Data",1,IF(#REF!&lt;&gt;"",1,0))</f>
        <v>#REF!</v>
      </c>
      <c r="G186" s="211" t="e">
        <f>IF('Crisis Indicator Data'!#REF!="No Data",1,IF(#REF!&lt;&gt;"",1,0))</f>
        <v>#REF!</v>
      </c>
      <c r="H186" s="211" t="e">
        <f>IF('Crisis Indicator Data'!#REF!="No Data",1,IF(#REF!&lt;&gt;"",1,0))</f>
        <v>#REF!</v>
      </c>
      <c r="I186" s="211" t="e">
        <f>IF('Crisis Indicator Data'!#REF!="No Data",1,IF(#REF!&lt;&gt;"",1,0))</f>
        <v>#REF!</v>
      </c>
      <c r="J186" s="211" t="e">
        <f>IF('Crisis Indicator Data'!#REF!="No Data",1,IF(#REF!&lt;&gt;"",1,0))</f>
        <v>#REF!</v>
      </c>
      <c r="K186" s="211" t="e">
        <f>IF('Crisis Indicator Data'!#REF!="No Data",1,IF(#REF!&lt;&gt;"",1,0))</f>
        <v>#REF!</v>
      </c>
      <c r="L186" s="211" t="e">
        <f>IF('Crisis Indicator Data'!#REF!="No Data",1,IF(#REF!&lt;&gt;"",1,0))</f>
        <v>#REF!</v>
      </c>
      <c r="M186" s="211" t="e">
        <f>IF('Crisis Indicator Data'!#REF!="No Data",1,IF(#REF!&lt;&gt;"",1,0))</f>
        <v>#REF!</v>
      </c>
      <c r="N186" s="211" t="e">
        <f>IF('Crisis Indicator Data'!#REF!="No Data",1,IF(#REF!&lt;&gt;"",1,0))</f>
        <v>#REF!</v>
      </c>
      <c r="O186" s="211" t="e">
        <f>IF('Crisis Indicator Data'!#REF!="No Data",1,IF(#REF!&lt;&gt;"",1,0))</f>
        <v>#REF!</v>
      </c>
      <c r="P186" s="211" t="e">
        <f>IF('Crisis Indicator Data'!#REF!="No Data",1,IF(#REF!&lt;&gt;"",1,0))</f>
        <v>#REF!</v>
      </c>
      <c r="Q186" s="211" t="e">
        <f>IF('Crisis Indicator Data'!#REF!="No Data",1,IF(#REF!&lt;&gt;"",1,0))</f>
        <v>#REF!</v>
      </c>
      <c r="R186" s="211" t="e">
        <f>IF('Crisis Indicator Data'!#REF!="No Data",1,IF(#REF!&lt;&gt;"",1,0))</f>
        <v>#REF!</v>
      </c>
      <c r="S186" s="211" t="e">
        <f>IF('Crisis Indicator Data'!#REF!="No Data",1,IF(#REF!&lt;&gt;"",1,0))</f>
        <v>#REF!</v>
      </c>
      <c r="T186" s="211" t="e">
        <f>IF('Crisis Indicator Data'!#REF!="No Data",1,IF(#REF!&lt;&gt;"",1,0))</f>
        <v>#REF!</v>
      </c>
      <c r="U186" s="211" t="e">
        <f>IF('Crisis Indicator Data'!#REF!="No Data",1,IF(#REF!&lt;&gt;"",1,0))</f>
        <v>#REF!</v>
      </c>
      <c r="V186" s="211" t="e">
        <f>IF('Crisis Indicator Data'!#REF!="No Data",1,IF(#REF!&lt;&gt;"",1,0))</f>
        <v>#REF!</v>
      </c>
      <c r="W186" s="211" t="e">
        <f>IF('Crisis Indicator Data'!#REF!="No Data",1,IF(#REF!&lt;&gt;"",1,0))</f>
        <v>#REF!</v>
      </c>
      <c r="X186" s="211" t="e">
        <f>IF('Crisis Indicator Data'!#REF!="No Data",1,IF(#REF!&lt;&gt;"",1,0))</f>
        <v>#REF!</v>
      </c>
      <c r="Y186" s="211" t="e">
        <f>IF('Crisis Indicator Data'!#REF!="No Data",1,IF(#REF!&lt;&gt;"",1,0))</f>
        <v>#REF!</v>
      </c>
      <c r="Z186" s="211" t="e">
        <f>IF('Crisis Indicator Data'!#REF!="No Data",1,IF(#REF!&lt;&gt;"",1,0))</f>
        <v>#REF!</v>
      </c>
      <c r="AA186" s="211" t="e">
        <f>IF('Crisis Indicator Data'!#REF!="No Data",1,IF(#REF!&lt;&gt;"",1,0))</f>
        <v>#REF!</v>
      </c>
      <c r="AB186" s="211" t="e">
        <f>IF('Crisis Indicator Data'!#REF!="No Data",1,IF(#REF!&lt;&gt;"",1,0))</f>
        <v>#REF!</v>
      </c>
      <c r="AC186" s="211" t="e">
        <f>IF('Crisis Indicator Data'!#REF!="No Data",1,IF(#REF!&lt;&gt;"",1,0))</f>
        <v>#REF!</v>
      </c>
      <c r="AD186" s="211" t="e">
        <f>IF('Crisis Indicator Data'!#REF!="No Data",1,IF(#REF!&lt;&gt;"",1,0))</f>
        <v>#REF!</v>
      </c>
      <c r="AE186" s="211" t="e">
        <f>IF('Crisis Indicator Data'!#REF!="No Data",1,IF(#REF!&lt;&gt;"",1,0))</f>
        <v>#REF!</v>
      </c>
      <c r="AF186" s="211" t="e">
        <f>IF('Crisis Indicator Data'!#REF!="No Data",1,IF(#REF!&lt;&gt;"",1,0))</f>
        <v>#REF!</v>
      </c>
      <c r="AG186" s="211" t="e">
        <f>IF('Crisis Indicator Data'!#REF!="No Data",1,IF(#REF!&lt;&gt;"",1,0))</f>
        <v>#REF!</v>
      </c>
      <c r="AH186" s="211" t="e">
        <f>IF('Crisis Indicator Data'!#REF!="No Data",1,IF(#REF!&lt;&gt;"",1,0))</f>
        <v>#REF!</v>
      </c>
      <c r="AI186" s="211" t="e">
        <f>IF('Crisis Indicator Data'!#REF!="No Data",1,IF(#REF!&lt;&gt;"",1,0))</f>
        <v>#REF!</v>
      </c>
      <c r="AJ186" s="211" t="e">
        <f>IF('Crisis Indicator Data'!#REF!="No Data",1,IF(#REF!&lt;&gt;"",1,0))</f>
        <v>#REF!</v>
      </c>
      <c r="AK186" s="211" t="e">
        <f>IF('Crisis Indicator Data'!#REF!="No Data",1,IF(#REF!&lt;&gt;"",1,0))</f>
        <v>#REF!</v>
      </c>
      <c r="AL186" s="211" t="e">
        <f>IF('Crisis Indicator Data'!#REF!="No Data",1,IF(#REF!&lt;&gt;"",1,0))</f>
        <v>#REF!</v>
      </c>
      <c r="AM186" s="211" t="e">
        <f>IF('Crisis Indicator Data'!#REF!="No Data",1,IF(#REF!&lt;&gt;"",1,0))</f>
        <v>#REF!</v>
      </c>
      <c r="AN186" s="211" t="e">
        <f>IF('Crisis Indicator Data'!#REF!="No Data",1,IF(#REF!&lt;&gt;"",1,0))</f>
        <v>#REF!</v>
      </c>
      <c r="AO186" s="211" t="e">
        <f>IF('Crisis Indicator Data'!#REF!="No Data",1,IF(#REF!&lt;&gt;"",1,0))</f>
        <v>#REF!</v>
      </c>
      <c r="AP186" s="211" t="e">
        <f>IF('Crisis Indicator Data'!#REF!="No Data",1,IF(#REF!&lt;&gt;"",1,0))</f>
        <v>#REF!</v>
      </c>
      <c r="AQ186" s="211" t="e">
        <f>IF('Crisis Indicator Data'!#REF!="No Data",1,IF(#REF!&lt;&gt;"",1,0))</f>
        <v>#REF!</v>
      </c>
      <c r="AR186" s="211" t="e">
        <f>IF('Crisis Indicator Data'!#REF!="No Data",1,IF(#REF!&lt;&gt;"",1,0))</f>
        <v>#REF!</v>
      </c>
      <c r="AS186" s="211" t="e">
        <f>IF('Crisis Indicator Data'!#REF!="No Data",1,IF(#REF!&lt;&gt;"",1,0))</f>
        <v>#REF!</v>
      </c>
      <c r="AT186" s="211" t="e">
        <f>IF('Crisis Indicator Data'!#REF!="No Data",1,IF(#REF!&lt;&gt;"",1,0))</f>
        <v>#REF!</v>
      </c>
      <c r="AU186" s="211" t="e">
        <f>IF('Crisis Indicator Data'!#REF!="No Data",1,IF(#REF!&lt;&gt;"",1,0))</f>
        <v>#REF!</v>
      </c>
      <c r="AV186" s="211" t="e">
        <f>IF('Crisis Indicator Data'!#REF!="No Data",1,IF(#REF!&lt;&gt;"",1,0))</f>
        <v>#REF!</v>
      </c>
      <c r="AW186" s="211" t="e">
        <f>IF('Crisis Indicator Data'!#REF!="No Data",1,IF(#REF!&lt;&gt;"",1,0))</f>
        <v>#REF!</v>
      </c>
      <c r="AX186" s="211" t="e">
        <f>IF('Crisis Indicator Data'!#REF!="No Data",1,IF(#REF!&lt;&gt;"",1,0))</f>
        <v>#REF!</v>
      </c>
      <c r="AY186" s="211" t="e">
        <f>IF('Crisis Indicator Data'!#REF!="No Data",1,IF(#REF!&lt;&gt;"",1,0))</f>
        <v>#REF!</v>
      </c>
      <c r="AZ186" s="211" t="e">
        <f>IF('Crisis Indicator Data'!#REF!="No Data",1,IF(#REF!&lt;&gt;"",1,0))</f>
        <v>#REF!</v>
      </c>
      <c r="BA186" t="e">
        <f t="shared" si="10"/>
        <v>#REF!</v>
      </c>
      <c r="BB186" s="22" t="e">
        <f t="shared" si="11"/>
        <v>#REF!</v>
      </c>
    </row>
    <row r="187" spans="1:54" x14ac:dyDescent="0.25">
      <c r="A187" t="s">
        <v>8655</v>
      </c>
      <c r="B187" s="211" t="e">
        <f>IF('Crisis Indicator Data'!#REF!="No Data",1,IF(#REF!&lt;&gt;"",1,0))</f>
        <v>#REF!</v>
      </c>
      <c r="C187" s="211" t="e">
        <f>IF('Crisis Indicator Data'!#REF!="No Data",1,IF(#REF!&lt;&gt;"",1,0))</f>
        <v>#REF!</v>
      </c>
      <c r="D187" s="211" t="e">
        <f>IF('Crisis Indicator Data'!#REF!="No Data",1,IF(#REF!&lt;&gt;"",1,0))</f>
        <v>#REF!</v>
      </c>
      <c r="E187" s="211" t="e">
        <f>IF('Crisis Indicator Data'!#REF!="No Data",1,IF(#REF!&lt;&gt;"",1,0))</f>
        <v>#REF!</v>
      </c>
      <c r="F187" s="211" t="e">
        <f>IF('Crisis Indicator Data'!#REF!="No Data",1,IF(#REF!&lt;&gt;"",1,0))</f>
        <v>#REF!</v>
      </c>
      <c r="G187" s="211" t="e">
        <f>IF('Crisis Indicator Data'!#REF!="No Data",1,IF(#REF!&lt;&gt;"",1,0))</f>
        <v>#REF!</v>
      </c>
      <c r="H187" s="211" t="e">
        <f>IF('Crisis Indicator Data'!#REF!="No Data",1,IF(#REF!&lt;&gt;"",1,0))</f>
        <v>#REF!</v>
      </c>
      <c r="I187" s="211" t="e">
        <f>IF('Crisis Indicator Data'!#REF!="No Data",1,IF(#REF!&lt;&gt;"",1,0))</f>
        <v>#REF!</v>
      </c>
      <c r="J187" s="211" t="e">
        <f>IF('Crisis Indicator Data'!#REF!="No Data",1,IF(#REF!&lt;&gt;"",1,0))</f>
        <v>#REF!</v>
      </c>
      <c r="K187" s="211" t="e">
        <f>IF('Crisis Indicator Data'!#REF!="No Data",1,IF(#REF!&lt;&gt;"",1,0))</f>
        <v>#REF!</v>
      </c>
      <c r="L187" s="211" t="e">
        <f>IF('Crisis Indicator Data'!#REF!="No Data",1,IF(#REF!&lt;&gt;"",1,0))</f>
        <v>#REF!</v>
      </c>
      <c r="M187" s="211" t="e">
        <f>IF('Crisis Indicator Data'!#REF!="No Data",1,IF(#REF!&lt;&gt;"",1,0))</f>
        <v>#REF!</v>
      </c>
      <c r="N187" s="211" t="e">
        <f>IF('Crisis Indicator Data'!#REF!="No Data",1,IF(#REF!&lt;&gt;"",1,0))</f>
        <v>#REF!</v>
      </c>
      <c r="O187" s="211" t="e">
        <f>IF('Crisis Indicator Data'!#REF!="No Data",1,IF(#REF!&lt;&gt;"",1,0))</f>
        <v>#REF!</v>
      </c>
      <c r="P187" s="211" t="e">
        <f>IF('Crisis Indicator Data'!#REF!="No Data",1,IF(#REF!&lt;&gt;"",1,0))</f>
        <v>#REF!</v>
      </c>
      <c r="Q187" s="211" t="e">
        <f>IF('Crisis Indicator Data'!#REF!="No Data",1,IF(#REF!&lt;&gt;"",1,0))</f>
        <v>#REF!</v>
      </c>
      <c r="R187" s="211" t="e">
        <f>IF('Crisis Indicator Data'!#REF!="No Data",1,IF(#REF!&lt;&gt;"",1,0))</f>
        <v>#REF!</v>
      </c>
      <c r="S187" s="211" t="e">
        <f>IF('Crisis Indicator Data'!#REF!="No Data",1,IF(#REF!&lt;&gt;"",1,0))</f>
        <v>#REF!</v>
      </c>
      <c r="T187" s="211" t="e">
        <f>IF('Crisis Indicator Data'!#REF!="No Data",1,IF(#REF!&lt;&gt;"",1,0))</f>
        <v>#REF!</v>
      </c>
      <c r="U187" s="211" t="e">
        <f>IF('Crisis Indicator Data'!#REF!="No Data",1,IF(#REF!&lt;&gt;"",1,0))</f>
        <v>#REF!</v>
      </c>
      <c r="V187" s="211" t="e">
        <f>IF('Crisis Indicator Data'!#REF!="No Data",1,IF(#REF!&lt;&gt;"",1,0))</f>
        <v>#REF!</v>
      </c>
      <c r="W187" s="211" t="e">
        <f>IF('Crisis Indicator Data'!#REF!="No Data",1,IF(#REF!&lt;&gt;"",1,0))</f>
        <v>#REF!</v>
      </c>
      <c r="X187" s="211" t="e">
        <f>IF('Crisis Indicator Data'!#REF!="No Data",1,IF(#REF!&lt;&gt;"",1,0))</f>
        <v>#REF!</v>
      </c>
      <c r="Y187" s="211" t="e">
        <f>IF('Crisis Indicator Data'!#REF!="No Data",1,IF(#REF!&lt;&gt;"",1,0))</f>
        <v>#REF!</v>
      </c>
      <c r="Z187" s="211" t="e">
        <f>IF('Crisis Indicator Data'!#REF!="No Data",1,IF(#REF!&lt;&gt;"",1,0))</f>
        <v>#REF!</v>
      </c>
      <c r="AA187" s="211" t="e">
        <f>IF('Crisis Indicator Data'!#REF!="No Data",1,IF(#REF!&lt;&gt;"",1,0))</f>
        <v>#REF!</v>
      </c>
      <c r="AB187" s="211" t="e">
        <f>IF('Crisis Indicator Data'!#REF!="No Data",1,IF(#REF!&lt;&gt;"",1,0))</f>
        <v>#REF!</v>
      </c>
      <c r="AC187" s="211" t="e">
        <f>IF('Crisis Indicator Data'!#REF!="No Data",1,IF(#REF!&lt;&gt;"",1,0))</f>
        <v>#REF!</v>
      </c>
      <c r="AD187" s="211" t="e">
        <f>IF('Crisis Indicator Data'!#REF!="No Data",1,IF(#REF!&lt;&gt;"",1,0))</f>
        <v>#REF!</v>
      </c>
      <c r="AE187" s="211" t="e">
        <f>IF('Crisis Indicator Data'!#REF!="No Data",1,IF(#REF!&lt;&gt;"",1,0))</f>
        <v>#REF!</v>
      </c>
      <c r="AF187" s="211" t="e">
        <f>IF('Crisis Indicator Data'!#REF!="No Data",1,IF(#REF!&lt;&gt;"",1,0))</f>
        <v>#REF!</v>
      </c>
      <c r="AG187" s="211" t="e">
        <f>IF('Crisis Indicator Data'!#REF!="No Data",1,IF(#REF!&lt;&gt;"",1,0))</f>
        <v>#REF!</v>
      </c>
      <c r="AH187" s="211" t="e">
        <f>IF('Crisis Indicator Data'!#REF!="No Data",1,IF(#REF!&lt;&gt;"",1,0))</f>
        <v>#REF!</v>
      </c>
      <c r="AI187" s="211" t="e">
        <f>IF('Crisis Indicator Data'!#REF!="No Data",1,IF(#REF!&lt;&gt;"",1,0))</f>
        <v>#REF!</v>
      </c>
      <c r="AJ187" s="211" t="e">
        <f>IF('Crisis Indicator Data'!#REF!="No Data",1,IF(#REF!&lt;&gt;"",1,0))</f>
        <v>#REF!</v>
      </c>
      <c r="AK187" s="211" t="e">
        <f>IF('Crisis Indicator Data'!#REF!="No Data",1,IF(#REF!&lt;&gt;"",1,0))</f>
        <v>#REF!</v>
      </c>
      <c r="AL187" s="211" t="e">
        <f>IF('Crisis Indicator Data'!#REF!="No Data",1,IF(#REF!&lt;&gt;"",1,0))</f>
        <v>#REF!</v>
      </c>
      <c r="AM187" s="211" t="e">
        <f>IF('Crisis Indicator Data'!#REF!="No Data",1,IF(#REF!&lt;&gt;"",1,0))</f>
        <v>#REF!</v>
      </c>
      <c r="AN187" s="211" t="e">
        <f>IF('Crisis Indicator Data'!#REF!="No Data",1,IF(#REF!&lt;&gt;"",1,0))</f>
        <v>#REF!</v>
      </c>
      <c r="AO187" s="211" t="e">
        <f>IF('Crisis Indicator Data'!#REF!="No Data",1,IF(#REF!&lt;&gt;"",1,0))</f>
        <v>#REF!</v>
      </c>
      <c r="AP187" s="211" t="e">
        <f>IF('Crisis Indicator Data'!#REF!="No Data",1,IF(#REF!&lt;&gt;"",1,0))</f>
        <v>#REF!</v>
      </c>
      <c r="AQ187" s="211" t="e">
        <f>IF('Crisis Indicator Data'!#REF!="No Data",1,IF(#REF!&lt;&gt;"",1,0))</f>
        <v>#REF!</v>
      </c>
      <c r="AR187" s="211" t="e">
        <f>IF('Crisis Indicator Data'!#REF!="No Data",1,IF(#REF!&lt;&gt;"",1,0))</f>
        <v>#REF!</v>
      </c>
      <c r="AS187" s="211" t="e">
        <f>IF('Crisis Indicator Data'!#REF!="No Data",1,IF(#REF!&lt;&gt;"",1,0))</f>
        <v>#REF!</v>
      </c>
      <c r="AT187" s="211" t="e">
        <f>IF('Crisis Indicator Data'!#REF!="No Data",1,IF(#REF!&lt;&gt;"",1,0))</f>
        <v>#REF!</v>
      </c>
      <c r="AU187" s="211" t="e">
        <f>IF('Crisis Indicator Data'!#REF!="No Data",1,IF(#REF!&lt;&gt;"",1,0))</f>
        <v>#REF!</v>
      </c>
      <c r="AV187" s="211" t="e">
        <f>IF('Crisis Indicator Data'!#REF!="No Data",1,IF(#REF!&lt;&gt;"",1,0))</f>
        <v>#REF!</v>
      </c>
      <c r="AW187" s="211" t="e">
        <f>IF('Crisis Indicator Data'!#REF!="No Data",1,IF(#REF!&lt;&gt;"",1,0))</f>
        <v>#REF!</v>
      </c>
      <c r="AX187" s="211" t="e">
        <f>IF('Crisis Indicator Data'!#REF!="No Data",1,IF(#REF!&lt;&gt;"",1,0))</f>
        <v>#REF!</v>
      </c>
      <c r="AY187" s="211" t="e">
        <f>IF('Crisis Indicator Data'!#REF!="No Data",1,IF(#REF!&lt;&gt;"",1,0))</f>
        <v>#REF!</v>
      </c>
      <c r="AZ187" s="211" t="e">
        <f>IF('Crisis Indicator Data'!#REF!="No Data",1,IF(#REF!&lt;&gt;"",1,0))</f>
        <v>#REF!</v>
      </c>
      <c r="BA187" t="e">
        <f t="shared" si="10"/>
        <v>#REF!</v>
      </c>
      <c r="BB187" s="22" t="e">
        <f t="shared" si="11"/>
        <v>#REF!</v>
      </c>
    </row>
    <row r="188" spans="1:54" x14ac:dyDescent="0.25">
      <c r="A188" t="s">
        <v>8651</v>
      </c>
      <c r="B188" s="211" t="e">
        <f>IF('Crisis Indicator Data'!#REF!="No Data",1,IF(#REF!&lt;&gt;"",1,0))</f>
        <v>#REF!</v>
      </c>
      <c r="C188" s="211" t="e">
        <f>IF('Crisis Indicator Data'!#REF!="No Data",1,IF(#REF!&lt;&gt;"",1,0))</f>
        <v>#REF!</v>
      </c>
      <c r="D188" s="211" t="e">
        <f>IF('Crisis Indicator Data'!#REF!="No Data",1,IF(#REF!&lt;&gt;"",1,0))</f>
        <v>#REF!</v>
      </c>
      <c r="E188" s="211" t="e">
        <f>IF('Crisis Indicator Data'!#REF!="No Data",1,IF(#REF!&lt;&gt;"",1,0))</f>
        <v>#REF!</v>
      </c>
      <c r="F188" s="211" t="e">
        <f>IF('Crisis Indicator Data'!#REF!="No Data",1,IF(#REF!&lt;&gt;"",1,0))</f>
        <v>#REF!</v>
      </c>
      <c r="G188" s="211" t="e">
        <f>IF('Crisis Indicator Data'!#REF!="No Data",1,IF(#REF!&lt;&gt;"",1,0))</f>
        <v>#REF!</v>
      </c>
      <c r="H188" s="211" t="e">
        <f>IF('Crisis Indicator Data'!#REF!="No Data",1,IF(#REF!&lt;&gt;"",1,0))</f>
        <v>#REF!</v>
      </c>
      <c r="I188" s="211" t="e">
        <f>IF('Crisis Indicator Data'!#REF!="No Data",1,IF(#REF!&lt;&gt;"",1,0))</f>
        <v>#REF!</v>
      </c>
      <c r="J188" s="211" t="e">
        <f>IF('Crisis Indicator Data'!#REF!="No Data",1,IF(#REF!&lt;&gt;"",1,0))</f>
        <v>#REF!</v>
      </c>
      <c r="K188" s="211" t="e">
        <f>IF('Crisis Indicator Data'!#REF!="No Data",1,IF(#REF!&lt;&gt;"",1,0))</f>
        <v>#REF!</v>
      </c>
      <c r="L188" s="211" t="e">
        <f>IF('Crisis Indicator Data'!#REF!="No Data",1,IF(#REF!&lt;&gt;"",1,0))</f>
        <v>#REF!</v>
      </c>
      <c r="M188" s="211" t="e">
        <f>IF('Crisis Indicator Data'!#REF!="No Data",1,IF(#REF!&lt;&gt;"",1,0))</f>
        <v>#REF!</v>
      </c>
      <c r="N188" s="211" t="e">
        <f>IF('Crisis Indicator Data'!#REF!="No Data",1,IF(#REF!&lt;&gt;"",1,0))</f>
        <v>#REF!</v>
      </c>
      <c r="O188" s="211" t="e">
        <f>IF('Crisis Indicator Data'!#REF!="No Data",1,IF(#REF!&lt;&gt;"",1,0))</f>
        <v>#REF!</v>
      </c>
      <c r="P188" s="211" t="e">
        <f>IF('Crisis Indicator Data'!#REF!="No Data",1,IF(#REF!&lt;&gt;"",1,0))</f>
        <v>#REF!</v>
      </c>
      <c r="Q188" s="211" t="e">
        <f>IF('Crisis Indicator Data'!#REF!="No Data",1,IF(#REF!&lt;&gt;"",1,0))</f>
        <v>#REF!</v>
      </c>
      <c r="R188" s="211" t="e">
        <f>IF('Crisis Indicator Data'!#REF!="No Data",1,IF(#REF!&lt;&gt;"",1,0))</f>
        <v>#REF!</v>
      </c>
      <c r="S188" s="211" t="e">
        <f>IF('Crisis Indicator Data'!#REF!="No Data",1,IF(#REF!&lt;&gt;"",1,0))</f>
        <v>#REF!</v>
      </c>
      <c r="T188" s="211" t="e">
        <f>IF('Crisis Indicator Data'!#REF!="No Data",1,IF(#REF!&lt;&gt;"",1,0))</f>
        <v>#REF!</v>
      </c>
      <c r="U188" s="211" t="e">
        <f>IF('Crisis Indicator Data'!#REF!="No Data",1,IF(#REF!&lt;&gt;"",1,0))</f>
        <v>#REF!</v>
      </c>
      <c r="V188" s="211" t="e">
        <f>IF('Crisis Indicator Data'!#REF!="No Data",1,IF(#REF!&lt;&gt;"",1,0))</f>
        <v>#REF!</v>
      </c>
      <c r="W188" s="211" t="e">
        <f>IF('Crisis Indicator Data'!#REF!="No Data",1,IF(#REF!&lt;&gt;"",1,0))</f>
        <v>#REF!</v>
      </c>
      <c r="X188" s="211" t="e">
        <f>IF('Crisis Indicator Data'!#REF!="No Data",1,IF(#REF!&lt;&gt;"",1,0))</f>
        <v>#REF!</v>
      </c>
      <c r="Y188" s="211" t="e">
        <f>IF('Crisis Indicator Data'!#REF!="No Data",1,IF(#REF!&lt;&gt;"",1,0))</f>
        <v>#REF!</v>
      </c>
      <c r="Z188" s="211" t="e">
        <f>IF('Crisis Indicator Data'!#REF!="No Data",1,IF(#REF!&lt;&gt;"",1,0))</f>
        <v>#REF!</v>
      </c>
      <c r="AA188" s="211" t="e">
        <f>IF('Crisis Indicator Data'!#REF!="No Data",1,IF(#REF!&lt;&gt;"",1,0))</f>
        <v>#REF!</v>
      </c>
      <c r="AB188" s="211" t="e">
        <f>IF('Crisis Indicator Data'!#REF!="No Data",1,IF(#REF!&lt;&gt;"",1,0))</f>
        <v>#REF!</v>
      </c>
      <c r="AC188" s="211" t="e">
        <f>IF('Crisis Indicator Data'!#REF!="No Data",1,IF(#REF!&lt;&gt;"",1,0))</f>
        <v>#REF!</v>
      </c>
      <c r="AD188" s="211" t="e">
        <f>IF('Crisis Indicator Data'!#REF!="No Data",1,IF(#REF!&lt;&gt;"",1,0))</f>
        <v>#REF!</v>
      </c>
      <c r="AE188" s="211" t="e">
        <f>IF('Crisis Indicator Data'!#REF!="No Data",1,IF(#REF!&lt;&gt;"",1,0))</f>
        <v>#REF!</v>
      </c>
      <c r="AF188" s="211" t="e">
        <f>IF('Crisis Indicator Data'!#REF!="No Data",1,IF(#REF!&lt;&gt;"",1,0))</f>
        <v>#REF!</v>
      </c>
      <c r="AG188" s="211" t="e">
        <f>IF('Crisis Indicator Data'!#REF!="No Data",1,IF(#REF!&lt;&gt;"",1,0))</f>
        <v>#REF!</v>
      </c>
      <c r="AH188" s="211" t="e">
        <f>IF('Crisis Indicator Data'!#REF!="No Data",1,IF(#REF!&lt;&gt;"",1,0))</f>
        <v>#REF!</v>
      </c>
      <c r="AI188" s="211" t="e">
        <f>IF('Crisis Indicator Data'!#REF!="No Data",1,IF(#REF!&lt;&gt;"",1,0))</f>
        <v>#REF!</v>
      </c>
      <c r="AJ188" s="211" t="e">
        <f>IF('Crisis Indicator Data'!#REF!="No Data",1,IF(#REF!&lt;&gt;"",1,0))</f>
        <v>#REF!</v>
      </c>
      <c r="AK188" s="211" t="e">
        <f>IF('Crisis Indicator Data'!#REF!="No Data",1,IF(#REF!&lt;&gt;"",1,0))</f>
        <v>#REF!</v>
      </c>
      <c r="AL188" s="211" t="e">
        <f>IF('Crisis Indicator Data'!#REF!="No Data",1,IF(#REF!&lt;&gt;"",1,0))</f>
        <v>#REF!</v>
      </c>
      <c r="AM188" s="211" t="e">
        <f>IF('Crisis Indicator Data'!#REF!="No Data",1,IF(#REF!&lt;&gt;"",1,0))</f>
        <v>#REF!</v>
      </c>
      <c r="AN188" s="211" t="e">
        <f>IF('Crisis Indicator Data'!#REF!="No Data",1,IF(#REF!&lt;&gt;"",1,0))</f>
        <v>#REF!</v>
      </c>
      <c r="AO188" s="211" t="e">
        <f>IF('Crisis Indicator Data'!#REF!="No Data",1,IF(#REF!&lt;&gt;"",1,0))</f>
        <v>#REF!</v>
      </c>
      <c r="AP188" s="211" t="e">
        <f>IF('Crisis Indicator Data'!#REF!="No Data",1,IF(#REF!&lt;&gt;"",1,0))</f>
        <v>#REF!</v>
      </c>
      <c r="AQ188" s="211" t="e">
        <f>IF('Crisis Indicator Data'!#REF!="No Data",1,IF(#REF!&lt;&gt;"",1,0))</f>
        <v>#REF!</v>
      </c>
      <c r="AR188" s="211" t="e">
        <f>IF('Crisis Indicator Data'!#REF!="No Data",1,IF(#REF!&lt;&gt;"",1,0))</f>
        <v>#REF!</v>
      </c>
      <c r="AS188" s="211" t="e">
        <f>IF('Crisis Indicator Data'!#REF!="No Data",1,IF(#REF!&lt;&gt;"",1,0))</f>
        <v>#REF!</v>
      </c>
      <c r="AT188" s="211" t="e">
        <f>IF('Crisis Indicator Data'!#REF!="No Data",1,IF(#REF!&lt;&gt;"",1,0))</f>
        <v>#REF!</v>
      </c>
      <c r="AU188" s="211" t="e">
        <f>IF('Crisis Indicator Data'!#REF!="No Data",1,IF(#REF!&lt;&gt;"",1,0))</f>
        <v>#REF!</v>
      </c>
      <c r="AV188" s="211" t="e">
        <f>IF('Crisis Indicator Data'!#REF!="No Data",1,IF(#REF!&lt;&gt;"",1,0))</f>
        <v>#REF!</v>
      </c>
      <c r="AW188" s="211" t="e">
        <f>IF('Crisis Indicator Data'!#REF!="No Data",1,IF(#REF!&lt;&gt;"",1,0))</f>
        <v>#REF!</v>
      </c>
      <c r="AX188" s="211" t="e">
        <f>IF('Crisis Indicator Data'!#REF!="No Data",1,IF(#REF!&lt;&gt;"",1,0))</f>
        <v>#REF!</v>
      </c>
      <c r="AY188" s="211" t="e">
        <f>IF('Crisis Indicator Data'!#REF!="No Data",1,IF(#REF!&lt;&gt;"",1,0))</f>
        <v>#REF!</v>
      </c>
      <c r="AZ188" s="211" t="e">
        <f>IF('Crisis Indicator Data'!#REF!="No Data",1,IF(#REF!&lt;&gt;"",1,0))</f>
        <v>#REF!</v>
      </c>
      <c r="BA188" t="e">
        <f t="shared" si="10"/>
        <v>#REF!</v>
      </c>
      <c r="BB188" s="22" t="e">
        <f t="shared" si="11"/>
        <v>#REF!</v>
      </c>
    </row>
    <row r="189" spans="1:54" x14ac:dyDescent="0.25">
      <c r="A189" t="s">
        <v>8653</v>
      </c>
      <c r="B189" s="211" t="e">
        <f>IF('Crisis Indicator Data'!#REF!="No Data",1,IF(#REF!&lt;&gt;"",1,0))</f>
        <v>#REF!</v>
      </c>
      <c r="C189" s="211" t="e">
        <f>IF('Crisis Indicator Data'!#REF!="No Data",1,IF(#REF!&lt;&gt;"",1,0))</f>
        <v>#REF!</v>
      </c>
      <c r="D189" s="211" t="e">
        <f>IF('Crisis Indicator Data'!#REF!="No Data",1,IF(#REF!&lt;&gt;"",1,0))</f>
        <v>#REF!</v>
      </c>
      <c r="E189" s="211" t="e">
        <f>IF('Crisis Indicator Data'!#REF!="No Data",1,IF(#REF!&lt;&gt;"",1,0))</f>
        <v>#REF!</v>
      </c>
      <c r="F189" s="211" t="e">
        <f>IF('Crisis Indicator Data'!#REF!="No Data",1,IF(#REF!&lt;&gt;"",1,0))</f>
        <v>#REF!</v>
      </c>
      <c r="G189" s="211" t="e">
        <f>IF('Crisis Indicator Data'!#REF!="No Data",1,IF(#REF!&lt;&gt;"",1,0))</f>
        <v>#REF!</v>
      </c>
      <c r="H189" s="211" t="e">
        <f>IF('Crisis Indicator Data'!#REF!="No Data",1,IF(#REF!&lt;&gt;"",1,0))</f>
        <v>#REF!</v>
      </c>
      <c r="I189" s="211" t="e">
        <f>IF('Crisis Indicator Data'!#REF!="No Data",1,IF(#REF!&lt;&gt;"",1,0))</f>
        <v>#REF!</v>
      </c>
      <c r="J189" s="211" t="e">
        <f>IF('Crisis Indicator Data'!#REF!="No Data",1,IF(#REF!&lt;&gt;"",1,0))</f>
        <v>#REF!</v>
      </c>
      <c r="K189" s="211" t="e">
        <f>IF('Crisis Indicator Data'!#REF!="No Data",1,IF(#REF!&lt;&gt;"",1,0))</f>
        <v>#REF!</v>
      </c>
      <c r="L189" s="211" t="e">
        <f>IF('Crisis Indicator Data'!#REF!="No Data",1,IF(#REF!&lt;&gt;"",1,0))</f>
        <v>#REF!</v>
      </c>
      <c r="M189" s="211" t="e">
        <f>IF('Crisis Indicator Data'!#REF!="No Data",1,IF(#REF!&lt;&gt;"",1,0))</f>
        <v>#REF!</v>
      </c>
      <c r="N189" s="211" t="e">
        <f>IF('Crisis Indicator Data'!#REF!="No Data",1,IF(#REF!&lt;&gt;"",1,0))</f>
        <v>#REF!</v>
      </c>
      <c r="O189" s="211" t="e">
        <f>IF('Crisis Indicator Data'!#REF!="No Data",1,IF(#REF!&lt;&gt;"",1,0))</f>
        <v>#REF!</v>
      </c>
      <c r="P189" s="211" t="e">
        <f>IF('Crisis Indicator Data'!#REF!="No Data",1,IF(#REF!&lt;&gt;"",1,0))</f>
        <v>#REF!</v>
      </c>
      <c r="Q189" s="211" t="e">
        <f>IF('Crisis Indicator Data'!#REF!="No Data",1,IF(#REF!&lt;&gt;"",1,0))</f>
        <v>#REF!</v>
      </c>
      <c r="R189" s="211" t="e">
        <f>IF('Crisis Indicator Data'!#REF!="No Data",1,IF(#REF!&lt;&gt;"",1,0))</f>
        <v>#REF!</v>
      </c>
      <c r="S189" s="211" t="e">
        <f>IF('Crisis Indicator Data'!#REF!="No Data",1,IF(#REF!&lt;&gt;"",1,0))</f>
        <v>#REF!</v>
      </c>
      <c r="T189" s="211" t="e">
        <f>IF('Crisis Indicator Data'!#REF!="No Data",1,IF(#REF!&lt;&gt;"",1,0))</f>
        <v>#REF!</v>
      </c>
      <c r="U189" s="211" t="e">
        <f>IF('Crisis Indicator Data'!#REF!="No Data",1,IF(#REF!&lt;&gt;"",1,0))</f>
        <v>#REF!</v>
      </c>
      <c r="V189" s="211" t="e">
        <f>IF('Crisis Indicator Data'!#REF!="No Data",1,IF(#REF!&lt;&gt;"",1,0))</f>
        <v>#REF!</v>
      </c>
      <c r="W189" s="211" t="e">
        <f>IF('Crisis Indicator Data'!#REF!="No Data",1,IF(#REF!&lt;&gt;"",1,0))</f>
        <v>#REF!</v>
      </c>
      <c r="X189" s="211" t="e">
        <f>IF('Crisis Indicator Data'!#REF!="No Data",1,IF(#REF!&lt;&gt;"",1,0))</f>
        <v>#REF!</v>
      </c>
      <c r="Y189" s="211" t="e">
        <f>IF('Crisis Indicator Data'!#REF!="No Data",1,IF(#REF!&lt;&gt;"",1,0))</f>
        <v>#REF!</v>
      </c>
      <c r="Z189" s="211" t="e">
        <f>IF('Crisis Indicator Data'!#REF!="No Data",1,IF(#REF!&lt;&gt;"",1,0))</f>
        <v>#REF!</v>
      </c>
      <c r="AA189" s="211" t="e">
        <f>IF('Crisis Indicator Data'!#REF!="No Data",1,IF(#REF!&lt;&gt;"",1,0))</f>
        <v>#REF!</v>
      </c>
      <c r="AB189" s="211" t="e">
        <f>IF('Crisis Indicator Data'!#REF!="No Data",1,IF(#REF!&lt;&gt;"",1,0))</f>
        <v>#REF!</v>
      </c>
      <c r="AC189" s="211" t="e">
        <f>IF('Crisis Indicator Data'!#REF!="No Data",1,IF(#REF!&lt;&gt;"",1,0))</f>
        <v>#REF!</v>
      </c>
      <c r="AD189" s="211" t="e">
        <f>IF('Crisis Indicator Data'!#REF!="No Data",1,IF(#REF!&lt;&gt;"",1,0))</f>
        <v>#REF!</v>
      </c>
      <c r="AE189" s="211" t="e">
        <f>IF('Crisis Indicator Data'!#REF!="No Data",1,IF(#REF!&lt;&gt;"",1,0))</f>
        <v>#REF!</v>
      </c>
      <c r="AF189" s="211" t="e">
        <f>IF('Crisis Indicator Data'!#REF!="No Data",1,IF(#REF!&lt;&gt;"",1,0))</f>
        <v>#REF!</v>
      </c>
      <c r="AG189" s="211" t="e">
        <f>IF('Crisis Indicator Data'!#REF!="No Data",1,IF(#REF!&lt;&gt;"",1,0))</f>
        <v>#REF!</v>
      </c>
      <c r="AH189" s="211" t="e">
        <f>IF('Crisis Indicator Data'!#REF!="No Data",1,IF(#REF!&lt;&gt;"",1,0))</f>
        <v>#REF!</v>
      </c>
      <c r="AI189" s="211" t="e">
        <f>IF('Crisis Indicator Data'!#REF!="No Data",1,IF(#REF!&lt;&gt;"",1,0))</f>
        <v>#REF!</v>
      </c>
      <c r="AJ189" s="211" t="e">
        <f>IF('Crisis Indicator Data'!#REF!="No Data",1,IF(#REF!&lt;&gt;"",1,0))</f>
        <v>#REF!</v>
      </c>
      <c r="AK189" s="211" t="e">
        <f>IF('Crisis Indicator Data'!#REF!="No Data",1,IF(#REF!&lt;&gt;"",1,0))</f>
        <v>#REF!</v>
      </c>
      <c r="AL189" s="211" t="e">
        <f>IF('Crisis Indicator Data'!#REF!="No Data",1,IF(#REF!&lt;&gt;"",1,0))</f>
        <v>#REF!</v>
      </c>
      <c r="AM189" s="211" t="e">
        <f>IF('Crisis Indicator Data'!#REF!="No Data",1,IF(#REF!&lt;&gt;"",1,0))</f>
        <v>#REF!</v>
      </c>
      <c r="AN189" s="211" t="e">
        <f>IF('Crisis Indicator Data'!#REF!="No Data",1,IF(#REF!&lt;&gt;"",1,0))</f>
        <v>#REF!</v>
      </c>
      <c r="AO189" s="211" t="e">
        <f>IF('Crisis Indicator Data'!#REF!="No Data",1,IF(#REF!&lt;&gt;"",1,0))</f>
        <v>#REF!</v>
      </c>
      <c r="AP189" s="211" t="e">
        <f>IF('Crisis Indicator Data'!#REF!="No Data",1,IF(#REF!&lt;&gt;"",1,0))</f>
        <v>#REF!</v>
      </c>
      <c r="AQ189" s="211" t="e">
        <f>IF('Crisis Indicator Data'!#REF!="No Data",1,IF(#REF!&lt;&gt;"",1,0))</f>
        <v>#REF!</v>
      </c>
      <c r="AR189" s="211" t="e">
        <f>IF('Crisis Indicator Data'!#REF!="No Data",1,IF(#REF!&lt;&gt;"",1,0))</f>
        <v>#REF!</v>
      </c>
      <c r="AS189" s="211" t="e">
        <f>IF('Crisis Indicator Data'!#REF!="No Data",1,IF(#REF!&lt;&gt;"",1,0))</f>
        <v>#REF!</v>
      </c>
      <c r="AT189" s="211" t="e">
        <f>IF('Crisis Indicator Data'!#REF!="No Data",1,IF(#REF!&lt;&gt;"",1,0))</f>
        <v>#REF!</v>
      </c>
      <c r="AU189" s="211" t="e">
        <f>IF('Crisis Indicator Data'!#REF!="No Data",1,IF(#REF!&lt;&gt;"",1,0))</f>
        <v>#REF!</v>
      </c>
      <c r="AV189" s="211" t="e">
        <f>IF('Crisis Indicator Data'!#REF!="No Data",1,IF(#REF!&lt;&gt;"",1,0))</f>
        <v>#REF!</v>
      </c>
      <c r="AW189" s="211" t="e">
        <f>IF('Crisis Indicator Data'!#REF!="No Data",1,IF(#REF!&lt;&gt;"",1,0))</f>
        <v>#REF!</v>
      </c>
      <c r="AX189" s="211" t="e">
        <f>IF('Crisis Indicator Data'!#REF!="No Data",1,IF(#REF!&lt;&gt;"",1,0))</f>
        <v>#REF!</v>
      </c>
      <c r="AY189" s="211" t="e">
        <f>IF('Crisis Indicator Data'!#REF!="No Data",1,IF(#REF!&lt;&gt;"",1,0))</f>
        <v>#REF!</v>
      </c>
      <c r="AZ189" s="211" t="e">
        <f>IF('Crisis Indicator Data'!#REF!="No Data",1,IF(#REF!&lt;&gt;"",1,0))</f>
        <v>#REF!</v>
      </c>
      <c r="BA189" t="e">
        <f t="shared" si="10"/>
        <v>#REF!</v>
      </c>
      <c r="BB189" s="22" t="e">
        <f t="shared" si="11"/>
        <v>#REF!</v>
      </c>
    </row>
    <row r="190" spans="1:54" x14ac:dyDescent="0.25">
      <c r="A190" t="s">
        <v>8658</v>
      </c>
      <c r="B190" s="211" t="e">
        <f>IF('Crisis Indicator Data'!#REF!="No Data",1,IF(#REF!&lt;&gt;"",1,0))</f>
        <v>#REF!</v>
      </c>
      <c r="C190" s="211" t="e">
        <f>IF('Crisis Indicator Data'!#REF!="No Data",1,IF(#REF!&lt;&gt;"",1,0))</f>
        <v>#REF!</v>
      </c>
      <c r="D190" s="211" t="e">
        <f>IF('Crisis Indicator Data'!#REF!="No Data",1,IF(#REF!&lt;&gt;"",1,0))</f>
        <v>#REF!</v>
      </c>
      <c r="E190" s="211" t="e">
        <f>IF('Crisis Indicator Data'!#REF!="No Data",1,IF(#REF!&lt;&gt;"",1,0))</f>
        <v>#REF!</v>
      </c>
      <c r="F190" s="211" t="e">
        <f>IF('Crisis Indicator Data'!#REF!="No Data",1,IF(#REF!&lt;&gt;"",1,0))</f>
        <v>#REF!</v>
      </c>
      <c r="G190" s="211" t="e">
        <f>IF('Crisis Indicator Data'!#REF!="No Data",1,IF(#REF!&lt;&gt;"",1,0))</f>
        <v>#REF!</v>
      </c>
      <c r="H190" s="211" t="e">
        <f>IF('Crisis Indicator Data'!#REF!="No Data",1,IF(#REF!&lt;&gt;"",1,0))</f>
        <v>#REF!</v>
      </c>
      <c r="I190" s="211" t="e">
        <f>IF('Crisis Indicator Data'!#REF!="No Data",1,IF(#REF!&lt;&gt;"",1,0))</f>
        <v>#REF!</v>
      </c>
      <c r="J190" s="211" t="e">
        <f>IF('Crisis Indicator Data'!#REF!="No Data",1,IF(#REF!&lt;&gt;"",1,0))</f>
        <v>#REF!</v>
      </c>
      <c r="K190" s="211" t="e">
        <f>IF('Crisis Indicator Data'!#REF!="No Data",1,IF(#REF!&lt;&gt;"",1,0))</f>
        <v>#REF!</v>
      </c>
      <c r="L190" s="211" t="e">
        <f>IF('Crisis Indicator Data'!#REF!="No Data",1,IF(#REF!&lt;&gt;"",1,0))</f>
        <v>#REF!</v>
      </c>
      <c r="M190" s="211" t="e">
        <f>IF('Crisis Indicator Data'!#REF!="No Data",1,IF(#REF!&lt;&gt;"",1,0))</f>
        <v>#REF!</v>
      </c>
      <c r="N190" s="211" t="e">
        <f>IF('Crisis Indicator Data'!#REF!="No Data",1,IF(#REF!&lt;&gt;"",1,0))</f>
        <v>#REF!</v>
      </c>
      <c r="O190" s="211" t="e">
        <f>IF('Crisis Indicator Data'!#REF!="No Data",1,IF(#REF!&lt;&gt;"",1,0))</f>
        <v>#REF!</v>
      </c>
      <c r="P190" s="211" t="e">
        <f>IF('Crisis Indicator Data'!#REF!="No Data",1,IF(#REF!&lt;&gt;"",1,0))</f>
        <v>#REF!</v>
      </c>
      <c r="Q190" s="211" t="e">
        <f>IF('Crisis Indicator Data'!#REF!="No Data",1,IF(#REF!&lt;&gt;"",1,0))</f>
        <v>#REF!</v>
      </c>
      <c r="R190" s="211" t="e">
        <f>IF('Crisis Indicator Data'!#REF!="No Data",1,IF(#REF!&lt;&gt;"",1,0))</f>
        <v>#REF!</v>
      </c>
      <c r="S190" s="211" t="e">
        <f>IF('Crisis Indicator Data'!#REF!="No Data",1,IF(#REF!&lt;&gt;"",1,0))</f>
        <v>#REF!</v>
      </c>
      <c r="T190" s="211" t="e">
        <f>IF('Crisis Indicator Data'!#REF!="No Data",1,IF(#REF!&lt;&gt;"",1,0))</f>
        <v>#REF!</v>
      </c>
      <c r="U190" s="211" t="e">
        <f>IF('Crisis Indicator Data'!#REF!="No Data",1,IF(#REF!&lt;&gt;"",1,0))</f>
        <v>#REF!</v>
      </c>
      <c r="V190" s="211" t="e">
        <f>IF('Crisis Indicator Data'!#REF!="No Data",1,IF(#REF!&lt;&gt;"",1,0))</f>
        <v>#REF!</v>
      </c>
      <c r="W190" s="211" t="e">
        <f>IF('Crisis Indicator Data'!#REF!="No Data",1,IF(#REF!&lt;&gt;"",1,0))</f>
        <v>#REF!</v>
      </c>
      <c r="X190" s="211" t="e">
        <f>IF('Crisis Indicator Data'!#REF!="No Data",1,IF(#REF!&lt;&gt;"",1,0))</f>
        <v>#REF!</v>
      </c>
      <c r="Y190" s="211" t="e">
        <f>IF('Crisis Indicator Data'!#REF!="No Data",1,IF(#REF!&lt;&gt;"",1,0))</f>
        <v>#REF!</v>
      </c>
      <c r="Z190" s="211" t="e">
        <f>IF('Crisis Indicator Data'!#REF!="No Data",1,IF(#REF!&lt;&gt;"",1,0))</f>
        <v>#REF!</v>
      </c>
      <c r="AA190" s="211" t="e">
        <f>IF('Crisis Indicator Data'!#REF!="No Data",1,IF(#REF!&lt;&gt;"",1,0))</f>
        <v>#REF!</v>
      </c>
      <c r="AB190" s="211" t="e">
        <f>IF('Crisis Indicator Data'!#REF!="No Data",1,IF(#REF!&lt;&gt;"",1,0))</f>
        <v>#REF!</v>
      </c>
      <c r="AC190" s="211" t="e">
        <f>IF('Crisis Indicator Data'!#REF!="No Data",1,IF(#REF!&lt;&gt;"",1,0))</f>
        <v>#REF!</v>
      </c>
      <c r="AD190" s="211" t="e">
        <f>IF('Crisis Indicator Data'!#REF!="No Data",1,IF(#REF!&lt;&gt;"",1,0))</f>
        <v>#REF!</v>
      </c>
      <c r="AE190" s="211" t="e">
        <f>IF('Crisis Indicator Data'!#REF!="No Data",1,IF(#REF!&lt;&gt;"",1,0))</f>
        <v>#REF!</v>
      </c>
      <c r="AF190" s="211" t="e">
        <f>IF('Crisis Indicator Data'!#REF!="No Data",1,IF(#REF!&lt;&gt;"",1,0))</f>
        <v>#REF!</v>
      </c>
      <c r="AG190" s="211" t="e">
        <f>IF('Crisis Indicator Data'!#REF!="No Data",1,IF(#REF!&lt;&gt;"",1,0))</f>
        <v>#REF!</v>
      </c>
      <c r="AH190" s="211" t="e">
        <f>IF('Crisis Indicator Data'!#REF!="No Data",1,IF(#REF!&lt;&gt;"",1,0))</f>
        <v>#REF!</v>
      </c>
      <c r="AI190" s="211" t="e">
        <f>IF('Crisis Indicator Data'!#REF!="No Data",1,IF(#REF!&lt;&gt;"",1,0))</f>
        <v>#REF!</v>
      </c>
      <c r="AJ190" s="211" t="e">
        <f>IF('Crisis Indicator Data'!#REF!="No Data",1,IF(#REF!&lt;&gt;"",1,0))</f>
        <v>#REF!</v>
      </c>
      <c r="AK190" s="211" t="e">
        <f>IF('Crisis Indicator Data'!#REF!="No Data",1,IF(#REF!&lt;&gt;"",1,0))</f>
        <v>#REF!</v>
      </c>
      <c r="AL190" s="211" t="e">
        <f>IF('Crisis Indicator Data'!#REF!="No Data",1,IF(#REF!&lt;&gt;"",1,0))</f>
        <v>#REF!</v>
      </c>
      <c r="AM190" s="211" t="e">
        <f>IF('Crisis Indicator Data'!#REF!="No Data",1,IF(#REF!&lt;&gt;"",1,0))</f>
        <v>#REF!</v>
      </c>
      <c r="AN190" s="211" t="e">
        <f>IF('Crisis Indicator Data'!#REF!="No Data",1,IF(#REF!&lt;&gt;"",1,0))</f>
        <v>#REF!</v>
      </c>
      <c r="AO190" s="211" t="e">
        <f>IF('Crisis Indicator Data'!#REF!="No Data",1,IF(#REF!&lt;&gt;"",1,0))</f>
        <v>#REF!</v>
      </c>
      <c r="AP190" s="211" t="e">
        <f>IF('Crisis Indicator Data'!#REF!="No Data",1,IF(#REF!&lt;&gt;"",1,0))</f>
        <v>#REF!</v>
      </c>
      <c r="AQ190" s="211" t="e">
        <f>IF('Crisis Indicator Data'!#REF!="No Data",1,IF(#REF!&lt;&gt;"",1,0))</f>
        <v>#REF!</v>
      </c>
      <c r="AR190" s="211" t="e">
        <f>IF('Crisis Indicator Data'!#REF!="No Data",1,IF(#REF!&lt;&gt;"",1,0))</f>
        <v>#REF!</v>
      </c>
      <c r="AS190" s="211" t="e">
        <f>IF('Crisis Indicator Data'!#REF!="No Data",1,IF(#REF!&lt;&gt;"",1,0))</f>
        <v>#REF!</v>
      </c>
      <c r="AT190" s="211" t="e">
        <f>IF('Crisis Indicator Data'!#REF!="No Data",1,IF(#REF!&lt;&gt;"",1,0))</f>
        <v>#REF!</v>
      </c>
      <c r="AU190" s="211" t="e">
        <f>IF('Crisis Indicator Data'!#REF!="No Data",1,IF(#REF!&lt;&gt;"",1,0))</f>
        <v>#REF!</v>
      </c>
      <c r="AV190" s="211" t="e">
        <f>IF('Crisis Indicator Data'!#REF!="No Data",1,IF(#REF!&lt;&gt;"",1,0))</f>
        <v>#REF!</v>
      </c>
      <c r="AW190" s="211" t="e">
        <f>IF('Crisis Indicator Data'!#REF!="No Data",1,IF(#REF!&lt;&gt;"",1,0))</f>
        <v>#REF!</v>
      </c>
      <c r="AX190" s="211" t="e">
        <f>IF('Crisis Indicator Data'!#REF!="No Data",1,IF(#REF!&lt;&gt;"",1,0))</f>
        <v>#REF!</v>
      </c>
      <c r="AY190" s="211" t="e">
        <f>IF('Crisis Indicator Data'!#REF!="No Data",1,IF(#REF!&lt;&gt;"",1,0))</f>
        <v>#REF!</v>
      </c>
      <c r="AZ190" s="211" t="e">
        <f>IF('Crisis Indicator Data'!#REF!="No Data",1,IF(#REF!&lt;&gt;"",1,0))</f>
        <v>#REF!</v>
      </c>
      <c r="BA190" t="e">
        <f t="shared" si="10"/>
        <v>#REF!</v>
      </c>
      <c r="BB190" s="22" t="e">
        <f t="shared" si="11"/>
        <v>#REF!</v>
      </c>
    </row>
    <row r="191" spans="1:54" x14ac:dyDescent="0.25">
      <c r="A191" t="s">
        <v>8661</v>
      </c>
      <c r="B191" s="211" t="e">
        <f>IF('Crisis Indicator Data'!#REF!="No Data",1,IF(#REF!&lt;&gt;"",1,0))</f>
        <v>#REF!</v>
      </c>
      <c r="C191" s="211" t="e">
        <f>IF('Crisis Indicator Data'!#REF!="No Data",1,IF(#REF!&lt;&gt;"",1,0))</f>
        <v>#REF!</v>
      </c>
      <c r="D191" s="211" t="e">
        <f>IF('Crisis Indicator Data'!#REF!="No Data",1,IF(#REF!&lt;&gt;"",1,0))</f>
        <v>#REF!</v>
      </c>
      <c r="E191" s="211" t="e">
        <f>IF('Crisis Indicator Data'!#REF!="No Data",1,IF(#REF!&lt;&gt;"",1,0))</f>
        <v>#REF!</v>
      </c>
      <c r="F191" s="211" t="e">
        <f>IF('Crisis Indicator Data'!#REF!="No Data",1,IF(#REF!&lt;&gt;"",1,0))</f>
        <v>#REF!</v>
      </c>
      <c r="G191" s="211" t="e">
        <f>IF('Crisis Indicator Data'!#REF!="No Data",1,IF(#REF!&lt;&gt;"",1,0))</f>
        <v>#REF!</v>
      </c>
      <c r="H191" s="211" t="e">
        <f>IF('Crisis Indicator Data'!#REF!="No Data",1,IF(#REF!&lt;&gt;"",1,0))</f>
        <v>#REF!</v>
      </c>
      <c r="I191" s="211" t="e">
        <f>IF('Crisis Indicator Data'!#REF!="No Data",1,IF(#REF!&lt;&gt;"",1,0))</f>
        <v>#REF!</v>
      </c>
      <c r="J191" s="211" t="e">
        <f>IF('Crisis Indicator Data'!#REF!="No Data",1,IF(#REF!&lt;&gt;"",1,0))</f>
        <v>#REF!</v>
      </c>
      <c r="K191" s="211" t="e">
        <f>IF('Crisis Indicator Data'!#REF!="No Data",1,IF(#REF!&lt;&gt;"",1,0))</f>
        <v>#REF!</v>
      </c>
      <c r="L191" s="211" t="e">
        <f>IF('Crisis Indicator Data'!#REF!="No Data",1,IF(#REF!&lt;&gt;"",1,0))</f>
        <v>#REF!</v>
      </c>
      <c r="M191" s="211" t="e">
        <f>IF('Crisis Indicator Data'!#REF!="No Data",1,IF(#REF!&lt;&gt;"",1,0))</f>
        <v>#REF!</v>
      </c>
      <c r="N191" s="211" t="e">
        <f>IF('Crisis Indicator Data'!#REF!="No Data",1,IF(#REF!&lt;&gt;"",1,0))</f>
        <v>#REF!</v>
      </c>
      <c r="O191" s="211" t="e">
        <f>IF('Crisis Indicator Data'!#REF!="No Data",1,IF(#REF!&lt;&gt;"",1,0))</f>
        <v>#REF!</v>
      </c>
      <c r="P191" s="211" t="e">
        <f>IF('Crisis Indicator Data'!#REF!="No Data",1,IF(#REF!&lt;&gt;"",1,0))</f>
        <v>#REF!</v>
      </c>
      <c r="Q191" s="211" t="e">
        <f>IF('Crisis Indicator Data'!#REF!="No Data",1,IF(#REF!&lt;&gt;"",1,0))</f>
        <v>#REF!</v>
      </c>
      <c r="R191" s="211" t="e">
        <f>IF('Crisis Indicator Data'!#REF!="No Data",1,IF(#REF!&lt;&gt;"",1,0))</f>
        <v>#REF!</v>
      </c>
      <c r="S191" s="211" t="e">
        <f>IF('Crisis Indicator Data'!#REF!="No Data",1,IF(#REF!&lt;&gt;"",1,0))</f>
        <v>#REF!</v>
      </c>
      <c r="T191" s="211" t="e">
        <f>IF('Crisis Indicator Data'!#REF!="No Data",1,IF(#REF!&lt;&gt;"",1,0))</f>
        <v>#REF!</v>
      </c>
      <c r="U191" s="211" t="e">
        <f>IF('Crisis Indicator Data'!#REF!="No Data",1,IF(#REF!&lt;&gt;"",1,0))</f>
        <v>#REF!</v>
      </c>
      <c r="V191" s="211" t="e">
        <f>IF('Crisis Indicator Data'!#REF!="No Data",1,IF(#REF!&lt;&gt;"",1,0))</f>
        <v>#REF!</v>
      </c>
      <c r="W191" s="211" t="e">
        <f>IF('Crisis Indicator Data'!#REF!="No Data",1,IF(#REF!&lt;&gt;"",1,0))</f>
        <v>#REF!</v>
      </c>
      <c r="X191" s="211" t="e">
        <f>IF('Crisis Indicator Data'!#REF!="No Data",1,IF(#REF!&lt;&gt;"",1,0))</f>
        <v>#REF!</v>
      </c>
      <c r="Y191" s="211" t="e">
        <f>IF('Crisis Indicator Data'!#REF!="No Data",1,IF(#REF!&lt;&gt;"",1,0))</f>
        <v>#REF!</v>
      </c>
      <c r="Z191" s="211" t="e">
        <f>IF('Crisis Indicator Data'!#REF!="No Data",1,IF(#REF!&lt;&gt;"",1,0))</f>
        <v>#REF!</v>
      </c>
      <c r="AA191" s="211" t="e">
        <f>IF('Crisis Indicator Data'!#REF!="No Data",1,IF(#REF!&lt;&gt;"",1,0))</f>
        <v>#REF!</v>
      </c>
      <c r="AB191" s="211" t="e">
        <f>IF('Crisis Indicator Data'!#REF!="No Data",1,IF(#REF!&lt;&gt;"",1,0))</f>
        <v>#REF!</v>
      </c>
      <c r="AC191" s="211" t="e">
        <f>IF('Crisis Indicator Data'!#REF!="No Data",1,IF(#REF!&lt;&gt;"",1,0))</f>
        <v>#REF!</v>
      </c>
      <c r="AD191" s="211" t="e">
        <f>IF('Crisis Indicator Data'!#REF!="No Data",1,IF(#REF!&lt;&gt;"",1,0))</f>
        <v>#REF!</v>
      </c>
      <c r="AE191" s="211" t="e">
        <f>IF('Crisis Indicator Data'!#REF!="No Data",1,IF(#REF!&lt;&gt;"",1,0))</f>
        <v>#REF!</v>
      </c>
      <c r="AF191" s="211" t="e">
        <f>IF('Crisis Indicator Data'!#REF!="No Data",1,IF(#REF!&lt;&gt;"",1,0))</f>
        <v>#REF!</v>
      </c>
      <c r="AG191" s="211" t="e">
        <f>IF('Crisis Indicator Data'!#REF!="No Data",1,IF(#REF!&lt;&gt;"",1,0))</f>
        <v>#REF!</v>
      </c>
      <c r="AH191" s="211" t="e">
        <f>IF('Crisis Indicator Data'!#REF!="No Data",1,IF(#REF!&lt;&gt;"",1,0))</f>
        <v>#REF!</v>
      </c>
      <c r="AI191" s="211" t="e">
        <f>IF('Crisis Indicator Data'!#REF!="No Data",1,IF(#REF!&lt;&gt;"",1,0))</f>
        <v>#REF!</v>
      </c>
      <c r="AJ191" s="211" t="e">
        <f>IF('Crisis Indicator Data'!#REF!="No Data",1,IF(#REF!&lt;&gt;"",1,0))</f>
        <v>#REF!</v>
      </c>
      <c r="AK191" s="211" t="e">
        <f>IF('Crisis Indicator Data'!#REF!="No Data",1,IF(#REF!&lt;&gt;"",1,0))</f>
        <v>#REF!</v>
      </c>
      <c r="AL191" s="211" t="e">
        <f>IF('Crisis Indicator Data'!#REF!="No Data",1,IF(#REF!&lt;&gt;"",1,0))</f>
        <v>#REF!</v>
      </c>
      <c r="AM191" s="211" t="e">
        <f>IF('Crisis Indicator Data'!#REF!="No Data",1,IF(#REF!&lt;&gt;"",1,0))</f>
        <v>#REF!</v>
      </c>
      <c r="AN191" s="211" t="e">
        <f>IF('Crisis Indicator Data'!#REF!="No Data",1,IF(#REF!&lt;&gt;"",1,0))</f>
        <v>#REF!</v>
      </c>
      <c r="AO191" s="211" t="e">
        <f>IF('Crisis Indicator Data'!#REF!="No Data",1,IF(#REF!&lt;&gt;"",1,0))</f>
        <v>#REF!</v>
      </c>
      <c r="AP191" s="211" t="e">
        <f>IF('Crisis Indicator Data'!#REF!="No Data",1,IF(#REF!&lt;&gt;"",1,0))</f>
        <v>#REF!</v>
      </c>
      <c r="AQ191" s="211" t="e">
        <f>IF('Crisis Indicator Data'!#REF!="No Data",1,IF(#REF!&lt;&gt;"",1,0))</f>
        <v>#REF!</v>
      </c>
      <c r="AR191" s="211" t="e">
        <f>IF('Crisis Indicator Data'!#REF!="No Data",1,IF(#REF!&lt;&gt;"",1,0))</f>
        <v>#REF!</v>
      </c>
      <c r="AS191" s="211" t="e">
        <f>IF('Crisis Indicator Data'!#REF!="No Data",1,IF(#REF!&lt;&gt;"",1,0))</f>
        <v>#REF!</v>
      </c>
      <c r="AT191" s="211" t="e">
        <f>IF('Crisis Indicator Data'!#REF!="No Data",1,IF(#REF!&lt;&gt;"",1,0))</f>
        <v>#REF!</v>
      </c>
      <c r="AU191" s="211" t="e">
        <f>IF('Crisis Indicator Data'!#REF!="No Data",1,IF(#REF!&lt;&gt;"",1,0))</f>
        <v>#REF!</v>
      </c>
      <c r="AV191" s="211" t="e">
        <f>IF('Crisis Indicator Data'!#REF!="No Data",1,IF(#REF!&lt;&gt;"",1,0))</f>
        <v>#REF!</v>
      </c>
      <c r="AW191" s="211" t="e">
        <f>IF('Crisis Indicator Data'!#REF!="No Data",1,IF(#REF!&lt;&gt;"",1,0))</f>
        <v>#REF!</v>
      </c>
      <c r="AX191" s="211" t="e">
        <f>IF('Crisis Indicator Data'!#REF!="No Data",1,IF(#REF!&lt;&gt;"",1,0))</f>
        <v>#REF!</v>
      </c>
      <c r="AY191" s="211" t="e">
        <f>IF('Crisis Indicator Data'!#REF!="No Data",1,IF(#REF!&lt;&gt;"",1,0))</f>
        <v>#REF!</v>
      </c>
      <c r="AZ191" s="211" t="e">
        <f>IF('Crisis Indicator Data'!#REF!="No Data",1,IF(#REF!&lt;&gt;"",1,0))</f>
        <v>#REF!</v>
      </c>
      <c r="BA191" t="e">
        <f t="shared" si="10"/>
        <v>#REF!</v>
      </c>
      <c r="BB191" s="22" t="e">
        <f t="shared" si="11"/>
        <v>#REF!</v>
      </c>
    </row>
    <row r="192" spans="1:54" x14ac:dyDescent="0.25">
      <c r="A192" t="s">
        <v>8662</v>
      </c>
      <c r="B192" s="211" t="e">
        <f>IF('Crisis Indicator Data'!#REF!="No Data",1,IF(#REF!&lt;&gt;"",1,0))</f>
        <v>#REF!</v>
      </c>
      <c r="C192" s="211" t="e">
        <f>IF('Crisis Indicator Data'!#REF!="No Data",1,IF(#REF!&lt;&gt;"",1,0))</f>
        <v>#REF!</v>
      </c>
      <c r="D192" s="211" t="e">
        <f>IF('Crisis Indicator Data'!#REF!="No Data",1,IF(#REF!&lt;&gt;"",1,0))</f>
        <v>#REF!</v>
      </c>
      <c r="E192" s="211" t="e">
        <f>IF('Crisis Indicator Data'!#REF!="No Data",1,IF(#REF!&lt;&gt;"",1,0))</f>
        <v>#REF!</v>
      </c>
      <c r="F192" s="211" t="e">
        <f>IF('Crisis Indicator Data'!#REF!="No Data",1,IF(#REF!&lt;&gt;"",1,0))</f>
        <v>#REF!</v>
      </c>
      <c r="G192" s="211" t="e">
        <f>IF('Crisis Indicator Data'!#REF!="No Data",1,IF(#REF!&lt;&gt;"",1,0))</f>
        <v>#REF!</v>
      </c>
      <c r="H192" s="211" t="e">
        <f>IF('Crisis Indicator Data'!#REF!="No Data",1,IF(#REF!&lt;&gt;"",1,0))</f>
        <v>#REF!</v>
      </c>
      <c r="I192" s="211" t="e">
        <f>IF('Crisis Indicator Data'!#REF!="No Data",1,IF(#REF!&lt;&gt;"",1,0))</f>
        <v>#REF!</v>
      </c>
      <c r="J192" s="211" t="e">
        <f>IF('Crisis Indicator Data'!#REF!="No Data",1,IF(#REF!&lt;&gt;"",1,0))</f>
        <v>#REF!</v>
      </c>
      <c r="K192" s="211" t="e">
        <f>IF('Crisis Indicator Data'!#REF!="No Data",1,IF(#REF!&lt;&gt;"",1,0))</f>
        <v>#REF!</v>
      </c>
      <c r="L192" s="211" t="e">
        <f>IF('Crisis Indicator Data'!#REF!="No Data",1,IF(#REF!&lt;&gt;"",1,0))</f>
        <v>#REF!</v>
      </c>
      <c r="M192" s="211" t="e">
        <f>IF('Crisis Indicator Data'!#REF!="No Data",1,IF(#REF!&lt;&gt;"",1,0))</f>
        <v>#REF!</v>
      </c>
      <c r="N192" s="211" t="e">
        <f>IF('Crisis Indicator Data'!#REF!="No Data",1,IF(#REF!&lt;&gt;"",1,0))</f>
        <v>#REF!</v>
      </c>
      <c r="O192" s="211" t="e">
        <f>IF('Crisis Indicator Data'!#REF!="No Data",1,IF(#REF!&lt;&gt;"",1,0))</f>
        <v>#REF!</v>
      </c>
      <c r="P192" s="211" t="e">
        <f>IF('Crisis Indicator Data'!#REF!="No Data",1,IF(#REF!&lt;&gt;"",1,0))</f>
        <v>#REF!</v>
      </c>
      <c r="Q192" s="211" t="e">
        <f>IF('Crisis Indicator Data'!#REF!="No Data",1,IF(#REF!&lt;&gt;"",1,0))</f>
        <v>#REF!</v>
      </c>
      <c r="R192" s="211" t="e">
        <f>IF('Crisis Indicator Data'!#REF!="No Data",1,IF(#REF!&lt;&gt;"",1,0))</f>
        <v>#REF!</v>
      </c>
      <c r="S192" s="211" t="e">
        <f>IF('Crisis Indicator Data'!#REF!="No Data",1,IF(#REF!&lt;&gt;"",1,0))</f>
        <v>#REF!</v>
      </c>
      <c r="T192" s="211" t="e">
        <f>IF('Crisis Indicator Data'!#REF!="No Data",1,IF(#REF!&lt;&gt;"",1,0))</f>
        <v>#REF!</v>
      </c>
      <c r="U192" s="211" t="e">
        <f>IF('Crisis Indicator Data'!#REF!="No Data",1,IF(#REF!&lt;&gt;"",1,0))</f>
        <v>#REF!</v>
      </c>
      <c r="V192" s="211" t="e">
        <f>IF('Crisis Indicator Data'!#REF!="No Data",1,IF(#REF!&lt;&gt;"",1,0))</f>
        <v>#REF!</v>
      </c>
      <c r="W192" s="211" t="e">
        <f>IF('Crisis Indicator Data'!#REF!="No Data",1,IF(#REF!&lt;&gt;"",1,0))</f>
        <v>#REF!</v>
      </c>
      <c r="X192" s="211" t="e">
        <f>IF('Crisis Indicator Data'!#REF!="No Data",1,IF(#REF!&lt;&gt;"",1,0))</f>
        <v>#REF!</v>
      </c>
      <c r="Y192" s="211" t="e">
        <f>IF('Crisis Indicator Data'!#REF!="No Data",1,IF(#REF!&lt;&gt;"",1,0))</f>
        <v>#REF!</v>
      </c>
      <c r="Z192" s="211" t="e">
        <f>IF('Crisis Indicator Data'!#REF!="No Data",1,IF(#REF!&lt;&gt;"",1,0))</f>
        <v>#REF!</v>
      </c>
      <c r="AA192" s="211" t="e">
        <f>IF('Crisis Indicator Data'!#REF!="No Data",1,IF(#REF!&lt;&gt;"",1,0))</f>
        <v>#REF!</v>
      </c>
      <c r="AB192" s="211" t="e">
        <f>IF('Crisis Indicator Data'!#REF!="No Data",1,IF(#REF!&lt;&gt;"",1,0))</f>
        <v>#REF!</v>
      </c>
      <c r="AC192" s="211" t="e">
        <f>IF('Crisis Indicator Data'!#REF!="No Data",1,IF(#REF!&lt;&gt;"",1,0))</f>
        <v>#REF!</v>
      </c>
      <c r="AD192" s="211" t="e">
        <f>IF('Crisis Indicator Data'!#REF!="No Data",1,IF(#REF!&lt;&gt;"",1,0))</f>
        <v>#REF!</v>
      </c>
      <c r="AE192" s="211" t="e">
        <f>IF('Crisis Indicator Data'!#REF!="No Data",1,IF(#REF!&lt;&gt;"",1,0))</f>
        <v>#REF!</v>
      </c>
      <c r="AF192" s="211" t="e">
        <f>IF('Crisis Indicator Data'!#REF!="No Data",1,IF(#REF!&lt;&gt;"",1,0))</f>
        <v>#REF!</v>
      </c>
      <c r="AG192" s="211" t="e">
        <f>IF('Crisis Indicator Data'!#REF!="No Data",1,IF(#REF!&lt;&gt;"",1,0))</f>
        <v>#REF!</v>
      </c>
      <c r="AH192" s="211" t="e">
        <f>IF('Crisis Indicator Data'!#REF!="No Data",1,IF(#REF!&lt;&gt;"",1,0))</f>
        <v>#REF!</v>
      </c>
      <c r="AI192" s="211" t="e">
        <f>IF('Crisis Indicator Data'!#REF!="No Data",1,IF(#REF!&lt;&gt;"",1,0))</f>
        <v>#REF!</v>
      </c>
      <c r="AJ192" s="211" t="e">
        <f>IF('Crisis Indicator Data'!#REF!="No Data",1,IF(#REF!&lt;&gt;"",1,0))</f>
        <v>#REF!</v>
      </c>
      <c r="AK192" s="211" t="e">
        <f>IF('Crisis Indicator Data'!#REF!="No Data",1,IF(#REF!&lt;&gt;"",1,0))</f>
        <v>#REF!</v>
      </c>
      <c r="AL192" s="211" t="e">
        <f>IF('Crisis Indicator Data'!#REF!="No Data",1,IF(#REF!&lt;&gt;"",1,0))</f>
        <v>#REF!</v>
      </c>
      <c r="AM192" s="211" t="e">
        <f>IF('Crisis Indicator Data'!#REF!="No Data",1,IF(#REF!&lt;&gt;"",1,0))</f>
        <v>#REF!</v>
      </c>
      <c r="AN192" s="211" t="e">
        <f>IF('Crisis Indicator Data'!#REF!="No Data",1,IF(#REF!&lt;&gt;"",1,0))</f>
        <v>#REF!</v>
      </c>
      <c r="AO192" s="211" t="e">
        <f>IF('Crisis Indicator Data'!#REF!="No Data",1,IF(#REF!&lt;&gt;"",1,0))</f>
        <v>#REF!</v>
      </c>
      <c r="AP192" s="211" t="e">
        <f>IF('Crisis Indicator Data'!#REF!="No Data",1,IF(#REF!&lt;&gt;"",1,0))</f>
        <v>#REF!</v>
      </c>
      <c r="AQ192" s="211" t="e">
        <f>IF('Crisis Indicator Data'!#REF!="No Data",1,IF(#REF!&lt;&gt;"",1,0))</f>
        <v>#REF!</v>
      </c>
      <c r="AR192" s="211" t="e">
        <f>IF('Crisis Indicator Data'!#REF!="No Data",1,IF(#REF!&lt;&gt;"",1,0))</f>
        <v>#REF!</v>
      </c>
      <c r="AS192" s="211" t="e">
        <f>IF('Crisis Indicator Data'!#REF!="No Data",1,IF(#REF!&lt;&gt;"",1,0))</f>
        <v>#REF!</v>
      </c>
      <c r="AT192" s="211" t="e">
        <f>IF('Crisis Indicator Data'!#REF!="No Data",1,IF(#REF!&lt;&gt;"",1,0))</f>
        <v>#REF!</v>
      </c>
      <c r="AU192" s="211" t="e">
        <f>IF('Crisis Indicator Data'!#REF!="No Data",1,IF(#REF!&lt;&gt;"",1,0))</f>
        <v>#REF!</v>
      </c>
      <c r="AV192" s="211" t="e">
        <f>IF('Crisis Indicator Data'!#REF!="No Data",1,IF(#REF!&lt;&gt;"",1,0))</f>
        <v>#REF!</v>
      </c>
      <c r="AW192" s="211" t="e">
        <f>IF('Crisis Indicator Data'!#REF!="No Data",1,IF(#REF!&lt;&gt;"",1,0))</f>
        <v>#REF!</v>
      </c>
      <c r="AX192" s="211" t="e">
        <f>IF('Crisis Indicator Data'!#REF!="No Data",1,IF(#REF!&lt;&gt;"",1,0))</f>
        <v>#REF!</v>
      </c>
      <c r="AY192" s="211" t="e">
        <f>IF('Crisis Indicator Data'!#REF!="No Data",1,IF(#REF!&lt;&gt;"",1,0))</f>
        <v>#REF!</v>
      </c>
      <c r="AZ192" s="211"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U145"/>
  <sheetViews>
    <sheetView zoomScale="80" zoomScaleNormal="80" workbookViewId="0">
      <selection sqref="A1:U145"/>
    </sheetView>
  </sheetViews>
  <sheetFormatPr defaultColWidth="8.5703125" defaultRowHeight="15" x14ac:dyDescent="0.25"/>
  <cols>
    <col min="1" max="1" width="43.5703125" style="214" bestFit="1" customWidth="1"/>
    <col min="2" max="2" width="10" style="214" customWidth="1"/>
    <col min="3" max="3" width="17.5703125" style="214" customWidth="1"/>
    <col min="4" max="4" width="8.5703125" style="214" customWidth="1"/>
    <col min="5" max="5" width="27.42578125" style="214" bestFit="1" customWidth="1"/>
    <col min="6" max="7" width="8.5703125" style="214" customWidth="1"/>
    <col min="8" max="8" width="9.5703125" style="214" customWidth="1"/>
    <col min="9" max="9" width="13.5703125" style="214" customWidth="1"/>
    <col min="10" max="10" width="10.42578125" style="214" customWidth="1"/>
    <col min="11" max="20" width="8.5703125" style="214" customWidth="1"/>
    <col min="21" max="21" width="11.42578125" style="214" bestFit="1" customWidth="1"/>
    <col min="22" max="22" width="8.5703125" style="214" customWidth="1"/>
    <col min="23" max="16384" width="8.5703125" style="214"/>
  </cols>
  <sheetData>
    <row r="1" spans="1:21" ht="23.1" customHeight="1" x14ac:dyDescent="0.35">
      <c r="A1" s="127" t="str">
        <f>"INFORM Severity Index - all crises. Release: "&amp;About!$A$5&amp;""</f>
        <v>INFORM Severity Index - all crises. Release: January 2023</v>
      </c>
      <c r="B1" s="48"/>
      <c r="C1" s="48"/>
      <c r="D1" s="48"/>
      <c r="E1" s="48"/>
      <c r="F1" s="48"/>
      <c r="G1" s="48"/>
      <c r="H1" s="48"/>
      <c r="I1" s="48"/>
      <c r="J1" s="48"/>
      <c r="K1" s="48"/>
      <c r="L1" s="48"/>
      <c r="M1" s="48"/>
      <c r="N1" s="48"/>
      <c r="O1" s="48"/>
      <c r="P1" s="48"/>
      <c r="Q1" s="48"/>
      <c r="R1" s="48"/>
      <c r="S1" s="48"/>
      <c r="T1" s="48"/>
      <c r="U1" s="48"/>
    </row>
    <row r="2" spans="1:21" ht="96.75" customHeight="1" thickBot="1" x14ac:dyDescent="0.3">
      <c r="A2" s="11" t="s">
        <v>8196</v>
      </c>
      <c r="B2" s="11" t="s">
        <v>8198</v>
      </c>
      <c r="C2" s="11" t="s">
        <v>8199</v>
      </c>
      <c r="D2" s="5" t="s">
        <v>8200</v>
      </c>
      <c r="E2" s="11" t="s">
        <v>8201</v>
      </c>
      <c r="F2" s="71" t="s">
        <v>8202</v>
      </c>
      <c r="G2" s="72" t="s">
        <v>8203</v>
      </c>
      <c r="H2" s="71" t="s">
        <v>8203</v>
      </c>
      <c r="I2" s="73" t="s">
        <v>8204</v>
      </c>
      <c r="J2" s="73" t="s">
        <v>5</v>
      </c>
      <c r="K2" s="75" t="s">
        <v>8205</v>
      </c>
      <c r="L2" s="74" t="s">
        <v>8220</v>
      </c>
      <c r="M2" s="74" t="s">
        <v>8221</v>
      </c>
      <c r="N2" s="49" t="s">
        <v>8208</v>
      </c>
      <c r="O2" s="76" t="s">
        <v>5756</v>
      </c>
      <c r="P2" s="76" t="s">
        <v>8209</v>
      </c>
      <c r="Q2" s="77" t="s">
        <v>8210</v>
      </c>
      <c r="R2" s="78" t="s">
        <v>8211</v>
      </c>
      <c r="S2" s="78" t="s">
        <v>8212</v>
      </c>
      <c r="T2" s="52" t="s">
        <v>8213</v>
      </c>
      <c r="U2" s="126" t="s">
        <v>8214</v>
      </c>
    </row>
    <row r="3" spans="1:21" ht="18" hidden="1" customHeight="1" thickTop="1" x14ac:dyDescent="0.3">
      <c r="A3" s="46" t="s">
        <v>8215</v>
      </c>
      <c r="B3" s="46"/>
      <c r="C3" s="46"/>
      <c r="D3" s="46"/>
      <c r="E3" s="46"/>
      <c r="F3" s="41"/>
      <c r="G3" s="41"/>
      <c r="H3" s="41"/>
      <c r="I3" s="68"/>
      <c r="J3" s="41"/>
      <c r="K3" s="40"/>
      <c r="L3" s="39"/>
      <c r="M3" s="39"/>
      <c r="N3" s="40"/>
      <c r="O3" s="41"/>
      <c r="P3" s="41"/>
      <c r="Q3" s="40"/>
      <c r="R3" s="39"/>
      <c r="S3" s="39"/>
      <c r="T3" s="1"/>
      <c r="U3" s="110"/>
    </row>
    <row r="4" spans="1:21" ht="18" customHeight="1" thickTop="1" x14ac:dyDescent="0.3">
      <c r="A4" s="12" t="s">
        <v>8216</v>
      </c>
      <c r="B4" s="12"/>
      <c r="C4" s="12"/>
      <c r="D4" s="6" t="s">
        <v>8216</v>
      </c>
      <c r="E4" s="12"/>
      <c r="F4" s="34" t="s">
        <v>8217</v>
      </c>
      <c r="G4" s="34" t="s">
        <v>8217</v>
      </c>
      <c r="H4" s="34" t="s">
        <v>8218</v>
      </c>
      <c r="I4" s="34" t="s">
        <v>8219</v>
      </c>
      <c r="J4" s="34" t="s">
        <v>8218</v>
      </c>
      <c r="K4" s="34" t="s">
        <v>8217</v>
      </c>
      <c r="L4" s="34" t="s">
        <v>8217</v>
      </c>
      <c r="M4" s="34" t="s">
        <v>8217</v>
      </c>
      <c r="N4" s="34" t="s">
        <v>8217</v>
      </c>
      <c r="O4" s="34" t="s">
        <v>8217</v>
      </c>
      <c r="P4" s="34" t="s">
        <v>8217</v>
      </c>
      <c r="Q4" s="34" t="s">
        <v>8217</v>
      </c>
      <c r="R4" s="34" t="s">
        <v>8217</v>
      </c>
      <c r="S4" s="34" t="s">
        <v>8217</v>
      </c>
      <c r="T4" s="1"/>
      <c r="U4" s="110"/>
    </row>
    <row r="5" spans="1:21" x14ac:dyDescent="0.25">
      <c r="A5" s="130" t="str">
        <f t="array" ref="A5">IFERROR(INDEX(Lists!$B$2:$B$200,SMALL(IF(Lists!$I$2:$I$200="Individual",ROW(Lists!$B$2:$B$200)),ROW(1:1))-1,1),"")</f>
        <v>Complex crisis in Afghanistan</v>
      </c>
      <c r="B5" s="131" t="str">
        <f>VLOOKUP(A5,Lists!$B$2:$G$200,2,FALSE)</f>
        <v>AFG001</v>
      </c>
      <c r="C5" s="131" t="str">
        <f>VLOOKUP(B5,'INFORM Severity - hidden'!$C$5:$D$200,2,FALSE)</f>
        <v>Afghanistan</v>
      </c>
      <c r="D5" s="131" t="str">
        <f>VLOOKUP(A5,Lists!$B$2:$G$200,3,FALSE)</f>
        <v>AFG</v>
      </c>
      <c r="E5" s="132" t="str">
        <f>VLOOKUP(A5,Lists!$B$2:$G$200,5,FALSE)</f>
        <v>Conflict,Violence,Displacement,Drought,Earthquake,Socio-political</v>
      </c>
      <c r="F5" s="236">
        <f t="shared" ref="F5:F36" si="0">IF(OR(N5="x",K5="x"),"x",ROUND((5-GEOMEAN(((5-K5)/5*4+1),((5-N5)/5*4+1),((5-N5)/5*4+1)))/4*3.5+Q5*0.3,1))</f>
        <v>4.5</v>
      </c>
      <c r="G5" s="129">
        <f t="shared" ref="G5:G36" si="1">IF(F5="x","x",ROUNDUP(F5,0))</f>
        <v>5</v>
      </c>
      <c r="H5" s="129" t="str">
        <f t="shared" ref="H5:H36" si="2">IF(N5="x","x",IF(K5="x","x",(IF(G5=5,"Very High",IF(G5=4,"High",IF(G5=3,"Medium",IF(G5=2,"Low","Very Low")))))))</f>
        <v>Very High</v>
      </c>
      <c r="I5" s="237" t="str">
        <f>INDEX(Trends!$D$3:$D$404,MATCH(B5,Trends!$C$3:$C$404,0))</f>
        <v>Stable</v>
      </c>
      <c r="J5" s="129" t="str">
        <f>VLOOKUP($B5,Reliability!$A$3:$I$170,9,FALSE)</f>
        <v>Very High</v>
      </c>
      <c r="K5" s="238">
        <f t="shared" ref="K5:K36" si="3">IF(OR(M5="x",L5="x"),"x",ROUND((5-GEOMEAN(((5-L5)/5*4+1),((5-M5)/5*4+1),((5-M5)/5*4+1)))/4*5,1))</f>
        <v>4.7</v>
      </c>
      <c r="L5" s="238">
        <f>VLOOKUP($B5,'Impact of the crisis'!$C$6:$N$170,12,FALSE)</f>
        <v>4.9000000000000004</v>
      </c>
      <c r="M5" s="238">
        <f>VLOOKUP($B5,'Impact of the crisis'!$C$6:$AB$170,26,FALSE)</f>
        <v>4.5999999999999996</v>
      </c>
      <c r="N5" s="238">
        <f>VLOOKUP($B5,'Conditions of people affected'!$C$6:$R$170,16,FALSE)</f>
        <v>4.5</v>
      </c>
      <c r="O5" s="238">
        <f>VLOOKUP($B5,'Conditions of people affected'!$C$6:$R$170,9,FALSE)</f>
        <v>5</v>
      </c>
      <c r="P5" s="238">
        <f>VLOOKUP($B5,'Conditions of people affected'!$C$6:$R$170,15,FALSE)</f>
        <v>4</v>
      </c>
      <c r="Q5" s="238">
        <f t="shared" ref="Q5:Q36" si="4">IF(OR(S5="x",R5="x"),R5,ROUND((5-GEOMEAN(((5-R5)/5*4+1),((5-S5)/5*4+1)))/4*5,1))</f>
        <v>4.3</v>
      </c>
      <c r="R5" s="238">
        <f>VLOOKUP($B5,'Complexity of the crisis'!$C$6:$AN$170,22,FALSE)</f>
        <v>4</v>
      </c>
      <c r="S5" s="238">
        <f>VLOOKUP($B5,'Complexity of the crisis'!$C$6:$AN$170,38,FALSE)</f>
        <v>4.5</v>
      </c>
      <c r="T5" s="133" t="str">
        <f>VLOOKUP(B5,Lists!$C$3:$E$163,3,FALSE)</f>
        <v>Asia</v>
      </c>
      <c r="U5" s="134">
        <f>VLOOKUP(B5,'INFORM Severity - hidden'!$C$5:$V$200,20,FALSE)</f>
        <v>44956</v>
      </c>
    </row>
    <row r="6" spans="1:21" x14ac:dyDescent="0.25">
      <c r="A6" s="130" t="str">
        <f t="array" ref="A6">IFERROR(INDEX(Lists!$B$2:$B$200,SMALL(IF(Lists!$I$2:$I$200="Individual",ROW(Lists!$B$2:$B$200)),ROW(2:2))-1,1),"")</f>
        <v>Earthquake in Khost and Paktika</v>
      </c>
      <c r="B6" s="131" t="str">
        <f>VLOOKUP(A6,Lists!$B$2:$G$200,2,FALSE)</f>
        <v>AFG005</v>
      </c>
      <c r="C6" s="131" t="str">
        <f>VLOOKUP(B6,'INFORM Severity - hidden'!$C$5:$D$200,2,FALSE)</f>
        <v>Afghanistan</v>
      </c>
      <c r="D6" s="131" t="str">
        <f>VLOOKUP(A6,Lists!$B$2:$G$200,3,FALSE)</f>
        <v>AFG</v>
      </c>
      <c r="E6" s="132" t="str">
        <f>VLOOKUP(A6,Lists!$B$2:$G$200,5,FALSE)</f>
        <v>Earthquake</v>
      </c>
      <c r="F6" s="236">
        <f t="shared" si="0"/>
        <v>3</v>
      </c>
      <c r="G6" s="129">
        <f t="shared" si="1"/>
        <v>3</v>
      </c>
      <c r="H6" s="129" t="str">
        <f t="shared" si="2"/>
        <v>Medium</v>
      </c>
      <c r="I6" s="237" t="str">
        <f>INDEX(Trends!$D$3:$D$404,MATCH(B6,Trends!$C$3:$C$404,0))</f>
        <v>Stable</v>
      </c>
      <c r="J6" s="129" t="str">
        <f>VLOOKUP($B6,Reliability!$A$3:$I$170,9,FALSE)</f>
        <v>High</v>
      </c>
      <c r="K6" s="238">
        <f t="shared" si="3"/>
        <v>2.8</v>
      </c>
      <c r="L6" s="238">
        <f>VLOOKUP($B6,'Impact of the crisis'!$C$6:$N$170,12,FALSE)</f>
        <v>0.9</v>
      </c>
      <c r="M6" s="238">
        <f>VLOOKUP($B6,'Impact of the crisis'!$C$6:$AB$170,26,FALSE)</f>
        <v>3.5</v>
      </c>
      <c r="N6" s="238">
        <f>VLOOKUP($B6,'Conditions of people affected'!$C$6:$R$170,16,FALSE)</f>
        <v>2.8</v>
      </c>
      <c r="O6" s="238">
        <f>VLOOKUP($B6,'Conditions of people affected'!$C$6:$R$170,9,FALSE)</f>
        <v>2.6</v>
      </c>
      <c r="P6" s="238">
        <f>VLOOKUP($B6,'Conditions of people affected'!$C$6:$R$170,15,FALSE)</f>
        <v>3</v>
      </c>
      <c r="Q6" s="238">
        <f t="shared" si="4"/>
        <v>3.3</v>
      </c>
      <c r="R6" s="238">
        <f>VLOOKUP($B6,'Complexity of the crisis'!$C$6:$AN$170,22,FALSE)</f>
        <v>4</v>
      </c>
      <c r="S6" s="238">
        <f>VLOOKUP($B6,'Complexity of the crisis'!$C$6:$AN$170,38,FALSE)</f>
        <v>2.5</v>
      </c>
      <c r="T6" s="133" t="str">
        <f>VLOOKUP(B6,Lists!$C$3:$E$163,3,FALSE)</f>
        <v>Asia</v>
      </c>
      <c r="U6" s="134">
        <f>VLOOKUP(B6,'INFORM Severity - hidden'!$C$5:$V$200,20,FALSE)</f>
        <v>44956</v>
      </c>
    </row>
    <row r="7" spans="1:21" x14ac:dyDescent="0.25">
      <c r="A7" s="130" t="str">
        <f t="array" ref="A7">IFERROR(INDEX(Lists!$B$2:$B$200,SMALL(IF(Lists!$I$2:$I$200="Individual",ROW(Lists!$B$2:$B$200)),ROW(3:3))-1,1),"")</f>
        <v>Drought in South-West Angola</v>
      </c>
      <c r="B7" s="131" t="str">
        <f>VLOOKUP(A7,Lists!$B$2:$G$200,2,FALSE)</f>
        <v>AGO002</v>
      </c>
      <c r="C7" s="131" t="str">
        <f>VLOOKUP(B7,'INFORM Severity - hidden'!$C$5:$D$200,2,FALSE)</f>
        <v>Angola</v>
      </c>
      <c r="D7" s="131" t="str">
        <f>VLOOKUP(A7,Lists!$B$2:$G$200,3,FALSE)</f>
        <v>AGO</v>
      </c>
      <c r="E7" s="132" t="str">
        <f>VLOOKUP(A7,Lists!$B$2:$G$200,5,FALSE)</f>
        <v>Drought</v>
      </c>
      <c r="F7" s="236">
        <f t="shared" si="0"/>
        <v>3.1</v>
      </c>
      <c r="G7" s="129">
        <f t="shared" si="1"/>
        <v>4</v>
      </c>
      <c r="H7" s="129" t="str">
        <f t="shared" si="2"/>
        <v>High</v>
      </c>
      <c r="I7" s="237" t="str">
        <f>INDEX(Trends!$D$3:$D$404,MATCH(B7,Trends!$C$3:$C$404,0))</f>
        <v>Decreasing</v>
      </c>
      <c r="J7" s="129" t="str">
        <f>VLOOKUP($B7,Reliability!$A$3:$I$170,9,FALSE)</f>
        <v>High</v>
      </c>
      <c r="K7" s="238">
        <f t="shared" si="3"/>
        <v>2.8</v>
      </c>
      <c r="L7" s="238">
        <f>VLOOKUP($B7,'Impact of the crisis'!$C$6:$N$170,12,FALSE)</f>
        <v>3.7</v>
      </c>
      <c r="M7" s="238">
        <f>VLOOKUP($B7,'Impact of the crisis'!$C$6:$AB$170,26,FALSE)</f>
        <v>2.2000000000000002</v>
      </c>
      <c r="N7" s="238">
        <f>VLOOKUP($B7,'Conditions of people affected'!$C$6:$R$170,16,FALSE)</f>
        <v>3.85</v>
      </c>
      <c r="O7" s="238">
        <f>VLOOKUP($B7,'Conditions of people affected'!$C$6:$R$170,9,FALSE)</f>
        <v>3.7</v>
      </c>
      <c r="P7" s="238">
        <f>VLOOKUP($B7,'Conditions of people affected'!$C$6:$R$170,15,FALSE)</f>
        <v>4</v>
      </c>
      <c r="Q7" s="238">
        <f t="shared" si="4"/>
        <v>2.2000000000000002</v>
      </c>
      <c r="R7" s="238">
        <f>VLOOKUP($B7,'Complexity of the crisis'!$C$6:$AN$170,22,FALSE)</f>
        <v>3.1</v>
      </c>
      <c r="S7" s="238">
        <f>VLOOKUP($B7,'Complexity of the crisis'!$C$6:$AN$170,38,FALSE)</f>
        <v>1</v>
      </c>
      <c r="T7" s="133" t="str">
        <f>VLOOKUP(B7,Lists!$C$3:$E$163,3,FALSE)</f>
        <v>Africa</v>
      </c>
      <c r="U7" s="134">
        <f>VLOOKUP(B7,'INFORM Severity - hidden'!$C$5:$V$200,20,FALSE)</f>
        <v>44953</v>
      </c>
    </row>
    <row r="8" spans="1:21" x14ac:dyDescent="0.25">
      <c r="A8" s="130" t="str">
        <f t="array" ref="A8">IFERROR(INDEX(Lists!$B$2:$B$200,SMALL(IF(Lists!$I$2:$I$200="Individual",ROW(Lists!$B$2:$B$200)),ROW(4:4))-1,1),"")</f>
        <v>Nagorno-Karabakh Conflict in Armenia</v>
      </c>
      <c r="B8" s="131" t="str">
        <f>VLOOKUP(A8,Lists!$B$2:$G$200,2,FALSE)</f>
        <v>ARM002</v>
      </c>
      <c r="C8" s="131" t="str">
        <f>VLOOKUP(B8,'INFORM Severity - hidden'!$C$5:$D$200,2,FALSE)</f>
        <v>Armenia</v>
      </c>
      <c r="D8" s="131" t="str">
        <f>VLOOKUP(A8,Lists!$B$2:$G$200,3,FALSE)</f>
        <v>ARM</v>
      </c>
      <c r="E8" s="132" t="str">
        <f>VLOOKUP(A8,Lists!$B$2:$G$200,5,FALSE)</f>
        <v>Conflict,Displacement</v>
      </c>
      <c r="F8" s="236">
        <f t="shared" si="0"/>
        <v>1.3</v>
      </c>
      <c r="G8" s="129">
        <f t="shared" si="1"/>
        <v>2</v>
      </c>
      <c r="H8" s="129" t="str">
        <f t="shared" si="2"/>
        <v>Low</v>
      </c>
      <c r="I8" s="237" t="str">
        <f>INDEX(Trends!$D$3:$D$404,MATCH(B8,Trends!$C$3:$C$404,0))</f>
        <v>Stable</v>
      </c>
      <c r="J8" s="129" t="str">
        <f>VLOOKUP($B8,Reliability!$A$3:$I$170,9,FALSE)</f>
        <v>Medium</v>
      </c>
      <c r="K8" s="238">
        <f t="shared" si="3"/>
        <v>1.8</v>
      </c>
      <c r="L8" s="238">
        <f>VLOOKUP($B8,'Impact of the crisis'!$C$6:$N$170,12,FALSE)</f>
        <v>1.3</v>
      </c>
      <c r="M8" s="238">
        <f>VLOOKUP($B8,'Impact of the crisis'!$C$6:$AB$170,26,FALSE)</f>
        <v>2.1</v>
      </c>
      <c r="N8" s="238">
        <f>VLOOKUP($B8,'Conditions of people affected'!$C$6:$R$170,16,FALSE)</f>
        <v>0.85</v>
      </c>
      <c r="O8" s="238">
        <f>VLOOKUP($B8,'Conditions of people affected'!$C$6:$R$170,9,FALSE)</f>
        <v>0.7</v>
      </c>
      <c r="P8" s="238">
        <f>VLOOKUP($B8,'Conditions of people affected'!$C$6:$R$170,15,FALSE)</f>
        <v>1</v>
      </c>
      <c r="Q8" s="238">
        <f t="shared" si="4"/>
        <v>1.5</v>
      </c>
      <c r="R8" s="238">
        <f>VLOOKUP($B8,'Complexity of the crisis'!$C$6:$AN$170,22,FALSE)</f>
        <v>2</v>
      </c>
      <c r="S8" s="238">
        <f>VLOOKUP($B8,'Complexity of the crisis'!$C$6:$AN$170,38,FALSE)</f>
        <v>1</v>
      </c>
      <c r="T8" s="133" t="str">
        <f>VLOOKUP(B8,Lists!$C$3:$E$163,3,FALSE)</f>
        <v>Middle east</v>
      </c>
      <c r="U8" s="134">
        <f>VLOOKUP(B8,'INFORM Severity - hidden'!$C$5:$V$200,20,FALSE)</f>
        <v>44956</v>
      </c>
    </row>
    <row r="9" spans="1:21" x14ac:dyDescent="0.25">
      <c r="A9" s="130" t="str">
        <f t="array" ref="A9">IFERROR(INDEX(Lists!$B$2:$B$200,SMALL(IF(Lists!$I$2:$I$200="Individual",ROW(Lists!$B$2:$B$200)),ROW(5:5))-1,1),"")</f>
        <v>Nagorno-Karabakh conflict in Azerbaijan</v>
      </c>
      <c r="B9" s="131" t="str">
        <f>VLOOKUP(A9,Lists!$B$2:$G$200,2,FALSE)</f>
        <v>AZE002</v>
      </c>
      <c r="C9" s="131" t="str">
        <f>VLOOKUP(B9,'INFORM Severity - hidden'!$C$5:$D$200,2,FALSE)</f>
        <v>Azerbaijan</v>
      </c>
      <c r="D9" s="131" t="str">
        <f>VLOOKUP(A9,Lists!$B$2:$G$200,3,FALSE)</f>
        <v>AZE</v>
      </c>
      <c r="E9" s="132" t="str">
        <f>VLOOKUP(A9,Lists!$B$2:$G$200,5,FALSE)</f>
        <v>Conflict,Displacement</v>
      </c>
      <c r="F9" s="236">
        <f t="shared" si="0"/>
        <v>1.8</v>
      </c>
      <c r="G9" s="129">
        <f t="shared" si="1"/>
        <v>2</v>
      </c>
      <c r="H9" s="129" t="str">
        <f t="shared" si="2"/>
        <v>Low</v>
      </c>
      <c r="I9" s="237" t="str">
        <f>INDEX(Trends!$D$3:$D$404,MATCH(B9,Trends!$C$3:$C$404,0))</f>
        <v>Stable</v>
      </c>
      <c r="J9" s="129" t="str">
        <f>VLOOKUP($B9,Reliability!$A$3:$I$170,9,FALSE)</f>
        <v>Low</v>
      </c>
      <c r="K9" s="238">
        <f t="shared" si="3"/>
        <v>2.6</v>
      </c>
      <c r="L9" s="238">
        <f>VLOOKUP($B9,'Impact of the crisis'!$C$6:$N$170,12,FALSE)</f>
        <v>1.8</v>
      </c>
      <c r="M9" s="238">
        <f>VLOOKUP($B9,'Impact of the crisis'!$C$6:$AB$170,26,FALSE)</f>
        <v>3</v>
      </c>
      <c r="N9" s="238">
        <f>VLOOKUP($B9,'Conditions of people affected'!$C$6:$R$170,16,FALSE)</f>
        <v>1</v>
      </c>
      <c r="O9" s="238">
        <f>VLOOKUP($B9,'Conditions of people affected'!$C$6:$R$170,9,FALSE)</f>
        <v>0</v>
      </c>
      <c r="P9" s="238">
        <f>VLOOKUP($B9,'Conditions of people affected'!$C$6:$R$170,15,FALSE)</f>
        <v>2</v>
      </c>
      <c r="Q9" s="238">
        <f t="shared" si="4"/>
        <v>2.2000000000000002</v>
      </c>
      <c r="R9" s="238">
        <f>VLOOKUP($B9,'Complexity of the crisis'!$C$6:$AN$170,22,FALSE)</f>
        <v>2.4</v>
      </c>
      <c r="S9" s="238">
        <f>VLOOKUP($B9,'Complexity of the crisis'!$C$6:$AN$170,38,FALSE)</f>
        <v>2</v>
      </c>
      <c r="T9" s="133" t="str">
        <f>VLOOKUP(B9,Lists!$C$3:$E$163,3,FALSE)</f>
        <v>Middle east</v>
      </c>
      <c r="U9" s="134">
        <f>VLOOKUP(B9,'INFORM Severity - hidden'!$C$5:$V$200,20,FALSE)</f>
        <v>44956</v>
      </c>
    </row>
    <row r="10" spans="1:21" x14ac:dyDescent="0.25">
      <c r="A10" s="130" t="str">
        <f t="array" ref="A10">IFERROR(INDEX(Lists!$B$2:$B$200,SMALL(IF(Lists!$I$2:$I$200="Individual",ROW(Lists!$B$2:$B$200)),ROW(6:6))-1,1),"")</f>
        <v>Complex in Burundi</v>
      </c>
      <c r="B10" s="131" t="str">
        <f>VLOOKUP(A10,Lists!$B$2:$G$200,2,FALSE)</f>
        <v>BDI001</v>
      </c>
      <c r="C10" s="131" t="str">
        <f>VLOOKUP(B10,'INFORM Severity - hidden'!$C$5:$D$200,2,FALSE)</f>
        <v>Burundi</v>
      </c>
      <c r="D10" s="131" t="str">
        <f>VLOOKUP(A10,Lists!$B$2:$G$200,3,FALSE)</f>
        <v>BDI</v>
      </c>
      <c r="E10" s="132" t="str">
        <f>VLOOKUP(A10,Lists!$B$2:$G$200,5,FALSE)</f>
        <v>Violence,Displacement,Floods</v>
      </c>
      <c r="F10" s="236">
        <f t="shared" si="0"/>
        <v>3.5</v>
      </c>
      <c r="G10" s="129">
        <f t="shared" si="1"/>
        <v>4</v>
      </c>
      <c r="H10" s="129" t="str">
        <f t="shared" si="2"/>
        <v>High</v>
      </c>
      <c r="I10" s="237" t="str">
        <f>INDEX(Trends!$D$3:$D$404,MATCH(B10,Trends!$C$3:$C$404,0))</f>
        <v>Stable</v>
      </c>
      <c r="J10" s="129" t="str">
        <f>VLOOKUP($B10,Reliability!$A$3:$I$170,9,FALSE)</f>
        <v>High</v>
      </c>
      <c r="K10" s="238">
        <f t="shared" si="3"/>
        <v>3.9</v>
      </c>
      <c r="L10" s="238">
        <f>VLOOKUP($B10,'Impact of the crisis'!$C$6:$N$170,12,FALSE)</f>
        <v>4</v>
      </c>
      <c r="M10" s="238">
        <f>VLOOKUP($B10,'Impact of the crisis'!$C$6:$AB$170,26,FALSE)</f>
        <v>3.8</v>
      </c>
      <c r="N10" s="238">
        <f>VLOOKUP($B10,'Conditions of people affected'!$C$6:$R$170,16,FALSE)</f>
        <v>3.4</v>
      </c>
      <c r="O10" s="238">
        <f>VLOOKUP($B10,'Conditions of people affected'!$C$6:$R$170,9,FALSE)</f>
        <v>3.8</v>
      </c>
      <c r="P10" s="238">
        <f>VLOOKUP($B10,'Conditions of people affected'!$C$6:$R$170,15,FALSE)</f>
        <v>3</v>
      </c>
      <c r="Q10" s="238">
        <f t="shared" si="4"/>
        <v>3.3</v>
      </c>
      <c r="R10" s="238">
        <f>VLOOKUP($B10,'Complexity of the crisis'!$C$6:$AN$170,22,FALSE)</f>
        <v>3</v>
      </c>
      <c r="S10" s="238">
        <f>VLOOKUP($B10,'Complexity of the crisis'!$C$6:$AN$170,38,FALSE)</f>
        <v>3.5</v>
      </c>
      <c r="T10" s="133" t="str">
        <f>VLOOKUP(B10,Lists!$C$3:$E$163,3,FALSE)</f>
        <v>Africa</v>
      </c>
      <c r="U10" s="134">
        <f>VLOOKUP(B10,'INFORM Severity - hidden'!$C$5:$V$200,20,FALSE)</f>
        <v>44953</v>
      </c>
    </row>
    <row r="11" spans="1:21" x14ac:dyDescent="0.25">
      <c r="A11" s="130" t="str">
        <f t="array" ref="A11">IFERROR(INDEX(Lists!$B$2:$B$200,SMALL(IF(Lists!$I$2:$I$200="Individual",ROW(Lists!$B$2:$B$200)),ROW(7:7))-1,1),"")</f>
        <v>Conflict in Burkina Faso</v>
      </c>
      <c r="B11" s="131" t="str">
        <f>VLOOKUP(A11,Lists!$B$2:$G$200,2,FALSE)</f>
        <v>BFA002</v>
      </c>
      <c r="C11" s="131" t="str">
        <f>VLOOKUP(B11,'INFORM Severity - hidden'!$C$5:$D$200,2,FALSE)</f>
        <v>Burkina Faso</v>
      </c>
      <c r="D11" s="131" t="str">
        <f>VLOOKUP(A11,Lists!$B$2:$G$200,3,FALSE)</f>
        <v>BFA</v>
      </c>
      <c r="E11" s="132" t="str">
        <f>VLOOKUP(A11,Lists!$B$2:$G$200,5,FALSE)</f>
        <v>Conflict,Displacement,Violence</v>
      </c>
      <c r="F11" s="236">
        <f t="shared" si="0"/>
        <v>3.7</v>
      </c>
      <c r="G11" s="129">
        <f t="shared" si="1"/>
        <v>4</v>
      </c>
      <c r="H11" s="129" t="str">
        <f t="shared" si="2"/>
        <v>High</v>
      </c>
      <c r="I11" s="237" t="str">
        <f>INDEX(Trends!$D$3:$D$404,MATCH(B11,Trends!$C$3:$C$404,0))</f>
        <v>Decreasing</v>
      </c>
      <c r="J11" s="129" t="str">
        <f>VLOOKUP($B11,Reliability!$A$3:$I$170,9,FALSE)</f>
        <v>High</v>
      </c>
      <c r="K11" s="238">
        <f t="shared" si="3"/>
        <v>4.0999999999999996</v>
      </c>
      <c r="L11" s="238">
        <f>VLOOKUP($B11,'Impact of the crisis'!$C$6:$N$170,12,FALSE)</f>
        <v>4.5999999999999996</v>
      </c>
      <c r="M11" s="238">
        <f>VLOOKUP($B11,'Impact of the crisis'!$C$6:$AB$170,26,FALSE)</f>
        <v>3.8</v>
      </c>
      <c r="N11" s="238">
        <f>VLOOKUP($B11,'Conditions of people affected'!$C$6:$R$170,16,FALSE)</f>
        <v>3.6</v>
      </c>
      <c r="O11" s="238">
        <f>VLOOKUP($B11,'Conditions of people affected'!$C$6:$R$170,9,FALSE)</f>
        <v>4.2</v>
      </c>
      <c r="P11" s="238">
        <f>VLOOKUP($B11,'Conditions of people affected'!$C$6:$R$170,15,FALSE)</f>
        <v>3</v>
      </c>
      <c r="Q11" s="238">
        <f t="shared" si="4"/>
        <v>3.6</v>
      </c>
      <c r="R11" s="238">
        <f>VLOOKUP($B11,'Complexity of the crisis'!$C$6:$AN$170,22,FALSE)</f>
        <v>3.1</v>
      </c>
      <c r="S11" s="238">
        <f>VLOOKUP($B11,'Complexity of the crisis'!$C$6:$AN$170,38,FALSE)</f>
        <v>4</v>
      </c>
      <c r="T11" s="133" t="str">
        <f>VLOOKUP(B11,Lists!$C$3:$E$163,3,FALSE)</f>
        <v>Africa</v>
      </c>
      <c r="U11" s="134">
        <f>VLOOKUP(B11,'INFORM Severity - hidden'!$C$5:$V$200,20,FALSE)</f>
        <v>44925</v>
      </c>
    </row>
    <row r="12" spans="1:21" x14ac:dyDescent="0.25">
      <c r="A12" s="130" t="str">
        <f t="array" ref="A12">IFERROR(INDEX(Lists!$B$2:$B$200,SMALL(IF(Lists!$I$2:$I$200="Individual",ROW(Lists!$B$2:$B$200)),ROW(8:8))-1,1),"")</f>
        <v>Rohingya refugee crisis</v>
      </c>
      <c r="B12" s="131" t="str">
        <f>VLOOKUP(A12,Lists!$B$2:$G$200,2,FALSE)</f>
        <v>BGD002</v>
      </c>
      <c r="C12" s="131" t="str">
        <f>VLOOKUP(B12,'INFORM Severity - hidden'!$C$5:$D$200,2,FALSE)</f>
        <v>Bangladesh</v>
      </c>
      <c r="D12" s="131" t="str">
        <f>VLOOKUP(A12,Lists!$B$2:$G$200,3,FALSE)</f>
        <v>BGD</v>
      </c>
      <c r="E12" s="132" t="str">
        <f>VLOOKUP(A12,Lists!$B$2:$G$200,5,FALSE)</f>
        <v>Conflict,Violence,Displacement</v>
      </c>
      <c r="F12" s="236">
        <f t="shared" si="0"/>
        <v>3</v>
      </c>
      <c r="G12" s="129">
        <f t="shared" si="1"/>
        <v>3</v>
      </c>
      <c r="H12" s="129" t="str">
        <f t="shared" si="2"/>
        <v>Medium</v>
      </c>
      <c r="I12" s="237" t="str">
        <f>INDEX(Trends!$D$3:$D$404,MATCH(B12,Trends!$C$3:$C$404,0))</f>
        <v>Stable</v>
      </c>
      <c r="J12" s="129" t="str">
        <f>VLOOKUP($B12,Reliability!$A$3:$I$170,9,FALSE)</f>
        <v>High</v>
      </c>
      <c r="K12" s="238">
        <f t="shared" si="3"/>
        <v>2.8</v>
      </c>
      <c r="L12" s="238">
        <f>VLOOKUP($B12,'Impact of the crisis'!$C$6:$N$170,12,FALSE)</f>
        <v>0.2</v>
      </c>
      <c r="M12" s="238">
        <f>VLOOKUP($B12,'Impact of the crisis'!$C$6:$AB$170,26,FALSE)</f>
        <v>3.7</v>
      </c>
      <c r="N12" s="238">
        <f>VLOOKUP($B12,'Conditions of people affected'!$C$6:$R$170,16,FALSE)</f>
        <v>3.3</v>
      </c>
      <c r="O12" s="238">
        <f>VLOOKUP($B12,'Conditions of people affected'!$C$6:$R$170,9,FALSE)</f>
        <v>3.6</v>
      </c>
      <c r="P12" s="238">
        <f>VLOOKUP($B12,'Conditions of people affected'!$C$6:$R$170,15,FALSE)</f>
        <v>3</v>
      </c>
      <c r="Q12" s="238">
        <f t="shared" si="4"/>
        <v>2.6</v>
      </c>
      <c r="R12" s="238">
        <f>VLOOKUP($B12,'Complexity of the crisis'!$C$6:$AN$170,22,FALSE)</f>
        <v>2.6</v>
      </c>
      <c r="S12" s="238">
        <f>VLOOKUP($B12,'Complexity of the crisis'!$C$6:$AN$170,38,FALSE)</f>
        <v>2.5</v>
      </c>
      <c r="T12" s="133" t="str">
        <f>VLOOKUP(B12,Lists!$C$3:$E$163,3,FALSE)</f>
        <v>Asia</v>
      </c>
      <c r="U12" s="134">
        <f>VLOOKUP(B12,'INFORM Severity - hidden'!$C$5:$V$200,20,FALSE)</f>
        <v>44955</v>
      </c>
    </row>
    <row r="13" spans="1:21" x14ac:dyDescent="0.25">
      <c r="A13" s="130" t="str">
        <f t="array" ref="A13">IFERROR(INDEX(Lists!$B$2:$B$200,SMALL(IF(Lists!$I$2:$I$200="Individual",ROW(Lists!$B$2:$B$200)),ROW(9:9))-1,1),"")</f>
        <v>Venezuela displacement in Brazil</v>
      </c>
      <c r="B13" s="131" t="str">
        <f>VLOOKUP(A13,Lists!$B$2:$G$200,2,FALSE)</f>
        <v>BRA002</v>
      </c>
      <c r="C13" s="131" t="str">
        <f>VLOOKUP(B13,'INFORM Severity - hidden'!$C$5:$D$200,2,FALSE)</f>
        <v>Brazil</v>
      </c>
      <c r="D13" s="131" t="str">
        <f>VLOOKUP(A13,Lists!$B$2:$G$200,3,FALSE)</f>
        <v>BRA</v>
      </c>
      <c r="E13" s="132" t="str">
        <f>VLOOKUP(A13,Lists!$B$2:$G$200,5,FALSE)</f>
        <v>Displacement</v>
      </c>
      <c r="F13" s="236">
        <f t="shared" si="0"/>
        <v>2.6</v>
      </c>
      <c r="G13" s="129">
        <f t="shared" si="1"/>
        <v>3</v>
      </c>
      <c r="H13" s="129" t="str">
        <f t="shared" si="2"/>
        <v>Medium</v>
      </c>
      <c r="I13" s="237" t="str">
        <f>INDEX(Trends!$D$3:$D$404,MATCH(B13,Trends!$C$3:$C$404,0))</f>
        <v>Increasing</v>
      </c>
      <c r="J13" s="129" t="str">
        <f>VLOOKUP($B13,Reliability!$A$3:$I$170,9,FALSE)</f>
        <v>High</v>
      </c>
      <c r="K13" s="238">
        <f t="shared" si="3"/>
        <v>3.6</v>
      </c>
      <c r="L13" s="238">
        <f>VLOOKUP($B13,'Impact of the crisis'!$C$6:$N$170,12,FALSE)</f>
        <v>4.3</v>
      </c>
      <c r="M13" s="238">
        <f>VLOOKUP($B13,'Impact of the crisis'!$C$6:$AB$170,26,FALSE)</f>
        <v>3.2</v>
      </c>
      <c r="N13" s="238">
        <f>VLOOKUP($B13,'Conditions of people affected'!$C$6:$R$170,16,FALSE)</f>
        <v>1.75</v>
      </c>
      <c r="O13" s="238">
        <f>VLOOKUP($B13,'Conditions of people affected'!$C$6:$R$170,9,FALSE)</f>
        <v>2.5</v>
      </c>
      <c r="P13" s="238">
        <f>VLOOKUP($B13,'Conditions of people affected'!$C$6:$R$170,15,FALSE)</f>
        <v>1</v>
      </c>
      <c r="Q13" s="238">
        <f t="shared" si="4"/>
        <v>3</v>
      </c>
      <c r="R13" s="238">
        <f>VLOOKUP($B13,'Complexity of the crisis'!$C$6:$AN$170,22,FALSE)</f>
        <v>2.9</v>
      </c>
      <c r="S13" s="238">
        <f>VLOOKUP($B13,'Complexity of the crisis'!$C$6:$AN$170,38,FALSE)</f>
        <v>3</v>
      </c>
      <c r="T13" s="133" t="str">
        <f>VLOOKUP(B13,Lists!$C$3:$E$163,3,FALSE)</f>
        <v>Americas</v>
      </c>
      <c r="U13" s="134">
        <f>VLOOKUP(B13,'INFORM Severity - hidden'!$C$5:$V$200,20,FALSE)</f>
        <v>44957</v>
      </c>
    </row>
    <row r="14" spans="1:21" x14ac:dyDescent="0.25">
      <c r="A14" s="130" t="str">
        <f t="array" ref="A14">IFERROR(INDEX(Lists!$B$2:$B$200,SMALL(IF(Lists!$I$2:$I$200="Individual",ROW(Lists!$B$2:$B$200)),ROW(10:10))-1,1),"")</f>
        <v>Floods in rainy season 2022</v>
      </c>
      <c r="B14" s="131" t="str">
        <f>VLOOKUP(A14,Lists!$B$2:$G$200,2,FALSE)</f>
        <v>BRA003</v>
      </c>
      <c r="C14" s="131" t="str">
        <f>VLOOKUP(B14,'INFORM Severity - hidden'!$C$5:$D$200,2,FALSE)</f>
        <v>Brazil</v>
      </c>
      <c r="D14" s="131" t="str">
        <f>VLOOKUP(A14,Lists!$B$2:$G$200,3,FALSE)</f>
        <v>BRA</v>
      </c>
      <c r="E14" s="132" t="str">
        <f>VLOOKUP(A14,Lists!$B$2:$G$200,5,FALSE)</f>
        <v>Floods</v>
      </c>
      <c r="F14" s="236">
        <f t="shared" si="0"/>
        <v>2</v>
      </c>
      <c r="G14" s="129">
        <f t="shared" si="1"/>
        <v>2</v>
      </c>
      <c r="H14" s="129" t="str">
        <f t="shared" si="2"/>
        <v>Low</v>
      </c>
      <c r="I14" s="237" t="str">
        <f>INDEX(Trends!$D$3:$D$404,MATCH(B14,Trends!$C$3:$C$404,0))</f>
        <v>Stable</v>
      </c>
      <c r="J14" s="129" t="str">
        <f>VLOOKUP($B14,Reliability!$A$3:$I$170,9,FALSE)</f>
        <v>Very High</v>
      </c>
      <c r="K14" s="238">
        <f t="shared" si="3"/>
        <v>3</v>
      </c>
      <c r="L14" s="238">
        <f>VLOOKUP($B14,'Impact of the crisis'!$C$6:$N$170,12,FALSE)</f>
        <v>4.3</v>
      </c>
      <c r="M14" s="238">
        <f>VLOOKUP($B14,'Impact of the crisis'!$C$6:$AB$170,26,FALSE)</f>
        <v>2.1</v>
      </c>
      <c r="N14" s="238">
        <f>VLOOKUP($B14,'Conditions of people affected'!$C$6:$R$170,16,FALSE)</f>
        <v>0.7</v>
      </c>
      <c r="O14" s="238">
        <f>VLOOKUP($B14,'Conditions of people affected'!$C$6:$R$170,9,FALSE)</f>
        <v>0.4</v>
      </c>
      <c r="P14" s="238">
        <f>VLOOKUP($B14,'Conditions of people affected'!$C$6:$R$170,15,FALSE)</f>
        <v>1</v>
      </c>
      <c r="Q14" s="238">
        <f t="shared" si="4"/>
        <v>3</v>
      </c>
      <c r="R14" s="238">
        <f>VLOOKUP($B14,'Complexity of the crisis'!$C$6:$AN$170,22,FALSE)</f>
        <v>2.9</v>
      </c>
      <c r="S14" s="238">
        <f>VLOOKUP($B14,'Complexity of the crisis'!$C$6:$AN$170,38,FALSE)</f>
        <v>3</v>
      </c>
      <c r="T14" s="133" t="str">
        <f>VLOOKUP(B14,Lists!$C$3:$E$163,3,FALSE)</f>
        <v>Americas</v>
      </c>
      <c r="U14" s="134">
        <f>VLOOKUP(B14,'INFORM Severity - hidden'!$C$5:$V$200,20,FALSE)</f>
        <v>44957</v>
      </c>
    </row>
    <row r="15" spans="1:21" x14ac:dyDescent="0.25">
      <c r="A15" s="130" t="str">
        <f t="array" ref="A15">IFERROR(INDEX(Lists!$B$2:$B$200,SMALL(IF(Lists!$I$2:$I$200="Individual",ROW(Lists!$B$2:$B$200)),ROW(11:11))-1,1),"")</f>
        <v>Complex crisis in CAR</v>
      </c>
      <c r="B15" s="131" t="str">
        <f>VLOOKUP(A15,Lists!$B$2:$G$200,2,FALSE)</f>
        <v>CAF001</v>
      </c>
      <c r="C15" s="131" t="str">
        <f>VLOOKUP(B15,'INFORM Severity - hidden'!$C$5:$D$200,2,FALSE)</f>
        <v>CAR</v>
      </c>
      <c r="D15" s="131" t="str">
        <f>VLOOKUP(A15,Lists!$B$2:$G$200,3,FALSE)</f>
        <v>CAF</v>
      </c>
      <c r="E15" s="132" t="str">
        <f>VLOOKUP(A15,Lists!$B$2:$G$200,5,FALSE)</f>
        <v>Conflict,Displacement</v>
      </c>
      <c r="F15" s="236">
        <f t="shared" si="0"/>
        <v>4.0999999999999996</v>
      </c>
      <c r="G15" s="129">
        <f t="shared" si="1"/>
        <v>5</v>
      </c>
      <c r="H15" s="129" t="str">
        <f t="shared" si="2"/>
        <v>Very High</v>
      </c>
      <c r="I15" s="237" t="str">
        <f>INDEX(Trends!$D$3:$D$404,MATCH(B15,Trends!$C$3:$C$404,0))</f>
        <v>Stable</v>
      </c>
      <c r="J15" s="129" t="str">
        <f>VLOOKUP($B15,Reliability!$A$3:$I$170,9,FALSE)</f>
        <v>Very High</v>
      </c>
      <c r="K15" s="238">
        <f t="shared" si="3"/>
        <v>4.2</v>
      </c>
      <c r="L15" s="238">
        <f>VLOOKUP($B15,'Impact of the crisis'!$C$6:$N$170,12,FALSE)</f>
        <v>4.4000000000000004</v>
      </c>
      <c r="M15" s="238">
        <f>VLOOKUP($B15,'Impact of the crisis'!$C$6:$AB$170,26,FALSE)</f>
        <v>4.0999999999999996</v>
      </c>
      <c r="N15" s="238">
        <f>VLOOKUP($B15,'Conditions of people affected'!$C$6:$R$170,16,FALSE)</f>
        <v>4.0999999999999996</v>
      </c>
      <c r="O15" s="238">
        <f>VLOOKUP($B15,'Conditions of people affected'!$C$6:$R$170,9,FALSE)</f>
        <v>4.2</v>
      </c>
      <c r="P15" s="238">
        <f>VLOOKUP($B15,'Conditions of people affected'!$C$6:$R$170,15,FALSE)</f>
        <v>4</v>
      </c>
      <c r="Q15" s="238">
        <f t="shared" si="4"/>
        <v>4</v>
      </c>
      <c r="R15" s="238">
        <f>VLOOKUP($B15,'Complexity of the crisis'!$C$6:$AN$170,22,FALSE)</f>
        <v>3.9</v>
      </c>
      <c r="S15" s="238">
        <f>VLOOKUP($B15,'Complexity of the crisis'!$C$6:$AN$170,38,FALSE)</f>
        <v>4</v>
      </c>
      <c r="T15" s="133" t="str">
        <f>VLOOKUP(B15,Lists!$C$3:$E$163,3,FALSE)</f>
        <v>Africa</v>
      </c>
      <c r="U15" s="134">
        <f>VLOOKUP(B15,'INFORM Severity - hidden'!$C$5:$V$200,20,FALSE)</f>
        <v>44935</v>
      </c>
    </row>
    <row r="16" spans="1:21" x14ac:dyDescent="0.25">
      <c r="A16" s="130" t="str">
        <f t="array" ref="A16">IFERROR(INDEX(Lists!$B$2:$B$200,SMALL(IF(Lists!$I$2:$I$200="Individual",ROW(Lists!$B$2:$B$200)),ROW(12:12))-1,1),"")</f>
        <v>Venezuela displacement in Chile</v>
      </c>
      <c r="B16" s="131" t="str">
        <f>VLOOKUP(A16,Lists!$B$2:$G$200,2,FALSE)</f>
        <v>CHL002</v>
      </c>
      <c r="C16" s="131" t="str">
        <f>VLOOKUP(B16,'INFORM Severity - hidden'!$C$5:$D$200,2,FALSE)</f>
        <v>Chile</v>
      </c>
      <c r="D16" s="131" t="str">
        <f>VLOOKUP(A16,Lists!$B$2:$G$200,3,FALSE)</f>
        <v>CHL</v>
      </c>
      <c r="E16" s="132" t="str">
        <f>VLOOKUP(A16,Lists!$B$2:$G$200,5,FALSE)</f>
        <v>Displacement</v>
      </c>
      <c r="F16" s="236">
        <f t="shared" si="0"/>
        <v>2.5</v>
      </c>
      <c r="G16" s="129">
        <f t="shared" si="1"/>
        <v>3</v>
      </c>
      <c r="H16" s="129" t="str">
        <f t="shared" si="2"/>
        <v>Medium</v>
      </c>
      <c r="I16" s="237" t="str">
        <f>INDEX(Trends!$D$3:$D$404,MATCH(B16,Trends!$C$3:$C$404,0))</f>
        <v>Decreasing</v>
      </c>
      <c r="J16" s="129" t="str">
        <f>VLOOKUP($B16,Reliability!$A$3:$I$170,9,FALSE)</f>
        <v>Very High</v>
      </c>
      <c r="K16" s="238">
        <f t="shared" si="3"/>
        <v>3.7</v>
      </c>
      <c r="L16" s="238">
        <f>VLOOKUP($B16,'Impact of the crisis'!$C$6:$N$170,12,FALSE)</f>
        <v>4.8</v>
      </c>
      <c r="M16" s="238">
        <f>VLOOKUP($B16,'Impact of the crisis'!$C$6:$AB$170,26,FALSE)</f>
        <v>2.8</v>
      </c>
      <c r="N16" s="238">
        <f>VLOOKUP($B16,'Conditions of people affected'!$C$6:$R$170,16,FALSE)</f>
        <v>2.4</v>
      </c>
      <c r="O16" s="238">
        <f>VLOOKUP($B16,'Conditions of people affected'!$C$6:$R$170,9,FALSE)</f>
        <v>2.8</v>
      </c>
      <c r="P16" s="238">
        <f>VLOOKUP($B16,'Conditions of people affected'!$C$6:$R$170,15,FALSE)</f>
        <v>2</v>
      </c>
      <c r="Q16" s="238">
        <f t="shared" si="4"/>
        <v>1.7</v>
      </c>
      <c r="R16" s="238">
        <f>VLOOKUP($B16,'Complexity of the crisis'!$C$6:$AN$170,22,FALSE)</f>
        <v>1.3</v>
      </c>
      <c r="S16" s="238">
        <f>VLOOKUP($B16,'Complexity of the crisis'!$C$6:$AN$170,38,FALSE)</f>
        <v>2</v>
      </c>
      <c r="T16" s="133" t="str">
        <f>VLOOKUP(B16,Lists!$C$3:$E$163,3,FALSE)</f>
        <v>Americas</v>
      </c>
      <c r="U16" s="134">
        <f>VLOOKUP(B16,'INFORM Severity - hidden'!$C$5:$V$200,20,FALSE)</f>
        <v>44918</v>
      </c>
    </row>
    <row r="17" spans="1:21" x14ac:dyDescent="0.25">
      <c r="A17" s="130" t="str">
        <f t="array" ref="A17">IFERROR(INDEX(Lists!$B$2:$B$200,SMALL(IF(Lists!$I$2:$I$200="Individual",ROW(Lists!$B$2:$B$200)),ROW(13:13))-1,1),"")</f>
        <v>Boko Haram in Cameroon</v>
      </c>
      <c r="B17" s="131" t="str">
        <f>VLOOKUP(A17,Lists!$B$2:$G$200,2,FALSE)</f>
        <v>CMR002</v>
      </c>
      <c r="C17" s="131" t="str">
        <f>VLOOKUP(B17,'INFORM Severity - hidden'!$C$5:$D$200,2,FALSE)</f>
        <v>Cameroon</v>
      </c>
      <c r="D17" s="131" t="str">
        <f>VLOOKUP(A17,Lists!$B$2:$G$200,3,FALSE)</f>
        <v>CMR</v>
      </c>
      <c r="E17" s="132" t="str">
        <f>VLOOKUP(A17,Lists!$B$2:$G$200,5,FALSE)</f>
        <v>Conflict</v>
      </c>
      <c r="F17" s="236">
        <f t="shared" si="0"/>
        <v>3.5</v>
      </c>
      <c r="G17" s="129">
        <f t="shared" si="1"/>
        <v>4</v>
      </c>
      <c r="H17" s="129" t="str">
        <f t="shared" si="2"/>
        <v>High</v>
      </c>
      <c r="I17" s="237" t="str">
        <f>INDEX(Trends!$D$3:$D$404,MATCH(B17,Trends!$C$3:$C$404,0))</f>
        <v>Stable</v>
      </c>
      <c r="J17" s="129" t="str">
        <f>VLOOKUP($B17,Reliability!$A$3:$I$170,9,FALSE)</f>
        <v>High</v>
      </c>
      <c r="K17" s="238">
        <f t="shared" si="3"/>
        <v>2.9</v>
      </c>
      <c r="L17" s="238">
        <f>VLOOKUP($B17,'Impact of the crisis'!$C$6:$N$170,12,FALSE)</f>
        <v>1.4</v>
      </c>
      <c r="M17" s="238">
        <f>VLOOKUP($B17,'Impact of the crisis'!$C$6:$AB$170,26,FALSE)</f>
        <v>3.5</v>
      </c>
      <c r="N17" s="238">
        <f>VLOOKUP($B17,'Conditions of people affected'!$C$6:$R$170,16,FALSE)</f>
        <v>3.75</v>
      </c>
      <c r="O17" s="238">
        <f>VLOOKUP($B17,'Conditions of people affected'!$C$6:$R$170,9,FALSE)</f>
        <v>3.5</v>
      </c>
      <c r="P17" s="238">
        <f>VLOOKUP($B17,'Conditions of people affected'!$C$6:$R$170,15,FALSE)</f>
        <v>4</v>
      </c>
      <c r="Q17" s="238">
        <f t="shared" si="4"/>
        <v>3.4</v>
      </c>
      <c r="R17" s="238">
        <f>VLOOKUP($B17,'Complexity of the crisis'!$C$6:$AN$170,22,FALSE)</f>
        <v>3.7</v>
      </c>
      <c r="S17" s="238">
        <f>VLOOKUP($B17,'Complexity of the crisis'!$C$6:$AN$170,38,FALSE)</f>
        <v>3</v>
      </c>
      <c r="T17" s="133" t="str">
        <f>VLOOKUP(B17,Lists!$C$3:$E$163,3,FALSE)</f>
        <v>Africa</v>
      </c>
      <c r="U17" s="134">
        <f>VLOOKUP(B17,'INFORM Severity - hidden'!$C$5:$V$200,20,FALSE)</f>
        <v>44897</v>
      </c>
    </row>
    <row r="18" spans="1:21" x14ac:dyDescent="0.25">
      <c r="A18" s="130" t="str">
        <f t="array" ref="A18">IFERROR(INDEX(Lists!$B$2:$B$200,SMALL(IF(Lists!$I$2:$I$200="Individual",ROW(Lists!$B$2:$B$200)),ROW(14:14))-1,1),"")</f>
        <v>Anglophone Crisis in Cameroon</v>
      </c>
      <c r="B18" s="131" t="str">
        <f>VLOOKUP(A18,Lists!$B$2:$G$200,2,FALSE)</f>
        <v>CMR003</v>
      </c>
      <c r="C18" s="131" t="str">
        <f>VLOOKUP(B18,'INFORM Severity - hidden'!$C$5:$D$200,2,FALSE)</f>
        <v>Cameroon</v>
      </c>
      <c r="D18" s="131" t="str">
        <f>VLOOKUP(A18,Lists!$B$2:$G$200,3,FALSE)</f>
        <v>CMR</v>
      </c>
      <c r="E18" s="132" t="str">
        <f>VLOOKUP(A18,Lists!$B$2:$G$200,5,FALSE)</f>
        <v>Conflict</v>
      </c>
      <c r="F18" s="236">
        <f t="shared" si="0"/>
        <v>3.4</v>
      </c>
      <c r="G18" s="129">
        <f t="shared" si="1"/>
        <v>4</v>
      </c>
      <c r="H18" s="129" t="str">
        <f t="shared" si="2"/>
        <v>High</v>
      </c>
      <c r="I18" s="237" t="str">
        <f>INDEX(Trends!$D$3:$D$404,MATCH(B18,Trends!$C$3:$C$404,0))</f>
        <v>Stable</v>
      </c>
      <c r="J18" s="129" t="str">
        <f>VLOOKUP($B18,Reliability!$A$3:$I$170,9,FALSE)</f>
        <v>High</v>
      </c>
      <c r="K18" s="238">
        <f t="shared" si="3"/>
        <v>3.2</v>
      </c>
      <c r="L18" s="238">
        <f>VLOOKUP($B18,'Impact of the crisis'!$C$6:$N$170,12,FALSE)</f>
        <v>2.6</v>
      </c>
      <c r="M18" s="238">
        <f>VLOOKUP($B18,'Impact of the crisis'!$C$6:$AB$170,26,FALSE)</f>
        <v>3.5</v>
      </c>
      <c r="N18" s="238">
        <f>VLOOKUP($B18,'Conditions of people affected'!$C$6:$R$170,16,FALSE)</f>
        <v>3.4</v>
      </c>
      <c r="O18" s="238">
        <f>VLOOKUP($B18,'Conditions of people affected'!$C$6:$R$170,9,FALSE)</f>
        <v>3.8</v>
      </c>
      <c r="P18" s="238">
        <f>VLOOKUP($B18,'Conditions of people affected'!$C$6:$R$170,15,FALSE)</f>
        <v>3</v>
      </c>
      <c r="Q18" s="238">
        <f t="shared" si="4"/>
        <v>3.6</v>
      </c>
      <c r="R18" s="238">
        <f>VLOOKUP($B18,'Complexity of the crisis'!$C$6:$AN$170,22,FALSE)</f>
        <v>3.7</v>
      </c>
      <c r="S18" s="238">
        <f>VLOOKUP($B18,'Complexity of the crisis'!$C$6:$AN$170,38,FALSE)</f>
        <v>3.5</v>
      </c>
      <c r="T18" s="133" t="str">
        <f>VLOOKUP(B18,Lists!$C$3:$E$163,3,FALSE)</f>
        <v>Africa</v>
      </c>
      <c r="U18" s="134">
        <f>VLOOKUP(B18,'INFORM Severity - hidden'!$C$5:$V$200,20,FALSE)</f>
        <v>44897</v>
      </c>
    </row>
    <row r="19" spans="1:21" x14ac:dyDescent="0.25">
      <c r="A19" s="130" t="str">
        <f t="array" ref="A19">IFERROR(INDEX(Lists!$B$2:$B$200,SMALL(IF(Lists!$I$2:$I$200="Individual",ROW(Lists!$B$2:$B$200)),ROW(15:15))-1,1),"")</f>
        <v>CAR refugees in Cameroon</v>
      </c>
      <c r="B19" s="131" t="str">
        <f>VLOOKUP(A19,Lists!$B$2:$G$200,2,FALSE)</f>
        <v>CMR004</v>
      </c>
      <c r="C19" s="131" t="str">
        <f>VLOOKUP(B19,'INFORM Severity - hidden'!$C$5:$D$200,2,FALSE)</f>
        <v>Cameroon</v>
      </c>
      <c r="D19" s="131" t="str">
        <f>VLOOKUP(A19,Lists!$B$2:$G$200,3,FALSE)</f>
        <v>CMR</v>
      </c>
      <c r="E19" s="132" t="str">
        <f>VLOOKUP(A19,Lists!$B$2:$G$200,5,FALSE)</f>
        <v>Conflict,Displacement</v>
      </c>
      <c r="F19" s="236">
        <f t="shared" si="0"/>
        <v>2.9</v>
      </c>
      <c r="G19" s="129">
        <f t="shared" si="1"/>
        <v>3</v>
      </c>
      <c r="H19" s="129" t="str">
        <f t="shared" si="2"/>
        <v>Medium</v>
      </c>
      <c r="I19" s="237" t="str">
        <f>INDEX(Trends!$D$3:$D$404,MATCH(B19,Trends!$C$3:$C$404,0))</f>
        <v>Stable</v>
      </c>
      <c r="J19" s="129" t="str">
        <f>VLOOKUP($B19,Reliability!$A$3:$I$170,9,FALSE)</f>
        <v>Medium</v>
      </c>
      <c r="K19" s="238">
        <f t="shared" si="3"/>
        <v>2.5</v>
      </c>
      <c r="L19" s="238">
        <f>VLOOKUP($B19,'Impact of the crisis'!$C$6:$N$170,12,FALSE)</f>
        <v>2.4</v>
      </c>
      <c r="M19" s="238">
        <f>VLOOKUP($B19,'Impact of the crisis'!$C$6:$AB$170,26,FALSE)</f>
        <v>2.5</v>
      </c>
      <c r="N19" s="238">
        <f>VLOOKUP($B19,'Conditions of people affected'!$C$6:$R$170,16,FALSE)</f>
        <v>2.9</v>
      </c>
      <c r="O19" s="238">
        <f>VLOOKUP($B19,'Conditions of people affected'!$C$6:$R$170,9,FALSE)</f>
        <v>2.8</v>
      </c>
      <c r="P19" s="238">
        <f>VLOOKUP($B19,'Conditions of people affected'!$C$6:$R$170,15,FALSE)</f>
        <v>3</v>
      </c>
      <c r="Q19" s="238">
        <f t="shared" si="4"/>
        <v>3.2</v>
      </c>
      <c r="R19" s="238">
        <f>VLOOKUP($B19,'Complexity of the crisis'!$C$6:$AN$170,22,FALSE)</f>
        <v>3.7</v>
      </c>
      <c r="S19" s="238">
        <f>VLOOKUP($B19,'Complexity of the crisis'!$C$6:$AN$170,38,FALSE)</f>
        <v>2.5</v>
      </c>
      <c r="T19" s="133" t="str">
        <f>VLOOKUP(B19,Lists!$C$3:$E$163,3,FALSE)</f>
        <v>Africa</v>
      </c>
      <c r="U19" s="134">
        <f>VLOOKUP(B19,'INFORM Severity - hidden'!$C$5:$V$200,20,FALSE)</f>
        <v>44897</v>
      </c>
    </row>
    <row r="20" spans="1:21" x14ac:dyDescent="0.25">
      <c r="A20" s="130" t="str">
        <f t="array" ref="A20">IFERROR(INDEX(Lists!$B$2:$B$200,SMALL(IF(Lists!$I$2:$I$200="Individual",ROW(Lists!$B$2:$B$200)),ROW(16:16))-1,1),"")</f>
        <v>Complex crisis in DRC</v>
      </c>
      <c r="B20" s="131" t="str">
        <f>VLOOKUP(A20,Lists!$B$2:$G$200,2,FALSE)</f>
        <v>COD001</v>
      </c>
      <c r="C20" s="131" t="str">
        <f>VLOOKUP(B20,'INFORM Severity - hidden'!$C$5:$D$200,2,FALSE)</f>
        <v>DRC</v>
      </c>
      <c r="D20" s="131" t="str">
        <f>VLOOKUP(A20,Lists!$B$2:$G$200,3,FALSE)</f>
        <v>COD</v>
      </c>
      <c r="E20" s="132" t="str">
        <f>VLOOKUP(A20,Lists!$B$2:$G$200,5,FALSE)</f>
        <v>Conflict,Displacement,Socio-political</v>
      </c>
      <c r="F20" s="236">
        <f t="shared" si="0"/>
        <v>4.2</v>
      </c>
      <c r="G20" s="129">
        <f t="shared" si="1"/>
        <v>5</v>
      </c>
      <c r="H20" s="129" t="str">
        <f t="shared" si="2"/>
        <v>Very High</v>
      </c>
      <c r="I20" s="237" t="str">
        <f>INDEX(Trends!$D$3:$D$404,MATCH(B20,Trends!$C$3:$C$404,0))</f>
        <v>Stable</v>
      </c>
      <c r="J20" s="129" t="str">
        <f>VLOOKUP($B20,Reliability!$A$3:$I$170,9,FALSE)</f>
        <v>High</v>
      </c>
      <c r="K20" s="238">
        <f t="shared" si="3"/>
        <v>4.5</v>
      </c>
      <c r="L20" s="238">
        <f>VLOOKUP($B20,'Impact of the crisis'!$C$6:$N$170,12,FALSE)</f>
        <v>5</v>
      </c>
      <c r="M20" s="238">
        <f>VLOOKUP($B20,'Impact of the crisis'!$C$6:$AB$170,26,FALSE)</f>
        <v>4.2</v>
      </c>
      <c r="N20" s="238">
        <f>VLOOKUP($B20,'Conditions of people affected'!$C$6:$R$170,16,FALSE)</f>
        <v>4</v>
      </c>
      <c r="O20" s="238">
        <f>VLOOKUP($B20,'Conditions of people affected'!$C$6:$R$170,9,FALSE)</f>
        <v>5</v>
      </c>
      <c r="P20" s="238">
        <f>VLOOKUP($B20,'Conditions of people affected'!$C$6:$R$170,15,FALSE)</f>
        <v>3</v>
      </c>
      <c r="Q20" s="238">
        <f t="shared" si="4"/>
        <v>4.4000000000000004</v>
      </c>
      <c r="R20" s="238">
        <f>VLOOKUP($B20,'Complexity of the crisis'!$C$6:$AN$170,22,FALSE)</f>
        <v>4.3</v>
      </c>
      <c r="S20" s="238">
        <f>VLOOKUP($B20,'Complexity of the crisis'!$C$6:$AN$170,38,FALSE)</f>
        <v>4.5</v>
      </c>
      <c r="T20" s="133" t="str">
        <f>VLOOKUP(B20,Lists!$C$3:$E$163,3,FALSE)</f>
        <v>Africa</v>
      </c>
      <c r="U20" s="134">
        <f>VLOOKUP(B20,'INFORM Severity - hidden'!$C$5:$V$200,20,FALSE)</f>
        <v>44895</v>
      </c>
    </row>
    <row r="21" spans="1:21" x14ac:dyDescent="0.25">
      <c r="A21" s="130" t="str">
        <f t="array" ref="A21">IFERROR(INDEX(Lists!$B$2:$B$200,SMALL(IF(Lists!$I$2:$I$200="Individual",ROW(Lists!$B$2:$B$200)),ROW(17:17))-1,1),"")</f>
        <v>Complex crisis in Congo</v>
      </c>
      <c r="B21" s="131" t="str">
        <f>VLOOKUP(A21,Lists!$B$2:$G$200,2,FALSE)</f>
        <v>COG001</v>
      </c>
      <c r="C21" s="131" t="str">
        <f>VLOOKUP(B21,'INFORM Severity - hidden'!$C$5:$D$200,2,FALSE)</f>
        <v>Congo</v>
      </c>
      <c r="D21" s="131" t="str">
        <f>VLOOKUP(A21,Lists!$B$2:$G$200,3,FALSE)</f>
        <v>COG</v>
      </c>
      <c r="E21" s="132" t="str">
        <f>VLOOKUP(A21,Lists!$B$2:$G$200,5,FALSE)</f>
        <v>Conflict</v>
      </c>
      <c r="F21" s="236">
        <f t="shared" si="0"/>
        <v>2.2000000000000002</v>
      </c>
      <c r="G21" s="129">
        <f t="shared" si="1"/>
        <v>3</v>
      </c>
      <c r="H21" s="129" t="str">
        <f t="shared" si="2"/>
        <v>Medium</v>
      </c>
      <c r="I21" s="237" t="str">
        <f>INDEX(Trends!$D$3:$D$404,MATCH(B21,Trends!$C$3:$C$404,0))</f>
        <v>Stable</v>
      </c>
      <c r="J21" s="129" t="str">
        <f>VLOOKUP($B21,Reliability!$A$3:$I$170,9,FALSE)</f>
        <v>High</v>
      </c>
      <c r="K21" s="238">
        <f t="shared" si="3"/>
        <v>2.5</v>
      </c>
      <c r="L21" s="238">
        <f>VLOOKUP($B21,'Impact of the crisis'!$C$6:$N$170,12,FALSE)</f>
        <v>3.1</v>
      </c>
      <c r="M21" s="238">
        <f>VLOOKUP($B21,'Impact of the crisis'!$C$6:$AB$170,26,FALSE)</f>
        <v>2.1</v>
      </c>
      <c r="N21" s="238">
        <f>VLOOKUP($B21,'Conditions of people affected'!$C$6:$R$170,16,FALSE)</f>
        <v>2</v>
      </c>
      <c r="O21" s="238">
        <f>VLOOKUP($B21,'Conditions of people affected'!$C$6:$R$170,9,FALSE)</f>
        <v>1</v>
      </c>
      <c r="P21" s="238">
        <f>VLOOKUP($B21,'Conditions of people affected'!$C$6:$R$170,15,FALSE)</f>
        <v>3</v>
      </c>
      <c r="Q21" s="238">
        <f t="shared" si="4"/>
        <v>2.1</v>
      </c>
      <c r="R21" s="238">
        <f>VLOOKUP($B21,'Complexity of the crisis'!$C$6:$AN$170,22,FALSE)</f>
        <v>2.9</v>
      </c>
      <c r="S21" s="238">
        <f>VLOOKUP($B21,'Complexity of the crisis'!$C$6:$AN$170,38,FALSE)</f>
        <v>1</v>
      </c>
      <c r="T21" s="133" t="str">
        <f>VLOOKUP(B21,Lists!$C$3:$E$163,3,FALSE)</f>
        <v>Africa</v>
      </c>
      <c r="U21" s="134">
        <f>VLOOKUP(B21,'INFORM Severity - hidden'!$C$5:$V$200,20,FALSE)</f>
        <v>44953</v>
      </c>
    </row>
    <row r="22" spans="1:21" x14ac:dyDescent="0.25">
      <c r="A22" s="130" t="str">
        <f t="array" ref="A22">IFERROR(INDEX(Lists!$B$2:$B$200,SMALL(IF(Lists!$I$2:$I$200="Individual",ROW(Lists!$B$2:$B$200)),ROW(18:18))-1,1),"")</f>
        <v>Complex crisis in Colombia</v>
      </c>
      <c r="B22" s="131" t="str">
        <f>VLOOKUP(A22,Lists!$B$2:$G$200,2,FALSE)</f>
        <v>COL001</v>
      </c>
      <c r="C22" s="131" t="str">
        <f>VLOOKUP(B22,'INFORM Severity - hidden'!$C$5:$D$200,2,FALSE)</f>
        <v>Colombia</v>
      </c>
      <c r="D22" s="131" t="str">
        <f>VLOOKUP(A22,Lists!$B$2:$G$200,3,FALSE)</f>
        <v>COL</v>
      </c>
      <c r="E22" s="132" t="str">
        <f>VLOOKUP(A22,Lists!$B$2:$G$200,5,FALSE)</f>
        <v>Socio-political,Conflict,Violence,Floods,Displacement</v>
      </c>
      <c r="F22" s="236">
        <f t="shared" si="0"/>
        <v>4</v>
      </c>
      <c r="G22" s="129">
        <f t="shared" si="1"/>
        <v>4</v>
      </c>
      <c r="H22" s="129" t="str">
        <f t="shared" si="2"/>
        <v>High</v>
      </c>
      <c r="I22" s="237" t="str">
        <f>INDEX(Trends!$D$3:$D$404,MATCH(B22,Trends!$C$3:$C$404,0))</f>
        <v>Stable</v>
      </c>
      <c r="J22" s="129" t="str">
        <f>VLOOKUP($B22,Reliability!$A$3:$I$170,9,FALSE)</f>
        <v>Very High</v>
      </c>
      <c r="K22" s="238">
        <f t="shared" si="3"/>
        <v>4.3</v>
      </c>
      <c r="L22" s="238">
        <f>VLOOKUP($B22,'Impact of the crisis'!$C$6:$N$170,12,FALSE)</f>
        <v>5</v>
      </c>
      <c r="M22" s="238">
        <f>VLOOKUP($B22,'Impact of the crisis'!$C$6:$AB$170,26,FALSE)</f>
        <v>3.8</v>
      </c>
      <c r="N22" s="238">
        <f>VLOOKUP($B22,'Conditions of people affected'!$C$6:$R$170,16,FALSE)</f>
        <v>4.4000000000000004</v>
      </c>
      <c r="O22" s="238">
        <f>VLOOKUP($B22,'Conditions of people affected'!$C$6:$R$170,9,FALSE)</f>
        <v>4.8</v>
      </c>
      <c r="P22" s="238">
        <f>VLOOKUP($B22,'Conditions of people affected'!$C$6:$R$170,15,FALSE)</f>
        <v>4</v>
      </c>
      <c r="Q22" s="238">
        <f t="shared" si="4"/>
        <v>3.2</v>
      </c>
      <c r="R22" s="238">
        <f>VLOOKUP($B22,'Complexity of the crisis'!$C$6:$AN$170,22,FALSE)</f>
        <v>2.9</v>
      </c>
      <c r="S22" s="238">
        <f>VLOOKUP($B22,'Complexity of the crisis'!$C$6:$AN$170,38,FALSE)</f>
        <v>3.5</v>
      </c>
      <c r="T22" s="133" t="str">
        <f>VLOOKUP(B22,Lists!$C$3:$E$163,3,FALSE)</f>
        <v>Americas</v>
      </c>
      <c r="U22" s="134">
        <f>VLOOKUP(B22,'INFORM Severity - hidden'!$C$5:$V$200,20,FALSE)</f>
        <v>44957</v>
      </c>
    </row>
    <row r="23" spans="1:21" x14ac:dyDescent="0.25">
      <c r="A23" s="130" t="str">
        <f t="array" ref="A23">IFERROR(INDEX(Lists!$B$2:$B$200,SMALL(IF(Lists!$I$2:$I$200="Individual",ROW(Lists!$B$2:$B$200)),ROW(19:19))-1,1),"")</f>
        <v>Venezuela displacement in Colombia</v>
      </c>
      <c r="B23" s="131" t="str">
        <f>VLOOKUP(A23,Lists!$B$2:$G$200,2,FALSE)</f>
        <v>COL002</v>
      </c>
      <c r="C23" s="131" t="str">
        <f>VLOOKUP(B23,'INFORM Severity - hidden'!$C$5:$D$200,2,FALSE)</f>
        <v>Colombia</v>
      </c>
      <c r="D23" s="131" t="str">
        <f>VLOOKUP(A23,Lists!$B$2:$G$200,3,FALSE)</f>
        <v>COL</v>
      </c>
      <c r="E23" s="132" t="str">
        <f>VLOOKUP(A23,Lists!$B$2:$G$200,5,FALSE)</f>
        <v>Displacement</v>
      </c>
      <c r="F23" s="236">
        <f t="shared" si="0"/>
        <v>3.5</v>
      </c>
      <c r="G23" s="129">
        <f t="shared" si="1"/>
        <v>4</v>
      </c>
      <c r="H23" s="129" t="str">
        <f t="shared" si="2"/>
        <v>High</v>
      </c>
      <c r="I23" s="237" t="str">
        <f>INDEX(Trends!$D$3:$D$404,MATCH(B23,Trends!$C$3:$C$404,0))</f>
        <v>Increasing</v>
      </c>
      <c r="J23" s="129" t="str">
        <f>VLOOKUP($B23,Reliability!$A$3:$I$170,9,FALSE)</f>
        <v>High</v>
      </c>
      <c r="K23" s="238">
        <f t="shared" si="3"/>
        <v>4.0999999999999996</v>
      </c>
      <c r="L23" s="238">
        <f>VLOOKUP($B23,'Impact of the crisis'!$C$6:$N$170,12,FALSE)</f>
        <v>4.4000000000000004</v>
      </c>
      <c r="M23" s="238">
        <f>VLOOKUP($B23,'Impact of the crisis'!$C$6:$AB$170,26,FALSE)</f>
        <v>4</v>
      </c>
      <c r="N23" s="238">
        <f>VLOOKUP($B23,'Conditions of people affected'!$C$6:$R$170,16,FALSE)</f>
        <v>3.4</v>
      </c>
      <c r="O23" s="238">
        <f>VLOOKUP($B23,'Conditions of people affected'!$C$6:$R$170,9,FALSE)</f>
        <v>3.8</v>
      </c>
      <c r="P23" s="238">
        <f>VLOOKUP($B23,'Conditions of people affected'!$C$6:$R$170,15,FALSE)</f>
        <v>3</v>
      </c>
      <c r="Q23" s="238">
        <f t="shared" si="4"/>
        <v>3.2</v>
      </c>
      <c r="R23" s="238">
        <f>VLOOKUP($B23,'Complexity of the crisis'!$C$6:$AN$170,22,FALSE)</f>
        <v>2.9</v>
      </c>
      <c r="S23" s="238">
        <f>VLOOKUP($B23,'Complexity of the crisis'!$C$6:$AN$170,38,FALSE)</f>
        <v>3.5</v>
      </c>
      <c r="T23" s="133" t="str">
        <f>VLOOKUP(B23,Lists!$C$3:$E$163,3,FALSE)</f>
        <v>Americas</v>
      </c>
      <c r="U23" s="134">
        <f>VLOOKUP(B23,'INFORM Severity - hidden'!$C$5:$V$200,20,FALSE)</f>
        <v>44957</v>
      </c>
    </row>
    <row r="24" spans="1:21" x14ac:dyDescent="0.25">
      <c r="A24" s="130" t="str">
        <f t="array" ref="A24">IFERROR(INDEX(Lists!$B$2:$B$200,SMALL(IF(Lists!$I$2:$I$200="Individual",ROW(Lists!$B$2:$B$200)),ROW(20:20))-1,1),"")</f>
        <v>Nicaraguan refugees in Costa Rica</v>
      </c>
      <c r="B24" s="131" t="str">
        <f>VLOOKUP(A24,Lists!$B$2:$G$200,2,FALSE)</f>
        <v>CRI002</v>
      </c>
      <c r="C24" s="131" t="str">
        <f>VLOOKUP(B24,'INFORM Severity - hidden'!$C$5:$D$200,2,FALSE)</f>
        <v>Costa Rica</v>
      </c>
      <c r="D24" s="131" t="str">
        <f>VLOOKUP(A24,Lists!$B$2:$G$200,3,FALSE)</f>
        <v>CRI</v>
      </c>
      <c r="E24" s="132" t="str">
        <f>VLOOKUP(A24,Lists!$B$2:$G$200,5,FALSE)</f>
        <v>Displacement</v>
      </c>
      <c r="F24" s="236">
        <f t="shared" si="0"/>
        <v>2.1</v>
      </c>
      <c r="G24" s="129">
        <f t="shared" si="1"/>
        <v>3</v>
      </c>
      <c r="H24" s="129" t="str">
        <f t="shared" si="2"/>
        <v>Medium</v>
      </c>
      <c r="I24" s="237" t="str">
        <f>INDEX(Trends!$D$3:$D$404,MATCH(B24,Trends!$C$3:$C$404,0))</f>
        <v>Stable</v>
      </c>
      <c r="J24" s="129" t="str">
        <f>VLOOKUP($B24,Reliability!$A$3:$I$170,9,FALSE)</f>
        <v>Medium</v>
      </c>
      <c r="K24" s="238">
        <f t="shared" si="3"/>
        <v>2.4</v>
      </c>
      <c r="L24" s="238">
        <f>VLOOKUP($B24,'Impact of the crisis'!$C$6:$N$170,12,FALSE)</f>
        <v>0.7</v>
      </c>
      <c r="M24" s="238">
        <f>VLOOKUP($B24,'Impact of the crisis'!$C$6:$AB$170,26,FALSE)</f>
        <v>3</v>
      </c>
      <c r="N24" s="238">
        <f>VLOOKUP($B24,'Conditions of people affected'!$C$6:$R$170,16,FALSE)</f>
        <v>2.5499999999999998</v>
      </c>
      <c r="O24" s="238">
        <f>VLOOKUP($B24,'Conditions of people affected'!$C$6:$R$170,9,FALSE)</f>
        <v>2.1</v>
      </c>
      <c r="P24" s="238">
        <f>VLOOKUP($B24,'Conditions of people affected'!$C$6:$R$170,15,FALSE)</f>
        <v>3</v>
      </c>
      <c r="Q24" s="238">
        <f t="shared" si="4"/>
        <v>1.2</v>
      </c>
      <c r="R24" s="238">
        <f>VLOOKUP($B24,'Complexity of the crisis'!$C$6:$AN$170,22,FALSE)</f>
        <v>0.9</v>
      </c>
      <c r="S24" s="238">
        <f>VLOOKUP($B24,'Complexity of the crisis'!$C$6:$AN$170,38,FALSE)</f>
        <v>1.5</v>
      </c>
      <c r="T24" s="133" t="str">
        <f>VLOOKUP(B24,Lists!$C$3:$E$163,3,FALSE)</f>
        <v>Americas</v>
      </c>
      <c r="U24" s="134">
        <f>VLOOKUP(B24,'INFORM Severity - hidden'!$C$5:$V$200,20,FALSE)</f>
        <v>44921</v>
      </c>
    </row>
    <row r="25" spans="1:21" x14ac:dyDescent="0.25">
      <c r="A25" s="130" t="str">
        <f t="array" ref="A25">IFERROR(INDEX(Lists!$B$2:$B$200,SMALL(IF(Lists!$I$2:$I$200="Individual",ROW(Lists!$B$2:$B$200)),ROW(21:21))-1,1),"")</f>
        <v>Mixed migration in Djibouti</v>
      </c>
      <c r="B25" s="131" t="str">
        <f>VLOOKUP(A25,Lists!$B$2:$G$200,2,FALSE)</f>
        <v>DJI002</v>
      </c>
      <c r="C25" s="131" t="str">
        <f>VLOOKUP(B25,'INFORM Severity - hidden'!$C$5:$D$200,2,FALSE)</f>
        <v>Djibouti</v>
      </c>
      <c r="D25" s="131" t="str">
        <f>VLOOKUP(A25,Lists!$B$2:$G$200,3,FALSE)</f>
        <v>DJI</v>
      </c>
      <c r="E25" s="132" t="str">
        <f>VLOOKUP(A25,Lists!$B$2:$G$200,5,FALSE)</f>
        <v>Displacement</v>
      </c>
      <c r="F25" s="236">
        <f t="shared" si="0"/>
        <v>2</v>
      </c>
      <c r="G25" s="129">
        <f t="shared" si="1"/>
        <v>2</v>
      </c>
      <c r="H25" s="129" t="str">
        <f t="shared" si="2"/>
        <v>Low</v>
      </c>
      <c r="I25" s="237" t="str">
        <f>INDEX(Trends!$D$3:$D$404,MATCH(B25,Trends!$C$3:$C$404,0))</f>
        <v>Increasing</v>
      </c>
      <c r="J25" s="129" t="str">
        <f>VLOOKUP($B25,Reliability!$A$3:$I$170,9,FALSE)</f>
        <v>Very High</v>
      </c>
      <c r="K25" s="238">
        <f t="shared" si="3"/>
        <v>2</v>
      </c>
      <c r="L25" s="238">
        <f>VLOOKUP($B25,'Impact of the crisis'!$C$6:$N$170,12,FALSE)</f>
        <v>1.5</v>
      </c>
      <c r="M25" s="238">
        <f>VLOOKUP($B25,'Impact of the crisis'!$C$6:$AB$170,26,FALSE)</f>
        <v>2.2000000000000002</v>
      </c>
      <c r="N25" s="238">
        <f>VLOOKUP($B25,'Conditions of people affected'!$C$6:$R$170,16,FALSE)</f>
        <v>2.1</v>
      </c>
      <c r="O25" s="238">
        <f>VLOOKUP($B25,'Conditions of people affected'!$C$6:$R$170,9,FALSE)</f>
        <v>1.2</v>
      </c>
      <c r="P25" s="238">
        <f>VLOOKUP($B25,'Conditions of people affected'!$C$6:$R$170,15,FALSE)</f>
        <v>3</v>
      </c>
      <c r="Q25" s="238">
        <f t="shared" si="4"/>
        <v>1.9</v>
      </c>
      <c r="R25" s="238">
        <f>VLOOKUP($B25,'Complexity of the crisis'!$C$6:$AN$170,22,FALSE)</f>
        <v>2.7</v>
      </c>
      <c r="S25" s="238">
        <f>VLOOKUP($B25,'Complexity of the crisis'!$C$6:$AN$170,38,FALSE)</f>
        <v>1</v>
      </c>
      <c r="T25" s="133" t="str">
        <f>VLOOKUP(B25,Lists!$C$3:$E$163,3,FALSE)</f>
        <v>Africa</v>
      </c>
      <c r="U25" s="134">
        <f>VLOOKUP(B25,'INFORM Severity - hidden'!$C$5:$V$200,20,FALSE)</f>
        <v>44953</v>
      </c>
    </row>
    <row r="26" spans="1:21" x14ac:dyDescent="0.25">
      <c r="A26" s="130" t="str">
        <f t="array" ref="A26">IFERROR(INDEX(Lists!$B$2:$B$200,SMALL(IF(Lists!$I$2:$I$200="Individual",ROW(Lists!$B$2:$B$200)),ROW(22:22))-1,1),"")</f>
        <v>Drought in Djibouti</v>
      </c>
      <c r="B26" s="131" t="str">
        <f>VLOOKUP(A26,Lists!$B$2:$G$200,2,FALSE)</f>
        <v>DJI003</v>
      </c>
      <c r="C26" s="131" t="str">
        <f>VLOOKUP(B26,'INFORM Severity - hidden'!$C$5:$D$200,2,FALSE)</f>
        <v>Djibouti</v>
      </c>
      <c r="D26" s="131" t="str">
        <f>VLOOKUP(A26,Lists!$B$2:$G$200,3,FALSE)</f>
        <v>DJI</v>
      </c>
      <c r="E26" s="132" t="str">
        <f>VLOOKUP(A26,Lists!$B$2:$G$200,5,FALSE)</f>
        <v>Drought</v>
      </c>
      <c r="F26" s="236">
        <f t="shared" si="0"/>
        <v>2.7</v>
      </c>
      <c r="G26" s="129">
        <f t="shared" si="1"/>
        <v>3</v>
      </c>
      <c r="H26" s="129" t="str">
        <f t="shared" si="2"/>
        <v>Medium</v>
      </c>
      <c r="I26" s="237" t="str">
        <f>INDEX(Trends!$D$3:$D$404,MATCH(B26,Trends!$C$3:$C$404,0))</f>
        <v>Increasing</v>
      </c>
      <c r="J26" s="129" t="str">
        <f>VLOOKUP($B26,Reliability!$A$3:$I$170,9,FALSE)</f>
        <v>High</v>
      </c>
      <c r="K26" s="238">
        <f t="shared" si="3"/>
        <v>2.6</v>
      </c>
      <c r="L26" s="238">
        <f>VLOOKUP($B26,'Impact of the crisis'!$C$6:$N$170,12,FALSE)</f>
        <v>3.2</v>
      </c>
      <c r="M26" s="238">
        <f>VLOOKUP($B26,'Impact of the crisis'!$C$6:$AB$170,26,FALSE)</f>
        <v>2.2999999999999998</v>
      </c>
      <c r="N26" s="238">
        <f>VLOOKUP($B26,'Conditions of people affected'!$C$6:$R$170,16,FALSE)</f>
        <v>2.5499999999999998</v>
      </c>
      <c r="O26" s="238">
        <f>VLOOKUP($B26,'Conditions of people affected'!$C$6:$R$170,9,FALSE)</f>
        <v>2.1</v>
      </c>
      <c r="P26" s="238">
        <f>VLOOKUP($B26,'Conditions of people affected'!$C$6:$R$170,15,FALSE)</f>
        <v>3</v>
      </c>
      <c r="Q26" s="238">
        <f t="shared" si="4"/>
        <v>2.9</v>
      </c>
      <c r="R26" s="238">
        <f>VLOOKUP($B26,'Complexity of the crisis'!$C$6:$AN$170,22,FALSE)</f>
        <v>2.7</v>
      </c>
      <c r="S26" s="238">
        <f>VLOOKUP($B26,'Complexity of the crisis'!$C$6:$AN$170,38,FALSE)</f>
        <v>3</v>
      </c>
      <c r="T26" s="133" t="str">
        <f>VLOOKUP(B26,Lists!$C$3:$E$163,3,FALSE)</f>
        <v>Africa</v>
      </c>
      <c r="U26" s="134">
        <f>VLOOKUP(B26,'INFORM Severity - hidden'!$C$5:$V$200,20,FALSE)</f>
        <v>44953</v>
      </c>
    </row>
    <row r="27" spans="1:21" x14ac:dyDescent="0.25">
      <c r="A27" s="130" t="str">
        <f t="array" ref="A27">IFERROR(INDEX(Lists!$B$2:$B$200,SMALL(IF(Lists!$I$2:$I$200="Individual",ROW(Lists!$B$2:$B$200)),ROW(23:23))-1,1),"")</f>
        <v>Venezuela displacement in Dominican Republic</v>
      </c>
      <c r="B27" s="131" t="str">
        <f>VLOOKUP(A27,Lists!$B$2:$G$200,2,FALSE)</f>
        <v>DOM002</v>
      </c>
      <c r="C27" s="131" t="str">
        <f>VLOOKUP(B27,'INFORM Severity - hidden'!$C$5:$D$200,2,FALSE)</f>
        <v>Dominican Republic</v>
      </c>
      <c r="D27" s="131" t="str">
        <f>VLOOKUP(A27,Lists!$B$2:$G$200,3,FALSE)</f>
        <v>DOM</v>
      </c>
      <c r="E27" s="132" t="str">
        <f>VLOOKUP(A27,Lists!$B$2:$G$200,5,FALSE)</f>
        <v>Displacement</v>
      </c>
      <c r="F27" s="236">
        <f t="shared" si="0"/>
        <v>2.2000000000000002</v>
      </c>
      <c r="G27" s="129">
        <f t="shared" si="1"/>
        <v>3</v>
      </c>
      <c r="H27" s="129" t="str">
        <f t="shared" si="2"/>
        <v>Medium</v>
      </c>
      <c r="I27" s="237" t="str">
        <f>INDEX(Trends!$D$3:$D$404,MATCH(B27,Trends!$C$3:$C$404,0))</f>
        <v>Increasing</v>
      </c>
      <c r="J27" s="129" t="str">
        <f>VLOOKUP($B27,Reliability!$A$3:$I$170,9,FALSE)</f>
        <v>High</v>
      </c>
      <c r="K27" s="238">
        <f t="shared" si="3"/>
        <v>3.6</v>
      </c>
      <c r="L27" s="238">
        <f>VLOOKUP($B27,'Impact of the crisis'!$C$6:$N$170,12,FALSE)</f>
        <v>4</v>
      </c>
      <c r="M27" s="238">
        <f>VLOOKUP($B27,'Impact of the crisis'!$C$6:$AB$170,26,FALSE)</f>
        <v>3.3</v>
      </c>
      <c r="N27" s="238">
        <f>VLOOKUP($B27,'Conditions of people affected'!$C$6:$R$170,16,FALSE)</f>
        <v>1.85</v>
      </c>
      <c r="O27" s="238">
        <f>VLOOKUP($B27,'Conditions of people affected'!$C$6:$R$170,9,FALSE)</f>
        <v>1.7</v>
      </c>
      <c r="P27" s="238">
        <f>VLOOKUP($B27,'Conditions of people affected'!$C$6:$R$170,15,FALSE)</f>
        <v>2</v>
      </c>
      <c r="Q27" s="238">
        <f t="shared" si="4"/>
        <v>1.5</v>
      </c>
      <c r="R27" s="238">
        <f>VLOOKUP($B27,'Complexity of the crisis'!$C$6:$AN$170,22,FALSE)</f>
        <v>1.4</v>
      </c>
      <c r="S27" s="238">
        <f>VLOOKUP($B27,'Complexity of the crisis'!$C$6:$AN$170,38,FALSE)</f>
        <v>1.5</v>
      </c>
      <c r="T27" s="133" t="str">
        <f>VLOOKUP(B27,Lists!$C$3:$E$163,3,FALSE)</f>
        <v>Americas</v>
      </c>
      <c r="U27" s="134">
        <f>VLOOKUP(B27,'INFORM Severity - hidden'!$C$5:$V$200,20,FALSE)</f>
        <v>44950</v>
      </c>
    </row>
    <row r="28" spans="1:21" x14ac:dyDescent="0.25">
      <c r="A28" s="130" t="str">
        <f t="array" ref="A28">IFERROR(INDEX(Lists!$B$2:$B$200,SMALL(IF(Lists!$I$2:$I$200="Individual",ROW(Lists!$B$2:$B$200)),ROW(24:24))-1,1),"")</f>
        <v>Mixed migration flows in Algeria</v>
      </c>
      <c r="B28" s="131" t="str">
        <f>VLOOKUP(A28,Lists!$B$2:$G$200,2,FALSE)</f>
        <v>DZA002</v>
      </c>
      <c r="C28" s="131" t="str">
        <f>VLOOKUP(B28,'INFORM Severity - hidden'!$C$5:$D$200,2,FALSE)</f>
        <v>Algeria</v>
      </c>
      <c r="D28" s="131" t="str">
        <f>VLOOKUP(A28,Lists!$B$2:$G$200,3,FALSE)</f>
        <v>DZA</v>
      </c>
      <c r="E28" s="132" t="str">
        <f>VLOOKUP(A28,Lists!$B$2:$G$200,5,FALSE)</f>
        <v>Displacement</v>
      </c>
      <c r="F28" s="236">
        <f t="shared" si="0"/>
        <v>2.7</v>
      </c>
      <c r="G28" s="129">
        <f t="shared" si="1"/>
        <v>3</v>
      </c>
      <c r="H28" s="129" t="str">
        <f t="shared" si="2"/>
        <v>Medium</v>
      </c>
      <c r="I28" s="237" t="str">
        <f>INDEX(Trends!$D$3:$D$404,MATCH(B28,Trends!$C$3:$C$404,0))</f>
        <v>Increasing</v>
      </c>
      <c r="J28" s="129" t="str">
        <f>VLOOKUP($B28,Reliability!$A$3:$I$170,9,FALSE)</f>
        <v>High</v>
      </c>
      <c r="K28" s="238">
        <f t="shared" si="3"/>
        <v>3.9</v>
      </c>
      <c r="L28" s="238">
        <f>VLOOKUP($B28,'Impact of the crisis'!$C$6:$N$170,12,FALSE)</f>
        <v>5</v>
      </c>
      <c r="M28" s="238">
        <f>VLOOKUP($B28,'Impact of the crisis'!$C$6:$AB$170,26,FALSE)</f>
        <v>3</v>
      </c>
      <c r="N28" s="238">
        <f>VLOOKUP($B28,'Conditions of people affected'!$C$6:$R$170,16,FALSE)</f>
        <v>1.7</v>
      </c>
      <c r="O28" s="238">
        <f>VLOOKUP($B28,'Conditions of people affected'!$C$6:$R$170,9,FALSE)</f>
        <v>2.4</v>
      </c>
      <c r="P28" s="238">
        <f>VLOOKUP($B28,'Conditions of people affected'!$C$6:$R$170,15,FALSE)</f>
        <v>1</v>
      </c>
      <c r="Q28" s="238">
        <f t="shared" si="4"/>
        <v>2.8</v>
      </c>
      <c r="R28" s="238">
        <f>VLOOKUP($B28,'Complexity of the crisis'!$C$6:$AN$170,22,FALSE)</f>
        <v>3</v>
      </c>
      <c r="S28" s="238">
        <f>VLOOKUP($B28,'Complexity of the crisis'!$C$6:$AN$170,38,FALSE)</f>
        <v>2.5</v>
      </c>
      <c r="T28" s="133" t="str">
        <f>VLOOKUP(B28,Lists!$C$3:$E$163,3,FALSE)</f>
        <v>Africa</v>
      </c>
      <c r="U28" s="134">
        <f>VLOOKUP(B28,'INFORM Severity - hidden'!$C$5:$V$200,20,FALSE)</f>
        <v>44953</v>
      </c>
    </row>
    <row r="29" spans="1:21" x14ac:dyDescent="0.25">
      <c r="A29" s="130" t="str">
        <f t="array" ref="A29">IFERROR(INDEX(Lists!$B$2:$B$200,SMALL(IF(Lists!$I$2:$I$200="Individual",ROW(Lists!$B$2:$B$200)),ROW(25:25))-1,1),"")</f>
        <v>Sahrawi refugees in Algeria</v>
      </c>
      <c r="B29" s="131" t="str">
        <f>VLOOKUP(A29,Lists!$B$2:$G$200,2,FALSE)</f>
        <v>DZA003</v>
      </c>
      <c r="C29" s="131" t="str">
        <f>VLOOKUP(B29,'INFORM Severity - hidden'!$C$5:$D$200,2,FALSE)</f>
        <v>Algeria</v>
      </c>
      <c r="D29" s="131" t="str">
        <f>VLOOKUP(A29,Lists!$B$2:$G$200,3,FALSE)</f>
        <v>DZA</v>
      </c>
      <c r="E29" s="132" t="str">
        <f>VLOOKUP(A29,Lists!$B$2:$G$200,5,FALSE)</f>
        <v>Displacement</v>
      </c>
      <c r="F29" s="236">
        <f t="shared" si="0"/>
        <v>2.2000000000000002</v>
      </c>
      <c r="G29" s="129">
        <f t="shared" si="1"/>
        <v>3</v>
      </c>
      <c r="H29" s="129" t="str">
        <f t="shared" si="2"/>
        <v>Medium</v>
      </c>
      <c r="I29" s="237" t="str">
        <f>INDEX(Trends!$D$3:$D$404,MATCH(B29,Trends!$C$3:$C$404,0))</f>
        <v>Increasing</v>
      </c>
      <c r="J29" s="129" t="str">
        <f>VLOOKUP($B29,Reliability!$A$3:$I$170,9,FALSE)</f>
        <v>Medium</v>
      </c>
      <c r="K29" s="238">
        <f t="shared" si="3"/>
        <v>1.6</v>
      </c>
      <c r="L29" s="238">
        <f>VLOOKUP($B29,'Impact of the crisis'!$C$6:$N$170,12,FALSE)</f>
        <v>1.1000000000000001</v>
      </c>
      <c r="M29" s="238">
        <f>VLOOKUP($B29,'Impact of the crisis'!$C$6:$AB$170,26,FALSE)</f>
        <v>1.8</v>
      </c>
      <c r="N29" s="238">
        <f>VLOOKUP($B29,'Conditions of people affected'!$C$6:$R$170,16,FALSE)</f>
        <v>2.2999999999999998</v>
      </c>
      <c r="O29" s="238">
        <f>VLOOKUP($B29,'Conditions of people affected'!$C$6:$R$170,9,FALSE)</f>
        <v>1.6</v>
      </c>
      <c r="P29" s="238">
        <f>VLOOKUP($B29,'Conditions of people affected'!$C$6:$R$170,15,FALSE)</f>
        <v>3</v>
      </c>
      <c r="Q29" s="238">
        <f t="shared" si="4"/>
        <v>2.5</v>
      </c>
      <c r="R29" s="238">
        <f>VLOOKUP($B29,'Complexity of the crisis'!$C$6:$AN$170,22,FALSE)</f>
        <v>3</v>
      </c>
      <c r="S29" s="238">
        <f>VLOOKUP($B29,'Complexity of the crisis'!$C$6:$AN$170,38,FALSE)</f>
        <v>2</v>
      </c>
      <c r="T29" s="133" t="str">
        <f>VLOOKUP(B29,Lists!$C$3:$E$163,3,FALSE)</f>
        <v>Africa</v>
      </c>
      <c r="U29" s="134">
        <f>VLOOKUP(B29,'INFORM Severity - hidden'!$C$5:$V$200,20,FALSE)</f>
        <v>44953</v>
      </c>
    </row>
    <row r="30" spans="1:21" x14ac:dyDescent="0.25">
      <c r="A30" s="130" t="str">
        <f t="array" ref="A30">IFERROR(INDEX(Lists!$B$2:$B$200,SMALL(IF(Lists!$I$2:$I$200="Individual",ROW(Lists!$B$2:$B$200)),ROW(26:26))-1,1),"")</f>
        <v>Venezuela displacement in Ecuador</v>
      </c>
      <c r="B30" s="131" t="str">
        <f>VLOOKUP(A30,Lists!$B$2:$G$200,2,FALSE)</f>
        <v>ECU002</v>
      </c>
      <c r="C30" s="131" t="str">
        <f>VLOOKUP(B30,'INFORM Severity - hidden'!$C$5:$D$200,2,FALSE)</f>
        <v>Ecuador</v>
      </c>
      <c r="D30" s="131" t="str">
        <f>VLOOKUP(A30,Lists!$B$2:$G$200,3,FALSE)</f>
        <v>ECU</v>
      </c>
      <c r="E30" s="132" t="str">
        <f>VLOOKUP(A30,Lists!$B$2:$G$200,5,FALSE)</f>
        <v>Displacement</v>
      </c>
      <c r="F30" s="236">
        <f t="shared" si="0"/>
        <v>2.8</v>
      </c>
      <c r="G30" s="129">
        <f t="shared" si="1"/>
        <v>3</v>
      </c>
      <c r="H30" s="129" t="str">
        <f t="shared" si="2"/>
        <v>Medium</v>
      </c>
      <c r="I30" s="237" t="str">
        <f>INDEX(Trends!$D$3:$D$404,MATCH(B30,Trends!$C$3:$C$404,0))</f>
        <v>Increasing</v>
      </c>
      <c r="J30" s="129" t="str">
        <f>VLOOKUP($B30,Reliability!$A$3:$I$170,9,FALSE)</f>
        <v>Very High</v>
      </c>
      <c r="K30" s="238">
        <f t="shared" si="3"/>
        <v>3.6</v>
      </c>
      <c r="L30" s="238">
        <f>VLOOKUP($B30,'Impact of the crisis'!$C$6:$N$170,12,FALSE)</f>
        <v>4.5999999999999996</v>
      </c>
      <c r="M30" s="238">
        <f>VLOOKUP($B30,'Impact of the crisis'!$C$6:$AB$170,26,FALSE)</f>
        <v>2.8</v>
      </c>
      <c r="N30" s="238">
        <f>VLOOKUP($B30,'Conditions of people affected'!$C$6:$R$170,16,FALSE)</f>
        <v>2.6</v>
      </c>
      <c r="O30" s="238">
        <f>VLOOKUP($B30,'Conditions of people affected'!$C$6:$R$170,9,FALSE)</f>
        <v>3.2</v>
      </c>
      <c r="P30" s="238">
        <f>VLOOKUP($B30,'Conditions of people affected'!$C$6:$R$170,15,FALSE)</f>
        <v>2</v>
      </c>
      <c r="Q30" s="238">
        <f t="shared" si="4"/>
        <v>2.4</v>
      </c>
      <c r="R30" s="238">
        <f>VLOOKUP($B30,'Complexity of the crisis'!$C$6:$AN$170,22,FALSE)</f>
        <v>2.2999999999999998</v>
      </c>
      <c r="S30" s="238">
        <f>VLOOKUP($B30,'Complexity of the crisis'!$C$6:$AN$170,38,FALSE)</f>
        <v>2.5</v>
      </c>
      <c r="T30" s="133" t="str">
        <f>VLOOKUP(B30,Lists!$C$3:$E$163,3,FALSE)</f>
        <v>Americas</v>
      </c>
      <c r="U30" s="134">
        <f>VLOOKUP(B30,'INFORM Severity - hidden'!$C$5:$V$200,20,FALSE)</f>
        <v>44918</v>
      </c>
    </row>
    <row r="31" spans="1:21" x14ac:dyDescent="0.25">
      <c r="A31" s="130" t="str">
        <f t="array" ref="A31">IFERROR(INDEX(Lists!$B$2:$B$200,SMALL(IF(Lists!$I$2:$I$200="Individual",ROW(Lists!$B$2:$B$200)),ROW(27:27))-1,1),"")</f>
        <v>Syrian Refugee Crisis in Egypt</v>
      </c>
      <c r="B31" s="131" t="str">
        <f>VLOOKUP(A31,Lists!$B$2:$G$200,2,FALSE)</f>
        <v>EGY002</v>
      </c>
      <c r="C31" s="131" t="str">
        <f>VLOOKUP(B31,'INFORM Severity - hidden'!$C$5:$D$200,2,FALSE)</f>
        <v>Egypt</v>
      </c>
      <c r="D31" s="131" t="str">
        <f>VLOOKUP(A31,Lists!$B$2:$G$200,3,FALSE)</f>
        <v>EGY</v>
      </c>
      <c r="E31" s="132" t="str">
        <f>VLOOKUP(A31,Lists!$B$2:$G$200,5,FALSE)</f>
        <v>Displacement</v>
      </c>
      <c r="F31" s="236">
        <f t="shared" si="0"/>
        <v>1.8</v>
      </c>
      <c r="G31" s="129">
        <f t="shared" si="1"/>
        <v>2</v>
      </c>
      <c r="H31" s="129" t="str">
        <f t="shared" si="2"/>
        <v>Low</v>
      </c>
      <c r="I31" s="237" t="str">
        <f>INDEX(Trends!$D$3:$D$404,MATCH(B31,Trends!$C$3:$C$404,0))</f>
        <v>Increasing</v>
      </c>
      <c r="J31" s="129" t="str">
        <f>VLOOKUP($B31,Reliability!$A$3:$I$170,9,FALSE)</f>
        <v>Very High</v>
      </c>
      <c r="K31" s="238">
        <f t="shared" si="3"/>
        <v>1.8</v>
      </c>
      <c r="L31" s="238">
        <f>VLOOKUP($B31,'Impact of the crisis'!$C$6:$N$170,12,FALSE)</f>
        <v>2</v>
      </c>
      <c r="M31" s="238">
        <f>VLOOKUP($B31,'Impact of the crisis'!$C$6:$AB$170,26,FALSE)</f>
        <v>1.7</v>
      </c>
      <c r="N31" s="238">
        <f>VLOOKUP($B31,'Conditions of people affected'!$C$6:$R$170,16,FALSE)</f>
        <v>1.45</v>
      </c>
      <c r="O31" s="238">
        <f>VLOOKUP($B31,'Conditions of people affected'!$C$6:$R$170,9,FALSE)</f>
        <v>1.9</v>
      </c>
      <c r="P31" s="238">
        <f>VLOOKUP($B31,'Conditions of people affected'!$C$6:$R$170,15,FALSE)</f>
        <v>1</v>
      </c>
      <c r="Q31" s="238">
        <f t="shared" si="4"/>
        <v>2.2000000000000002</v>
      </c>
      <c r="R31" s="238">
        <f>VLOOKUP($B31,'Complexity of the crisis'!$C$6:$AN$170,22,FALSE)</f>
        <v>2.8</v>
      </c>
      <c r="S31" s="238">
        <f>VLOOKUP($B31,'Complexity of the crisis'!$C$6:$AN$170,38,FALSE)</f>
        <v>1.5</v>
      </c>
      <c r="T31" s="133" t="str">
        <f>VLOOKUP(B31,Lists!$C$3:$E$163,3,FALSE)</f>
        <v>Africa</v>
      </c>
      <c r="U31" s="134">
        <f>VLOOKUP(B31,'INFORM Severity - hidden'!$C$5:$V$200,20,FALSE)</f>
        <v>44953</v>
      </c>
    </row>
    <row r="32" spans="1:21" x14ac:dyDescent="0.25">
      <c r="A32" s="130" t="str">
        <f t="array" ref="A32">IFERROR(INDEX(Lists!$B$2:$B$200,SMALL(IF(Lists!$I$2:$I$200="Individual",ROW(Lists!$B$2:$B$200)),ROW(28:28))-1,1),"")</f>
        <v>Complex crisis in Eritrea</v>
      </c>
      <c r="B32" s="131" t="str">
        <f>VLOOKUP(A32,Lists!$B$2:$G$200,2,FALSE)</f>
        <v>ERI001</v>
      </c>
      <c r="C32" s="131" t="str">
        <f>VLOOKUP(B32,'INFORM Severity - hidden'!$C$5:$D$200,2,FALSE)</f>
        <v>Eritrea</v>
      </c>
      <c r="D32" s="131" t="str">
        <f>VLOOKUP(A32,Lists!$B$2:$G$200,3,FALSE)</f>
        <v>ERI</v>
      </c>
      <c r="E32" s="132" t="str">
        <f>VLOOKUP(A32,Lists!$B$2:$G$200,5,FALSE)</f>
        <v>Socio-political,Displacement</v>
      </c>
      <c r="F32" s="236">
        <f t="shared" si="0"/>
        <v>3.5</v>
      </c>
      <c r="G32" s="129">
        <f t="shared" si="1"/>
        <v>4</v>
      </c>
      <c r="H32" s="129" t="str">
        <f t="shared" si="2"/>
        <v>High</v>
      </c>
      <c r="I32" s="237" t="str">
        <f>INDEX(Trends!$D$3:$D$404,MATCH(B32,Trends!$C$3:$C$404,0))</f>
        <v>Decreasing</v>
      </c>
      <c r="J32" s="129" t="str">
        <f>VLOOKUP($B32,Reliability!$A$3:$I$170,9,FALSE)</f>
        <v>High</v>
      </c>
      <c r="K32" s="238">
        <f t="shared" si="3"/>
        <v>3</v>
      </c>
      <c r="L32" s="238">
        <f>VLOOKUP($B32,'Impact of the crisis'!$C$6:$N$170,12,FALSE)</f>
        <v>4</v>
      </c>
      <c r="M32" s="238">
        <f>VLOOKUP($B32,'Impact of the crisis'!$C$6:$AB$170,26,FALSE)</f>
        <v>2.2999999999999998</v>
      </c>
      <c r="N32" s="238">
        <f>VLOOKUP($B32,'Conditions of people affected'!$C$6:$R$170,16,FALSE)</f>
        <v>3.25</v>
      </c>
      <c r="O32" s="238">
        <f>VLOOKUP($B32,'Conditions of people affected'!$C$6:$R$170,9,FALSE)</f>
        <v>3.5</v>
      </c>
      <c r="P32" s="238">
        <f>VLOOKUP($B32,'Conditions of people affected'!$C$6:$R$170,15,FALSE)</f>
        <v>3</v>
      </c>
      <c r="Q32" s="238">
        <f t="shared" si="4"/>
        <v>4.3</v>
      </c>
      <c r="R32" s="238">
        <f>VLOOKUP($B32,'Complexity of the crisis'!$C$6:$AN$170,22,FALSE)</f>
        <v>3.3</v>
      </c>
      <c r="S32" s="238">
        <f>VLOOKUP($B32,'Complexity of the crisis'!$C$6:$AN$170,38,FALSE)</f>
        <v>5</v>
      </c>
      <c r="T32" s="133" t="str">
        <f>VLOOKUP(B32,Lists!$C$3:$E$163,3,FALSE)</f>
        <v>Africa</v>
      </c>
      <c r="U32" s="134">
        <f>VLOOKUP(B32,'INFORM Severity - hidden'!$C$5:$V$200,20,FALSE)</f>
        <v>44951</v>
      </c>
    </row>
    <row r="33" spans="1:21" x14ac:dyDescent="0.25">
      <c r="A33" s="130" t="str">
        <f t="array" ref="A33">IFERROR(INDEX(Lists!$B$2:$B$200,SMALL(IF(Lists!$I$2:$I$200="Individual",ROW(Lists!$B$2:$B$200)),ROW(29:29))-1,1),"")</f>
        <v>Mixed migration flows in spain</v>
      </c>
      <c r="B33" s="131" t="str">
        <f>VLOOKUP(A33,Lists!$B$2:$G$200,2,FALSE)</f>
        <v>ESP002</v>
      </c>
      <c r="C33" s="131" t="str">
        <f>VLOOKUP(B33,'INFORM Severity - hidden'!$C$5:$D$200,2,FALSE)</f>
        <v>Spain</v>
      </c>
      <c r="D33" s="131" t="str">
        <f>VLOOKUP(A33,Lists!$B$2:$G$200,3,FALSE)</f>
        <v>ESP</v>
      </c>
      <c r="E33" s="132" t="str">
        <f>VLOOKUP(A33,Lists!$B$2:$G$200,5,FALSE)</f>
        <v>Displacement</v>
      </c>
      <c r="F33" s="236">
        <f t="shared" si="0"/>
        <v>1.8</v>
      </c>
      <c r="G33" s="129">
        <f t="shared" si="1"/>
        <v>2</v>
      </c>
      <c r="H33" s="129" t="str">
        <f t="shared" si="2"/>
        <v>Low</v>
      </c>
      <c r="I33" s="237" t="str">
        <f>INDEX(Trends!$D$3:$D$404,MATCH(B33,Trends!$C$3:$C$404,0))</f>
        <v>Stable</v>
      </c>
      <c r="J33" s="129" t="str">
        <f>VLOOKUP($B33,Reliability!$A$3:$I$170,9,FALSE)</f>
        <v>Very High</v>
      </c>
      <c r="K33" s="238">
        <f t="shared" si="3"/>
        <v>2.6</v>
      </c>
      <c r="L33" s="238">
        <f>VLOOKUP($B33,'Impact of the crisis'!$C$6:$N$170,12,FALSE)</f>
        <v>2.2999999999999998</v>
      </c>
      <c r="M33" s="238">
        <f>VLOOKUP($B33,'Impact of the crisis'!$C$6:$AB$170,26,FALSE)</f>
        <v>2.8</v>
      </c>
      <c r="N33" s="238">
        <f>VLOOKUP($B33,'Conditions of people affected'!$C$6:$R$170,16,FALSE)</f>
        <v>1.5</v>
      </c>
      <c r="O33" s="238">
        <f>VLOOKUP($B33,'Conditions of people affected'!$C$6:$R$170,9,FALSE)</f>
        <v>2</v>
      </c>
      <c r="P33" s="238">
        <f>VLOOKUP($B33,'Conditions of people affected'!$C$6:$R$170,15,FALSE)</f>
        <v>1</v>
      </c>
      <c r="Q33" s="238">
        <f t="shared" si="4"/>
        <v>1.6</v>
      </c>
      <c r="R33" s="238">
        <f>VLOOKUP($B33,'Complexity of the crisis'!$C$6:$AN$170,22,FALSE)</f>
        <v>1.6</v>
      </c>
      <c r="S33" s="238">
        <f>VLOOKUP($B33,'Complexity of the crisis'!$C$6:$AN$170,38,FALSE)</f>
        <v>1.5</v>
      </c>
      <c r="T33" s="133" t="str">
        <f>VLOOKUP(B33,Lists!$C$3:$E$163,3,FALSE)</f>
        <v>Europe</v>
      </c>
      <c r="U33" s="134">
        <f>VLOOKUP(B33,'INFORM Severity - hidden'!$C$5:$V$200,20,FALSE)</f>
        <v>44953</v>
      </c>
    </row>
    <row r="34" spans="1:21" x14ac:dyDescent="0.25">
      <c r="A34" s="130" t="str">
        <f t="array" ref="A34">IFERROR(INDEX(Lists!$B$2:$B$200,SMALL(IF(Lists!$I$2:$I$200="Individual",ROW(Lists!$B$2:$B$200)),ROW(30:30))-1,1),"")</f>
        <v>Complex crisis in Ethiopia</v>
      </c>
      <c r="B34" s="131" t="str">
        <f>VLOOKUP(A34,Lists!$B$2:$G$200,2,FALSE)</f>
        <v>ETH001</v>
      </c>
      <c r="C34" s="131" t="str">
        <f>VLOOKUP(B34,'INFORM Severity - hidden'!$C$5:$D$200,2,FALSE)</f>
        <v>Ethiopia</v>
      </c>
      <c r="D34" s="131" t="str">
        <f>VLOOKUP(A34,Lists!$B$2:$G$200,3,FALSE)</f>
        <v>ETH</v>
      </c>
      <c r="E34" s="132" t="str">
        <f>VLOOKUP(A34,Lists!$B$2:$G$200,5,FALSE)</f>
        <v>Displacement,Floods,Conflict</v>
      </c>
      <c r="F34" s="236">
        <f t="shared" si="0"/>
        <v>4.3</v>
      </c>
      <c r="G34" s="129">
        <f t="shared" si="1"/>
        <v>5</v>
      </c>
      <c r="H34" s="129" t="str">
        <f t="shared" si="2"/>
        <v>Very High</v>
      </c>
      <c r="I34" s="237" t="str">
        <f>INDEX(Trends!$D$3:$D$404,MATCH(B34,Trends!$C$3:$C$404,0))</f>
        <v>Stable</v>
      </c>
      <c r="J34" s="129" t="str">
        <f>VLOOKUP($B34,Reliability!$A$3:$I$170,9,FALSE)</f>
        <v>Very High</v>
      </c>
      <c r="K34" s="238">
        <f t="shared" si="3"/>
        <v>4.2</v>
      </c>
      <c r="L34" s="238">
        <f>VLOOKUP($B34,'Impact of the crisis'!$C$6:$N$170,12,FALSE)</f>
        <v>5</v>
      </c>
      <c r="M34" s="238">
        <f>VLOOKUP($B34,'Impact of the crisis'!$C$6:$AB$170,26,FALSE)</f>
        <v>3.7</v>
      </c>
      <c r="N34" s="238">
        <f>VLOOKUP($B34,'Conditions of people affected'!$C$6:$R$170,16,FALSE)</f>
        <v>4.5</v>
      </c>
      <c r="O34" s="238">
        <f>VLOOKUP($B34,'Conditions of people affected'!$C$6:$R$170,9,FALSE)</f>
        <v>5</v>
      </c>
      <c r="P34" s="238">
        <f>VLOOKUP($B34,'Conditions of people affected'!$C$6:$R$170,15,FALSE)</f>
        <v>4</v>
      </c>
      <c r="Q34" s="238">
        <f t="shared" si="4"/>
        <v>4.2</v>
      </c>
      <c r="R34" s="238">
        <f>VLOOKUP($B34,'Complexity of the crisis'!$C$6:$AN$170,22,FALSE)</f>
        <v>3.8</v>
      </c>
      <c r="S34" s="238">
        <f>VLOOKUP($B34,'Complexity of the crisis'!$C$6:$AN$170,38,FALSE)</f>
        <v>4.5</v>
      </c>
      <c r="T34" s="133" t="str">
        <f>VLOOKUP(B34,Lists!$C$3:$E$163,3,FALSE)</f>
        <v>Africa</v>
      </c>
      <c r="U34" s="134">
        <f>VLOOKUP(B34,'INFORM Severity - hidden'!$C$5:$V$200,20,FALSE)</f>
        <v>44953</v>
      </c>
    </row>
    <row r="35" spans="1:21" x14ac:dyDescent="0.25">
      <c r="A35" s="130" t="str">
        <f t="array" ref="A35">IFERROR(INDEX(Lists!$B$2:$B$200,SMALL(IF(Lists!$I$2:$I$200="Individual",ROW(Lists!$B$2:$B$200)),ROW(31:31))-1,1),"")</f>
        <v>International Displacement</v>
      </c>
      <c r="B35" s="131" t="str">
        <f>VLOOKUP(A35,Lists!$B$2:$G$200,2,FALSE)</f>
        <v>ETH003</v>
      </c>
      <c r="C35" s="131" t="str">
        <f>VLOOKUP(B35,'INFORM Severity - hidden'!$C$5:$D$200,2,FALSE)</f>
        <v>Ethiopia</v>
      </c>
      <c r="D35" s="131" t="str">
        <f>VLOOKUP(A35,Lists!$B$2:$G$200,3,FALSE)</f>
        <v>ETH</v>
      </c>
      <c r="E35" s="132" t="str">
        <f>VLOOKUP(A35,Lists!$B$2:$G$200,5,FALSE)</f>
        <v>Displacement</v>
      </c>
      <c r="F35" s="236">
        <f t="shared" si="0"/>
        <v>3.3</v>
      </c>
      <c r="G35" s="129">
        <f t="shared" si="1"/>
        <v>4</v>
      </c>
      <c r="H35" s="129" t="str">
        <f t="shared" si="2"/>
        <v>High</v>
      </c>
      <c r="I35" s="237" t="str">
        <f>INDEX(Trends!$D$3:$D$404,MATCH(B35,Trends!$C$3:$C$404,0))</f>
        <v>Increasing</v>
      </c>
      <c r="J35" s="129" t="str">
        <f>VLOOKUP($B35,Reliability!$A$3:$I$170,9,FALSE)</f>
        <v>High</v>
      </c>
      <c r="K35" s="238">
        <f t="shared" si="3"/>
        <v>3.9</v>
      </c>
      <c r="L35" s="238">
        <f>VLOOKUP($B35,'Impact of the crisis'!$C$6:$N$170,12,FALSE)</f>
        <v>5</v>
      </c>
      <c r="M35" s="238">
        <f>VLOOKUP($B35,'Impact of the crisis'!$C$6:$AB$170,26,FALSE)</f>
        <v>3</v>
      </c>
      <c r="N35" s="238">
        <f>VLOOKUP($B35,'Conditions of people affected'!$C$6:$R$170,16,FALSE)</f>
        <v>2.6</v>
      </c>
      <c r="O35" s="238">
        <f>VLOOKUP($B35,'Conditions of people affected'!$C$6:$R$170,9,FALSE)</f>
        <v>3.2</v>
      </c>
      <c r="P35" s="238">
        <f>VLOOKUP($B35,'Conditions of people affected'!$C$6:$R$170,15,FALSE)</f>
        <v>2</v>
      </c>
      <c r="Q35" s="238">
        <f t="shared" si="4"/>
        <v>3.7</v>
      </c>
      <c r="R35" s="238">
        <f>VLOOKUP($B35,'Complexity of the crisis'!$C$6:$AN$170,22,FALSE)</f>
        <v>3.8</v>
      </c>
      <c r="S35" s="238">
        <f>VLOOKUP($B35,'Complexity of the crisis'!$C$6:$AN$170,38,FALSE)</f>
        <v>3.5</v>
      </c>
      <c r="T35" s="133" t="str">
        <f>VLOOKUP(B35,Lists!$C$3:$E$163,3,FALSE)</f>
        <v>Africa</v>
      </c>
      <c r="U35" s="134">
        <f>VLOOKUP(B35,'INFORM Severity - hidden'!$C$5:$V$200,20,FALSE)</f>
        <v>44953</v>
      </c>
    </row>
    <row r="36" spans="1:21" x14ac:dyDescent="0.25">
      <c r="A36" s="130" t="str">
        <f t="array" ref="A36">IFERROR(INDEX(Lists!$B$2:$B$200,SMALL(IF(Lists!$I$2:$I$200="Individual",ROW(Lists!$B$2:$B$200)),ROW(32:32))-1,1),"")</f>
        <v>Northern Ethiopia Conflict</v>
      </c>
      <c r="B36" s="131" t="str">
        <f>VLOOKUP(A36,Lists!$B$2:$G$200,2,FALSE)</f>
        <v>ETH004</v>
      </c>
      <c r="C36" s="131" t="str">
        <f>VLOOKUP(B36,'INFORM Severity - hidden'!$C$5:$D$200,2,FALSE)</f>
        <v>Ethiopia</v>
      </c>
      <c r="D36" s="131" t="str">
        <f>VLOOKUP(A36,Lists!$B$2:$G$200,3,FALSE)</f>
        <v>ETH</v>
      </c>
      <c r="E36" s="132" t="str">
        <f>VLOOKUP(A36,Lists!$B$2:$G$200,5,FALSE)</f>
        <v>Conflict,Displacement</v>
      </c>
      <c r="F36" s="236">
        <f t="shared" si="0"/>
        <v>4.3</v>
      </c>
      <c r="G36" s="129">
        <f t="shared" si="1"/>
        <v>5</v>
      </c>
      <c r="H36" s="129" t="str">
        <f t="shared" si="2"/>
        <v>Very High</v>
      </c>
      <c r="I36" s="237" t="str">
        <f>INDEX(Trends!$D$3:$D$404,MATCH(B36,Trends!$C$3:$C$404,0))</f>
        <v>Increasing</v>
      </c>
      <c r="J36" s="129" t="str">
        <f>VLOOKUP($B36,Reliability!$A$3:$I$170,9,FALSE)</f>
        <v>Very High</v>
      </c>
      <c r="K36" s="238">
        <f t="shared" si="3"/>
        <v>3.9</v>
      </c>
      <c r="L36" s="238">
        <f>VLOOKUP($B36,'Impact of the crisis'!$C$6:$N$170,12,FALSE)</f>
        <v>2.9</v>
      </c>
      <c r="M36" s="238">
        <f>VLOOKUP($B36,'Impact of the crisis'!$C$6:$AB$170,26,FALSE)</f>
        <v>4.3</v>
      </c>
      <c r="N36" s="238">
        <f>VLOOKUP($B36,'Conditions of people affected'!$C$6:$R$170,16,FALSE)</f>
        <v>4.5</v>
      </c>
      <c r="O36" s="238">
        <f>VLOOKUP($B36,'Conditions of people affected'!$C$6:$R$170,9,FALSE)</f>
        <v>5</v>
      </c>
      <c r="P36" s="238">
        <f>VLOOKUP($B36,'Conditions of people affected'!$C$6:$R$170,15,FALSE)</f>
        <v>4</v>
      </c>
      <c r="Q36" s="238">
        <f t="shared" si="4"/>
        <v>4.2</v>
      </c>
      <c r="R36" s="238">
        <f>VLOOKUP($B36,'Complexity of the crisis'!$C$6:$AN$170,22,FALSE)</f>
        <v>3.8</v>
      </c>
      <c r="S36" s="238">
        <f>VLOOKUP($B36,'Complexity of the crisis'!$C$6:$AN$170,38,FALSE)</f>
        <v>4.5</v>
      </c>
      <c r="T36" s="133" t="str">
        <f>VLOOKUP(B36,Lists!$C$3:$E$163,3,FALSE)</f>
        <v>Africa</v>
      </c>
      <c r="U36" s="134">
        <f>VLOOKUP(B36,'INFORM Severity - hidden'!$C$5:$V$200,20,FALSE)</f>
        <v>44953</v>
      </c>
    </row>
    <row r="37" spans="1:21" x14ac:dyDescent="0.25">
      <c r="A37" s="130" t="str">
        <f t="array" ref="A37">IFERROR(INDEX(Lists!$B$2:$B$200,SMALL(IF(Lists!$I$2:$I$200="Individual",ROW(Lists!$B$2:$B$200)),ROW(33:33))-1,1),"")</f>
        <v>Drought in Ethiopia</v>
      </c>
      <c r="B37" s="131" t="str">
        <f>VLOOKUP(A37,Lists!$B$2:$G$200,2,FALSE)</f>
        <v>ETH005</v>
      </c>
      <c r="C37" s="131" t="str">
        <f>VLOOKUP(B37,'INFORM Severity - hidden'!$C$5:$D$200,2,FALSE)</f>
        <v>Ethiopia</v>
      </c>
      <c r="D37" s="131" t="str">
        <f>VLOOKUP(A37,Lists!$B$2:$G$200,3,FALSE)</f>
        <v>ETH</v>
      </c>
      <c r="E37" s="132" t="str">
        <f>VLOOKUP(A37,Lists!$B$2:$G$200,5,FALSE)</f>
        <v>Drought</v>
      </c>
      <c r="F37" s="236">
        <f t="shared" ref="F37:F68" si="5">IF(OR(N37="x",K37="x"),"x",ROUND((5-GEOMEAN(((5-K37)/5*4+1),((5-N37)/5*4+1),((5-N37)/5*4+1)))/4*3.5+Q37*0.3,1))</f>
        <v>3.7</v>
      </c>
      <c r="G37" s="129">
        <f t="shared" ref="G37:G68" si="6">IF(F37="x","x",ROUNDUP(F37,0))</f>
        <v>4</v>
      </c>
      <c r="H37" s="129" t="str">
        <f t="shared" ref="H37:H68" si="7">IF(N37="x","x",IF(K37="x","x",(IF(G37=5,"Very High",IF(G37=4,"High",IF(G37=3,"Medium",IF(G37=2,"Low","Very Low")))))))</f>
        <v>High</v>
      </c>
      <c r="I37" s="237" t="str">
        <f>INDEX(Trends!$D$3:$D$404,MATCH(B37,Trends!$C$3:$C$404,0))</f>
        <v>Increasing</v>
      </c>
      <c r="J37" s="129" t="str">
        <f>VLOOKUP($B37,Reliability!$A$3:$I$170,9,FALSE)</f>
        <v>Very High</v>
      </c>
      <c r="K37" s="238">
        <f t="shared" ref="K37:K68" si="8">IF(OR(M37="x",L37="x"),"x",ROUND((5-GEOMEAN(((5-L37)/5*4+1),((5-M37)/5*4+1),((5-M37)/5*4+1)))/4*5,1))</f>
        <v>3.2</v>
      </c>
      <c r="L37" s="238">
        <f>VLOOKUP($B37,'Impact of the crisis'!$C$6:$N$170,12,FALSE)</f>
        <v>4</v>
      </c>
      <c r="M37" s="238">
        <f>VLOOKUP($B37,'Impact of the crisis'!$C$6:$AB$170,26,FALSE)</f>
        <v>2.7</v>
      </c>
      <c r="N37" s="238">
        <f>VLOOKUP($B37,'Conditions of people affected'!$C$6:$R$170,16,FALSE)</f>
        <v>4</v>
      </c>
      <c r="O37" s="238">
        <f>VLOOKUP($B37,'Conditions of people affected'!$C$6:$R$170,9,FALSE)</f>
        <v>5</v>
      </c>
      <c r="P37" s="238">
        <f>VLOOKUP($B37,'Conditions of people affected'!$C$6:$R$170,15,FALSE)</f>
        <v>3</v>
      </c>
      <c r="Q37" s="238">
        <f t="shared" ref="Q37:Q68" si="9">IF(OR(S37="x",R37="x"),R37,ROUND((5-GEOMEAN(((5-R37)/5*4+1),((5-S37)/5*4+1)))/4*5,1))</f>
        <v>3.7</v>
      </c>
      <c r="R37" s="238">
        <f>VLOOKUP($B37,'Complexity of the crisis'!$C$6:$AN$170,22,FALSE)</f>
        <v>3.8</v>
      </c>
      <c r="S37" s="238">
        <f>VLOOKUP($B37,'Complexity of the crisis'!$C$6:$AN$170,38,FALSE)</f>
        <v>3.5</v>
      </c>
      <c r="T37" s="133" t="str">
        <f>VLOOKUP(B37,Lists!$C$3:$E$163,3,FALSE)</f>
        <v>Africa</v>
      </c>
      <c r="U37" s="134">
        <f>VLOOKUP(B37,'INFORM Severity - hidden'!$C$5:$V$200,20,FALSE)</f>
        <v>44953</v>
      </c>
    </row>
    <row r="38" spans="1:21" x14ac:dyDescent="0.25">
      <c r="A38" s="130" t="str">
        <f t="array" ref="A38">IFERROR(INDEX(Lists!$B$2:$B$200,SMALL(IF(Lists!$I$2:$I$200="Individual",ROW(Lists!$B$2:$B$200)),ROW(34:34))-1,1),"")</f>
        <v xml:space="preserve">Flood crisis in Gambia </v>
      </c>
      <c r="B38" s="131" t="str">
        <f>VLOOKUP(A38,Lists!$B$2:$G$200,2,FALSE)</f>
        <v>GMB002</v>
      </c>
      <c r="C38" s="131" t="str">
        <f>VLOOKUP(B38,'INFORM Severity - hidden'!$C$5:$D$200,2,FALSE)</f>
        <v>Gambia</v>
      </c>
      <c r="D38" s="131" t="str">
        <f>VLOOKUP(A38,Lists!$B$2:$G$200,3,FALSE)</f>
        <v>GMB</v>
      </c>
      <c r="E38" s="132" t="str">
        <f>VLOOKUP(A38,Lists!$B$2:$G$200,5,FALSE)</f>
        <v>Floods</v>
      </c>
      <c r="F38" s="236">
        <f t="shared" si="5"/>
        <v>1.6</v>
      </c>
      <c r="G38" s="129">
        <f t="shared" si="6"/>
        <v>2</v>
      </c>
      <c r="H38" s="129" t="str">
        <f t="shared" si="7"/>
        <v>Low</v>
      </c>
      <c r="I38" s="237" t="str">
        <f>INDEX(Trends!$D$3:$D$404,MATCH(B38,Trends!$C$3:$C$404,0))</f>
        <v>Decreasing</v>
      </c>
      <c r="J38" s="129" t="str">
        <f>VLOOKUP($B38,Reliability!$A$3:$I$170,9,FALSE)</f>
        <v>High</v>
      </c>
      <c r="K38" s="238">
        <f t="shared" si="8"/>
        <v>2.4</v>
      </c>
      <c r="L38" s="238">
        <f>VLOOKUP($B38,'Impact of the crisis'!$C$6:$N$170,12,FALSE)</f>
        <v>3.3</v>
      </c>
      <c r="M38" s="238">
        <f>VLOOKUP($B38,'Impact of the crisis'!$C$6:$AB$170,26,FALSE)</f>
        <v>1.8</v>
      </c>
      <c r="N38" s="238">
        <f>VLOOKUP($B38,'Conditions of people affected'!$C$6:$R$170,16,FALSE)</f>
        <v>1.05</v>
      </c>
      <c r="O38" s="238">
        <f>VLOOKUP($B38,'Conditions of people affected'!$C$6:$R$170,9,FALSE)</f>
        <v>1.1000000000000001</v>
      </c>
      <c r="P38" s="238">
        <f>VLOOKUP($B38,'Conditions of people affected'!$C$6:$R$170,15,FALSE)</f>
        <v>1</v>
      </c>
      <c r="Q38" s="238">
        <f t="shared" si="9"/>
        <v>1.8</v>
      </c>
      <c r="R38" s="238">
        <f>VLOOKUP($B38,'Complexity of the crisis'!$C$6:$AN$170,22,FALSE)</f>
        <v>2.4</v>
      </c>
      <c r="S38" s="238">
        <f>VLOOKUP($B38,'Complexity of the crisis'!$C$6:$AN$170,38,FALSE)</f>
        <v>1</v>
      </c>
      <c r="T38" s="133" t="str">
        <f>VLOOKUP(B38,Lists!$C$3:$E$163,3,FALSE)</f>
        <v>Africa</v>
      </c>
      <c r="U38" s="134">
        <f>VLOOKUP(B38,'INFORM Severity - hidden'!$C$5:$V$200,20,FALSE)</f>
        <v>44869</v>
      </c>
    </row>
    <row r="39" spans="1:21" x14ac:dyDescent="0.25">
      <c r="A39" s="130" t="str">
        <f t="array" ref="A39">IFERROR(INDEX(Lists!$B$2:$B$200,SMALL(IF(Lists!$I$2:$I$200="Individual",ROW(Lists!$B$2:$B$200)),ROW(35:35))-1,1),"")</f>
        <v>Mixed migration flows in Greece</v>
      </c>
      <c r="B39" s="131" t="str">
        <f>VLOOKUP(A39,Lists!$B$2:$G$200,2,FALSE)</f>
        <v>GRC002</v>
      </c>
      <c r="C39" s="131" t="str">
        <f>VLOOKUP(B39,'INFORM Severity - hidden'!$C$5:$D$200,2,FALSE)</f>
        <v>Greece</v>
      </c>
      <c r="D39" s="131" t="str">
        <f>VLOOKUP(A39,Lists!$B$2:$G$200,3,FALSE)</f>
        <v>GRC</v>
      </c>
      <c r="E39" s="132" t="str">
        <f>VLOOKUP(A39,Lists!$B$2:$G$200,5,FALSE)</f>
        <v>Displacement</v>
      </c>
      <c r="F39" s="236">
        <f t="shared" si="5"/>
        <v>1.4</v>
      </c>
      <c r="G39" s="129">
        <f t="shared" si="6"/>
        <v>2</v>
      </c>
      <c r="H39" s="129" t="str">
        <f t="shared" si="7"/>
        <v>Low</v>
      </c>
      <c r="I39" s="237" t="str">
        <f>INDEX(Trends!$D$3:$D$404,MATCH(B39,Trends!$C$3:$C$404,0))</f>
        <v>Stable</v>
      </c>
      <c r="J39" s="129" t="str">
        <f>VLOOKUP($B39,Reliability!$A$3:$I$170,9,FALSE)</f>
        <v>Medium</v>
      </c>
      <c r="K39" s="238">
        <f t="shared" si="8"/>
        <v>1.6</v>
      </c>
      <c r="L39" s="238">
        <f>VLOOKUP($B39,'Impact of the crisis'!$C$6:$N$170,12,FALSE)</f>
        <v>0.3</v>
      </c>
      <c r="M39" s="238">
        <f>VLOOKUP($B39,'Impact of the crisis'!$C$6:$AB$170,26,FALSE)</f>
        <v>2.2000000000000002</v>
      </c>
      <c r="N39" s="238">
        <f>VLOOKUP($B39,'Conditions of people affected'!$C$6:$R$170,16,FALSE)</f>
        <v>1.25</v>
      </c>
      <c r="O39" s="238">
        <f>VLOOKUP($B39,'Conditions of people affected'!$C$6:$R$170,9,FALSE)</f>
        <v>0.5</v>
      </c>
      <c r="P39" s="238">
        <f>VLOOKUP($B39,'Conditions of people affected'!$C$6:$R$170,15,FALSE)</f>
        <v>2</v>
      </c>
      <c r="Q39" s="238">
        <f t="shared" si="9"/>
        <v>1.5</v>
      </c>
      <c r="R39" s="238">
        <f>VLOOKUP($B39,'Complexity of the crisis'!$C$6:$AN$170,22,FALSE)</f>
        <v>1.5</v>
      </c>
      <c r="S39" s="238">
        <f>VLOOKUP($B39,'Complexity of the crisis'!$C$6:$AN$170,38,FALSE)</f>
        <v>1.5</v>
      </c>
      <c r="T39" s="133" t="str">
        <f>VLOOKUP(B39,Lists!$C$3:$E$163,3,FALSE)</f>
        <v>Europe</v>
      </c>
      <c r="U39" s="134">
        <f>VLOOKUP(B39,'INFORM Severity - hidden'!$C$5:$V$200,20,FALSE)</f>
        <v>44946</v>
      </c>
    </row>
    <row r="40" spans="1:21" x14ac:dyDescent="0.25">
      <c r="A40" s="130" t="str">
        <f t="array" ref="A40">IFERROR(INDEX(Lists!$B$2:$B$200,SMALL(IF(Lists!$I$2:$I$200="Individual",ROW(Lists!$B$2:$B$200)),ROW(36:36))-1,1),"")</f>
        <v>Complex crisis in Guatemala</v>
      </c>
      <c r="B40" s="131" t="str">
        <f>VLOOKUP(A40,Lists!$B$2:$G$200,2,FALSE)</f>
        <v>GTM001</v>
      </c>
      <c r="C40" s="131" t="str">
        <f>VLOOKUP(B40,'INFORM Severity - hidden'!$C$5:$D$200,2,FALSE)</f>
        <v>Guatemala</v>
      </c>
      <c r="D40" s="131" t="str">
        <f>VLOOKUP(A40,Lists!$B$2:$G$200,3,FALSE)</f>
        <v>GTM</v>
      </c>
      <c r="E40" s="132" t="str">
        <f>VLOOKUP(A40,Lists!$B$2:$G$200,5,FALSE)</f>
        <v>Violence,Socio-political,Other seasonal event</v>
      </c>
      <c r="F40" s="236">
        <f t="shared" si="5"/>
        <v>3.5</v>
      </c>
      <c r="G40" s="129">
        <f t="shared" si="6"/>
        <v>4</v>
      </c>
      <c r="H40" s="129" t="str">
        <f t="shared" si="7"/>
        <v>High</v>
      </c>
      <c r="I40" s="237" t="str">
        <f>INDEX(Trends!$D$3:$D$404,MATCH(B40,Trends!$C$3:$C$404,0))</f>
        <v>Decreasing</v>
      </c>
      <c r="J40" s="129" t="str">
        <f>VLOOKUP($B40,Reliability!$A$3:$I$170,9,FALSE)</f>
        <v>Very High</v>
      </c>
      <c r="K40" s="238">
        <f t="shared" si="8"/>
        <v>3.7</v>
      </c>
      <c r="L40" s="238">
        <f>VLOOKUP($B40,'Impact of the crisis'!$C$6:$N$170,12,FALSE)</f>
        <v>4.4000000000000004</v>
      </c>
      <c r="M40" s="238">
        <f>VLOOKUP($B40,'Impact of the crisis'!$C$6:$AB$170,26,FALSE)</f>
        <v>3.2</v>
      </c>
      <c r="N40" s="238">
        <f>VLOOKUP($B40,'Conditions of people affected'!$C$6:$R$170,16,FALSE)</f>
        <v>3.75</v>
      </c>
      <c r="O40" s="238">
        <f>VLOOKUP($B40,'Conditions of people affected'!$C$6:$R$170,9,FALSE)</f>
        <v>4.5</v>
      </c>
      <c r="P40" s="238">
        <f>VLOOKUP($B40,'Conditions of people affected'!$C$6:$R$170,15,FALSE)</f>
        <v>3</v>
      </c>
      <c r="Q40" s="238">
        <f t="shared" si="9"/>
        <v>3.1</v>
      </c>
      <c r="R40" s="238">
        <f>VLOOKUP($B40,'Complexity of the crisis'!$C$6:$AN$170,22,FALSE)</f>
        <v>3.2</v>
      </c>
      <c r="S40" s="238">
        <f>VLOOKUP($B40,'Complexity of the crisis'!$C$6:$AN$170,38,FALSE)</f>
        <v>3</v>
      </c>
      <c r="T40" s="133" t="str">
        <f>VLOOKUP(B40,Lists!$C$3:$E$163,3,FALSE)</f>
        <v>Americas</v>
      </c>
      <c r="U40" s="134">
        <f>VLOOKUP(B40,'INFORM Severity - hidden'!$C$5:$V$200,20,FALSE)</f>
        <v>44956</v>
      </c>
    </row>
    <row r="41" spans="1:21" x14ac:dyDescent="0.25">
      <c r="A41" s="130" t="str">
        <f t="array" ref="A41">IFERROR(INDEX(Lists!$B$2:$B$200,SMALL(IF(Lists!$I$2:$I$200="Individual",ROW(Lists!$B$2:$B$200)),ROW(37:37))-1,1),"")</f>
        <v>Complex crisis in Honduras</v>
      </c>
      <c r="B41" s="131" t="str">
        <f>VLOOKUP(A41,Lists!$B$2:$G$200,2,FALSE)</f>
        <v>HND001</v>
      </c>
      <c r="C41" s="131" t="str">
        <f>VLOOKUP(B41,'INFORM Severity - hidden'!$C$5:$D$200,2,FALSE)</f>
        <v>Honduras</v>
      </c>
      <c r="D41" s="131" t="str">
        <f>VLOOKUP(A41,Lists!$B$2:$G$200,3,FALSE)</f>
        <v>HND</v>
      </c>
      <c r="E41" s="132" t="str">
        <f>VLOOKUP(A41,Lists!$B$2:$G$200,5,FALSE)</f>
        <v>Violence,Socio-political,Other seasonal event,Cyclone</v>
      </c>
      <c r="F41" s="236">
        <f t="shared" si="5"/>
        <v>3.4</v>
      </c>
      <c r="G41" s="129">
        <f t="shared" si="6"/>
        <v>4</v>
      </c>
      <c r="H41" s="129" t="str">
        <f t="shared" si="7"/>
        <v>High</v>
      </c>
      <c r="I41" s="237" t="str">
        <f>INDEX(Trends!$D$3:$D$404,MATCH(B41,Trends!$C$3:$C$404,0))</f>
        <v>Stable</v>
      </c>
      <c r="J41" s="129" t="str">
        <f>VLOOKUP($B41,Reliability!$A$3:$I$170,9,FALSE)</f>
        <v>Very High</v>
      </c>
      <c r="K41" s="238">
        <f t="shared" si="8"/>
        <v>3.6</v>
      </c>
      <c r="L41" s="238">
        <f>VLOOKUP($B41,'Impact of the crisis'!$C$6:$N$170,12,FALSE)</f>
        <v>4.2</v>
      </c>
      <c r="M41" s="238">
        <f>VLOOKUP($B41,'Impact of the crisis'!$C$6:$AB$170,26,FALSE)</f>
        <v>3.3</v>
      </c>
      <c r="N41" s="238">
        <f>VLOOKUP($B41,'Conditions of people affected'!$C$6:$R$170,16,FALSE)</f>
        <v>3.6</v>
      </c>
      <c r="O41" s="238">
        <f>VLOOKUP($B41,'Conditions of people affected'!$C$6:$R$170,9,FALSE)</f>
        <v>4.2</v>
      </c>
      <c r="P41" s="238">
        <f>VLOOKUP($B41,'Conditions of people affected'!$C$6:$R$170,15,FALSE)</f>
        <v>3</v>
      </c>
      <c r="Q41" s="238">
        <f t="shared" si="9"/>
        <v>2.8</v>
      </c>
      <c r="R41" s="238">
        <f>VLOOKUP($B41,'Complexity of the crisis'!$C$6:$AN$170,22,FALSE)</f>
        <v>3</v>
      </c>
      <c r="S41" s="238">
        <f>VLOOKUP($B41,'Complexity of the crisis'!$C$6:$AN$170,38,FALSE)</f>
        <v>2.5</v>
      </c>
      <c r="T41" s="133" t="str">
        <f>VLOOKUP(B41,Lists!$C$3:$E$163,3,FALSE)</f>
        <v>Americas</v>
      </c>
      <c r="U41" s="134">
        <f>VLOOKUP(B41,'INFORM Severity - hidden'!$C$5:$V$200,20,FALSE)</f>
        <v>44952</v>
      </c>
    </row>
    <row r="42" spans="1:21" x14ac:dyDescent="0.25">
      <c r="A42" s="130" t="str">
        <f t="array" ref="A42">IFERROR(INDEX(Lists!$B$2:$B$200,SMALL(IF(Lists!$I$2:$I$200="Individual",ROW(Lists!$B$2:$B$200)),ROW(38:38))-1,1),"")</f>
        <v>Complex crisis in Haiti</v>
      </c>
      <c r="B42" s="131" t="str">
        <f>VLOOKUP(A42,Lists!$B$2:$G$200,2,FALSE)</f>
        <v>HTI001</v>
      </c>
      <c r="C42" s="131" t="str">
        <f>VLOOKUP(B42,'INFORM Severity - hidden'!$C$5:$D$200,2,FALSE)</f>
        <v>Haiti</v>
      </c>
      <c r="D42" s="131" t="str">
        <f>VLOOKUP(A42,Lists!$B$2:$G$200,3,FALSE)</f>
        <v>HTI</v>
      </c>
      <c r="E42" s="132" t="str">
        <f>VLOOKUP(A42,Lists!$B$2:$G$200,5,FALSE)</f>
        <v>Earthquake,Violence,Socio-political,Other seasonal event</v>
      </c>
      <c r="F42" s="236">
        <f t="shared" si="5"/>
        <v>4.2</v>
      </c>
      <c r="G42" s="129">
        <f t="shared" si="6"/>
        <v>5</v>
      </c>
      <c r="H42" s="129" t="str">
        <f t="shared" si="7"/>
        <v>Very High</v>
      </c>
      <c r="I42" s="237" t="str">
        <f>INDEX(Trends!$D$3:$D$404,MATCH(B42,Trends!$C$3:$C$404,0))</f>
        <v>Stable</v>
      </c>
      <c r="J42" s="129" t="str">
        <f>VLOOKUP($B42,Reliability!$A$3:$I$170,9,FALSE)</f>
        <v>High</v>
      </c>
      <c r="K42" s="238">
        <f t="shared" si="8"/>
        <v>3.9</v>
      </c>
      <c r="L42" s="238">
        <f>VLOOKUP($B42,'Impact of the crisis'!$C$6:$N$170,12,FALSE)</f>
        <v>4</v>
      </c>
      <c r="M42" s="238">
        <f>VLOOKUP($B42,'Impact of the crisis'!$C$6:$AB$170,26,FALSE)</f>
        <v>3.8</v>
      </c>
      <c r="N42" s="238">
        <f>VLOOKUP($B42,'Conditions of people affected'!$C$6:$R$170,16,FALSE)</f>
        <v>4.7</v>
      </c>
      <c r="O42" s="238">
        <f>VLOOKUP($B42,'Conditions of people affected'!$C$6:$R$170,9,FALSE)</f>
        <v>4.4000000000000004</v>
      </c>
      <c r="P42" s="238">
        <f>VLOOKUP($B42,'Conditions of people affected'!$C$6:$R$170,15,FALSE)</f>
        <v>5</v>
      </c>
      <c r="Q42" s="238">
        <f t="shared" si="9"/>
        <v>3.6</v>
      </c>
      <c r="R42" s="238">
        <f>VLOOKUP($B42,'Complexity of the crisis'!$C$6:$AN$170,22,FALSE)</f>
        <v>3.2</v>
      </c>
      <c r="S42" s="238">
        <f>VLOOKUP($B42,'Complexity of the crisis'!$C$6:$AN$170,38,FALSE)</f>
        <v>4</v>
      </c>
      <c r="T42" s="133" t="str">
        <f>VLOOKUP(B42,Lists!$C$3:$E$163,3,FALSE)</f>
        <v>Americas</v>
      </c>
      <c r="U42" s="134">
        <f>VLOOKUP(B42,'INFORM Severity - hidden'!$C$5:$V$200,20,FALSE)</f>
        <v>44921</v>
      </c>
    </row>
    <row r="43" spans="1:21" x14ac:dyDescent="0.25">
      <c r="A43" s="130" t="str">
        <f t="array" ref="A43">IFERROR(INDEX(Lists!$B$2:$B$200,SMALL(IF(Lists!$I$2:$I$200="Individual",ROW(Lists!$B$2:$B$200)),ROW(39:39))-1,1),"")</f>
        <v xml:space="preserve">Nippes Earthquake </v>
      </c>
      <c r="B43" s="131" t="str">
        <f>VLOOKUP(A43,Lists!$B$2:$G$200,2,FALSE)</f>
        <v>HTI002</v>
      </c>
      <c r="C43" s="131" t="str">
        <f>VLOOKUP(B43,'INFORM Severity - hidden'!$C$5:$D$200,2,FALSE)</f>
        <v>Haiti</v>
      </c>
      <c r="D43" s="131" t="str">
        <f>VLOOKUP(A43,Lists!$B$2:$G$200,3,FALSE)</f>
        <v>HTI</v>
      </c>
      <c r="E43" s="132" t="str">
        <f>VLOOKUP(A43,Lists!$B$2:$G$200,5,FALSE)</f>
        <v>Earthquake</v>
      </c>
      <c r="F43" s="236">
        <f t="shared" si="5"/>
        <v>2.9</v>
      </c>
      <c r="G43" s="129">
        <f t="shared" si="6"/>
        <v>3</v>
      </c>
      <c r="H43" s="129" t="str">
        <f t="shared" si="7"/>
        <v>Medium</v>
      </c>
      <c r="I43" s="237" t="str">
        <f>INDEX(Trends!$D$3:$D$404,MATCH(B43,Trends!$C$3:$C$404,0))</f>
        <v>Decreasing</v>
      </c>
      <c r="J43" s="129" t="str">
        <f>VLOOKUP($B43,Reliability!$A$3:$I$170,9,FALSE)</f>
        <v>Very High</v>
      </c>
      <c r="K43" s="238">
        <f t="shared" si="8"/>
        <v>2.6</v>
      </c>
      <c r="L43" s="238">
        <f>VLOOKUP($B43,'Impact of the crisis'!$C$6:$N$170,12,FALSE)</f>
        <v>2.4</v>
      </c>
      <c r="M43" s="238">
        <f>VLOOKUP($B43,'Impact of the crisis'!$C$6:$AB$170,26,FALSE)</f>
        <v>2.7</v>
      </c>
      <c r="N43" s="238">
        <f>VLOOKUP($B43,'Conditions of people affected'!$C$6:$R$170,16,FALSE)</f>
        <v>3</v>
      </c>
      <c r="O43" s="238">
        <f>VLOOKUP($B43,'Conditions of people affected'!$C$6:$R$170,9,FALSE)</f>
        <v>3</v>
      </c>
      <c r="P43" s="238">
        <f>VLOOKUP($B43,'Conditions of people affected'!$C$6:$R$170,15,FALSE)</f>
        <v>3</v>
      </c>
      <c r="Q43" s="238">
        <f t="shared" si="9"/>
        <v>3.1</v>
      </c>
      <c r="R43" s="238">
        <f>VLOOKUP($B43,'Complexity of the crisis'!$C$6:$AN$170,22,FALSE)</f>
        <v>3.2</v>
      </c>
      <c r="S43" s="238">
        <f>VLOOKUP($B43,'Complexity of the crisis'!$C$6:$AN$170,38,FALSE)</f>
        <v>3</v>
      </c>
      <c r="T43" s="133" t="str">
        <f>VLOOKUP(B43,Lists!$C$3:$E$163,3,FALSE)</f>
        <v>Americas</v>
      </c>
      <c r="U43" s="134">
        <f>VLOOKUP(B43,'INFORM Severity - hidden'!$C$5:$V$200,20,FALSE)</f>
        <v>44921</v>
      </c>
    </row>
    <row r="44" spans="1:21" x14ac:dyDescent="0.25">
      <c r="A44" s="130" t="str">
        <f t="array" ref="A44">IFERROR(INDEX(Lists!$B$2:$B$200,SMALL(IF(Lists!$I$2:$I$200="Individual",ROW(Lists!$B$2:$B$200)),ROW(40:40))-1,1),"")</f>
        <v>Displacement from Ukraine conflict in Hungary</v>
      </c>
      <c r="B44" s="131" t="str">
        <f>VLOOKUP(A44,Lists!$B$2:$G$200,2,FALSE)</f>
        <v>HUN002</v>
      </c>
      <c r="C44" s="131" t="str">
        <f>VLOOKUP(B44,'INFORM Severity - hidden'!$C$5:$D$200,2,FALSE)</f>
        <v>Hungary</v>
      </c>
      <c r="D44" s="131" t="str">
        <f>VLOOKUP(A44,Lists!$B$2:$G$200,3,FALSE)</f>
        <v>HUN</v>
      </c>
      <c r="E44" s="132" t="str">
        <f>VLOOKUP(A44,Lists!$B$2:$G$200,5,FALSE)</f>
        <v>Conflict,Displacement</v>
      </c>
      <c r="F44" s="236">
        <f t="shared" si="5"/>
        <v>1.5</v>
      </c>
      <c r="G44" s="129">
        <f t="shared" si="6"/>
        <v>2</v>
      </c>
      <c r="H44" s="129" t="str">
        <f t="shared" si="7"/>
        <v>Low</v>
      </c>
      <c r="I44" s="237" t="str">
        <f>INDEX(Trends!$D$3:$D$404,MATCH(B44,Trends!$C$3:$C$404,0))</f>
        <v>Decreasing</v>
      </c>
      <c r="J44" s="129" t="str">
        <f>VLOOKUP($B44,Reliability!$A$3:$I$170,9,FALSE)</f>
        <v>Very High</v>
      </c>
      <c r="K44" s="238">
        <f t="shared" si="8"/>
        <v>1</v>
      </c>
      <c r="L44" s="238">
        <f>VLOOKUP($B44,'Impact of the crisis'!$C$6:$N$170,12,FALSE)</f>
        <v>0.4</v>
      </c>
      <c r="M44" s="238">
        <f>VLOOKUP($B44,'Impact of the crisis'!$C$6:$AB$170,26,FALSE)</f>
        <v>1.3</v>
      </c>
      <c r="N44" s="238">
        <f>VLOOKUP($B44,'Conditions of people affected'!$C$6:$R$170,16,FALSE)</f>
        <v>1.95</v>
      </c>
      <c r="O44" s="238">
        <f>VLOOKUP($B44,'Conditions of people affected'!$C$6:$R$170,9,FALSE)</f>
        <v>0.9</v>
      </c>
      <c r="P44" s="238">
        <f>VLOOKUP($B44,'Conditions of people affected'!$C$6:$R$170,15,FALSE)</f>
        <v>3</v>
      </c>
      <c r="Q44" s="238">
        <f t="shared" si="9"/>
        <v>1.2</v>
      </c>
      <c r="R44" s="238">
        <f>VLOOKUP($B44,'Complexity of the crisis'!$C$6:$AN$170,22,FALSE)</f>
        <v>1.4</v>
      </c>
      <c r="S44" s="238">
        <f>VLOOKUP($B44,'Complexity of the crisis'!$C$6:$AN$170,38,FALSE)</f>
        <v>1</v>
      </c>
      <c r="T44" s="133" t="str">
        <f>VLOOKUP(B44,Lists!$C$3:$E$163,3,FALSE)</f>
        <v>Europe</v>
      </c>
      <c r="U44" s="134">
        <f>VLOOKUP(B44,'INFORM Severity - hidden'!$C$5:$V$200,20,FALSE)</f>
        <v>44942</v>
      </c>
    </row>
    <row r="45" spans="1:21" x14ac:dyDescent="0.25">
      <c r="A45" s="130" t="str">
        <f t="array" ref="A45">IFERROR(INDEX(Lists!$B$2:$B$200,SMALL(IF(Lists!$I$2:$I$200="Individual",ROW(Lists!$B$2:$B$200)),ROW(41:41))-1,1),"")</f>
        <v>Papua Conflict</v>
      </c>
      <c r="B45" s="131" t="str">
        <f>VLOOKUP(A45,Lists!$B$2:$G$200,2,FALSE)</f>
        <v>IDN002</v>
      </c>
      <c r="C45" s="131" t="str">
        <f>VLOOKUP(B45,'INFORM Severity - hidden'!$C$5:$D$200,2,FALSE)</f>
        <v>Indonesia</v>
      </c>
      <c r="D45" s="131" t="str">
        <f>VLOOKUP(A45,Lists!$B$2:$G$200,3,FALSE)</f>
        <v>IDN</v>
      </c>
      <c r="E45" s="132" t="str">
        <f>VLOOKUP(A45,Lists!$B$2:$G$200,5,FALSE)</f>
        <v>Socio-political,Violence</v>
      </c>
      <c r="F45" s="236">
        <f t="shared" si="5"/>
        <v>2.5</v>
      </c>
      <c r="G45" s="129">
        <f t="shared" si="6"/>
        <v>3</v>
      </c>
      <c r="H45" s="129" t="str">
        <f t="shared" si="7"/>
        <v>Medium</v>
      </c>
      <c r="I45" s="237" t="str">
        <f>INDEX(Trends!$D$3:$D$404,MATCH(B45,Trends!$C$3:$C$404,0))</f>
        <v>Decreasing</v>
      </c>
      <c r="J45" s="129" t="str">
        <f>VLOOKUP($B45,Reliability!$A$3:$I$170,9,FALSE)</f>
        <v>Medium</v>
      </c>
      <c r="K45" s="238">
        <f t="shared" si="8"/>
        <v>2.9</v>
      </c>
      <c r="L45" s="238">
        <f>VLOOKUP($B45,'Impact of the crisis'!$C$6:$N$170,12,FALSE)</f>
        <v>2.1</v>
      </c>
      <c r="M45" s="238">
        <f>VLOOKUP($B45,'Impact of the crisis'!$C$6:$AB$170,26,FALSE)</f>
        <v>3.3</v>
      </c>
      <c r="N45" s="238">
        <f>VLOOKUP($B45,'Conditions of people affected'!$C$6:$R$170,16,FALSE)</f>
        <v>1.85</v>
      </c>
      <c r="O45" s="238">
        <f>VLOOKUP($B45,'Conditions of people affected'!$C$6:$R$170,9,FALSE)</f>
        <v>1.7</v>
      </c>
      <c r="P45" s="238">
        <f>VLOOKUP($B45,'Conditions of people affected'!$C$6:$R$170,15,FALSE)</f>
        <v>2</v>
      </c>
      <c r="Q45" s="238">
        <f t="shared" si="9"/>
        <v>3.2</v>
      </c>
      <c r="R45" s="238">
        <f>VLOOKUP($B45,'Complexity of the crisis'!$C$6:$AN$170,22,FALSE)</f>
        <v>2.8</v>
      </c>
      <c r="S45" s="238">
        <f>VLOOKUP($B45,'Complexity of the crisis'!$C$6:$AN$170,38,FALSE)</f>
        <v>3.5</v>
      </c>
      <c r="T45" s="133" t="str">
        <f>VLOOKUP(B45,Lists!$C$3:$E$163,3,FALSE)</f>
        <v>Asia</v>
      </c>
      <c r="U45" s="134">
        <f>VLOOKUP(B45,'INFORM Severity - hidden'!$C$5:$V$200,20,FALSE)</f>
        <v>44955</v>
      </c>
    </row>
    <row r="46" spans="1:21" x14ac:dyDescent="0.25">
      <c r="A46" s="130" t="str">
        <f t="array" ref="A46">IFERROR(INDEX(Lists!$B$2:$B$200,SMALL(IF(Lists!$I$2:$I$200="Individual",ROW(Lists!$B$2:$B$200)),ROW(42:42))-1,1),"")</f>
        <v>Earthquake in West Java province</v>
      </c>
      <c r="B46" s="131" t="str">
        <f>VLOOKUP(A46,Lists!$B$2:$G$200,2,FALSE)</f>
        <v>IDN008</v>
      </c>
      <c r="C46" s="131" t="str">
        <f>VLOOKUP(B46,'INFORM Severity - hidden'!$C$5:$D$200,2,FALSE)</f>
        <v>Indonesia</v>
      </c>
      <c r="D46" s="131" t="str">
        <f>VLOOKUP(A46,Lists!$B$2:$G$200,3,FALSE)</f>
        <v>IDN</v>
      </c>
      <c r="E46" s="132" t="str">
        <f>VLOOKUP(A46,Lists!$B$2:$G$200,5,FALSE)</f>
        <v>Earthquake</v>
      </c>
      <c r="F46" s="236">
        <f t="shared" si="5"/>
        <v>2.1</v>
      </c>
      <c r="G46" s="129">
        <f t="shared" si="6"/>
        <v>3</v>
      </c>
      <c r="H46" s="129" t="str">
        <f t="shared" si="7"/>
        <v>Medium</v>
      </c>
      <c r="I46" s="237" t="str">
        <f>INDEX(Trends!$D$3:$D$404,MATCH(B46,Trends!$C$3:$C$404,0))</f>
        <v>-</v>
      </c>
      <c r="J46" s="129" t="str">
        <f>VLOOKUP($B46,Reliability!$A$3:$I$170,9,FALSE)</f>
        <v>Very High</v>
      </c>
      <c r="K46" s="238">
        <f t="shared" si="8"/>
        <v>2.2999999999999998</v>
      </c>
      <c r="L46" s="238">
        <f>VLOOKUP($B46,'Impact of the crisis'!$C$6:$N$170,12,FALSE)</f>
        <v>1.6</v>
      </c>
      <c r="M46" s="238">
        <f>VLOOKUP($B46,'Impact of the crisis'!$C$6:$AB$170,26,FALSE)</f>
        <v>2.6</v>
      </c>
      <c r="N46" s="238">
        <f>VLOOKUP($B46,'Conditions of people affected'!$C$6:$R$170,16,FALSE)</f>
        <v>1.65</v>
      </c>
      <c r="O46" s="238">
        <f>VLOOKUP($B46,'Conditions of people affected'!$C$6:$R$170,9,FALSE)</f>
        <v>1.3</v>
      </c>
      <c r="P46" s="238">
        <f>VLOOKUP($B46,'Conditions of people affected'!$C$6:$R$170,15,FALSE)</f>
        <v>2</v>
      </c>
      <c r="Q46" s="238">
        <f t="shared" si="9"/>
        <v>2.7</v>
      </c>
      <c r="R46" s="238">
        <f>VLOOKUP($B46,'Complexity of the crisis'!$C$6:$AN$170,22,FALSE)</f>
        <v>2.8</v>
      </c>
      <c r="S46" s="238">
        <f>VLOOKUP($B46,'Complexity of the crisis'!$C$6:$AN$170,38,FALSE)</f>
        <v>2.5</v>
      </c>
      <c r="T46" s="133" t="str">
        <f>VLOOKUP(B46,Lists!$C$3:$E$163,3,FALSE)</f>
        <v>Asia</v>
      </c>
      <c r="U46" s="134">
        <f>VLOOKUP(B46,'INFORM Severity - hidden'!$C$5:$V$200,20,FALSE)</f>
        <v>44955</v>
      </c>
    </row>
    <row r="47" spans="1:21" x14ac:dyDescent="0.25">
      <c r="A47" s="130" t="str">
        <f t="array" ref="A47">IFERROR(INDEX(Lists!$B$2:$B$200,SMALL(IF(Lists!$I$2:$I$200="Individual",ROW(Lists!$B$2:$B$200)),ROW(43:43))-1,1),"")</f>
        <v>Conflict in Jammu and Kashmir</v>
      </c>
      <c r="B47" s="131" t="str">
        <f>VLOOKUP(A47,Lists!$B$2:$G$200,2,FALSE)</f>
        <v>IND002</v>
      </c>
      <c r="C47" s="131" t="str">
        <f>VLOOKUP(B47,'INFORM Severity - hidden'!$C$5:$D$200,2,FALSE)</f>
        <v>India</v>
      </c>
      <c r="D47" s="131" t="str">
        <f>VLOOKUP(A47,Lists!$B$2:$G$200,3,FALSE)</f>
        <v>IND</v>
      </c>
      <c r="E47" s="132" t="str">
        <f>VLOOKUP(A47,Lists!$B$2:$G$200,5,FALSE)</f>
        <v>Socio-political</v>
      </c>
      <c r="F47" s="236" t="str">
        <f t="shared" si="5"/>
        <v>x</v>
      </c>
      <c r="G47" s="129" t="str">
        <f t="shared" si="6"/>
        <v>x</v>
      </c>
      <c r="H47" s="129" t="str">
        <f t="shared" si="7"/>
        <v>x</v>
      </c>
      <c r="I47" s="237" t="str">
        <f>INDEX(Trends!$D$3:$D$404,MATCH(B47,Trends!$C$3:$C$404,0))</f>
        <v>-</v>
      </c>
      <c r="J47" s="129" t="str">
        <f>VLOOKUP($B47,Reliability!$A$3:$I$170,9,FALSE)</f>
        <v>Very Low</v>
      </c>
      <c r="K47" s="238">
        <f t="shared" si="8"/>
        <v>2.6</v>
      </c>
      <c r="L47" s="238">
        <f>VLOOKUP($B47,'Impact of the crisis'!$C$6:$N$170,12,FALSE)</f>
        <v>2</v>
      </c>
      <c r="M47" s="238">
        <f>VLOOKUP($B47,'Impact of the crisis'!$C$6:$AB$170,26,FALSE)</f>
        <v>2.8</v>
      </c>
      <c r="N47" s="238" t="str">
        <f>VLOOKUP($B47,'Conditions of people affected'!$C$6:$R$170,16,FALSE)</f>
        <v>x</v>
      </c>
      <c r="O47" s="238" t="str">
        <f>VLOOKUP($B47,'Conditions of people affected'!$C$6:$R$170,9,FALSE)</f>
        <v>x</v>
      </c>
      <c r="P47" s="238" t="str">
        <f>VLOOKUP($B47,'Conditions of people affected'!$C$6:$R$170,15,FALSE)</f>
        <v>x</v>
      </c>
      <c r="Q47" s="238">
        <f t="shared" si="9"/>
        <v>2.2000000000000002</v>
      </c>
      <c r="R47" s="238">
        <f>VLOOKUP($B47,'Complexity of the crisis'!$C$6:$AN$170,22,FALSE)</f>
        <v>2.4</v>
      </c>
      <c r="S47" s="238">
        <f>VLOOKUP($B47,'Complexity of the crisis'!$C$6:$AN$170,38,FALSE)</f>
        <v>2</v>
      </c>
      <c r="T47" s="133" t="str">
        <f>VLOOKUP(B47,Lists!$C$3:$E$163,3,FALSE)</f>
        <v>Asia</v>
      </c>
      <c r="U47" s="134">
        <f>VLOOKUP(B47,'INFORM Severity - hidden'!$C$5:$V$200,20,FALSE)</f>
        <v>44955</v>
      </c>
    </row>
    <row r="48" spans="1:21" x14ac:dyDescent="0.25">
      <c r="A48" s="130" t="str">
        <f t="array" ref="A48">IFERROR(INDEX(Lists!$B$2:$B$200,SMALL(IF(Lists!$I$2:$I$200="Individual",ROW(Lists!$B$2:$B$200)),ROW(44:44))-1,1),"")</f>
        <v>Afghan Refugees in Iran</v>
      </c>
      <c r="B48" s="131" t="str">
        <f>VLOOKUP(A48,Lists!$B$2:$G$200,2,FALSE)</f>
        <v>IRN004</v>
      </c>
      <c r="C48" s="131" t="str">
        <f>VLOOKUP(B48,'INFORM Severity - hidden'!$C$5:$D$200,2,FALSE)</f>
        <v>Iran</v>
      </c>
      <c r="D48" s="131" t="str">
        <f>VLOOKUP(A48,Lists!$B$2:$G$200,3,FALSE)</f>
        <v>IRN</v>
      </c>
      <c r="E48" s="132" t="str">
        <f>VLOOKUP(A48,Lists!$B$2:$G$200,5,FALSE)</f>
        <v>Displacement</v>
      </c>
      <c r="F48" s="236">
        <f t="shared" si="5"/>
        <v>3.6</v>
      </c>
      <c r="G48" s="129">
        <f t="shared" si="6"/>
        <v>4</v>
      </c>
      <c r="H48" s="129" t="str">
        <f t="shared" si="7"/>
        <v>High</v>
      </c>
      <c r="I48" s="237" t="str">
        <f>INDEX(Trends!$D$3:$D$404,MATCH(B48,Trends!$C$3:$C$404,0))</f>
        <v>Stable</v>
      </c>
      <c r="J48" s="129" t="str">
        <f>VLOOKUP($B48,Reliability!$A$3:$I$170,9,FALSE)</f>
        <v>Low</v>
      </c>
      <c r="K48" s="238">
        <f t="shared" si="8"/>
        <v>3.6</v>
      </c>
      <c r="L48" s="238">
        <f>VLOOKUP($B48,'Impact of the crisis'!$C$6:$N$170,12,FALSE)</f>
        <v>2.7</v>
      </c>
      <c r="M48" s="238">
        <f>VLOOKUP($B48,'Impact of the crisis'!$C$6:$AB$170,26,FALSE)</f>
        <v>3.9</v>
      </c>
      <c r="N48" s="238">
        <f>VLOOKUP($B48,'Conditions of people affected'!$C$6:$R$170,16,FALSE)</f>
        <v>4.05</v>
      </c>
      <c r="O48" s="238">
        <f>VLOOKUP($B48,'Conditions of people affected'!$C$6:$R$170,9,FALSE)</f>
        <v>4.0999999999999996</v>
      </c>
      <c r="P48" s="238">
        <f>VLOOKUP($B48,'Conditions of people affected'!$C$6:$R$170,15,FALSE)</f>
        <v>4</v>
      </c>
      <c r="Q48" s="238">
        <f t="shared" si="9"/>
        <v>2.8</v>
      </c>
      <c r="R48" s="238">
        <f>VLOOKUP($B48,'Complexity of the crisis'!$C$6:$AN$170,22,FALSE)</f>
        <v>3.5</v>
      </c>
      <c r="S48" s="238">
        <f>VLOOKUP($B48,'Complexity of the crisis'!$C$6:$AN$170,38,FALSE)</f>
        <v>2</v>
      </c>
      <c r="T48" s="133" t="str">
        <f>VLOOKUP(B48,Lists!$C$3:$E$163,3,FALSE)</f>
        <v>Middle east</v>
      </c>
      <c r="U48" s="134">
        <f>VLOOKUP(B48,'INFORM Severity - hidden'!$C$5:$V$200,20,FALSE)</f>
        <v>44924</v>
      </c>
    </row>
    <row r="49" spans="1:21" x14ac:dyDescent="0.25">
      <c r="A49" s="130" t="str">
        <f t="array" ref="A49">IFERROR(INDEX(Lists!$B$2:$B$200,SMALL(IF(Lists!$I$2:$I$200="Individual",ROW(Lists!$B$2:$B$200)),ROW(45:45))-1,1),"")</f>
        <v>Conflict  in Iraq</v>
      </c>
      <c r="B49" s="131" t="str">
        <f>VLOOKUP(A49,Lists!$B$2:$G$200,2,FALSE)</f>
        <v>IRQ002</v>
      </c>
      <c r="C49" s="131" t="str">
        <f>VLOOKUP(B49,'INFORM Severity - hidden'!$C$5:$D$200,2,FALSE)</f>
        <v>Iraq</v>
      </c>
      <c r="D49" s="131" t="str">
        <f>VLOOKUP(A49,Lists!$B$2:$G$200,3,FALSE)</f>
        <v>IRQ</v>
      </c>
      <c r="E49" s="132" t="str">
        <f>VLOOKUP(A49,Lists!$B$2:$G$200,5,FALSE)</f>
        <v>Conflict,Socio-political,Violence</v>
      </c>
      <c r="F49" s="236">
        <f t="shared" si="5"/>
        <v>3.9</v>
      </c>
      <c r="G49" s="129">
        <f t="shared" si="6"/>
        <v>4</v>
      </c>
      <c r="H49" s="129" t="str">
        <f t="shared" si="7"/>
        <v>High</v>
      </c>
      <c r="I49" s="237" t="str">
        <f>INDEX(Trends!$D$3:$D$404,MATCH(B49,Trends!$C$3:$C$404,0))</f>
        <v>Decreasing</v>
      </c>
      <c r="J49" s="129" t="str">
        <f>VLOOKUP($B49,Reliability!$A$3:$I$170,9,FALSE)</f>
        <v>High</v>
      </c>
      <c r="K49" s="238">
        <f t="shared" si="8"/>
        <v>4.3</v>
      </c>
      <c r="L49" s="238">
        <f>VLOOKUP($B49,'Impact of the crisis'!$C$6:$N$170,12,FALSE)</f>
        <v>4.7</v>
      </c>
      <c r="M49" s="238">
        <f>VLOOKUP($B49,'Impact of the crisis'!$C$6:$AB$170,26,FALSE)</f>
        <v>4</v>
      </c>
      <c r="N49" s="238">
        <f>VLOOKUP($B49,'Conditions of people affected'!$C$6:$R$170,16,FALSE)</f>
        <v>3.5</v>
      </c>
      <c r="O49" s="238">
        <f>VLOOKUP($B49,'Conditions of people affected'!$C$6:$R$170,9,FALSE)</f>
        <v>4</v>
      </c>
      <c r="P49" s="238">
        <f>VLOOKUP($B49,'Conditions of people affected'!$C$6:$R$170,15,FALSE)</f>
        <v>3</v>
      </c>
      <c r="Q49" s="238">
        <f t="shared" si="9"/>
        <v>4.0999999999999996</v>
      </c>
      <c r="R49" s="238">
        <f>VLOOKUP($B49,'Complexity of the crisis'!$C$6:$AN$170,22,FALSE)</f>
        <v>3.7</v>
      </c>
      <c r="S49" s="238">
        <f>VLOOKUP($B49,'Complexity of the crisis'!$C$6:$AN$170,38,FALSE)</f>
        <v>4.5</v>
      </c>
      <c r="T49" s="133" t="str">
        <f>VLOOKUP(B49,Lists!$C$3:$E$163,3,FALSE)</f>
        <v>Middle east</v>
      </c>
      <c r="U49" s="134">
        <f>VLOOKUP(B49,'INFORM Severity - hidden'!$C$5:$V$200,20,FALSE)</f>
        <v>44949</v>
      </c>
    </row>
    <row r="50" spans="1:21" x14ac:dyDescent="0.25">
      <c r="A50" s="130" t="str">
        <f t="array" ref="A50">IFERROR(INDEX(Lists!$B$2:$B$200,SMALL(IF(Lists!$I$2:$I$200="Individual",ROW(Lists!$B$2:$B$200)),ROW(46:46))-1,1),"")</f>
        <v>Syrian and Palestinian refugees in iraq</v>
      </c>
      <c r="B50" s="131" t="str">
        <f>VLOOKUP(A50,Lists!$B$2:$G$200,2,FALSE)</f>
        <v>IRQ003</v>
      </c>
      <c r="C50" s="131" t="str">
        <f>VLOOKUP(B50,'INFORM Severity - hidden'!$C$5:$D$200,2,FALSE)</f>
        <v>Iraq</v>
      </c>
      <c r="D50" s="131" t="str">
        <f>VLOOKUP(A50,Lists!$B$2:$G$200,3,FALSE)</f>
        <v>IRQ</v>
      </c>
      <c r="E50" s="132" t="str">
        <f>VLOOKUP(A50,Lists!$B$2:$G$200,5,FALSE)</f>
        <v>Displacement</v>
      </c>
      <c r="F50" s="236">
        <f t="shared" si="5"/>
        <v>2.9</v>
      </c>
      <c r="G50" s="129">
        <f t="shared" si="6"/>
        <v>3</v>
      </c>
      <c r="H50" s="129" t="str">
        <f t="shared" si="7"/>
        <v>Medium</v>
      </c>
      <c r="I50" s="237" t="str">
        <f>INDEX(Trends!$D$3:$D$404,MATCH(B50,Trends!$C$3:$C$404,0))</f>
        <v>Decreasing</v>
      </c>
      <c r="J50" s="129" t="str">
        <f>VLOOKUP($B50,Reliability!$A$3:$I$170,9,FALSE)</f>
        <v>Medium</v>
      </c>
      <c r="K50" s="238">
        <f t="shared" si="8"/>
        <v>1.8</v>
      </c>
      <c r="L50" s="238">
        <f>VLOOKUP($B50,'Impact of the crisis'!$C$6:$N$170,12,FALSE)</f>
        <v>1.5</v>
      </c>
      <c r="M50" s="238">
        <f>VLOOKUP($B50,'Impact of the crisis'!$C$6:$AB$170,26,FALSE)</f>
        <v>2</v>
      </c>
      <c r="N50" s="238">
        <f>VLOOKUP($B50,'Conditions of people affected'!$C$6:$R$170,16,FALSE)</f>
        <v>2.9</v>
      </c>
      <c r="O50" s="238">
        <f>VLOOKUP($B50,'Conditions of people affected'!$C$6:$R$170,9,FALSE)</f>
        <v>2.8</v>
      </c>
      <c r="P50" s="238">
        <f>VLOOKUP($B50,'Conditions of people affected'!$C$6:$R$170,15,FALSE)</f>
        <v>3</v>
      </c>
      <c r="Q50" s="238">
        <f t="shared" si="9"/>
        <v>3.6</v>
      </c>
      <c r="R50" s="238">
        <f>VLOOKUP($B50,'Complexity of the crisis'!$C$6:$AN$170,22,FALSE)</f>
        <v>3.7</v>
      </c>
      <c r="S50" s="238">
        <f>VLOOKUP($B50,'Complexity of the crisis'!$C$6:$AN$170,38,FALSE)</f>
        <v>3.5</v>
      </c>
      <c r="T50" s="133" t="str">
        <f>VLOOKUP(B50,Lists!$C$3:$E$163,3,FALSE)</f>
        <v>Middle east</v>
      </c>
      <c r="U50" s="134">
        <f>VLOOKUP(B50,'INFORM Severity - hidden'!$C$5:$V$200,20,FALSE)</f>
        <v>44949</v>
      </c>
    </row>
    <row r="51" spans="1:21" x14ac:dyDescent="0.25">
      <c r="A51" s="130" t="str">
        <f t="array" ref="A51">IFERROR(INDEX(Lists!$B$2:$B$200,SMALL(IF(Lists!$I$2:$I$200="Individual",ROW(Lists!$B$2:$B$200)),ROW(47:47))-1,1),"")</f>
        <v>Mixed migration flows in Italy</v>
      </c>
      <c r="B51" s="131" t="str">
        <f>VLOOKUP(A51,Lists!$B$2:$G$200,2,FALSE)</f>
        <v>ITA002</v>
      </c>
      <c r="C51" s="131" t="str">
        <f>VLOOKUP(B51,'INFORM Severity - hidden'!$C$5:$D$200,2,FALSE)</f>
        <v>Italy</v>
      </c>
      <c r="D51" s="131" t="str">
        <f>VLOOKUP(A51,Lists!$B$2:$G$200,3,FALSE)</f>
        <v>ITA</v>
      </c>
      <c r="E51" s="132" t="str">
        <f>VLOOKUP(A51,Lists!$B$2:$G$200,5,FALSE)</f>
        <v>Displacement</v>
      </c>
      <c r="F51" s="236">
        <f t="shared" si="5"/>
        <v>2</v>
      </c>
      <c r="G51" s="129">
        <f t="shared" si="6"/>
        <v>2</v>
      </c>
      <c r="H51" s="129" t="str">
        <f t="shared" si="7"/>
        <v>Low</v>
      </c>
      <c r="I51" s="237" t="str">
        <f>INDEX(Trends!$D$3:$D$404,MATCH(B51,Trends!$C$3:$C$404,0))</f>
        <v>Increasing</v>
      </c>
      <c r="J51" s="129" t="str">
        <f>VLOOKUP($B51,Reliability!$A$3:$I$170,9,FALSE)</f>
        <v>Very High</v>
      </c>
      <c r="K51" s="238">
        <f t="shared" si="8"/>
        <v>2.7</v>
      </c>
      <c r="L51" s="238">
        <f>VLOOKUP($B51,'Impact of the crisis'!$C$6:$N$170,12,FALSE)</f>
        <v>1.6</v>
      </c>
      <c r="M51" s="238">
        <f>VLOOKUP($B51,'Impact of the crisis'!$C$6:$AB$170,26,FALSE)</f>
        <v>3.1</v>
      </c>
      <c r="N51" s="238">
        <f>VLOOKUP($B51,'Conditions of people affected'!$C$6:$R$170,16,FALSE)</f>
        <v>1.65</v>
      </c>
      <c r="O51" s="238">
        <f>VLOOKUP($B51,'Conditions of people affected'!$C$6:$R$170,9,FALSE)</f>
        <v>2.2999999999999998</v>
      </c>
      <c r="P51" s="238">
        <f>VLOOKUP($B51,'Conditions of people affected'!$C$6:$R$170,15,FALSE)</f>
        <v>1</v>
      </c>
      <c r="Q51" s="238">
        <f t="shared" si="9"/>
        <v>1.8</v>
      </c>
      <c r="R51" s="238">
        <f>VLOOKUP($B51,'Complexity of the crisis'!$C$6:$AN$170,22,FALSE)</f>
        <v>1.5</v>
      </c>
      <c r="S51" s="238">
        <f>VLOOKUP($B51,'Complexity of the crisis'!$C$6:$AN$170,38,FALSE)</f>
        <v>2</v>
      </c>
      <c r="T51" s="133" t="str">
        <f>VLOOKUP(B51,Lists!$C$3:$E$163,3,FALSE)</f>
        <v>Europe</v>
      </c>
      <c r="U51" s="134">
        <f>VLOOKUP(B51,'INFORM Severity - hidden'!$C$5:$V$200,20,FALSE)</f>
        <v>44953</v>
      </c>
    </row>
    <row r="52" spans="1:21" x14ac:dyDescent="0.25">
      <c r="A52" s="130" t="str">
        <f t="array" ref="A52">IFERROR(INDEX(Lists!$B$2:$B$200,SMALL(IF(Lists!$I$2:$I$200="Individual",ROW(Lists!$B$2:$B$200)),ROW(48:48))-1,1),"")</f>
        <v>Syrian refugees in Jordan</v>
      </c>
      <c r="B52" s="131" t="str">
        <f>VLOOKUP(A52,Lists!$B$2:$G$200,2,FALSE)</f>
        <v>JOR002</v>
      </c>
      <c r="C52" s="131" t="str">
        <f>VLOOKUP(B52,'INFORM Severity - hidden'!$C$5:$D$200,2,FALSE)</f>
        <v>Jordan</v>
      </c>
      <c r="D52" s="131" t="str">
        <f>VLOOKUP(A52,Lists!$B$2:$G$200,3,FALSE)</f>
        <v>JOR</v>
      </c>
      <c r="E52" s="132" t="str">
        <f>VLOOKUP(A52,Lists!$B$2:$G$200,5,FALSE)</f>
        <v>Displacement</v>
      </c>
      <c r="F52" s="236">
        <f t="shared" si="5"/>
        <v>2.7</v>
      </c>
      <c r="G52" s="129">
        <f t="shared" si="6"/>
        <v>3</v>
      </c>
      <c r="H52" s="129" t="str">
        <f t="shared" si="7"/>
        <v>Medium</v>
      </c>
      <c r="I52" s="237" t="str">
        <f>INDEX(Trends!$D$3:$D$404,MATCH(B52,Trends!$C$3:$C$404,0))</f>
        <v>Stable</v>
      </c>
      <c r="J52" s="129" t="str">
        <f>VLOOKUP($B52,Reliability!$A$3:$I$170,9,FALSE)</f>
        <v>Medium</v>
      </c>
      <c r="K52" s="238">
        <f t="shared" si="8"/>
        <v>2.7</v>
      </c>
      <c r="L52" s="238">
        <f>VLOOKUP($B52,'Impact of the crisis'!$C$6:$N$170,12,FALSE)</f>
        <v>3</v>
      </c>
      <c r="M52" s="238">
        <f>VLOOKUP($B52,'Impact of the crisis'!$C$6:$AB$170,26,FALSE)</f>
        <v>2.6</v>
      </c>
      <c r="N52" s="238">
        <f>VLOOKUP($B52,'Conditions of people affected'!$C$6:$R$170,16,FALSE)</f>
        <v>3.1</v>
      </c>
      <c r="O52" s="238">
        <f>VLOOKUP($B52,'Conditions of people affected'!$C$6:$R$170,9,FALSE)</f>
        <v>3.2</v>
      </c>
      <c r="P52" s="238">
        <f>VLOOKUP($B52,'Conditions of people affected'!$C$6:$R$170,15,FALSE)</f>
        <v>3</v>
      </c>
      <c r="Q52" s="238">
        <f t="shared" si="9"/>
        <v>2</v>
      </c>
      <c r="R52" s="238">
        <f>VLOOKUP($B52,'Complexity of the crisis'!$C$6:$AN$170,22,FALSE)</f>
        <v>2.5</v>
      </c>
      <c r="S52" s="238">
        <f>VLOOKUP($B52,'Complexity of the crisis'!$C$6:$AN$170,38,FALSE)</f>
        <v>1.5</v>
      </c>
      <c r="T52" s="133" t="str">
        <f>VLOOKUP(B52,Lists!$C$3:$E$163,3,FALSE)</f>
        <v>Middle east</v>
      </c>
      <c r="U52" s="134">
        <f>VLOOKUP(B52,'INFORM Severity - hidden'!$C$5:$V$200,20,FALSE)</f>
        <v>44949</v>
      </c>
    </row>
    <row r="53" spans="1:21" x14ac:dyDescent="0.25">
      <c r="A53" s="130" t="str">
        <f t="array" ref="A53">IFERROR(INDEX(Lists!$B$2:$B$200,SMALL(IF(Lists!$I$2:$I$200="Individual",ROW(Lists!$B$2:$B$200)),ROW(49:49))-1,1),"")</f>
        <v>Refugee situation in Kenya</v>
      </c>
      <c r="B53" s="131" t="str">
        <f>VLOOKUP(A53,Lists!$B$2:$G$200,2,FALSE)</f>
        <v>KEN002</v>
      </c>
      <c r="C53" s="131" t="str">
        <f>VLOOKUP(B53,'INFORM Severity - hidden'!$C$5:$D$200,2,FALSE)</f>
        <v>Kenya</v>
      </c>
      <c r="D53" s="131" t="str">
        <f>VLOOKUP(A53,Lists!$B$2:$G$200,3,FALSE)</f>
        <v>KEN</v>
      </c>
      <c r="E53" s="132" t="str">
        <f>VLOOKUP(A53,Lists!$B$2:$G$200,5,FALSE)</f>
        <v>Displacement</v>
      </c>
      <c r="F53" s="236">
        <f t="shared" si="5"/>
        <v>2.9</v>
      </c>
      <c r="G53" s="129">
        <f t="shared" si="6"/>
        <v>3</v>
      </c>
      <c r="H53" s="129" t="str">
        <f t="shared" si="7"/>
        <v>Medium</v>
      </c>
      <c r="I53" s="237" t="str">
        <f>INDEX(Trends!$D$3:$D$404,MATCH(B53,Trends!$C$3:$C$404,0))</f>
        <v>Stable</v>
      </c>
      <c r="J53" s="129" t="str">
        <f>VLOOKUP($B53,Reliability!$A$3:$I$170,9,FALSE)</f>
        <v>Medium</v>
      </c>
      <c r="K53" s="238">
        <f t="shared" si="8"/>
        <v>2.9</v>
      </c>
      <c r="L53" s="238">
        <f>VLOOKUP($B53,'Impact of the crisis'!$C$6:$N$170,12,FALSE)</f>
        <v>0.8</v>
      </c>
      <c r="M53" s="238">
        <f>VLOOKUP($B53,'Impact of the crisis'!$C$6:$AB$170,26,FALSE)</f>
        <v>3.6</v>
      </c>
      <c r="N53" s="238">
        <f>VLOOKUP($B53,'Conditions of people affected'!$C$6:$R$170,16,FALSE)</f>
        <v>2.95</v>
      </c>
      <c r="O53" s="238">
        <f>VLOOKUP($B53,'Conditions of people affected'!$C$6:$R$170,9,FALSE)</f>
        <v>2.9</v>
      </c>
      <c r="P53" s="238">
        <f>VLOOKUP($B53,'Conditions of people affected'!$C$6:$R$170,15,FALSE)</f>
        <v>3</v>
      </c>
      <c r="Q53" s="238">
        <f t="shared" si="9"/>
        <v>2.9</v>
      </c>
      <c r="R53" s="238">
        <f>VLOOKUP($B53,'Complexity of the crisis'!$C$6:$AN$170,22,FALSE)</f>
        <v>3.6</v>
      </c>
      <c r="S53" s="238">
        <f>VLOOKUP($B53,'Complexity of the crisis'!$C$6:$AN$170,38,FALSE)</f>
        <v>2</v>
      </c>
      <c r="T53" s="133" t="str">
        <f>VLOOKUP(B53,Lists!$C$3:$E$163,3,FALSE)</f>
        <v>Africa</v>
      </c>
      <c r="U53" s="134">
        <f>VLOOKUP(B53,'INFORM Severity - hidden'!$C$5:$V$200,20,FALSE)</f>
        <v>44889</v>
      </c>
    </row>
    <row r="54" spans="1:21" x14ac:dyDescent="0.25">
      <c r="A54" s="130" t="str">
        <f t="array" ref="A54">IFERROR(INDEX(Lists!$B$2:$B$200,SMALL(IF(Lists!$I$2:$I$200="Individual",ROW(Lists!$B$2:$B$200)),ROW(50:50))-1,1),"")</f>
        <v>Drought in Kenya</v>
      </c>
      <c r="B54" s="131" t="str">
        <f>VLOOKUP(A54,Lists!$B$2:$G$200,2,FALSE)</f>
        <v>KEN003</v>
      </c>
      <c r="C54" s="131" t="str">
        <f>VLOOKUP(B54,'INFORM Severity - hidden'!$C$5:$D$200,2,FALSE)</f>
        <v>Kenya</v>
      </c>
      <c r="D54" s="131" t="str">
        <f>VLOOKUP(A54,Lists!$B$2:$G$200,3,FALSE)</f>
        <v>KEN</v>
      </c>
      <c r="E54" s="132" t="str">
        <f>VLOOKUP(A54,Lists!$B$2:$G$200,5,FALSE)</f>
        <v>Drought</v>
      </c>
      <c r="F54" s="236">
        <f t="shared" si="5"/>
        <v>3.9</v>
      </c>
      <c r="G54" s="129">
        <f t="shared" si="6"/>
        <v>4</v>
      </c>
      <c r="H54" s="129" t="str">
        <f t="shared" si="7"/>
        <v>High</v>
      </c>
      <c r="I54" s="237" t="str">
        <f>INDEX(Trends!$D$3:$D$404,MATCH(B54,Trends!$C$3:$C$404,0))</f>
        <v>Increasing</v>
      </c>
      <c r="J54" s="129" t="str">
        <f>VLOOKUP($B54,Reliability!$A$3:$I$170,9,FALSE)</f>
        <v>Medium</v>
      </c>
      <c r="K54" s="238">
        <f t="shared" si="8"/>
        <v>4.5</v>
      </c>
      <c r="L54" s="238">
        <f>VLOOKUP($B54,'Impact of the crisis'!$C$6:$N$170,12,FALSE)</f>
        <v>3.8</v>
      </c>
      <c r="M54" s="238">
        <f>VLOOKUP($B54,'Impact of the crisis'!$C$6:$AB$170,26,FALSE)</f>
        <v>4.75</v>
      </c>
      <c r="N54" s="238">
        <f>VLOOKUP($B54,'Conditions of people affected'!$C$6:$R$170,16,FALSE)</f>
        <v>4.2</v>
      </c>
      <c r="O54" s="238">
        <f>VLOOKUP($B54,'Conditions of people affected'!$C$6:$R$170,9,FALSE)</f>
        <v>4.4000000000000004</v>
      </c>
      <c r="P54" s="238">
        <f>VLOOKUP($B54,'Conditions of people affected'!$C$6:$R$170,15,FALSE)</f>
        <v>4</v>
      </c>
      <c r="Q54" s="238">
        <f t="shared" si="9"/>
        <v>2.9</v>
      </c>
      <c r="R54" s="238">
        <f>VLOOKUP($B54,'Complexity of the crisis'!$C$6:$AN$170,22,FALSE)</f>
        <v>3.6</v>
      </c>
      <c r="S54" s="238">
        <f>VLOOKUP($B54,'Complexity of the crisis'!$C$6:$AN$170,38,FALSE)</f>
        <v>2</v>
      </c>
      <c r="T54" s="133" t="str">
        <f>VLOOKUP(B54,Lists!$C$3:$E$163,3,FALSE)</f>
        <v>Africa</v>
      </c>
      <c r="U54" s="134">
        <f>VLOOKUP(B54,'INFORM Severity - hidden'!$C$5:$V$200,20,FALSE)</f>
        <v>44894</v>
      </c>
    </row>
    <row r="55" spans="1:21" x14ac:dyDescent="0.25">
      <c r="A55" s="130" t="str">
        <f t="array" ref="A55">IFERROR(INDEX(Lists!$B$2:$B$200,SMALL(IF(Lists!$I$2:$I$200="Individual",ROW(Lists!$B$2:$B$200)),ROW(51:51))-1,1),"")</f>
        <v>Syrian refugees in Lebanon</v>
      </c>
      <c r="B55" s="131" t="str">
        <f>VLOOKUP(A55,Lists!$B$2:$G$200,2,FALSE)</f>
        <v>LBN002</v>
      </c>
      <c r="C55" s="131" t="str">
        <f>VLOOKUP(B55,'INFORM Severity - hidden'!$C$5:$D$200,2,FALSE)</f>
        <v>Lebanon</v>
      </c>
      <c r="D55" s="131" t="str">
        <f>VLOOKUP(A55,Lists!$B$2:$G$200,3,FALSE)</f>
        <v>LBN</v>
      </c>
      <c r="E55" s="132" t="str">
        <f>VLOOKUP(A55,Lists!$B$2:$G$200,5,FALSE)</f>
        <v>Displacement</v>
      </c>
      <c r="F55" s="236">
        <f t="shared" si="5"/>
        <v>3.4</v>
      </c>
      <c r="G55" s="129">
        <f t="shared" si="6"/>
        <v>4</v>
      </c>
      <c r="H55" s="129" t="str">
        <f t="shared" si="7"/>
        <v>High</v>
      </c>
      <c r="I55" s="237" t="str">
        <f>INDEX(Trends!$D$3:$D$404,MATCH(B55,Trends!$C$3:$C$404,0))</f>
        <v>Decreasing</v>
      </c>
      <c r="J55" s="129" t="str">
        <f>VLOOKUP($B55,Reliability!$A$3:$I$170,9,FALSE)</f>
        <v>Medium</v>
      </c>
      <c r="K55" s="238">
        <f t="shared" si="8"/>
        <v>4.2</v>
      </c>
      <c r="L55" s="238">
        <f>VLOOKUP($B55,'Impact of the crisis'!$C$6:$N$170,12,FALSE)</f>
        <v>3.6</v>
      </c>
      <c r="M55" s="238">
        <f>VLOOKUP($B55,'Impact of the crisis'!$C$6:$AB$170,26,FALSE)</f>
        <v>4.5</v>
      </c>
      <c r="N55" s="238">
        <f>VLOOKUP($B55,'Conditions of people affected'!$C$6:$R$170,16,FALSE)</f>
        <v>3.8</v>
      </c>
      <c r="O55" s="238">
        <f>VLOOKUP($B55,'Conditions of people affected'!$C$6:$R$170,9,FALSE)</f>
        <v>3.6</v>
      </c>
      <c r="P55" s="238">
        <f>VLOOKUP($B55,'Conditions of people affected'!$C$6:$R$170,15,FALSE)</f>
        <v>4</v>
      </c>
      <c r="Q55" s="238">
        <f t="shared" si="9"/>
        <v>2.2999999999999998</v>
      </c>
      <c r="R55" s="238">
        <f>VLOOKUP($B55,'Complexity of the crisis'!$C$6:$AN$170,22,FALSE)</f>
        <v>2.5</v>
      </c>
      <c r="S55" s="238">
        <f>VLOOKUP($B55,'Complexity of the crisis'!$C$6:$AN$170,38,FALSE)</f>
        <v>2</v>
      </c>
      <c r="T55" s="133" t="str">
        <f>VLOOKUP(B55,Lists!$C$3:$E$163,3,FALSE)</f>
        <v>Middle east</v>
      </c>
      <c r="U55" s="134">
        <f>VLOOKUP(B55,'INFORM Severity - hidden'!$C$5:$V$200,20,FALSE)</f>
        <v>44946</v>
      </c>
    </row>
    <row r="56" spans="1:21" x14ac:dyDescent="0.25">
      <c r="A56" s="130" t="str">
        <f t="array" ref="A56">IFERROR(INDEX(Lists!$B$2:$B$200,SMALL(IF(Lists!$I$2:$I$200="Individual",ROW(Lists!$B$2:$B$200)),ROW(52:52))-1,1),"")</f>
        <v>Socioeconomic crisis in Lebanon</v>
      </c>
      <c r="B56" s="131" t="str">
        <f>VLOOKUP(A56,Lists!$B$2:$G$200,2,FALSE)</f>
        <v>LBN004</v>
      </c>
      <c r="C56" s="131" t="str">
        <f>VLOOKUP(B56,'INFORM Severity - hidden'!$C$5:$D$200,2,FALSE)</f>
        <v>Lebanon</v>
      </c>
      <c r="D56" s="131" t="str">
        <f>VLOOKUP(A56,Lists!$B$2:$G$200,3,FALSE)</f>
        <v>LBN</v>
      </c>
      <c r="E56" s="132" t="str">
        <f>VLOOKUP(A56,Lists!$B$2:$G$200,5,FALSE)</f>
        <v>Socio-political,Violence,Tecnological Disaster</v>
      </c>
      <c r="F56" s="236">
        <f t="shared" si="5"/>
        <v>3.4</v>
      </c>
      <c r="G56" s="129">
        <f t="shared" si="6"/>
        <v>4</v>
      </c>
      <c r="H56" s="129" t="str">
        <f t="shared" si="7"/>
        <v>High</v>
      </c>
      <c r="I56" s="237" t="str">
        <f>INDEX(Trends!$D$3:$D$404,MATCH(B56,Trends!$C$3:$C$404,0))</f>
        <v>Decreasing</v>
      </c>
      <c r="J56" s="129" t="str">
        <f>VLOOKUP($B56,Reliability!$A$3:$I$170,9,FALSE)</f>
        <v>Medium</v>
      </c>
      <c r="K56" s="238">
        <f t="shared" si="8"/>
        <v>3.2</v>
      </c>
      <c r="L56" s="238">
        <f>VLOOKUP($B56,'Impact of the crisis'!$C$6:$N$170,12,FALSE)</f>
        <v>3.6</v>
      </c>
      <c r="M56" s="238">
        <f>VLOOKUP($B56,'Impact of the crisis'!$C$6:$AB$170,26,FALSE)</f>
        <v>2.9</v>
      </c>
      <c r="N56" s="238">
        <f>VLOOKUP($B56,'Conditions of people affected'!$C$6:$R$170,16,FALSE)</f>
        <v>4.0999999999999996</v>
      </c>
      <c r="O56" s="238">
        <f>VLOOKUP($B56,'Conditions of people affected'!$C$6:$R$170,9,FALSE)</f>
        <v>4.2</v>
      </c>
      <c r="P56" s="238">
        <f>VLOOKUP($B56,'Conditions of people affected'!$C$6:$R$170,15,FALSE)</f>
        <v>4</v>
      </c>
      <c r="Q56" s="238">
        <f t="shared" si="9"/>
        <v>2.5</v>
      </c>
      <c r="R56" s="238">
        <f>VLOOKUP($B56,'Complexity of the crisis'!$C$6:$AN$170,22,FALSE)</f>
        <v>2.5</v>
      </c>
      <c r="S56" s="238">
        <f>VLOOKUP($B56,'Complexity of the crisis'!$C$6:$AN$170,38,FALSE)</f>
        <v>2.5</v>
      </c>
      <c r="T56" s="133" t="str">
        <f>VLOOKUP(B56,Lists!$C$3:$E$163,3,FALSE)</f>
        <v>Middle east</v>
      </c>
      <c r="U56" s="134">
        <f>VLOOKUP(B56,'INFORM Severity - hidden'!$C$5:$V$200,20,FALSE)</f>
        <v>44946</v>
      </c>
    </row>
    <row r="57" spans="1:21" x14ac:dyDescent="0.25">
      <c r="A57" s="130" t="str">
        <f t="array" ref="A57">IFERROR(INDEX(Lists!$B$2:$B$200,SMALL(IF(Lists!$I$2:$I$200="Individual",ROW(Lists!$B$2:$B$200)),ROW(53:53))-1,1),"")</f>
        <v>Complex crisis in Libya</v>
      </c>
      <c r="B57" s="131" t="str">
        <f>VLOOKUP(A57,Lists!$B$2:$G$200,2,FALSE)</f>
        <v>LBY001</v>
      </c>
      <c r="C57" s="131" t="str">
        <f>VLOOKUP(B57,'INFORM Severity - hidden'!$C$5:$D$200,2,FALSE)</f>
        <v>Libya</v>
      </c>
      <c r="D57" s="131" t="str">
        <f>VLOOKUP(A57,Lists!$B$2:$G$200,3,FALSE)</f>
        <v>LBY</v>
      </c>
      <c r="E57" s="132" t="str">
        <f>VLOOKUP(A57,Lists!$B$2:$G$200,5,FALSE)</f>
        <v>Conflict,Displacement,Socio-political</v>
      </c>
      <c r="F57" s="236">
        <f t="shared" si="5"/>
        <v>3.8</v>
      </c>
      <c r="G57" s="129">
        <f t="shared" si="6"/>
        <v>4</v>
      </c>
      <c r="H57" s="129" t="str">
        <f t="shared" si="7"/>
        <v>High</v>
      </c>
      <c r="I57" s="237" t="str">
        <f>INDEX(Trends!$D$3:$D$404,MATCH(B57,Trends!$C$3:$C$404,0))</f>
        <v>Increasing</v>
      </c>
      <c r="J57" s="129" t="str">
        <f>VLOOKUP($B57,Reliability!$A$3:$I$170,9,FALSE)</f>
        <v>Very High</v>
      </c>
      <c r="K57" s="238">
        <f t="shared" si="8"/>
        <v>4.5999999999999996</v>
      </c>
      <c r="L57" s="238">
        <f>VLOOKUP($B57,'Impact of the crisis'!$C$6:$N$170,12,FALSE)</f>
        <v>4.5</v>
      </c>
      <c r="M57" s="238">
        <f>VLOOKUP($B57,'Impact of the crisis'!$C$6:$AB$170,26,FALSE)</f>
        <v>4.5999999999999996</v>
      </c>
      <c r="N57" s="238">
        <f>VLOOKUP($B57,'Conditions of people affected'!$C$6:$R$170,16,FALSE)</f>
        <v>3.2</v>
      </c>
      <c r="O57" s="238">
        <f>VLOOKUP($B57,'Conditions of people affected'!$C$6:$R$170,9,FALSE)</f>
        <v>3.4</v>
      </c>
      <c r="P57" s="238">
        <f>VLOOKUP($B57,'Conditions of people affected'!$C$6:$R$170,15,FALSE)</f>
        <v>3</v>
      </c>
      <c r="Q57" s="238">
        <f t="shared" si="9"/>
        <v>4</v>
      </c>
      <c r="R57" s="238">
        <f>VLOOKUP($B57,'Complexity of the crisis'!$C$6:$AN$170,22,FALSE)</f>
        <v>3.3</v>
      </c>
      <c r="S57" s="238">
        <f>VLOOKUP($B57,'Complexity of the crisis'!$C$6:$AN$170,38,FALSE)</f>
        <v>4.5</v>
      </c>
      <c r="T57" s="133" t="str">
        <f>VLOOKUP(B57,Lists!$C$3:$E$163,3,FALSE)</f>
        <v>Africa</v>
      </c>
      <c r="U57" s="134">
        <f>VLOOKUP(B57,'INFORM Severity - hidden'!$C$5:$V$200,20,FALSE)</f>
        <v>44956</v>
      </c>
    </row>
    <row r="58" spans="1:21" x14ac:dyDescent="0.25">
      <c r="A58" s="130" t="str">
        <f t="array" ref="A58">IFERROR(INDEX(Lists!$B$2:$B$200,SMALL(IF(Lists!$I$2:$I$200="Individual",ROW(Lists!$B$2:$B$200)),ROW(54:54))-1,1),"")</f>
        <v>Mixed migration flows in Libya</v>
      </c>
      <c r="B58" s="131" t="str">
        <f>VLOOKUP(A58,Lists!$B$2:$G$200,2,FALSE)</f>
        <v>LBY002</v>
      </c>
      <c r="C58" s="131" t="str">
        <f>VLOOKUP(B58,'INFORM Severity - hidden'!$C$5:$D$200,2,FALSE)</f>
        <v>Libya</v>
      </c>
      <c r="D58" s="131" t="str">
        <f>VLOOKUP(A58,Lists!$B$2:$G$200,3,FALSE)</f>
        <v>LBY</v>
      </c>
      <c r="E58" s="132" t="str">
        <f>VLOOKUP(A58,Lists!$B$2:$G$200,5,FALSE)</f>
        <v>Displacement</v>
      </c>
      <c r="F58" s="236">
        <f t="shared" si="5"/>
        <v>3.4</v>
      </c>
      <c r="G58" s="129">
        <f t="shared" si="6"/>
        <v>4</v>
      </c>
      <c r="H58" s="129" t="str">
        <f t="shared" si="7"/>
        <v>High</v>
      </c>
      <c r="I58" s="237" t="str">
        <f>INDEX(Trends!$D$3:$D$404,MATCH(B58,Trends!$C$3:$C$404,0))</f>
        <v>Increasing</v>
      </c>
      <c r="J58" s="129" t="str">
        <f>VLOOKUP($B58,Reliability!$A$3:$I$170,9,FALSE)</f>
        <v>Very High</v>
      </c>
      <c r="K58" s="238">
        <f t="shared" si="8"/>
        <v>3.8</v>
      </c>
      <c r="L58" s="238">
        <f>VLOOKUP($B58,'Impact of the crisis'!$C$6:$N$170,12,FALSE)</f>
        <v>4.5</v>
      </c>
      <c r="M58" s="238">
        <f>VLOOKUP($B58,'Impact of the crisis'!$C$6:$AB$170,26,FALSE)</f>
        <v>3.4</v>
      </c>
      <c r="N58" s="238">
        <f>VLOOKUP($B58,'Conditions of people affected'!$C$6:$R$170,16,FALSE)</f>
        <v>3.05</v>
      </c>
      <c r="O58" s="238">
        <f>VLOOKUP($B58,'Conditions of people affected'!$C$6:$R$170,9,FALSE)</f>
        <v>3.1</v>
      </c>
      <c r="P58" s="238">
        <f>VLOOKUP($B58,'Conditions of people affected'!$C$6:$R$170,15,FALSE)</f>
        <v>3</v>
      </c>
      <c r="Q58" s="238">
        <f t="shared" si="9"/>
        <v>3.7</v>
      </c>
      <c r="R58" s="238">
        <f>VLOOKUP($B58,'Complexity of the crisis'!$C$6:$AN$170,22,FALSE)</f>
        <v>3.3</v>
      </c>
      <c r="S58" s="238">
        <f>VLOOKUP($B58,'Complexity of the crisis'!$C$6:$AN$170,38,FALSE)</f>
        <v>4</v>
      </c>
      <c r="T58" s="133" t="str">
        <f>VLOOKUP(B58,Lists!$C$3:$E$163,3,FALSE)</f>
        <v>Africa</v>
      </c>
      <c r="U58" s="134">
        <f>VLOOKUP(B58,'INFORM Severity - hidden'!$C$5:$V$200,20,FALSE)</f>
        <v>44956</v>
      </c>
    </row>
    <row r="59" spans="1:21" x14ac:dyDescent="0.25">
      <c r="A59" s="130" t="str">
        <f t="array" ref="A59">IFERROR(INDEX(Lists!$B$2:$B$200,SMALL(IF(Lists!$I$2:$I$200="Individual",ROW(Lists!$B$2:$B$200)),ROW(55:55))-1,1),"")</f>
        <v>Socio-economic crisis in Sri Lanka</v>
      </c>
      <c r="B59" s="131" t="str">
        <f>VLOOKUP(A59,Lists!$B$2:$G$200,2,FALSE)</f>
        <v>LKA002</v>
      </c>
      <c r="C59" s="131" t="str">
        <f>VLOOKUP(B59,'INFORM Severity - hidden'!$C$5:$D$200,2,FALSE)</f>
        <v>Sri Lanka</v>
      </c>
      <c r="D59" s="131" t="str">
        <f>VLOOKUP(A59,Lists!$B$2:$G$200,3,FALSE)</f>
        <v>LKA</v>
      </c>
      <c r="E59" s="132" t="str">
        <f>VLOOKUP(A59,Lists!$B$2:$G$200,5,FALSE)</f>
        <v>Socio-political,Food Security</v>
      </c>
      <c r="F59" s="236">
        <f t="shared" si="5"/>
        <v>3.4</v>
      </c>
      <c r="G59" s="129">
        <f t="shared" si="6"/>
        <v>4</v>
      </c>
      <c r="H59" s="129" t="str">
        <f t="shared" si="7"/>
        <v>High</v>
      </c>
      <c r="I59" s="237" t="str">
        <f>INDEX(Trends!$D$3:$D$404,MATCH(B59,Trends!$C$3:$C$404,0))</f>
        <v>Stable</v>
      </c>
      <c r="J59" s="129" t="str">
        <f>VLOOKUP($B59,Reliability!$A$3:$I$170,9,FALSE)</f>
        <v>High</v>
      </c>
      <c r="K59" s="238">
        <f t="shared" si="8"/>
        <v>3.8</v>
      </c>
      <c r="L59" s="238">
        <f>VLOOKUP($B59,'Impact of the crisis'!$C$6:$N$170,12,FALSE)</f>
        <v>4.4000000000000004</v>
      </c>
      <c r="M59" s="238">
        <f>VLOOKUP($B59,'Impact of the crisis'!$C$6:$AB$170,26,FALSE)</f>
        <v>3.4</v>
      </c>
      <c r="N59" s="238">
        <f>VLOOKUP($B59,'Conditions of people affected'!$C$6:$R$170,16,FALSE)</f>
        <v>4.3499999999999996</v>
      </c>
      <c r="O59" s="238">
        <f>VLOOKUP($B59,'Conditions of people affected'!$C$6:$R$170,9,FALSE)</f>
        <v>4.7</v>
      </c>
      <c r="P59" s="238">
        <f>VLOOKUP($B59,'Conditions of people affected'!$C$6:$R$170,15,FALSE)</f>
        <v>4</v>
      </c>
      <c r="Q59" s="238">
        <f t="shared" si="9"/>
        <v>1.6</v>
      </c>
      <c r="R59" s="238">
        <f>VLOOKUP($B59,'Complexity of the crisis'!$C$6:$AN$170,22,FALSE)</f>
        <v>2.1</v>
      </c>
      <c r="S59" s="238">
        <f>VLOOKUP($B59,'Complexity of the crisis'!$C$6:$AN$170,38,FALSE)</f>
        <v>1</v>
      </c>
      <c r="T59" s="133" t="str">
        <f>VLOOKUP(B59,Lists!$C$3:$E$163,3,FALSE)</f>
        <v>Asia</v>
      </c>
      <c r="U59" s="134">
        <f>VLOOKUP(B59,'INFORM Severity - hidden'!$C$5:$V$200,20,FALSE)</f>
        <v>44956</v>
      </c>
    </row>
    <row r="60" spans="1:21" x14ac:dyDescent="0.25">
      <c r="A60" s="130" t="str">
        <f t="array" ref="A60">IFERROR(INDEX(Lists!$B$2:$B$200,SMALL(IF(Lists!$I$2:$I$200="Individual",ROW(Lists!$B$2:$B$200)),ROW(56:56))-1,1),"")</f>
        <v>Food security crisis in Lesotho</v>
      </c>
      <c r="B60" s="131" t="str">
        <f>VLOOKUP(A60,Lists!$B$2:$G$200,2,FALSE)</f>
        <v>LSO003</v>
      </c>
      <c r="C60" s="131" t="str">
        <f>VLOOKUP(B60,'INFORM Severity - hidden'!$C$5:$D$200,2,FALSE)</f>
        <v>Lesotho</v>
      </c>
      <c r="D60" s="131" t="str">
        <f>VLOOKUP(A60,Lists!$B$2:$G$200,3,FALSE)</f>
        <v>LSO</v>
      </c>
      <c r="E60" s="132" t="str">
        <f>VLOOKUP(A60,Lists!$B$2:$G$200,5,FALSE)</f>
        <v>Food Security</v>
      </c>
      <c r="F60" s="236">
        <f t="shared" si="5"/>
        <v>2.2000000000000002</v>
      </c>
      <c r="G60" s="129">
        <f t="shared" si="6"/>
        <v>3</v>
      </c>
      <c r="H60" s="129" t="str">
        <f t="shared" si="7"/>
        <v>Medium</v>
      </c>
      <c r="I60" s="237" t="str">
        <f>INDEX(Trends!$D$3:$D$404,MATCH(B60,Trends!$C$3:$C$404,0))</f>
        <v>-</v>
      </c>
      <c r="J60" s="129" t="str">
        <f>VLOOKUP($B60,Reliability!$A$3:$I$170,9,FALSE)</f>
        <v>Medium</v>
      </c>
      <c r="K60" s="238">
        <f t="shared" si="8"/>
        <v>2.6</v>
      </c>
      <c r="L60" s="238">
        <f>VLOOKUP($B60,'Impact of the crisis'!$C$6:$N$170,12,FALSE)</f>
        <v>2.7</v>
      </c>
      <c r="M60" s="238">
        <f>VLOOKUP($B60,'Impact of the crisis'!$C$6:$AB$170,26,FALSE)</f>
        <v>2.5999999999999996</v>
      </c>
      <c r="N60" s="238">
        <f>VLOOKUP($B60,'Conditions of people affected'!$C$6:$R$170,16,FALSE)</f>
        <v>2.75</v>
      </c>
      <c r="O60" s="238">
        <f>VLOOKUP($B60,'Conditions of people affected'!$C$6:$R$170,9,FALSE)</f>
        <v>2.5</v>
      </c>
      <c r="P60" s="238">
        <f>VLOOKUP($B60,'Conditions of people affected'!$C$6:$R$170,15,FALSE)</f>
        <v>3</v>
      </c>
      <c r="Q60" s="238">
        <f t="shared" si="9"/>
        <v>1</v>
      </c>
      <c r="R60" s="238">
        <f>VLOOKUP($B60,'Complexity of the crisis'!$C$6:$AN$170,22,FALSE)</f>
        <v>1.4</v>
      </c>
      <c r="S60" s="238">
        <f>VLOOKUP($B60,'Complexity of the crisis'!$C$6:$AN$170,38,FALSE)</f>
        <v>0.5</v>
      </c>
      <c r="T60" s="133" t="str">
        <f>VLOOKUP(B60,Lists!$C$3:$E$163,3,FALSE)</f>
        <v>Africa</v>
      </c>
      <c r="U60" s="134">
        <f>VLOOKUP(B60,'INFORM Severity - hidden'!$C$5:$V$200,20,FALSE)</f>
        <v>44953</v>
      </c>
    </row>
    <row r="61" spans="1:21" x14ac:dyDescent="0.25">
      <c r="A61" s="130" t="str">
        <f t="array" ref="A61">IFERROR(INDEX(Lists!$B$2:$B$200,SMALL(IF(Lists!$I$2:$I$200="Individual",ROW(Lists!$B$2:$B$200)),ROW(57:57))-1,1),"")</f>
        <v>Mixed migration flows in Morocco</v>
      </c>
      <c r="B61" s="131" t="str">
        <f>VLOOKUP(A61,Lists!$B$2:$G$200,2,FALSE)</f>
        <v>MAR002</v>
      </c>
      <c r="C61" s="131" t="str">
        <f>VLOOKUP(B61,'INFORM Severity - hidden'!$C$5:$D$200,2,FALSE)</f>
        <v>Morocco</v>
      </c>
      <c r="D61" s="131" t="str">
        <f>VLOOKUP(A61,Lists!$B$2:$G$200,3,FALSE)</f>
        <v>MAR</v>
      </c>
      <c r="E61" s="132" t="str">
        <f>VLOOKUP(A61,Lists!$B$2:$G$200,5,FALSE)</f>
        <v>Displacement</v>
      </c>
      <c r="F61" s="236">
        <f t="shared" si="5"/>
        <v>2.2000000000000002</v>
      </c>
      <c r="G61" s="129">
        <f t="shared" si="6"/>
        <v>3</v>
      </c>
      <c r="H61" s="129" t="str">
        <f t="shared" si="7"/>
        <v>Medium</v>
      </c>
      <c r="I61" s="237" t="str">
        <f>INDEX(Trends!$D$3:$D$404,MATCH(B61,Trends!$C$3:$C$404,0))</f>
        <v>Increasing</v>
      </c>
      <c r="J61" s="129" t="str">
        <f>VLOOKUP($B61,Reliability!$A$3:$I$170,9,FALSE)</f>
        <v>High</v>
      </c>
      <c r="K61" s="238">
        <f t="shared" si="8"/>
        <v>3.5</v>
      </c>
      <c r="L61" s="238">
        <f>VLOOKUP($B61,'Impact of the crisis'!$C$6:$N$170,12,FALSE)</f>
        <v>4.9000000000000004</v>
      </c>
      <c r="M61" s="238">
        <f>VLOOKUP($B61,'Impact of the crisis'!$C$6:$AB$170,26,FALSE)</f>
        <v>2.2999999999999998</v>
      </c>
      <c r="N61" s="238">
        <f>VLOOKUP($B61,'Conditions of people affected'!$C$6:$R$170,16,FALSE)</f>
        <v>0.75</v>
      </c>
      <c r="O61" s="238">
        <f>VLOOKUP($B61,'Conditions of people affected'!$C$6:$R$170,9,FALSE)</f>
        <v>0.5</v>
      </c>
      <c r="P61" s="238">
        <f>VLOOKUP($B61,'Conditions of people affected'!$C$6:$R$170,15,FALSE)</f>
        <v>1</v>
      </c>
      <c r="Q61" s="238">
        <f t="shared" si="9"/>
        <v>2.8</v>
      </c>
      <c r="R61" s="238">
        <f>VLOOKUP($B61,'Complexity of the crisis'!$C$6:$AN$170,22,FALSE)</f>
        <v>3.1</v>
      </c>
      <c r="S61" s="238">
        <f>VLOOKUP($B61,'Complexity of the crisis'!$C$6:$AN$170,38,FALSE)</f>
        <v>2.5</v>
      </c>
      <c r="T61" s="133" t="str">
        <f>VLOOKUP(B61,Lists!$C$3:$E$163,3,FALSE)</f>
        <v>Africa</v>
      </c>
      <c r="U61" s="134">
        <f>VLOOKUP(B61,'INFORM Severity - hidden'!$C$5:$V$200,20,FALSE)</f>
        <v>44953</v>
      </c>
    </row>
    <row r="62" spans="1:21" x14ac:dyDescent="0.25">
      <c r="A62" s="130" t="str">
        <f t="array" ref="A62">IFERROR(INDEX(Lists!$B$2:$B$200,SMALL(IF(Lists!$I$2:$I$200="Individual",ROW(Lists!$B$2:$B$200)),ROW(58:58))-1,1),"")</f>
        <v>DIsplacement from Ukraine conflict in Moldova</v>
      </c>
      <c r="B62" s="131" t="str">
        <f>VLOOKUP(A62,Lists!$B$2:$G$200,2,FALSE)</f>
        <v>MDA002</v>
      </c>
      <c r="C62" s="131" t="str">
        <f>VLOOKUP(B62,'INFORM Severity - hidden'!$C$5:$D$200,2,FALSE)</f>
        <v>Moldova</v>
      </c>
      <c r="D62" s="131" t="str">
        <f>VLOOKUP(A62,Lists!$B$2:$G$200,3,FALSE)</f>
        <v>MDA</v>
      </c>
      <c r="E62" s="132" t="str">
        <f>VLOOKUP(A62,Lists!$B$2:$G$200,5,FALSE)</f>
        <v>Displacement,Conflict</v>
      </c>
      <c r="F62" s="236">
        <f t="shared" si="5"/>
        <v>1.9</v>
      </c>
      <c r="G62" s="129">
        <f t="shared" si="6"/>
        <v>2</v>
      </c>
      <c r="H62" s="129" t="str">
        <f t="shared" si="7"/>
        <v>Low</v>
      </c>
      <c r="I62" s="237" t="str">
        <f>INDEX(Trends!$D$3:$D$404,MATCH(B62,Trends!$C$3:$C$404,0))</f>
        <v>Decreasing</v>
      </c>
      <c r="J62" s="129" t="str">
        <f>VLOOKUP($B62,Reliability!$A$3:$I$170,9,FALSE)</f>
        <v>Very High</v>
      </c>
      <c r="K62" s="238">
        <f t="shared" si="8"/>
        <v>1.5</v>
      </c>
      <c r="L62" s="238">
        <f>VLOOKUP($B62,'Impact of the crisis'!$C$6:$N$170,12,FALSE)</f>
        <v>0.2</v>
      </c>
      <c r="M62" s="238">
        <f>VLOOKUP($B62,'Impact of the crisis'!$C$6:$AB$170,26,FALSE)</f>
        <v>2.1</v>
      </c>
      <c r="N62" s="238">
        <f>VLOOKUP($B62,'Conditions of people affected'!$C$6:$R$170,16,FALSE)</f>
        <v>2.35</v>
      </c>
      <c r="O62" s="238">
        <f>VLOOKUP($B62,'Conditions of people affected'!$C$6:$R$170,9,FALSE)</f>
        <v>1.7</v>
      </c>
      <c r="P62" s="238">
        <f>VLOOKUP($B62,'Conditions of people affected'!$C$6:$R$170,15,FALSE)</f>
        <v>3</v>
      </c>
      <c r="Q62" s="238">
        <f t="shared" si="9"/>
        <v>1.4</v>
      </c>
      <c r="R62" s="238">
        <f>VLOOKUP($B62,'Complexity of the crisis'!$C$6:$AN$170,22,FALSE)</f>
        <v>1.8</v>
      </c>
      <c r="S62" s="238">
        <f>VLOOKUP($B62,'Complexity of the crisis'!$C$6:$AN$170,38,FALSE)</f>
        <v>1</v>
      </c>
      <c r="T62" s="133" t="str">
        <f>VLOOKUP(B62,Lists!$C$3:$E$163,3,FALSE)</f>
        <v>Europe</v>
      </c>
      <c r="U62" s="134">
        <f>VLOOKUP(B62,'INFORM Severity - hidden'!$C$5:$V$200,20,FALSE)</f>
        <v>44942</v>
      </c>
    </row>
    <row r="63" spans="1:21" x14ac:dyDescent="0.25">
      <c r="A63" s="130" t="str">
        <f t="array" ref="A63">IFERROR(INDEX(Lists!$B$2:$B$200,SMALL(IF(Lists!$I$2:$I$200="Individual",ROW(Lists!$B$2:$B$200)),ROW(59:59))-1,1),"")</f>
        <v>Drought in Madagascar</v>
      </c>
      <c r="B63" s="131" t="str">
        <f>VLOOKUP(A63,Lists!$B$2:$G$200,2,FALSE)</f>
        <v>MDG002</v>
      </c>
      <c r="C63" s="131" t="str">
        <f>VLOOKUP(B63,'INFORM Severity - hidden'!$C$5:$D$200,2,FALSE)</f>
        <v>Madagascar</v>
      </c>
      <c r="D63" s="131" t="str">
        <f>VLOOKUP(A63,Lists!$B$2:$G$200,3,FALSE)</f>
        <v>MDG</v>
      </c>
      <c r="E63" s="132" t="str">
        <f>VLOOKUP(A63,Lists!$B$2:$G$200,5,FALSE)</f>
        <v>Drought</v>
      </c>
      <c r="F63" s="236">
        <f t="shared" si="5"/>
        <v>2.7</v>
      </c>
      <c r="G63" s="129">
        <f t="shared" si="6"/>
        <v>3</v>
      </c>
      <c r="H63" s="129" t="str">
        <f t="shared" si="7"/>
        <v>Medium</v>
      </c>
      <c r="I63" s="237" t="str">
        <f>INDEX(Trends!$D$3:$D$404,MATCH(B63,Trends!$C$3:$C$404,0))</f>
        <v>Increasing</v>
      </c>
      <c r="J63" s="129" t="str">
        <f>VLOOKUP($B63,Reliability!$A$3:$I$170,9,FALSE)</f>
        <v>Very High</v>
      </c>
      <c r="K63" s="238">
        <f t="shared" si="8"/>
        <v>2.4</v>
      </c>
      <c r="L63" s="238">
        <f>VLOOKUP($B63,'Impact of the crisis'!$C$6:$N$170,12,FALSE)</f>
        <v>2.1</v>
      </c>
      <c r="M63" s="238">
        <f>VLOOKUP($B63,'Impact of the crisis'!$C$6:$AB$170,26,FALSE)</f>
        <v>2.6</v>
      </c>
      <c r="N63" s="238">
        <f>VLOOKUP($B63,'Conditions of people affected'!$C$6:$R$170,16,FALSE)</f>
        <v>3.45</v>
      </c>
      <c r="O63" s="238">
        <f>VLOOKUP($B63,'Conditions of people affected'!$C$6:$R$170,9,FALSE)</f>
        <v>3.9</v>
      </c>
      <c r="P63" s="238">
        <f>VLOOKUP($B63,'Conditions of people affected'!$C$6:$R$170,15,FALSE)</f>
        <v>3</v>
      </c>
      <c r="Q63" s="238">
        <f t="shared" si="9"/>
        <v>1.7</v>
      </c>
      <c r="R63" s="238">
        <f>VLOOKUP($B63,'Complexity of the crisis'!$C$6:$AN$170,22,FALSE)</f>
        <v>2.2999999999999998</v>
      </c>
      <c r="S63" s="238">
        <f>VLOOKUP($B63,'Complexity of the crisis'!$C$6:$AN$170,38,FALSE)</f>
        <v>1</v>
      </c>
      <c r="T63" s="133" t="str">
        <f>VLOOKUP(B63,Lists!$C$3:$E$163,3,FALSE)</f>
        <v>Africa</v>
      </c>
      <c r="U63" s="134">
        <f>VLOOKUP(B63,'INFORM Severity - hidden'!$C$5:$V$200,20,FALSE)</f>
        <v>44953</v>
      </c>
    </row>
    <row r="64" spans="1:21" x14ac:dyDescent="0.25">
      <c r="A64" s="130" t="str">
        <f t="array" ref="A64">IFERROR(INDEX(Lists!$B$2:$B$200,SMALL(IF(Lists!$I$2:$I$200="Individual",ROW(Lists!$B$2:$B$200)),ROW(60:60))-1,1),"")</f>
        <v>Criminal Violence in Mexico</v>
      </c>
      <c r="B64" s="131" t="str">
        <f>VLOOKUP(A64,Lists!$B$2:$G$200,2,FALSE)</f>
        <v>MEX002</v>
      </c>
      <c r="C64" s="131" t="str">
        <f>VLOOKUP(B64,'INFORM Severity - hidden'!$C$5:$D$200,2,FALSE)</f>
        <v>Mexico</v>
      </c>
      <c r="D64" s="131" t="str">
        <f>VLOOKUP(A64,Lists!$B$2:$G$200,3,FALSE)</f>
        <v>MEX</v>
      </c>
      <c r="E64" s="132" t="str">
        <f>VLOOKUP(A64,Lists!$B$2:$G$200,5,FALSE)</f>
        <v>Violence,Displacement</v>
      </c>
      <c r="F64" s="236" t="str">
        <f t="shared" si="5"/>
        <v>x</v>
      </c>
      <c r="G64" s="129" t="str">
        <f t="shared" si="6"/>
        <v>x</v>
      </c>
      <c r="H64" s="129" t="str">
        <f t="shared" si="7"/>
        <v>x</v>
      </c>
      <c r="I64" s="237" t="str">
        <f>INDEX(Trends!$D$3:$D$404,MATCH(B64,Trends!$C$3:$C$404,0))</f>
        <v>-</v>
      </c>
      <c r="J64" s="129" t="str">
        <f>VLOOKUP($B64,Reliability!$A$3:$I$170,9,FALSE)</f>
        <v>High</v>
      </c>
      <c r="K64" s="238">
        <f t="shared" si="8"/>
        <v>4.0999999999999996</v>
      </c>
      <c r="L64" s="238">
        <f>VLOOKUP($B64,'Impact of the crisis'!$C$6:$N$170,12,FALSE)</f>
        <v>5</v>
      </c>
      <c r="M64" s="238">
        <f>VLOOKUP($B64,'Impact of the crisis'!$C$6:$AB$170,26,FALSE)</f>
        <v>3.4</v>
      </c>
      <c r="N64" s="238" t="str">
        <f>VLOOKUP($B64,'Conditions of people affected'!$C$6:$R$170,16,FALSE)</f>
        <v>x</v>
      </c>
      <c r="O64" s="238" t="str">
        <f>VLOOKUP($B64,'Conditions of people affected'!$C$6:$R$170,9,FALSE)</f>
        <v>x</v>
      </c>
      <c r="P64" s="238" t="str">
        <f>VLOOKUP($B64,'Conditions of people affected'!$C$6:$R$170,15,FALSE)</f>
        <v>x</v>
      </c>
      <c r="Q64" s="238">
        <f t="shared" si="9"/>
        <v>3.3</v>
      </c>
      <c r="R64" s="238">
        <f>VLOOKUP($B64,'Complexity of the crisis'!$C$6:$AN$170,22,FALSE)</f>
        <v>3</v>
      </c>
      <c r="S64" s="238">
        <f>VLOOKUP($B64,'Complexity of the crisis'!$C$6:$AN$170,38,FALSE)</f>
        <v>3.5</v>
      </c>
      <c r="T64" s="133" t="str">
        <f>VLOOKUP(B64,Lists!$C$3:$E$163,3,FALSE)</f>
        <v>Americas</v>
      </c>
      <c r="U64" s="134">
        <f>VLOOKUP(B64,'INFORM Severity - hidden'!$C$5:$V$200,20,FALSE)</f>
        <v>44950</v>
      </c>
    </row>
    <row r="65" spans="1:21" x14ac:dyDescent="0.25">
      <c r="A65" s="130" t="str">
        <f t="array" ref="A65">IFERROR(INDEX(Lists!$B$2:$B$200,SMALL(IF(Lists!$I$2:$I$200="Individual",ROW(Lists!$B$2:$B$200)),ROW(61:61))-1,1),"")</f>
        <v>Mixed Migration in Mexico</v>
      </c>
      <c r="B65" s="131" t="str">
        <f>VLOOKUP(A65,Lists!$B$2:$G$200,2,FALSE)</f>
        <v>MEX003</v>
      </c>
      <c r="C65" s="131" t="str">
        <f>VLOOKUP(B65,'INFORM Severity - hidden'!$C$5:$D$200,2,FALSE)</f>
        <v>Mexico</v>
      </c>
      <c r="D65" s="131" t="str">
        <f>VLOOKUP(A65,Lists!$B$2:$G$200,3,FALSE)</f>
        <v>MEX</v>
      </c>
      <c r="E65" s="132" t="str">
        <f>VLOOKUP(A65,Lists!$B$2:$G$200,5,FALSE)</f>
        <v>Displacement</v>
      </c>
      <c r="F65" s="236">
        <f t="shared" si="5"/>
        <v>2.6</v>
      </c>
      <c r="G65" s="129">
        <f t="shared" si="6"/>
        <v>3</v>
      </c>
      <c r="H65" s="129" t="str">
        <f t="shared" si="7"/>
        <v>Medium</v>
      </c>
      <c r="I65" s="237" t="str">
        <f>INDEX(Trends!$D$3:$D$404,MATCH(B65,Trends!$C$3:$C$404,0))</f>
        <v>Increasing</v>
      </c>
      <c r="J65" s="129" t="str">
        <f>VLOOKUP($B65,Reliability!$A$3:$I$170,9,FALSE)</f>
        <v>High</v>
      </c>
      <c r="K65" s="238">
        <f t="shared" si="8"/>
        <v>3.8</v>
      </c>
      <c r="L65" s="238">
        <f>VLOOKUP($B65,'Impact of the crisis'!$C$6:$N$170,12,FALSE)</f>
        <v>4.8</v>
      </c>
      <c r="M65" s="238">
        <f>VLOOKUP($B65,'Impact of the crisis'!$C$6:$AB$170,26,FALSE)</f>
        <v>3</v>
      </c>
      <c r="N65" s="238">
        <f>VLOOKUP($B65,'Conditions of people affected'!$C$6:$R$170,16,FALSE)</f>
        <v>1.35</v>
      </c>
      <c r="O65" s="238">
        <f>VLOOKUP($B65,'Conditions of people affected'!$C$6:$R$170,9,FALSE)</f>
        <v>1.7</v>
      </c>
      <c r="P65" s="238">
        <f>VLOOKUP($B65,'Conditions of people affected'!$C$6:$R$170,15,FALSE)</f>
        <v>1</v>
      </c>
      <c r="Q65" s="238">
        <f t="shared" si="9"/>
        <v>3</v>
      </c>
      <c r="R65" s="238">
        <f>VLOOKUP($B65,'Complexity of the crisis'!$C$6:$AN$170,22,FALSE)</f>
        <v>3</v>
      </c>
      <c r="S65" s="238">
        <f>VLOOKUP($B65,'Complexity of the crisis'!$C$6:$AN$170,38,FALSE)</f>
        <v>3</v>
      </c>
      <c r="T65" s="133" t="str">
        <f>VLOOKUP(B65,Lists!$C$3:$E$163,3,FALSE)</f>
        <v>Americas</v>
      </c>
      <c r="U65" s="134">
        <f>VLOOKUP(B65,'INFORM Severity - hidden'!$C$5:$V$200,20,FALSE)</f>
        <v>44950</v>
      </c>
    </row>
    <row r="66" spans="1:21" x14ac:dyDescent="0.25">
      <c r="A66" s="130" t="str">
        <f t="array" ref="A66">IFERROR(INDEX(Lists!$B$2:$B$200,SMALL(IF(Lists!$I$2:$I$200="Individual",ROW(Lists!$B$2:$B$200)),ROW(62:62))-1,1),"")</f>
        <v>Complex crisis in Mali</v>
      </c>
      <c r="B66" s="131" t="str">
        <f>VLOOKUP(A66,Lists!$B$2:$G$200,2,FALSE)</f>
        <v>MLI001</v>
      </c>
      <c r="C66" s="131" t="str">
        <f>VLOOKUP(B66,'INFORM Severity - hidden'!$C$5:$D$200,2,FALSE)</f>
        <v>Mali</v>
      </c>
      <c r="D66" s="131" t="str">
        <f>VLOOKUP(A66,Lists!$B$2:$G$200,3,FALSE)</f>
        <v>MLI</v>
      </c>
      <c r="E66" s="132" t="str">
        <f>VLOOKUP(A66,Lists!$B$2:$G$200,5,FALSE)</f>
        <v>Conflict</v>
      </c>
      <c r="F66" s="236">
        <f t="shared" si="5"/>
        <v>4.3</v>
      </c>
      <c r="G66" s="129">
        <f t="shared" si="6"/>
        <v>5</v>
      </c>
      <c r="H66" s="129" t="str">
        <f t="shared" si="7"/>
        <v>Very High</v>
      </c>
      <c r="I66" s="237" t="str">
        <f>INDEX(Trends!$D$3:$D$404,MATCH(B66,Trends!$C$3:$C$404,0))</f>
        <v>Stable</v>
      </c>
      <c r="J66" s="129" t="str">
        <f>VLOOKUP($B66,Reliability!$A$3:$I$170,9,FALSE)</f>
        <v>Very High</v>
      </c>
      <c r="K66" s="238">
        <f t="shared" si="8"/>
        <v>4.4000000000000004</v>
      </c>
      <c r="L66" s="238">
        <f>VLOOKUP($B66,'Impact of the crisis'!$C$6:$N$170,12,FALSE)</f>
        <v>4.9000000000000004</v>
      </c>
      <c r="M66" s="238">
        <f>VLOOKUP($B66,'Impact of the crisis'!$C$6:$AB$170,26,FALSE)</f>
        <v>4.0999999999999996</v>
      </c>
      <c r="N66" s="238">
        <f>VLOOKUP($B66,'Conditions of people affected'!$C$6:$R$170,16,FALSE)</f>
        <v>4.45</v>
      </c>
      <c r="O66" s="238">
        <f>VLOOKUP($B66,'Conditions of people affected'!$C$6:$R$170,9,FALSE)</f>
        <v>4.9000000000000004</v>
      </c>
      <c r="P66" s="238">
        <f>VLOOKUP($B66,'Conditions of people affected'!$C$6:$R$170,15,FALSE)</f>
        <v>4</v>
      </c>
      <c r="Q66" s="238">
        <f t="shared" si="9"/>
        <v>3.9</v>
      </c>
      <c r="R66" s="238">
        <f>VLOOKUP($B66,'Complexity of the crisis'!$C$6:$AN$170,22,FALSE)</f>
        <v>3.2</v>
      </c>
      <c r="S66" s="238">
        <f>VLOOKUP($B66,'Complexity of the crisis'!$C$6:$AN$170,38,FALSE)</f>
        <v>4.5</v>
      </c>
      <c r="T66" s="133" t="str">
        <f>VLOOKUP(B66,Lists!$C$3:$E$163,3,FALSE)</f>
        <v>Africa</v>
      </c>
      <c r="U66" s="134">
        <f>VLOOKUP(B66,'INFORM Severity - hidden'!$C$5:$V$200,20,FALSE)</f>
        <v>44953</v>
      </c>
    </row>
    <row r="67" spans="1:21" x14ac:dyDescent="0.25">
      <c r="A67" s="130" t="str">
        <f t="array" ref="A67">IFERROR(INDEX(Lists!$B$2:$B$200,SMALL(IF(Lists!$I$2:$I$200="Individual",ROW(Lists!$B$2:$B$200)),ROW(63:63))-1,1),"")</f>
        <v>Rakhine Conflict</v>
      </c>
      <c r="B67" s="131" t="str">
        <f>VLOOKUP(A67,Lists!$B$2:$G$200,2,FALSE)</f>
        <v>MMR002</v>
      </c>
      <c r="C67" s="131" t="str">
        <f>VLOOKUP(B67,'INFORM Severity - hidden'!$C$5:$D$200,2,FALSE)</f>
        <v>Myanmar</v>
      </c>
      <c r="D67" s="131" t="str">
        <f>VLOOKUP(A67,Lists!$B$2:$G$200,3,FALSE)</f>
        <v>MMR</v>
      </c>
      <c r="E67" s="132" t="str">
        <f>VLOOKUP(A67,Lists!$B$2:$G$200,5,FALSE)</f>
        <v>Conflict</v>
      </c>
      <c r="F67" s="236">
        <f t="shared" si="5"/>
        <v>3.9</v>
      </c>
      <c r="G67" s="129">
        <f t="shared" si="6"/>
        <v>4</v>
      </c>
      <c r="H67" s="129" t="str">
        <f t="shared" si="7"/>
        <v>High</v>
      </c>
      <c r="I67" s="237" t="str">
        <f>INDEX(Trends!$D$3:$D$404,MATCH(B67,Trends!$C$3:$C$404,0))</f>
        <v>Increasing</v>
      </c>
      <c r="J67" s="129" t="str">
        <f>VLOOKUP($B67,Reliability!$A$3:$I$170,9,FALSE)</f>
        <v>High</v>
      </c>
      <c r="K67" s="238">
        <f t="shared" si="8"/>
        <v>3.7</v>
      </c>
      <c r="L67" s="238">
        <f>VLOOKUP($B67,'Impact of the crisis'!$C$6:$N$170,12,FALSE)</f>
        <v>1.2</v>
      </c>
      <c r="M67" s="238">
        <f>VLOOKUP($B67,'Impact of the crisis'!$C$6:$AB$170,26,FALSE)</f>
        <v>4.4000000000000004</v>
      </c>
      <c r="N67" s="238">
        <f>VLOOKUP($B67,'Conditions of people affected'!$C$6:$R$170,16,FALSE)</f>
        <v>3.85</v>
      </c>
      <c r="O67" s="238">
        <f>VLOOKUP($B67,'Conditions of people affected'!$C$6:$R$170,9,FALSE)</f>
        <v>3.7</v>
      </c>
      <c r="P67" s="238">
        <f>VLOOKUP($B67,'Conditions of people affected'!$C$6:$R$170,15,FALSE)</f>
        <v>4</v>
      </c>
      <c r="Q67" s="238">
        <f t="shared" si="9"/>
        <v>4</v>
      </c>
      <c r="R67" s="238">
        <f>VLOOKUP($B67,'Complexity of the crisis'!$C$6:$AN$170,22,FALSE)</f>
        <v>3.9</v>
      </c>
      <c r="S67" s="238">
        <f>VLOOKUP($B67,'Complexity of the crisis'!$C$6:$AN$170,38,FALSE)</f>
        <v>4</v>
      </c>
      <c r="T67" s="133" t="str">
        <f>VLOOKUP(B67,Lists!$C$3:$E$163,3,FALSE)</f>
        <v>Asia</v>
      </c>
      <c r="U67" s="134">
        <f>VLOOKUP(B67,'INFORM Severity - hidden'!$C$5:$V$200,20,FALSE)</f>
        <v>44956</v>
      </c>
    </row>
    <row r="68" spans="1:21" x14ac:dyDescent="0.25">
      <c r="A68" s="130" t="str">
        <f t="array" ref="A68">IFERROR(INDEX(Lists!$B$2:$B$200,SMALL(IF(Lists!$I$2:$I$200="Individual",ROW(Lists!$B$2:$B$200)),ROW(64:64))-1,1),"")</f>
        <v>Kachin and Shan Conflict</v>
      </c>
      <c r="B68" s="131" t="str">
        <f>VLOOKUP(A68,Lists!$B$2:$G$200,2,FALSE)</f>
        <v>MMR003</v>
      </c>
      <c r="C68" s="131" t="str">
        <f>VLOOKUP(B68,'INFORM Severity - hidden'!$C$5:$D$200,2,FALSE)</f>
        <v>Myanmar</v>
      </c>
      <c r="D68" s="131" t="str">
        <f>VLOOKUP(A68,Lists!$B$2:$G$200,3,FALSE)</f>
        <v>MMR</v>
      </c>
      <c r="E68" s="132" t="str">
        <f>VLOOKUP(A68,Lists!$B$2:$G$200,5,FALSE)</f>
        <v>Conflict</v>
      </c>
      <c r="F68" s="236">
        <f t="shared" si="5"/>
        <v>3.7</v>
      </c>
      <c r="G68" s="129">
        <f t="shared" si="6"/>
        <v>4</v>
      </c>
      <c r="H68" s="129" t="str">
        <f t="shared" si="7"/>
        <v>High</v>
      </c>
      <c r="I68" s="237" t="str">
        <f>INDEX(Trends!$D$3:$D$404,MATCH(B68,Trends!$C$3:$C$404,0))</f>
        <v>Decreasing</v>
      </c>
      <c r="J68" s="129" t="str">
        <f>VLOOKUP($B68,Reliability!$A$3:$I$170,9,FALSE)</f>
        <v>High</v>
      </c>
      <c r="K68" s="238">
        <f t="shared" si="8"/>
        <v>3.4</v>
      </c>
      <c r="L68" s="238">
        <f>VLOOKUP($B68,'Impact of the crisis'!$C$6:$N$170,12,FALSE)</f>
        <v>1.9</v>
      </c>
      <c r="M68" s="238">
        <f>VLOOKUP($B68,'Impact of the crisis'!$C$6:$AB$170,26,FALSE)</f>
        <v>3.9</v>
      </c>
      <c r="N68" s="238">
        <f>VLOOKUP($B68,'Conditions of people affected'!$C$6:$R$170,16,FALSE)</f>
        <v>3.8</v>
      </c>
      <c r="O68" s="238">
        <f>VLOOKUP($B68,'Conditions of people affected'!$C$6:$R$170,9,FALSE)</f>
        <v>3.6</v>
      </c>
      <c r="P68" s="238">
        <f>VLOOKUP($B68,'Conditions of people affected'!$C$6:$R$170,15,FALSE)</f>
        <v>4</v>
      </c>
      <c r="Q68" s="238">
        <f t="shared" si="9"/>
        <v>3.7</v>
      </c>
      <c r="R68" s="238">
        <f>VLOOKUP($B68,'Complexity of the crisis'!$C$6:$AN$170,22,FALSE)</f>
        <v>3.9</v>
      </c>
      <c r="S68" s="238">
        <f>VLOOKUP($B68,'Complexity of the crisis'!$C$6:$AN$170,38,FALSE)</f>
        <v>3.5</v>
      </c>
      <c r="T68" s="133" t="str">
        <f>VLOOKUP(B68,Lists!$C$3:$E$163,3,FALSE)</f>
        <v>Asia</v>
      </c>
      <c r="U68" s="134">
        <f>VLOOKUP(B68,'INFORM Severity - hidden'!$C$5:$V$200,20,FALSE)</f>
        <v>44956</v>
      </c>
    </row>
    <row r="69" spans="1:21" x14ac:dyDescent="0.25">
      <c r="A69" s="130" t="str">
        <f t="array" ref="A69">IFERROR(INDEX(Lists!$B$2:$B$200,SMALL(IF(Lists!$I$2:$I$200="Individual",ROW(Lists!$B$2:$B$200)),ROW(65:65))-1,1),"")</f>
        <v>Post-coup conflict in Myanmar</v>
      </c>
      <c r="B69" s="131" t="str">
        <f>VLOOKUP(A69,Lists!$B$2:$G$200,2,FALSE)</f>
        <v>MMR004</v>
      </c>
      <c r="C69" s="131" t="str">
        <f>VLOOKUP(B69,'INFORM Severity - hidden'!$C$5:$D$200,2,FALSE)</f>
        <v>Myanmar</v>
      </c>
      <c r="D69" s="131" t="str">
        <f>VLOOKUP(A69,Lists!$B$2:$G$200,3,FALSE)</f>
        <v>MMR</v>
      </c>
      <c r="E69" s="132" t="str">
        <f>VLOOKUP(A69,Lists!$B$2:$G$200,5,FALSE)</f>
        <v>Violence,Socio-political,Conflict</v>
      </c>
      <c r="F69" s="236">
        <f t="shared" ref="F69:F100" si="10">IF(OR(N69="x",K69="x"),"x",ROUND((5-GEOMEAN(((5-K69)/5*4+1),((5-N69)/5*4+1),((5-N69)/5*4+1)))/4*3.5+Q69*0.3,1))</f>
        <v>4.4000000000000004</v>
      </c>
      <c r="G69" s="129">
        <f t="shared" ref="G69:G100" si="11">IF(F69="x","x",ROUNDUP(F69,0))</f>
        <v>5</v>
      </c>
      <c r="H69" s="129" t="str">
        <f t="shared" ref="H69:H100" si="12">IF(N69="x","x",IF(K69="x","x",(IF(G69=5,"Very High",IF(G69=4,"High",IF(G69=3,"Medium",IF(G69=2,"Low","Very Low")))))))</f>
        <v>Very High</v>
      </c>
      <c r="I69" s="237" t="str">
        <f>INDEX(Trends!$D$3:$D$404,MATCH(B69,Trends!$C$3:$C$404,0))</f>
        <v>Stable</v>
      </c>
      <c r="J69" s="129" t="str">
        <f>VLOOKUP($B69,Reliability!$A$3:$I$170,9,FALSE)</f>
        <v>Very High</v>
      </c>
      <c r="K69" s="238">
        <f t="shared" ref="K69:K100" si="13">IF(OR(M69="x",L69="x"),"x",ROUND((5-GEOMEAN(((5-L69)/5*4+1),((5-M69)/5*4+1),((5-M69)/5*4+1)))/4*5,1))</f>
        <v>4.5</v>
      </c>
      <c r="L69" s="238">
        <f>VLOOKUP($B69,'Impact of the crisis'!$C$6:$N$170,12,FALSE)</f>
        <v>4.4000000000000004</v>
      </c>
      <c r="M69" s="238">
        <f>VLOOKUP($B69,'Impact of the crisis'!$C$6:$AB$170,26,FALSE)</f>
        <v>4.5999999999999996</v>
      </c>
      <c r="N69" s="238">
        <f>VLOOKUP($B69,'Conditions of people affected'!$C$6:$R$170,16,FALSE)</f>
        <v>4.5</v>
      </c>
      <c r="O69" s="238">
        <f>VLOOKUP($B69,'Conditions of people affected'!$C$6:$R$170,9,FALSE)</f>
        <v>5</v>
      </c>
      <c r="P69" s="238">
        <f>VLOOKUP($B69,'Conditions of people affected'!$C$6:$R$170,15,FALSE)</f>
        <v>4</v>
      </c>
      <c r="Q69" s="238">
        <f t="shared" ref="Q69:Q100" si="14">IF(OR(S69="x",R69="x"),R69,ROUND((5-GEOMEAN(((5-R69)/5*4+1),((5-S69)/5*4+1)))/4*5,1))</f>
        <v>4</v>
      </c>
      <c r="R69" s="238">
        <f>VLOOKUP($B69,'Complexity of the crisis'!$C$6:$AN$170,22,FALSE)</f>
        <v>3.9</v>
      </c>
      <c r="S69" s="238">
        <f>VLOOKUP($B69,'Complexity of the crisis'!$C$6:$AN$170,38,FALSE)</f>
        <v>4</v>
      </c>
      <c r="T69" s="133" t="str">
        <f>VLOOKUP(B69,Lists!$C$3:$E$163,3,FALSE)</f>
        <v>Asia</v>
      </c>
      <c r="U69" s="134">
        <f>VLOOKUP(B69,'INFORM Severity - hidden'!$C$5:$V$200,20,FALSE)</f>
        <v>44956</v>
      </c>
    </row>
    <row r="70" spans="1:21" x14ac:dyDescent="0.25">
      <c r="A70" s="130" t="str">
        <f t="array" ref="A70">IFERROR(INDEX(Lists!$B$2:$B$200,SMALL(IF(Lists!$I$2:$I$200="Individual",ROW(Lists!$B$2:$B$200)),ROW(66:66))-1,1),"")</f>
        <v>Cabo Delgado Islamist Insurgency</v>
      </c>
      <c r="B70" s="131" t="str">
        <f>VLOOKUP(A70,Lists!$B$2:$G$200,2,FALSE)</f>
        <v>MOZ004</v>
      </c>
      <c r="C70" s="131" t="str">
        <f>VLOOKUP(B70,'INFORM Severity - hidden'!$C$5:$D$200,2,FALSE)</f>
        <v>Mozambique</v>
      </c>
      <c r="D70" s="131" t="str">
        <f>VLOOKUP(A70,Lists!$B$2:$G$200,3,FALSE)</f>
        <v>MOZ</v>
      </c>
      <c r="E70" s="132" t="str">
        <f>VLOOKUP(A70,Lists!$B$2:$G$200,5,FALSE)</f>
        <v>Conflict,Displacement</v>
      </c>
      <c r="F70" s="236">
        <f t="shared" si="10"/>
        <v>3.5</v>
      </c>
      <c r="G70" s="129">
        <f t="shared" si="11"/>
        <v>4</v>
      </c>
      <c r="H70" s="129" t="str">
        <f t="shared" si="12"/>
        <v>High</v>
      </c>
      <c r="I70" s="237" t="str">
        <f>INDEX(Trends!$D$3:$D$404,MATCH(B70,Trends!$C$3:$C$404,0))</f>
        <v>Increasing</v>
      </c>
      <c r="J70" s="129" t="str">
        <f>VLOOKUP($B70,Reliability!$A$3:$I$170,9,FALSE)</f>
        <v>High</v>
      </c>
      <c r="K70" s="238">
        <f t="shared" si="13"/>
        <v>3.7</v>
      </c>
      <c r="L70" s="238">
        <f>VLOOKUP($B70,'Impact of the crisis'!$C$6:$N$170,12,FALSE)</f>
        <v>2.7</v>
      </c>
      <c r="M70" s="238">
        <f>VLOOKUP($B70,'Impact of the crisis'!$C$6:$AB$170,26,FALSE)</f>
        <v>4.0999999999999996</v>
      </c>
      <c r="N70" s="238">
        <f>VLOOKUP($B70,'Conditions of people affected'!$C$6:$R$170,16,FALSE)</f>
        <v>3.35</v>
      </c>
      <c r="O70" s="238">
        <f>VLOOKUP($B70,'Conditions of people affected'!$C$6:$R$170,9,FALSE)</f>
        <v>3.7</v>
      </c>
      <c r="P70" s="238">
        <f>VLOOKUP($B70,'Conditions of people affected'!$C$6:$R$170,15,FALSE)</f>
        <v>3</v>
      </c>
      <c r="Q70" s="238">
        <f t="shared" si="14"/>
        <v>3.4</v>
      </c>
      <c r="R70" s="238">
        <f>VLOOKUP($B70,'Complexity of the crisis'!$C$6:$AN$170,22,FALSE)</f>
        <v>3.7</v>
      </c>
      <c r="S70" s="238">
        <f>VLOOKUP($B70,'Complexity of the crisis'!$C$6:$AN$170,38,FALSE)</f>
        <v>3</v>
      </c>
      <c r="T70" s="133" t="str">
        <f>VLOOKUP(B70,Lists!$C$3:$E$163,3,FALSE)</f>
        <v>Africa</v>
      </c>
      <c r="U70" s="134">
        <f>VLOOKUP(B70,'INFORM Severity - hidden'!$C$5:$V$200,20,FALSE)</f>
        <v>44951</v>
      </c>
    </row>
    <row r="71" spans="1:21" x14ac:dyDescent="0.25">
      <c r="A71" s="130" t="str">
        <f t="array" ref="A71">IFERROR(INDEX(Lists!$B$2:$B$200,SMALL(IF(Lists!$I$2:$I$200="Individual",ROW(Lists!$B$2:$B$200)),ROW(67:67))-1,1),"")</f>
        <v>Refugees from Mali in Mauritania</v>
      </c>
      <c r="B71" s="131" t="str">
        <f>VLOOKUP(A71,Lists!$B$2:$G$200,2,FALSE)</f>
        <v>MRT002</v>
      </c>
      <c r="C71" s="131" t="str">
        <f>VLOOKUP(B71,'INFORM Severity - hidden'!$C$5:$D$200,2,FALSE)</f>
        <v>Mauritania</v>
      </c>
      <c r="D71" s="131" t="str">
        <f>VLOOKUP(A71,Lists!$B$2:$G$200,3,FALSE)</f>
        <v>MRT</v>
      </c>
      <c r="E71" s="132" t="str">
        <f>VLOOKUP(A71,Lists!$B$2:$G$200,5,FALSE)</f>
        <v>Displacement</v>
      </c>
      <c r="F71" s="236">
        <f t="shared" si="10"/>
        <v>2.2999999999999998</v>
      </c>
      <c r="G71" s="129">
        <f t="shared" si="11"/>
        <v>3</v>
      </c>
      <c r="H71" s="129" t="str">
        <f t="shared" si="12"/>
        <v>Medium</v>
      </c>
      <c r="I71" s="237" t="str">
        <f>INDEX(Trends!$D$3:$D$404,MATCH(B71,Trends!$C$3:$C$404,0))</f>
        <v>Increasing</v>
      </c>
      <c r="J71" s="129" t="str">
        <f>VLOOKUP($B71,Reliability!$A$3:$I$170,9,FALSE)</f>
        <v>Very High</v>
      </c>
      <c r="K71" s="238">
        <f t="shared" si="13"/>
        <v>2.6</v>
      </c>
      <c r="L71" s="238">
        <f>VLOOKUP($B71,'Impact of the crisis'!$C$6:$N$170,12,FALSE)</f>
        <v>1.8</v>
      </c>
      <c r="M71" s="238">
        <f>VLOOKUP($B71,'Impact of the crisis'!$C$6:$AB$170,26,FALSE)</f>
        <v>2.9</v>
      </c>
      <c r="N71" s="238">
        <f>VLOOKUP($B71,'Conditions of people affected'!$C$6:$R$170,16,FALSE)</f>
        <v>2.35</v>
      </c>
      <c r="O71" s="238">
        <f>VLOOKUP($B71,'Conditions of people affected'!$C$6:$R$170,9,FALSE)</f>
        <v>1.7</v>
      </c>
      <c r="P71" s="238">
        <f>VLOOKUP($B71,'Conditions of people affected'!$C$6:$R$170,15,FALSE)</f>
        <v>3</v>
      </c>
      <c r="Q71" s="238">
        <f t="shared" si="14"/>
        <v>1.9</v>
      </c>
      <c r="R71" s="238">
        <f>VLOOKUP($B71,'Complexity of the crisis'!$C$6:$AN$170,22,FALSE)</f>
        <v>2.2000000000000002</v>
      </c>
      <c r="S71" s="238">
        <f>VLOOKUP($B71,'Complexity of the crisis'!$C$6:$AN$170,38,FALSE)</f>
        <v>1.5</v>
      </c>
      <c r="T71" s="133" t="str">
        <f>VLOOKUP(B71,Lists!$C$3:$E$163,3,FALSE)</f>
        <v>Africa</v>
      </c>
      <c r="U71" s="134">
        <f>VLOOKUP(B71,'INFORM Severity - hidden'!$C$5:$V$200,20,FALSE)</f>
        <v>44938</v>
      </c>
    </row>
    <row r="72" spans="1:21" x14ac:dyDescent="0.25">
      <c r="A72" s="130" t="str">
        <f t="array" ref="A72">IFERROR(INDEX(Lists!$B$2:$B$200,SMALL(IF(Lists!$I$2:$I$200="Individual",ROW(Lists!$B$2:$B$200)),ROW(68:68))-1,1),"")</f>
        <v>Food Security in Mauritania</v>
      </c>
      <c r="B72" s="131" t="str">
        <f>VLOOKUP(A72,Lists!$B$2:$G$200,2,FALSE)</f>
        <v>MRT003</v>
      </c>
      <c r="C72" s="131" t="str">
        <f>VLOOKUP(B72,'INFORM Severity - hidden'!$C$5:$D$200,2,FALSE)</f>
        <v>Mauritania</v>
      </c>
      <c r="D72" s="131" t="str">
        <f>VLOOKUP(A72,Lists!$B$2:$G$200,3,FALSE)</f>
        <v>MRT</v>
      </c>
      <c r="E72" s="132" t="str">
        <f>VLOOKUP(A72,Lists!$B$2:$G$200,5,FALSE)</f>
        <v>Drought,Floods</v>
      </c>
      <c r="F72" s="236">
        <f t="shared" si="10"/>
        <v>2.7</v>
      </c>
      <c r="G72" s="129">
        <f t="shared" si="11"/>
        <v>3</v>
      </c>
      <c r="H72" s="129" t="str">
        <f t="shared" si="12"/>
        <v>Medium</v>
      </c>
      <c r="I72" s="237" t="str">
        <f>INDEX(Trends!$D$3:$D$404,MATCH(B72,Trends!$C$3:$C$404,0))</f>
        <v>Stable</v>
      </c>
      <c r="J72" s="129" t="str">
        <f>VLOOKUP($B72,Reliability!$A$3:$I$170,9,FALSE)</f>
        <v>High</v>
      </c>
      <c r="K72" s="238">
        <f t="shared" si="13"/>
        <v>2.7</v>
      </c>
      <c r="L72" s="238">
        <f>VLOOKUP($B72,'Impact of the crisis'!$C$6:$N$170,12,FALSE)</f>
        <v>4.3</v>
      </c>
      <c r="M72" s="238">
        <f>VLOOKUP($B72,'Impact of the crisis'!$C$6:$AB$170,26,FALSE)</f>
        <v>1.4</v>
      </c>
      <c r="N72" s="238">
        <f>VLOOKUP($B72,'Conditions of people affected'!$C$6:$R$170,16,FALSE)</f>
        <v>3.05</v>
      </c>
      <c r="O72" s="238">
        <f>VLOOKUP($B72,'Conditions of people affected'!$C$6:$R$170,9,FALSE)</f>
        <v>3.1</v>
      </c>
      <c r="P72" s="238">
        <f>VLOOKUP($B72,'Conditions of people affected'!$C$6:$R$170,15,FALSE)</f>
        <v>3</v>
      </c>
      <c r="Q72" s="238">
        <f t="shared" si="14"/>
        <v>2.1</v>
      </c>
      <c r="R72" s="238">
        <f>VLOOKUP($B72,'Complexity of the crisis'!$C$6:$AN$170,22,FALSE)</f>
        <v>2.2000000000000002</v>
      </c>
      <c r="S72" s="238">
        <f>VLOOKUP($B72,'Complexity of the crisis'!$C$6:$AN$170,38,FALSE)</f>
        <v>2</v>
      </c>
      <c r="T72" s="133" t="str">
        <f>VLOOKUP(B72,Lists!$C$3:$E$163,3,FALSE)</f>
        <v>Africa</v>
      </c>
      <c r="U72" s="134">
        <f>VLOOKUP(B72,'INFORM Severity - hidden'!$C$5:$V$200,20,FALSE)</f>
        <v>44938</v>
      </c>
    </row>
    <row r="73" spans="1:21" x14ac:dyDescent="0.25">
      <c r="A73" s="130" t="str">
        <f t="array" ref="A73">IFERROR(INDEX(Lists!$B$2:$B$200,SMALL(IF(Lists!$I$2:$I$200="Individual",ROW(Lists!$B$2:$B$200)),ROW(69:69))-1,1),"")</f>
        <v>Complex crisis in Malawi</v>
      </c>
      <c r="B73" s="131" t="str">
        <f>VLOOKUP(A73,Lists!$B$2:$G$200,2,FALSE)</f>
        <v>MWI002</v>
      </c>
      <c r="C73" s="131" t="str">
        <f>VLOOKUP(B73,'INFORM Severity - hidden'!$C$5:$D$200,2,FALSE)</f>
        <v>Malawi</v>
      </c>
      <c r="D73" s="131" t="str">
        <f>VLOOKUP(A73,Lists!$B$2:$G$200,3,FALSE)</f>
        <v>MWI</v>
      </c>
      <c r="E73" s="132" t="str">
        <f>VLOOKUP(A73,Lists!$B$2:$G$200,5,FALSE)</f>
        <v>Drought,Socio-political,Cyclone</v>
      </c>
      <c r="F73" s="236">
        <f t="shared" si="10"/>
        <v>3.3</v>
      </c>
      <c r="G73" s="129">
        <f t="shared" si="11"/>
        <v>4</v>
      </c>
      <c r="H73" s="129" t="str">
        <f t="shared" si="12"/>
        <v>High</v>
      </c>
      <c r="I73" s="237" t="str">
        <f>INDEX(Trends!$D$3:$D$404,MATCH(B73,Trends!$C$3:$C$404,0))</f>
        <v>Increasing</v>
      </c>
      <c r="J73" s="129" t="str">
        <f>VLOOKUP($B73,Reliability!$A$3:$I$170,9,FALSE)</f>
        <v>Very High</v>
      </c>
      <c r="K73" s="238">
        <f t="shared" si="13"/>
        <v>3.8</v>
      </c>
      <c r="L73" s="238">
        <f>VLOOKUP($B73,'Impact of the crisis'!$C$6:$N$170,12,FALSE)</f>
        <v>4.4000000000000004</v>
      </c>
      <c r="M73" s="238">
        <f>VLOOKUP($B73,'Impact of the crisis'!$C$6:$AB$170,26,FALSE)</f>
        <v>3.5</v>
      </c>
      <c r="N73" s="238">
        <f>VLOOKUP($B73,'Conditions of people affected'!$C$6:$R$170,16,FALSE)</f>
        <v>3.7</v>
      </c>
      <c r="O73" s="238">
        <f>VLOOKUP($B73,'Conditions of people affected'!$C$6:$R$170,9,FALSE)</f>
        <v>4.4000000000000004</v>
      </c>
      <c r="P73" s="238">
        <f>VLOOKUP($B73,'Conditions of people affected'!$C$6:$R$170,15,FALSE)</f>
        <v>3</v>
      </c>
      <c r="Q73" s="238">
        <f t="shared" si="14"/>
        <v>2.2000000000000002</v>
      </c>
      <c r="R73" s="238">
        <f>VLOOKUP($B73,'Complexity of the crisis'!$C$6:$AN$170,22,FALSE)</f>
        <v>2.2999999999999998</v>
      </c>
      <c r="S73" s="238">
        <f>VLOOKUP($B73,'Complexity of the crisis'!$C$6:$AN$170,38,FALSE)</f>
        <v>2</v>
      </c>
      <c r="T73" s="133" t="str">
        <f>VLOOKUP(B73,Lists!$C$3:$E$163,3,FALSE)</f>
        <v>Africa</v>
      </c>
      <c r="U73" s="134">
        <f>VLOOKUP(B73,'INFORM Severity - hidden'!$C$5:$V$200,20,FALSE)</f>
        <v>44950</v>
      </c>
    </row>
    <row r="74" spans="1:21" x14ac:dyDescent="0.25">
      <c r="A74" s="130" t="str">
        <f t="array" ref="A74">IFERROR(INDEX(Lists!$B$2:$B$200,SMALL(IF(Lists!$I$2:$I$200="Individual",ROW(Lists!$B$2:$B$200)),ROW(70:70))-1,1),"")</f>
        <v>International Refugees in Malaysia</v>
      </c>
      <c r="B74" s="131" t="str">
        <f>VLOOKUP(A74,Lists!$B$2:$G$200,2,FALSE)</f>
        <v>MYS001</v>
      </c>
      <c r="C74" s="131" t="str">
        <f>VLOOKUP(B74,'INFORM Severity - hidden'!$C$5:$D$200,2,FALSE)</f>
        <v>Malaysia</v>
      </c>
      <c r="D74" s="131" t="str">
        <f>VLOOKUP(A74,Lists!$B$2:$G$200,3,FALSE)</f>
        <v>MYS</v>
      </c>
      <c r="E74" s="132" t="str">
        <f>VLOOKUP(A74,Lists!$B$2:$G$200,5,FALSE)</f>
        <v>Displacement</v>
      </c>
      <c r="F74" s="236">
        <f t="shared" si="10"/>
        <v>2.2999999999999998</v>
      </c>
      <c r="G74" s="129">
        <f t="shared" si="11"/>
        <v>3</v>
      </c>
      <c r="H74" s="129" t="str">
        <f t="shared" si="12"/>
        <v>Medium</v>
      </c>
      <c r="I74" s="237" t="str">
        <f>INDEX(Trends!$D$3:$D$404,MATCH(B74,Trends!$C$3:$C$404,0))</f>
        <v>Stable</v>
      </c>
      <c r="J74" s="129" t="str">
        <f>VLOOKUP($B74,Reliability!$A$3:$I$170,9,FALSE)</f>
        <v>High</v>
      </c>
      <c r="K74" s="238">
        <f t="shared" si="13"/>
        <v>2.8</v>
      </c>
      <c r="L74" s="238">
        <f>VLOOKUP($B74,'Impact of the crisis'!$C$6:$N$170,12,FALSE)</f>
        <v>1.7</v>
      </c>
      <c r="M74" s="238">
        <f>VLOOKUP($B74,'Impact of the crisis'!$C$6:$AB$170,26,FALSE)</f>
        <v>3.3</v>
      </c>
      <c r="N74" s="238">
        <f>VLOOKUP($B74,'Conditions of people affected'!$C$6:$R$170,16,FALSE)</f>
        <v>2.0499999999999998</v>
      </c>
      <c r="O74" s="238">
        <f>VLOOKUP($B74,'Conditions of people affected'!$C$6:$R$170,9,FALSE)</f>
        <v>2.1</v>
      </c>
      <c r="P74" s="238">
        <f>VLOOKUP($B74,'Conditions of people affected'!$C$6:$R$170,15,FALSE)</f>
        <v>2</v>
      </c>
      <c r="Q74" s="238">
        <f t="shared" si="14"/>
        <v>2.1</v>
      </c>
      <c r="R74" s="238">
        <f>VLOOKUP($B74,'Complexity of the crisis'!$C$6:$AN$170,22,FALSE)</f>
        <v>1.7</v>
      </c>
      <c r="S74" s="238">
        <f>VLOOKUP($B74,'Complexity of the crisis'!$C$6:$AN$170,38,FALSE)</f>
        <v>2.5</v>
      </c>
      <c r="T74" s="133" t="str">
        <f>VLOOKUP(B74,Lists!$C$3:$E$163,3,FALSE)</f>
        <v>Asia</v>
      </c>
      <c r="U74" s="134">
        <f>VLOOKUP(B74,'INFORM Severity - hidden'!$C$5:$V$200,20,FALSE)</f>
        <v>44955</v>
      </c>
    </row>
    <row r="75" spans="1:21" x14ac:dyDescent="0.25">
      <c r="A75" s="130" t="str">
        <f t="array" ref="A75">IFERROR(INDEX(Lists!$B$2:$B$200,SMALL(IF(Lists!$I$2:$I$200="Individual",ROW(Lists!$B$2:$B$200)),ROW(71:71))-1,1),"")</f>
        <v>Food Security Crisis in Namibia</v>
      </c>
      <c r="B75" s="131" t="str">
        <f>VLOOKUP(A75,Lists!$B$2:$G$200,2,FALSE)</f>
        <v>NAM002</v>
      </c>
      <c r="C75" s="131" t="str">
        <f>VLOOKUP(B75,'INFORM Severity - hidden'!$C$5:$D$200,2,FALSE)</f>
        <v>Namibia</v>
      </c>
      <c r="D75" s="131" t="str">
        <f>VLOOKUP(A75,Lists!$B$2:$G$200,3,FALSE)</f>
        <v>NAM</v>
      </c>
      <c r="E75" s="132" t="str">
        <f>VLOOKUP(A75,Lists!$B$2:$G$200,5,FALSE)</f>
        <v>Drought</v>
      </c>
      <c r="F75" s="236">
        <f t="shared" si="10"/>
        <v>2.5</v>
      </c>
      <c r="G75" s="129">
        <f t="shared" si="11"/>
        <v>3</v>
      </c>
      <c r="H75" s="129" t="str">
        <f t="shared" si="12"/>
        <v>Medium</v>
      </c>
      <c r="I75" s="237" t="str">
        <f>INDEX(Trends!$D$3:$D$404,MATCH(B75,Trends!$C$3:$C$404,0))</f>
        <v>Stable</v>
      </c>
      <c r="J75" s="129" t="str">
        <f>VLOOKUP($B75,Reliability!$A$3:$I$170,9,FALSE)</f>
        <v>Medium</v>
      </c>
      <c r="K75" s="238">
        <f t="shared" si="13"/>
        <v>2.8</v>
      </c>
      <c r="L75" s="238">
        <f>VLOOKUP($B75,'Impact of the crisis'!$C$6:$N$170,12,FALSE)</f>
        <v>4.2</v>
      </c>
      <c r="M75" s="238">
        <f>VLOOKUP($B75,'Impact of the crisis'!$C$6:$AB$170,26,FALSE)</f>
        <v>1.7</v>
      </c>
      <c r="N75" s="238">
        <f>VLOOKUP($B75,'Conditions of people affected'!$C$6:$R$170,16,FALSE)</f>
        <v>3.05</v>
      </c>
      <c r="O75" s="238">
        <f>VLOOKUP($B75,'Conditions of people affected'!$C$6:$R$170,9,FALSE)</f>
        <v>3.1</v>
      </c>
      <c r="P75" s="238">
        <f>VLOOKUP($B75,'Conditions of people affected'!$C$6:$R$170,15,FALSE)</f>
        <v>3</v>
      </c>
      <c r="Q75" s="238">
        <f t="shared" si="14"/>
        <v>1.3</v>
      </c>
      <c r="R75" s="238">
        <f>VLOOKUP($B75,'Complexity of the crisis'!$C$6:$AN$170,22,FALSE)</f>
        <v>1.5</v>
      </c>
      <c r="S75" s="238">
        <f>VLOOKUP($B75,'Complexity of the crisis'!$C$6:$AN$170,38,FALSE)</f>
        <v>1</v>
      </c>
      <c r="T75" s="133" t="str">
        <f>VLOOKUP(B75,Lists!$C$3:$E$163,3,FALSE)</f>
        <v>Africa</v>
      </c>
      <c r="U75" s="134">
        <f>VLOOKUP(B75,'INFORM Severity - hidden'!$C$5:$V$200,20,FALSE)</f>
        <v>44946</v>
      </c>
    </row>
    <row r="76" spans="1:21" x14ac:dyDescent="0.25">
      <c r="A76" s="130" t="str">
        <f t="array" ref="A76">IFERROR(INDEX(Lists!$B$2:$B$200,SMALL(IF(Lists!$I$2:$I$200="Individual",ROW(Lists!$B$2:$B$200)),ROW(72:72))-1,1),"")</f>
        <v>Multiple crises in Niger</v>
      </c>
      <c r="B76" s="131" t="str">
        <f>VLOOKUP(A76,Lists!$B$2:$G$200,2,FALSE)</f>
        <v>NER001</v>
      </c>
      <c r="C76" s="131" t="str">
        <f>VLOOKUP(B76,'INFORM Severity - hidden'!$C$5:$D$200,2,FALSE)</f>
        <v>Niger</v>
      </c>
      <c r="D76" s="131" t="str">
        <f>VLOOKUP(A76,Lists!$B$2:$G$200,3,FALSE)</f>
        <v>NER</v>
      </c>
      <c r="E76" s="132" t="str">
        <f>VLOOKUP(A76,Lists!$B$2:$G$200,5,FALSE)</f>
        <v>Conflict,Displacement</v>
      </c>
      <c r="F76" s="236">
        <f t="shared" si="10"/>
        <v>3.9</v>
      </c>
      <c r="G76" s="129">
        <f t="shared" si="11"/>
        <v>4</v>
      </c>
      <c r="H76" s="129" t="str">
        <f t="shared" si="12"/>
        <v>High</v>
      </c>
      <c r="I76" s="237" t="str">
        <f>INDEX(Trends!$D$3:$D$404,MATCH(B76,Trends!$C$3:$C$404,0))</f>
        <v>Increasing</v>
      </c>
      <c r="J76" s="129" t="str">
        <f>VLOOKUP($B76,Reliability!$A$3:$I$170,9,FALSE)</f>
        <v>Very High</v>
      </c>
      <c r="K76" s="238">
        <f t="shared" si="13"/>
        <v>3.8</v>
      </c>
      <c r="L76" s="238">
        <f>VLOOKUP($B76,'Impact of the crisis'!$C$6:$N$170,12,FALSE)</f>
        <v>4.9000000000000004</v>
      </c>
      <c r="M76" s="238">
        <f>VLOOKUP($B76,'Impact of the crisis'!$C$6:$AB$170,26,FALSE)</f>
        <v>3</v>
      </c>
      <c r="N76" s="238">
        <f>VLOOKUP($B76,'Conditions of people affected'!$C$6:$R$170,16,FALSE)</f>
        <v>4.0999999999999996</v>
      </c>
      <c r="O76" s="238">
        <f>VLOOKUP($B76,'Conditions of people affected'!$C$6:$R$170,9,FALSE)</f>
        <v>4.2</v>
      </c>
      <c r="P76" s="238">
        <f>VLOOKUP($B76,'Conditions of people affected'!$C$6:$R$170,15,FALSE)</f>
        <v>4</v>
      </c>
      <c r="Q76" s="238">
        <f t="shared" si="14"/>
        <v>3.5</v>
      </c>
      <c r="R76" s="238">
        <f>VLOOKUP($B76,'Complexity of the crisis'!$C$6:$AN$170,22,FALSE)</f>
        <v>2.8</v>
      </c>
      <c r="S76" s="238">
        <f>VLOOKUP($B76,'Complexity of the crisis'!$C$6:$AN$170,38,FALSE)</f>
        <v>4</v>
      </c>
      <c r="T76" s="133" t="str">
        <f>VLOOKUP(B76,Lists!$C$3:$E$163,3,FALSE)</f>
        <v>Africa</v>
      </c>
      <c r="U76" s="134">
        <f>VLOOKUP(B76,'INFORM Severity - hidden'!$C$5:$V$200,20,FALSE)</f>
        <v>44953</v>
      </c>
    </row>
    <row r="77" spans="1:21" x14ac:dyDescent="0.25">
      <c r="A77" s="130" t="str">
        <f t="array" ref="A77">IFERROR(INDEX(Lists!$B$2:$B$200,SMALL(IF(Lists!$I$2:$I$200="Individual",ROW(Lists!$B$2:$B$200)),ROW(73:73))-1,1),"")</f>
        <v>Boko Haram in Niger</v>
      </c>
      <c r="B77" s="131" t="str">
        <f>VLOOKUP(A77,Lists!$B$2:$G$200,2,FALSE)</f>
        <v>NER002</v>
      </c>
      <c r="C77" s="131" t="str">
        <f>VLOOKUP(B77,'INFORM Severity - hidden'!$C$5:$D$200,2,FALSE)</f>
        <v>Niger</v>
      </c>
      <c r="D77" s="131" t="str">
        <f>VLOOKUP(A77,Lists!$B$2:$G$200,3,FALSE)</f>
        <v>NER</v>
      </c>
      <c r="E77" s="132" t="str">
        <f>VLOOKUP(A77,Lists!$B$2:$G$200,5,FALSE)</f>
        <v>Conflict</v>
      </c>
      <c r="F77" s="236">
        <f t="shared" si="10"/>
        <v>3</v>
      </c>
      <c r="G77" s="129">
        <f t="shared" si="11"/>
        <v>3</v>
      </c>
      <c r="H77" s="129" t="str">
        <f t="shared" si="12"/>
        <v>Medium</v>
      </c>
      <c r="I77" s="237" t="str">
        <f>INDEX(Trends!$D$3:$D$404,MATCH(B77,Trends!$C$3:$C$404,0))</f>
        <v>Stable</v>
      </c>
      <c r="J77" s="129" t="str">
        <f>VLOOKUP($B77,Reliability!$A$3:$I$170,9,FALSE)</f>
        <v>Very High</v>
      </c>
      <c r="K77" s="238">
        <f t="shared" si="13"/>
        <v>3.2</v>
      </c>
      <c r="L77" s="238">
        <f>VLOOKUP($B77,'Impact of the crisis'!$C$6:$N$170,12,FALSE)</f>
        <v>1.2</v>
      </c>
      <c r="M77" s="238">
        <f>VLOOKUP($B77,'Impact of the crisis'!$C$6:$AB$170,26,FALSE)</f>
        <v>3.9</v>
      </c>
      <c r="N77" s="238">
        <f>VLOOKUP($B77,'Conditions of people affected'!$C$6:$R$170,16,FALSE)</f>
        <v>3</v>
      </c>
      <c r="O77" s="238">
        <f>VLOOKUP($B77,'Conditions of people affected'!$C$6:$R$170,9,FALSE)</f>
        <v>3</v>
      </c>
      <c r="P77" s="238">
        <f>VLOOKUP($B77,'Conditions of people affected'!$C$6:$R$170,15,FALSE)</f>
        <v>3</v>
      </c>
      <c r="Q77" s="238">
        <f t="shared" si="14"/>
        <v>2.9</v>
      </c>
      <c r="R77" s="238">
        <f>VLOOKUP($B77,'Complexity of the crisis'!$C$6:$AN$170,22,FALSE)</f>
        <v>2.8</v>
      </c>
      <c r="S77" s="238">
        <f>VLOOKUP($B77,'Complexity of the crisis'!$C$6:$AN$170,38,FALSE)</f>
        <v>3</v>
      </c>
      <c r="T77" s="133" t="str">
        <f>VLOOKUP(B77,Lists!$C$3:$E$163,3,FALSE)</f>
        <v>Africa</v>
      </c>
      <c r="U77" s="134">
        <f>VLOOKUP(B77,'INFORM Severity - hidden'!$C$5:$V$200,20,FALSE)</f>
        <v>44897</v>
      </c>
    </row>
    <row r="78" spans="1:21" x14ac:dyDescent="0.25">
      <c r="A78" s="130" t="str">
        <f t="array" ref="A78">IFERROR(INDEX(Lists!$B$2:$B$200,SMALL(IF(Lists!$I$2:$I$200="Individual",ROW(Lists!$B$2:$B$200)),ROW(74:74))-1,1),"")</f>
        <v>Mali/Burkina Faso conflict</v>
      </c>
      <c r="B78" s="131" t="str">
        <f>VLOOKUP(A78,Lists!$B$2:$G$200,2,FALSE)</f>
        <v>NER003</v>
      </c>
      <c r="C78" s="131" t="str">
        <f>VLOOKUP(B78,'INFORM Severity - hidden'!$C$5:$D$200,2,FALSE)</f>
        <v>Niger</v>
      </c>
      <c r="D78" s="131" t="str">
        <f>VLOOKUP(A78,Lists!$B$2:$G$200,3,FALSE)</f>
        <v>NER</v>
      </c>
      <c r="E78" s="132" t="str">
        <f>VLOOKUP(A78,Lists!$B$2:$G$200,5,FALSE)</f>
        <v>Conflict</v>
      </c>
      <c r="F78" s="236">
        <f t="shared" si="10"/>
        <v>3.6</v>
      </c>
      <c r="G78" s="129">
        <f t="shared" si="11"/>
        <v>4</v>
      </c>
      <c r="H78" s="129" t="str">
        <f t="shared" si="12"/>
        <v>High</v>
      </c>
      <c r="I78" s="237" t="str">
        <f>INDEX(Trends!$D$3:$D$404,MATCH(B78,Trends!$C$3:$C$404,0))</f>
        <v>Stable</v>
      </c>
      <c r="J78" s="129" t="str">
        <f>VLOOKUP($B78,Reliability!$A$3:$I$170,9,FALSE)</f>
        <v>Very High</v>
      </c>
      <c r="K78" s="238">
        <f t="shared" si="13"/>
        <v>3</v>
      </c>
      <c r="L78" s="238">
        <f>VLOOKUP($B78,'Impact of the crisis'!$C$6:$N$170,12,FALSE)</f>
        <v>2.1</v>
      </c>
      <c r="M78" s="238">
        <f>VLOOKUP($B78,'Impact of the crisis'!$C$6:$AB$170,26,FALSE)</f>
        <v>3.4</v>
      </c>
      <c r="N78" s="238">
        <f>VLOOKUP($B78,'Conditions of people affected'!$C$6:$R$170,16,FALSE)</f>
        <v>3.9</v>
      </c>
      <c r="O78" s="238">
        <f>VLOOKUP($B78,'Conditions of people affected'!$C$6:$R$170,9,FALSE)</f>
        <v>3.8</v>
      </c>
      <c r="P78" s="238">
        <f>VLOOKUP($B78,'Conditions of people affected'!$C$6:$R$170,15,FALSE)</f>
        <v>4</v>
      </c>
      <c r="Q78" s="238">
        <f t="shared" si="14"/>
        <v>3.5</v>
      </c>
      <c r="R78" s="238">
        <f>VLOOKUP($B78,'Complexity of the crisis'!$C$6:$AN$170,22,FALSE)</f>
        <v>2.8</v>
      </c>
      <c r="S78" s="238">
        <f>VLOOKUP($B78,'Complexity of the crisis'!$C$6:$AN$170,38,FALSE)</f>
        <v>4</v>
      </c>
      <c r="T78" s="133" t="str">
        <f>VLOOKUP(B78,Lists!$C$3:$E$163,3,FALSE)</f>
        <v>Africa</v>
      </c>
      <c r="U78" s="134">
        <f>VLOOKUP(B78,'INFORM Severity - hidden'!$C$5:$V$200,20,FALSE)</f>
        <v>44953</v>
      </c>
    </row>
    <row r="79" spans="1:21" x14ac:dyDescent="0.25">
      <c r="A79" s="130" t="str">
        <f t="array" ref="A79">IFERROR(INDEX(Lists!$B$2:$B$200,SMALL(IF(Lists!$I$2:$I$200="Individual",ROW(Lists!$B$2:$B$200)),ROW(75:75))-1,1),"")</f>
        <v>Nigerian Refugees</v>
      </c>
      <c r="B79" s="131" t="str">
        <f>VLOOKUP(A79,Lists!$B$2:$G$200,2,FALSE)</f>
        <v>NER004</v>
      </c>
      <c r="C79" s="131" t="str">
        <f>VLOOKUP(B79,'INFORM Severity - hidden'!$C$5:$D$200,2,FALSE)</f>
        <v>Niger</v>
      </c>
      <c r="D79" s="131" t="str">
        <f>VLOOKUP(A79,Lists!$B$2:$G$200,3,FALSE)</f>
        <v>NER</v>
      </c>
      <c r="E79" s="132" t="str">
        <f>VLOOKUP(A79,Lists!$B$2:$G$200,5,FALSE)</f>
        <v>Displacement</v>
      </c>
      <c r="F79" s="236">
        <f t="shared" si="10"/>
        <v>2.6</v>
      </c>
      <c r="G79" s="129">
        <f t="shared" si="11"/>
        <v>3</v>
      </c>
      <c r="H79" s="129" t="str">
        <f t="shared" si="12"/>
        <v>Medium</v>
      </c>
      <c r="I79" s="237" t="str">
        <f>INDEX(Trends!$D$3:$D$404,MATCH(B79,Trends!$C$3:$C$404,0))</f>
        <v>Decreasing</v>
      </c>
      <c r="J79" s="129" t="str">
        <f>VLOOKUP($B79,Reliability!$A$3:$I$170,9,FALSE)</f>
        <v>Very High</v>
      </c>
      <c r="K79" s="238">
        <f t="shared" si="13"/>
        <v>1.7</v>
      </c>
      <c r="L79" s="238">
        <f>VLOOKUP($B79,'Impact of the crisis'!$C$6:$N$170,12,FALSE)</f>
        <v>1.1000000000000001</v>
      </c>
      <c r="M79" s="238">
        <f>VLOOKUP($B79,'Impact of the crisis'!$C$6:$AB$170,26,FALSE)</f>
        <v>2</v>
      </c>
      <c r="N79" s="238">
        <f>VLOOKUP($B79,'Conditions of people affected'!$C$6:$R$170,16,FALSE)</f>
        <v>3</v>
      </c>
      <c r="O79" s="238">
        <f>VLOOKUP($B79,'Conditions of people affected'!$C$6:$R$170,9,FALSE)</f>
        <v>3</v>
      </c>
      <c r="P79" s="238">
        <f>VLOOKUP($B79,'Conditions of people affected'!$C$6:$R$170,15,FALSE)</f>
        <v>3</v>
      </c>
      <c r="Q79" s="238">
        <f t="shared" si="14"/>
        <v>2.7</v>
      </c>
      <c r="R79" s="238">
        <f>VLOOKUP($B79,'Complexity of the crisis'!$C$6:$AN$170,22,FALSE)</f>
        <v>2.8</v>
      </c>
      <c r="S79" s="238">
        <f>VLOOKUP($B79,'Complexity of the crisis'!$C$6:$AN$170,38,FALSE)</f>
        <v>2.5</v>
      </c>
      <c r="T79" s="133" t="str">
        <f>VLOOKUP(B79,Lists!$C$3:$E$163,3,FALSE)</f>
        <v>Africa</v>
      </c>
      <c r="U79" s="134">
        <f>VLOOKUP(B79,'INFORM Severity - hidden'!$C$5:$V$200,20,FALSE)</f>
        <v>44953</v>
      </c>
    </row>
    <row r="80" spans="1:21" x14ac:dyDescent="0.25">
      <c r="A80" s="130" t="str">
        <f t="array" ref="A80">IFERROR(INDEX(Lists!$B$2:$B$200,SMALL(IF(Lists!$I$2:$I$200="Individual",ROW(Lists!$B$2:$B$200)),ROW(76:76))-1,1),"")</f>
        <v>Complex crisis in Nigeria</v>
      </c>
      <c r="B80" s="131" t="str">
        <f>VLOOKUP(A80,Lists!$B$2:$G$200,2,FALSE)</f>
        <v>NGA001</v>
      </c>
      <c r="C80" s="131" t="str">
        <f>VLOOKUP(B80,'INFORM Severity - hidden'!$C$5:$D$200,2,FALSE)</f>
        <v>Nigeria</v>
      </c>
      <c r="D80" s="131" t="str">
        <f>VLOOKUP(A80,Lists!$B$2:$G$200,3,FALSE)</f>
        <v>NGA</v>
      </c>
      <c r="E80" s="132" t="str">
        <f>VLOOKUP(A80,Lists!$B$2:$G$200,5,FALSE)</f>
        <v>Conflict,Displacement,Violence</v>
      </c>
      <c r="F80" s="236">
        <f t="shared" si="10"/>
        <v>4.0999999999999996</v>
      </c>
      <c r="G80" s="129">
        <f t="shared" si="11"/>
        <v>5</v>
      </c>
      <c r="H80" s="129" t="str">
        <f t="shared" si="12"/>
        <v>Very High</v>
      </c>
      <c r="I80" s="237" t="str">
        <f>INDEX(Trends!$D$3:$D$404,MATCH(B80,Trends!$C$3:$C$404,0))</f>
        <v>Stable</v>
      </c>
      <c r="J80" s="129" t="str">
        <f>VLOOKUP($B80,Reliability!$A$3:$I$170,9,FALSE)</f>
        <v>High</v>
      </c>
      <c r="K80" s="238">
        <f t="shared" si="13"/>
        <v>4.5</v>
      </c>
      <c r="L80" s="238">
        <f>VLOOKUP($B80,'Impact of the crisis'!$C$6:$N$170,12,FALSE)</f>
        <v>5</v>
      </c>
      <c r="M80" s="238">
        <f>VLOOKUP($B80,'Impact of the crisis'!$C$6:$AB$170,26,FALSE)</f>
        <v>4.2</v>
      </c>
      <c r="N80" s="238">
        <f>VLOOKUP($B80,'Conditions of people affected'!$C$6:$R$170,16,FALSE)</f>
        <v>4</v>
      </c>
      <c r="O80" s="238">
        <f>VLOOKUP($B80,'Conditions of people affected'!$C$6:$R$170,9,FALSE)</f>
        <v>5</v>
      </c>
      <c r="P80" s="238">
        <f>VLOOKUP($B80,'Conditions of people affected'!$C$6:$R$170,15,FALSE)</f>
        <v>3</v>
      </c>
      <c r="Q80" s="238">
        <f t="shared" si="14"/>
        <v>4</v>
      </c>
      <c r="R80" s="238">
        <f>VLOOKUP($B80,'Complexity of the crisis'!$C$6:$AN$170,22,FALSE)</f>
        <v>3.4</v>
      </c>
      <c r="S80" s="238">
        <f>VLOOKUP($B80,'Complexity of the crisis'!$C$6:$AN$170,38,FALSE)</f>
        <v>4.5</v>
      </c>
      <c r="T80" s="133" t="str">
        <f>VLOOKUP(B80,Lists!$C$3:$E$163,3,FALSE)</f>
        <v>Africa</v>
      </c>
      <c r="U80" s="134">
        <f>VLOOKUP(B80,'INFORM Severity - hidden'!$C$5:$V$200,20,FALSE)</f>
        <v>44952</v>
      </c>
    </row>
    <row r="81" spans="1:21" x14ac:dyDescent="0.25">
      <c r="A81" s="130" t="str">
        <f t="array" ref="A81">IFERROR(INDEX(Lists!$B$2:$B$200,SMALL(IF(Lists!$I$2:$I$200="Individual",ROW(Lists!$B$2:$B$200)),ROW(77:77))-1,1),"")</f>
        <v>Middle belt conflict</v>
      </c>
      <c r="B81" s="131" t="str">
        <f>VLOOKUP(A81,Lists!$B$2:$G$200,2,FALSE)</f>
        <v>NGA003</v>
      </c>
      <c r="C81" s="131" t="str">
        <f>VLOOKUP(B81,'INFORM Severity - hidden'!$C$5:$D$200,2,FALSE)</f>
        <v>Nigeria</v>
      </c>
      <c r="D81" s="131" t="str">
        <f>VLOOKUP(A81,Lists!$B$2:$G$200,3,FALSE)</f>
        <v>NGA</v>
      </c>
      <c r="E81" s="132" t="str">
        <f>VLOOKUP(A81,Lists!$B$2:$G$200,5,FALSE)</f>
        <v>Violence</v>
      </c>
      <c r="F81" s="236">
        <f t="shared" si="10"/>
        <v>3.3</v>
      </c>
      <c r="G81" s="129">
        <f t="shared" si="11"/>
        <v>4</v>
      </c>
      <c r="H81" s="129" t="str">
        <f t="shared" si="12"/>
        <v>High</v>
      </c>
      <c r="I81" s="237" t="str">
        <f>INDEX(Trends!$D$3:$D$404,MATCH(B81,Trends!$C$3:$C$404,0))</f>
        <v>Stable</v>
      </c>
      <c r="J81" s="129" t="str">
        <f>VLOOKUP($B81,Reliability!$A$3:$I$170,9,FALSE)</f>
        <v>Medium</v>
      </c>
      <c r="K81" s="238">
        <f t="shared" si="13"/>
        <v>3</v>
      </c>
      <c r="L81" s="238">
        <f>VLOOKUP($B81,'Impact of the crisis'!$C$6:$N$170,12,FALSE)</f>
        <v>2.2000000000000002</v>
      </c>
      <c r="M81" s="238">
        <f>VLOOKUP($B81,'Impact of the crisis'!$C$6:$AB$170,26,FALSE)</f>
        <v>3.4</v>
      </c>
      <c r="N81" s="238">
        <f>VLOOKUP($B81,'Conditions of people affected'!$C$6:$R$170,16,FALSE)</f>
        <v>3.35</v>
      </c>
      <c r="O81" s="238">
        <f>VLOOKUP($B81,'Conditions of people affected'!$C$6:$R$170,9,FALSE)</f>
        <v>3.7</v>
      </c>
      <c r="P81" s="238">
        <f>VLOOKUP($B81,'Conditions of people affected'!$C$6:$R$170,15,FALSE)</f>
        <v>3</v>
      </c>
      <c r="Q81" s="238">
        <f t="shared" si="14"/>
        <v>3.5</v>
      </c>
      <c r="R81" s="238">
        <f>VLOOKUP($B81,'Complexity of the crisis'!$C$6:$AN$170,22,FALSE)</f>
        <v>3.4</v>
      </c>
      <c r="S81" s="238">
        <f>VLOOKUP($B81,'Complexity of the crisis'!$C$6:$AN$170,38,FALSE)</f>
        <v>3.5</v>
      </c>
      <c r="T81" s="133" t="str">
        <f>VLOOKUP(B81,Lists!$C$3:$E$163,3,FALSE)</f>
        <v>Africa</v>
      </c>
      <c r="U81" s="134">
        <f>VLOOKUP(B81,'INFORM Severity - hidden'!$C$5:$V$200,20,FALSE)</f>
        <v>44952</v>
      </c>
    </row>
    <row r="82" spans="1:21" x14ac:dyDescent="0.25">
      <c r="A82" s="130" t="str">
        <f t="array" ref="A82">IFERROR(INDEX(Lists!$B$2:$B$200,SMALL(IF(Lists!$I$2:$I$200="Individual",ROW(Lists!$B$2:$B$200)),ROW(78:78))-1,1),"")</f>
        <v>Boko Haram crisis in Nigeria</v>
      </c>
      <c r="B82" s="131" t="str">
        <f>VLOOKUP(A82,Lists!$B$2:$G$200,2,FALSE)</f>
        <v>NGA004</v>
      </c>
      <c r="C82" s="131" t="str">
        <f>VLOOKUP(B82,'INFORM Severity - hidden'!$C$5:$D$200,2,FALSE)</f>
        <v>Nigeria</v>
      </c>
      <c r="D82" s="131" t="str">
        <f>VLOOKUP(A82,Lists!$B$2:$G$200,3,FALSE)</f>
        <v>NGA</v>
      </c>
      <c r="E82" s="132" t="str">
        <f>VLOOKUP(A82,Lists!$B$2:$G$200,5,FALSE)</f>
        <v>Conflict,Displacement</v>
      </c>
      <c r="F82" s="236">
        <f t="shared" si="10"/>
        <v>4.2</v>
      </c>
      <c r="G82" s="129">
        <f t="shared" si="11"/>
        <v>5</v>
      </c>
      <c r="H82" s="129" t="str">
        <f t="shared" si="12"/>
        <v>Very High</v>
      </c>
      <c r="I82" s="237" t="str">
        <f>INDEX(Trends!$D$3:$D$404,MATCH(B82,Trends!$C$3:$C$404,0))</f>
        <v>Stable</v>
      </c>
      <c r="J82" s="129" t="str">
        <f>VLOOKUP($B82,Reliability!$A$3:$I$170,9,FALSE)</f>
        <v>Medium</v>
      </c>
      <c r="K82" s="238">
        <f t="shared" si="13"/>
        <v>4.2</v>
      </c>
      <c r="L82" s="238">
        <f>VLOOKUP($B82,'Impact of the crisis'!$C$6:$N$170,12,FALSE)</f>
        <v>2.2000000000000002</v>
      </c>
      <c r="M82" s="238">
        <f>VLOOKUP($B82,'Impact of the crisis'!$C$6:$AB$170,26,FALSE)</f>
        <v>4.8</v>
      </c>
      <c r="N82" s="238">
        <f>VLOOKUP($B82,'Conditions of people affected'!$C$6:$R$170,16,FALSE)</f>
        <v>4.45</v>
      </c>
      <c r="O82" s="238">
        <f>VLOOKUP($B82,'Conditions of people affected'!$C$6:$R$170,9,FALSE)</f>
        <v>4.9000000000000004</v>
      </c>
      <c r="P82" s="238">
        <f>VLOOKUP($B82,'Conditions of people affected'!$C$6:$R$170,15,FALSE)</f>
        <v>4</v>
      </c>
      <c r="Q82" s="238">
        <f t="shared" si="14"/>
        <v>3.7</v>
      </c>
      <c r="R82" s="238">
        <f>VLOOKUP($B82,'Complexity of the crisis'!$C$6:$AN$170,22,FALSE)</f>
        <v>3.4</v>
      </c>
      <c r="S82" s="238">
        <f>VLOOKUP($B82,'Complexity of the crisis'!$C$6:$AN$170,38,FALSE)</f>
        <v>4</v>
      </c>
      <c r="T82" s="133" t="str">
        <f>VLOOKUP(B82,Lists!$C$3:$E$163,3,FALSE)</f>
        <v>Africa</v>
      </c>
      <c r="U82" s="134">
        <f>VLOOKUP(B82,'INFORM Severity - hidden'!$C$5:$V$200,20,FALSE)</f>
        <v>44952</v>
      </c>
    </row>
    <row r="83" spans="1:21" x14ac:dyDescent="0.25">
      <c r="A83" s="130" t="str">
        <f t="array" ref="A83">IFERROR(INDEX(Lists!$B$2:$B$200,SMALL(IF(Lists!$I$2:$I$200="Individual",ROW(Lists!$B$2:$B$200)),ROW(79:79))-1,1),"")</f>
        <v>Northwest Banditry</v>
      </c>
      <c r="B83" s="131" t="str">
        <f>VLOOKUP(A83,Lists!$B$2:$G$200,2,FALSE)</f>
        <v>NGA007</v>
      </c>
      <c r="C83" s="131" t="str">
        <f>VLOOKUP(B83,'INFORM Severity - hidden'!$C$5:$D$200,2,FALSE)</f>
        <v>Nigeria</v>
      </c>
      <c r="D83" s="131" t="str">
        <f>VLOOKUP(A83,Lists!$B$2:$G$200,3,FALSE)</f>
        <v>NGA</v>
      </c>
      <c r="E83" s="132" t="str">
        <f>VLOOKUP(A83,Lists!$B$2:$G$200,5,FALSE)</f>
        <v>Violence,Displacement</v>
      </c>
      <c r="F83" s="236">
        <f t="shared" si="10"/>
        <v>3.7</v>
      </c>
      <c r="G83" s="129">
        <f t="shared" si="11"/>
        <v>4</v>
      </c>
      <c r="H83" s="129" t="str">
        <f t="shared" si="12"/>
        <v>High</v>
      </c>
      <c r="I83" s="237" t="str">
        <f>INDEX(Trends!$D$3:$D$404,MATCH(B83,Trends!$C$3:$C$404,0))</f>
        <v>Stable</v>
      </c>
      <c r="J83" s="129" t="str">
        <f>VLOOKUP($B83,Reliability!$A$3:$I$170,9,FALSE)</f>
        <v>High</v>
      </c>
      <c r="K83" s="238">
        <f t="shared" si="13"/>
        <v>3.3</v>
      </c>
      <c r="L83" s="238">
        <f>VLOOKUP($B83,'Impact of the crisis'!$C$6:$N$170,12,FALSE)</f>
        <v>2.8</v>
      </c>
      <c r="M83" s="238">
        <f>VLOOKUP($B83,'Impact of the crisis'!$C$6:$AB$170,26,FALSE)</f>
        <v>3.5</v>
      </c>
      <c r="N83" s="238">
        <f>VLOOKUP($B83,'Conditions of people affected'!$C$6:$R$170,16,FALSE)</f>
        <v>3.85</v>
      </c>
      <c r="O83" s="238">
        <f>VLOOKUP($B83,'Conditions of people affected'!$C$6:$R$170,9,FALSE)</f>
        <v>4.7</v>
      </c>
      <c r="P83" s="238">
        <f>VLOOKUP($B83,'Conditions of people affected'!$C$6:$R$170,15,FALSE)</f>
        <v>3</v>
      </c>
      <c r="Q83" s="238">
        <f t="shared" si="14"/>
        <v>3.7</v>
      </c>
      <c r="R83" s="238">
        <f>VLOOKUP($B83,'Complexity of the crisis'!$C$6:$AN$170,22,FALSE)</f>
        <v>3.4</v>
      </c>
      <c r="S83" s="238">
        <f>VLOOKUP($B83,'Complexity of the crisis'!$C$6:$AN$170,38,FALSE)</f>
        <v>4</v>
      </c>
      <c r="T83" s="133" t="str">
        <f>VLOOKUP(B83,Lists!$C$3:$E$163,3,FALSE)</f>
        <v>Africa</v>
      </c>
      <c r="U83" s="134">
        <f>VLOOKUP(B83,'INFORM Severity - hidden'!$C$5:$V$200,20,FALSE)</f>
        <v>44952</v>
      </c>
    </row>
    <row r="84" spans="1:21" x14ac:dyDescent="0.25">
      <c r="A84" s="130" t="str">
        <f t="array" ref="A84">IFERROR(INDEX(Lists!$B$2:$B$200,SMALL(IF(Lists!$I$2:$I$200="Individual",ROW(Lists!$B$2:$B$200)),ROW(80:80))-1,1),"")</f>
        <v>Cameroonian Refugees in Nigeria</v>
      </c>
      <c r="B84" s="131" t="str">
        <f>VLOOKUP(A84,Lists!$B$2:$G$200,2,FALSE)</f>
        <v>NGA008</v>
      </c>
      <c r="C84" s="131" t="str">
        <f>VLOOKUP(B84,'INFORM Severity - hidden'!$C$5:$D$200,2,FALSE)</f>
        <v>Nigeria</v>
      </c>
      <c r="D84" s="131" t="str">
        <f>VLOOKUP(A84,Lists!$B$2:$G$200,3,FALSE)</f>
        <v>NGA</v>
      </c>
      <c r="E84" s="132" t="str">
        <f>VLOOKUP(A84,Lists!$B$2:$G$200,5,FALSE)</f>
        <v>Displacement</v>
      </c>
      <c r="F84" s="236">
        <f t="shared" si="10"/>
        <v>2.2000000000000002</v>
      </c>
      <c r="G84" s="129">
        <f t="shared" si="11"/>
        <v>3</v>
      </c>
      <c r="H84" s="129" t="str">
        <f t="shared" si="12"/>
        <v>Medium</v>
      </c>
      <c r="I84" s="237" t="str">
        <f>INDEX(Trends!$D$3:$D$404,MATCH(B84,Trends!$C$3:$C$404,0))</f>
        <v>Stable</v>
      </c>
      <c r="J84" s="129" t="str">
        <f>VLOOKUP($B84,Reliability!$A$3:$I$170,9,FALSE)</f>
        <v>High</v>
      </c>
      <c r="K84" s="238">
        <f t="shared" si="13"/>
        <v>2.2999999999999998</v>
      </c>
      <c r="L84" s="238">
        <f>VLOOKUP($B84,'Impact of the crisis'!$C$6:$N$170,12,FALSE)</f>
        <v>2</v>
      </c>
      <c r="M84" s="238">
        <f>VLOOKUP($B84,'Impact of the crisis'!$C$6:$AB$170,26,FALSE)</f>
        <v>2.5</v>
      </c>
      <c r="N84" s="238">
        <f>VLOOKUP($B84,'Conditions of people affected'!$C$6:$R$170,16,FALSE)</f>
        <v>1.3</v>
      </c>
      <c r="O84" s="238">
        <f>VLOOKUP($B84,'Conditions of people affected'!$C$6:$R$170,9,FALSE)</f>
        <v>1.6</v>
      </c>
      <c r="P84" s="238">
        <f>VLOOKUP($B84,'Conditions of people affected'!$C$6:$R$170,15,FALSE)</f>
        <v>1</v>
      </c>
      <c r="Q84" s="238">
        <f t="shared" si="14"/>
        <v>3.5</v>
      </c>
      <c r="R84" s="238">
        <f>VLOOKUP($B84,'Complexity of the crisis'!$C$6:$AN$170,22,FALSE)</f>
        <v>3.4</v>
      </c>
      <c r="S84" s="238">
        <f>VLOOKUP($B84,'Complexity of the crisis'!$C$6:$AN$170,38,FALSE)</f>
        <v>3.5</v>
      </c>
      <c r="T84" s="133" t="str">
        <f>VLOOKUP(B84,Lists!$C$3:$E$163,3,FALSE)</f>
        <v>Africa</v>
      </c>
      <c r="U84" s="134">
        <f>VLOOKUP(B84,'INFORM Severity - hidden'!$C$5:$V$200,20,FALSE)</f>
        <v>44952</v>
      </c>
    </row>
    <row r="85" spans="1:21" x14ac:dyDescent="0.25">
      <c r="A85" s="130" t="str">
        <f t="array" ref="A85">IFERROR(INDEX(Lists!$B$2:$B$200,SMALL(IF(Lists!$I$2:$I$200="Individual",ROW(Lists!$B$2:$B$200)),ROW(81:81))-1,1),"")</f>
        <v>Socioeconomic crisis in Nicaragua</v>
      </c>
      <c r="B85" s="131" t="str">
        <f>VLOOKUP(A85,Lists!$B$2:$G$200,2,FALSE)</f>
        <v>NIC001</v>
      </c>
      <c r="C85" s="131" t="str">
        <f>VLOOKUP(B85,'INFORM Severity - hidden'!$C$5:$D$200,2,FALSE)</f>
        <v>Nicaragua</v>
      </c>
      <c r="D85" s="131" t="str">
        <f>VLOOKUP(A85,Lists!$B$2:$G$200,3,FALSE)</f>
        <v>NIC</v>
      </c>
      <c r="E85" s="132" t="str">
        <f>VLOOKUP(A85,Lists!$B$2:$G$200,5,FALSE)</f>
        <v>Socio-political</v>
      </c>
      <c r="F85" s="236" t="str">
        <f t="shared" si="10"/>
        <v>x</v>
      </c>
      <c r="G85" s="129" t="str">
        <f t="shared" si="11"/>
        <v>x</v>
      </c>
      <c r="H85" s="129" t="str">
        <f t="shared" si="12"/>
        <v>x</v>
      </c>
      <c r="I85" s="237" t="str">
        <f>INDEX(Trends!$D$3:$D$404,MATCH(B85,Trends!$C$3:$C$404,0))</f>
        <v>Decreasing</v>
      </c>
      <c r="J85" s="129" t="str">
        <f>VLOOKUP($B85,Reliability!$A$3:$I$170,9,FALSE)</f>
        <v>High</v>
      </c>
      <c r="K85" s="238">
        <f t="shared" si="13"/>
        <v>2.9</v>
      </c>
      <c r="L85" s="238">
        <f>VLOOKUP($B85,'Impact of the crisis'!$C$6:$N$170,12,FALSE)</f>
        <v>4</v>
      </c>
      <c r="M85" s="238">
        <f>VLOOKUP($B85,'Impact of the crisis'!$C$6:$AB$170,26,FALSE)</f>
        <v>2.1</v>
      </c>
      <c r="N85" s="238" t="str">
        <f>VLOOKUP($B85,'Conditions of people affected'!$C$6:$R$170,16,FALSE)</f>
        <v>x</v>
      </c>
      <c r="O85" s="238" t="str">
        <f>VLOOKUP($B85,'Conditions of people affected'!$C$6:$R$170,9,FALSE)</f>
        <v>x</v>
      </c>
      <c r="P85" s="238" t="str">
        <f>VLOOKUP($B85,'Conditions of people affected'!$C$6:$R$170,15,FALSE)</f>
        <v>x</v>
      </c>
      <c r="Q85" s="238">
        <f t="shared" si="14"/>
        <v>2.9</v>
      </c>
      <c r="R85" s="238">
        <f>VLOOKUP($B85,'Complexity of the crisis'!$C$6:$AN$170,22,FALSE)</f>
        <v>2.7</v>
      </c>
      <c r="S85" s="238">
        <f>VLOOKUP($B85,'Complexity of the crisis'!$C$6:$AN$170,38,FALSE)</f>
        <v>3</v>
      </c>
      <c r="T85" s="133" t="str">
        <f>VLOOKUP(B85,Lists!$C$3:$E$163,3,FALSE)</f>
        <v>Americas</v>
      </c>
      <c r="U85" s="134">
        <f>VLOOKUP(B85,'INFORM Severity - hidden'!$C$5:$V$200,20,FALSE)</f>
        <v>44950</v>
      </c>
    </row>
    <row r="86" spans="1:21" x14ac:dyDescent="0.25">
      <c r="A86" s="130" t="str">
        <f t="array" ref="A86">IFERROR(INDEX(Lists!$B$2:$B$200,SMALL(IF(Lists!$I$2:$I$200="Individual",ROW(Lists!$B$2:$B$200)),ROW(82:82))-1,1),"")</f>
        <v>Complex crisis in Pakistan</v>
      </c>
      <c r="B86" s="131" t="str">
        <f>VLOOKUP(A86,Lists!$B$2:$G$200,2,FALSE)</f>
        <v>PAK001</v>
      </c>
      <c r="C86" s="131" t="str">
        <f>VLOOKUP(B86,'INFORM Severity - hidden'!$C$5:$D$200,2,FALSE)</f>
        <v>Pakistan</v>
      </c>
      <c r="D86" s="131" t="str">
        <f>VLOOKUP(A86,Lists!$B$2:$G$200,3,FALSE)</f>
        <v>PAK</v>
      </c>
      <c r="E86" s="132" t="str">
        <f>VLOOKUP(A86,Lists!$B$2:$G$200,5,FALSE)</f>
        <v>Displacement,Conflict</v>
      </c>
      <c r="F86" s="236">
        <f t="shared" si="10"/>
        <v>3.8</v>
      </c>
      <c r="G86" s="129">
        <f t="shared" si="11"/>
        <v>4</v>
      </c>
      <c r="H86" s="129" t="str">
        <f t="shared" si="12"/>
        <v>High</v>
      </c>
      <c r="I86" s="237" t="str">
        <f>INDEX(Trends!$D$3:$D$404,MATCH(B86,Trends!$C$3:$C$404,0))</f>
        <v>Stable</v>
      </c>
      <c r="J86" s="129" t="str">
        <f>VLOOKUP($B86,Reliability!$A$3:$I$170,9,FALSE)</f>
        <v>High</v>
      </c>
      <c r="K86" s="238">
        <f t="shared" si="13"/>
        <v>3.9</v>
      </c>
      <c r="L86" s="238">
        <f>VLOOKUP($B86,'Impact of the crisis'!$C$6:$N$170,12,FALSE)</f>
        <v>5</v>
      </c>
      <c r="M86" s="238">
        <f>VLOOKUP($B86,'Impact of the crisis'!$C$6:$AB$170,26,FALSE)</f>
        <v>3.1</v>
      </c>
      <c r="N86" s="238">
        <f>VLOOKUP($B86,'Conditions of people affected'!$C$6:$R$170,16,FALSE)</f>
        <v>4</v>
      </c>
      <c r="O86" s="238">
        <f>VLOOKUP($B86,'Conditions of people affected'!$C$6:$R$170,9,FALSE)</f>
        <v>5</v>
      </c>
      <c r="P86" s="238">
        <f>VLOOKUP($B86,'Conditions of people affected'!$C$6:$R$170,15,FALSE)</f>
        <v>3</v>
      </c>
      <c r="Q86" s="238">
        <f t="shared" si="14"/>
        <v>3.4</v>
      </c>
      <c r="R86" s="238">
        <f>VLOOKUP($B86,'Complexity of the crisis'!$C$6:$AN$170,22,FALSE)</f>
        <v>3.3</v>
      </c>
      <c r="S86" s="238">
        <f>VLOOKUP($B86,'Complexity of the crisis'!$C$6:$AN$170,38,FALSE)</f>
        <v>3.5</v>
      </c>
      <c r="T86" s="133" t="str">
        <f>VLOOKUP(B86,Lists!$C$3:$E$163,3,FALSE)</f>
        <v>Asia</v>
      </c>
      <c r="U86" s="134">
        <f>VLOOKUP(B86,'INFORM Severity - hidden'!$C$5:$V$200,20,FALSE)</f>
        <v>44956</v>
      </c>
    </row>
    <row r="87" spans="1:21" x14ac:dyDescent="0.25">
      <c r="A87" s="130" t="str">
        <f t="array" ref="A87">IFERROR(INDEX(Lists!$B$2:$B$200,SMALL(IF(Lists!$I$2:$I$200="Individual",ROW(Lists!$B$2:$B$200)),ROW(83:83))-1,1),"")</f>
        <v>Kashmir conflict in Pakistan</v>
      </c>
      <c r="B87" s="131" t="str">
        <f>VLOOKUP(A87,Lists!$B$2:$G$200,2,FALSE)</f>
        <v>PAK004</v>
      </c>
      <c r="C87" s="131" t="str">
        <f>VLOOKUP(B87,'INFORM Severity - hidden'!$C$5:$D$200,2,FALSE)</f>
        <v>Pakistan</v>
      </c>
      <c r="D87" s="131" t="str">
        <f>VLOOKUP(A87,Lists!$B$2:$G$200,3,FALSE)</f>
        <v>PAK</v>
      </c>
      <c r="E87" s="132" t="str">
        <f>VLOOKUP(A87,Lists!$B$2:$G$200,5,FALSE)</f>
        <v>Conflict</v>
      </c>
      <c r="F87" s="236" t="str">
        <f t="shared" si="10"/>
        <v>x</v>
      </c>
      <c r="G87" s="129" t="str">
        <f t="shared" si="11"/>
        <v>x</v>
      </c>
      <c r="H87" s="129" t="str">
        <f t="shared" si="12"/>
        <v>x</v>
      </c>
      <c r="I87" s="237" t="str">
        <f>INDEX(Trends!$D$3:$D$404,MATCH(B87,Trends!$C$3:$C$404,0))</f>
        <v>-</v>
      </c>
      <c r="J87" s="129" t="str">
        <f>VLOOKUP($B87,Reliability!$A$3:$I$170,9,FALSE)</f>
        <v>Very Low</v>
      </c>
      <c r="K87" s="238">
        <f t="shared" si="13"/>
        <v>0.8</v>
      </c>
      <c r="L87" s="238">
        <f>VLOOKUP($B87,'Impact of the crisis'!$C$6:$N$170,12,FALSE)</f>
        <v>1</v>
      </c>
      <c r="M87" s="238">
        <f>VLOOKUP($B87,'Impact of the crisis'!$C$6:$AB$170,26,FALSE)</f>
        <v>0.7</v>
      </c>
      <c r="N87" s="238" t="str">
        <f>VLOOKUP($B87,'Conditions of people affected'!$C$6:$R$170,16,FALSE)</f>
        <v>x</v>
      </c>
      <c r="O87" s="238" t="str">
        <f>VLOOKUP($B87,'Conditions of people affected'!$C$6:$R$170,9,FALSE)</f>
        <v>x</v>
      </c>
      <c r="P87" s="238" t="str">
        <f>VLOOKUP($B87,'Conditions of people affected'!$C$6:$R$170,15,FALSE)</f>
        <v>x</v>
      </c>
      <c r="Q87" s="238">
        <f t="shared" si="14"/>
        <v>2.9</v>
      </c>
      <c r="R87" s="238">
        <f>VLOOKUP($B87,'Complexity of the crisis'!$C$6:$AN$170,22,FALSE)</f>
        <v>3.3</v>
      </c>
      <c r="S87" s="238">
        <f>VLOOKUP($B87,'Complexity of the crisis'!$C$6:$AN$170,38,FALSE)</f>
        <v>2.5</v>
      </c>
      <c r="T87" s="133" t="str">
        <f>VLOOKUP(B87,Lists!$C$3:$E$163,3,FALSE)</f>
        <v>Asia</v>
      </c>
      <c r="U87" s="134">
        <f>VLOOKUP(B87,'INFORM Severity - hidden'!$C$5:$V$200,20,FALSE)</f>
        <v>44956</v>
      </c>
    </row>
    <row r="88" spans="1:21" x14ac:dyDescent="0.25">
      <c r="A88" s="130" t="str">
        <f t="array" ref="A88">IFERROR(INDEX(Lists!$B$2:$B$200,SMALL(IF(Lists!$I$2:$I$200="Individual",ROW(Lists!$B$2:$B$200)),ROW(84:84))-1,1),"")</f>
        <v xml:space="preserve">Floods in Pakistan </v>
      </c>
      <c r="B88" s="131" t="str">
        <f>VLOOKUP(A88,Lists!$B$2:$G$200,2,FALSE)</f>
        <v>PAK005</v>
      </c>
      <c r="C88" s="131" t="str">
        <f>VLOOKUP(B88,'INFORM Severity - hidden'!$C$5:$D$200,2,FALSE)</f>
        <v>Pakistan</v>
      </c>
      <c r="D88" s="131" t="str">
        <f>VLOOKUP(A88,Lists!$B$2:$G$200,3,FALSE)</f>
        <v>PAK</v>
      </c>
      <c r="E88" s="132" t="str">
        <f>VLOOKUP(A88,Lists!$B$2:$G$200,5,FALSE)</f>
        <v>Other seasonal event</v>
      </c>
      <c r="F88" s="236">
        <f t="shared" si="10"/>
        <v>3.6</v>
      </c>
      <c r="G88" s="129">
        <f t="shared" si="11"/>
        <v>4</v>
      </c>
      <c r="H88" s="129" t="str">
        <f t="shared" si="12"/>
        <v>High</v>
      </c>
      <c r="I88" s="237" t="str">
        <f>INDEX(Trends!$D$3:$D$404,MATCH(B88,Trends!$C$3:$C$404,0))</f>
        <v>Stable</v>
      </c>
      <c r="J88" s="129" t="str">
        <f>VLOOKUP($B88,Reliability!$A$3:$I$170,9,FALSE)</f>
        <v>High</v>
      </c>
      <c r="K88" s="238">
        <f t="shared" si="13"/>
        <v>4.2</v>
      </c>
      <c r="L88" s="238">
        <f>VLOOKUP($B88,'Impact of the crisis'!$C$6:$N$170,12,FALSE)</f>
        <v>4.0999999999999996</v>
      </c>
      <c r="M88" s="238">
        <f>VLOOKUP($B88,'Impact of the crisis'!$C$6:$AB$170,26,FALSE)</f>
        <v>4.2</v>
      </c>
      <c r="N88" s="238">
        <f>VLOOKUP($B88,'Conditions of people affected'!$C$6:$R$170,16,FALSE)</f>
        <v>4</v>
      </c>
      <c r="O88" s="238">
        <f>VLOOKUP($B88,'Conditions of people affected'!$C$6:$R$170,9,FALSE)</f>
        <v>5</v>
      </c>
      <c r="P88" s="238">
        <f>VLOOKUP($B88,'Conditions of people affected'!$C$6:$R$170,15,FALSE)</f>
        <v>3</v>
      </c>
      <c r="Q88" s="238">
        <f t="shared" si="14"/>
        <v>2.5</v>
      </c>
      <c r="R88" s="238">
        <f>VLOOKUP($B88,'Complexity of the crisis'!$C$6:$AN$170,22,FALSE)</f>
        <v>3.3</v>
      </c>
      <c r="S88" s="238">
        <f>VLOOKUP($B88,'Complexity of the crisis'!$C$6:$AN$170,38,FALSE)</f>
        <v>1.5</v>
      </c>
      <c r="T88" s="133" t="str">
        <f>VLOOKUP(B88,Lists!$C$3:$E$163,3,FALSE)</f>
        <v>Asia</v>
      </c>
      <c r="U88" s="134">
        <f>VLOOKUP(B88,'INFORM Severity - hidden'!$C$5:$V$200,20,FALSE)</f>
        <v>44956</v>
      </c>
    </row>
    <row r="89" spans="1:21" x14ac:dyDescent="0.25">
      <c r="A89" s="130" t="str">
        <f t="array" ref="A89">IFERROR(INDEX(Lists!$B$2:$B$200,SMALL(IF(Lists!$I$2:$I$200="Individual",ROW(Lists!$B$2:$B$200)),ROW(85:85))-1,1),"")</f>
        <v>Venezuela displacement in Panama</v>
      </c>
      <c r="B89" s="131" t="str">
        <f>VLOOKUP(A89,Lists!$B$2:$G$200,2,FALSE)</f>
        <v>PAN002</v>
      </c>
      <c r="C89" s="131" t="str">
        <f>VLOOKUP(B89,'INFORM Severity - hidden'!$C$5:$D$200,2,FALSE)</f>
        <v>Panama</v>
      </c>
      <c r="D89" s="131" t="str">
        <f>VLOOKUP(A89,Lists!$B$2:$G$200,3,FALSE)</f>
        <v>PAN</v>
      </c>
      <c r="E89" s="132" t="str">
        <f>VLOOKUP(A89,Lists!$B$2:$G$200,5,FALSE)</f>
        <v>Displacement</v>
      </c>
      <c r="F89" s="236">
        <f t="shared" si="10"/>
        <v>2.2999999999999998</v>
      </c>
      <c r="G89" s="129">
        <f t="shared" si="11"/>
        <v>3</v>
      </c>
      <c r="H89" s="129" t="str">
        <f t="shared" si="12"/>
        <v>Medium</v>
      </c>
      <c r="I89" s="237" t="str">
        <f>INDEX(Trends!$D$3:$D$404,MATCH(B89,Trends!$C$3:$C$404,0))</f>
        <v>Increasing</v>
      </c>
      <c r="J89" s="129" t="str">
        <f>VLOOKUP($B89,Reliability!$A$3:$I$170,9,FALSE)</f>
        <v>Very High</v>
      </c>
      <c r="K89" s="238">
        <f t="shared" si="13"/>
        <v>2.9</v>
      </c>
      <c r="L89" s="238">
        <f>VLOOKUP($B89,'Impact of the crisis'!$C$6:$N$170,12,FALSE)</f>
        <v>2.6</v>
      </c>
      <c r="M89" s="238">
        <f>VLOOKUP($B89,'Impact of the crisis'!$C$6:$AB$170,26,FALSE)</f>
        <v>3</v>
      </c>
      <c r="N89" s="238">
        <f>VLOOKUP($B89,'Conditions of people affected'!$C$6:$R$170,16,FALSE)</f>
        <v>2.2000000000000002</v>
      </c>
      <c r="O89" s="238">
        <f>VLOOKUP($B89,'Conditions of people affected'!$C$6:$R$170,9,FALSE)</f>
        <v>1.4</v>
      </c>
      <c r="P89" s="238">
        <f>VLOOKUP($B89,'Conditions of people affected'!$C$6:$R$170,15,FALSE)</f>
        <v>3</v>
      </c>
      <c r="Q89" s="238">
        <f t="shared" si="14"/>
        <v>1.9</v>
      </c>
      <c r="R89" s="238">
        <f>VLOOKUP($B89,'Complexity of the crisis'!$C$6:$AN$170,22,FALSE)</f>
        <v>1.8</v>
      </c>
      <c r="S89" s="238">
        <f>VLOOKUP($B89,'Complexity of the crisis'!$C$6:$AN$170,38,FALSE)</f>
        <v>2</v>
      </c>
      <c r="T89" s="133" t="str">
        <f>VLOOKUP(B89,Lists!$C$3:$E$163,3,FALSE)</f>
        <v>Americas</v>
      </c>
      <c r="U89" s="134">
        <f>VLOOKUP(B89,'INFORM Severity - hidden'!$C$5:$V$200,20,FALSE)</f>
        <v>44950</v>
      </c>
    </row>
    <row r="90" spans="1:21" x14ac:dyDescent="0.25">
      <c r="A90" s="130" t="str">
        <f t="array" ref="A90">IFERROR(INDEX(Lists!$B$2:$B$200,SMALL(IF(Lists!$I$2:$I$200="Individual",ROW(Lists!$B$2:$B$200)),ROW(86:86))-1,1),"")</f>
        <v>Venezuela displacement in Peru</v>
      </c>
      <c r="B90" s="131" t="str">
        <f>VLOOKUP(A90,Lists!$B$2:$G$200,2,FALSE)</f>
        <v>PER002</v>
      </c>
      <c r="C90" s="131" t="str">
        <f>VLOOKUP(B90,'INFORM Severity - hidden'!$C$5:$D$200,2,FALSE)</f>
        <v>Peru</v>
      </c>
      <c r="D90" s="131" t="str">
        <f>VLOOKUP(A90,Lists!$B$2:$G$200,3,FALSE)</f>
        <v>PER</v>
      </c>
      <c r="E90" s="132" t="str">
        <f>VLOOKUP(A90,Lists!$B$2:$G$200,5,FALSE)</f>
        <v>Displacement</v>
      </c>
      <c r="F90" s="236">
        <f t="shared" si="10"/>
        <v>3.2</v>
      </c>
      <c r="G90" s="129">
        <f t="shared" si="11"/>
        <v>4</v>
      </c>
      <c r="H90" s="129" t="str">
        <f t="shared" si="12"/>
        <v>High</v>
      </c>
      <c r="I90" s="237" t="str">
        <f>INDEX(Trends!$D$3:$D$404,MATCH(B90,Trends!$C$3:$C$404,0))</f>
        <v>Increasing</v>
      </c>
      <c r="J90" s="129" t="str">
        <f>VLOOKUP($B90,Reliability!$A$3:$I$170,9,FALSE)</f>
        <v>Very High</v>
      </c>
      <c r="K90" s="238">
        <f t="shared" si="13"/>
        <v>3.9</v>
      </c>
      <c r="L90" s="238">
        <f>VLOOKUP($B90,'Impact of the crisis'!$C$6:$N$170,12,FALSE)</f>
        <v>5</v>
      </c>
      <c r="M90" s="238">
        <f>VLOOKUP($B90,'Impact of the crisis'!$C$6:$AB$170,26,FALSE)</f>
        <v>3</v>
      </c>
      <c r="N90" s="238">
        <f>VLOOKUP($B90,'Conditions of people affected'!$C$6:$R$170,16,FALSE)</f>
        <v>3.35</v>
      </c>
      <c r="O90" s="238">
        <f>VLOOKUP($B90,'Conditions of people affected'!$C$6:$R$170,9,FALSE)</f>
        <v>3.7</v>
      </c>
      <c r="P90" s="238">
        <f>VLOOKUP($B90,'Conditions of people affected'!$C$6:$R$170,15,FALSE)</f>
        <v>3</v>
      </c>
      <c r="Q90" s="238">
        <f t="shared" si="14"/>
        <v>2.2999999999999998</v>
      </c>
      <c r="R90" s="238">
        <f>VLOOKUP($B90,'Complexity of the crisis'!$C$6:$AN$170,22,FALSE)</f>
        <v>2.5</v>
      </c>
      <c r="S90" s="238">
        <f>VLOOKUP($B90,'Complexity of the crisis'!$C$6:$AN$170,38,FALSE)</f>
        <v>2</v>
      </c>
      <c r="T90" s="133" t="str">
        <f>VLOOKUP(B90,Lists!$C$3:$E$163,3,FALSE)</f>
        <v>Americas</v>
      </c>
      <c r="U90" s="134">
        <f>VLOOKUP(B90,'INFORM Severity - hidden'!$C$5:$V$200,20,FALSE)</f>
        <v>44918</v>
      </c>
    </row>
    <row r="91" spans="1:21" x14ac:dyDescent="0.25">
      <c r="A91" s="130" t="str">
        <f t="array" ref="A91">IFERROR(INDEX(Lists!$B$2:$B$200,SMALL(IF(Lists!$I$2:$I$200="Individual",ROW(Lists!$B$2:$B$200)),ROW(87:87))-1,1),"")</f>
        <v>Mindanao conflict</v>
      </c>
      <c r="B91" s="131" t="str">
        <f>VLOOKUP(A91,Lists!$B$2:$G$200,2,FALSE)</f>
        <v>PHL003</v>
      </c>
      <c r="C91" s="131" t="str">
        <f>VLOOKUP(B91,'INFORM Severity - hidden'!$C$5:$D$200,2,FALSE)</f>
        <v>Philippines</v>
      </c>
      <c r="D91" s="131" t="str">
        <f>VLOOKUP(A91,Lists!$B$2:$G$200,3,FALSE)</f>
        <v>PHL</v>
      </c>
      <c r="E91" s="132" t="str">
        <f>VLOOKUP(A91,Lists!$B$2:$G$200,5,FALSE)</f>
        <v>Conflict,Violence</v>
      </c>
      <c r="F91" s="236">
        <f t="shared" si="10"/>
        <v>2.2000000000000002</v>
      </c>
      <c r="G91" s="129">
        <f t="shared" si="11"/>
        <v>3</v>
      </c>
      <c r="H91" s="129" t="str">
        <f t="shared" si="12"/>
        <v>Medium</v>
      </c>
      <c r="I91" s="237" t="str">
        <f>INDEX(Trends!$D$3:$D$404,MATCH(B91,Trends!$C$3:$C$404,0))</f>
        <v>Increasing</v>
      </c>
      <c r="J91" s="129" t="str">
        <f>VLOOKUP($B91,Reliability!$A$3:$I$170,9,FALSE)</f>
        <v>Medium</v>
      </c>
      <c r="K91" s="238">
        <f t="shared" si="13"/>
        <v>2.9</v>
      </c>
      <c r="L91" s="238">
        <f>VLOOKUP($B91,'Impact of the crisis'!$C$6:$N$170,12,FALSE)</f>
        <v>3</v>
      </c>
      <c r="M91" s="238">
        <f>VLOOKUP($B91,'Impact of the crisis'!$C$6:$AB$170,26,FALSE)</f>
        <v>2.8</v>
      </c>
      <c r="N91" s="238">
        <f>VLOOKUP($B91,'Conditions of people affected'!$C$6:$R$170,16,FALSE)</f>
        <v>1.5</v>
      </c>
      <c r="O91" s="238">
        <f>VLOOKUP($B91,'Conditions of people affected'!$C$6:$R$170,9,FALSE)</f>
        <v>2</v>
      </c>
      <c r="P91" s="238">
        <f>VLOOKUP($B91,'Conditions of people affected'!$C$6:$R$170,15,FALSE)</f>
        <v>1</v>
      </c>
      <c r="Q91" s="238">
        <f t="shared" si="14"/>
        <v>2.7</v>
      </c>
      <c r="R91" s="238">
        <f>VLOOKUP($B91,'Complexity of the crisis'!$C$6:$AN$170,22,FALSE)</f>
        <v>2.9</v>
      </c>
      <c r="S91" s="238">
        <f>VLOOKUP($B91,'Complexity of the crisis'!$C$6:$AN$170,38,FALSE)</f>
        <v>2.5</v>
      </c>
      <c r="T91" s="133" t="str">
        <f>VLOOKUP(B91,Lists!$C$3:$E$163,3,FALSE)</f>
        <v>Asia</v>
      </c>
      <c r="U91" s="134">
        <f>VLOOKUP(B91,'INFORM Severity - hidden'!$C$5:$V$200,20,FALSE)</f>
        <v>44956</v>
      </c>
    </row>
    <row r="92" spans="1:21" x14ac:dyDescent="0.25">
      <c r="A92" s="130" t="str">
        <f t="array" ref="A92">IFERROR(INDEX(Lists!$B$2:$B$200,SMALL(IF(Lists!$I$2:$I$200="Individual",ROW(Lists!$B$2:$B$200)),ROW(88:88))-1,1),"")</f>
        <v>Typhoon Nalgae</v>
      </c>
      <c r="B92" s="131" t="str">
        <f>VLOOKUP(A92,Lists!$B$2:$G$200,2,FALSE)</f>
        <v>PHL012</v>
      </c>
      <c r="C92" s="131" t="str">
        <f>VLOOKUP(B92,'INFORM Severity - hidden'!$C$5:$D$200,2,FALSE)</f>
        <v>Philippines</v>
      </c>
      <c r="D92" s="131" t="str">
        <f>VLOOKUP(A92,Lists!$B$2:$G$200,3,FALSE)</f>
        <v>PHL</v>
      </c>
      <c r="E92" s="132" t="str">
        <f>VLOOKUP(A92,Lists!$B$2:$G$200,5,FALSE)</f>
        <v>Cyclone</v>
      </c>
      <c r="F92" s="236">
        <f t="shared" si="10"/>
        <v>2.2999999999999998</v>
      </c>
      <c r="G92" s="129">
        <f t="shared" si="11"/>
        <v>3</v>
      </c>
      <c r="H92" s="129" t="str">
        <f t="shared" si="12"/>
        <v>Medium</v>
      </c>
      <c r="I92" s="237" t="str">
        <f>INDEX(Trends!$D$3:$D$404,MATCH(B92,Trends!$C$3:$C$404,0))</f>
        <v>-</v>
      </c>
      <c r="J92" s="129" t="str">
        <f>VLOOKUP($B92,Reliability!$A$3:$I$170,9,FALSE)</f>
        <v>Very High</v>
      </c>
      <c r="K92" s="238">
        <f t="shared" si="13"/>
        <v>3</v>
      </c>
      <c r="L92" s="238">
        <f>VLOOKUP($B92,'Impact of the crisis'!$C$6:$N$170,12,FALSE)</f>
        <v>4.4000000000000004</v>
      </c>
      <c r="M92" s="238">
        <f>VLOOKUP($B92,'Impact of the crisis'!$C$6:$AB$170,26,FALSE)</f>
        <v>2</v>
      </c>
      <c r="N92" s="238">
        <f>VLOOKUP($B92,'Conditions of people affected'!$C$6:$R$170,16,FALSE)</f>
        <v>1.6</v>
      </c>
      <c r="O92" s="238">
        <f>VLOOKUP($B92,'Conditions of people affected'!$C$6:$R$170,9,FALSE)</f>
        <v>1.2</v>
      </c>
      <c r="P92" s="238">
        <f>VLOOKUP($B92,'Conditions of people affected'!$C$6:$R$170,15,FALSE)</f>
        <v>2</v>
      </c>
      <c r="Q92" s="238">
        <f t="shared" si="14"/>
        <v>2.7</v>
      </c>
      <c r="R92" s="238">
        <f>VLOOKUP($B92,'Complexity of the crisis'!$C$6:$AN$170,22,FALSE)</f>
        <v>2.9</v>
      </c>
      <c r="S92" s="238">
        <f>VLOOKUP($B92,'Complexity of the crisis'!$C$6:$AN$170,38,FALSE)</f>
        <v>2.5</v>
      </c>
      <c r="T92" s="133" t="str">
        <f>VLOOKUP(B92,Lists!$C$3:$E$163,3,FALSE)</f>
        <v>Asia</v>
      </c>
      <c r="U92" s="134">
        <f>VLOOKUP(B92,'INFORM Severity - hidden'!$C$5:$V$200,20,FALSE)</f>
        <v>44956</v>
      </c>
    </row>
    <row r="93" spans="1:21" x14ac:dyDescent="0.25">
      <c r="A93" s="130" t="str">
        <f t="array" ref="A93">IFERROR(INDEX(Lists!$B$2:$B$200,SMALL(IF(Lists!$I$2:$I$200="Individual",ROW(Lists!$B$2:$B$200)),ROW(89:89))-1,1),"")</f>
        <v>LPAs, Northeast Monsoon, and Shear Line</v>
      </c>
      <c r="B93" s="131" t="str">
        <f>VLOOKUP(A93,Lists!$B$2:$G$200,2,FALSE)</f>
        <v>PHL013</v>
      </c>
      <c r="C93" s="131" t="str">
        <f>VLOOKUP(B93,'INFORM Severity - hidden'!$C$5:$D$200,2,FALSE)</f>
        <v>Philippines</v>
      </c>
      <c r="D93" s="131" t="str">
        <f>VLOOKUP(A93,Lists!$B$2:$G$200,3,FALSE)</f>
        <v>PHL</v>
      </c>
      <c r="E93" s="132" t="str">
        <f>VLOOKUP(A93,Lists!$B$2:$G$200,5,FALSE)</f>
        <v>Floods,Other seasonal event</v>
      </c>
      <c r="F93" s="236">
        <f t="shared" si="10"/>
        <v>2</v>
      </c>
      <c r="G93" s="129">
        <f t="shared" si="11"/>
        <v>2</v>
      </c>
      <c r="H93" s="129" t="str">
        <f t="shared" si="12"/>
        <v>Low</v>
      </c>
      <c r="I93" s="237" t="str">
        <f>INDEX(Trends!$D$3:$D$404,MATCH(B93,Trends!$C$3:$C$404,0))</f>
        <v>-</v>
      </c>
      <c r="J93" s="129" t="str">
        <f>VLOOKUP($B93,Reliability!$A$3:$I$170,9,FALSE)</f>
        <v>Very High</v>
      </c>
      <c r="K93" s="238">
        <f t="shared" si="13"/>
        <v>2.2999999999999998</v>
      </c>
      <c r="L93" s="238">
        <f>VLOOKUP($B93,'Impact of the crisis'!$C$6:$N$170,12,FALSE)</f>
        <v>3.6</v>
      </c>
      <c r="M93" s="238">
        <f>VLOOKUP($B93,'Impact of the crisis'!$C$6:$AB$170,26,FALSE)</f>
        <v>1.4</v>
      </c>
      <c r="N93" s="238">
        <f>VLOOKUP($B93,'Conditions of people affected'!$C$6:$R$170,16,FALSE)</f>
        <v>1.4</v>
      </c>
      <c r="O93" s="238">
        <f>VLOOKUP($B93,'Conditions of people affected'!$C$6:$R$170,9,FALSE)</f>
        <v>1.8</v>
      </c>
      <c r="P93" s="238">
        <f>VLOOKUP($B93,'Conditions of people affected'!$C$6:$R$170,15,FALSE)</f>
        <v>1</v>
      </c>
      <c r="Q93" s="238">
        <f t="shared" si="14"/>
        <v>2.7</v>
      </c>
      <c r="R93" s="238">
        <f>VLOOKUP($B93,'Complexity of the crisis'!$C$6:$AN$170,22,FALSE)</f>
        <v>2.9</v>
      </c>
      <c r="S93" s="238">
        <f>VLOOKUP($B93,'Complexity of the crisis'!$C$6:$AN$170,38,FALSE)</f>
        <v>2.5</v>
      </c>
      <c r="T93" s="133" t="str">
        <f>VLOOKUP(B93,Lists!$C$3:$E$163,3,FALSE)</f>
        <v>Asia</v>
      </c>
      <c r="U93" s="134">
        <f>VLOOKUP(B93,'INFORM Severity - hidden'!$C$5:$V$200,20,FALSE)</f>
        <v>44957</v>
      </c>
    </row>
    <row r="94" spans="1:21" x14ac:dyDescent="0.25">
      <c r="A94" s="130" t="str">
        <f t="array" ref="A94">IFERROR(INDEX(Lists!$B$2:$B$200,SMALL(IF(Lists!$I$2:$I$200="Individual",ROW(Lists!$B$2:$B$200)),ROW(90:90))-1,1),"")</f>
        <v>Highlands Violence</v>
      </c>
      <c r="B94" s="131" t="str">
        <f>VLOOKUP(A94,Lists!$B$2:$G$200,2,FALSE)</f>
        <v>PNG003</v>
      </c>
      <c r="C94" s="131" t="str">
        <f>VLOOKUP(B94,'INFORM Severity - hidden'!$C$5:$D$200,2,FALSE)</f>
        <v>Papua New Guinea</v>
      </c>
      <c r="D94" s="131" t="str">
        <f>VLOOKUP(A94,Lists!$B$2:$G$200,3,FALSE)</f>
        <v>PNG</v>
      </c>
      <c r="E94" s="132" t="str">
        <f>VLOOKUP(A94,Lists!$B$2:$G$200,5,FALSE)</f>
        <v>Earthquake</v>
      </c>
      <c r="F94" s="236">
        <f t="shared" si="10"/>
        <v>2.6</v>
      </c>
      <c r="G94" s="129">
        <f t="shared" si="11"/>
        <v>3</v>
      </c>
      <c r="H94" s="129" t="str">
        <f t="shared" si="12"/>
        <v>Medium</v>
      </c>
      <c r="I94" s="237" t="str">
        <f>INDEX(Trends!$D$3:$D$404,MATCH(B94,Trends!$C$3:$C$404,0))</f>
        <v>Decreasing</v>
      </c>
      <c r="J94" s="129" t="str">
        <f>VLOOKUP($B94,Reliability!$A$3:$I$170,9,FALSE)</f>
        <v>Very High</v>
      </c>
      <c r="K94" s="238">
        <f t="shared" si="13"/>
        <v>2.2999999999999998</v>
      </c>
      <c r="L94" s="238">
        <f>VLOOKUP($B94,'Impact of the crisis'!$C$6:$N$170,12,FALSE)</f>
        <v>1.8</v>
      </c>
      <c r="M94" s="238">
        <f>VLOOKUP($B94,'Impact of the crisis'!$C$6:$AB$170,26,FALSE)</f>
        <v>2.5</v>
      </c>
      <c r="N94" s="238">
        <f>VLOOKUP($B94,'Conditions of people affected'!$C$6:$R$170,16,FALSE)</f>
        <v>2.7</v>
      </c>
      <c r="O94" s="238">
        <f>VLOOKUP($B94,'Conditions of people affected'!$C$6:$R$170,9,FALSE)</f>
        <v>2.4</v>
      </c>
      <c r="P94" s="238">
        <f>VLOOKUP($B94,'Conditions of people affected'!$C$6:$R$170,15,FALSE)</f>
        <v>3</v>
      </c>
      <c r="Q94" s="238">
        <f t="shared" si="14"/>
        <v>2.8</v>
      </c>
      <c r="R94" s="238">
        <f>VLOOKUP($B94,'Complexity of the crisis'!$C$6:$AN$170,22,FALSE)</f>
        <v>2.5</v>
      </c>
      <c r="S94" s="238">
        <f>VLOOKUP($B94,'Complexity of the crisis'!$C$6:$AN$170,38,FALSE)</f>
        <v>3</v>
      </c>
      <c r="T94" s="133" t="str">
        <f>VLOOKUP(B94,Lists!$C$3:$E$163,3,FALSE)</f>
        <v>Pacific</v>
      </c>
      <c r="U94" s="134">
        <f>VLOOKUP(B94,'INFORM Severity - hidden'!$C$5:$V$200,20,FALSE)</f>
        <v>44956</v>
      </c>
    </row>
    <row r="95" spans="1:21" x14ac:dyDescent="0.25">
      <c r="A95" s="130" t="str">
        <f t="array" ref="A95">IFERROR(INDEX(Lists!$B$2:$B$200,SMALL(IF(Lists!$I$2:$I$200="Individual",ROW(Lists!$B$2:$B$200)),ROW(91:91))-1,1),"")</f>
        <v>Displacement from Ukraine conflict in Poland</v>
      </c>
      <c r="B95" s="131" t="str">
        <f>VLOOKUP(A95,Lists!$B$2:$G$200,2,FALSE)</f>
        <v>POL002</v>
      </c>
      <c r="C95" s="131" t="str">
        <f>VLOOKUP(B95,'INFORM Severity - hidden'!$C$5:$D$200,2,FALSE)</f>
        <v>Poland</v>
      </c>
      <c r="D95" s="131" t="str">
        <f>VLOOKUP(A95,Lists!$B$2:$G$200,3,FALSE)</f>
        <v>POL</v>
      </c>
      <c r="E95" s="132" t="str">
        <f>VLOOKUP(A95,Lists!$B$2:$G$200,5,FALSE)</f>
        <v>Displacement,Conflict</v>
      </c>
      <c r="F95" s="236">
        <f t="shared" si="10"/>
        <v>2.5</v>
      </c>
      <c r="G95" s="129">
        <f t="shared" si="11"/>
        <v>3</v>
      </c>
      <c r="H95" s="129" t="str">
        <f t="shared" si="12"/>
        <v>Medium</v>
      </c>
      <c r="I95" s="237" t="str">
        <f>INDEX(Trends!$D$3:$D$404,MATCH(B95,Trends!$C$3:$C$404,0))</f>
        <v>Decreasing</v>
      </c>
      <c r="J95" s="129" t="str">
        <f>VLOOKUP($B95,Reliability!$A$3:$I$170,9,FALSE)</f>
        <v>Very High</v>
      </c>
      <c r="K95" s="238">
        <f t="shared" si="13"/>
        <v>2.9</v>
      </c>
      <c r="L95" s="238">
        <f>VLOOKUP($B95,'Impact of the crisis'!$C$6:$N$170,12,FALSE)</f>
        <v>1.9</v>
      </c>
      <c r="M95" s="238">
        <f>VLOOKUP($B95,'Impact of the crisis'!$C$6:$AB$170,26,FALSE)</f>
        <v>3.3</v>
      </c>
      <c r="N95" s="238">
        <f>VLOOKUP($B95,'Conditions of people affected'!$C$6:$R$170,16,FALSE)</f>
        <v>3.35</v>
      </c>
      <c r="O95" s="238">
        <f>VLOOKUP($B95,'Conditions of people affected'!$C$6:$R$170,9,FALSE)</f>
        <v>3.7</v>
      </c>
      <c r="P95" s="238">
        <f>VLOOKUP($B95,'Conditions of people affected'!$C$6:$R$170,15,FALSE)</f>
        <v>3</v>
      </c>
      <c r="Q95" s="238">
        <f t="shared" si="14"/>
        <v>0.9</v>
      </c>
      <c r="R95" s="238">
        <f>VLOOKUP($B95,'Complexity of the crisis'!$C$6:$AN$170,22,FALSE)</f>
        <v>0.8</v>
      </c>
      <c r="S95" s="238">
        <f>VLOOKUP($B95,'Complexity of the crisis'!$C$6:$AN$170,38,FALSE)</f>
        <v>1</v>
      </c>
      <c r="T95" s="133" t="str">
        <f>VLOOKUP(B95,Lists!$C$3:$E$163,3,FALSE)</f>
        <v>Europe</v>
      </c>
      <c r="U95" s="134">
        <f>VLOOKUP(B95,'INFORM Severity - hidden'!$C$5:$V$200,20,FALSE)</f>
        <v>44956</v>
      </c>
    </row>
    <row r="96" spans="1:21" x14ac:dyDescent="0.25">
      <c r="A96" s="130" t="str">
        <f t="array" ref="A96">IFERROR(INDEX(Lists!$B$2:$B$200,SMALL(IF(Lists!$I$2:$I$200="Individual",ROW(Lists!$B$2:$B$200)),ROW(92:92))-1,1),"")</f>
        <v>Complex crisis in DPRK</v>
      </c>
      <c r="B96" s="131" t="str">
        <f>VLOOKUP(A96,Lists!$B$2:$G$200,2,FALSE)</f>
        <v>PRK001</v>
      </c>
      <c r="C96" s="131" t="str">
        <f>VLOOKUP(B96,'INFORM Severity - hidden'!$C$5:$D$200,2,FALSE)</f>
        <v>DPRK</v>
      </c>
      <c r="D96" s="131" t="str">
        <f>VLOOKUP(A96,Lists!$B$2:$G$200,3,FALSE)</f>
        <v>PRK</v>
      </c>
      <c r="E96" s="132" t="str">
        <f>VLOOKUP(A96,Lists!$B$2:$G$200,5,FALSE)</f>
        <v>Socio-political,Floods,Other seasonal event,Food Security</v>
      </c>
      <c r="F96" s="236">
        <f t="shared" si="10"/>
        <v>3.7</v>
      </c>
      <c r="G96" s="129">
        <f t="shared" si="11"/>
        <v>4</v>
      </c>
      <c r="H96" s="129" t="str">
        <f t="shared" si="12"/>
        <v>High</v>
      </c>
      <c r="I96" s="237" t="str">
        <f>INDEX(Trends!$D$3:$D$404,MATCH(B96,Trends!$C$3:$C$404,0))</f>
        <v>Decreasing</v>
      </c>
      <c r="J96" s="129" t="str">
        <f>VLOOKUP($B96,Reliability!$A$3:$I$170,9,FALSE)</f>
        <v>Medium</v>
      </c>
      <c r="K96" s="238">
        <f t="shared" si="13"/>
        <v>4</v>
      </c>
      <c r="L96" s="238">
        <f>VLOOKUP($B96,'Impact of the crisis'!$C$6:$N$170,12,FALSE)</f>
        <v>4.5999999999999996</v>
      </c>
      <c r="M96" s="238">
        <f>VLOOKUP($B96,'Impact of the crisis'!$C$6:$AB$170,26,FALSE)</f>
        <v>3.6</v>
      </c>
      <c r="N96" s="238">
        <f>VLOOKUP($B96,'Conditions of people affected'!$C$6:$R$170,16,FALSE)</f>
        <v>4.5</v>
      </c>
      <c r="O96" s="238">
        <f>VLOOKUP($B96,'Conditions of people affected'!$C$6:$R$170,9,FALSE)</f>
        <v>5</v>
      </c>
      <c r="P96" s="238">
        <f>VLOOKUP($B96,'Conditions of people affected'!$C$6:$R$170,15,FALSE)</f>
        <v>4</v>
      </c>
      <c r="Q96" s="238">
        <f t="shared" si="14"/>
        <v>2.2999999999999998</v>
      </c>
      <c r="R96" s="238">
        <f>VLOOKUP($B96,'Complexity of the crisis'!$C$6:$AN$170,22,FALSE)</f>
        <v>2.6</v>
      </c>
      <c r="S96" s="238">
        <f>VLOOKUP($B96,'Complexity of the crisis'!$C$6:$AN$170,38,FALSE)</f>
        <v>2</v>
      </c>
      <c r="T96" s="133" t="str">
        <f>VLOOKUP(B96,Lists!$C$3:$E$163,3,FALSE)</f>
        <v>Asia</v>
      </c>
      <c r="U96" s="134">
        <f>VLOOKUP(B96,'INFORM Severity - hidden'!$C$5:$V$200,20,FALSE)</f>
        <v>44956</v>
      </c>
    </row>
    <row r="97" spans="1:21" x14ac:dyDescent="0.25">
      <c r="A97" s="130" t="str">
        <f t="array" ref="A97">IFERROR(INDEX(Lists!$B$2:$B$200,SMALL(IF(Lists!$I$2:$I$200="Individual",ROW(Lists!$B$2:$B$200)),ROW(93:93))-1,1),"")</f>
        <v>Conflict in Palestine</v>
      </c>
      <c r="B97" s="131" t="str">
        <f>VLOOKUP(A97,Lists!$B$2:$G$200,2,FALSE)</f>
        <v>PSE002</v>
      </c>
      <c r="C97" s="131" t="str">
        <f>VLOOKUP(B97,'INFORM Severity - hidden'!$C$5:$D$200,2,FALSE)</f>
        <v>Palestine</v>
      </c>
      <c r="D97" s="131" t="str">
        <f>VLOOKUP(A97,Lists!$B$2:$G$200,3,FALSE)</f>
        <v>PSE</v>
      </c>
      <c r="E97" s="132" t="str">
        <f>VLOOKUP(A97,Lists!$B$2:$G$200,5,FALSE)</f>
        <v>Conflict,Socio-political,Violence</v>
      </c>
      <c r="F97" s="236">
        <f t="shared" si="10"/>
        <v>3.5</v>
      </c>
      <c r="G97" s="129">
        <f t="shared" si="11"/>
        <v>4</v>
      </c>
      <c r="H97" s="129" t="str">
        <f t="shared" si="12"/>
        <v>High</v>
      </c>
      <c r="I97" s="237" t="str">
        <f>INDEX(Trends!$D$3:$D$404,MATCH(B97,Trends!$C$3:$C$404,0))</f>
        <v>Decreasing</v>
      </c>
      <c r="J97" s="129" t="str">
        <f>VLOOKUP($B97,Reliability!$A$3:$I$170,9,FALSE)</f>
        <v>High</v>
      </c>
      <c r="K97" s="238">
        <f t="shared" si="13"/>
        <v>4</v>
      </c>
      <c r="L97" s="238">
        <f>VLOOKUP($B97,'Impact of the crisis'!$C$6:$N$170,12,FALSE)</f>
        <v>3.4</v>
      </c>
      <c r="M97" s="238">
        <f>VLOOKUP($B97,'Impact of the crisis'!$C$6:$AB$170,26,FALSE)</f>
        <v>4.2</v>
      </c>
      <c r="N97" s="238">
        <f>VLOOKUP($B97,'Conditions of people affected'!$C$6:$R$170,16,FALSE)</f>
        <v>3.45</v>
      </c>
      <c r="O97" s="238">
        <f>VLOOKUP($B97,'Conditions of people affected'!$C$6:$R$170,9,FALSE)</f>
        <v>3.9</v>
      </c>
      <c r="P97" s="238">
        <f>VLOOKUP($B97,'Conditions of people affected'!$C$6:$R$170,15,FALSE)</f>
        <v>3</v>
      </c>
      <c r="Q97" s="238">
        <f t="shared" si="14"/>
        <v>3.3</v>
      </c>
      <c r="R97" s="238">
        <f>VLOOKUP($B97,'Complexity of the crisis'!$C$6:$AN$170,22,FALSE)</f>
        <v>2.2999999999999998</v>
      </c>
      <c r="S97" s="238">
        <f>VLOOKUP($B97,'Complexity of the crisis'!$C$6:$AN$170,38,FALSE)</f>
        <v>4</v>
      </c>
      <c r="T97" s="133" t="str">
        <f>VLOOKUP(B97,Lists!$C$3:$E$163,3,FALSE)</f>
        <v>Middle east</v>
      </c>
      <c r="U97" s="134">
        <f>VLOOKUP(B97,'INFORM Severity - hidden'!$C$5:$V$200,20,FALSE)</f>
        <v>44949</v>
      </c>
    </row>
    <row r="98" spans="1:21" x14ac:dyDescent="0.25">
      <c r="A98" s="130" t="str">
        <f t="array" ref="A98">IFERROR(INDEX(Lists!$B$2:$B$200,SMALL(IF(Lists!$I$2:$I$200="Individual",ROW(Lists!$B$2:$B$200)),ROW(94:94))-1,1),"")</f>
        <v>Regional Boko Haram Crisis</v>
      </c>
      <c r="B98" s="131" t="str">
        <f>VLOOKUP(A98,Lists!$B$2:$G$200,2,FALSE)</f>
        <v>REG001</v>
      </c>
      <c r="C98" s="131" t="str">
        <f>VLOOKUP(B98,'INFORM Severity - hidden'!$C$5:$D$200,2,FALSE)</f>
        <v>Nigeria,Niger,Chad,Cameroon</v>
      </c>
      <c r="D98" s="131" t="str">
        <f>VLOOKUP(A98,Lists!$B$2:$G$200,3,FALSE)</f>
        <v>NGA,NER,TCD,CMR</v>
      </c>
      <c r="E98" s="132">
        <f>VLOOKUP(A98,Lists!$B$2:$G$200,5,FALSE)</f>
        <v>0</v>
      </c>
      <c r="F98" s="236">
        <f t="shared" si="10"/>
        <v>4.4000000000000004</v>
      </c>
      <c r="G98" s="129">
        <f t="shared" si="11"/>
        <v>5</v>
      </c>
      <c r="H98" s="129" t="str">
        <f t="shared" si="12"/>
        <v>Very High</v>
      </c>
      <c r="I98" s="237" t="str">
        <f>INDEX(Trends!$D$3:$D$404,MATCH(B98,Trends!$C$3:$C$404,0))</f>
        <v>Stable</v>
      </c>
      <c r="J98" s="129" t="str">
        <f>VLOOKUP($B98,Reliability!$A$3:$I$170,9,FALSE)</f>
        <v>High</v>
      </c>
      <c r="K98" s="238">
        <f t="shared" si="13"/>
        <v>4.0999999999999996</v>
      </c>
      <c r="L98" s="238">
        <f>VLOOKUP($B98,'Impact of the crisis'!$C$6:$N$170,12,FALSE)</f>
        <v>2.4</v>
      </c>
      <c r="M98" s="238">
        <f>VLOOKUP($B98,'Impact of the crisis'!$C$6:$AB$170,26,FALSE)</f>
        <v>4.5999999999999996</v>
      </c>
      <c r="N98" s="238">
        <f>VLOOKUP($B98,'Conditions of people affected'!$C$6:$R$170,16,FALSE)</f>
        <v>4.5</v>
      </c>
      <c r="O98" s="238">
        <f>VLOOKUP($B98,'Conditions of people affected'!$C$6:$R$170,9,FALSE)</f>
        <v>5</v>
      </c>
      <c r="P98" s="238">
        <f>VLOOKUP($B98,'Conditions of people affected'!$C$6:$R$170,15,FALSE)</f>
        <v>4</v>
      </c>
      <c r="Q98" s="238">
        <f t="shared" si="14"/>
        <v>4.4000000000000004</v>
      </c>
      <c r="R98" s="238">
        <f>VLOOKUP($B98,'Complexity of the crisis'!$C$6:$AN$170,22,FALSE)</f>
        <v>3.6</v>
      </c>
      <c r="S98" s="238">
        <f>VLOOKUP($B98,'Complexity of the crisis'!$C$6:$AN$170,38,FALSE)</f>
        <v>5</v>
      </c>
      <c r="T98" s="133" t="str">
        <f>VLOOKUP(B98,Lists!$C$3:$E$163,3,FALSE)</f>
        <v>Africa,Africa,Africa,Africa</v>
      </c>
      <c r="U98" s="134">
        <f>VLOOKUP(B98,'INFORM Severity - hidden'!$C$5:$V$200,20,FALSE)</f>
        <v>44863</v>
      </c>
    </row>
    <row r="99" spans="1:21" x14ac:dyDescent="0.25">
      <c r="A99" s="130" t="str">
        <f t="array" ref="A99">IFERROR(INDEX(Lists!$B$2:$B$200,SMALL(IF(Lists!$I$2:$I$200="Individual",ROW(Lists!$B$2:$B$200)),ROW(95:95))-1,1),"")</f>
        <v>Venezuela Regional Crisis</v>
      </c>
      <c r="B99" s="131" t="str">
        <f>VLOOKUP(A99,Lists!$B$2:$G$200,2,FALSE)</f>
        <v>REG002</v>
      </c>
      <c r="C99" s="131" t="str">
        <f>VLOOKUP(B99,'INFORM Severity - hidden'!$C$5:$D$200,2,FALSE)</f>
        <v>Venezuela,Brazil,Colombia,Ecuador,Peru,Trinidad and Tobago,Chile,Dominican Republic,Panama</v>
      </c>
      <c r="D99" s="131" t="str">
        <f>VLOOKUP(A99,Lists!$B$2:$G$200,3,FALSE)</f>
        <v>VEN,BRA,COL,ECU,PER,TTO,CHL,DOM,PAN</v>
      </c>
      <c r="E99" s="132">
        <f>VLOOKUP(A99,Lists!$B$2:$G$200,5,FALSE)</f>
        <v>0</v>
      </c>
      <c r="F99" s="236">
        <f t="shared" si="10"/>
        <v>3.9</v>
      </c>
      <c r="G99" s="129">
        <f t="shared" si="11"/>
        <v>4</v>
      </c>
      <c r="H99" s="129" t="str">
        <f t="shared" si="12"/>
        <v>High</v>
      </c>
      <c r="I99" s="237" t="str">
        <f>INDEX(Trends!$D$3:$D$404,MATCH(B99,Trends!$C$3:$C$404,0))</f>
        <v>Stable</v>
      </c>
      <c r="J99" s="129" t="str">
        <f>VLOOKUP($B99,Reliability!$A$3:$I$170,9,FALSE)</f>
        <v>High</v>
      </c>
      <c r="K99" s="238">
        <f t="shared" si="13"/>
        <v>3.6</v>
      </c>
      <c r="L99" s="238">
        <f>VLOOKUP($B99,'Impact of the crisis'!$C$6:$N$170,12,FALSE)</f>
        <v>3.4</v>
      </c>
      <c r="M99" s="238">
        <f>VLOOKUP($B99,'Impact of the crisis'!$C$6:$AB$170,26,FALSE)</f>
        <v>3.7</v>
      </c>
      <c r="N99" s="238">
        <f>VLOOKUP($B99,'Conditions of people affected'!$C$6:$R$170,16,FALSE)</f>
        <v>4</v>
      </c>
      <c r="O99" s="238">
        <f>VLOOKUP($B99,'Conditions of people affected'!$C$6:$R$170,9,FALSE)</f>
        <v>5</v>
      </c>
      <c r="P99" s="238">
        <f>VLOOKUP($B99,'Conditions of people affected'!$C$6:$R$170,15,FALSE)</f>
        <v>3</v>
      </c>
      <c r="Q99" s="238">
        <f t="shared" si="14"/>
        <v>3.8</v>
      </c>
      <c r="R99" s="238">
        <f>VLOOKUP($B99,'Complexity of the crisis'!$C$6:$AN$170,22,FALSE)</f>
        <v>2.7</v>
      </c>
      <c r="S99" s="238">
        <f>VLOOKUP($B99,'Complexity of the crisis'!$C$6:$AN$170,38,FALSE)</f>
        <v>4.5</v>
      </c>
      <c r="T99" s="133" t="str">
        <f>VLOOKUP(B99,Lists!$C$3:$E$163,3,FALSE)</f>
        <v>Americas,Americas,Americas,Americas,Americas,Americas,Americas,Americas,Americas</v>
      </c>
      <c r="U99" s="134">
        <f>VLOOKUP(B99,'INFORM Severity - hidden'!$C$5:$V$200,20,FALSE)</f>
        <v>44865</v>
      </c>
    </row>
    <row r="100" spans="1:21" x14ac:dyDescent="0.25">
      <c r="A100" s="130" t="str">
        <f t="array" ref="A100">IFERROR(INDEX(Lists!$B$2:$B$200,SMALL(IF(Lists!$I$2:$I$200="Individual",ROW(Lists!$B$2:$B$200)),ROW(96:96))-1,1),"")</f>
        <v>Regional Kashmir conflict</v>
      </c>
      <c r="B100" s="131" t="str">
        <f>VLOOKUP(A100,Lists!$B$2:$G$200,2,FALSE)</f>
        <v>REG003</v>
      </c>
      <c r="C100" s="131" t="str">
        <f>VLOOKUP(B100,'INFORM Severity - hidden'!$C$5:$D$200,2,FALSE)</f>
        <v>India,Pakistan</v>
      </c>
      <c r="D100" s="131" t="str">
        <f>VLOOKUP(A100,Lists!$B$2:$G$200,3,FALSE)</f>
        <v>IND,PAK</v>
      </c>
      <c r="E100" s="132">
        <f>VLOOKUP(A100,Lists!$B$2:$G$200,5,FALSE)</f>
        <v>0</v>
      </c>
      <c r="F100" s="236" t="str">
        <f t="shared" si="10"/>
        <v>x</v>
      </c>
      <c r="G100" s="129" t="str">
        <f t="shared" si="11"/>
        <v>x</v>
      </c>
      <c r="H100" s="129" t="str">
        <f t="shared" si="12"/>
        <v>x</v>
      </c>
      <c r="I100" s="237" t="str">
        <f>INDEX(Trends!$D$3:$D$404,MATCH(B100,Trends!$C$3:$C$404,0))</f>
        <v>-</v>
      </c>
      <c r="J100" s="129" t="str">
        <f>VLOOKUP($B100,Reliability!$A$3:$I$170,9,FALSE)</f>
        <v>Very Low</v>
      </c>
      <c r="K100" s="238">
        <f t="shared" si="13"/>
        <v>3.3</v>
      </c>
      <c r="L100" s="238">
        <f>VLOOKUP($B100,'Impact of the crisis'!$C$6:$N$170,12,FALSE)</f>
        <v>2.1</v>
      </c>
      <c r="M100" s="238">
        <f>VLOOKUP($B100,'Impact of the crisis'!$C$6:$AB$170,26,FALSE)</f>
        <v>3.7</v>
      </c>
      <c r="N100" s="238" t="str">
        <f>VLOOKUP($B100,'Conditions of people affected'!$C$6:$R$170,16,FALSE)</f>
        <v>x</v>
      </c>
      <c r="O100" s="238" t="str">
        <f>VLOOKUP($B100,'Conditions of people affected'!$C$6:$R$170,9,FALSE)</f>
        <v>x</v>
      </c>
      <c r="P100" s="238" t="str">
        <f>VLOOKUP($B100,'Conditions of people affected'!$C$6:$R$170,15,FALSE)</f>
        <v>x</v>
      </c>
      <c r="Q100" s="238">
        <f t="shared" si="14"/>
        <v>2.8</v>
      </c>
      <c r="R100" s="238">
        <f>VLOOKUP($B100,'Complexity of the crisis'!$C$6:$AN$170,22,FALSE)</f>
        <v>3</v>
      </c>
      <c r="S100" s="238">
        <f>VLOOKUP($B100,'Complexity of the crisis'!$C$6:$AN$170,38,FALSE)</f>
        <v>2.5</v>
      </c>
      <c r="T100" s="133" t="str">
        <f>VLOOKUP(B100,Lists!$C$3:$E$163,3,FALSE)</f>
        <v>Asia,Asia</v>
      </c>
      <c r="U100" s="134">
        <f>VLOOKUP(B100,'INFORM Severity - hidden'!$C$5:$V$200,20,FALSE)</f>
        <v>44957</v>
      </c>
    </row>
    <row r="101" spans="1:21" x14ac:dyDescent="0.25">
      <c r="A101" s="130" t="str">
        <f t="array" ref="A101">IFERROR(INDEX(Lists!$B$2:$B$200,SMALL(IF(Lists!$I$2:$I$200="Individual",ROW(Lists!$B$2:$B$200)),ROW(97:97))-1,1),"")</f>
        <v>Syrian Regional Crisis</v>
      </c>
      <c r="B101" s="131" t="str">
        <f>VLOOKUP(A101,Lists!$B$2:$G$200,2,FALSE)</f>
        <v>REG004</v>
      </c>
      <c r="C101" s="131" t="str">
        <f>VLOOKUP(B101,'INFORM Severity - hidden'!$C$5:$D$200,2,FALSE)</f>
        <v>Syria,Turkey,Iraq,Egypt,Jordan,Lebanon</v>
      </c>
      <c r="D101" s="131" t="str">
        <f>VLOOKUP(A101,Lists!$B$2:$G$200,3,FALSE)</f>
        <v>SYR,TUR,IRQ,EGY,JOR,LBN</v>
      </c>
      <c r="E101" s="132">
        <f>VLOOKUP(A101,Lists!$B$2:$G$200,5,FALSE)</f>
        <v>0</v>
      </c>
      <c r="F101" s="236">
        <f t="shared" ref="F101:F132" si="15">IF(OR(N101="x",K101="x"),"x",ROUND((5-GEOMEAN(((5-K101)/5*4+1),((5-N101)/5*4+1),((5-N101)/5*4+1)))/4*3.5+Q101*0.3,1))</f>
        <v>4.3</v>
      </c>
      <c r="G101" s="129">
        <f t="shared" ref="G101:G132" si="16">IF(F101="x","x",ROUNDUP(F101,0))</f>
        <v>5</v>
      </c>
      <c r="H101" s="129" t="str">
        <f t="shared" ref="H101:H132" si="17">IF(N101="x","x",IF(K101="x","x",(IF(G101=5,"Very High",IF(G101=4,"High",IF(G101=3,"Medium",IF(G101=2,"Low","Very Low")))))))</f>
        <v>Very High</v>
      </c>
      <c r="I101" s="237" t="str">
        <f>INDEX(Trends!$D$3:$D$404,MATCH(B101,Trends!$C$3:$C$404,0))</f>
        <v>Increasing</v>
      </c>
      <c r="J101" s="129" t="str">
        <f>VLOOKUP($B101,Reliability!$A$3:$I$170,9,FALSE)</f>
        <v>High</v>
      </c>
      <c r="K101" s="238">
        <f t="shared" ref="K101:K132" si="18">IF(OR(M101="x",L101="x"),"x",ROUND((5-GEOMEAN(((5-L101)/5*4+1),((5-M101)/5*4+1),((5-M101)/5*4+1)))/4*5,1))</f>
        <v>3.9</v>
      </c>
      <c r="L101" s="238">
        <f>VLOOKUP($B101,'Impact of the crisis'!$C$6:$N$170,12,FALSE)</f>
        <v>3</v>
      </c>
      <c r="M101" s="238">
        <f>VLOOKUP($B101,'Impact of the crisis'!$C$6:$AB$170,26,FALSE)</f>
        <v>4.2</v>
      </c>
      <c r="N101" s="238">
        <f>VLOOKUP($B101,'Conditions of people affected'!$C$6:$R$170,16,FALSE)</f>
        <v>4.5</v>
      </c>
      <c r="O101" s="238">
        <f>VLOOKUP($B101,'Conditions of people affected'!$C$6:$R$170,9,FALSE)</f>
        <v>5</v>
      </c>
      <c r="P101" s="238">
        <f>VLOOKUP($B101,'Conditions of people affected'!$C$6:$R$170,15,FALSE)</f>
        <v>4</v>
      </c>
      <c r="Q101" s="238">
        <f t="shared" ref="Q101:Q132" si="19">IF(OR(S101="x",R101="x"),R101,ROUND((5-GEOMEAN(((5-R101)/5*4+1),((5-S101)/5*4+1)))/4*5,1))</f>
        <v>4.0999999999999996</v>
      </c>
      <c r="R101" s="238">
        <f>VLOOKUP($B101,'Complexity of the crisis'!$C$6:$AN$170,22,FALSE)</f>
        <v>3.6</v>
      </c>
      <c r="S101" s="238">
        <f>VLOOKUP($B101,'Complexity of the crisis'!$C$6:$AN$170,38,FALSE)</f>
        <v>4.5</v>
      </c>
      <c r="T101" s="133" t="str">
        <f>VLOOKUP(B101,Lists!$C$3:$E$163,3,FALSE)</f>
        <v>Middle east,Middle east,Middle east,Africa,Middle east,Middle east</v>
      </c>
      <c r="U101" s="134">
        <f>VLOOKUP(B101,'INFORM Severity - hidden'!$C$5:$V$200,20,FALSE)</f>
        <v>44946</v>
      </c>
    </row>
    <row r="102" spans="1:21" x14ac:dyDescent="0.25">
      <c r="A102" s="130" t="str">
        <f t="array" ref="A102">IFERROR(INDEX(Lists!$B$2:$B$200,SMALL(IF(Lists!$I$2:$I$200="Individual",ROW(Lists!$B$2:$B$200)),ROW(98:98))-1,1),"")</f>
        <v xml:space="preserve">Eastern Mediterranean Route </v>
      </c>
      <c r="B102" s="131" t="str">
        <f>VLOOKUP(A102,Lists!$B$2:$G$200,2,FALSE)</f>
        <v>REG006</v>
      </c>
      <c r="C102" s="131" t="str">
        <f>VLOOKUP(B102,'INFORM Severity - hidden'!$C$5:$D$200,2,FALSE)</f>
        <v>Turkey,Greece</v>
      </c>
      <c r="D102" s="131" t="str">
        <f>VLOOKUP(A102,Lists!$B$2:$G$200,3,FALSE)</f>
        <v>TUR,GRC</v>
      </c>
      <c r="E102" s="132">
        <f>VLOOKUP(A102,Lists!$B$2:$G$200,5,FALSE)</f>
        <v>0</v>
      </c>
      <c r="F102" s="236">
        <f t="shared" si="15"/>
        <v>2.2999999999999998</v>
      </c>
      <c r="G102" s="129">
        <f t="shared" si="16"/>
        <v>3</v>
      </c>
      <c r="H102" s="129" t="str">
        <f t="shared" si="17"/>
        <v>Medium</v>
      </c>
      <c r="I102" s="237" t="str">
        <f>INDEX(Trends!$D$3:$D$404,MATCH(B102,Trends!$C$3:$C$404,0))</f>
        <v>Decreasing</v>
      </c>
      <c r="J102" s="129" t="str">
        <f>VLOOKUP($B102,Reliability!$A$3:$I$170,9,FALSE)</f>
        <v>Medium</v>
      </c>
      <c r="K102" s="238">
        <f t="shared" si="18"/>
        <v>2.7</v>
      </c>
      <c r="L102" s="238">
        <f>VLOOKUP($B102,'Impact of the crisis'!$C$6:$N$170,12,FALSE)</f>
        <v>3</v>
      </c>
      <c r="M102" s="238">
        <f>VLOOKUP($B102,'Impact of the crisis'!$C$6:$AB$170,26,FALSE)</f>
        <v>2.6</v>
      </c>
      <c r="N102" s="238">
        <f>VLOOKUP($B102,'Conditions of people affected'!$C$6:$R$170,16,FALSE)</f>
        <v>2.1</v>
      </c>
      <c r="O102" s="238">
        <f>VLOOKUP($B102,'Conditions of people affected'!$C$6:$R$170,9,FALSE)</f>
        <v>2.2000000000000002</v>
      </c>
      <c r="P102" s="238">
        <f>VLOOKUP($B102,'Conditions of people affected'!$C$6:$R$170,15,FALSE)</f>
        <v>2</v>
      </c>
      <c r="Q102" s="238">
        <f t="shared" si="19"/>
        <v>2.2999999999999998</v>
      </c>
      <c r="R102" s="238">
        <f>VLOOKUP($B102,'Complexity of the crisis'!$C$6:$AN$170,22,FALSE)</f>
        <v>2.6</v>
      </c>
      <c r="S102" s="238">
        <f>VLOOKUP($B102,'Complexity of the crisis'!$C$6:$AN$170,38,FALSE)</f>
        <v>2</v>
      </c>
      <c r="T102" s="133" t="str">
        <f>VLOOKUP(B102,Lists!$C$3:$E$163,3,FALSE)</f>
        <v>Middle east,Europe</v>
      </c>
      <c r="U102" s="134">
        <f>VLOOKUP(B102,'INFORM Severity - hidden'!$C$5:$V$200,20,FALSE)</f>
        <v>44946</v>
      </c>
    </row>
    <row r="103" spans="1:21" x14ac:dyDescent="0.25">
      <c r="A103" s="130" t="str">
        <f t="array" ref="A103">IFERROR(INDEX(Lists!$B$2:$B$200,SMALL(IF(Lists!$I$2:$I$200="Individual",ROW(Lists!$B$2:$B$200)),ROW(99:99))-1,1),"")</f>
        <v>Central Mediterranean Route</v>
      </c>
      <c r="B103" s="131" t="str">
        <f>VLOOKUP(A103,Lists!$B$2:$G$200,2,FALSE)</f>
        <v>REG007</v>
      </c>
      <c r="C103" s="131" t="str">
        <f>VLOOKUP(B103,'INFORM Severity - hidden'!$C$5:$D$200,2,FALSE)</f>
        <v>Algeria,Tunisia,Libya,Italy</v>
      </c>
      <c r="D103" s="131" t="str">
        <f>VLOOKUP(A103,Lists!$B$2:$G$200,3,FALSE)</f>
        <v>DZA,TUN,LBY,ITA</v>
      </c>
      <c r="E103" s="132">
        <f>VLOOKUP(A103,Lists!$B$2:$G$200,5,FALSE)</f>
        <v>0</v>
      </c>
      <c r="F103" s="236">
        <f t="shared" si="15"/>
        <v>3</v>
      </c>
      <c r="G103" s="129">
        <f t="shared" si="16"/>
        <v>3</v>
      </c>
      <c r="H103" s="129" t="str">
        <f t="shared" si="17"/>
        <v>Medium</v>
      </c>
      <c r="I103" s="237" t="str">
        <f>INDEX(Trends!$D$3:$D$404,MATCH(B103,Trends!$C$3:$C$404,0))</f>
        <v>Stable</v>
      </c>
      <c r="J103" s="129" t="str">
        <f>VLOOKUP($B103,Reliability!$A$3:$I$170,9,FALSE)</f>
        <v>Very High</v>
      </c>
      <c r="K103" s="238">
        <f t="shared" si="18"/>
        <v>3.8</v>
      </c>
      <c r="L103" s="238">
        <f>VLOOKUP($B103,'Impact of the crisis'!$C$6:$N$170,12,FALSE)</f>
        <v>4.4000000000000004</v>
      </c>
      <c r="M103" s="238">
        <f>VLOOKUP($B103,'Impact of the crisis'!$C$6:$AB$170,26,FALSE)</f>
        <v>3.4</v>
      </c>
      <c r="N103" s="238">
        <f>VLOOKUP($B103,'Conditions of people affected'!$C$6:$R$170,16,FALSE)</f>
        <v>2.25</v>
      </c>
      <c r="O103" s="238">
        <f>VLOOKUP($B103,'Conditions of people affected'!$C$6:$R$170,9,FALSE)</f>
        <v>3.5</v>
      </c>
      <c r="P103" s="238">
        <f>VLOOKUP($B103,'Conditions of people affected'!$C$6:$R$170,15,FALSE)</f>
        <v>1</v>
      </c>
      <c r="Q103" s="238">
        <f t="shared" si="19"/>
        <v>3.4</v>
      </c>
      <c r="R103" s="238">
        <f>VLOOKUP($B103,'Complexity of the crisis'!$C$6:$AN$170,22,FALSE)</f>
        <v>2.6</v>
      </c>
      <c r="S103" s="238">
        <f>VLOOKUP($B103,'Complexity of the crisis'!$C$6:$AN$170,38,FALSE)</f>
        <v>4</v>
      </c>
      <c r="T103" s="133" t="str">
        <f>VLOOKUP(B103,Lists!$C$3:$E$163,3,FALSE)</f>
        <v>Africa,Africa,Africa,Europe</v>
      </c>
      <c r="U103" s="134">
        <f>VLOOKUP(B103,'INFORM Severity - hidden'!$C$5:$V$200,20,FALSE)</f>
        <v>44956</v>
      </c>
    </row>
    <row r="104" spans="1:21" x14ac:dyDescent="0.25">
      <c r="A104" s="130" t="str">
        <f t="array" ref="A104">IFERROR(INDEX(Lists!$B$2:$B$200,SMALL(IF(Lists!$I$2:$I$200="Individual",ROW(Lists!$B$2:$B$200)),ROW(100:100))-1,1),"")</f>
        <v>Western Mediterranean Route</v>
      </c>
      <c r="B104" s="131" t="str">
        <f>VLOOKUP(A104,Lists!$B$2:$G$200,2,FALSE)</f>
        <v>REG008</v>
      </c>
      <c r="C104" s="131" t="str">
        <f>VLOOKUP(B104,'INFORM Severity - hidden'!$C$5:$D$200,2,FALSE)</f>
        <v>Algeria,Morocco,Spain</v>
      </c>
      <c r="D104" s="131" t="str">
        <f>VLOOKUP(A104,Lists!$B$2:$G$200,3,FALSE)</f>
        <v>DZA,MAR,ESP</v>
      </c>
      <c r="E104" s="132">
        <f>VLOOKUP(A104,Lists!$B$2:$G$200,5,FALSE)</f>
        <v>0</v>
      </c>
      <c r="F104" s="236">
        <f t="shared" si="15"/>
        <v>2.7</v>
      </c>
      <c r="G104" s="129">
        <f t="shared" si="16"/>
        <v>3</v>
      </c>
      <c r="H104" s="129" t="str">
        <f t="shared" si="17"/>
        <v>Medium</v>
      </c>
      <c r="I104" s="237" t="str">
        <f>INDEX(Trends!$D$3:$D$404,MATCH(B104,Trends!$C$3:$C$404,0))</f>
        <v>Increasing</v>
      </c>
      <c r="J104" s="129" t="str">
        <f>VLOOKUP($B104,Reliability!$A$3:$I$170,9,FALSE)</f>
        <v>Very High</v>
      </c>
      <c r="K104" s="238">
        <f t="shared" si="18"/>
        <v>3.6</v>
      </c>
      <c r="L104" s="238">
        <f>VLOOKUP($B104,'Impact of the crisis'!$C$6:$N$170,12,FALSE)</f>
        <v>4.5</v>
      </c>
      <c r="M104" s="238">
        <f>VLOOKUP($B104,'Impact of the crisis'!$C$6:$AB$170,26,FALSE)</f>
        <v>3</v>
      </c>
      <c r="N104" s="238">
        <f>VLOOKUP($B104,'Conditions of people affected'!$C$6:$R$170,16,FALSE)</f>
        <v>1.9</v>
      </c>
      <c r="O104" s="238">
        <f>VLOOKUP($B104,'Conditions of people affected'!$C$6:$R$170,9,FALSE)</f>
        <v>2.8</v>
      </c>
      <c r="P104" s="238">
        <f>VLOOKUP($B104,'Conditions of people affected'!$C$6:$R$170,15,FALSE)</f>
        <v>1</v>
      </c>
      <c r="Q104" s="238">
        <f t="shared" si="19"/>
        <v>3.1</v>
      </c>
      <c r="R104" s="238">
        <f>VLOOKUP($B104,'Complexity of the crisis'!$C$6:$AN$170,22,FALSE)</f>
        <v>2.7</v>
      </c>
      <c r="S104" s="238">
        <f>VLOOKUP($B104,'Complexity of the crisis'!$C$6:$AN$170,38,FALSE)</f>
        <v>3.5</v>
      </c>
      <c r="T104" s="133" t="str">
        <f>VLOOKUP(B104,Lists!$C$3:$E$163,3,FALSE)</f>
        <v>Africa,Africa,Europe</v>
      </c>
      <c r="U104" s="134">
        <f>VLOOKUP(B104,'INFORM Severity - hidden'!$C$5:$V$200,20,FALSE)</f>
        <v>44953</v>
      </c>
    </row>
    <row r="105" spans="1:21" x14ac:dyDescent="0.25">
      <c r="A105" s="130" t="str">
        <f t="array" ref="A105">IFERROR(INDEX(Lists!$B$2:$B$200,SMALL(IF(Lists!$I$2:$I$200="Individual",ROW(Lists!$B$2:$B$200)),ROW(101:101))-1,1),"")</f>
        <v>Rohingya Regional Crisis</v>
      </c>
      <c r="B105" s="131" t="str">
        <f>VLOOKUP(A105,Lists!$B$2:$G$200,2,FALSE)</f>
        <v>REG011</v>
      </c>
      <c r="C105" s="131" t="str">
        <f>VLOOKUP(B105,'INFORM Severity - hidden'!$C$5:$D$200,2,FALSE)</f>
        <v>Bangladesh,Myanmar</v>
      </c>
      <c r="D105" s="131" t="str">
        <f>VLOOKUP(A105,Lists!$B$2:$G$200,3,FALSE)</f>
        <v>BGD,MMR</v>
      </c>
      <c r="E105" s="132">
        <f>VLOOKUP(A105,Lists!$B$2:$G$200,5,FALSE)</f>
        <v>0</v>
      </c>
      <c r="F105" s="236">
        <f t="shared" si="15"/>
        <v>3.9</v>
      </c>
      <c r="G105" s="129">
        <f t="shared" si="16"/>
        <v>4</v>
      </c>
      <c r="H105" s="129" t="str">
        <f t="shared" si="17"/>
        <v>High</v>
      </c>
      <c r="I105" s="237" t="str">
        <f>INDEX(Trends!$D$3:$D$404,MATCH(B105,Trends!$C$3:$C$404,0))</f>
        <v>Stable</v>
      </c>
      <c r="J105" s="129" t="str">
        <f>VLOOKUP($B105,Reliability!$A$3:$I$170,9,FALSE)</f>
        <v>Very High</v>
      </c>
      <c r="K105" s="238">
        <f t="shared" si="18"/>
        <v>3.6</v>
      </c>
      <c r="L105" s="238">
        <f>VLOOKUP($B105,'Impact of the crisis'!$C$6:$N$170,12,FALSE)</f>
        <v>1.3</v>
      </c>
      <c r="M105" s="238">
        <f>VLOOKUP($B105,'Impact of the crisis'!$C$6:$AB$170,26,FALSE)</f>
        <v>4.3</v>
      </c>
      <c r="N105" s="238">
        <f>VLOOKUP($B105,'Conditions of people affected'!$C$6:$R$170,16,FALSE)</f>
        <v>4.0999999999999996</v>
      </c>
      <c r="O105" s="238">
        <f>VLOOKUP($B105,'Conditions of people affected'!$C$6:$R$170,9,FALSE)</f>
        <v>4.2</v>
      </c>
      <c r="P105" s="238">
        <f>VLOOKUP($B105,'Conditions of people affected'!$C$6:$R$170,15,FALSE)</f>
        <v>4</v>
      </c>
      <c r="Q105" s="238">
        <f t="shared" si="19"/>
        <v>3.8</v>
      </c>
      <c r="R105" s="238">
        <f>VLOOKUP($B105,'Complexity of the crisis'!$C$6:$AN$170,22,FALSE)</f>
        <v>3.5</v>
      </c>
      <c r="S105" s="238">
        <f>VLOOKUP($B105,'Complexity of the crisis'!$C$6:$AN$170,38,FALSE)</f>
        <v>4</v>
      </c>
      <c r="T105" s="133" t="str">
        <f>VLOOKUP(B105,Lists!$C$3:$E$163,3,FALSE)</f>
        <v>Asia,Asia</v>
      </c>
      <c r="U105" s="134">
        <f>VLOOKUP(B105,'INFORM Severity - hidden'!$C$5:$V$200,20,FALSE)</f>
        <v>44957</v>
      </c>
    </row>
    <row r="106" spans="1:21" x14ac:dyDescent="0.25">
      <c r="A106" s="130" t="str">
        <f t="array" ref="A106">IFERROR(INDEX(Lists!$B$2:$B$200,SMALL(IF(Lists!$I$2:$I$200="Individual",ROW(Lists!$B$2:$B$200)),ROW(102:102))-1,1),"")</f>
        <v>Southern Africa Regional Food Security Crisis</v>
      </c>
      <c r="B106" s="131" t="str">
        <f>VLOOKUP(A106,Lists!$B$2:$G$200,2,FALSE)</f>
        <v>REG012</v>
      </c>
      <c r="C106" s="131" t="str">
        <f>VLOOKUP(B106,'INFORM Severity - hidden'!$C$5:$D$200,2,FALSE)</f>
        <v>Lesotho,Madagascar,Malawi,Namibia,Eswatini,Zambia,Zimbabwe,Tanzania</v>
      </c>
      <c r="D106" s="131" t="str">
        <f>VLOOKUP(A106,Lists!$B$2:$G$200,3,FALSE)</f>
        <v>LSO,MDG,MWI,NAM,SWZ,ZMB,ZWE,TZA</v>
      </c>
      <c r="E106" s="132">
        <f>VLOOKUP(A106,Lists!$B$2:$G$200,5,FALSE)</f>
        <v>0</v>
      </c>
      <c r="F106" s="236">
        <f t="shared" si="15"/>
        <v>3.6</v>
      </c>
      <c r="G106" s="129">
        <f t="shared" si="16"/>
        <v>4</v>
      </c>
      <c r="H106" s="129" t="str">
        <f t="shared" si="17"/>
        <v>High</v>
      </c>
      <c r="I106" s="237" t="str">
        <f>INDEX(Trends!$D$3:$D$404,MATCH(B106,Trends!$C$3:$C$404,0))</f>
        <v>Increasing</v>
      </c>
      <c r="J106" s="129" t="str">
        <f>VLOOKUP($B106,Reliability!$A$3:$I$170,9,FALSE)</f>
        <v>Very High</v>
      </c>
      <c r="K106" s="238">
        <f t="shared" si="18"/>
        <v>3.7</v>
      </c>
      <c r="L106" s="238">
        <f>VLOOKUP($B106,'Impact of the crisis'!$C$6:$N$170,12,FALSE)</f>
        <v>4.0999999999999996</v>
      </c>
      <c r="M106" s="238">
        <f>VLOOKUP($B106,'Impact of the crisis'!$C$6:$AB$170,26,FALSE)</f>
        <v>3.4</v>
      </c>
      <c r="N106" s="238">
        <f>VLOOKUP($B106,'Conditions of people affected'!$C$6:$R$170,16,FALSE)</f>
        <v>4</v>
      </c>
      <c r="O106" s="238">
        <f>VLOOKUP($B106,'Conditions of people affected'!$C$6:$R$170,9,FALSE)</f>
        <v>5</v>
      </c>
      <c r="P106" s="238">
        <f>VLOOKUP($B106,'Conditions of people affected'!$C$6:$R$170,15,FALSE)</f>
        <v>3</v>
      </c>
      <c r="Q106" s="238">
        <f t="shared" si="19"/>
        <v>2.9</v>
      </c>
      <c r="R106" s="238">
        <f>VLOOKUP($B106,'Complexity of the crisis'!$C$6:$AN$170,22,FALSE)</f>
        <v>2.7</v>
      </c>
      <c r="S106" s="238">
        <f>VLOOKUP($B106,'Complexity of the crisis'!$C$6:$AN$170,38,FALSE)</f>
        <v>3</v>
      </c>
      <c r="T106" s="133" t="str">
        <f>VLOOKUP(B106,Lists!$C$3:$E$163,3,FALSE)</f>
        <v>Africa,Africa,Africa,Africa,Africa,Africa,Africa,Africa</v>
      </c>
      <c r="U106" s="134">
        <f>VLOOKUP(B106,'INFORM Severity - hidden'!$C$5:$V$200,20,FALSE)</f>
        <v>44957</v>
      </c>
    </row>
    <row r="107" spans="1:21" x14ac:dyDescent="0.25">
      <c r="A107" s="130" t="str">
        <f t="array" ref="A107">IFERROR(INDEX(Lists!$B$2:$B$200,SMALL(IF(Lists!$I$2:$I$200="Individual",ROW(Lists!$B$2:$B$200)),ROW(103:103))-1,1),"")</f>
        <v>Nagorno-Karabakh Conflict</v>
      </c>
      <c r="B107" s="131" t="str">
        <f>VLOOKUP(A107,Lists!$B$2:$G$200,2,FALSE)</f>
        <v>REG013</v>
      </c>
      <c r="C107" s="131" t="str">
        <f>VLOOKUP(B107,'INFORM Severity - hidden'!$C$5:$D$200,2,FALSE)</f>
        <v>Armenia,Azerbaijan</v>
      </c>
      <c r="D107" s="131" t="str">
        <f>VLOOKUP(A107,Lists!$B$2:$G$200,3,FALSE)</f>
        <v>ARM,AZE</v>
      </c>
      <c r="E107" s="132">
        <f>VLOOKUP(A107,Lists!$B$2:$G$200,5,FALSE)</f>
        <v>0</v>
      </c>
      <c r="F107" s="236">
        <f t="shared" si="15"/>
        <v>1.8</v>
      </c>
      <c r="G107" s="129">
        <f t="shared" si="16"/>
        <v>2</v>
      </c>
      <c r="H107" s="129" t="str">
        <f t="shared" si="17"/>
        <v>Low</v>
      </c>
      <c r="I107" s="237" t="str">
        <f>INDEX(Trends!$D$3:$D$404,MATCH(B107,Trends!$C$3:$C$404,0))</f>
        <v>Stable</v>
      </c>
      <c r="J107" s="129" t="str">
        <f>VLOOKUP($B107,Reliability!$A$3:$I$170,9,FALSE)</f>
        <v>High</v>
      </c>
      <c r="K107" s="238">
        <f t="shared" si="18"/>
        <v>2.2999999999999998</v>
      </c>
      <c r="L107" s="238">
        <f>VLOOKUP($B107,'Impact of the crisis'!$C$6:$N$170,12,FALSE)</f>
        <v>2</v>
      </c>
      <c r="M107" s="238">
        <f>VLOOKUP($B107,'Impact of the crisis'!$C$6:$AB$170,26,FALSE)</f>
        <v>2.5</v>
      </c>
      <c r="N107" s="238">
        <f>VLOOKUP($B107,'Conditions of people affected'!$C$6:$R$170,16,FALSE)</f>
        <v>1.35</v>
      </c>
      <c r="O107" s="238">
        <f>VLOOKUP($B107,'Conditions of people affected'!$C$6:$R$170,9,FALSE)</f>
        <v>0.7</v>
      </c>
      <c r="P107" s="238">
        <f>VLOOKUP($B107,'Conditions of people affected'!$C$6:$R$170,15,FALSE)</f>
        <v>2</v>
      </c>
      <c r="Q107" s="238">
        <f t="shared" si="19"/>
        <v>1.9</v>
      </c>
      <c r="R107" s="238">
        <f>VLOOKUP($B107,'Complexity of the crisis'!$C$6:$AN$170,22,FALSE)</f>
        <v>2.2999999999999998</v>
      </c>
      <c r="S107" s="238">
        <f>VLOOKUP($B107,'Complexity of the crisis'!$C$6:$AN$170,38,FALSE)</f>
        <v>1.5</v>
      </c>
      <c r="T107" s="133" t="str">
        <f>VLOOKUP(B107,Lists!$C$3:$E$163,3,FALSE)</f>
        <v>Middle east,Middle east</v>
      </c>
      <c r="U107" s="134">
        <f>VLOOKUP(B107,'INFORM Severity - hidden'!$C$5:$V$200,20,FALSE)</f>
        <v>44956</v>
      </c>
    </row>
    <row r="108" spans="1:21" x14ac:dyDescent="0.25">
      <c r="A108" s="130" t="str">
        <f t="array" ref="A108">IFERROR(INDEX(Lists!$B$2:$B$200,SMALL(IF(Lists!$I$2:$I$200="Individual",ROW(Lists!$B$2:$B$200)),ROW(104:104))-1,1),"")</f>
        <v>Eastern Africa Regional Drought Crisis</v>
      </c>
      <c r="B108" s="131" t="str">
        <f>VLOOKUP(A108,Lists!$B$2:$G$200,2,FALSE)</f>
        <v>REG014</v>
      </c>
      <c r="C108" s="131" t="str">
        <f>VLOOKUP(B108,'INFORM Severity - hidden'!$C$5:$D$200,2,FALSE)</f>
        <v>Ethiopia,Somalia,Kenya</v>
      </c>
      <c r="D108" s="131" t="str">
        <f>VLOOKUP(A108,Lists!$B$2:$G$200,3,FALSE)</f>
        <v>ETH,SOM,KEN</v>
      </c>
      <c r="E108" s="132" t="str">
        <f>VLOOKUP(A108,Lists!$B$2:$G$200,5,FALSE)</f>
        <v>Drought</v>
      </c>
      <c r="F108" s="236">
        <f t="shared" si="15"/>
        <v>4.4000000000000004</v>
      </c>
      <c r="G108" s="129">
        <f t="shared" si="16"/>
        <v>5</v>
      </c>
      <c r="H108" s="129" t="str">
        <f t="shared" si="17"/>
        <v>Very High</v>
      </c>
      <c r="I108" s="237" t="str">
        <f>INDEX(Trends!$D$3:$D$404,MATCH(B108,Trends!$C$3:$C$404,0))</f>
        <v>Increasing</v>
      </c>
      <c r="J108" s="129" t="str">
        <f>VLOOKUP($B108,Reliability!$A$3:$I$170,9,FALSE)</f>
        <v>High</v>
      </c>
      <c r="K108" s="238">
        <f t="shared" si="18"/>
        <v>4.2</v>
      </c>
      <c r="L108" s="238">
        <f>VLOOKUP($B108,'Impact of the crisis'!$C$6:$N$170,12,FALSE)</f>
        <v>4.3</v>
      </c>
      <c r="M108" s="238">
        <f>VLOOKUP($B108,'Impact of the crisis'!$C$6:$AB$170,26,FALSE)</f>
        <v>4.2</v>
      </c>
      <c r="N108" s="238">
        <f>VLOOKUP($B108,'Conditions of people affected'!$C$6:$R$170,16,FALSE)</f>
        <v>4.5</v>
      </c>
      <c r="O108" s="238">
        <f>VLOOKUP($B108,'Conditions of people affected'!$C$6:$R$170,9,FALSE)</f>
        <v>5</v>
      </c>
      <c r="P108" s="238">
        <f>VLOOKUP($B108,'Conditions of people affected'!$C$6:$R$170,15,FALSE)</f>
        <v>4</v>
      </c>
      <c r="Q108" s="238">
        <f t="shared" si="19"/>
        <v>4.5</v>
      </c>
      <c r="R108" s="238">
        <f>VLOOKUP($B108,'Complexity of the crisis'!$C$6:$AN$170,22,FALSE)</f>
        <v>3.8</v>
      </c>
      <c r="S108" s="238">
        <f>VLOOKUP($B108,'Complexity of the crisis'!$C$6:$AN$170,38,FALSE)</f>
        <v>5</v>
      </c>
      <c r="T108" s="133" t="str">
        <f>VLOOKUP(B108,Lists!$C$3:$E$163,3,FALSE)</f>
        <v>Africa,Africa,Africa</v>
      </c>
      <c r="U108" s="134">
        <f>VLOOKUP(B108,'INFORM Severity - hidden'!$C$5:$V$200,20,FALSE)</f>
        <v>44922</v>
      </c>
    </row>
    <row r="109" spans="1:21" x14ac:dyDescent="0.25">
      <c r="A109" s="130" t="str">
        <f t="array" ref="A109">IFERROR(INDEX(Lists!$B$2:$B$200,SMALL(IF(Lists!$I$2:$I$200="Individual",ROW(Lists!$B$2:$B$200)),ROW(105:105))-1,1),"")</f>
        <v>Displacement from Ukraine conflict in Romania</v>
      </c>
      <c r="B109" s="131" t="str">
        <f>VLOOKUP(A109,Lists!$B$2:$G$200,2,FALSE)</f>
        <v>ROU002</v>
      </c>
      <c r="C109" s="131" t="str">
        <f>VLOOKUP(B109,'INFORM Severity - hidden'!$C$5:$D$200,2,FALSE)</f>
        <v>Romania</v>
      </c>
      <c r="D109" s="131" t="str">
        <f>VLOOKUP(A109,Lists!$B$2:$G$200,3,FALSE)</f>
        <v>ROU</v>
      </c>
      <c r="E109" s="132" t="str">
        <f>VLOOKUP(A109,Lists!$B$2:$G$200,5,FALSE)</f>
        <v>Conflict,Displacement</v>
      </c>
      <c r="F109" s="236">
        <f t="shared" si="15"/>
        <v>1.4</v>
      </c>
      <c r="G109" s="129">
        <f t="shared" si="16"/>
        <v>2</v>
      </c>
      <c r="H109" s="129" t="str">
        <f t="shared" si="17"/>
        <v>Low</v>
      </c>
      <c r="I109" s="237" t="str">
        <f>INDEX(Trends!$D$3:$D$404,MATCH(B109,Trends!$C$3:$C$404,0))</f>
        <v>Decreasing</v>
      </c>
      <c r="J109" s="129" t="str">
        <f>VLOOKUP($B109,Reliability!$A$3:$I$170,9,FALSE)</f>
        <v>Very High</v>
      </c>
      <c r="K109" s="238">
        <f t="shared" si="18"/>
        <v>1.7</v>
      </c>
      <c r="L109" s="238">
        <f>VLOOKUP($B109,'Impact of the crisis'!$C$6:$N$170,12,FALSE)</f>
        <v>2</v>
      </c>
      <c r="M109" s="238">
        <f>VLOOKUP($B109,'Impact of the crisis'!$C$6:$AB$170,26,FALSE)</f>
        <v>1.6</v>
      </c>
      <c r="N109" s="238">
        <f>VLOOKUP($B109,'Conditions of people affected'!$C$6:$R$170,16,FALSE)</f>
        <v>1.35</v>
      </c>
      <c r="O109" s="238">
        <f>VLOOKUP($B109,'Conditions of people affected'!$C$6:$R$170,9,FALSE)</f>
        <v>1.7</v>
      </c>
      <c r="P109" s="238">
        <f>VLOOKUP($B109,'Conditions of people affected'!$C$6:$R$170,15,FALSE)</f>
        <v>1</v>
      </c>
      <c r="Q109" s="238">
        <f t="shared" si="19"/>
        <v>1.2</v>
      </c>
      <c r="R109" s="238">
        <f>VLOOKUP($B109,'Complexity of the crisis'!$C$6:$AN$170,22,FALSE)</f>
        <v>1.3</v>
      </c>
      <c r="S109" s="238">
        <f>VLOOKUP($B109,'Complexity of the crisis'!$C$6:$AN$170,38,FALSE)</f>
        <v>1</v>
      </c>
      <c r="T109" s="133" t="str">
        <f>VLOOKUP(B109,Lists!$C$3:$E$163,3,FALSE)</f>
        <v>Europe</v>
      </c>
      <c r="U109" s="134">
        <f>VLOOKUP(B109,'INFORM Severity - hidden'!$C$5:$V$200,20,FALSE)</f>
        <v>44956</v>
      </c>
    </row>
    <row r="110" spans="1:21" x14ac:dyDescent="0.25">
      <c r="A110" s="130" t="str">
        <f t="array" ref="A110">IFERROR(INDEX(Lists!$B$2:$B$200,SMALL(IF(Lists!$I$2:$I$200="Individual",ROW(Lists!$B$2:$B$200)),ROW(106:106))-1,1),"")</f>
        <v>Burundi and DRC refugees in Rwanda</v>
      </c>
      <c r="B110" s="131" t="str">
        <f>VLOOKUP(A110,Lists!$B$2:$G$200,2,FALSE)</f>
        <v>RWA002</v>
      </c>
      <c r="C110" s="131" t="str">
        <f>VLOOKUP(B110,'INFORM Severity - hidden'!$C$5:$D$200,2,FALSE)</f>
        <v>Rwanda</v>
      </c>
      <c r="D110" s="131" t="str">
        <f>VLOOKUP(A110,Lists!$B$2:$G$200,3,FALSE)</f>
        <v>RWA</v>
      </c>
      <c r="E110" s="132" t="str">
        <f>VLOOKUP(A110,Lists!$B$2:$G$200,5,FALSE)</f>
        <v>Displacement</v>
      </c>
      <c r="F110" s="236">
        <f t="shared" si="15"/>
        <v>2.4</v>
      </c>
      <c r="G110" s="129">
        <f t="shared" si="16"/>
        <v>3</v>
      </c>
      <c r="H110" s="129" t="str">
        <f t="shared" si="17"/>
        <v>Medium</v>
      </c>
      <c r="I110" s="237" t="str">
        <f>INDEX(Trends!$D$3:$D$404,MATCH(B110,Trends!$C$3:$C$404,0))</f>
        <v>Stable</v>
      </c>
      <c r="J110" s="129" t="str">
        <f>VLOOKUP($B110,Reliability!$A$3:$I$170,9,FALSE)</f>
        <v>Medium</v>
      </c>
      <c r="K110" s="238">
        <f t="shared" si="18"/>
        <v>2.5</v>
      </c>
      <c r="L110" s="238">
        <f>VLOOKUP($B110,'Impact of the crisis'!$C$6:$N$170,12,FALSE)</f>
        <v>2.2000000000000002</v>
      </c>
      <c r="M110" s="238">
        <f>VLOOKUP($B110,'Impact of the crisis'!$C$6:$AB$170,26,FALSE)</f>
        <v>2.7</v>
      </c>
      <c r="N110" s="238">
        <f>VLOOKUP($B110,'Conditions of people affected'!$C$6:$R$170,16,FALSE)</f>
        <v>2.4</v>
      </c>
      <c r="O110" s="238">
        <f>VLOOKUP($B110,'Conditions of people affected'!$C$6:$R$170,9,FALSE)</f>
        <v>1.8</v>
      </c>
      <c r="P110" s="238">
        <f>VLOOKUP($B110,'Conditions of people affected'!$C$6:$R$170,15,FALSE)</f>
        <v>3</v>
      </c>
      <c r="Q110" s="238">
        <f t="shared" si="19"/>
        <v>2.2999999999999998</v>
      </c>
      <c r="R110" s="238">
        <f>VLOOKUP($B110,'Complexity of the crisis'!$C$6:$AN$170,22,FALSE)</f>
        <v>3</v>
      </c>
      <c r="S110" s="238">
        <f>VLOOKUP($B110,'Complexity of the crisis'!$C$6:$AN$170,38,FALSE)</f>
        <v>1.5</v>
      </c>
      <c r="T110" s="133" t="str">
        <f>VLOOKUP(B110,Lists!$C$3:$E$163,3,FALSE)</f>
        <v>Africa</v>
      </c>
      <c r="U110" s="134">
        <f>VLOOKUP(B110,'INFORM Severity - hidden'!$C$5:$V$200,20,FALSE)</f>
        <v>44953</v>
      </c>
    </row>
    <row r="111" spans="1:21" x14ac:dyDescent="0.25">
      <c r="A111" s="130" t="str">
        <f t="array" ref="A111">IFERROR(INDEX(Lists!$B$2:$B$200,SMALL(IF(Lists!$I$2:$I$200="Individual",ROW(Lists!$B$2:$B$200)),ROW(107:107))-1,1),"")</f>
        <v>Complex crisis in Sudan</v>
      </c>
      <c r="B111" s="131" t="str">
        <f>VLOOKUP(A111,Lists!$B$2:$G$200,2,FALSE)</f>
        <v>SDN001</v>
      </c>
      <c r="C111" s="131" t="str">
        <f>VLOOKUP(B111,'INFORM Severity - hidden'!$C$5:$D$200,2,FALSE)</f>
        <v>Sudan</v>
      </c>
      <c r="D111" s="131" t="str">
        <f>VLOOKUP(A111,Lists!$B$2:$G$200,3,FALSE)</f>
        <v>SDN</v>
      </c>
      <c r="E111" s="132" t="str">
        <f>VLOOKUP(A111,Lists!$B$2:$G$200,5,FALSE)</f>
        <v>Displacement,Violence,Floods</v>
      </c>
      <c r="F111" s="236">
        <f t="shared" si="15"/>
        <v>4.4000000000000004</v>
      </c>
      <c r="G111" s="129">
        <f t="shared" si="16"/>
        <v>5</v>
      </c>
      <c r="H111" s="129" t="str">
        <f t="shared" si="17"/>
        <v>Very High</v>
      </c>
      <c r="I111" s="237" t="str">
        <f>INDEX(Trends!$D$3:$D$404,MATCH(B111,Trends!$C$3:$C$404,0))</f>
        <v>Stable</v>
      </c>
      <c r="J111" s="129" t="str">
        <f>VLOOKUP($B111,Reliability!$A$3:$I$170,9,FALSE)</f>
        <v>Very High</v>
      </c>
      <c r="K111" s="238">
        <f t="shared" si="18"/>
        <v>4.4000000000000004</v>
      </c>
      <c r="L111" s="238">
        <f>VLOOKUP($B111,'Impact of the crisis'!$C$6:$N$170,12,FALSE)</f>
        <v>4.8</v>
      </c>
      <c r="M111" s="238">
        <f>VLOOKUP($B111,'Impact of the crisis'!$C$6:$AB$170,26,FALSE)</f>
        <v>4.2</v>
      </c>
      <c r="N111" s="238">
        <f>VLOOKUP($B111,'Conditions of people affected'!$C$6:$R$170,16,FALSE)</f>
        <v>4.5</v>
      </c>
      <c r="O111" s="238">
        <f>VLOOKUP($B111,'Conditions of people affected'!$C$6:$R$170,9,FALSE)</f>
        <v>5</v>
      </c>
      <c r="P111" s="238">
        <f>VLOOKUP($B111,'Conditions of people affected'!$C$6:$R$170,15,FALSE)</f>
        <v>4</v>
      </c>
      <c r="Q111" s="238">
        <f t="shared" si="19"/>
        <v>4.0999999999999996</v>
      </c>
      <c r="R111" s="238">
        <f>VLOOKUP($B111,'Complexity of the crisis'!$C$6:$AN$170,22,FALSE)</f>
        <v>4.2</v>
      </c>
      <c r="S111" s="238">
        <f>VLOOKUP($B111,'Complexity of the crisis'!$C$6:$AN$170,38,FALSE)</f>
        <v>4</v>
      </c>
      <c r="T111" s="133" t="str">
        <f>VLOOKUP(B111,Lists!$C$3:$E$163,3,FALSE)</f>
        <v>Africa</v>
      </c>
      <c r="U111" s="134">
        <f>VLOOKUP(B111,'INFORM Severity - hidden'!$C$5:$V$200,20,FALSE)</f>
        <v>44950</v>
      </c>
    </row>
    <row r="112" spans="1:21" x14ac:dyDescent="0.25">
      <c r="A112" s="130" t="str">
        <f t="array" ref="A112">IFERROR(INDEX(Lists!$B$2:$B$200,SMALL(IF(Lists!$I$2:$I$200="Individual",ROW(Lists!$B$2:$B$200)),ROW(108:108))-1,1),"")</f>
        <v>Refugees in Sudan</v>
      </c>
      <c r="B112" s="131" t="str">
        <f>VLOOKUP(A112,Lists!$B$2:$G$200,2,FALSE)</f>
        <v>SDN005</v>
      </c>
      <c r="C112" s="131" t="str">
        <f>VLOOKUP(B112,'INFORM Severity - hidden'!$C$5:$D$200,2,FALSE)</f>
        <v>Sudan</v>
      </c>
      <c r="D112" s="131" t="str">
        <f>VLOOKUP(A112,Lists!$B$2:$G$200,3,FALSE)</f>
        <v>SDN</v>
      </c>
      <c r="E112" s="132" t="str">
        <f>VLOOKUP(A112,Lists!$B$2:$G$200,5,FALSE)</f>
        <v>Displacement</v>
      </c>
      <c r="F112" s="236">
        <f t="shared" si="15"/>
        <v>3.3</v>
      </c>
      <c r="G112" s="129">
        <f t="shared" si="16"/>
        <v>4</v>
      </c>
      <c r="H112" s="129" t="str">
        <f t="shared" si="17"/>
        <v>High</v>
      </c>
      <c r="I112" s="237" t="str">
        <f>INDEX(Trends!$D$3:$D$404,MATCH(B112,Trends!$C$3:$C$404,0))</f>
        <v>Stable</v>
      </c>
      <c r="J112" s="129" t="str">
        <f>VLOOKUP($B112,Reliability!$A$3:$I$170,9,FALSE)</f>
        <v>High</v>
      </c>
      <c r="K112" s="238">
        <f t="shared" si="18"/>
        <v>3.3</v>
      </c>
      <c r="L112" s="238">
        <f>VLOOKUP($B112,'Impact of the crisis'!$C$6:$N$170,12,FALSE)</f>
        <v>2.2000000000000002</v>
      </c>
      <c r="M112" s="238">
        <f>VLOOKUP($B112,'Impact of the crisis'!$C$6:$AB$170,26,FALSE)</f>
        <v>3.7</v>
      </c>
      <c r="N112" s="238">
        <f>VLOOKUP($B112,'Conditions of people affected'!$C$6:$R$170,16,FALSE)</f>
        <v>3.2</v>
      </c>
      <c r="O112" s="238">
        <f>VLOOKUP($B112,'Conditions of people affected'!$C$6:$R$170,9,FALSE)</f>
        <v>3.4</v>
      </c>
      <c r="P112" s="238">
        <f>VLOOKUP($B112,'Conditions of people affected'!$C$6:$R$170,15,FALSE)</f>
        <v>3</v>
      </c>
      <c r="Q112" s="238">
        <f t="shared" si="19"/>
        <v>3.3</v>
      </c>
      <c r="R112" s="238">
        <f>VLOOKUP($B112,'Complexity of the crisis'!$C$6:$AN$170,22,FALSE)</f>
        <v>4.2</v>
      </c>
      <c r="S112" s="238">
        <f>VLOOKUP($B112,'Complexity of the crisis'!$C$6:$AN$170,38,FALSE)</f>
        <v>2</v>
      </c>
      <c r="T112" s="133" t="str">
        <f>VLOOKUP(B112,Lists!$C$3:$E$163,3,FALSE)</f>
        <v>Africa</v>
      </c>
      <c r="U112" s="134">
        <f>VLOOKUP(B112,'INFORM Severity - hidden'!$C$5:$V$200,20,FALSE)</f>
        <v>44950</v>
      </c>
    </row>
    <row r="113" spans="1:21" x14ac:dyDescent="0.25">
      <c r="A113" s="130" t="str">
        <f t="array" ref="A113">IFERROR(INDEX(Lists!$B$2:$B$200,SMALL(IF(Lists!$I$2:$I$200="Individual",ROW(Lists!$B$2:$B$200)),ROW(109:109))-1,1),"")</f>
        <v xml:space="preserve">Floods in Sudan </v>
      </c>
      <c r="B113" s="131" t="str">
        <f>VLOOKUP(A113,Lists!$B$2:$G$200,2,FALSE)</f>
        <v>SDN006</v>
      </c>
      <c r="C113" s="131" t="str">
        <f>VLOOKUP(B113,'INFORM Severity - hidden'!$C$5:$D$200,2,FALSE)</f>
        <v>Sudan</v>
      </c>
      <c r="D113" s="131" t="str">
        <f>VLOOKUP(A113,Lists!$B$2:$G$200,3,FALSE)</f>
        <v>SDN</v>
      </c>
      <c r="E113" s="132" t="str">
        <f>VLOOKUP(A113,Lists!$B$2:$G$200,5,FALSE)</f>
        <v>Floods</v>
      </c>
      <c r="F113" s="236">
        <f t="shared" si="15"/>
        <v>2.8</v>
      </c>
      <c r="G113" s="129">
        <f t="shared" si="16"/>
        <v>3</v>
      </c>
      <c r="H113" s="129" t="str">
        <f t="shared" si="17"/>
        <v>Medium</v>
      </c>
      <c r="I113" s="237" t="str">
        <f>INDEX(Trends!$D$3:$D$404,MATCH(B113,Trends!$C$3:$C$404,0))</f>
        <v>Decreasing</v>
      </c>
      <c r="J113" s="129" t="str">
        <f>VLOOKUP($B113,Reliability!$A$3:$I$170,9,FALSE)</f>
        <v>Very High</v>
      </c>
      <c r="K113" s="238">
        <f t="shared" si="18"/>
        <v>3.7</v>
      </c>
      <c r="L113" s="238">
        <f>VLOOKUP($B113,'Impact of the crisis'!$C$6:$N$170,12,FALSE)</f>
        <v>4.8</v>
      </c>
      <c r="M113" s="238">
        <f>VLOOKUP($B113,'Impact of the crisis'!$C$6:$AB$170,26,FALSE)</f>
        <v>2.8</v>
      </c>
      <c r="N113" s="238">
        <f>VLOOKUP($B113,'Conditions of people affected'!$C$6:$R$170,16,FALSE)</f>
        <v>1.45</v>
      </c>
      <c r="O113" s="238">
        <f>VLOOKUP($B113,'Conditions of people affected'!$C$6:$R$170,9,FALSE)</f>
        <v>1.9</v>
      </c>
      <c r="P113" s="238">
        <f>VLOOKUP($B113,'Conditions of people affected'!$C$6:$R$170,15,FALSE)</f>
        <v>1</v>
      </c>
      <c r="Q113" s="238">
        <f t="shared" si="19"/>
        <v>3.9</v>
      </c>
      <c r="R113" s="238">
        <f>VLOOKUP($B113,'Complexity of the crisis'!$C$6:$AN$170,22,FALSE)</f>
        <v>4.2</v>
      </c>
      <c r="S113" s="238">
        <f>VLOOKUP($B113,'Complexity of the crisis'!$C$6:$AN$170,38,FALSE)</f>
        <v>3.5</v>
      </c>
      <c r="T113" s="133" t="str">
        <f>VLOOKUP(B113,Lists!$C$3:$E$163,3,FALSE)</f>
        <v>Africa</v>
      </c>
      <c r="U113" s="134">
        <f>VLOOKUP(B113,'INFORM Severity - hidden'!$C$5:$V$200,20,FALSE)</f>
        <v>44950</v>
      </c>
    </row>
    <row r="114" spans="1:21" x14ac:dyDescent="0.25">
      <c r="A114" s="130" t="str">
        <f t="array" ref="A114">IFERROR(INDEX(Lists!$B$2:$B$200,SMALL(IF(Lists!$I$2:$I$200="Individual",ROW(Lists!$B$2:$B$200)),ROW(110:110))-1,1),"")</f>
        <v>Violence in Darfur and Kordofan regions</v>
      </c>
      <c r="B114" s="131" t="str">
        <f>VLOOKUP(A114,Lists!$B$2:$G$200,2,FALSE)</f>
        <v>SDN008</v>
      </c>
      <c r="C114" s="131" t="str">
        <f>VLOOKUP(B114,'INFORM Severity - hidden'!$C$5:$D$200,2,FALSE)</f>
        <v>Sudan</v>
      </c>
      <c r="D114" s="131" t="str">
        <f>VLOOKUP(A114,Lists!$B$2:$G$200,3,FALSE)</f>
        <v>SDN</v>
      </c>
      <c r="E114" s="132" t="str">
        <f>VLOOKUP(A114,Lists!$B$2:$G$200,5,FALSE)</f>
        <v>Violence</v>
      </c>
      <c r="F114" s="236">
        <f t="shared" si="15"/>
        <v>4</v>
      </c>
      <c r="G114" s="129">
        <f t="shared" si="16"/>
        <v>4</v>
      </c>
      <c r="H114" s="129" t="str">
        <f t="shared" si="17"/>
        <v>High</v>
      </c>
      <c r="I114" s="237" t="str">
        <f>INDEX(Trends!$D$3:$D$404,MATCH(B114,Trends!$C$3:$C$404,0))</f>
        <v>Decreasing</v>
      </c>
      <c r="J114" s="129" t="str">
        <f>VLOOKUP($B114,Reliability!$A$3:$I$170,9,FALSE)</f>
        <v>Very High</v>
      </c>
      <c r="K114" s="238">
        <f t="shared" si="18"/>
        <v>3.7</v>
      </c>
      <c r="L114" s="238">
        <f>VLOOKUP($B114,'Impact of the crisis'!$C$6:$N$170,12,FALSE)</f>
        <v>3.1</v>
      </c>
      <c r="M114" s="238">
        <f>VLOOKUP($B114,'Impact of the crisis'!$C$6:$AB$170,26,FALSE)</f>
        <v>3.9</v>
      </c>
      <c r="N114" s="238">
        <f>VLOOKUP($B114,'Conditions of people affected'!$C$6:$R$170,16,FALSE)</f>
        <v>4.4000000000000004</v>
      </c>
      <c r="O114" s="238">
        <f>VLOOKUP($B114,'Conditions of people affected'!$C$6:$R$170,9,FALSE)</f>
        <v>4.8</v>
      </c>
      <c r="P114" s="238">
        <f>VLOOKUP($B114,'Conditions of people affected'!$C$6:$R$170,15,FALSE)</f>
        <v>4</v>
      </c>
      <c r="Q114" s="238">
        <f t="shared" si="19"/>
        <v>3.5</v>
      </c>
      <c r="R114" s="238">
        <f>VLOOKUP($B114,'Complexity of the crisis'!$C$6:$AN$170,22,FALSE)</f>
        <v>4.2</v>
      </c>
      <c r="S114" s="238">
        <f>VLOOKUP($B114,'Complexity of the crisis'!$C$6:$AN$170,38,FALSE)</f>
        <v>2.5</v>
      </c>
      <c r="T114" s="133" t="str">
        <f>VLOOKUP(B114,Lists!$C$3:$E$163,3,FALSE)</f>
        <v>Africa</v>
      </c>
      <c r="U114" s="134">
        <f>VLOOKUP(B114,'INFORM Severity - hidden'!$C$5:$V$200,20,FALSE)</f>
        <v>44950</v>
      </c>
    </row>
    <row r="115" spans="1:21" x14ac:dyDescent="0.25">
      <c r="A115" s="130" t="str">
        <f t="array" ref="A115">IFERROR(INDEX(Lists!$B$2:$B$200,SMALL(IF(Lists!$I$2:$I$200="Individual",ROW(Lists!$B$2:$B$200)),ROW(111:111))-1,1),"")</f>
        <v>Drought in Senegal</v>
      </c>
      <c r="B115" s="131" t="str">
        <f>VLOOKUP(A115,Lists!$B$2:$G$200,2,FALSE)</f>
        <v>SEN002</v>
      </c>
      <c r="C115" s="131" t="str">
        <f>VLOOKUP(B115,'INFORM Severity - hidden'!$C$5:$D$200,2,FALSE)</f>
        <v>Senegal</v>
      </c>
      <c r="D115" s="131" t="str">
        <f>VLOOKUP(A115,Lists!$B$2:$G$200,3,FALSE)</f>
        <v>SEN</v>
      </c>
      <c r="E115" s="132" t="str">
        <f>VLOOKUP(A115,Lists!$B$2:$G$200,5,FALSE)</f>
        <v>Drought</v>
      </c>
      <c r="F115" s="236">
        <f t="shared" si="15"/>
        <v>2.4</v>
      </c>
      <c r="G115" s="129">
        <f t="shared" si="16"/>
        <v>3</v>
      </c>
      <c r="H115" s="129" t="str">
        <f t="shared" si="17"/>
        <v>Medium</v>
      </c>
      <c r="I115" s="237" t="str">
        <f>INDEX(Trends!$D$3:$D$404,MATCH(B115,Trends!$C$3:$C$404,0))</f>
        <v>Stable</v>
      </c>
      <c r="J115" s="129" t="str">
        <f>VLOOKUP($B115,Reliability!$A$3:$I$170,9,FALSE)</f>
        <v>Very High</v>
      </c>
      <c r="K115" s="238">
        <f t="shared" si="18"/>
        <v>3</v>
      </c>
      <c r="L115" s="238">
        <f>VLOOKUP($B115,'Impact of the crisis'!$C$6:$N$170,12,FALSE)</f>
        <v>4.5</v>
      </c>
      <c r="M115" s="238">
        <f>VLOOKUP($B115,'Impact of the crisis'!$C$6:$AB$170,26,FALSE)</f>
        <v>1.8</v>
      </c>
      <c r="N115" s="238">
        <f>VLOOKUP($B115,'Conditions of people affected'!$C$6:$R$170,16,FALSE)</f>
        <v>2.6</v>
      </c>
      <c r="O115" s="238">
        <f>VLOOKUP($B115,'Conditions of people affected'!$C$6:$R$170,9,FALSE)</f>
        <v>3.2</v>
      </c>
      <c r="P115" s="238">
        <f>VLOOKUP($B115,'Conditions of people affected'!$C$6:$R$170,15,FALSE)</f>
        <v>2</v>
      </c>
      <c r="Q115" s="238">
        <f t="shared" si="19"/>
        <v>1.6</v>
      </c>
      <c r="R115" s="238">
        <f>VLOOKUP($B115,'Complexity of the crisis'!$C$6:$AN$170,22,FALSE)</f>
        <v>2.2000000000000002</v>
      </c>
      <c r="S115" s="238">
        <f>VLOOKUP($B115,'Complexity of the crisis'!$C$6:$AN$170,38,FALSE)</f>
        <v>1</v>
      </c>
      <c r="T115" s="133" t="str">
        <f>VLOOKUP(B115,Lists!$C$3:$E$163,3,FALSE)</f>
        <v>Africa</v>
      </c>
      <c r="U115" s="134">
        <f>VLOOKUP(B115,'INFORM Severity - hidden'!$C$5:$V$200,20,FALSE)</f>
        <v>44922</v>
      </c>
    </row>
    <row r="116" spans="1:21" x14ac:dyDescent="0.25">
      <c r="A116" s="130" t="str">
        <f t="array" ref="A116">IFERROR(INDEX(Lists!$B$2:$B$200,SMALL(IF(Lists!$I$2:$I$200="Individual",ROW(Lists!$B$2:$B$200)),ROW(112:112))-1,1),"")</f>
        <v>Complex crisis in El Salvador</v>
      </c>
      <c r="B116" s="131" t="str">
        <f>VLOOKUP(A116,Lists!$B$2:$G$200,2,FALSE)</f>
        <v>SLV001</v>
      </c>
      <c r="C116" s="131" t="str">
        <f>VLOOKUP(B116,'INFORM Severity - hidden'!$C$5:$D$200,2,FALSE)</f>
        <v>El Salvador</v>
      </c>
      <c r="D116" s="131" t="str">
        <f>VLOOKUP(A116,Lists!$B$2:$G$200,3,FALSE)</f>
        <v>SLV</v>
      </c>
      <c r="E116" s="132" t="str">
        <f>VLOOKUP(A116,Lists!$B$2:$G$200,5,FALSE)</f>
        <v>Displacement,Violence,Floods,Drought</v>
      </c>
      <c r="F116" s="236">
        <f t="shared" si="15"/>
        <v>3.1</v>
      </c>
      <c r="G116" s="129">
        <f t="shared" si="16"/>
        <v>4</v>
      </c>
      <c r="H116" s="129" t="str">
        <f t="shared" si="17"/>
        <v>High</v>
      </c>
      <c r="I116" s="237" t="str">
        <f>INDEX(Trends!$D$3:$D$404,MATCH(B116,Trends!$C$3:$C$404,0))</f>
        <v>Stable</v>
      </c>
      <c r="J116" s="129" t="str">
        <f>VLOOKUP($B116,Reliability!$A$3:$I$170,9,FALSE)</f>
        <v>Very High</v>
      </c>
      <c r="K116" s="238">
        <f t="shared" si="18"/>
        <v>3.3</v>
      </c>
      <c r="L116" s="238">
        <f>VLOOKUP($B116,'Impact of the crisis'!$C$6:$N$170,12,FALSE)</f>
        <v>3.8</v>
      </c>
      <c r="M116" s="238">
        <f>VLOOKUP($B116,'Impact of the crisis'!$C$6:$AB$170,26,FALSE)</f>
        <v>3</v>
      </c>
      <c r="N116" s="238">
        <f>VLOOKUP($B116,'Conditions of people affected'!$C$6:$R$170,16,FALSE)</f>
        <v>3.35</v>
      </c>
      <c r="O116" s="238">
        <f>VLOOKUP($B116,'Conditions of people affected'!$C$6:$R$170,9,FALSE)</f>
        <v>3.7</v>
      </c>
      <c r="P116" s="238">
        <f>VLOOKUP($B116,'Conditions of people affected'!$C$6:$R$170,15,FALSE)</f>
        <v>3</v>
      </c>
      <c r="Q116" s="238">
        <f t="shared" si="19"/>
        <v>2.7</v>
      </c>
      <c r="R116" s="238">
        <f>VLOOKUP($B116,'Complexity of the crisis'!$C$6:$AN$170,22,FALSE)</f>
        <v>2.4</v>
      </c>
      <c r="S116" s="238">
        <f>VLOOKUP($B116,'Complexity of the crisis'!$C$6:$AN$170,38,FALSE)</f>
        <v>3</v>
      </c>
      <c r="T116" s="133" t="str">
        <f>VLOOKUP(B116,Lists!$C$3:$E$163,3,FALSE)</f>
        <v>Americas</v>
      </c>
      <c r="U116" s="134">
        <f>VLOOKUP(B116,'INFORM Severity - hidden'!$C$5:$V$200,20,FALSE)</f>
        <v>44950</v>
      </c>
    </row>
    <row r="117" spans="1:21" x14ac:dyDescent="0.25">
      <c r="A117" s="130" t="str">
        <f t="array" ref="A117">IFERROR(INDEX(Lists!$B$2:$B$200,SMALL(IF(Lists!$I$2:$I$200="Individual",ROW(Lists!$B$2:$B$200)),ROW(113:113))-1,1),"")</f>
        <v>Complex crisis in Somalia</v>
      </c>
      <c r="B117" s="131" t="str">
        <f>VLOOKUP(A117,Lists!$B$2:$G$200,2,FALSE)</f>
        <v>SOM001</v>
      </c>
      <c r="C117" s="131" t="str">
        <f>VLOOKUP(B117,'INFORM Severity - hidden'!$C$5:$D$200,2,FALSE)</f>
        <v>Somalia</v>
      </c>
      <c r="D117" s="131" t="str">
        <f>VLOOKUP(A117,Lists!$B$2:$G$200,3,FALSE)</f>
        <v>SOM</v>
      </c>
      <c r="E117" s="132" t="str">
        <f>VLOOKUP(A117,Lists!$B$2:$G$200,5,FALSE)</f>
        <v>Conflict,Displacement,Floods,Drought</v>
      </c>
      <c r="F117" s="236">
        <f t="shared" si="15"/>
        <v>4.4000000000000004</v>
      </c>
      <c r="G117" s="129">
        <f t="shared" si="16"/>
        <v>5</v>
      </c>
      <c r="H117" s="129" t="str">
        <f t="shared" si="17"/>
        <v>Very High</v>
      </c>
      <c r="I117" s="237" t="str">
        <f>INDEX(Trends!$D$3:$D$404,MATCH(B117,Trends!$C$3:$C$404,0))</f>
        <v>Stable</v>
      </c>
      <c r="J117" s="129" t="str">
        <f>VLOOKUP($B117,Reliability!$A$3:$I$170,9,FALSE)</f>
        <v>High</v>
      </c>
      <c r="K117" s="238">
        <f t="shared" si="18"/>
        <v>4.8</v>
      </c>
      <c r="L117" s="238">
        <f>VLOOKUP($B117,'Impact of the crisis'!$C$6:$N$170,12,FALSE)</f>
        <v>4.7</v>
      </c>
      <c r="M117" s="238">
        <f>VLOOKUP($B117,'Impact of the crisis'!$C$6:$AB$170,26,FALSE)</f>
        <v>4.9000000000000004</v>
      </c>
      <c r="N117" s="238">
        <f>VLOOKUP($B117,'Conditions of people affected'!$C$6:$R$170,16,FALSE)</f>
        <v>4.4000000000000004</v>
      </c>
      <c r="O117" s="238">
        <f>VLOOKUP($B117,'Conditions of people affected'!$C$6:$R$170,9,FALSE)</f>
        <v>4.8</v>
      </c>
      <c r="P117" s="238">
        <f>VLOOKUP($B117,'Conditions of people affected'!$C$6:$R$170,15,FALSE)</f>
        <v>4</v>
      </c>
      <c r="Q117" s="238">
        <f t="shared" si="19"/>
        <v>4.2</v>
      </c>
      <c r="R117" s="238">
        <f>VLOOKUP($B117,'Complexity of the crisis'!$C$6:$AN$170,22,FALSE)</f>
        <v>3.9</v>
      </c>
      <c r="S117" s="238">
        <f>VLOOKUP($B117,'Complexity of the crisis'!$C$6:$AN$170,38,FALSE)</f>
        <v>4.5</v>
      </c>
      <c r="T117" s="133" t="str">
        <f>VLOOKUP(B117,Lists!$C$3:$E$163,3,FALSE)</f>
        <v>Africa</v>
      </c>
      <c r="U117" s="134">
        <f>VLOOKUP(B117,'INFORM Severity - hidden'!$C$5:$V$200,20,FALSE)</f>
        <v>44915</v>
      </c>
    </row>
    <row r="118" spans="1:21" x14ac:dyDescent="0.25">
      <c r="A118" s="130" t="str">
        <f t="array" ref="A118">IFERROR(INDEX(Lists!$B$2:$B$200,SMALL(IF(Lists!$I$2:$I$200="Individual",ROW(Lists!$B$2:$B$200)),ROW(114:114))-1,1),"")</f>
        <v>Mixed Migration Flows in Somalia</v>
      </c>
      <c r="B118" s="131" t="str">
        <f>VLOOKUP(A118,Lists!$B$2:$G$200,2,FALSE)</f>
        <v>SOM002</v>
      </c>
      <c r="C118" s="131" t="str">
        <f>VLOOKUP(B118,'INFORM Severity - hidden'!$C$5:$D$200,2,FALSE)</f>
        <v>Somalia</v>
      </c>
      <c r="D118" s="131" t="str">
        <f>VLOOKUP(A118,Lists!$B$2:$G$200,3,FALSE)</f>
        <v>SOM</v>
      </c>
      <c r="E118" s="132" t="str">
        <f>VLOOKUP(A118,Lists!$B$2:$G$200,5,FALSE)</f>
        <v>Displacement</v>
      </c>
      <c r="F118" s="236">
        <f t="shared" si="15"/>
        <v>1.9</v>
      </c>
      <c r="G118" s="129">
        <f t="shared" si="16"/>
        <v>2</v>
      </c>
      <c r="H118" s="129" t="str">
        <f t="shared" si="17"/>
        <v>Low</v>
      </c>
      <c r="I118" s="237" t="str">
        <f>INDEX(Trends!$D$3:$D$404,MATCH(B118,Trends!$C$3:$C$404,0))</f>
        <v>Increasing</v>
      </c>
      <c r="J118" s="129" t="str">
        <f>VLOOKUP($B118,Reliability!$A$3:$I$170,9,FALSE)</f>
        <v>Very High</v>
      </c>
      <c r="K118" s="238">
        <f t="shared" si="18"/>
        <v>1.8</v>
      </c>
      <c r="L118" s="238">
        <f>VLOOKUP($B118,'Impact of the crisis'!$C$6:$N$170,12,FALSE)</f>
        <v>1.5</v>
      </c>
      <c r="M118" s="238">
        <f>VLOOKUP($B118,'Impact of the crisis'!$C$6:$AB$170,26,FALSE)</f>
        <v>2</v>
      </c>
      <c r="N118" s="238">
        <f>VLOOKUP($B118,'Conditions of people affected'!$C$6:$R$170,16,FALSE)</f>
        <v>0.95</v>
      </c>
      <c r="O118" s="238">
        <f>VLOOKUP($B118,'Conditions of people affected'!$C$6:$R$170,9,FALSE)</f>
        <v>0.9</v>
      </c>
      <c r="P118" s="238">
        <f>VLOOKUP($B118,'Conditions of people affected'!$C$6:$R$170,15,FALSE)</f>
        <v>1</v>
      </c>
      <c r="Q118" s="238">
        <f t="shared" si="19"/>
        <v>3.3</v>
      </c>
      <c r="R118" s="238">
        <f>VLOOKUP($B118,'Complexity of the crisis'!$C$6:$AN$170,22,FALSE)</f>
        <v>3.9</v>
      </c>
      <c r="S118" s="238">
        <f>VLOOKUP($B118,'Complexity of the crisis'!$C$6:$AN$170,38,FALSE)</f>
        <v>2.5</v>
      </c>
      <c r="T118" s="133" t="str">
        <f>VLOOKUP(B118,Lists!$C$3:$E$163,3,FALSE)</f>
        <v>Africa</v>
      </c>
      <c r="U118" s="134">
        <f>VLOOKUP(B118,'INFORM Severity - hidden'!$C$5:$V$200,20,FALSE)</f>
        <v>44952</v>
      </c>
    </row>
    <row r="119" spans="1:21" x14ac:dyDescent="0.25">
      <c r="A119" s="130" t="str">
        <f t="array" ref="A119">IFERROR(INDEX(Lists!$B$2:$B$200,SMALL(IF(Lists!$I$2:$I$200="Individual",ROW(Lists!$B$2:$B$200)),ROW(115:115))-1,1),"")</f>
        <v>Complex crisis in South Sudan</v>
      </c>
      <c r="B119" s="131" t="str">
        <f>VLOOKUP(A119,Lists!$B$2:$G$200,2,FALSE)</f>
        <v>SSD001</v>
      </c>
      <c r="C119" s="131" t="str">
        <f>VLOOKUP(B119,'INFORM Severity - hidden'!$C$5:$D$200,2,FALSE)</f>
        <v>South Sudan</v>
      </c>
      <c r="D119" s="131" t="str">
        <f>VLOOKUP(A119,Lists!$B$2:$G$200,3,FALSE)</f>
        <v>SSD</v>
      </c>
      <c r="E119" s="132" t="str">
        <f>VLOOKUP(A119,Lists!$B$2:$G$200,5,FALSE)</f>
        <v>Conflict,Floods,Displacement</v>
      </c>
      <c r="F119" s="236">
        <f t="shared" si="15"/>
        <v>4.4000000000000004</v>
      </c>
      <c r="G119" s="129">
        <f t="shared" si="16"/>
        <v>5</v>
      </c>
      <c r="H119" s="129" t="str">
        <f t="shared" si="17"/>
        <v>Very High</v>
      </c>
      <c r="I119" s="237" t="str">
        <f>INDEX(Trends!$D$3:$D$404,MATCH(B119,Trends!$C$3:$C$404,0))</f>
        <v>Decreasing</v>
      </c>
      <c r="J119" s="129" t="str">
        <f>VLOOKUP($B119,Reliability!$A$3:$I$170,9,FALSE)</f>
        <v>High</v>
      </c>
      <c r="K119" s="238">
        <f t="shared" si="18"/>
        <v>4.5999999999999996</v>
      </c>
      <c r="L119" s="238">
        <f>VLOOKUP($B119,'Impact of the crisis'!$C$6:$N$170,12,FALSE)</f>
        <v>4.5999999999999996</v>
      </c>
      <c r="M119" s="238">
        <f>VLOOKUP($B119,'Impact of the crisis'!$C$6:$AB$170,26,FALSE)</f>
        <v>4.5999999999999996</v>
      </c>
      <c r="N119" s="238">
        <f>VLOOKUP($B119,'Conditions of people affected'!$C$6:$R$170,16,FALSE)</f>
        <v>4.5</v>
      </c>
      <c r="O119" s="238">
        <f>VLOOKUP($B119,'Conditions of people affected'!$C$6:$R$170,9,FALSE)</f>
        <v>5</v>
      </c>
      <c r="P119" s="238">
        <f>VLOOKUP($B119,'Conditions of people affected'!$C$6:$R$170,15,FALSE)</f>
        <v>4</v>
      </c>
      <c r="Q119" s="238">
        <f t="shared" si="19"/>
        <v>4.2</v>
      </c>
      <c r="R119" s="238">
        <f>VLOOKUP($B119,'Complexity of the crisis'!$C$6:$AN$170,22,FALSE)</f>
        <v>3.8</v>
      </c>
      <c r="S119" s="238">
        <f>VLOOKUP($B119,'Complexity of the crisis'!$C$6:$AN$170,38,FALSE)</f>
        <v>4.5</v>
      </c>
      <c r="T119" s="133" t="str">
        <f>VLOOKUP(B119,Lists!$C$3:$E$163,3,FALSE)</f>
        <v>Africa</v>
      </c>
      <c r="U119" s="134">
        <f>VLOOKUP(B119,'INFORM Severity - hidden'!$C$5:$V$200,20,FALSE)</f>
        <v>44954</v>
      </c>
    </row>
    <row r="120" spans="1:21" x14ac:dyDescent="0.25">
      <c r="A120" s="130" t="str">
        <f t="array" ref="A120">IFERROR(INDEX(Lists!$B$2:$B$200,SMALL(IF(Lists!$I$2:$I$200="Individual",ROW(Lists!$B$2:$B$200)),ROW(116:116))-1,1),"")</f>
        <v>2022 seasonal floods in South Sudan</v>
      </c>
      <c r="B120" s="131" t="str">
        <f>VLOOKUP(A120,Lists!$B$2:$G$200,2,FALSE)</f>
        <v>SSD003</v>
      </c>
      <c r="C120" s="131" t="str">
        <f>VLOOKUP(B120,'INFORM Severity - hidden'!$C$5:$D$200,2,FALSE)</f>
        <v>South Sudan</v>
      </c>
      <c r="D120" s="131" t="str">
        <f>VLOOKUP(A120,Lists!$B$2:$G$200,3,FALSE)</f>
        <v>SSD</v>
      </c>
      <c r="E120" s="132" t="str">
        <f>VLOOKUP(A120,Lists!$B$2:$G$200,5,FALSE)</f>
        <v>Floods</v>
      </c>
      <c r="F120" s="236">
        <f t="shared" si="15"/>
        <v>3.5</v>
      </c>
      <c r="G120" s="129">
        <f t="shared" si="16"/>
        <v>4</v>
      </c>
      <c r="H120" s="129" t="str">
        <f t="shared" si="17"/>
        <v>High</v>
      </c>
      <c r="I120" s="237" t="str">
        <f>INDEX(Trends!$D$3:$D$404,MATCH(B120,Trends!$C$3:$C$404,0))</f>
        <v>Increasing</v>
      </c>
      <c r="J120" s="129" t="str">
        <f>VLOOKUP($B120,Reliability!$A$3:$I$170,9,FALSE)</f>
        <v>High</v>
      </c>
      <c r="K120" s="238">
        <f t="shared" si="18"/>
        <v>3.4</v>
      </c>
      <c r="L120" s="238">
        <f>VLOOKUP($B120,'Impact of the crisis'!$C$6:$N$170,12,FALSE)</f>
        <v>4.4000000000000004</v>
      </c>
      <c r="M120" s="238">
        <f>VLOOKUP($B120,'Impact of the crisis'!$C$6:$AB$170,26,FALSE)</f>
        <v>2.7</v>
      </c>
      <c r="N120" s="238">
        <f>VLOOKUP($B120,'Conditions of people affected'!$C$6:$R$170,16,FALSE)</f>
        <v>3.15</v>
      </c>
      <c r="O120" s="238">
        <f>VLOOKUP($B120,'Conditions of people affected'!$C$6:$R$170,9,FALSE)</f>
        <v>3.3</v>
      </c>
      <c r="P120" s="238">
        <f>VLOOKUP($B120,'Conditions of people affected'!$C$6:$R$170,15,FALSE)</f>
        <v>3</v>
      </c>
      <c r="Q120" s="238">
        <f t="shared" si="19"/>
        <v>4.2</v>
      </c>
      <c r="R120" s="238">
        <f>VLOOKUP($B120,'Complexity of the crisis'!$C$6:$AN$170,22,FALSE)</f>
        <v>3.8</v>
      </c>
      <c r="S120" s="238">
        <f>VLOOKUP($B120,'Complexity of the crisis'!$C$6:$AN$170,38,FALSE)</f>
        <v>4.5</v>
      </c>
      <c r="T120" s="133" t="str">
        <f>VLOOKUP(B120,Lists!$C$3:$E$163,3,FALSE)</f>
        <v>Africa</v>
      </c>
      <c r="U120" s="134">
        <f>VLOOKUP(B120,'INFORM Severity - hidden'!$C$5:$V$200,20,FALSE)</f>
        <v>44954</v>
      </c>
    </row>
    <row r="121" spans="1:21" x14ac:dyDescent="0.25">
      <c r="A121" s="130" t="str">
        <f t="array" ref="A121">IFERROR(INDEX(Lists!$B$2:$B$200,SMALL(IF(Lists!$I$2:$I$200="Individual",ROW(Lists!$B$2:$B$200)),ROW(117:117))-1,1),"")</f>
        <v>Displacement from Ukraine conflict in Slovakia</v>
      </c>
      <c r="B121" s="131" t="str">
        <f>VLOOKUP(A121,Lists!$B$2:$G$200,2,FALSE)</f>
        <v>SVK002</v>
      </c>
      <c r="C121" s="131" t="str">
        <f>VLOOKUP(B121,'INFORM Severity - hidden'!$C$5:$D$200,2,FALSE)</f>
        <v>Slovakia</v>
      </c>
      <c r="D121" s="131" t="str">
        <f>VLOOKUP(A121,Lists!$B$2:$G$200,3,FALSE)</f>
        <v>SVK</v>
      </c>
      <c r="E121" s="132" t="str">
        <f>VLOOKUP(A121,Lists!$B$2:$G$200,5,FALSE)</f>
        <v>Displacement,Conflict</v>
      </c>
      <c r="F121" s="236">
        <f t="shared" si="15"/>
        <v>1.8</v>
      </c>
      <c r="G121" s="129">
        <f t="shared" si="16"/>
        <v>2</v>
      </c>
      <c r="H121" s="129" t="str">
        <f t="shared" si="17"/>
        <v>Low</v>
      </c>
      <c r="I121" s="237" t="str">
        <f>INDEX(Trends!$D$3:$D$404,MATCH(B121,Trends!$C$3:$C$404,0))</f>
        <v>Decreasing</v>
      </c>
      <c r="J121" s="129" t="str">
        <f>VLOOKUP($B121,Reliability!$A$3:$I$170,9,FALSE)</f>
        <v>Very High</v>
      </c>
      <c r="K121" s="238">
        <f t="shared" si="18"/>
        <v>1.5</v>
      </c>
      <c r="L121" s="238">
        <f>VLOOKUP($B121,'Impact of the crisis'!$C$6:$N$170,12,FALSE)</f>
        <v>1.4</v>
      </c>
      <c r="M121" s="238">
        <f>VLOOKUP($B121,'Impact of the crisis'!$C$6:$AB$170,26,FALSE)</f>
        <v>1.6</v>
      </c>
      <c r="N121" s="238">
        <f>VLOOKUP($B121,'Conditions of people affected'!$C$6:$R$170,16,FALSE)</f>
        <v>2.35</v>
      </c>
      <c r="O121" s="238">
        <f>VLOOKUP($B121,'Conditions of people affected'!$C$6:$R$170,9,FALSE)</f>
        <v>1.7</v>
      </c>
      <c r="P121" s="238">
        <f>VLOOKUP($B121,'Conditions of people affected'!$C$6:$R$170,15,FALSE)</f>
        <v>3</v>
      </c>
      <c r="Q121" s="238">
        <f t="shared" si="19"/>
        <v>1.1000000000000001</v>
      </c>
      <c r="R121" s="238">
        <f>VLOOKUP($B121,'Complexity of the crisis'!$C$6:$AN$170,22,FALSE)</f>
        <v>1.1000000000000001</v>
      </c>
      <c r="S121" s="238">
        <f>VLOOKUP($B121,'Complexity of the crisis'!$C$6:$AN$170,38,FALSE)</f>
        <v>1</v>
      </c>
      <c r="T121" s="133" t="str">
        <f>VLOOKUP(B121,Lists!$C$3:$E$163,3,FALSE)</f>
        <v>Europe</v>
      </c>
      <c r="U121" s="134">
        <f>VLOOKUP(B121,'INFORM Severity - hidden'!$C$5:$V$200,20,FALSE)</f>
        <v>44942</v>
      </c>
    </row>
    <row r="122" spans="1:21" x14ac:dyDescent="0.25">
      <c r="A122" s="130" t="str">
        <f t="array" ref="A122">IFERROR(INDEX(Lists!$B$2:$B$200,SMALL(IF(Lists!$I$2:$I$200="Individual",ROW(Lists!$B$2:$B$200)),ROW(118:118))-1,1),"")</f>
        <v>Food Security Crisis in Eswatini</v>
      </c>
      <c r="B122" s="131" t="str">
        <f>VLOOKUP(A122,Lists!$B$2:$G$200,2,FALSE)</f>
        <v>SWZ001</v>
      </c>
      <c r="C122" s="131" t="str">
        <f>VLOOKUP(B122,'INFORM Severity - hidden'!$C$5:$D$200,2,FALSE)</f>
        <v>Eswatini</v>
      </c>
      <c r="D122" s="131" t="str">
        <f>VLOOKUP(A122,Lists!$B$2:$G$200,3,FALSE)</f>
        <v>SWZ</v>
      </c>
      <c r="E122" s="132" t="str">
        <f>VLOOKUP(A122,Lists!$B$2:$G$200,5,FALSE)</f>
        <v>Drought</v>
      </c>
      <c r="F122" s="236">
        <f t="shared" si="15"/>
        <v>2.2999999999999998</v>
      </c>
      <c r="G122" s="129">
        <f t="shared" si="16"/>
        <v>3</v>
      </c>
      <c r="H122" s="129" t="str">
        <f t="shared" si="17"/>
        <v>Medium</v>
      </c>
      <c r="I122" s="237" t="str">
        <f>INDEX(Trends!$D$3:$D$404,MATCH(B122,Trends!$C$3:$C$404,0))</f>
        <v>Increasing</v>
      </c>
      <c r="J122" s="129" t="str">
        <f>VLOOKUP($B122,Reliability!$A$3:$I$170,9,FALSE)</f>
        <v>High</v>
      </c>
      <c r="K122" s="238">
        <f t="shared" si="18"/>
        <v>2</v>
      </c>
      <c r="L122" s="238">
        <f>VLOOKUP($B122,'Impact of the crisis'!$C$6:$N$170,12,FALSE)</f>
        <v>3.1</v>
      </c>
      <c r="M122" s="238">
        <f>VLOOKUP($B122,'Impact of the crisis'!$C$6:$AB$170,26,FALSE)</f>
        <v>1.4</v>
      </c>
      <c r="N122" s="238">
        <f>VLOOKUP($B122,'Conditions of people affected'!$C$6:$R$170,16,FALSE)</f>
        <v>2.7</v>
      </c>
      <c r="O122" s="238">
        <f>VLOOKUP($B122,'Conditions of people affected'!$C$6:$R$170,9,FALSE)</f>
        <v>2.4</v>
      </c>
      <c r="P122" s="238">
        <f>VLOOKUP($B122,'Conditions of people affected'!$C$6:$R$170,15,FALSE)</f>
        <v>3</v>
      </c>
      <c r="Q122" s="238">
        <f t="shared" si="19"/>
        <v>1.8</v>
      </c>
      <c r="R122" s="238">
        <f>VLOOKUP($B122,'Complexity of the crisis'!$C$6:$AN$170,22,FALSE)</f>
        <v>2.5</v>
      </c>
      <c r="S122" s="238">
        <f>VLOOKUP($B122,'Complexity of the crisis'!$C$6:$AN$170,38,FALSE)</f>
        <v>1</v>
      </c>
      <c r="T122" s="133" t="str">
        <f>VLOOKUP(B122,Lists!$C$3:$E$163,3,FALSE)</f>
        <v>Africa</v>
      </c>
      <c r="U122" s="134">
        <f>VLOOKUP(B122,'INFORM Severity - hidden'!$C$5:$V$200,20,FALSE)</f>
        <v>44936</v>
      </c>
    </row>
    <row r="123" spans="1:21" x14ac:dyDescent="0.25">
      <c r="A123" s="130" t="str">
        <f t="array" ref="A123">IFERROR(INDEX(Lists!$B$2:$B$200,SMALL(IF(Lists!$I$2:$I$200="Individual",ROW(Lists!$B$2:$B$200)),ROW(119:119))-1,1),"")</f>
        <v>Syrian conflict</v>
      </c>
      <c r="B123" s="131" t="str">
        <f>VLOOKUP(A123,Lists!$B$2:$G$200,2,FALSE)</f>
        <v>SYR001</v>
      </c>
      <c r="C123" s="131" t="str">
        <f>VLOOKUP(B123,'INFORM Severity - hidden'!$C$5:$D$200,2,FALSE)</f>
        <v>Syria</v>
      </c>
      <c r="D123" s="131" t="str">
        <f>VLOOKUP(A123,Lists!$B$2:$G$200,3,FALSE)</f>
        <v>SYR</v>
      </c>
      <c r="E123" s="132" t="str">
        <f>VLOOKUP(A123,Lists!$B$2:$G$200,5,FALSE)</f>
        <v>Conflict,Displacement,Violence</v>
      </c>
      <c r="F123" s="236">
        <f t="shared" si="15"/>
        <v>4.5999999999999996</v>
      </c>
      <c r="G123" s="129">
        <f t="shared" si="16"/>
        <v>5</v>
      </c>
      <c r="H123" s="129" t="str">
        <f t="shared" si="17"/>
        <v>Very High</v>
      </c>
      <c r="I123" s="237" t="str">
        <f>INDEX(Trends!$D$3:$D$404,MATCH(B123,Trends!$C$3:$C$404,0))</f>
        <v>Stable</v>
      </c>
      <c r="J123" s="129" t="str">
        <f>VLOOKUP($B123,Reliability!$A$3:$I$170,9,FALSE)</f>
        <v>High</v>
      </c>
      <c r="K123" s="238">
        <f t="shared" si="18"/>
        <v>4.8</v>
      </c>
      <c r="L123" s="238">
        <f>VLOOKUP($B123,'Impact of the crisis'!$C$6:$N$170,12,FALSE)</f>
        <v>4.5</v>
      </c>
      <c r="M123" s="238">
        <f>VLOOKUP($B123,'Impact of the crisis'!$C$6:$AB$170,26,FALSE)</f>
        <v>4.9000000000000004</v>
      </c>
      <c r="N123" s="238">
        <f>VLOOKUP($B123,'Conditions of people affected'!$C$6:$R$170,16,FALSE)</f>
        <v>4.5</v>
      </c>
      <c r="O123" s="238">
        <f>VLOOKUP($B123,'Conditions of people affected'!$C$6:$R$170,9,FALSE)</f>
        <v>5</v>
      </c>
      <c r="P123" s="238">
        <f>VLOOKUP($B123,'Conditions of people affected'!$C$6:$R$170,15,FALSE)</f>
        <v>4</v>
      </c>
      <c r="Q123" s="238">
        <f t="shared" si="19"/>
        <v>4.5</v>
      </c>
      <c r="R123" s="238">
        <f>VLOOKUP($B123,'Complexity of the crisis'!$C$6:$AN$170,22,FALSE)</f>
        <v>4.4000000000000004</v>
      </c>
      <c r="S123" s="238">
        <f>VLOOKUP($B123,'Complexity of the crisis'!$C$6:$AN$170,38,FALSE)</f>
        <v>4.5</v>
      </c>
      <c r="T123" s="133" t="str">
        <f>VLOOKUP(B123,Lists!$C$3:$E$163,3,FALSE)</f>
        <v>Middle east</v>
      </c>
      <c r="U123" s="134">
        <f>VLOOKUP(B123,'INFORM Severity - hidden'!$C$5:$V$200,20,FALSE)</f>
        <v>44949</v>
      </c>
    </row>
    <row r="124" spans="1:21" x14ac:dyDescent="0.25">
      <c r="A124" s="130" t="str">
        <f t="array" ref="A124">IFERROR(INDEX(Lists!$B$2:$B$200,SMALL(IF(Lists!$I$2:$I$200="Individual",ROW(Lists!$B$2:$B$200)),ROW(120:120))-1,1),"")</f>
        <v>Complex crisis in Chad</v>
      </c>
      <c r="B124" s="131" t="str">
        <f>VLOOKUP(A124,Lists!$B$2:$G$200,2,FALSE)</f>
        <v>TCD001</v>
      </c>
      <c r="C124" s="131" t="str">
        <f>VLOOKUP(B124,'INFORM Severity - hidden'!$C$5:$D$200,2,FALSE)</f>
        <v>Chad</v>
      </c>
      <c r="D124" s="131" t="str">
        <f>VLOOKUP(A124,Lists!$B$2:$G$200,3,FALSE)</f>
        <v>TCD</v>
      </c>
      <c r="E124" s="132" t="str">
        <f>VLOOKUP(A124,Lists!$B$2:$G$200,5,FALSE)</f>
        <v>Conflict,Displacement</v>
      </c>
      <c r="F124" s="236">
        <f t="shared" si="15"/>
        <v>4.4000000000000004</v>
      </c>
      <c r="G124" s="129">
        <f t="shared" si="16"/>
        <v>5</v>
      </c>
      <c r="H124" s="129" t="str">
        <f t="shared" si="17"/>
        <v>Very High</v>
      </c>
      <c r="I124" s="237" t="str">
        <f>INDEX(Trends!$D$3:$D$404,MATCH(B124,Trends!$C$3:$C$404,0))</f>
        <v>Stable</v>
      </c>
      <c r="J124" s="129" t="str">
        <f>VLOOKUP($B124,Reliability!$A$3:$I$170,9,FALSE)</f>
        <v>Medium</v>
      </c>
      <c r="K124" s="238">
        <f t="shared" si="18"/>
        <v>3.9</v>
      </c>
      <c r="L124" s="238">
        <f>VLOOKUP($B124,'Impact of the crisis'!$C$6:$N$170,12,FALSE)</f>
        <v>4.7</v>
      </c>
      <c r="M124" s="238">
        <f>VLOOKUP($B124,'Impact of the crisis'!$C$6:$AB$170,26,FALSE)</f>
        <v>3.4</v>
      </c>
      <c r="N124" s="238">
        <f>VLOOKUP($B124,'Conditions of people affected'!$C$6:$R$170,16,FALSE)</f>
        <v>4.8</v>
      </c>
      <c r="O124" s="238">
        <f>VLOOKUP($B124,'Conditions of people affected'!$C$6:$R$170,9,FALSE)</f>
        <v>4.5999999999999996</v>
      </c>
      <c r="P124" s="238">
        <f>VLOOKUP($B124,'Conditions of people affected'!$C$6:$R$170,15,FALSE)</f>
        <v>5</v>
      </c>
      <c r="Q124" s="238">
        <f t="shared" si="19"/>
        <v>4.2</v>
      </c>
      <c r="R124" s="238">
        <f>VLOOKUP($B124,'Complexity of the crisis'!$C$6:$AN$170,22,FALSE)</f>
        <v>3.8</v>
      </c>
      <c r="S124" s="238">
        <f>VLOOKUP($B124,'Complexity of the crisis'!$C$6:$AN$170,38,FALSE)</f>
        <v>4.5</v>
      </c>
      <c r="T124" s="133" t="str">
        <f>VLOOKUP(B124,Lists!$C$3:$E$163,3,FALSE)</f>
        <v>Africa</v>
      </c>
      <c r="U124" s="134">
        <f>VLOOKUP(B124,'INFORM Severity - hidden'!$C$5:$V$200,20,FALSE)</f>
        <v>44942</v>
      </c>
    </row>
    <row r="125" spans="1:21" x14ac:dyDescent="0.25">
      <c r="A125" s="130" t="str">
        <f t="array" ref="A125">IFERROR(INDEX(Lists!$B$2:$B$200,SMALL(IF(Lists!$I$2:$I$200="Individual",ROW(Lists!$B$2:$B$200)),ROW(121:121))-1,1),"")</f>
        <v>Boko Haram in Chad</v>
      </c>
      <c r="B125" s="131" t="str">
        <f>VLOOKUP(A125,Lists!$B$2:$G$200,2,FALSE)</f>
        <v>TCD003</v>
      </c>
      <c r="C125" s="131" t="str">
        <f>VLOOKUP(B125,'INFORM Severity - hidden'!$C$5:$D$200,2,FALSE)</f>
        <v>Chad</v>
      </c>
      <c r="D125" s="131" t="str">
        <f>VLOOKUP(A125,Lists!$B$2:$G$200,3,FALSE)</f>
        <v>TCD</v>
      </c>
      <c r="E125" s="132" t="str">
        <f>VLOOKUP(A125,Lists!$B$2:$G$200,5,FALSE)</f>
        <v>Conflict</v>
      </c>
      <c r="F125" s="236">
        <f t="shared" si="15"/>
        <v>3.9</v>
      </c>
      <c r="G125" s="129">
        <f t="shared" si="16"/>
        <v>4</v>
      </c>
      <c r="H125" s="129" t="str">
        <f t="shared" si="17"/>
        <v>High</v>
      </c>
      <c r="I125" s="237" t="str">
        <f>INDEX(Trends!$D$3:$D$404,MATCH(B125,Trends!$C$3:$C$404,0))</f>
        <v>Increasing</v>
      </c>
      <c r="J125" s="129" t="str">
        <f>VLOOKUP($B125,Reliability!$A$3:$I$170,9,FALSE)</f>
        <v>Medium</v>
      </c>
      <c r="K125" s="238">
        <f t="shared" si="18"/>
        <v>2.9</v>
      </c>
      <c r="L125" s="238">
        <f>VLOOKUP($B125,'Impact of the crisis'!$C$6:$N$170,12,FALSE)</f>
        <v>0.7</v>
      </c>
      <c r="M125" s="238">
        <f>VLOOKUP($B125,'Impact of the crisis'!$C$6:$AB$170,26,FALSE)</f>
        <v>3.6</v>
      </c>
      <c r="N125" s="238">
        <f>VLOOKUP($B125,'Conditions of people affected'!$C$6:$R$170,16,FALSE)</f>
        <v>4.0999999999999996</v>
      </c>
      <c r="O125" s="238">
        <f>VLOOKUP($B125,'Conditions of people affected'!$C$6:$R$170,9,FALSE)</f>
        <v>3.2</v>
      </c>
      <c r="P125" s="238">
        <f>VLOOKUP($B125,'Conditions of people affected'!$C$6:$R$170,15,FALSE)</f>
        <v>5</v>
      </c>
      <c r="Q125" s="238">
        <f t="shared" si="19"/>
        <v>4.2</v>
      </c>
      <c r="R125" s="238">
        <f>VLOOKUP($B125,'Complexity of the crisis'!$C$6:$AN$170,22,FALSE)</f>
        <v>3.8</v>
      </c>
      <c r="S125" s="238">
        <f>VLOOKUP($B125,'Complexity of the crisis'!$C$6:$AN$170,38,FALSE)</f>
        <v>4.5</v>
      </c>
      <c r="T125" s="133" t="str">
        <f>VLOOKUP(B125,Lists!$C$3:$E$163,3,FALSE)</f>
        <v>Africa</v>
      </c>
      <c r="U125" s="134">
        <f>VLOOKUP(B125,'INFORM Severity - hidden'!$C$5:$V$200,20,FALSE)</f>
        <v>44942</v>
      </c>
    </row>
    <row r="126" spans="1:21" x14ac:dyDescent="0.25">
      <c r="A126" s="130" t="str">
        <f t="array" ref="A126">IFERROR(INDEX(Lists!$B$2:$B$200,SMALL(IF(Lists!$I$2:$I$200="Individual",ROW(Lists!$B$2:$B$200)),ROW(122:122))-1,1),"")</f>
        <v>CAR refugees in Chad</v>
      </c>
      <c r="B126" s="131" t="str">
        <f>VLOOKUP(A126,Lists!$B$2:$G$200,2,FALSE)</f>
        <v>TCD004</v>
      </c>
      <c r="C126" s="131" t="str">
        <f>VLOOKUP(B126,'INFORM Severity - hidden'!$C$5:$D$200,2,FALSE)</f>
        <v>Chad</v>
      </c>
      <c r="D126" s="131" t="str">
        <f>VLOOKUP(A126,Lists!$B$2:$G$200,3,FALSE)</f>
        <v>TCD</v>
      </c>
      <c r="E126" s="132" t="str">
        <f>VLOOKUP(A126,Lists!$B$2:$G$200,5,FALSE)</f>
        <v>Displacement</v>
      </c>
      <c r="F126" s="236">
        <f t="shared" si="15"/>
        <v>3.7</v>
      </c>
      <c r="G126" s="129">
        <f t="shared" si="16"/>
        <v>4</v>
      </c>
      <c r="H126" s="129" t="str">
        <f t="shared" si="17"/>
        <v>High</v>
      </c>
      <c r="I126" s="237" t="str">
        <f>INDEX(Trends!$D$3:$D$404,MATCH(B126,Trends!$C$3:$C$404,0))</f>
        <v>Stable</v>
      </c>
      <c r="J126" s="129" t="str">
        <f>VLOOKUP($B126,Reliability!$A$3:$I$170,9,FALSE)</f>
        <v>Medium</v>
      </c>
      <c r="K126" s="238">
        <f t="shared" si="18"/>
        <v>2.2999999999999998</v>
      </c>
      <c r="L126" s="238">
        <f>VLOOKUP($B126,'Impact of the crisis'!$C$6:$N$170,12,FALSE)</f>
        <v>1.7</v>
      </c>
      <c r="M126" s="238">
        <f>VLOOKUP($B126,'Impact of the crisis'!$C$6:$AB$170,26,FALSE)</f>
        <v>2.5</v>
      </c>
      <c r="N126" s="238">
        <f>VLOOKUP($B126,'Conditions of people affected'!$C$6:$R$170,16,FALSE)</f>
        <v>4.25</v>
      </c>
      <c r="O126" s="238">
        <f>VLOOKUP($B126,'Conditions of people affected'!$C$6:$R$170,9,FALSE)</f>
        <v>3.5</v>
      </c>
      <c r="P126" s="238">
        <f>VLOOKUP($B126,'Conditions of people affected'!$C$6:$R$170,15,FALSE)</f>
        <v>5</v>
      </c>
      <c r="Q126" s="238">
        <f t="shared" si="19"/>
        <v>3.7</v>
      </c>
      <c r="R126" s="238">
        <f>VLOOKUP($B126,'Complexity of the crisis'!$C$6:$AN$170,22,FALSE)</f>
        <v>3.8</v>
      </c>
      <c r="S126" s="238">
        <f>VLOOKUP($B126,'Complexity of the crisis'!$C$6:$AN$170,38,FALSE)</f>
        <v>3.5</v>
      </c>
      <c r="T126" s="133" t="str">
        <f>VLOOKUP(B126,Lists!$C$3:$E$163,3,FALSE)</f>
        <v>Africa</v>
      </c>
      <c r="U126" s="134">
        <f>VLOOKUP(B126,'INFORM Severity - hidden'!$C$5:$V$200,20,FALSE)</f>
        <v>44942</v>
      </c>
    </row>
    <row r="127" spans="1:21" x14ac:dyDescent="0.25">
      <c r="A127" s="130" t="str">
        <f t="array" ref="A127">IFERROR(INDEX(Lists!$B$2:$B$200,SMALL(IF(Lists!$I$2:$I$200="Individual",ROW(Lists!$B$2:$B$200)),ROW(123:123))-1,1),"")</f>
        <v>Darfur refugees in Chad</v>
      </c>
      <c r="B127" s="131" t="str">
        <f>VLOOKUP(A127,Lists!$B$2:$G$200,2,FALSE)</f>
        <v>TCD005</v>
      </c>
      <c r="C127" s="131" t="str">
        <f>VLOOKUP(B127,'INFORM Severity - hidden'!$C$5:$D$200,2,FALSE)</f>
        <v>Chad</v>
      </c>
      <c r="D127" s="131" t="str">
        <f>VLOOKUP(A127,Lists!$B$2:$G$200,3,FALSE)</f>
        <v>TCD</v>
      </c>
      <c r="E127" s="132" t="str">
        <f>VLOOKUP(A127,Lists!$B$2:$G$200,5,FALSE)</f>
        <v>Displacement</v>
      </c>
      <c r="F127" s="236">
        <f t="shared" si="15"/>
        <v>3.8</v>
      </c>
      <c r="G127" s="129">
        <f t="shared" si="16"/>
        <v>4</v>
      </c>
      <c r="H127" s="129" t="str">
        <f t="shared" si="17"/>
        <v>High</v>
      </c>
      <c r="I127" s="237" t="str">
        <f>INDEX(Trends!$D$3:$D$404,MATCH(B127,Trends!$C$3:$C$404,0))</f>
        <v>Stable</v>
      </c>
      <c r="J127" s="129" t="str">
        <f>VLOOKUP($B127,Reliability!$A$3:$I$170,9,FALSE)</f>
        <v>High</v>
      </c>
      <c r="K127" s="238">
        <f t="shared" si="18"/>
        <v>2.5</v>
      </c>
      <c r="L127" s="238">
        <f>VLOOKUP($B127,'Impact of the crisis'!$C$6:$N$170,12,FALSE)</f>
        <v>1.7</v>
      </c>
      <c r="M127" s="238">
        <f>VLOOKUP($B127,'Impact of the crisis'!$C$6:$AB$170,26,FALSE)</f>
        <v>2.8</v>
      </c>
      <c r="N127" s="238">
        <f>VLOOKUP($B127,'Conditions of people affected'!$C$6:$R$170,16,FALSE)</f>
        <v>4.25</v>
      </c>
      <c r="O127" s="238">
        <f>VLOOKUP($B127,'Conditions of people affected'!$C$6:$R$170,9,FALSE)</f>
        <v>3.5</v>
      </c>
      <c r="P127" s="238">
        <f>VLOOKUP($B127,'Conditions of people affected'!$C$6:$R$170,15,FALSE)</f>
        <v>5</v>
      </c>
      <c r="Q127" s="238">
        <f t="shared" si="19"/>
        <v>3.7</v>
      </c>
      <c r="R127" s="238">
        <f>VLOOKUP($B127,'Complexity of the crisis'!$C$6:$AN$170,22,FALSE)</f>
        <v>3.8</v>
      </c>
      <c r="S127" s="238">
        <f>VLOOKUP($B127,'Complexity of the crisis'!$C$6:$AN$170,38,FALSE)</f>
        <v>3.5</v>
      </c>
      <c r="T127" s="133" t="str">
        <f>VLOOKUP(B127,Lists!$C$3:$E$163,3,FALSE)</f>
        <v>Africa</v>
      </c>
      <c r="U127" s="134">
        <f>VLOOKUP(B127,'INFORM Severity - hidden'!$C$5:$V$200,20,FALSE)</f>
        <v>44942</v>
      </c>
    </row>
    <row r="128" spans="1:21" x14ac:dyDescent="0.25">
      <c r="A128" s="130" t="str">
        <f t="array" ref="A128">IFERROR(INDEX(Lists!$B$2:$B$200,SMALL(IF(Lists!$I$2:$I$200="Individual",ROW(Lists!$B$2:$B$200)),ROW(124:124))-1,1),"")</f>
        <v>Tibesti Conflict in Chad</v>
      </c>
      <c r="B128" s="131" t="str">
        <f>VLOOKUP(A128,Lists!$B$2:$G$200,2,FALSE)</f>
        <v>TCD006</v>
      </c>
      <c r="C128" s="131" t="str">
        <f>VLOOKUP(B128,'INFORM Severity - hidden'!$C$5:$D$200,2,FALSE)</f>
        <v>Chad</v>
      </c>
      <c r="D128" s="131" t="str">
        <f>VLOOKUP(A128,Lists!$B$2:$G$200,3,FALSE)</f>
        <v>TCD</v>
      </c>
      <c r="E128" s="132" t="str">
        <f>VLOOKUP(A128,Lists!$B$2:$G$200,5,FALSE)</f>
        <v>Conflict</v>
      </c>
      <c r="F128" s="236">
        <f t="shared" si="15"/>
        <v>2.6</v>
      </c>
      <c r="G128" s="129">
        <f t="shared" si="16"/>
        <v>3</v>
      </c>
      <c r="H128" s="129" t="str">
        <f t="shared" si="17"/>
        <v>Medium</v>
      </c>
      <c r="I128" s="237" t="str">
        <f>INDEX(Trends!$D$3:$D$404,MATCH(B128,Trends!$C$3:$C$404,0))</f>
        <v>Decreasing</v>
      </c>
      <c r="J128" s="129" t="str">
        <f>VLOOKUP($B128,Reliability!$A$3:$I$170,9,FALSE)</f>
        <v>Medium</v>
      </c>
      <c r="K128" s="238">
        <f t="shared" si="18"/>
        <v>2.4</v>
      </c>
      <c r="L128" s="238">
        <f>VLOOKUP($B128,'Impact of the crisis'!$C$6:$N$170,12,FALSE)</f>
        <v>1.3</v>
      </c>
      <c r="M128" s="238">
        <f>VLOOKUP($B128,'Impact of the crisis'!$C$6:$AB$170,26,FALSE)</f>
        <v>2.8</v>
      </c>
      <c r="N128" s="238">
        <f>VLOOKUP($B128,'Conditions of people affected'!$C$6:$R$170,16,FALSE)</f>
        <v>2.2000000000000002</v>
      </c>
      <c r="O128" s="238">
        <f>VLOOKUP($B128,'Conditions of people affected'!$C$6:$R$170,9,FALSE)</f>
        <v>0.4</v>
      </c>
      <c r="P128" s="238">
        <f>VLOOKUP($B128,'Conditions of people affected'!$C$6:$R$170,15,FALSE)</f>
        <v>4</v>
      </c>
      <c r="Q128" s="238">
        <f t="shared" si="19"/>
        <v>3.4</v>
      </c>
      <c r="R128" s="238">
        <f>VLOOKUP($B128,'Complexity of the crisis'!$C$6:$AN$170,22,FALSE)</f>
        <v>3.8</v>
      </c>
      <c r="S128" s="238">
        <f>VLOOKUP($B128,'Complexity of the crisis'!$C$6:$AN$170,38,FALSE)</f>
        <v>3</v>
      </c>
      <c r="T128" s="133" t="str">
        <f>VLOOKUP(B128,Lists!$C$3:$E$163,3,FALSE)</f>
        <v>Africa</v>
      </c>
      <c r="U128" s="134">
        <f>VLOOKUP(B128,'INFORM Severity - hidden'!$C$5:$V$200,20,FALSE)</f>
        <v>44897</v>
      </c>
    </row>
    <row r="129" spans="1:21" x14ac:dyDescent="0.25">
      <c r="A129" s="130" t="str">
        <f t="array" ref="A129">IFERROR(INDEX(Lists!$B$2:$B$200,SMALL(IF(Lists!$I$2:$I$200="Individual",ROW(Lists!$B$2:$B$200)),ROW(125:125))-1,1),"")</f>
        <v xml:space="preserve">Conflict in southern Thailand </v>
      </c>
      <c r="B129" s="131" t="str">
        <f>VLOOKUP(A129,Lists!$B$2:$G$200,2,FALSE)</f>
        <v>THA002</v>
      </c>
      <c r="C129" s="131" t="str">
        <f>VLOOKUP(B129,'INFORM Severity - hidden'!$C$5:$D$200,2,FALSE)</f>
        <v>Thailand</v>
      </c>
      <c r="D129" s="131" t="str">
        <f>VLOOKUP(A129,Lists!$B$2:$G$200,3,FALSE)</f>
        <v>THA</v>
      </c>
      <c r="E129" s="132" t="str">
        <f>VLOOKUP(A129,Lists!$B$2:$G$200,5,FALSE)</f>
        <v>Conflict</v>
      </c>
      <c r="F129" s="236" t="str">
        <f t="shared" si="15"/>
        <v>x</v>
      </c>
      <c r="G129" s="129" t="str">
        <f t="shared" si="16"/>
        <v>x</v>
      </c>
      <c r="H129" s="129" t="str">
        <f t="shared" si="17"/>
        <v>x</v>
      </c>
      <c r="I129" s="237" t="str">
        <f>INDEX(Trends!$D$3:$D$404,MATCH(B129,Trends!$C$3:$C$404,0))</f>
        <v>-</v>
      </c>
      <c r="J129" s="129" t="str">
        <f>VLOOKUP($B129,Reliability!$A$3:$I$170,9,FALSE)</f>
        <v>Low</v>
      </c>
      <c r="K129" s="238">
        <f t="shared" si="18"/>
        <v>1.7</v>
      </c>
      <c r="L129" s="238">
        <f>VLOOKUP($B129,'Impact of the crisis'!$C$6:$N$170,12,FALSE)</f>
        <v>1.1000000000000001</v>
      </c>
      <c r="M129" s="238">
        <f>VLOOKUP($B129,'Impact of the crisis'!$C$6:$AB$170,26,FALSE)</f>
        <v>2</v>
      </c>
      <c r="N129" s="238" t="str">
        <f>VLOOKUP($B129,'Conditions of people affected'!$C$6:$R$170,16,FALSE)</f>
        <v>x</v>
      </c>
      <c r="O129" s="238" t="str">
        <f>VLOOKUP($B129,'Conditions of people affected'!$C$6:$R$170,9,FALSE)</f>
        <v>x</v>
      </c>
      <c r="P129" s="238" t="str">
        <f>VLOOKUP($B129,'Conditions of people affected'!$C$6:$R$170,15,FALSE)</f>
        <v>x</v>
      </c>
      <c r="Q129" s="238">
        <f t="shared" si="19"/>
        <v>2</v>
      </c>
      <c r="R129" s="238">
        <f>VLOOKUP($B129,'Complexity of the crisis'!$C$6:$AN$170,22,FALSE)</f>
        <v>2.5</v>
      </c>
      <c r="S129" s="238">
        <f>VLOOKUP($B129,'Complexity of the crisis'!$C$6:$AN$170,38,FALSE)</f>
        <v>1.5</v>
      </c>
      <c r="T129" s="133" t="str">
        <f>VLOOKUP(B129,Lists!$C$3:$E$163,3,FALSE)</f>
        <v>Asia</v>
      </c>
      <c r="U129" s="134">
        <f>VLOOKUP(B129,'INFORM Severity - hidden'!$C$5:$V$200,20,FALSE)</f>
        <v>44956</v>
      </c>
    </row>
    <row r="130" spans="1:21" x14ac:dyDescent="0.25">
      <c r="A130" s="130" t="str">
        <f t="array" ref="A130">IFERROR(INDEX(Lists!$B$2:$B$200,SMALL(IF(Lists!$I$2:$I$200="Individual",ROW(Lists!$B$2:$B$200)),ROW(126:126))-1,1),"")</f>
        <v>Myanmar refugees in Thailand</v>
      </c>
      <c r="B130" s="131" t="str">
        <f>VLOOKUP(A130,Lists!$B$2:$G$200,2,FALSE)</f>
        <v>THA003</v>
      </c>
      <c r="C130" s="131" t="str">
        <f>VLOOKUP(B130,'INFORM Severity - hidden'!$C$5:$D$200,2,FALSE)</f>
        <v>Thailand</v>
      </c>
      <c r="D130" s="131" t="str">
        <f>VLOOKUP(A130,Lists!$B$2:$G$200,3,FALSE)</f>
        <v>THA</v>
      </c>
      <c r="E130" s="132" t="str">
        <f>VLOOKUP(A130,Lists!$B$2:$G$200,5,FALSE)</f>
        <v>Conflict</v>
      </c>
      <c r="F130" s="236">
        <f t="shared" si="15"/>
        <v>2.2999999999999998</v>
      </c>
      <c r="G130" s="129">
        <f t="shared" si="16"/>
        <v>3</v>
      </c>
      <c r="H130" s="129" t="str">
        <f t="shared" si="17"/>
        <v>Medium</v>
      </c>
      <c r="I130" s="237" t="str">
        <f>INDEX(Trends!$D$3:$D$404,MATCH(B130,Trends!$C$3:$C$404,0))</f>
        <v>Increasing</v>
      </c>
      <c r="J130" s="129" t="str">
        <f>VLOOKUP($B130,Reliability!$A$3:$I$170,9,FALSE)</f>
        <v>Medium</v>
      </c>
      <c r="K130" s="238">
        <f t="shared" si="18"/>
        <v>2.2000000000000002</v>
      </c>
      <c r="L130" s="238">
        <f>VLOOKUP($B130,'Impact of the crisis'!$C$6:$N$170,12,FALSE)</f>
        <v>0.5</v>
      </c>
      <c r="M130" s="238">
        <f>VLOOKUP($B130,'Impact of the crisis'!$C$6:$AB$170,26,FALSE)</f>
        <v>2.8</v>
      </c>
      <c r="N130" s="238">
        <f>VLOOKUP($B130,'Conditions of people affected'!$C$6:$R$170,16,FALSE)</f>
        <v>2.2999999999999998</v>
      </c>
      <c r="O130" s="238">
        <f>VLOOKUP($B130,'Conditions of people affected'!$C$6:$R$170,9,FALSE)</f>
        <v>1.6</v>
      </c>
      <c r="P130" s="238">
        <f>VLOOKUP($B130,'Conditions of people affected'!$C$6:$R$170,15,FALSE)</f>
        <v>3</v>
      </c>
      <c r="Q130" s="238">
        <f t="shared" si="19"/>
        <v>2.2999999999999998</v>
      </c>
      <c r="R130" s="238">
        <f>VLOOKUP($B130,'Complexity of the crisis'!$C$6:$AN$170,22,FALSE)</f>
        <v>2.5</v>
      </c>
      <c r="S130" s="238">
        <f>VLOOKUP($B130,'Complexity of the crisis'!$C$6:$AN$170,38,FALSE)</f>
        <v>2</v>
      </c>
      <c r="T130" s="133" t="str">
        <f>VLOOKUP(B130,Lists!$C$3:$E$163,3,FALSE)</f>
        <v>Asia</v>
      </c>
      <c r="U130" s="134">
        <f>VLOOKUP(B130,'INFORM Severity - hidden'!$C$5:$V$200,20,FALSE)</f>
        <v>44956</v>
      </c>
    </row>
    <row r="131" spans="1:21" x14ac:dyDescent="0.25">
      <c r="A131" s="130" t="str">
        <f t="array" ref="A131">IFERROR(INDEX(Lists!$B$2:$B$200,SMALL(IF(Lists!$I$2:$I$200="Individual",ROW(Lists!$B$2:$B$200)),ROW(127:127))-1,1),"")</f>
        <v>Venezuelan refugees in Trinidad and Tobago</v>
      </c>
      <c r="B131" s="131" t="str">
        <f>VLOOKUP(A131,Lists!$B$2:$G$200,2,FALSE)</f>
        <v>TTO002</v>
      </c>
      <c r="C131" s="131" t="str">
        <f>VLOOKUP(B131,'INFORM Severity - hidden'!$C$5:$D$200,2,FALSE)</f>
        <v>Trinidad and Tobago</v>
      </c>
      <c r="D131" s="131" t="str">
        <f>VLOOKUP(A131,Lists!$B$2:$G$200,3,FALSE)</f>
        <v>TTO</v>
      </c>
      <c r="E131" s="132" t="str">
        <f>VLOOKUP(A131,Lists!$B$2:$G$200,5,FALSE)</f>
        <v>Displacement</v>
      </c>
      <c r="F131" s="236">
        <f t="shared" si="15"/>
        <v>2</v>
      </c>
      <c r="G131" s="129">
        <f t="shared" si="16"/>
        <v>2</v>
      </c>
      <c r="H131" s="129" t="str">
        <f t="shared" si="17"/>
        <v>Low</v>
      </c>
      <c r="I131" s="237" t="str">
        <f>INDEX(Trends!$D$3:$D$404,MATCH(B131,Trends!$C$3:$C$404,0))</f>
        <v>Increasing</v>
      </c>
      <c r="J131" s="129" t="str">
        <f>VLOOKUP($B131,Reliability!$A$3:$I$170,9,FALSE)</f>
        <v>Very High</v>
      </c>
      <c r="K131" s="238">
        <f t="shared" si="18"/>
        <v>2.8</v>
      </c>
      <c r="L131" s="238">
        <f>VLOOKUP($B131,'Impact of the crisis'!$C$6:$N$170,12,FALSE)</f>
        <v>2.9</v>
      </c>
      <c r="M131" s="238">
        <f>VLOOKUP($B131,'Impact of the crisis'!$C$6:$AB$170,26,FALSE)</f>
        <v>2.8</v>
      </c>
      <c r="N131" s="238">
        <f>VLOOKUP($B131,'Conditions of people affected'!$C$6:$R$170,16,FALSE)</f>
        <v>1.45</v>
      </c>
      <c r="O131" s="238">
        <f>VLOOKUP($B131,'Conditions of people affected'!$C$6:$R$170,9,FALSE)</f>
        <v>0.9</v>
      </c>
      <c r="P131" s="238">
        <f>VLOOKUP($B131,'Conditions of people affected'!$C$6:$R$170,15,FALSE)</f>
        <v>2</v>
      </c>
      <c r="Q131" s="238">
        <f t="shared" si="19"/>
        <v>2.2000000000000002</v>
      </c>
      <c r="R131" s="238">
        <f>VLOOKUP($B131,'Complexity of the crisis'!$C$6:$AN$170,22,FALSE)</f>
        <v>1.9</v>
      </c>
      <c r="S131" s="238">
        <f>VLOOKUP($B131,'Complexity of the crisis'!$C$6:$AN$170,38,FALSE)</f>
        <v>2.5</v>
      </c>
      <c r="T131" s="133" t="str">
        <f>VLOOKUP(B131,Lists!$C$3:$E$163,3,FALSE)</f>
        <v>Americas</v>
      </c>
      <c r="U131" s="134">
        <f>VLOOKUP(B131,'INFORM Severity - hidden'!$C$5:$V$200,20,FALSE)</f>
        <v>44918</v>
      </c>
    </row>
    <row r="132" spans="1:21" x14ac:dyDescent="0.25">
      <c r="A132" s="130" t="str">
        <f t="array" ref="A132">IFERROR(INDEX(Lists!$B$2:$B$200,SMALL(IF(Lists!$I$2:$I$200="Individual",ROW(Lists!$B$2:$B$200)),ROW(128:128))-1,1),"")</f>
        <v>Mixed migration flows in Tunisia</v>
      </c>
      <c r="B132" s="131" t="str">
        <f>VLOOKUP(A132,Lists!$B$2:$G$200,2,FALSE)</f>
        <v>TUN002</v>
      </c>
      <c r="C132" s="131" t="str">
        <f>VLOOKUP(B132,'INFORM Severity - hidden'!$C$5:$D$200,2,FALSE)</f>
        <v>Tunisia</v>
      </c>
      <c r="D132" s="131" t="str">
        <f>VLOOKUP(A132,Lists!$B$2:$G$200,3,FALSE)</f>
        <v>TUN</v>
      </c>
      <c r="E132" s="132" t="str">
        <f>VLOOKUP(A132,Lists!$B$2:$G$200,5,FALSE)</f>
        <v>Displacement</v>
      </c>
      <c r="F132" s="236">
        <f t="shared" si="15"/>
        <v>1.8</v>
      </c>
      <c r="G132" s="129">
        <f t="shared" si="16"/>
        <v>2</v>
      </c>
      <c r="H132" s="129" t="str">
        <f t="shared" si="17"/>
        <v>Low</v>
      </c>
      <c r="I132" s="237" t="str">
        <f>INDEX(Trends!$D$3:$D$404,MATCH(B132,Trends!$C$3:$C$404,0))</f>
        <v>Stable</v>
      </c>
      <c r="J132" s="129" t="str">
        <f>VLOOKUP($B132,Reliability!$A$3:$I$170,9,FALSE)</f>
        <v>Very High</v>
      </c>
      <c r="K132" s="238">
        <f t="shared" si="18"/>
        <v>3.2</v>
      </c>
      <c r="L132" s="238">
        <f>VLOOKUP($B132,'Impact of the crisis'!$C$6:$N$170,12,FALSE)</f>
        <v>4.3</v>
      </c>
      <c r="M132" s="238">
        <f>VLOOKUP($B132,'Impact of the crisis'!$C$6:$AB$170,26,FALSE)</f>
        <v>2.5</v>
      </c>
      <c r="N132" s="238">
        <f>VLOOKUP($B132,'Conditions of people affected'!$C$6:$R$170,16,FALSE)</f>
        <v>0.55000000000000004</v>
      </c>
      <c r="O132" s="238">
        <f>VLOOKUP($B132,'Conditions of people affected'!$C$6:$R$170,9,FALSE)</f>
        <v>0.1</v>
      </c>
      <c r="P132" s="238">
        <f>VLOOKUP($B132,'Conditions of people affected'!$C$6:$R$170,15,FALSE)</f>
        <v>1</v>
      </c>
      <c r="Q132" s="238">
        <f t="shared" si="19"/>
        <v>2.2000000000000002</v>
      </c>
      <c r="R132" s="238">
        <f>VLOOKUP($B132,'Complexity of the crisis'!$C$6:$AN$170,22,FALSE)</f>
        <v>2.2999999999999998</v>
      </c>
      <c r="S132" s="238">
        <f>VLOOKUP($B132,'Complexity of the crisis'!$C$6:$AN$170,38,FALSE)</f>
        <v>2</v>
      </c>
      <c r="T132" s="133" t="str">
        <f>VLOOKUP(B132,Lists!$C$3:$E$163,3,FALSE)</f>
        <v>Africa</v>
      </c>
      <c r="U132" s="134">
        <f>VLOOKUP(B132,'INFORM Severity - hidden'!$C$5:$V$200,20,FALSE)</f>
        <v>44956</v>
      </c>
    </row>
    <row r="133" spans="1:21" x14ac:dyDescent="0.25">
      <c r="A133" s="130" t="str">
        <f t="array" ref="A133">IFERROR(INDEX(Lists!$B$2:$B$200,SMALL(IF(Lists!$I$2:$I$200="Individual",ROW(Lists!$B$2:$B$200)),ROW(129:129))-1,1),"")</f>
        <v>Syrian Refugees in Türkiye</v>
      </c>
      <c r="B133" s="131" t="str">
        <f>VLOOKUP(A133,Lists!$B$2:$G$200,2,FALSE)</f>
        <v>TUR002</v>
      </c>
      <c r="C133" s="131" t="str">
        <f>VLOOKUP(B133,'INFORM Severity - hidden'!$C$5:$D$200,2,FALSE)</f>
        <v>Türkiye</v>
      </c>
      <c r="D133" s="131" t="str">
        <f>VLOOKUP(A133,Lists!$B$2:$G$200,3,FALSE)</f>
        <v>TUR</v>
      </c>
      <c r="E133" s="132" t="str">
        <f>VLOOKUP(A133,Lists!$B$2:$G$200,5,FALSE)</f>
        <v>Displacement</v>
      </c>
      <c r="F133" s="236">
        <f t="shared" ref="F133:F145" si="20">IF(OR(N133="x",K133="x"),"x",ROUND((5-GEOMEAN(((5-K133)/5*4+1),((5-N133)/5*4+1),((5-N133)/5*4+1)))/4*3.5+Q133*0.3,1))</f>
        <v>3.2</v>
      </c>
      <c r="G133" s="129">
        <f t="shared" ref="G133:G145" si="21">IF(F133="x","x",ROUNDUP(F133,0))</f>
        <v>4</v>
      </c>
      <c r="H133" s="129" t="str">
        <f t="shared" ref="H133:H145" si="22">IF(N133="x","x",IF(K133="x","x",(IF(G133=5,"Very High",IF(G133=4,"High",IF(G133=3,"Medium",IF(G133=2,"Low","Very Low")))))))</f>
        <v>High</v>
      </c>
      <c r="I133" s="237" t="str">
        <f>INDEX(Trends!$D$3:$D$404,MATCH(B133,Trends!$C$3:$C$404,0))</f>
        <v>Stable</v>
      </c>
      <c r="J133" s="129" t="str">
        <f>VLOOKUP($B133,Reliability!$A$3:$I$170,9,FALSE)</f>
        <v>Medium</v>
      </c>
      <c r="K133" s="238">
        <f t="shared" ref="K133:K145" si="23">IF(OR(M133="x",L133="x"),"x",ROUND((5-GEOMEAN(((5-L133)/5*4+1),((5-M133)/5*4+1),((5-M133)/5*4+1)))/4*5,1))</f>
        <v>3.8</v>
      </c>
      <c r="L133" s="238">
        <f>VLOOKUP($B133,'Impact of the crisis'!$C$6:$N$170,12,FALSE)</f>
        <v>2.9</v>
      </c>
      <c r="M133" s="238">
        <f>VLOOKUP($B133,'Impact of the crisis'!$C$6:$AB$170,26,FALSE)</f>
        <v>4.2</v>
      </c>
      <c r="N133" s="238">
        <f>VLOOKUP($B133,'Conditions of people affected'!$C$6:$R$170,16,FALSE)</f>
        <v>3.4</v>
      </c>
      <c r="O133" s="238">
        <f>VLOOKUP($B133,'Conditions of people affected'!$C$6:$R$170,9,FALSE)</f>
        <v>3.8</v>
      </c>
      <c r="P133" s="238">
        <f>VLOOKUP($B133,'Conditions of people affected'!$C$6:$R$170,15,FALSE)</f>
        <v>3</v>
      </c>
      <c r="Q133" s="238">
        <f t="shared" ref="Q133:Q145" si="24">IF(OR(S133="x",R133="x"),R133,ROUND((5-GEOMEAN(((5-R133)/5*4+1),((5-S133)/5*4+1)))/4*5,1))</f>
        <v>2.5</v>
      </c>
      <c r="R133" s="238">
        <f>VLOOKUP($B133,'Complexity of the crisis'!$C$6:$AN$170,22,FALSE)</f>
        <v>3</v>
      </c>
      <c r="S133" s="238">
        <f>VLOOKUP($B133,'Complexity of the crisis'!$C$6:$AN$170,38,FALSE)</f>
        <v>2</v>
      </c>
      <c r="T133" s="133" t="str">
        <f>VLOOKUP(B133,Lists!$C$3:$E$163,3,FALSE)</f>
        <v>Middle east</v>
      </c>
      <c r="U133" s="134">
        <f>VLOOKUP(B133,'INFORM Severity - hidden'!$C$5:$V$200,20,FALSE)</f>
        <v>44946</v>
      </c>
    </row>
    <row r="134" spans="1:21" x14ac:dyDescent="0.25">
      <c r="A134" s="130" t="str">
        <f t="array" ref="A134">IFERROR(INDEX(Lists!$B$2:$B$200,SMALL(IF(Lists!$I$2:$I$200="Individual",ROW(Lists!$B$2:$B$200)),ROW(130:130))-1,1),"")</f>
        <v>Mixed Migration Flows in Turkey</v>
      </c>
      <c r="B134" s="131" t="str">
        <f>VLOOKUP(A134,Lists!$B$2:$G$200,2,FALSE)</f>
        <v>TUR003</v>
      </c>
      <c r="C134" s="131" t="str">
        <f>VLOOKUP(B134,'INFORM Severity - hidden'!$C$5:$D$200,2,FALSE)</f>
        <v>Türkiye</v>
      </c>
      <c r="D134" s="131" t="str">
        <f>VLOOKUP(A134,Lists!$B$2:$G$200,3,FALSE)</f>
        <v>TUR</v>
      </c>
      <c r="E134" s="132" t="str">
        <f>VLOOKUP(A134,Lists!$B$2:$G$200,5,FALSE)</f>
        <v>Displacement</v>
      </c>
      <c r="F134" s="236">
        <f t="shared" si="20"/>
        <v>2.2999999999999998</v>
      </c>
      <c r="G134" s="129">
        <f t="shared" si="21"/>
        <v>3</v>
      </c>
      <c r="H134" s="129" t="str">
        <f t="shared" si="22"/>
        <v>Medium</v>
      </c>
      <c r="I134" s="237" t="str">
        <f>INDEX(Trends!$D$3:$D$404,MATCH(B134,Trends!$C$3:$C$404,0))</f>
        <v>Decreasing</v>
      </c>
      <c r="J134" s="129" t="str">
        <f>VLOOKUP($B134,Reliability!$A$3:$I$170,9,FALSE)</f>
        <v>High</v>
      </c>
      <c r="K134" s="238">
        <f t="shared" si="23"/>
        <v>2.7</v>
      </c>
      <c r="L134" s="238">
        <f>VLOOKUP($B134,'Impact of the crisis'!$C$6:$N$170,12,FALSE)</f>
        <v>3.1</v>
      </c>
      <c r="M134" s="238">
        <f>VLOOKUP($B134,'Impact of the crisis'!$C$6:$AB$170,26,FALSE)</f>
        <v>2.5</v>
      </c>
      <c r="N134" s="238">
        <f>VLOOKUP($B134,'Conditions of people affected'!$C$6:$R$170,16,FALSE)</f>
        <v>2.0499999999999998</v>
      </c>
      <c r="O134" s="238">
        <f>VLOOKUP($B134,'Conditions of people affected'!$C$6:$R$170,9,FALSE)</f>
        <v>2.1</v>
      </c>
      <c r="P134" s="238">
        <f>VLOOKUP($B134,'Conditions of people affected'!$C$6:$R$170,15,FALSE)</f>
        <v>2</v>
      </c>
      <c r="Q134" s="238">
        <f t="shared" si="24"/>
        <v>2.5</v>
      </c>
      <c r="R134" s="238">
        <f>VLOOKUP($B134,'Complexity of the crisis'!$C$6:$AN$170,22,FALSE)</f>
        <v>3</v>
      </c>
      <c r="S134" s="238">
        <f>VLOOKUP($B134,'Complexity of the crisis'!$C$6:$AN$170,38,FALSE)</f>
        <v>2</v>
      </c>
      <c r="T134" s="133" t="str">
        <f>VLOOKUP(B134,Lists!$C$3:$E$163,3,FALSE)</f>
        <v>Middle east</v>
      </c>
      <c r="U134" s="134">
        <f>VLOOKUP(B134,'INFORM Severity - hidden'!$C$5:$V$200,20,FALSE)</f>
        <v>44946</v>
      </c>
    </row>
    <row r="135" spans="1:21" x14ac:dyDescent="0.25">
      <c r="A135" s="130" t="str">
        <f t="array" ref="A135">IFERROR(INDEX(Lists!$B$2:$B$200,SMALL(IF(Lists!$I$2:$I$200="Individual",ROW(Lists!$B$2:$B$200)),ROW(131:131))-1,1),"")</f>
        <v>Kurdish Conflict</v>
      </c>
      <c r="B135" s="131" t="str">
        <f>VLOOKUP(A135,Lists!$B$2:$G$200,2,FALSE)</f>
        <v>TUR004</v>
      </c>
      <c r="C135" s="131" t="str">
        <f>VLOOKUP(B135,'INFORM Severity - hidden'!$C$5:$D$200,2,FALSE)</f>
        <v>Türkiye</v>
      </c>
      <c r="D135" s="131" t="str">
        <f>VLOOKUP(A135,Lists!$B$2:$G$200,3,FALSE)</f>
        <v>TUR</v>
      </c>
      <c r="E135" s="132" t="str">
        <f>VLOOKUP(A135,Lists!$B$2:$G$200,5,FALSE)</f>
        <v>Conflict</v>
      </c>
      <c r="F135" s="236" t="str">
        <f t="shared" si="20"/>
        <v>x</v>
      </c>
      <c r="G135" s="129" t="str">
        <f t="shared" si="21"/>
        <v>x</v>
      </c>
      <c r="H135" s="129" t="str">
        <f t="shared" si="22"/>
        <v>x</v>
      </c>
      <c r="I135" s="237" t="str">
        <f>INDEX(Trends!$D$3:$D$404,MATCH(B135,Trends!$C$3:$C$404,0))</f>
        <v>-</v>
      </c>
      <c r="J135" s="129" t="str">
        <f>VLOOKUP($B135,Reliability!$A$3:$I$170,9,FALSE)</f>
        <v>Medium</v>
      </c>
      <c r="K135" s="238">
        <f t="shared" si="23"/>
        <v>2.8</v>
      </c>
      <c r="L135" s="238">
        <f>VLOOKUP($B135,'Impact of the crisis'!$C$6:$N$170,12,FALSE)</f>
        <v>2.4</v>
      </c>
      <c r="M135" s="238">
        <f>VLOOKUP($B135,'Impact of the crisis'!$C$6:$AB$170,26,FALSE)</f>
        <v>3</v>
      </c>
      <c r="N135" s="238" t="str">
        <f>VLOOKUP($B135,'Conditions of people affected'!$C$6:$R$170,16,FALSE)</f>
        <v>x</v>
      </c>
      <c r="O135" s="238" t="str">
        <f>VLOOKUP($B135,'Conditions of people affected'!$C$6:$R$170,9,FALSE)</f>
        <v>x</v>
      </c>
      <c r="P135" s="238" t="str">
        <f>VLOOKUP($B135,'Conditions of people affected'!$C$6:$R$170,15,FALSE)</f>
        <v>x</v>
      </c>
      <c r="Q135" s="238">
        <f t="shared" si="24"/>
        <v>2.8</v>
      </c>
      <c r="R135" s="238">
        <f>VLOOKUP($B135,'Complexity of the crisis'!$C$6:$AN$170,22,FALSE)</f>
        <v>3</v>
      </c>
      <c r="S135" s="238">
        <f>VLOOKUP($B135,'Complexity of the crisis'!$C$6:$AN$170,38,FALSE)</f>
        <v>2.5</v>
      </c>
      <c r="T135" s="133" t="str">
        <f>VLOOKUP(B135,Lists!$C$3:$E$163,3,FALSE)</f>
        <v>Middle east</v>
      </c>
      <c r="U135" s="134">
        <f>VLOOKUP(B135,'INFORM Severity - hidden'!$C$5:$V$200,20,FALSE)</f>
        <v>44946</v>
      </c>
    </row>
    <row r="136" spans="1:21" x14ac:dyDescent="0.25">
      <c r="A136" s="130" t="str">
        <f t="array" ref="A136">IFERROR(INDEX(Lists!$B$2:$B$200,SMALL(IF(Lists!$I$2:$I$200="Individual",ROW(Lists!$B$2:$B$200)),ROW(132:132))-1,1),"")</f>
        <v>International Displacement in Tanzania</v>
      </c>
      <c r="B136" s="131" t="str">
        <f>VLOOKUP(A136,Lists!$B$2:$G$200,2,FALSE)</f>
        <v>TZA002</v>
      </c>
      <c r="C136" s="131" t="str">
        <f>VLOOKUP(B136,'INFORM Severity - hidden'!$C$5:$D$200,2,FALSE)</f>
        <v>Tanzania</v>
      </c>
      <c r="D136" s="131" t="str">
        <f>VLOOKUP(A136,Lists!$B$2:$G$200,3,FALSE)</f>
        <v>TZA</v>
      </c>
      <c r="E136" s="132" t="str">
        <f>VLOOKUP(A136,Lists!$B$2:$G$200,5,FALSE)</f>
        <v>Displacement</v>
      </c>
      <c r="F136" s="236">
        <f t="shared" si="20"/>
        <v>2.2999999999999998</v>
      </c>
      <c r="G136" s="129">
        <f t="shared" si="21"/>
        <v>3</v>
      </c>
      <c r="H136" s="129" t="str">
        <f t="shared" si="22"/>
        <v>Medium</v>
      </c>
      <c r="I136" s="237" t="str">
        <f>INDEX(Trends!$D$3:$D$404,MATCH(B136,Trends!$C$3:$C$404,0))</f>
        <v>Stable</v>
      </c>
      <c r="J136" s="129" t="str">
        <f>VLOOKUP($B136,Reliability!$A$3:$I$170,9,FALSE)</f>
        <v>Very High</v>
      </c>
      <c r="K136" s="238">
        <f t="shared" si="23"/>
        <v>3.2</v>
      </c>
      <c r="L136" s="238">
        <f>VLOOKUP($B136,'Impact of the crisis'!$C$6:$N$170,12,FALSE)</f>
        <v>2.5</v>
      </c>
      <c r="M136" s="238">
        <f>VLOOKUP($B136,'Impact of the crisis'!$C$6:$AB$170,26,FALSE)</f>
        <v>3.5</v>
      </c>
      <c r="N136" s="238">
        <f>VLOOKUP($B136,'Conditions of people affected'!$C$6:$R$170,16,FALSE)</f>
        <v>2.15</v>
      </c>
      <c r="O136" s="238">
        <f>VLOOKUP($B136,'Conditions of people affected'!$C$6:$R$170,9,FALSE)</f>
        <v>2.2999999999999998</v>
      </c>
      <c r="P136" s="238">
        <f>VLOOKUP($B136,'Conditions of people affected'!$C$6:$R$170,15,FALSE)</f>
        <v>2</v>
      </c>
      <c r="Q136" s="238">
        <f t="shared" si="24"/>
        <v>1.8</v>
      </c>
      <c r="R136" s="238">
        <f>VLOOKUP($B136,'Complexity of the crisis'!$C$6:$AN$170,22,FALSE)</f>
        <v>2.1</v>
      </c>
      <c r="S136" s="238">
        <f>VLOOKUP($B136,'Complexity of the crisis'!$C$6:$AN$170,38,FALSE)</f>
        <v>1.5</v>
      </c>
      <c r="T136" s="133" t="str">
        <f>VLOOKUP(B136,Lists!$C$3:$E$163,3,FALSE)</f>
        <v>Africa</v>
      </c>
      <c r="U136" s="134">
        <f>VLOOKUP(B136,'INFORM Severity - hidden'!$C$5:$V$200,20,FALSE)</f>
        <v>44946</v>
      </c>
    </row>
    <row r="137" spans="1:21" x14ac:dyDescent="0.25">
      <c r="A137" s="130" t="str">
        <f t="array" ref="A137">IFERROR(INDEX(Lists!$B$2:$B$200,SMALL(IF(Lists!$I$2:$I$200="Individual",ROW(Lists!$B$2:$B$200)),ROW(133:133))-1,1),"")</f>
        <v>Food Security Crisis in North-East Tanzania</v>
      </c>
      <c r="B137" s="131" t="str">
        <f>VLOOKUP(A137,Lists!$B$2:$G$200,2,FALSE)</f>
        <v>TZA003</v>
      </c>
      <c r="C137" s="131" t="str">
        <f>VLOOKUP(B137,'INFORM Severity - hidden'!$C$5:$D$200,2,FALSE)</f>
        <v>Tanzania</v>
      </c>
      <c r="D137" s="131" t="str">
        <f>VLOOKUP(A137,Lists!$B$2:$G$200,3,FALSE)</f>
        <v>TZA</v>
      </c>
      <c r="E137" s="132" t="str">
        <f>VLOOKUP(A137,Lists!$B$2:$G$200,5,FALSE)</f>
        <v>Drought</v>
      </c>
      <c r="F137" s="236">
        <f t="shared" si="20"/>
        <v>2.5</v>
      </c>
      <c r="G137" s="129">
        <f t="shared" si="21"/>
        <v>3</v>
      </c>
      <c r="H137" s="129" t="str">
        <f t="shared" si="22"/>
        <v>Medium</v>
      </c>
      <c r="I137" s="237" t="str">
        <f>INDEX(Trends!$D$3:$D$404,MATCH(B137,Trends!$C$3:$C$404,0))</f>
        <v>Increasing</v>
      </c>
      <c r="J137" s="129" t="str">
        <f>VLOOKUP($B137,Reliability!$A$3:$I$170,9,FALSE)</f>
        <v>Very High</v>
      </c>
      <c r="K137" s="238">
        <f t="shared" si="23"/>
        <v>2</v>
      </c>
      <c r="L137" s="238">
        <f>VLOOKUP($B137,'Impact of the crisis'!$C$6:$N$170,12,FALSE)</f>
        <v>2.6</v>
      </c>
      <c r="M137" s="238">
        <f>VLOOKUP($B137,'Impact of the crisis'!$C$6:$AB$170,26,FALSE)</f>
        <v>1.6</v>
      </c>
      <c r="N137" s="238">
        <f>VLOOKUP($B137,'Conditions of people affected'!$C$6:$R$170,16,FALSE)</f>
        <v>3.2</v>
      </c>
      <c r="O137" s="238">
        <f>VLOOKUP($B137,'Conditions of people affected'!$C$6:$R$170,9,FALSE)</f>
        <v>3.4</v>
      </c>
      <c r="P137" s="238">
        <f>VLOOKUP($B137,'Conditions of people affected'!$C$6:$R$170,15,FALSE)</f>
        <v>3</v>
      </c>
      <c r="Q137" s="238">
        <f t="shared" si="24"/>
        <v>1.6</v>
      </c>
      <c r="R137" s="238">
        <f>VLOOKUP($B137,'Complexity of the crisis'!$C$6:$AN$170,22,FALSE)</f>
        <v>2.1</v>
      </c>
      <c r="S137" s="238">
        <f>VLOOKUP($B137,'Complexity of the crisis'!$C$6:$AN$170,38,FALSE)</f>
        <v>1</v>
      </c>
      <c r="T137" s="133" t="str">
        <f>VLOOKUP(B137,Lists!$C$3:$E$163,3,FALSE)</f>
        <v>Africa</v>
      </c>
      <c r="U137" s="134">
        <f>VLOOKUP(B137,'INFORM Severity - hidden'!$C$5:$V$200,20,FALSE)</f>
        <v>44946</v>
      </c>
    </row>
    <row r="138" spans="1:21" x14ac:dyDescent="0.25">
      <c r="A138" s="130" t="str">
        <f t="array" ref="A138">IFERROR(INDEX(Lists!$B$2:$B$200,SMALL(IF(Lists!$I$2:$I$200="Individual",ROW(Lists!$B$2:$B$200)),ROW(134:134))-1,1),"")</f>
        <v>International Displacement in Uganda</v>
      </c>
      <c r="B138" s="131" t="str">
        <f>VLOOKUP(A138,Lists!$B$2:$G$200,2,FALSE)</f>
        <v>UGA005</v>
      </c>
      <c r="C138" s="131" t="str">
        <f>VLOOKUP(B138,'INFORM Severity - hidden'!$C$5:$D$200,2,FALSE)</f>
        <v>Uganda</v>
      </c>
      <c r="D138" s="131" t="str">
        <f>VLOOKUP(A138,Lists!$B$2:$G$200,3,FALSE)</f>
        <v>UGA</v>
      </c>
      <c r="E138" s="132" t="str">
        <f>VLOOKUP(A138,Lists!$B$2:$G$200,5,FALSE)</f>
        <v>Displacement</v>
      </c>
      <c r="F138" s="236">
        <f t="shared" si="20"/>
        <v>3.2</v>
      </c>
      <c r="G138" s="129">
        <f t="shared" si="21"/>
        <v>4</v>
      </c>
      <c r="H138" s="129" t="str">
        <f t="shared" si="22"/>
        <v>High</v>
      </c>
      <c r="I138" s="237" t="str">
        <f>INDEX(Trends!$D$3:$D$404,MATCH(B138,Trends!$C$3:$C$404,0))</f>
        <v>Stable</v>
      </c>
      <c r="J138" s="129" t="str">
        <f>VLOOKUP($B138,Reliability!$A$3:$I$170,9,FALSE)</f>
        <v>Medium</v>
      </c>
      <c r="K138" s="238">
        <f t="shared" si="23"/>
        <v>3.3</v>
      </c>
      <c r="L138" s="238">
        <f>VLOOKUP($B138,'Impact of the crisis'!$C$6:$N$170,12,FALSE)</f>
        <v>1.7</v>
      </c>
      <c r="M138" s="238">
        <f>VLOOKUP($B138,'Impact of the crisis'!$C$6:$AB$170,26,FALSE)</f>
        <v>3.9</v>
      </c>
      <c r="N138" s="238">
        <f>VLOOKUP($B138,'Conditions of people affected'!$C$6:$R$170,16,FALSE)</f>
        <v>3.4</v>
      </c>
      <c r="O138" s="238">
        <f>VLOOKUP($B138,'Conditions of people affected'!$C$6:$R$170,9,FALSE)</f>
        <v>3.8</v>
      </c>
      <c r="P138" s="238">
        <f>VLOOKUP($B138,'Conditions of people affected'!$C$6:$R$170,15,FALSE)</f>
        <v>3</v>
      </c>
      <c r="Q138" s="238">
        <f t="shared" si="24"/>
        <v>2.9</v>
      </c>
      <c r="R138" s="238">
        <f>VLOOKUP($B138,'Complexity of the crisis'!$C$6:$AN$170,22,FALSE)</f>
        <v>3.6</v>
      </c>
      <c r="S138" s="238">
        <f>VLOOKUP($B138,'Complexity of the crisis'!$C$6:$AN$170,38,FALSE)</f>
        <v>2</v>
      </c>
      <c r="T138" s="133" t="str">
        <f>VLOOKUP(B138,Lists!$C$3:$E$163,3,FALSE)</f>
        <v>Africa</v>
      </c>
      <c r="U138" s="134">
        <f>VLOOKUP(B138,'INFORM Severity - hidden'!$C$5:$V$200,20,FALSE)</f>
        <v>44915</v>
      </c>
    </row>
    <row r="139" spans="1:21" x14ac:dyDescent="0.25">
      <c r="A139" s="130" t="str">
        <f t="array" ref="A139">IFERROR(INDEX(Lists!$B$2:$B$200,SMALL(IF(Lists!$I$2:$I$200="Individual",ROW(Lists!$B$2:$B$200)),ROW(135:135))-1,1),"")</f>
        <v>Food Security Crisis in Karamoja Region</v>
      </c>
      <c r="B139" s="131" t="str">
        <f>VLOOKUP(A139,Lists!$B$2:$G$200,2,FALSE)</f>
        <v>UGA007</v>
      </c>
      <c r="C139" s="131" t="str">
        <f>VLOOKUP(B139,'INFORM Severity - hidden'!$C$5:$D$200,2,FALSE)</f>
        <v>Uganda</v>
      </c>
      <c r="D139" s="131" t="str">
        <f>VLOOKUP(A139,Lists!$B$2:$G$200,3,FALSE)</f>
        <v>UGA</v>
      </c>
      <c r="E139" s="132" t="str">
        <f>VLOOKUP(A139,Lists!$B$2:$G$200,5,FALSE)</f>
        <v>Drought,Violence,Epidemic</v>
      </c>
      <c r="F139" s="236">
        <f t="shared" si="20"/>
        <v>2.9</v>
      </c>
      <c r="G139" s="129">
        <f t="shared" si="21"/>
        <v>3</v>
      </c>
      <c r="H139" s="129" t="str">
        <f t="shared" si="22"/>
        <v>Medium</v>
      </c>
      <c r="I139" s="237" t="str">
        <f>INDEX(Trends!$D$3:$D$404,MATCH(B139,Trends!$C$3:$C$404,0))</f>
        <v>Stable</v>
      </c>
      <c r="J139" s="129" t="str">
        <f>VLOOKUP($B139,Reliability!$A$3:$I$170,9,FALSE)</f>
        <v>High</v>
      </c>
      <c r="K139" s="238">
        <f t="shared" si="23"/>
        <v>3.3</v>
      </c>
      <c r="L139" s="238">
        <f>VLOOKUP($B139,'Impact of the crisis'!$C$6:$N$170,12,FALSE)</f>
        <v>0.9</v>
      </c>
      <c r="M139" s="238">
        <f>VLOOKUP($B139,'Impact of the crisis'!$C$6:$AB$170,26,FALSE)</f>
        <v>4.0999999999999996</v>
      </c>
      <c r="N139" s="238">
        <f>VLOOKUP($B139,'Conditions of people affected'!$C$6:$R$170,16,FALSE)</f>
        <v>2.75</v>
      </c>
      <c r="O139" s="238">
        <f>VLOOKUP($B139,'Conditions of people affected'!$C$6:$R$170,9,FALSE)</f>
        <v>2.5</v>
      </c>
      <c r="P139" s="238">
        <f>VLOOKUP($B139,'Conditions of people affected'!$C$6:$R$170,15,FALSE)</f>
        <v>3</v>
      </c>
      <c r="Q139" s="238">
        <f t="shared" si="24"/>
        <v>2.7</v>
      </c>
      <c r="R139" s="238">
        <f>VLOOKUP($B139,'Complexity of the crisis'!$C$6:$AN$170,22,FALSE)</f>
        <v>3.6</v>
      </c>
      <c r="S139" s="238">
        <f>VLOOKUP($B139,'Complexity of the crisis'!$C$6:$AN$170,38,FALSE)</f>
        <v>1.5</v>
      </c>
      <c r="T139" s="133" t="str">
        <f>VLOOKUP(B139,Lists!$C$3:$E$163,3,FALSE)</f>
        <v>Africa</v>
      </c>
      <c r="U139" s="134">
        <f>VLOOKUP(B139,'INFORM Severity - hidden'!$C$5:$V$200,20,FALSE)</f>
        <v>44896</v>
      </c>
    </row>
    <row r="140" spans="1:21" x14ac:dyDescent="0.25">
      <c r="A140" s="130" t="str">
        <f t="array" ref="A140">IFERROR(INDEX(Lists!$B$2:$B$200,SMALL(IF(Lists!$I$2:$I$200="Individual",ROW(Lists!$B$2:$B$200)),ROW(136:136))-1,1),"")</f>
        <v>Conflict in Ukraine</v>
      </c>
      <c r="B140" s="131" t="str">
        <f>VLOOKUP(A140,Lists!$B$2:$G$200,2,FALSE)</f>
        <v>UKR002</v>
      </c>
      <c r="C140" s="131" t="str">
        <f>VLOOKUP(B140,'INFORM Severity - hidden'!$C$5:$D$200,2,FALSE)</f>
        <v>Ukraine</v>
      </c>
      <c r="D140" s="131" t="str">
        <f>VLOOKUP(A140,Lists!$B$2:$G$200,3,FALSE)</f>
        <v>UKR</v>
      </c>
      <c r="E140" s="132" t="str">
        <f>VLOOKUP(A140,Lists!$B$2:$G$200,5,FALSE)</f>
        <v>Conflict,Displacement</v>
      </c>
      <c r="F140" s="236">
        <f t="shared" si="20"/>
        <v>4.0999999999999996</v>
      </c>
      <c r="G140" s="129">
        <f t="shared" si="21"/>
        <v>5</v>
      </c>
      <c r="H140" s="129" t="str">
        <f t="shared" si="22"/>
        <v>Very High</v>
      </c>
      <c r="I140" s="237" t="str">
        <f>INDEX(Trends!$D$3:$D$404,MATCH(B140,Trends!$C$3:$C$404,0))</f>
        <v>Decreasing</v>
      </c>
      <c r="J140" s="129" t="str">
        <f>VLOOKUP($B140,Reliability!$A$3:$I$170,9,FALSE)</f>
        <v>Very High</v>
      </c>
      <c r="K140" s="238">
        <f t="shared" si="23"/>
        <v>5</v>
      </c>
      <c r="L140" s="238">
        <f>VLOOKUP($B140,'Impact of the crisis'!$C$6:$N$170,12,FALSE)</f>
        <v>4.9000000000000004</v>
      </c>
      <c r="M140" s="238">
        <f>VLOOKUP($B140,'Impact of the crisis'!$C$6:$AB$170,26,FALSE)</f>
        <v>5</v>
      </c>
      <c r="N140" s="238">
        <f>VLOOKUP($B140,'Conditions of people affected'!$C$6:$R$170,16,FALSE)</f>
        <v>4.5</v>
      </c>
      <c r="O140" s="238">
        <f>VLOOKUP($B140,'Conditions of people affected'!$C$6:$R$170,9,FALSE)</f>
        <v>5</v>
      </c>
      <c r="P140" s="238">
        <f>VLOOKUP($B140,'Conditions of people affected'!$C$6:$R$170,15,FALSE)</f>
        <v>4</v>
      </c>
      <c r="Q140" s="238">
        <f t="shared" si="24"/>
        <v>2.8</v>
      </c>
      <c r="R140" s="238">
        <f>VLOOKUP($B140,'Complexity of the crisis'!$C$6:$AN$170,22,FALSE)</f>
        <v>2.6</v>
      </c>
      <c r="S140" s="238">
        <f>VLOOKUP($B140,'Complexity of the crisis'!$C$6:$AN$170,38,FALSE)</f>
        <v>3</v>
      </c>
      <c r="T140" s="133" t="str">
        <f>VLOOKUP(B140,Lists!$C$3:$E$163,3,FALSE)</f>
        <v>Europe</v>
      </c>
      <c r="U140" s="134">
        <f>VLOOKUP(B140,'INFORM Severity - hidden'!$C$5:$V$200,20,FALSE)</f>
        <v>44957</v>
      </c>
    </row>
    <row r="141" spans="1:21" x14ac:dyDescent="0.25">
      <c r="A141" s="130" t="str">
        <f t="array" ref="A141">IFERROR(INDEX(Lists!$B$2:$B$200,SMALL(IF(Lists!$I$2:$I$200="Individual",ROW(Lists!$B$2:$B$200)),ROW(137:137))-1,1),"")</f>
        <v>Complex crisis in Venezuela</v>
      </c>
      <c r="B141" s="131" t="str">
        <f>VLOOKUP(A141,Lists!$B$2:$G$200,2,FALSE)</f>
        <v>VEN001</v>
      </c>
      <c r="C141" s="131" t="str">
        <f>VLOOKUP(B141,'INFORM Severity - hidden'!$C$5:$D$200,2,FALSE)</f>
        <v>Venezuela</v>
      </c>
      <c r="D141" s="131" t="str">
        <f>VLOOKUP(A141,Lists!$B$2:$G$200,3,FALSE)</f>
        <v>VEN</v>
      </c>
      <c r="E141" s="132" t="str">
        <f>VLOOKUP(A141,Lists!$B$2:$G$200,5,FALSE)</f>
        <v>Socio-political,Violence,Floods</v>
      </c>
      <c r="F141" s="236">
        <f t="shared" si="20"/>
        <v>4</v>
      </c>
      <c r="G141" s="129">
        <f t="shared" si="21"/>
        <v>4</v>
      </c>
      <c r="H141" s="129" t="str">
        <f t="shared" si="22"/>
        <v>High</v>
      </c>
      <c r="I141" s="237" t="str">
        <f>INDEX(Trends!$D$3:$D$404,MATCH(B141,Trends!$C$3:$C$404,0))</f>
        <v>Stable</v>
      </c>
      <c r="J141" s="129" t="str">
        <f>VLOOKUP($B141,Reliability!$A$3:$I$170,9,FALSE)</f>
        <v>High</v>
      </c>
      <c r="K141" s="238">
        <f t="shared" si="23"/>
        <v>4.4000000000000004</v>
      </c>
      <c r="L141" s="238">
        <f>VLOOKUP($B141,'Impact of the crisis'!$C$6:$N$170,12,FALSE)</f>
        <v>4.9000000000000004</v>
      </c>
      <c r="M141" s="238">
        <f>VLOOKUP($B141,'Impact of the crisis'!$C$6:$AB$170,26,FALSE)</f>
        <v>4</v>
      </c>
      <c r="N141" s="238">
        <f>VLOOKUP($B141,'Conditions of people affected'!$C$6:$R$170,16,FALSE)</f>
        <v>4</v>
      </c>
      <c r="O141" s="238">
        <f>VLOOKUP($B141,'Conditions of people affected'!$C$6:$R$170,9,FALSE)</f>
        <v>5</v>
      </c>
      <c r="P141" s="238">
        <f>VLOOKUP($B141,'Conditions of people affected'!$C$6:$R$170,15,FALSE)</f>
        <v>3</v>
      </c>
      <c r="Q141" s="238">
        <f t="shared" si="24"/>
        <v>3.8</v>
      </c>
      <c r="R141" s="238">
        <f>VLOOKUP($B141,'Complexity of the crisis'!$C$6:$AN$170,22,FALSE)</f>
        <v>3.5</v>
      </c>
      <c r="S141" s="238">
        <f>VLOOKUP($B141,'Complexity of the crisis'!$C$6:$AN$170,38,FALSE)</f>
        <v>4</v>
      </c>
      <c r="T141" s="133" t="str">
        <f>VLOOKUP(B141,Lists!$C$3:$E$163,3,FALSE)</f>
        <v>Americas</v>
      </c>
      <c r="U141" s="134">
        <f>VLOOKUP(B141,'INFORM Severity - hidden'!$C$5:$V$200,20,FALSE)</f>
        <v>44957</v>
      </c>
    </row>
    <row r="142" spans="1:21" x14ac:dyDescent="0.25">
      <c r="A142" s="130" t="str">
        <f t="array" ref="A142">IFERROR(INDEX(Lists!$B$2:$B$200,SMALL(IF(Lists!$I$2:$I$200="Individual",ROW(Lists!$B$2:$B$200)),ROW(138:138))-1,1),"")</f>
        <v>Conflict in Yemen</v>
      </c>
      <c r="B142" s="131" t="str">
        <f>VLOOKUP(A142,Lists!$B$2:$G$200,2,FALSE)</f>
        <v>YEM001</v>
      </c>
      <c r="C142" s="131" t="str">
        <f>VLOOKUP(B142,'INFORM Severity - hidden'!$C$5:$D$200,2,FALSE)</f>
        <v>Yemen</v>
      </c>
      <c r="D142" s="131" t="str">
        <f>VLOOKUP(A142,Lists!$B$2:$G$200,3,FALSE)</f>
        <v>YEM</v>
      </c>
      <c r="E142" s="132" t="str">
        <f>VLOOKUP(A142,Lists!$B$2:$G$200,5,FALSE)</f>
        <v>Conflict</v>
      </c>
      <c r="F142" s="236">
        <f t="shared" si="20"/>
        <v>4.5999999999999996</v>
      </c>
      <c r="G142" s="129">
        <f t="shared" si="21"/>
        <v>5</v>
      </c>
      <c r="H142" s="129" t="str">
        <f t="shared" si="22"/>
        <v>Very High</v>
      </c>
      <c r="I142" s="237" t="str">
        <f>INDEX(Trends!$D$3:$D$404,MATCH(B142,Trends!$C$3:$C$404,0))</f>
        <v>Decreasing</v>
      </c>
      <c r="J142" s="129" t="str">
        <f>VLOOKUP($B142,Reliability!$A$3:$I$170,9,FALSE)</f>
        <v>High</v>
      </c>
      <c r="K142" s="238">
        <f t="shared" si="23"/>
        <v>4.0999999999999996</v>
      </c>
      <c r="L142" s="238">
        <f>VLOOKUP($B142,'Impact of the crisis'!$C$6:$N$170,12,FALSE)</f>
        <v>4.8</v>
      </c>
      <c r="M142" s="238">
        <f>VLOOKUP($B142,'Impact of the crisis'!$C$6:$AB$170,26,FALSE)</f>
        <v>3.6</v>
      </c>
      <c r="N142" s="238">
        <f>VLOOKUP($B142,'Conditions of people affected'!$C$6:$R$170,16,FALSE)</f>
        <v>5</v>
      </c>
      <c r="O142" s="238">
        <f>VLOOKUP($B142,'Conditions of people affected'!$C$6:$R$170,9,FALSE)</f>
        <v>5</v>
      </c>
      <c r="P142" s="238">
        <f>VLOOKUP($B142,'Conditions of people affected'!$C$6:$R$170,15,FALSE)</f>
        <v>5</v>
      </c>
      <c r="Q142" s="238">
        <f t="shared" si="24"/>
        <v>4.2</v>
      </c>
      <c r="R142" s="238">
        <f>VLOOKUP($B142,'Complexity of the crisis'!$C$6:$AN$170,22,FALSE)</f>
        <v>3.9</v>
      </c>
      <c r="S142" s="238">
        <f>VLOOKUP($B142,'Complexity of the crisis'!$C$6:$AN$170,38,FALSE)</f>
        <v>4.5</v>
      </c>
      <c r="T142" s="133" t="str">
        <f>VLOOKUP(B142,Lists!$C$3:$E$163,3,FALSE)</f>
        <v>Middle east</v>
      </c>
      <c r="U142" s="134">
        <f>VLOOKUP(B142,'INFORM Severity - hidden'!$C$5:$V$200,20,FALSE)</f>
        <v>44897</v>
      </c>
    </row>
    <row r="143" spans="1:21" x14ac:dyDescent="0.25">
      <c r="A143" s="130" t="str">
        <f t="array" ref="A143">IFERROR(INDEX(Lists!$B$2:$B$200,SMALL(IF(Lists!$I$2:$I$200="Individual",ROW(Lists!$B$2:$B$200)),ROW(139:139))-1,1),"")</f>
        <v>Mixed migration flows in Yemen</v>
      </c>
      <c r="B143" s="131" t="str">
        <f>VLOOKUP(A143,Lists!$B$2:$G$200,2,FALSE)</f>
        <v>YEM002</v>
      </c>
      <c r="C143" s="131" t="str">
        <f>VLOOKUP(B143,'INFORM Severity - hidden'!$C$5:$D$200,2,FALSE)</f>
        <v>Yemen</v>
      </c>
      <c r="D143" s="131" t="str">
        <f>VLOOKUP(A143,Lists!$B$2:$G$200,3,FALSE)</f>
        <v>YEM</v>
      </c>
      <c r="E143" s="132" t="str">
        <f>VLOOKUP(A143,Lists!$B$2:$G$200,5,FALSE)</f>
        <v>Displacement</v>
      </c>
      <c r="F143" s="236">
        <f t="shared" si="20"/>
        <v>2.2999999999999998</v>
      </c>
      <c r="G143" s="129">
        <f t="shared" si="21"/>
        <v>3</v>
      </c>
      <c r="H143" s="129" t="str">
        <f t="shared" si="22"/>
        <v>Medium</v>
      </c>
      <c r="I143" s="237" t="str">
        <f>INDEX(Trends!$D$3:$D$404,MATCH(B143,Trends!$C$3:$C$404,0))</f>
        <v>Decreasing</v>
      </c>
      <c r="J143" s="129" t="str">
        <f>VLOOKUP($B143,Reliability!$A$3:$I$170,9,FALSE)</f>
        <v>High</v>
      </c>
      <c r="K143" s="238">
        <f t="shared" si="23"/>
        <v>2.2999999999999998</v>
      </c>
      <c r="L143" s="238">
        <f>VLOOKUP($B143,'Impact of the crisis'!$C$6:$N$170,12,FALSE)</f>
        <v>1.6</v>
      </c>
      <c r="M143" s="238">
        <f>VLOOKUP($B143,'Impact of the crisis'!$C$6:$AB$170,26,FALSE)</f>
        <v>2.6</v>
      </c>
      <c r="N143" s="238">
        <f>VLOOKUP($B143,'Conditions of people affected'!$C$6:$R$170,16,FALSE)</f>
        <v>1.35</v>
      </c>
      <c r="O143" s="238">
        <f>VLOOKUP($B143,'Conditions of people affected'!$C$6:$R$170,9,FALSE)</f>
        <v>1.7</v>
      </c>
      <c r="P143" s="238">
        <f>VLOOKUP($B143,'Conditions of people affected'!$C$6:$R$170,15,FALSE)</f>
        <v>1</v>
      </c>
      <c r="Q143" s="238">
        <f t="shared" si="24"/>
        <v>3.7</v>
      </c>
      <c r="R143" s="238">
        <f>VLOOKUP($B143,'Complexity of the crisis'!$C$6:$AN$170,22,FALSE)</f>
        <v>3.9</v>
      </c>
      <c r="S143" s="238">
        <f>VLOOKUP($B143,'Complexity of the crisis'!$C$6:$AN$170,38,FALSE)</f>
        <v>3.5</v>
      </c>
      <c r="T143" s="133" t="str">
        <f>VLOOKUP(B143,Lists!$C$3:$E$163,3,FALSE)</f>
        <v>Middle east</v>
      </c>
      <c r="U143" s="134">
        <f>VLOOKUP(B143,'INFORM Severity - hidden'!$C$5:$V$200,20,FALSE)</f>
        <v>44897</v>
      </c>
    </row>
    <row r="144" spans="1:21" x14ac:dyDescent="0.25">
      <c r="A144" s="130" t="str">
        <f t="array" ref="A144">IFERROR(INDEX(Lists!$B$2:$B$200,SMALL(IF(Lists!$I$2:$I$200="Individual",ROW(Lists!$B$2:$B$200)),ROW(140:140))-1,1),"")</f>
        <v>Drought in Zambia</v>
      </c>
      <c r="B144" s="131" t="str">
        <f>VLOOKUP(A144,Lists!$B$2:$G$200,2,FALSE)</f>
        <v>ZMB002</v>
      </c>
      <c r="C144" s="131" t="str">
        <f>VLOOKUP(B144,'INFORM Severity - hidden'!$C$5:$D$200,2,FALSE)</f>
        <v>Zambia</v>
      </c>
      <c r="D144" s="131" t="str">
        <f>VLOOKUP(A144,Lists!$B$2:$G$200,3,FALSE)</f>
        <v>ZMB</v>
      </c>
      <c r="E144" s="132" t="str">
        <f>VLOOKUP(A144,Lists!$B$2:$G$200,5,FALSE)</f>
        <v>Drought</v>
      </c>
      <c r="F144" s="236">
        <f t="shared" si="20"/>
        <v>2.9</v>
      </c>
      <c r="G144" s="129">
        <f t="shared" si="21"/>
        <v>3</v>
      </c>
      <c r="H144" s="129" t="str">
        <f t="shared" si="22"/>
        <v>Medium</v>
      </c>
      <c r="I144" s="237" t="str">
        <f>INDEX(Trends!$D$3:$D$404,MATCH(B144,Trends!$C$3:$C$404,0))</f>
        <v>Increasing</v>
      </c>
      <c r="J144" s="129" t="str">
        <f>VLOOKUP($B144,Reliability!$A$3:$I$170,9,FALSE)</f>
        <v>High</v>
      </c>
      <c r="K144" s="238">
        <f t="shared" si="23"/>
        <v>3.1</v>
      </c>
      <c r="L144" s="238">
        <f>VLOOKUP($B144,'Impact of the crisis'!$C$6:$N$170,12,FALSE)</f>
        <v>4.3</v>
      </c>
      <c r="M144" s="238">
        <f>VLOOKUP($B144,'Impact of the crisis'!$C$6:$AB$170,26,FALSE)</f>
        <v>2.2000000000000002</v>
      </c>
      <c r="N144" s="238">
        <f>VLOOKUP($B144,'Conditions of people affected'!$C$6:$R$170,16,FALSE)</f>
        <v>3.4</v>
      </c>
      <c r="O144" s="238">
        <f>VLOOKUP($B144,'Conditions of people affected'!$C$6:$R$170,9,FALSE)</f>
        <v>3.8</v>
      </c>
      <c r="P144" s="238">
        <f>VLOOKUP($B144,'Conditions of people affected'!$C$6:$R$170,15,FALSE)</f>
        <v>3</v>
      </c>
      <c r="Q144" s="238">
        <f t="shared" si="24"/>
        <v>1.9</v>
      </c>
      <c r="R144" s="238">
        <f>VLOOKUP($B144,'Complexity of the crisis'!$C$6:$AN$170,22,FALSE)</f>
        <v>1.8</v>
      </c>
      <c r="S144" s="238">
        <f>VLOOKUP($B144,'Complexity of the crisis'!$C$6:$AN$170,38,FALSE)</f>
        <v>2</v>
      </c>
      <c r="T144" s="133" t="str">
        <f>VLOOKUP(B144,Lists!$C$3:$E$163,3,FALSE)</f>
        <v>Africa</v>
      </c>
      <c r="U144" s="134">
        <f>VLOOKUP(B144,'INFORM Severity - hidden'!$C$5:$V$200,20,FALSE)</f>
        <v>44947</v>
      </c>
    </row>
    <row r="145" spans="1:21" x14ac:dyDescent="0.25">
      <c r="A145" s="130" t="str">
        <f t="array" ref="A145">IFERROR(INDEX(Lists!$B$2:$B$200,SMALL(IF(Lists!$I$2:$I$200="Individual",ROW(Lists!$B$2:$B$200)),ROW(141:141))-1,1),"")</f>
        <v>Complex crisis in Zimbabwe</v>
      </c>
      <c r="B145" s="131" t="str">
        <f>VLOOKUP(A145,Lists!$B$2:$G$200,2,FALSE)</f>
        <v>ZWE001</v>
      </c>
      <c r="C145" s="131" t="str">
        <f>VLOOKUP(B145,'INFORM Severity - hidden'!$C$5:$D$200,2,FALSE)</f>
        <v>Zimbabwe</v>
      </c>
      <c r="D145" s="131" t="str">
        <f>VLOOKUP(A145,Lists!$B$2:$G$200,3,FALSE)</f>
        <v>ZWE</v>
      </c>
      <c r="E145" s="132" t="str">
        <f>VLOOKUP(A145,Lists!$B$2:$G$200,5,FALSE)</f>
        <v>Socio-political,Drought</v>
      </c>
      <c r="F145" s="236">
        <f t="shared" si="20"/>
        <v>3.9</v>
      </c>
      <c r="G145" s="129">
        <f t="shared" si="21"/>
        <v>4</v>
      </c>
      <c r="H145" s="129" t="str">
        <f t="shared" si="22"/>
        <v>High</v>
      </c>
      <c r="I145" s="237" t="str">
        <f>INDEX(Trends!$D$3:$D$404,MATCH(B145,Trends!$C$3:$C$404,0))</f>
        <v>Increasing</v>
      </c>
      <c r="J145" s="129" t="str">
        <f>VLOOKUP($B145,Reliability!$A$3:$I$170,9,FALSE)</f>
        <v>High</v>
      </c>
      <c r="K145" s="238">
        <f t="shared" si="23"/>
        <v>3.8</v>
      </c>
      <c r="L145" s="238">
        <f>VLOOKUP($B145,'Impact of the crisis'!$C$6:$N$170,12,FALSE)</f>
        <v>4.5999999999999996</v>
      </c>
      <c r="M145" s="238">
        <f>VLOOKUP($B145,'Impact of the crisis'!$C$6:$AB$170,26,FALSE)</f>
        <v>3.3</v>
      </c>
      <c r="N145" s="238">
        <f>VLOOKUP($B145,'Conditions of people affected'!$C$6:$R$170,16,FALSE)</f>
        <v>4.3499999999999996</v>
      </c>
      <c r="O145" s="238">
        <f>VLOOKUP($B145,'Conditions of people affected'!$C$6:$R$170,9,FALSE)</f>
        <v>4.7</v>
      </c>
      <c r="P145" s="238">
        <f>VLOOKUP($B145,'Conditions of people affected'!$C$6:$R$170,15,FALSE)</f>
        <v>4</v>
      </c>
      <c r="Q145" s="238">
        <f t="shared" si="24"/>
        <v>3.2</v>
      </c>
      <c r="R145" s="238">
        <f>VLOOKUP($B145,'Complexity of the crisis'!$C$6:$AN$170,22,FALSE)</f>
        <v>3.3</v>
      </c>
      <c r="S145" s="238">
        <f>VLOOKUP($B145,'Complexity of the crisis'!$C$6:$AN$170,38,FALSE)</f>
        <v>3</v>
      </c>
      <c r="T145" s="133" t="str">
        <f>VLOOKUP(B145,Lists!$C$3:$E$163,3,FALSE)</f>
        <v>Africa</v>
      </c>
      <c r="U145" s="134">
        <f>VLOOKUP(B145,'INFORM Severity - hidden'!$C$5:$V$200,20,FALSE)</f>
        <v>44936</v>
      </c>
    </row>
  </sheetData>
  <autoFilter ref="A4:T143">
    <sortState ref="A5:T143">
      <sortCondition ref="G4:G143"/>
    </sortState>
  </autoFilter>
  <conditionalFormatting sqref="K5:K300">
    <cfRule type="cellIs" dxfId="619" priority="65" stopIfTrue="1" operator="between">
      <formula>4</formula>
      <formula>5</formula>
    </cfRule>
    <cfRule type="cellIs" dxfId="618" priority="71" stopIfTrue="1" operator="between">
      <formula>3</formula>
      <formula>4</formula>
    </cfRule>
    <cfRule type="cellIs" dxfId="617" priority="72" stopIfTrue="1" operator="between">
      <formula>2</formula>
      <formula>3</formula>
    </cfRule>
    <cfRule type="cellIs" dxfId="616" priority="73" stopIfTrue="1" operator="between">
      <formula>1</formula>
      <formula>2</formula>
    </cfRule>
    <cfRule type="cellIs" dxfId="615" priority="74" stopIfTrue="1" operator="between">
      <formula>0</formula>
      <formula>1</formula>
    </cfRule>
  </conditionalFormatting>
  <conditionalFormatting sqref="L5:M300">
    <cfRule type="cellIs" dxfId="614" priority="66" stopIfTrue="1" operator="between">
      <formula>4</formula>
      <formula>5</formula>
    </cfRule>
    <cfRule type="cellIs" dxfId="613" priority="67" stopIfTrue="1" operator="between">
      <formula>3</formula>
      <formula>4</formula>
    </cfRule>
    <cfRule type="cellIs" dxfId="612" priority="68" stopIfTrue="1" operator="between">
      <formula>2</formula>
      <formula>3</formula>
    </cfRule>
    <cfRule type="cellIs" dxfId="611" priority="69" stopIfTrue="1" operator="between">
      <formula>1</formula>
      <formula>2</formula>
    </cfRule>
    <cfRule type="cellIs" dxfId="610" priority="70" stopIfTrue="1" operator="between">
      <formula>0</formula>
      <formula>1</formula>
    </cfRule>
  </conditionalFormatting>
  <conditionalFormatting sqref="S5:S300">
    <cfRule type="cellIs" dxfId="609" priority="50" stopIfTrue="1" operator="between">
      <formula>4</formula>
      <formula>5</formula>
    </cfRule>
    <cfRule type="cellIs" dxfId="608" priority="51" stopIfTrue="1" operator="between">
      <formula>3</formula>
      <formula>4</formula>
    </cfRule>
    <cfRule type="cellIs" dxfId="607" priority="52" stopIfTrue="1" operator="between">
      <formula>2</formula>
      <formula>3</formula>
    </cfRule>
    <cfRule type="cellIs" dxfId="606" priority="53" stopIfTrue="1" operator="between">
      <formula>1</formula>
      <formula>2</formula>
    </cfRule>
    <cfRule type="cellIs" dxfId="605" priority="54" stopIfTrue="1" operator="between">
      <formula>0</formula>
      <formula>1</formula>
    </cfRule>
  </conditionalFormatting>
  <conditionalFormatting sqref="Q5:Q300">
    <cfRule type="cellIs" dxfId="604" priority="35" stopIfTrue="1" operator="between">
      <formula>4</formula>
      <formula>5</formula>
    </cfRule>
    <cfRule type="cellIs" dxfId="603" priority="36" stopIfTrue="1" operator="between">
      <formula>3</formula>
      <formula>4</formula>
    </cfRule>
    <cfRule type="cellIs" dxfId="602" priority="37" stopIfTrue="1" operator="between">
      <formula>2</formula>
      <formula>3</formula>
    </cfRule>
    <cfRule type="cellIs" dxfId="601" priority="38" stopIfTrue="1" operator="between">
      <formula>1</formula>
      <formula>2</formula>
    </cfRule>
    <cfRule type="cellIs" dxfId="600" priority="39" stopIfTrue="1" operator="between">
      <formula>0</formula>
      <formula>1</formula>
    </cfRule>
  </conditionalFormatting>
  <conditionalFormatting sqref="I5:I300">
    <cfRule type="cellIs" dxfId="599" priority="27" operator="equal">
      <formula>"Increasing"</formula>
    </cfRule>
    <cfRule type="cellIs" dxfId="598" priority="28" operator="equal">
      <formula>"Stable"</formula>
    </cfRule>
    <cfRule type="cellIs" dxfId="597" priority="29" operator="equal">
      <formula>"Decreasing"</formula>
    </cfRule>
  </conditionalFormatting>
  <conditionalFormatting sqref="R5:S300">
    <cfRule type="cellIs" dxfId="596" priority="45" stopIfTrue="1" operator="between">
      <formula>4</formula>
      <formula>5</formula>
    </cfRule>
    <cfRule type="cellIs" dxfId="595" priority="46" stopIfTrue="1" operator="between">
      <formula>3</formula>
      <formula>4</formula>
    </cfRule>
    <cfRule type="cellIs" dxfId="594" priority="47" stopIfTrue="1" operator="between">
      <formula>2</formula>
      <formula>3</formula>
    </cfRule>
    <cfRule type="cellIs" dxfId="593" priority="48" stopIfTrue="1" operator="between">
      <formula>1</formula>
      <formula>2</formula>
    </cfRule>
    <cfRule type="cellIs" dxfId="592" priority="49" stopIfTrue="1" operator="between">
      <formula>0</formula>
      <formula>1</formula>
    </cfRule>
  </conditionalFormatting>
  <conditionalFormatting sqref="G5:G300">
    <cfRule type="cellIs" dxfId="591" priority="17" stopIfTrue="1" operator="equal">
      <formula>5</formula>
    </cfRule>
    <cfRule type="cellIs" dxfId="590" priority="18" stopIfTrue="1" operator="equal">
      <formula>4</formula>
    </cfRule>
    <cfRule type="cellIs" dxfId="589" priority="19" stopIfTrue="1" operator="equal">
      <formula>3</formula>
    </cfRule>
    <cfRule type="cellIs" dxfId="588" priority="20" stopIfTrue="1" operator="equal">
      <formula>2</formula>
    </cfRule>
    <cfRule type="cellIs" dxfId="587" priority="21" stopIfTrue="1" operator="equal">
      <formula>1</formula>
    </cfRule>
  </conditionalFormatting>
  <conditionalFormatting sqref="H5:H300">
    <cfRule type="cellIs" dxfId="586" priority="12" stopIfTrue="1" operator="equal">
      <formula>"Very High"</formula>
    </cfRule>
    <cfRule type="cellIs" dxfId="585" priority="13" stopIfTrue="1" operator="equal">
      <formula>"High"</formula>
    </cfRule>
    <cfRule type="cellIs" dxfId="584" priority="14" stopIfTrue="1" operator="equal">
      <formula>"Medium"</formula>
    </cfRule>
    <cfRule type="cellIs" dxfId="583" priority="15" stopIfTrue="1" operator="equal">
      <formula>"Low"</formula>
    </cfRule>
    <cfRule type="cellIs" dxfId="582" priority="16" stopIfTrue="1" operator="equal">
      <formula>"Very Low"</formula>
    </cfRule>
  </conditionalFormatting>
  <conditionalFormatting sqref="N5:P300">
    <cfRule type="cellIs" dxfId="581" priority="7" stopIfTrue="1" operator="between">
      <formula>5</formula>
      <formula>5.9</formula>
    </cfRule>
    <cfRule type="cellIs" dxfId="580" priority="8" stopIfTrue="1" operator="between">
      <formula>4</formula>
      <formula>4.9</formula>
    </cfRule>
    <cfRule type="cellIs" dxfId="579" priority="9" stopIfTrue="1" operator="between">
      <formula>3</formula>
      <formula>3.9</formula>
    </cfRule>
    <cfRule type="cellIs" dxfId="578" priority="10" stopIfTrue="1" operator="between">
      <formula>2</formula>
      <formula>2.9</formula>
    </cfRule>
    <cfRule type="cellIs" dxfId="577" priority="11" stopIfTrue="1" operator="between">
      <formula>0</formula>
      <formula>1.9</formula>
    </cfRule>
  </conditionalFormatting>
  <conditionalFormatting sqref="J5:J300">
    <cfRule type="cellIs" dxfId="576" priority="2" stopIfTrue="1" operator="equal">
      <formula>"Very Low"</formula>
    </cfRule>
    <cfRule type="cellIs" dxfId="575" priority="3" stopIfTrue="1" operator="equal">
      <formula>"Low"</formula>
    </cfRule>
    <cfRule type="cellIs" dxfId="574" priority="4" stopIfTrue="1" operator="equal">
      <formula>"Medium"</formula>
    </cfRule>
    <cfRule type="cellIs" dxfId="573" priority="5" stopIfTrue="1" operator="equal">
      <formula>"High"</formula>
    </cfRule>
    <cfRule type="cellIs" dxfId="572" priority="6" stopIfTrue="1" operator="equal">
      <formula>"Very High"</formula>
    </cfRule>
  </conditionalFormatting>
  <conditionalFormatting sqref="A1:U300">
    <cfRule type="containsBlanks" priority="1" stopIfTrue="1">
      <formula>LEN(TRIM(A1))=0</formula>
    </cfRule>
  </conditionalFormatting>
  <pageMargins left="0.25" right="0.25" top="0.75" bottom="0.75" header="0.3" footer="0.3"/>
  <pageSetup paperSize="8" scale="80" fitToHeight="0"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U86"/>
  <sheetViews>
    <sheetView zoomScale="80" zoomScaleNormal="80" workbookViewId="0">
      <selection sqref="A1:U86"/>
    </sheetView>
  </sheetViews>
  <sheetFormatPr defaultColWidth="8.5703125" defaultRowHeight="15" x14ac:dyDescent="0.25"/>
  <cols>
    <col min="1" max="1" width="43.5703125" style="214" bestFit="1" customWidth="1"/>
    <col min="2" max="2" width="9.42578125" style="214" customWidth="1"/>
    <col min="3" max="3" width="17.5703125" style="214" customWidth="1"/>
    <col min="4" max="4" width="9.42578125" style="214" customWidth="1"/>
    <col min="5" max="5" width="27.42578125" style="214" bestFit="1" customWidth="1"/>
    <col min="6" max="7" width="9.42578125" style="214" customWidth="1"/>
    <col min="8" max="8" width="9.5703125" style="214" customWidth="1"/>
    <col min="9" max="9" width="13.5703125" style="214" customWidth="1"/>
    <col min="10" max="10" width="9.5703125" style="214" customWidth="1"/>
    <col min="11" max="20" width="9.42578125" style="214" customWidth="1"/>
    <col min="21" max="21" width="11.42578125" style="214" bestFit="1" customWidth="1"/>
    <col min="22" max="22" width="8.5703125" style="214" customWidth="1"/>
    <col min="23" max="16384" width="8.5703125" style="214"/>
  </cols>
  <sheetData>
    <row r="1" spans="1:21" ht="23.1" customHeight="1" x14ac:dyDescent="0.35">
      <c r="A1" s="127" t="str">
        <f>"INFORM Severity Index - all countries. Release: "&amp;About!$A$5&amp;""</f>
        <v>INFORM Severity Index - all countries. Release: January 2023</v>
      </c>
      <c r="B1" s="48"/>
      <c r="C1" s="48"/>
      <c r="D1" s="48"/>
      <c r="E1" s="48"/>
      <c r="F1" s="48"/>
      <c r="G1" s="48"/>
      <c r="H1" s="48"/>
      <c r="I1" s="48"/>
      <c r="J1" s="48"/>
      <c r="K1" s="48"/>
      <c r="L1" s="48"/>
      <c r="M1" s="48"/>
      <c r="N1" s="48"/>
      <c r="O1" s="48"/>
      <c r="P1" s="48"/>
      <c r="Q1" s="48"/>
      <c r="R1" s="48"/>
      <c r="S1" s="48"/>
      <c r="T1" s="48"/>
      <c r="U1" s="48"/>
    </row>
    <row r="2" spans="1:21" ht="96.75" customHeight="1" thickBot="1" x14ac:dyDescent="0.3">
      <c r="A2" s="11" t="s">
        <v>8196</v>
      </c>
      <c r="B2" s="11" t="s">
        <v>8198</v>
      </c>
      <c r="C2" s="11" t="s">
        <v>8199</v>
      </c>
      <c r="D2" s="5" t="s">
        <v>8200</v>
      </c>
      <c r="E2" s="11" t="s">
        <v>8201</v>
      </c>
      <c r="F2" s="71" t="s">
        <v>8202</v>
      </c>
      <c r="G2" s="72" t="s">
        <v>8203</v>
      </c>
      <c r="H2" s="71" t="s">
        <v>8203</v>
      </c>
      <c r="I2" s="73" t="s">
        <v>8204</v>
      </c>
      <c r="J2" s="73" t="s">
        <v>5</v>
      </c>
      <c r="K2" s="75" t="s">
        <v>8205</v>
      </c>
      <c r="L2" s="74" t="s">
        <v>8220</v>
      </c>
      <c r="M2" s="74" t="s">
        <v>8221</v>
      </c>
      <c r="N2" s="49" t="s">
        <v>8208</v>
      </c>
      <c r="O2" s="76" t="s">
        <v>5756</v>
      </c>
      <c r="P2" s="76" t="s">
        <v>8209</v>
      </c>
      <c r="Q2" s="77" t="s">
        <v>8210</v>
      </c>
      <c r="R2" s="78" t="s">
        <v>8211</v>
      </c>
      <c r="S2" s="78" t="s">
        <v>8212</v>
      </c>
      <c r="T2" s="52" t="s">
        <v>8213</v>
      </c>
      <c r="U2" s="126" t="s">
        <v>8214</v>
      </c>
    </row>
    <row r="3" spans="1:21" ht="18" hidden="1" customHeight="1" thickTop="1" x14ac:dyDescent="0.3">
      <c r="A3" s="46" t="s">
        <v>8215</v>
      </c>
      <c r="B3" s="46"/>
      <c r="C3" s="46"/>
      <c r="D3" s="46"/>
      <c r="E3" s="46"/>
      <c r="F3" s="41"/>
      <c r="G3" s="41"/>
      <c r="H3" s="41"/>
      <c r="I3" s="68"/>
      <c r="J3" s="41"/>
      <c r="K3" s="40"/>
      <c r="L3" s="39"/>
      <c r="M3" s="39"/>
      <c r="N3" s="40"/>
      <c r="O3" s="41"/>
      <c r="P3" s="41"/>
      <c r="Q3" s="40"/>
      <c r="R3" s="39"/>
      <c r="S3" s="39"/>
      <c r="T3" s="1"/>
      <c r="U3" s="110"/>
    </row>
    <row r="4" spans="1:21" ht="18" customHeight="1" thickTop="1" x14ac:dyDescent="0.3">
      <c r="A4" s="12" t="s">
        <v>8216</v>
      </c>
      <c r="B4" s="12"/>
      <c r="C4" s="12"/>
      <c r="D4" s="6" t="s">
        <v>8216</v>
      </c>
      <c r="E4" s="12"/>
      <c r="F4" s="34" t="s">
        <v>8217</v>
      </c>
      <c r="G4" s="34" t="s">
        <v>8217</v>
      </c>
      <c r="H4" s="34" t="s">
        <v>8218</v>
      </c>
      <c r="I4" s="34" t="s">
        <v>8219</v>
      </c>
      <c r="J4" s="34" t="s">
        <v>8218</v>
      </c>
      <c r="K4" s="34" t="s">
        <v>8217</v>
      </c>
      <c r="L4" s="34" t="s">
        <v>8217</v>
      </c>
      <c r="M4" s="34" t="s">
        <v>8217</v>
      </c>
      <c r="N4" s="34" t="s">
        <v>8217</v>
      </c>
      <c r="O4" s="34" t="s">
        <v>8217</v>
      </c>
      <c r="P4" s="34" t="s">
        <v>8217</v>
      </c>
      <c r="Q4" s="34" t="s">
        <v>8217</v>
      </c>
      <c r="R4" s="34" t="s">
        <v>8217</v>
      </c>
      <c r="S4" s="34" t="s">
        <v>8217</v>
      </c>
      <c r="T4" s="1"/>
      <c r="U4" s="110"/>
    </row>
    <row r="5" spans="1:21" x14ac:dyDescent="0.25">
      <c r="A5" s="135" t="str">
        <f t="array" ref="A5">IFERROR(INDEX(Lists!$B$2:$B$200,SMALL(IF(Lists!$H$2:$H$200="Yes",ROW(Lists!$B$2:$B$200)),ROW(1:1))-1,1),"")</f>
        <v>Complex crisis in Afghanistan</v>
      </c>
      <c r="B5" s="136" t="str">
        <f>VLOOKUP(A5,Lists!$B$2:$G$200,2,FALSE)</f>
        <v>AFG001</v>
      </c>
      <c r="C5" s="136" t="str">
        <f>VLOOKUP(B5,'INFORM Severity - hidden'!$C$5:$D$200,2,FALSE)</f>
        <v>Afghanistan</v>
      </c>
      <c r="D5" s="136" t="str">
        <f>VLOOKUP(A5,Lists!$B$2:$G$200,3,FALSE)</f>
        <v>AFG</v>
      </c>
      <c r="E5" s="136" t="str">
        <f>VLOOKUP(A5,Lists!$B$2:$G$200,5,FALSE)</f>
        <v>Conflict,Violence,Displacement,Drought,Earthquake,Socio-political</v>
      </c>
      <c r="F5" s="239">
        <f t="shared" ref="F5:F36" si="0">IF(OR(N5="x",K5="x"),"x",ROUND((5-GEOMEAN(((5-K5)/5*4+1),((5-N5)/5*4+1),((5-N5)/5*4+1)))/4*3.5+Q5*0.3,1))</f>
        <v>4.5</v>
      </c>
      <c r="G5" s="142">
        <f t="shared" ref="G5:G36" si="1">IF(F5="x","x",ROUNDUP(F5,0))</f>
        <v>5</v>
      </c>
      <c r="H5" s="142" t="str">
        <f t="shared" ref="H5:H36" si="2">IF(N5="x","x",IF(K5="x","x",(IF(G5=5,"Very High",IF(G5=4,"High",IF(G5=3,"Medium",IF(G5=2,"Low","Very Low")))))))</f>
        <v>Very High</v>
      </c>
      <c r="I5" s="240" t="str">
        <f>INDEX(Trends!$D$3:$D$404,MATCH(B5,Trends!$C$3:$C$404,0))</f>
        <v>Stable</v>
      </c>
      <c r="J5" s="142" t="str">
        <f>VLOOKUP($B5,Reliability!$A$3:$I$170,9,FALSE)</f>
        <v>Very High</v>
      </c>
      <c r="K5" s="241">
        <f t="shared" ref="K5:K36" si="3">IF(OR(M5="x",L5="x"),"x",ROUND((5-GEOMEAN(((5-L5)/5*4+1),((5-M5)/5*4+1),((5-M5)/5*4+1)))/4*5,1))</f>
        <v>4.7</v>
      </c>
      <c r="L5" s="241">
        <f>VLOOKUP($B5,'Impact of the crisis'!$C$6:$N$170,12,FALSE)</f>
        <v>4.9000000000000004</v>
      </c>
      <c r="M5" s="241">
        <f>VLOOKUP($B5,'Impact of the crisis'!$C$6:$AB$170,26,FALSE)</f>
        <v>4.5999999999999996</v>
      </c>
      <c r="N5" s="241">
        <f>VLOOKUP($B5,'Conditions of people affected'!$C$6:$R$170,16,FALSE)</f>
        <v>4.5</v>
      </c>
      <c r="O5" s="241">
        <f>VLOOKUP($B5,'Conditions of people affected'!$C$6:$R$170,9,FALSE)</f>
        <v>5</v>
      </c>
      <c r="P5" s="241">
        <f>VLOOKUP($B5,'Conditions of people affected'!$C$6:$R$170,15,FALSE)</f>
        <v>4</v>
      </c>
      <c r="Q5" s="241">
        <f t="shared" ref="Q5:Q36" si="4">IF(OR(S5="x",R5="x"),R5,ROUND((5-GEOMEAN(((5-R5)/5*4+1),((5-S5)/5*4+1)))/4*5,1))</f>
        <v>4.3</v>
      </c>
      <c r="R5" s="241">
        <f>VLOOKUP($B5,'Complexity of the crisis'!$C$6:$AN$170,22,FALSE)</f>
        <v>4</v>
      </c>
      <c r="S5" s="242">
        <f>VLOOKUP($B5,'Complexity of the crisis'!$C$6:$AN$170,38,FALSE)</f>
        <v>4.5</v>
      </c>
      <c r="T5" s="141" t="str">
        <f>VLOOKUP(B5,Lists!$C$3:$E$163,3,FALSE)</f>
        <v>Asia</v>
      </c>
      <c r="U5" s="153">
        <f>VLOOKUP(B5,'INFORM Severity - hidden'!$C$5:$V$200,20,FALSE)</f>
        <v>44956</v>
      </c>
    </row>
    <row r="6" spans="1:21" x14ac:dyDescent="0.25">
      <c r="A6" s="137" t="str">
        <f t="array" ref="A6">IFERROR(INDEX(Lists!$B$2:$B$200,SMALL(IF(Lists!$H$2:$H$200="Yes",ROW(Lists!$B$2:$B$200)),ROW(2:2))-1,1),"")</f>
        <v>Drought in South-West Angola</v>
      </c>
      <c r="B6" s="138" t="str">
        <f>VLOOKUP(A6,Lists!$B$2:$G$200,2,FALSE)</f>
        <v>AGO002</v>
      </c>
      <c r="C6" s="138" t="str">
        <f>VLOOKUP(B6,'INFORM Severity - hidden'!$C$5:$D$200,2,FALSE)</f>
        <v>Angola</v>
      </c>
      <c r="D6" s="138" t="str">
        <f>VLOOKUP(A6,Lists!$B$2:$G$200,3,FALSE)</f>
        <v>AGO</v>
      </c>
      <c r="E6" s="138" t="str">
        <f>VLOOKUP(A6,Lists!$B$2:$G$200,5,FALSE)</f>
        <v>Drought</v>
      </c>
      <c r="F6" s="239">
        <f t="shared" si="0"/>
        <v>3.1</v>
      </c>
      <c r="G6" s="142">
        <f t="shared" si="1"/>
        <v>4</v>
      </c>
      <c r="H6" s="142" t="str">
        <f t="shared" si="2"/>
        <v>High</v>
      </c>
      <c r="I6" s="240" t="str">
        <f>INDEX(Trends!$D$3:$D$404,MATCH(B6,Trends!$C$3:$C$404,0))</f>
        <v>Decreasing</v>
      </c>
      <c r="J6" s="142" t="str">
        <f>VLOOKUP($B6,Reliability!$A$3:$I$170,9,FALSE)</f>
        <v>High</v>
      </c>
      <c r="K6" s="241">
        <f t="shared" si="3"/>
        <v>2.8</v>
      </c>
      <c r="L6" s="241">
        <f>VLOOKUP($B6,'Impact of the crisis'!$C$6:$N$170,12,FALSE)</f>
        <v>3.7</v>
      </c>
      <c r="M6" s="241">
        <f>VLOOKUP($B6,'Impact of the crisis'!$C$6:$AB$170,26,FALSE)</f>
        <v>2.2000000000000002</v>
      </c>
      <c r="N6" s="241">
        <f>VLOOKUP($B6,'Conditions of people affected'!$C$6:$R$170,16,FALSE)</f>
        <v>3.85</v>
      </c>
      <c r="O6" s="241">
        <f>VLOOKUP($B6,'Conditions of people affected'!$C$6:$R$170,9,FALSE)</f>
        <v>3.7</v>
      </c>
      <c r="P6" s="241">
        <f>VLOOKUP($B6,'Conditions of people affected'!$C$6:$R$170,15,FALSE)</f>
        <v>4</v>
      </c>
      <c r="Q6" s="241">
        <f t="shared" si="4"/>
        <v>2.2000000000000002</v>
      </c>
      <c r="R6" s="241">
        <f>VLOOKUP($B6,'Complexity of the crisis'!$C$6:$AN$170,22,FALSE)</f>
        <v>3.1</v>
      </c>
      <c r="S6" s="242">
        <f>VLOOKUP($B6,'Complexity of the crisis'!$C$6:$AN$170,38,FALSE)</f>
        <v>1</v>
      </c>
      <c r="T6" s="141" t="str">
        <f>VLOOKUP(B6,Lists!$C$3:$E$163,3,FALSE)</f>
        <v>Africa</v>
      </c>
      <c r="U6" s="153">
        <f>VLOOKUP(B6,'INFORM Severity - hidden'!$C$5:$V$200,20,FALSE)</f>
        <v>44953</v>
      </c>
    </row>
    <row r="7" spans="1:21" x14ac:dyDescent="0.25">
      <c r="A7" s="137" t="str">
        <f t="array" ref="A7">IFERROR(INDEX(Lists!$B$2:$B$200,SMALL(IF(Lists!$H$2:$H$200="Yes",ROW(Lists!$B$2:$B$200)),ROW(3:3))-1,1),"")</f>
        <v>Nagorno-Karabakh Conflict in Armenia</v>
      </c>
      <c r="B7" s="138" t="str">
        <f>VLOOKUP(A7,Lists!$B$2:$G$200,2,FALSE)</f>
        <v>ARM002</v>
      </c>
      <c r="C7" s="138" t="str">
        <f>VLOOKUP(B7,'INFORM Severity - hidden'!$C$5:$D$200,2,FALSE)</f>
        <v>Armenia</v>
      </c>
      <c r="D7" s="138" t="str">
        <f>VLOOKUP(A7,Lists!$B$2:$G$200,3,FALSE)</f>
        <v>ARM</v>
      </c>
      <c r="E7" s="138" t="str">
        <f>VLOOKUP(A7,Lists!$B$2:$G$200,5,FALSE)</f>
        <v>Conflict,Displacement</v>
      </c>
      <c r="F7" s="239">
        <f t="shared" si="0"/>
        <v>1.3</v>
      </c>
      <c r="G7" s="142">
        <f t="shared" si="1"/>
        <v>2</v>
      </c>
      <c r="H7" s="142" t="str">
        <f t="shared" si="2"/>
        <v>Low</v>
      </c>
      <c r="I7" s="240" t="str">
        <f>INDEX(Trends!$D$3:$D$404,MATCH(B7,Trends!$C$3:$C$404,0))</f>
        <v>Stable</v>
      </c>
      <c r="J7" s="142" t="str">
        <f>VLOOKUP($B7,Reliability!$A$3:$I$170,9,FALSE)</f>
        <v>Medium</v>
      </c>
      <c r="K7" s="241">
        <f t="shared" si="3"/>
        <v>1.8</v>
      </c>
      <c r="L7" s="241">
        <f>VLOOKUP($B7,'Impact of the crisis'!$C$6:$N$170,12,FALSE)</f>
        <v>1.3</v>
      </c>
      <c r="M7" s="241">
        <f>VLOOKUP($B7,'Impact of the crisis'!$C$6:$AB$170,26,FALSE)</f>
        <v>2.1</v>
      </c>
      <c r="N7" s="241">
        <f>VLOOKUP($B7,'Conditions of people affected'!$C$6:$R$170,16,FALSE)</f>
        <v>0.85</v>
      </c>
      <c r="O7" s="241">
        <f>VLOOKUP($B7,'Conditions of people affected'!$C$6:$R$170,9,FALSE)</f>
        <v>0.7</v>
      </c>
      <c r="P7" s="241">
        <f>VLOOKUP($B7,'Conditions of people affected'!$C$6:$R$170,15,FALSE)</f>
        <v>1</v>
      </c>
      <c r="Q7" s="241">
        <f t="shared" si="4"/>
        <v>1.5</v>
      </c>
      <c r="R7" s="241">
        <f>VLOOKUP($B7,'Complexity of the crisis'!$C$6:$AN$170,22,FALSE)</f>
        <v>2</v>
      </c>
      <c r="S7" s="242">
        <f>VLOOKUP($B7,'Complexity of the crisis'!$C$6:$AN$170,38,FALSE)</f>
        <v>1</v>
      </c>
      <c r="T7" s="141" t="str">
        <f>VLOOKUP(B7,Lists!$C$3:$E$163,3,FALSE)</f>
        <v>Middle east</v>
      </c>
      <c r="U7" s="153">
        <f>VLOOKUP(B7,'INFORM Severity - hidden'!$C$5:$V$200,20,FALSE)</f>
        <v>44956</v>
      </c>
    </row>
    <row r="8" spans="1:21" x14ac:dyDescent="0.25">
      <c r="A8" s="137" t="str">
        <f t="array" ref="A8">IFERROR(INDEX(Lists!$B$2:$B$200,SMALL(IF(Lists!$H$2:$H$200="Yes",ROW(Lists!$B$2:$B$200)),ROW(4:4))-1,1),"")</f>
        <v>Nagorno-Karabakh conflict in Azerbaijan</v>
      </c>
      <c r="B8" s="138" t="str">
        <f>VLOOKUP(A8,Lists!$B$2:$G$200,2,FALSE)</f>
        <v>AZE002</v>
      </c>
      <c r="C8" s="138" t="str">
        <f>VLOOKUP(B8,'INFORM Severity - hidden'!$C$5:$D$200,2,FALSE)</f>
        <v>Azerbaijan</v>
      </c>
      <c r="D8" s="138" t="str">
        <f>VLOOKUP(A8,Lists!$B$2:$G$200,3,FALSE)</f>
        <v>AZE</v>
      </c>
      <c r="E8" s="138" t="str">
        <f>VLOOKUP(A8,Lists!$B$2:$G$200,5,FALSE)</f>
        <v>Conflict,Displacement</v>
      </c>
      <c r="F8" s="239">
        <f t="shared" si="0"/>
        <v>1.8</v>
      </c>
      <c r="G8" s="142">
        <f t="shared" si="1"/>
        <v>2</v>
      </c>
      <c r="H8" s="142" t="str">
        <f t="shared" si="2"/>
        <v>Low</v>
      </c>
      <c r="I8" s="240" t="str">
        <f>INDEX(Trends!$D$3:$D$404,MATCH(B8,Trends!$C$3:$C$404,0))</f>
        <v>Stable</v>
      </c>
      <c r="J8" s="142" t="str">
        <f>VLOOKUP($B8,Reliability!$A$3:$I$170,9,FALSE)</f>
        <v>Low</v>
      </c>
      <c r="K8" s="241">
        <f t="shared" si="3"/>
        <v>2.6</v>
      </c>
      <c r="L8" s="241">
        <f>VLOOKUP($B8,'Impact of the crisis'!$C$6:$N$170,12,FALSE)</f>
        <v>1.8</v>
      </c>
      <c r="M8" s="241">
        <f>VLOOKUP($B8,'Impact of the crisis'!$C$6:$AB$170,26,FALSE)</f>
        <v>3</v>
      </c>
      <c r="N8" s="241">
        <f>VLOOKUP($B8,'Conditions of people affected'!$C$6:$R$170,16,FALSE)</f>
        <v>1</v>
      </c>
      <c r="O8" s="241">
        <f>VLOOKUP($B8,'Conditions of people affected'!$C$6:$R$170,9,FALSE)</f>
        <v>0</v>
      </c>
      <c r="P8" s="241">
        <f>VLOOKUP($B8,'Conditions of people affected'!$C$6:$R$170,15,FALSE)</f>
        <v>2</v>
      </c>
      <c r="Q8" s="241">
        <f t="shared" si="4"/>
        <v>2.2000000000000002</v>
      </c>
      <c r="R8" s="241">
        <f>VLOOKUP($B8,'Complexity of the crisis'!$C$6:$AN$170,22,FALSE)</f>
        <v>2.4</v>
      </c>
      <c r="S8" s="242">
        <f>VLOOKUP($B8,'Complexity of the crisis'!$C$6:$AN$170,38,FALSE)</f>
        <v>2</v>
      </c>
      <c r="T8" s="141" t="str">
        <f>VLOOKUP(B8,Lists!$C$3:$E$163,3,FALSE)</f>
        <v>Middle east</v>
      </c>
      <c r="U8" s="153">
        <f>VLOOKUP(B8,'INFORM Severity - hidden'!$C$5:$V$200,20,FALSE)</f>
        <v>44956</v>
      </c>
    </row>
    <row r="9" spans="1:21" x14ac:dyDescent="0.25">
      <c r="A9" s="137" t="str">
        <f t="array" ref="A9">IFERROR(INDEX(Lists!$B$2:$B$200,SMALL(IF(Lists!$H$2:$H$200="Yes",ROW(Lists!$B$2:$B$200)),ROW(5:5))-1,1),"")</f>
        <v>Complex in Burundi</v>
      </c>
      <c r="B9" s="138" t="str">
        <f>VLOOKUP(A9,Lists!$B$2:$G$200,2,FALSE)</f>
        <v>BDI001</v>
      </c>
      <c r="C9" s="138" t="str">
        <f>VLOOKUP(B9,'INFORM Severity - hidden'!$C$5:$D$200,2,FALSE)</f>
        <v>Burundi</v>
      </c>
      <c r="D9" s="138" t="str">
        <f>VLOOKUP(A9,Lists!$B$2:$G$200,3,FALSE)</f>
        <v>BDI</v>
      </c>
      <c r="E9" s="138" t="str">
        <f>VLOOKUP(A9,Lists!$B$2:$G$200,5,FALSE)</f>
        <v>Violence,Displacement,Floods</v>
      </c>
      <c r="F9" s="239">
        <f t="shared" si="0"/>
        <v>3.5</v>
      </c>
      <c r="G9" s="142">
        <f t="shared" si="1"/>
        <v>4</v>
      </c>
      <c r="H9" s="142" t="str">
        <f t="shared" si="2"/>
        <v>High</v>
      </c>
      <c r="I9" s="240" t="str">
        <f>INDEX(Trends!$D$3:$D$404,MATCH(B9,Trends!$C$3:$C$404,0))</f>
        <v>Stable</v>
      </c>
      <c r="J9" s="142" t="str">
        <f>VLOOKUP($B9,Reliability!$A$3:$I$170,9,FALSE)</f>
        <v>High</v>
      </c>
      <c r="K9" s="241">
        <f t="shared" si="3"/>
        <v>3.9</v>
      </c>
      <c r="L9" s="241">
        <f>VLOOKUP($B9,'Impact of the crisis'!$C$6:$N$170,12,FALSE)</f>
        <v>4</v>
      </c>
      <c r="M9" s="241">
        <f>VLOOKUP($B9,'Impact of the crisis'!$C$6:$AB$170,26,FALSE)</f>
        <v>3.8</v>
      </c>
      <c r="N9" s="241">
        <f>VLOOKUP($B9,'Conditions of people affected'!$C$6:$R$170,16,FALSE)</f>
        <v>3.4</v>
      </c>
      <c r="O9" s="241">
        <f>VLOOKUP($B9,'Conditions of people affected'!$C$6:$R$170,9,FALSE)</f>
        <v>3.8</v>
      </c>
      <c r="P9" s="241">
        <f>VLOOKUP($B9,'Conditions of people affected'!$C$6:$R$170,15,FALSE)</f>
        <v>3</v>
      </c>
      <c r="Q9" s="241">
        <f t="shared" si="4"/>
        <v>3.3</v>
      </c>
      <c r="R9" s="241">
        <f>VLOOKUP($B9,'Complexity of the crisis'!$C$6:$AN$170,22,FALSE)</f>
        <v>3</v>
      </c>
      <c r="S9" s="242">
        <f>VLOOKUP($B9,'Complexity of the crisis'!$C$6:$AN$170,38,FALSE)</f>
        <v>3.5</v>
      </c>
      <c r="T9" s="141" t="str">
        <f>VLOOKUP(B9,Lists!$C$3:$E$163,3,FALSE)</f>
        <v>Africa</v>
      </c>
      <c r="U9" s="153">
        <f>VLOOKUP(B9,'INFORM Severity - hidden'!$C$5:$V$200,20,FALSE)</f>
        <v>44953</v>
      </c>
    </row>
    <row r="10" spans="1:21" x14ac:dyDescent="0.25">
      <c r="A10" s="137" t="str">
        <f t="array" ref="A10">IFERROR(INDEX(Lists!$B$2:$B$200,SMALL(IF(Lists!$H$2:$H$200="Yes",ROW(Lists!$B$2:$B$200)),ROW(6:6))-1,1),"")</f>
        <v>Conflict in Burkina Faso</v>
      </c>
      <c r="B10" s="138" t="str">
        <f>VLOOKUP(A10,Lists!$B$2:$G$200,2,FALSE)</f>
        <v>BFA002</v>
      </c>
      <c r="C10" s="138" t="str">
        <f>VLOOKUP(B10,'INFORM Severity - hidden'!$C$5:$D$200,2,FALSE)</f>
        <v>Burkina Faso</v>
      </c>
      <c r="D10" s="138" t="str">
        <f>VLOOKUP(A10,Lists!$B$2:$G$200,3,FALSE)</f>
        <v>BFA</v>
      </c>
      <c r="E10" s="138" t="str">
        <f>VLOOKUP(A10,Lists!$B$2:$G$200,5,FALSE)</f>
        <v>Conflict,Displacement,Violence</v>
      </c>
      <c r="F10" s="239">
        <f t="shared" si="0"/>
        <v>3.7</v>
      </c>
      <c r="G10" s="142">
        <f t="shared" si="1"/>
        <v>4</v>
      </c>
      <c r="H10" s="142" t="str">
        <f t="shared" si="2"/>
        <v>High</v>
      </c>
      <c r="I10" s="240" t="str">
        <f>INDEX(Trends!$D$3:$D$404,MATCH(B10,Trends!$C$3:$C$404,0))</f>
        <v>Decreasing</v>
      </c>
      <c r="J10" s="142" t="str">
        <f>VLOOKUP($B10,Reliability!$A$3:$I$170,9,FALSE)</f>
        <v>High</v>
      </c>
      <c r="K10" s="241">
        <f t="shared" si="3"/>
        <v>4.0999999999999996</v>
      </c>
      <c r="L10" s="241">
        <f>VLOOKUP($B10,'Impact of the crisis'!$C$6:$N$170,12,FALSE)</f>
        <v>4.5999999999999996</v>
      </c>
      <c r="M10" s="241">
        <f>VLOOKUP($B10,'Impact of the crisis'!$C$6:$AB$170,26,FALSE)</f>
        <v>3.8</v>
      </c>
      <c r="N10" s="241">
        <f>VLOOKUP($B10,'Conditions of people affected'!$C$6:$R$170,16,FALSE)</f>
        <v>3.6</v>
      </c>
      <c r="O10" s="241">
        <f>VLOOKUP($B10,'Conditions of people affected'!$C$6:$R$170,9,FALSE)</f>
        <v>4.2</v>
      </c>
      <c r="P10" s="241">
        <f>VLOOKUP($B10,'Conditions of people affected'!$C$6:$R$170,15,FALSE)</f>
        <v>3</v>
      </c>
      <c r="Q10" s="241">
        <f t="shared" si="4"/>
        <v>3.6</v>
      </c>
      <c r="R10" s="241">
        <f>VLOOKUP($B10,'Complexity of the crisis'!$C$6:$AN$170,22,FALSE)</f>
        <v>3.1</v>
      </c>
      <c r="S10" s="242">
        <f>VLOOKUP($B10,'Complexity of the crisis'!$C$6:$AN$170,38,FALSE)</f>
        <v>4</v>
      </c>
      <c r="T10" s="141" t="str">
        <f>VLOOKUP(B10,Lists!$C$3:$E$163,3,FALSE)</f>
        <v>Africa</v>
      </c>
      <c r="U10" s="153">
        <f>VLOOKUP(B10,'INFORM Severity - hidden'!$C$5:$V$200,20,FALSE)</f>
        <v>44925</v>
      </c>
    </row>
    <row r="11" spans="1:21" x14ac:dyDescent="0.25">
      <c r="A11" s="137" t="str">
        <f t="array" ref="A11">IFERROR(INDEX(Lists!$B$2:$B$200,SMALL(IF(Lists!$H$2:$H$200="Yes",ROW(Lists!$B$2:$B$200)),ROW(7:7))-1,1),"")</f>
        <v>Country level Brazil</v>
      </c>
      <c r="B11" s="138" t="str">
        <f>VLOOKUP(A11,Lists!$B$2:$G$200,2,FALSE)</f>
        <v>BRA001</v>
      </c>
      <c r="C11" s="138" t="str">
        <f>VLOOKUP(B11,'INFORM Severity - hidden'!$C$5:$D$200,2,FALSE)</f>
        <v>Brazil</v>
      </c>
      <c r="D11" s="138" t="str">
        <f>VLOOKUP(A11,Lists!$B$2:$G$200,3,FALSE)</f>
        <v>BRA</v>
      </c>
      <c r="E11" s="138" t="str">
        <f>VLOOKUP(A11,Lists!$B$2:$G$200,5,FALSE)</f>
        <v>Displacement,Floods</v>
      </c>
      <c r="F11" s="239">
        <f t="shared" si="0"/>
        <v>2.7</v>
      </c>
      <c r="G11" s="142">
        <f t="shared" si="1"/>
        <v>3</v>
      </c>
      <c r="H11" s="142" t="str">
        <f t="shared" si="2"/>
        <v>Medium</v>
      </c>
      <c r="I11" s="240" t="str">
        <f>INDEX(Trends!$D$3:$D$404,MATCH(B11,Trends!$C$3:$C$404,0))</f>
        <v>Increasing</v>
      </c>
      <c r="J11" s="142" t="str">
        <f>VLOOKUP($B11,Reliability!$A$3:$I$170,9,FALSE)</f>
        <v>Very High</v>
      </c>
      <c r="K11" s="241">
        <f t="shared" si="3"/>
        <v>3.9</v>
      </c>
      <c r="L11" s="241">
        <f>VLOOKUP($B11,'Impact of the crisis'!$C$6:$N$170,12,FALSE)</f>
        <v>4.5999999999999996</v>
      </c>
      <c r="M11" s="241">
        <f>VLOOKUP($B11,'Impact of the crisis'!$C$6:$AB$170,26,FALSE)</f>
        <v>3.5</v>
      </c>
      <c r="N11" s="241">
        <f>VLOOKUP($B11,'Conditions of people affected'!$C$6:$R$170,16,FALSE)</f>
        <v>1.75</v>
      </c>
      <c r="O11" s="241">
        <f>VLOOKUP($B11,'Conditions of people affected'!$C$6:$R$170,9,FALSE)</f>
        <v>2.5</v>
      </c>
      <c r="P11" s="241">
        <f>VLOOKUP($B11,'Conditions of people affected'!$C$6:$R$170,15,FALSE)</f>
        <v>1</v>
      </c>
      <c r="Q11" s="241">
        <f t="shared" si="4"/>
        <v>3</v>
      </c>
      <c r="R11" s="241">
        <f>VLOOKUP($B11,'Complexity of the crisis'!$C$6:$AN$170,22,FALSE)</f>
        <v>2.9</v>
      </c>
      <c r="S11" s="242">
        <f>VLOOKUP($B11,'Complexity of the crisis'!$C$6:$AN$170,38,FALSE)</f>
        <v>3</v>
      </c>
      <c r="T11" s="141" t="str">
        <f>VLOOKUP(B11,Lists!$C$3:$E$163,3,FALSE)</f>
        <v>Americas</v>
      </c>
      <c r="U11" s="153">
        <f>VLOOKUP(B11,'INFORM Severity - hidden'!$C$5:$V$200,20,FALSE)</f>
        <v>44957</v>
      </c>
    </row>
    <row r="12" spans="1:21" x14ac:dyDescent="0.25">
      <c r="A12" s="137" t="str">
        <f t="array" ref="A12">IFERROR(INDEX(Lists!$B$2:$B$200,SMALL(IF(Lists!$H$2:$H$200="Yes",ROW(Lists!$B$2:$B$200)),ROW(8:8))-1,1),"")</f>
        <v>Complex crisis in CAR</v>
      </c>
      <c r="B12" s="138" t="str">
        <f>VLOOKUP(A12,Lists!$B$2:$G$200,2,FALSE)</f>
        <v>CAF001</v>
      </c>
      <c r="C12" s="138" t="str">
        <f>VLOOKUP(B12,'INFORM Severity - hidden'!$C$5:$D$200,2,FALSE)</f>
        <v>CAR</v>
      </c>
      <c r="D12" s="138" t="str">
        <f>VLOOKUP(A12,Lists!$B$2:$G$200,3,FALSE)</f>
        <v>CAF</v>
      </c>
      <c r="E12" s="138" t="str">
        <f>VLOOKUP(A12,Lists!$B$2:$G$200,5,FALSE)</f>
        <v>Conflict,Displacement</v>
      </c>
      <c r="F12" s="239">
        <f t="shared" si="0"/>
        <v>4.0999999999999996</v>
      </c>
      <c r="G12" s="142">
        <f t="shared" si="1"/>
        <v>5</v>
      </c>
      <c r="H12" s="142" t="str">
        <f t="shared" si="2"/>
        <v>Very High</v>
      </c>
      <c r="I12" s="240" t="str">
        <f>INDEX(Trends!$D$3:$D$404,MATCH(B12,Trends!$C$3:$C$404,0))</f>
        <v>Stable</v>
      </c>
      <c r="J12" s="142" t="str">
        <f>VLOOKUP($B12,Reliability!$A$3:$I$170,9,FALSE)</f>
        <v>Very High</v>
      </c>
      <c r="K12" s="241">
        <f t="shared" si="3"/>
        <v>4.2</v>
      </c>
      <c r="L12" s="241">
        <f>VLOOKUP($B12,'Impact of the crisis'!$C$6:$N$170,12,FALSE)</f>
        <v>4.4000000000000004</v>
      </c>
      <c r="M12" s="241">
        <f>VLOOKUP($B12,'Impact of the crisis'!$C$6:$AB$170,26,FALSE)</f>
        <v>4.0999999999999996</v>
      </c>
      <c r="N12" s="241">
        <f>VLOOKUP($B12,'Conditions of people affected'!$C$6:$R$170,16,FALSE)</f>
        <v>4.0999999999999996</v>
      </c>
      <c r="O12" s="241">
        <f>VLOOKUP($B12,'Conditions of people affected'!$C$6:$R$170,9,FALSE)</f>
        <v>4.2</v>
      </c>
      <c r="P12" s="241">
        <f>VLOOKUP($B12,'Conditions of people affected'!$C$6:$R$170,15,FALSE)</f>
        <v>4</v>
      </c>
      <c r="Q12" s="241">
        <f t="shared" si="4"/>
        <v>4</v>
      </c>
      <c r="R12" s="241">
        <f>VLOOKUP($B12,'Complexity of the crisis'!$C$6:$AN$170,22,FALSE)</f>
        <v>3.9</v>
      </c>
      <c r="S12" s="242">
        <f>VLOOKUP($B12,'Complexity of the crisis'!$C$6:$AN$170,38,FALSE)</f>
        <v>4</v>
      </c>
      <c r="T12" s="141" t="str">
        <f>VLOOKUP(B12,Lists!$C$3:$E$163,3,FALSE)</f>
        <v>Africa</v>
      </c>
      <c r="U12" s="153">
        <f>VLOOKUP(B12,'INFORM Severity - hidden'!$C$5:$V$200,20,FALSE)</f>
        <v>44935</v>
      </c>
    </row>
    <row r="13" spans="1:21" x14ac:dyDescent="0.25">
      <c r="A13" s="137" t="str">
        <f t="array" ref="A13">IFERROR(INDEX(Lists!$B$2:$B$200,SMALL(IF(Lists!$H$2:$H$200="Yes",ROW(Lists!$B$2:$B$200)),ROW(9:9))-1,1),"")</f>
        <v>Venezuela displacement in Chile</v>
      </c>
      <c r="B13" s="138" t="str">
        <f>VLOOKUP(A13,Lists!$B$2:$G$200,2,FALSE)</f>
        <v>CHL002</v>
      </c>
      <c r="C13" s="138" t="str">
        <f>VLOOKUP(B13,'INFORM Severity - hidden'!$C$5:$D$200,2,FALSE)</f>
        <v>Chile</v>
      </c>
      <c r="D13" s="138" t="str">
        <f>VLOOKUP(A13,Lists!$B$2:$G$200,3,FALSE)</f>
        <v>CHL</v>
      </c>
      <c r="E13" s="138" t="str">
        <f>VLOOKUP(A13,Lists!$B$2:$G$200,5,FALSE)</f>
        <v>Displacement</v>
      </c>
      <c r="F13" s="239">
        <f t="shared" si="0"/>
        <v>2.5</v>
      </c>
      <c r="G13" s="142">
        <f t="shared" si="1"/>
        <v>3</v>
      </c>
      <c r="H13" s="142" t="str">
        <f t="shared" si="2"/>
        <v>Medium</v>
      </c>
      <c r="I13" s="240" t="str">
        <f>INDEX(Trends!$D$3:$D$404,MATCH(B13,Trends!$C$3:$C$404,0))</f>
        <v>Decreasing</v>
      </c>
      <c r="J13" s="142" t="str">
        <f>VLOOKUP($B13,Reliability!$A$3:$I$170,9,FALSE)</f>
        <v>Very High</v>
      </c>
      <c r="K13" s="241">
        <f t="shared" si="3"/>
        <v>3.7</v>
      </c>
      <c r="L13" s="241">
        <f>VLOOKUP($B13,'Impact of the crisis'!$C$6:$N$170,12,FALSE)</f>
        <v>4.8</v>
      </c>
      <c r="M13" s="241">
        <f>VLOOKUP($B13,'Impact of the crisis'!$C$6:$AB$170,26,FALSE)</f>
        <v>2.8</v>
      </c>
      <c r="N13" s="241">
        <f>VLOOKUP($B13,'Conditions of people affected'!$C$6:$R$170,16,FALSE)</f>
        <v>2.4</v>
      </c>
      <c r="O13" s="241">
        <f>VLOOKUP($B13,'Conditions of people affected'!$C$6:$R$170,9,FALSE)</f>
        <v>2.8</v>
      </c>
      <c r="P13" s="241">
        <f>VLOOKUP($B13,'Conditions of people affected'!$C$6:$R$170,15,FALSE)</f>
        <v>2</v>
      </c>
      <c r="Q13" s="241">
        <f t="shared" si="4"/>
        <v>1.7</v>
      </c>
      <c r="R13" s="241">
        <f>VLOOKUP($B13,'Complexity of the crisis'!$C$6:$AN$170,22,FALSE)</f>
        <v>1.3</v>
      </c>
      <c r="S13" s="242">
        <f>VLOOKUP($B13,'Complexity of the crisis'!$C$6:$AN$170,38,FALSE)</f>
        <v>2</v>
      </c>
      <c r="T13" s="141" t="str">
        <f>VLOOKUP(B13,Lists!$C$3:$E$163,3,FALSE)</f>
        <v>Americas</v>
      </c>
      <c r="U13" s="153">
        <f>VLOOKUP(B13,'INFORM Severity - hidden'!$C$5:$V$200,20,FALSE)</f>
        <v>44918</v>
      </c>
    </row>
    <row r="14" spans="1:21" x14ac:dyDescent="0.25">
      <c r="A14" s="137" t="str">
        <f t="array" ref="A14">IFERROR(INDEX(Lists!$B$2:$B$200,SMALL(IF(Lists!$H$2:$H$200="Yes",ROW(Lists!$B$2:$B$200)),ROW(10:10))-1,1),"")</f>
        <v>Multiple crises in Cameroon</v>
      </c>
      <c r="B14" s="138" t="str">
        <f>VLOOKUP(A14,Lists!$B$2:$G$200,2,FALSE)</f>
        <v>CMR001</v>
      </c>
      <c r="C14" s="138" t="str">
        <f>VLOOKUP(B14,'INFORM Severity - hidden'!$C$5:$D$200,2,FALSE)</f>
        <v>Cameroon</v>
      </c>
      <c r="D14" s="138" t="str">
        <f>VLOOKUP(A14,Lists!$B$2:$G$200,3,FALSE)</f>
        <v>CMR</v>
      </c>
      <c r="E14" s="138" t="str">
        <f>VLOOKUP(A14,Lists!$B$2:$G$200,5,FALSE)</f>
        <v>Conflict,Displacement</v>
      </c>
      <c r="F14" s="239">
        <f t="shared" si="0"/>
        <v>4</v>
      </c>
      <c r="G14" s="142">
        <f t="shared" si="1"/>
        <v>4</v>
      </c>
      <c r="H14" s="142" t="str">
        <f t="shared" si="2"/>
        <v>High</v>
      </c>
      <c r="I14" s="240" t="str">
        <f>INDEX(Trends!$D$3:$D$404,MATCH(B14,Trends!$C$3:$C$404,0))</f>
        <v>Stable</v>
      </c>
      <c r="J14" s="142" t="str">
        <f>VLOOKUP($B14,Reliability!$A$3:$I$170,9,FALSE)</f>
        <v>High</v>
      </c>
      <c r="K14" s="241">
        <f t="shared" si="3"/>
        <v>4.0999999999999996</v>
      </c>
      <c r="L14" s="241">
        <f>VLOOKUP($B14,'Impact of the crisis'!$C$6:$N$170,12,FALSE)</f>
        <v>4.7</v>
      </c>
      <c r="M14" s="241">
        <f>VLOOKUP($B14,'Impact of the crisis'!$C$6:$AB$170,26,FALSE)</f>
        <v>3.7</v>
      </c>
      <c r="N14" s="241">
        <f>VLOOKUP($B14,'Conditions of people affected'!$C$6:$R$170,16,FALSE)</f>
        <v>4.1500000000000004</v>
      </c>
      <c r="O14" s="241">
        <f>VLOOKUP($B14,'Conditions of people affected'!$C$6:$R$170,9,FALSE)</f>
        <v>4.3</v>
      </c>
      <c r="P14" s="241">
        <f>VLOOKUP($B14,'Conditions of people affected'!$C$6:$R$170,15,FALSE)</f>
        <v>4</v>
      </c>
      <c r="Q14" s="241">
        <f t="shared" si="4"/>
        <v>3.6</v>
      </c>
      <c r="R14" s="241">
        <f>VLOOKUP($B14,'Complexity of the crisis'!$C$6:$AN$170,22,FALSE)</f>
        <v>3.7</v>
      </c>
      <c r="S14" s="242">
        <f>VLOOKUP($B14,'Complexity of the crisis'!$C$6:$AN$170,38,FALSE)</f>
        <v>3.5</v>
      </c>
      <c r="T14" s="141" t="str">
        <f>VLOOKUP(B14,Lists!$C$3:$E$163,3,FALSE)</f>
        <v>Africa</v>
      </c>
      <c r="U14" s="153">
        <f>VLOOKUP(B14,'INFORM Severity - hidden'!$C$5:$V$200,20,FALSE)</f>
        <v>44897</v>
      </c>
    </row>
    <row r="15" spans="1:21" x14ac:dyDescent="0.25">
      <c r="A15" s="137" t="str">
        <f t="array" ref="A15">IFERROR(INDEX(Lists!$B$2:$B$200,SMALL(IF(Lists!$H$2:$H$200="Yes",ROW(Lists!$B$2:$B$200)),ROW(11:11))-1,1),"")</f>
        <v>Complex crisis in DRC</v>
      </c>
      <c r="B15" s="138" t="str">
        <f>VLOOKUP(A15,Lists!$B$2:$G$200,2,FALSE)</f>
        <v>COD001</v>
      </c>
      <c r="C15" s="138" t="str">
        <f>VLOOKUP(B15,'INFORM Severity - hidden'!$C$5:$D$200,2,FALSE)</f>
        <v>DRC</v>
      </c>
      <c r="D15" s="138" t="str">
        <f>VLOOKUP(A15,Lists!$B$2:$G$200,3,FALSE)</f>
        <v>COD</v>
      </c>
      <c r="E15" s="138" t="str">
        <f>VLOOKUP(A15,Lists!$B$2:$G$200,5,FALSE)</f>
        <v>Conflict,Displacement,Socio-political</v>
      </c>
      <c r="F15" s="239">
        <f t="shared" si="0"/>
        <v>4.2</v>
      </c>
      <c r="G15" s="142">
        <f t="shared" si="1"/>
        <v>5</v>
      </c>
      <c r="H15" s="142" t="str">
        <f t="shared" si="2"/>
        <v>Very High</v>
      </c>
      <c r="I15" s="240" t="str">
        <f>INDEX(Trends!$D$3:$D$404,MATCH(B15,Trends!$C$3:$C$404,0))</f>
        <v>Stable</v>
      </c>
      <c r="J15" s="142" t="str">
        <f>VLOOKUP($B15,Reliability!$A$3:$I$170,9,FALSE)</f>
        <v>High</v>
      </c>
      <c r="K15" s="241">
        <f t="shared" si="3"/>
        <v>4.5</v>
      </c>
      <c r="L15" s="241">
        <f>VLOOKUP($B15,'Impact of the crisis'!$C$6:$N$170,12,FALSE)</f>
        <v>5</v>
      </c>
      <c r="M15" s="241">
        <f>VLOOKUP($B15,'Impact of the crisis'!$C$6:$AB$170,26,FALSE)</f>
        <v>4.2</v>
      </c>
      <c r="N15" s="241">
        <f>VLOOKUP($B15,'Conditions of people affected'!$C$6:$R$170,16,FALSE)</f>
        <v>4</v>
      </c>
      <c r="O15" s="241">
        <f>VLOOKUP($B15,'Conditions of people affected'!$C$6:$R$170,9,FALSE)</f>
        <v>5</v>
      </c>
      <c r="P15" s="241">
        <f>VLOOKUP($B15,'Conditions of people affected'!$C$6:$R$170,15,FALSE)</f>
        <v>3</v>
      </c>
      <c r="Q15" s="241">
        <f t="shared" si="4"/>
        <v>4.4000000000000004</v>
      </c>
      <c r="R15" s="241">
        <f>VLOOKUP($B15,'Complexity of the crisis'!$C$6:$AN$170,22,FALSE)</f>
        <v>4.3</v>
      </c>
      <c r="S15" s="242">
        <f>VLOOKUP($B15,'Complexity of the crisis'!$C$6:$AN$170,38,FALSE)</f>
        <v>4.5</v>
      </c>
      <c r="T15" s="141" t="str">
        <f>VLOOKUP(B15,Lists!$C$3:$E$163,3,FALSE)</f>
        <v>Africa</v>
      </c>
      <c r="U15" s="153">
        <f>VLOOKUP(B15,'INFORM Severity - hidden'!$C$5:$V$200,20,FALSE)</f>
        <v>44895</v>
      </c>
    </row>
    <row r="16" spans="1:21" x14ac:dyDescent="0.25">
      <c r="A16" s="137" t="str">
        <f t="array" ref="A16">IFERROR(INDEX(Lists!$B$2:$B$200,SMALL(IF(Lists!$H$2:$H$200="Yes",ROW(Lists!$B$2:$B$200)),ROW(12:12))-1,1),"")</f>
        <v>Complex crisis in Congo</v>
      </c>
      <c r="B16" s="138" t="str">
        <f>VLOOKUP(A16,Lists!$B$2:$G$200,2,FALSE)</f>
        <v>COG001</v>
      </c>
      <c r="C16" s="138" t="str">
        <f>VLOOKUP(B16,'INFORM Severity - hidden'!$C$5:$D$200,2,FALSE)</f>
        <v>Congo</v>
      </c>
      <c r="D16" s="138" t="str">
        <f>VLOOKUP(A16,Lists!$B$2:$G$200,3,FALSE)</f>
        <v>COG</v>
      </c>
      <c r="E16" s="138" t="str">
        <f>VLOOKUP(A16,Lists!$B$2:$G$200,5,FALSE)</f>
        <v>Conflict</v>
      </c>
      <c r="F16" s="239">
        <f t="shared" si="0"/>
        <v>2.2000000000000002</v>
      </c>
      <c r="G16" s="142">
        <f t="shared" si="1"/>
        <v>3</v>
      </c>
      <c r="H16" s="142" t="str">
        <f t="shared" si="2"/>
        <v>Medium</v>
      </c>
      <c r="I16" s="240" t="str">
        <f>INDEX(Trends!$D$3:$D$404,MATCH(B16,Trends!$C$3:$C$404,0))</f>
        <v>Stable</v>
      </c>
      <c r="J16" s="142" t="str">
        <f>VLOOKUP($B16,Reliability!$A$3:$I$170,9,FALSE)</f>
        <v>High</v>
      </c>
      <c r="K16" s="241">
        <f t="shared" si="3"/>
        <v>2.5</v>
      </c>
      <c r="L16" s="241">
        <f>VLOOKUP($B16,'Impact of the crisis'!$C$6:$N$170,12,FALSE)</f>
        <v>3.1</v>
      </c>
      <c r="M16" s="241">
        <f>VLOOKUP($B16,'Impact of the crisis'!$C$6:$AB$170,26,FALSE)</f>
        <v>2.1</v>
      </c>
      <c r="N16" s="241">
        <f>VLOOKUP($B16,'Conditions of people affected'!$C$6:$R$170,16,FALSE)</f>
        <v>2</v>
      </c>
      <c r="O16" s="241">
        <f>VLOOKUP($B16,'Conditions of people affected'!$C$6:$R$170,9,FALSE)</f>
        <v>1</v>
      </c>
      <c r="P16" s="241">
        <f>VLOOKUP($B16,'Conditions of people affected'!$C$6:$R$170,15,FALSE)</f>
        <v>3</v>
      </c>
      <c r="Q16" s="241">
        <f t="shared" si="4"/>
        <v>2.1</v>
      </c>
      <c r="R16" s="241">
        <f>VLOOKUP($B16,'Complexity of the crisis'!$C$6:$AN$170,22,FALSE)</f>
        <v>2.9</v>
      </c>
      <c r="S16" s="242">
        <f>VLOOKUP($B16,'Complexity of the crisis'!$C$6:$AN$170,38,FALSE)</f>
        <v>1</v>
      </c>
      <c r="T16" s="141" t="str">
        <f>VLOOKUP(B16,Lists!$C$3:$E$163,3,FALSE)</f>
        <v>Africa</v>
      </c>
      <c r="U16" s="153">
        <f>VLOOKUP(B16,'INFORM Severity - hidden'!$C$5:$V$200,20,FALSE)</f>
        <v>44953</v>
      </c>
    </row>
    <row r="17" spans="1:21" x14ac:dyDescent="0.25">
      <c r="A17" s="137" t="str">
        <f t="array" ref="A17">IFERROR(INDEX(Lists!$B$2:$B$200,SMALL(IF(Lists!$H$2:$H$200="Yes",ROW(Lists!$B$2:$B$200)),ROW(13:13))-1,1),"")</f>
        <v>Complex crisis in Colombia</v>
      </c>
      <c r="B17" s="138" t="str">
        <f>VLOOKUP(A17,Lists!$B$2:$G$200,2,FALSE)</f>
        <v>COL001</v>
      </c>
      <c r="C17" s="138" t="str">
        <f>VLOOKUP(B17,'INFORM Severity - hidden'!$C$5:$D$200,2,FALSE)</f>
        <v>Colombia</v>
      </c>
      <c r="D17" s="138" t="str">
        <f>VLOOKUP(A17,Lists!$B$2:$G$200,3,FALSE)</f>
        <v>COL</v>
      </c>
      <c r="E17" s="138" t="str">
        <f>VLOOKUP(A17,Lists!$B$2:$G$200,5,FALSE)</f>
        <v>Socio-political,Conflict,Violence,Floods,Displacement</v>
      </c>
      <c r="F17" s="239">
        <f t="shared" si="0"/>
        <v>4</v>
      </c>
      <c r="G17" s="142">
        <f t="shared" si="1"/>
        <v>4</v>
      </c>
      <c r="H17" s="142" t="str">
        <f t="shared" si="2"/>
        <v>High</v>
      </c>
      <c r="I17" s="240" t="str">
        <f>INDEX(Trends!$D$3:$D$404,MATCH(B17,Trends!$C$3:$C$404,0))</f>
        <v>Stable</v>
      </c>
      <c r="J17" s="142" t="str">
        <f>VLOOKUP($B17,Reliability!$A$3:$I$170,9,FALSE)</f>
        <v>Very High</v>
      </c>
      <c r="K17" s="241">
        <f t="shared" si="3"/>
        <v>4.3</v>
      </c>
      <c r="L17" s="241">
        <f>VLOOKUP($B17,'Impact of the crisis'!$C$6:$N$170,12,FALSE)</f>
        <v>5</v>
      </c>
      <c r="M17" s="241">
        <f>VLOOKUP($B17,'Impact of the crisis'!$C$6:$AB$170,26,FALSE)</f>
        <v>3.8</v>
      </c>
      <c r="N17" s="241">
        <f>VLOOKUP($B17,'Conditions of people affected'!$C$6:$R$170,16,FALSE)</f>
        <v>4.4000000000000004</v>
      </c>
      <c r="O17" s="241">
        <f>VLOOKUP($B17,'Conditions of people affected'!$C$6:$R$170,9,FALSE)</f>
        <v>4.8</v>
      </c>
      <c r="P17" s="241">
        <f>VLOOKUP($B17,'Conditions of people affected'!$C$6:$R$170,15,FALSE)</f>
        <v>4</v>
      </c>
      <c r="Q17" s="241">
        <f t="shared" si="4"/>
        <v>3.2</v>
      </c>
      <c r="R17" s="241">
        <f>VLOOKUP($B17,'Complexity of the crisis'!$C$6:$AN$170,22,FALSE)</f>
        <v>2.9</v>
      </c>
      <c r="S17" s="242">
        <f>VLOOKUP($B17,'Complexity of the crisis'!$C$6:$AN$170,38,FALSE)</f>
        <v>3.5</v>
      </c>
      <c r="T17" s="141" t="str">
        <f>VLOOKUP(B17,Lists!$C$3:$E$163,3,FALSE)</f>
        <v>Americas</v>
      </c>
      <c r="U17" s="153">
        <f>VLOOKUP(B17,'INFORM Severity - hidden'!$C$5:$V$200,20,FALSE)</f>
        <v>44957</v>
      </c>
    </row>
    <row r="18" spans="1:21" x14ac:dyDescent="0.25">
      <c r="A18" s="137" t="str">
        <f t="array" ref="A18">IFERROR(INDEX(Lists!$B$2:$B$200,SMALL(IF(Lists!$H$2:$H$200="Yes",ROW(Lists!$B$2:$B$200)),ROW(14:14))-1,1),"")</f>
        <v>Nicaraguan refugees in Costa Rica</v>
      </c>
      <c r="B18" s="138" t="str">
        <f>VLOOKUP(A18,Lists!$B$2:$G$200,2,FALSE)</f>
        <v>CRI002</v>
      </c>
      <c r="C18" s="138" t="str">
        <f>VLOOKUP(B18,'INFORM Severity - hidden'!$C$5:$D$200,2,FALSE)</f>
        <v>Costa Rica</v>
      </c>
      <c r="D18" s="138" t="str">
        <f>VLOOKUP(A18,Lists!$B$2:$G$200,3,FALSE)</f>
        <v>CRI</v>
      </c>
      <c r="E18" s="138" t="str">
        <f>VLOOKUP(A18,Lists!$B$2:$G$200,5,FALSE)</f>
        <v>Displacement</v>
      </c>
      <c r="F18" s="239">
        <f t="shared" si="0"/>
        <v>2.1</v>
      </c>
      <c r="G18" s="142">
        <f t="shared" si="1"/>
        <v>3</v>
      </c>
      <c r="H18" s="142" t="str">
        <f t="shared" si="2"/>
        <v>Medium</v>
      </c>
      <c r="I18" s="240" t="str">
        <f>INDEX(Trends!$D$3:$D$404,MATCH(B18,Trends!$C$3:$C$404,0))</f>
        <v>Stable</v>
      </c>
      <c r="J18" s="142" t="str">
        <f>VLOOKUP($B18,Reliability!$A$3:$I$170,9,FALSE)</f>
        <v>Medium</v>
      </c>
      <c r="K18" s="241">
        <f t="shared" si="3"/>
        <v>2.4</v>
      </c>
      <c r="L18" s="241">
        <f>VLOOKUP($B18,'Impact of the crisis'!$C$6:$N$170,12,FALSE)</f>
        <v>0.7</v>
      </c>
      <c r="M18" s="241">
        <f>VLOOKUP($B18,'Impact of the crisis'!$C$6:$AB$170,26,FALSE)</f>
        <v>3</v>
      </c>
      <c r="N18" s="241">
        <f>VLOOKUP($B18,'Conditions of people affected'!$C$6:$R$170,16,FALSE)</f>
        <v>2.5499999999999998</v>
      </c>
      <c r="O18" s="241">
        <f>VLOOKUP($B18,'Conditions of people affected'!$C$6:$R$170,9,FALSE)</f>
        <v>2.1</v>
      </c>
      <c r="P18" s="241">
        <f>VLOOKUP($B18,'Conditions of people affected'!$C$6:$R$170,15,FALSE)</f>
        <v>3</v>
      </c>
      <c r="Q18" s="241">
        <f t="shared" si="4"/>
        <v>1.2</v>
      </c>
      <c r="R18" s="241">
        <f>VLOOKUP($B18,'Complexity of the crisis'!$C$6:$AN$170,22,FALSE)</f>
        <v>0.9</v>
      </c>
      <c r="S18" s="242">
        <f>VLOOKUP($B18,'Complexity of the crisis'!$C$6:$AN$170,38,FALSE)</f>
        <v>1.5</v>
      </c>
      <c r="T18" s="141" t="str">
        <f>VLOOKUP(B18,Lists!$C$3:$E$163,3,FALSE)</f>
        <v>Americas</v>
      </c>
      <c r="U18" s="153">
        <f>VLOOKUP(B18,'INFORM Severity - hidden'!$C$5:$V$200,20,FALSE)</f>
        <v>44921</v>
      </c>
    </row>
    <row r="19" spans="1:21" x14ac:dyDescent="0.25">
      <c r="A19" s="137" t="str">
        <f t="array" ref="A19">IFERROR(INDEX(Lists!$B$2:$B$200,SMALL(IF(Lists!$H$2:$H$200="Yes",ROW(Lists!$B$2:$B$200)),ROW(15:15))-1,1),"")</f>
        <v>Multiple crises in Djibouti</v>
      </c>
      <c r="B19" s="138" t="str">
        <f>VLOOKUP(A19,Lists!$B$2:$G$200,2,FALSE)</f>
        <v>DJI001</v>
      </c>
      <c r="C19" s="138" t="str">
        <f>VLOOKUP(B19,'INFORM Severity - hidden'!$C$5:$D$200,2,FALSE)</f>
        <v>Djibouti</v>
      </c>
      <c r="D19" s="138" t="str">
        <f>VLOOKUP(A19,Lists!$B$2:$G$200,3,FALSE)</f>
        <v>DJI</v>
      </c>
      <c r="E19" s="138" t="str">
        <f>VLOOKUP(A19,Lists!$B$2:$G$200,5,FALSE)</f>
        <v>Displacement,Drought</v>
      </c>
      <c r="F19" s="239">
        <f t="shared" si="0"/>
        <v>2.7</v>
      </c>
      <c r="G19" s="142">
        <f t="shared" si="1"/>
        <v>3</v>
      </c>
      <c r="H19" s="142" t="str">
        <f t="shared" si="2"/>
        <v>Medium</v>
      </c>
      <c r="I19" s="240" t="str">
        <f>INDEX(Trends!$D$3:$D$404,MATCH(B19,Trends!$C$3:$C$404,0))</f>
        <v>Increasing</v>
      </c>
      <c r="J19" s="142" t="str">
        <f>VLOOKUP($B19,Reliability!$A$3:$I$170,9,FALSE)</f>
        <v>Very High</v>
      </c>
      <c r="K19" s="241">
        <f t="shared" si="3"/>
        <v>2.6</v>
      </c>
      <c r="L19" s="241">
        <f>VLOOKUP($B19,'Impact of the crisis'!$C$6:$N$170,12,FALSE)</f>
        <v>3.2</v>
      </c>
      <c r="M19" s="241">
        <f>VLOOKUP($B19,'Impact of the crisis'!$C$6:$AB$170,26,FALSE)</f>
        <v>2.2000000000000002</v>
      </c>
      <c r="N19" s="241">
        <f>VLOOKUP($B19,'Conditions of people affected'!$C$6:$R$170,16,FALSE)</f>
        <v>2.65</v>
      </c>
      <c r="O19" s="241">
        <f>VLOOKUP($B19,'Conditions of people affected'!$C$6:$R$170,9,FALSE)</f>
        <v>2.2999999999999998</v>
      </c>
      <c r="P19" s="241">
        <f>VLOOKUP($B19,'Conditions of people affected'!$C$6:$R$170,15,FALSE)</f>
        <v>3</v>
      </c>
      <c r="Q19" s="241">
        <f t="shared" si="4"/>
        <v>2.9</v>
      </c>
      <c r="R19" s="241">
        <f>VLOOKUP($B19,'Complexity of the crisis'!$C$6:$AN$170,22,FALSE)</f>
        <v>2.7</v>
      </c>
      <c r="S19" s="242">
        <f>VLOOKUP($B19,'Complexity of the crisis'!$C$6:$AN$170,38,FALSE)</f>
        <v>3</v>
      </c>
      <c r="T19" s="141" t="str">
        <f>VLOOKUP(B19,Lists!$C$3:$E$163,3,FALSE)</f>
        <v>Africa</v>
      </c>
      <c r="U19" s="153">
        <f>VLOOKUP(B19,'INFORM Severity - hidden'!$C$5:$V$200,20,FALSE)</f>
        <v>44953</v>
      </c>
    </row>
    <row r="20" spans="1:21" x14ac:dyDescent="0.25">
      <c r="A20" s="137" t="str">
        <f t="array" ref="A20">IFERROR(INDEX(Lists!$B$2:$B$200,SMALL(IF(Lists!$H$2:$H$200="Yes",ROW(Lists!$B$2:$B$200)),ROW(16:16))-1,1),"")</f>
        <v>Venezuela displacement in Dominican Republic</v>
      </c>
      <c r="B20" s="138" t="str">
        <f>VLOOKUP(A20,Lists!$B$2:$G$200,2,FALSE)</f>
        <v>DOM002</v>
      </c>
      <c r="C20" s="138" t="str">
        <f>VLOOKUP(B20,'INFORM Severity - hidden'!$C$5:$D$200,2,FALSE)</f>
        <v>Dominican Republic</v>
      </c>
      <c r="D20" s="138" t="str">
        <f>VLOOKUP(A20,Lists!$B$2:$G$200,3,FALSE)</f>
        <v>DOM</v>
      </c>
      <c r="E20" s="138" t="str">
        <f>VLOOKUP(A20,Lists!$B$2:$G$200,5,FALSE)</f>
        <v>Displacement</v>
      </c>
      <c r="F20" s="239">
        <f t="shared" si="0"/>
        <v>2.2000000000000002</v>
      </c>
      <c r="G20" s="142">
        <f t="shared" si="1"/>
        <v>3</v>
      </c>
      <c r="H20" s="142" t="str">
        <f t="shared" si="2"/>
        <v>Medium</v>
      </c>
      <c r="I20" s="240" t="str">
        <f>INDEX(Trends!$D$3:$D$404,MATCH(B20,Trends!$C$3:$C$404,0))</f>
        <v>Increasing</v>
      </c>
      <c r="J20" s="142" t="str">
        <f>VLOOKUP($B20,Reliability!$A$3:$I$170,9,FALSE)</f>
        <v>High</v>
      </c>
      <c r="K20" s="241">
        <f t="shared" si="3"/>
        <v>3.6</v>
      </c>
      <c r="L20" s="241">
        <f>VLOOKUP($B20,'Impact of the crisis'!$C$6:$N$170,12,FALSE)</f>
        <v>4</v>
      </c>
      <c r="M20" s="241">
        <f>VLOOKUP($B20,'Impact of the crisis'!$C$6:$AB$170,26,FALSE)</f>
        <v>3.3</v>
      </c>
      <c r="N20" s="241">
        <f>VLOOKUP($B20,'Conditions of people affected'!$C$6:$R$170,16,FALSE)</f>
        <v>1.85</v>
      </c>
      <c r="O20" s="241">
        <f>VLOOKUP($B20,'Conditions of people affected'!$C$6:$R$170,9,FALSE)</f>
        <v>1.7</v>
      </c>
      <c r="P20" s="241">
        <f>VLOOKUP($B20,'Conditions of people affected'!$C$6:$R$170,15,FALSE)</f>
        <v>2</v>
      </c>
      <c r="Q20" s="241">
        <f t="shared" si="4"/>
        <v>1.5</v>
      </c>
      <c r="R20" s="241">
        <f>VLOOKUP($B20,'Complexity of the crisis'!$C$6:$AN$170,22,FALSE)</f>
        <v>1.4</v>
      </c>
      <c r="S20" s="242">
        <f>VLOOKUP($B20,'Complexity of the crisis'!$C$6:$AN$170,38,FALSE)</f>
        <v>1.5</v>
      </c>
      <c r="T20" s="141" t="str">
        <f>VLOOKUP(B20,Lists!$C$3:$E$163,3,FALSE)</f>
        <v>Americas</v>
      </c>
      <c r="U20" s="153">
        <f>VLOOKUP(B20,'INFORM Severity - hidden'!$C$5:$V$200,20,FALSE)</f>
        <v>44950</v>
      </c>
    </row>
    <row r="21" spans="1:21" x14ac:dyDescent="0.25">
      <c r="A21" s="137" t="str">
        <f t="array" ref="A21">IFERROR(INDEX(Lists!$B$2:$B$200,SMALL(IF(Lists!$H$2:$H$200="Yes",ROW(Lists!$B$2:$B$200)),ROW(17:17))-1,1),"")</f>
        <v>Multiple crises in Algeria</v>
      </c>
      <c r="B21" s="138" t="str">
        <f>VLOOKUP(A21,Lists!$B$2:$G$200,2,FALSE)</f>
        <v>DZA004</v>
      </c>
      <c r="C21" s="138" t="str">
        <f>VLOOKUP(B21,'INFORM Severity - hidden'!$C$5:$D$200,2,FALSE)</f>
        <v>Algeria</v>
      </c>
      <c r="D21" s="138" t="str">
        <f>VLOOKUP(A21,Lists!$B$2:$G$200,3,FALSE)</f>
        <v>DZA</v>
      </c>
      <c r="E21" s="138" t="str">
        <f>VLOOKUP(A21,Lists!$B$2:$G$200,5,FALSE)</f>
        <v>Displacement</v>
      </c>
      <c r="F21" s="239">
        <f t="shared" si="0"/>
        <v>2.7</v>
      </c>
      <c r="G21" s="142">
        <f t="shared" si="1"/>
        <v>3</v>
      </c>
      <c r="H21" s="142" t="str">
        <f t="shared" si="2"/>
        <v>Medium</v>
      </c>
      <c r="I21" s="240" t="str">
        <f>INDEX(Trends!$D$3:$D$404,MATCH(B21,Trends!$C$3:$C$404,0))</f>
        <v>Increasing</v>
      </c>
      <c r="J21" s="142" t="str">
        <f>VLOOKUP($B21,Reliability!$A$3:$I$170,9,FALSE)</f>
        <v>High</v>
      </c>
      <c r="K21" s="241">
        <f t="shared" si="3"/>
        <v>3.9</v>
      </c>
      <c r="L21" s="241">
        <f>VLOOKUP($B21,'Impact of the crisis'!$C$6:$N$170,12,FALSE)</f>
        <v>5</v>
      </c>
      <c r="M21" s="241">
        <f>VLOOKUP($B21,'Impact of the crisis'!$C$6:$AB$170,26,FALSE)</f>
        <v>3</v>
      </c>
      <c r="N21" s="241">
        <f>VLOOKUP($B21,'Conditions of people affected'!$C$6:$R$170,16,FALSE)</f>
        <v>1.8</v>
      </c>
      <c r="O21" s="241">
        <f>VLOOKUP($B21,'Conditions of people affected'!$C$6:$R$170,9,FALSE)</f>
        <v>2.6</v>
      </c>
      <c r="P21" s="241">
        <f>VLOOKUP($B21,'Conditions of people affected'!$C$6:$R$170,15,FALSE)</f>
        <v>1</v>
      </c>
      <c r="Q21" s="241">
        <f t="shared" si="4"/>
        <v>2.8</v>
      </c>
      <c r="R21" s="241">
        <f>VLOOKUP($B21,'Complexity of the crisis'!$C$6:$AN$170,22,FALSE)</f>
        <v>3</v>
      </c>
      <c r="S21" s="242">
        <f>VLOOKUP($B21,'Complexity of the crisis'!$C$6:$AN$170,38,FALSE)</f>
        <v>2.5</v>
      </c>
      <c r="T21" s="141" t="str">
        <f>VLOOKUP(B21,Lists!$C$3:$E$163,3,FALSE)</f>
        <v>Africa</v>
      </c>
      <c r="U21" s="153">
        <f>VLOOKUP(B21,'INFORM Severity - hidden'!$C$5:$V$200,20,FALSE)</f>
        <v>44953</v>
      </c>
    </row>
    <row r="22" spans="1:21" x14ac:dyDescent="0.25">
      <c r="A22" s="137" t="str">
        <f t="array" ref="A22">IFERROR(INDEX(Lists!$B$2:$B$200,SMALL(IF(Lists!$H$2:$H$200="Yes",ROW(Lists!$B$2:$B$200)),ROW(18:18))-1,1),"")</f>
        <v>Venezuela displacement in Ecuador</v>
      </c>
      <c r="B22" s="138" t="str">
        <f>VLOOKUP(A22,Lists!$B$2:$G$200,2,FALSE)</f>
        <v>ECU002</v>
      </c>
      <c r="C22" s="138" t="str">
        <f>VLOOKUP(B22,'INFORM Severity - hidden'!$C$5:$D$200,2,FALSE)</f>
        <v>Ecuador</v>
      </c>
      <c r="D22" s="138" t="str">
        <f>VLOOKUP(A22,Lists!$B$2:$G$200,3,FALSE)</f>
        <v>ECU</v>
      </c>
      <c r="E22" s="138" t="str">
        <f>VLOOKUP(A22,Lists!$B$2:$G$200,5,FALSE)</f>
        <v>Displacement</v>
      </c>
      <c r="F22" s="239">
        <f t="shared" si="0"/>
        <v>2.8</v>
      </c>
      <c r="G22" s="142">
        <f t="shared" si="1"/>
        <v>3</v>
      </c>
      <c r="H22" s="142" t="str">
        <f t="shared" si="2"/>
        <v>Medium</v>
      </c>
      <c r="I22" s="240" t="str">
        <f>INDEX(Trends!$D$3:$D$404,MATCH(B22,Trends!$C$3:$C$404,0))</f>
        <v>Increasing</v>
      </c>
      <c r="J22" s="142" t="str">
        <f>VLOOKUP($B22,Reliability!$A$3:$I$170,9,FALSE)</f>
        <v>Very High</v>
      </c>
      <c r="K22" s="241">
        <f t="shared" si="3"/>
        <v>3.6</v>
      </c>
      <c r="L22" s="241">
        <f>VLOOKUP($B22,'Impact of the crisis'!$C$6:$N$170,12,FALSE)</f>
        <v>4.5999999999999996</v>
      </c>
      <c r="M22" s="241">
        <f>VLOOKUP($B22,'Impact of the crisis'!$C$6:$AB$170,26,FALSE)</f>
        <v>2.8</v>
      </c>
      <c r="N22" s="241">
        <f>VLOOKUP($B22,'Conditions of people affected'!$C$6:$R$170,16,FALSE)</f>
        <v>2.6</v>
      </c>
      <c r="O22" s="241">
        <f>VLOOKUP($B22,'Conditions of people affected'!$C$6:$R$170,9,FALSE)</f>
        <v>3.2</v>
      </c>
      <c r="P22" s="241">
        <f>VLOOKUP($B22,'Conditions of people affected'!$C$6:$R$170,15,FALSE)</f>
        <v>2</v>
      </c>
      <c r="Q22" s="241">
        <f t="shared" si="4"/>
        <v>2.4</v>
      </c>
      <c r="R22" s="241">
        <f>VLOOKUP($B22,'Complexity of the crisis'!$C$6:$AN$170,22,FALSE)</f>
        <v>2.2999999999999998</v>
      </c>
      <c r="S22" s="242">
        <f>VLOOKUP($B22,'Complexity of the crisis'!$C$6:$AN$170,38,FALSE)</f>
        <v>2.5</v>
      </c>
      <c r="T22" s="141" t="str">
        <f>VLOOKUP(B22,Lists!$C$3:$E$163,3,FALSE)</f>
        <v>Americas</v>
      </c>
      <c r="U22" s="153">
        <f>VLOOKUP(B22,'INFORM Severity - hidden'!$C$5:$V$200,20,FALSE)</f>
        <v>44918</v>
      </c>
    </row>
    <row r="23" spans="1:21" x14ac:dyDescent="0.25">
      <c r="A23" s="137" t="str">
        <f t="array" ref="A23">IFERROR(INDEX(Lists!$B$2:$B$200,SMALL(IF(Lists!$H$2:$H$200="Yes",ROW(Lists!$B$2:$B$200)),ROW(19:19))-1,1),"")</f>
        <v>Syrian Refugee Crisis in Egypt</v>
      </c>
      <c r="B23" s="138" t="str">
        <f>VLOOKUP(A23,Lists!$B$2:$G$200,2,FALSE)</f>
        <v>EGY002</v>
      </c>
      <c r="C23" s="138" t="str">
        <f>VLOOKUP(B23,'INFORM Severity - hidden'!$C$5:$D$200,2,FALSE)</f>
        <v>Egypt</v>
      </c>
      <c r="D23" s="138" t="str">
        <f>VLOOKUP(A23,Lists!$B$2:$G$200,3,FALSE)</f>
        <v>EGY</v>
      </c>
      <c r="E23" s="138" t="str">
        <f>VLOOKUP(A23,Lists!$B$2:$G$200,5,FALSE)</f>
        <v>Displacement</v>
      </c>
      <c r="F23" s="239">
        <f t="shared" si="0"/>
        <v>1.8</v>
      </c>
      <c r="G23" s="142">
        <f t="shared" si="1"/>
        <v>2</v>
      </c>
      <c r="H23" s="142" t="str">
        <f t="shared" si="2"/>
        <v>Low</v>
      </c>
      <c r="I23" s="240" t="str">
        <f>INDEX(Trends!$D$3:$D$404,MATCH(B23,Trends!$C$3:$C$404,0))</f>
        <v>Increasing</v>
      </c>
      <c r="J23" s="142" t="str">
        <f>VLOOKUP($B23,Reliability!$A$3:$I$170,9,FALSE)</f>
        <v>Very High</v>
      </c>
      <c r="K23" s="241">
        <f t="shared" si="3"/>
        <v>1.8</v>
      </c>
      <c r="L23" s="241">
        <f>VLOOKUP($B23,'Impact of the crisis'!$C$6:$N$170,12,FALSE)</f>
        <v>2</v>
      </c>
      <c r="M23" s="241">
        <f>VLOOKUP($B23,'Impact of the crisis'!$C$6:$AB$170,26,FALSE)</f>
        <v>1.7</v>
      </c>
      <c r="N23" s="241">
        <f>VLOOKUP($B23,'Conditions of people affected'!$C$6:$R$170,16,FALSE)</f>
        <v>1.45</v>
      </c>
      <c r="O23" s="241">
        <f>VLOOKUP($B23,'Conditions of people affected'!$C$6:$R$170,9,FALSE)</f>
        <v>1.9</v>
      </c>
      <c r="P23" s="241">
        <f>VLOOKUP($B23,'Conditions of people affected'!$C$6:$R$170,15,FALSE)</f>
        <v>1</v>
      </c>
      <c r="Q23" s="241">
        <f t="shared" si="4"/>
        <v>2.2000000000000002</v>
      </c>
      <c r="R23" s="241">
        <f>VLOOKUP($B23,'Complexity of the crisis'!$C$6:$AN$170,22,FALSE)</f>
        <v>2.8</v>
      </c>
      <c r="S23" s="242">
        <f>VLOOKUP($B23,'Complexity of the crisis'!$C$6:$AN$170,38,FALSE)</f>
        <v>1.5</v>
      </c>
      <c r="T23" s="141" t="str">
        <f>VLOOKUP(B23,Lists!$C$3:$E$163,3,FALSE)</f>
        <v>Africa</v>
      </c>
      <c r="U23" s="153">
        <f>VLOOKUP(B23,'INFORM Severity - hidden'!$C$5:$V$200,20,FALSE)</f>
        <v>44953</v>
      </c>
    </row>
    <row r="24" spans="1:21" x14ac:dyDescent="0.25">
      <c r="A24" s="137" t="str">
        <f t="array" ref="A24">IFERROR(INDEX(Lists!$B$2:$B$200,SMALL(IF(Lists!$H$2:$H$200="Yes",ROW(Lists!$B$2:$B$200)),ROW(20:20))-1,1),"")</f>
        <v>Complex crisis in Eritrea</v>
      </c>
      <c r="B24" s="138" t="str">
        <f>VLOOKUP(A24,Lists!$B$2:$G$200,2,FALSE)</f>
        <v>ERI001</v>
      </c>
      <c r="C24" s="138" t="str">
        <f>VLOOKUP(B24,'INFORM Severity - hidden'!$C$5:$D$200,2,FALSE)</f>
        <v>Eritrea</v>
      </c>
      <c r="D24" s="138" t="str">
        <f>VLOOKUP(A24,Lists!$B$2:$G$200,3,FALSE)</f>
        <v>ERI</v>
      </c>
      <c r="E24" s="138" t="str">
        <f>VLOOKUP(A24,Lists!$B$2:$G$200,5,FALSE)</f>
        <v>Socio-political,Displacement</v>
      </c>
      <c r="F24" s="239">
        <f t="shared" si="0"/>
        <v>3.5</v>
      </c>
      <c r="G24" s="142">
        <f t="shared" si="1"/>
        <v>4</v>
      </c>
      <c r="H24" s="142" t="str">
        <f t="shared" si="2"/>
        <v>High</v>
      </c>
      <c r="I24" s="240" t="str">
        <f>INDEX(Trends!$D$3:$D$404,MATCH(B24,Trends!$C$3:$C$404,0))</f>
        <v>Decreasing</v>
      </c>
      <c r="J24" s="142" t="str">
        <f>VLOOKUP($B24,Reliability!$A$3:$I$170,9,FALSE)</f>
        <v>High</v>
      </c>
      <c r="K24" s="241">
        <f t="shared" si="3"/>
        <v>3</v>
      </c>
      <c r="L24" s="241">
        <f>VLOOKUP($B24,'Impact of the crisis'!$C$6:$N$170,12,FALSE)</f>
        <v>4</v>
      </c>
      <c r="M24" s="241">
        <f>VLOOKUP($B24,'Impact of the crisis'!$C$6:$AB$170,26,FALSE)</f>
        <v>2.2999999999999998</v>
      </c>
      <c r="N24" s="241">
        <f>VLOOKUP($B24,'Conditions of people affected'!$C$6:$R$170,16,FALSE)</f>
        <v>3.25</v>
      </c>
      <c r="O24" s="241">
        <f>VLOOKUP($B24,'Conditions of people affected'!$C$6:$R$170,9,FALSE)</f>
        <v>3.5</v>
      </c>
      <c r="P24" s="241">
        <f>VLOOKUP($B24,'Conditions of people affected'!$C$6:$R$170,15,FALSE)</f>
        <v>3</v>
      </c>
      <c r="Q24" s="241">
        <f t="shared" si="4"/>
        <v>4.3</v>
      </c>
      <c r="R24" s="241">
        <f>VLOOKUP($B24,'Complexity of the crisis'!$C$6:$AN$170,22,FALSE)</f>
        <v>3.3</v>
      </c>
      <c r="S24" s="242">
        <f>VLOOKUP($B24,'Complexity of the crisis'!$C$6:$AN$170,38,FALSE)</f>
        <v>5</v>
      </c>
      <c r="T24" s="141" t="str">
        <f>VLOOKUP(B24,Lists!$C$3:$E$163,3,FALSE)</f>
        <v>Africa</v>
      </c>
      <c r="U24" s="153">
        <f>VLOOKUP(B24,'INFORM Severity - hidden'!$C$5:$V$200,20,FALSE)</f>
        <v>44951</v>
      </c>
    </row>
    <row r="25" spans="1:21" x14ac:dyDescent="0.25">
      <c r="A25" s="137" t="str">
        <f t="array" ref="A25">IFERROR(INDEX(Lists!$B$2:$B$200,SMALL(IF(Lists!$H$2:$H$200="Yes",ROW(Lists!$B$2:$B$200)),ROW(21:21))-1,1),"")</f>
        <v>Mixed migration flows in spain</v>
      </c>
      <c r="B25" s="138" t="str">
        <f>VLOOKUP(A25,Lists!$B$2:$G$200,2,FALSE)</f>
        <v>ESP002</v>
      </c>
      <c r="C25" s="138" t="str">
        <f>VLOOKUP(B25,'INFORM Severity - hidden'!$C$5:$D$200,2,FALSE)</f>
        <v>Spain</v>
      </c>
      <c r="D25" s="138" t="str">
        <f>VLOOKUP(A25,Lists!$B$2:$G$200,3,FALSE)</f>
        <v>ESP</v>
      </c>
      <c r="E25" s="138" t="str">
        <f>VLOOKUP(A25,Lists!$B$2:$G$200,5,FALSE)</f>
        <v>Displacement</v>
      </c>
      <c r="F25" s="239">
        <f t="shared" si="0"/>
        <v>1.8</v>
      </c>
      <c r="G25" s="142">
        <f t="shared" si="1"/>
        <v>2</v>
      </c>
      <c r="H25" s="142" t="str">
        <f t="shared" si="2"/>
        <v>Low</v>
      </c>
      <c r="I25" s="240" t="str">
        <f>INDEX(Trends!$D$3:$D$404,MATCH(B25,Trends!$C$3:$C$404,0))</f>
        <v>Stable</v>
      </c>
      <c r="J25" s="142" t="str">
        <f>VLOOKUP($B25,Reliability!$A$3:$I$170,9,FALSE)</f>
        <v>Very High</v>
      </c>
      <c r="K25" s="241">
        <f t="shared" si="3"/>
        <v>2.6</v>
      </c>
      <c r="L25" s="241">
        <f>VLOOKUP($B25,'Impact of the crisis'!$C$6:$N$170,12,FALSE)</f>
        <v>2.2999999999999998</v>
      </c>
      <c r="M25" s="241">
        <f>VLOOKUP($B25,'Impact of the crisis'!$C$6:$AB$170,26,FALSE)</f>
        <v>2.8</v>
      </c>
      <c r="N25" s="241">
        <f>VLOOKUP($B25,'Conditions of people affected'!$C$6:$R$170,16,FALSE)</f>
        <v>1.5</v>
      </c>
      <c r="O25" s="241">
        <f>VLOOKUP($B25,'Conditions of people affected'!$C$6:$R$170,9,FALSE)</f>
        <v>2</v>
      </c>
      <c r="P25" s="241">
        <f>VLOOKUP($B25,'Conditions of people affected'!$C$6:$R$170,15,FALSE)</f>
        <v>1</v>
      </c>
      <c r="Q25" s="241">
        <f t="shared" si="4"/>
        <v>1.6</v>
      </c>
      <c r="R25" s="241">
        <f>VLOOKUP($B25,'Complexity of the crisis'!$C$6:$AN$170,22,FALSE)</f>
        <v>1.6</v>
      </c>
      <c r="S25" s="242">
        <f>VLOOKUP($B25,'Complexity of the crisis'!$C$6:$AN$170,38,FALSE)</f>
        <v>1.5</v>
      </c>
      <c r="T25" s="141" t="str">
        <f>VLOOKUP(B25,Lists!$C$3:$E$163,3,FALSE)</f>
        <v>Europe</v>
      </c>
      <c r="U25" s="153">
        <f>VLOOKUP(B25,'INFORM Severity - hidden'!$C$5:$V$200,20,FALSE)</f>
        <v>44953</v>
      </c>
    </row>
    <row r="26" spans="1:21" x14ac:dyDescent="0.25">
      <c r="A26" s="137" t="str">
        <f t="array" ref="A26">IFERROR(INDEX(Lists!$B$2:$B$200,SMALL(IF(Lists!$H$2:$H$200="Yes",ROW(Lists!$B$2:$B$200)),ROW(22:22))-1,1),"")</f>
        <v>Complex crisis in Ethiopia</v>
      </c>
      <c r="B26" s="138" t="str">
        <f>VLOOKUP(A26,Lists!$B$2:$G$200,2,FALSE)</f>
        <v>ETH001</v>
      </c>
      <c r="C26" s="138" t="str">
        <f>VLOOKUP(B26,'INFORM Severity - hidden'!$C$5:$D$200,2,FALSE)</f>
        <v>Ethiopia</v>
      </c>
      <c r="D26" s="138" t="str">
        <f>VLOOKUP(A26,Lists!$B$2:$G$200,3,FALSE)</f>
        <v>ETH</v>
      </c>
      <c r="E26" s="138" t="str">
        <f>VLOOKUP(A26,Lists!$B$2:$G$200,5,FALSE)</f>
        <v>Displacement,Floods,Conflict</v>
      </c>
      <c r="F26" s="239">
        <f t="shared" si="0"/>
        <v>4.3</v>
      </c>
      <c r="G26" s="142">
        <f t="shared" si="1"/>
        <v>5</v>
      </c>
      <c r="H26" s="142" t="str">
        <f t="shared" si="2"/>
        <v>Very High</v>
      </c>
      <c r="I26" s="240" t="str">
        <f>INDEX(Trends!$D$3:$D$404,MATCH(B26,Trends!$C$3:$C$404,0))</f>
        <v>Stable</v>
      </c>
      <c r="J26" s="142" t="str">
        <f>VLOOKUP($B26,Reliability!$A$3:$I$170,9,FALSE)</f>
        <v>Very High</v>
      </c>
      <c r="K26" s="241">
        <f t="shared" si="3"/>
        <v>4.2</v>
      </c>
      <c r="L26" s="241">
        <f>VLOOKUP($B26,'Impact of the crisis'!$C$6:$N$170,12,FALSE)</f>
        <v>5</v>
      </c>
      <c r="M26" s="241">
        <f>VLOOKUP($B26,'Impact of the crisis'!$C$6:$AB$170,26,FALSE)</f>
        <v>3.7</v>
      </c>
      <c r="N26" s="241">
        <f>VLOOKUP($B26,'Conditions of people affected'!$C$6:$R$170,16,FALSE)</f>
        <v>4.5</v>
      </c>
      <c r="O26" s="241">
        <f>VLOOKUP($B26,'Conditions of people affected'!$C$6:$R$170,9,FALSE)</f>
        <v>5</v>
      </c>
      <c r="P26" s="241">
        <f>VLOOKUP($B26,'Conditions of people affected'!$C$6:$R$170,15,FALSE)</f>
        <v>4</v>
      </c>
      <c r="Q26" s="241">
        <f t="shared" si="4"/>
        <v>4.2</v>
      </c>
      <c r="R26" s="241">
        <f>VLOOKUP($B26,'Complexity of the crisis'!$C$6:$AN$170,22,FALSE)</f>
        <v>3.8</v>
      </c>
      <c r="S26" s="242">
        <f>VLOOKUP($B26,'Complexity of the crisis'!$C$6:$AN$170,38,FALSE)</f>
        <v>4.5</v>
      </c>
      <c r="T26" s="141" t="str">
        <f>VLOOKUP(B26,Lists!$C$3:$E$163,3,FALSE)</f>
        <v>Africa</v>
      </c>
      <c r="U26" s="153">
        <f>VLOOKUP(B26,'INFORM Severity - hidden'!$C$5:$V$200,20,FALSE)</f>
        <v>44953</v>
      </c>
    </row>
    <row r="27" spans="1:21" x14ac:dyDescent="0.25">
      <c r="A27" s="137" t="str">
        <f t="array" ref="A27">IFERROR(INDEX(Lists!$B$2:$B$200,SMALL(IF(Lists!$H$2:$H$200="Yes",ROW(Lists!$B$2:$B$200)),ROW(23:23))-1,1),"")</f>
        <v xml:space="preserve">Flood crisis in Gambia </v>
      </c>
      <c r="B27" s="138" t="str">
        <f>VLOOKUP(A27,Lists!$B$2:$G$200,2,FALSE)</f>
        <v>GMB002</v>
      </c>
      <c r="C27" s="138" t="str">
        <f>VLOOKUP(B27,'INFORM Severity - hidden'!$C$5:$D$200,2,FALSE)</f>
        <v>Gambia</v>
      </c>
      <c r="D27" s="138" t="str">
        <f>VLOOKUP(A27,Lists!$B$2:$G$200,3,FALSE)</f>
        <v>GMB</v>
      </c>
      <c r="E27" s="138" t="str">
        <f>VLOOKUP(A27,Lists!$B$2:$G$200,5,FALSE)</f>
        <v>Floods</v>
      </c>
      <c r="F27" s="239">
        <f t="shared" si="0"/>
        <v>1.6</v>
      </c>
      <c r="G27" s="142">
        <f t="shared" si="1"/>
        <v>2</v>
      </c>
      <c r="H27" s="142" t="str">
        <f t="shared" si="2"/>
        <v>Low</v>
      </c>
      <c r="I27" s="240" t="str">
        <f>INDEX(Trends!$D$3:$D$404,MATCH(B27,Trends!$C$3:$C$404,0))</f>
        <v>Decreasing</v>
      </c>
      <c r="J27" s="142" t="str">
        <f>VLOOKUP($B27,Reliability!$A$3:$I$170,9,FALSE)</f>
        <v>High</v>
      </c>
      <c r="K27" s="241">
        <f t="shared" si="3"/>
        <v>2.4</v>
      </c>
      <c r="L27" s="241">
        <f>VLOOKUP($B27,'Impact of the crisis'!$C$6:$N$170,12,FALSE)</f>
        <v>3.3</v>
      </c>
      <c r="M27" s="241">
        <f>VLOOKUP($B27,'Impact of the crisis'!$C$6:$AB$170,26,FALSE)</f>
        <v>1.8</v>
      </c>
      <c r="N27" s="241">
        <f>VLOOKUP($B27,'Conditions of people affected'!$C$6:$R$170,16,FALSE)</f>
        <v>1.05</v>
      </c>
      <c r="O27" s="241">
        <f>VLOOKUP($B27,'Conditions of people affected'!$C$6:$R$170,9,FALSE)</f>
        <v>1.1000000000000001</v>
      </c>
      <c r="P27" s="241">
        <f>VLOOKUP($B27,'Conditions of people affected'!$C$6:$R$170,15,FALSE)</f>
        <v>1</v>
      </c>
      <c r="Q27" s="241">
        <f t="shared" si="4"/>
        <v>1.8</v>
      </c>
      <c r="R27" s="241">
        <f>VLOOKUP($B27,'Complexity of the crisis'!$C$6:$AN$170,22,FALSE)</f>
        <v>2.4</v>
      </c>
      <c r="S27" s="242">
        <f>VLOOKUP($B27,'Complexity of the crisis'!$C$6:$AN$170,38,FALSE)</f>
        <v>1</v>
      </c>
      <c r="T27" s="141" t="str">
        <f>VLOOKUP(B27,Lists!$C$3:$E$163,3,FALSE)</f>
        <v>Africa</v>
      </c>
      <c r="U27" s="153">
        <f>VLOOKUP(B27,'INFORM Severity - hidden'!$C$5:$V$200,20,FALSE)</f>
        <v>44869</v>
      </c>
    </row>
    <row r="28" spans="1:21" x14ac:dyDescent="0.25">
      <c r="A28" s="137" t="str">
        <f t="array" ref="A28">IFERROR(INDEX(Lists!$B$2:$B$200,SMALL(IF(Lists!$H$2:$H$200="Yes",ROW(Lists!$B$2:$B$200)),ROW(24:24))-1,1),"")</f>
        <v>Mixed migration flows in Greece</v>
      </c>
      <c r="B28" s="138" t="str">
        <f>VLOOKUP(A28,Lists!$B$2:$G$200,2,FALSE)</f>
        <v>GRC002</v>
      </c>
      <c r="C28" s="138" t="str">
        <f>VLOOKUP(B28,'INFORM Severity - hidden'!$C$5:$D$200,2,FALSE)</f>
        <v>Greece</v>
      </c>
      <c r="D28" s="138" t="str">
        <f>VLOOKUP(A28,Lists!$B$2:$G$200,3,FALSE)</f>
        <v>GRC</v>
      </c>
      <c r="E28" s="138" t="str">
        <f>VLOOKUP(A28,Lists!$B$2:$G$200,5,FALSE)</f>
        <v>Displacement</v>
      </c>
      <c r="F28" s="239">
        <f t="shared" si="0"/>
        <v>1.4</v>
      </c>
      <c r="G28" s="142">
        <f t="shared" si="1"/>
        <v>2</v>
      </c>
      <c r="H28" s="142" t="str">
        <f t="shared" si="2"/>
        <v>Low</v>
      </c>
      <c r="I28" s="240" t="str">
        <f>INDEX(Trends!$D$3:$D$404,MATCH(B28,Trends!$C$3:$C$404,0))</f>
        <v>Stable</v>
      </c>
      <c r="J28" s="142" t="str">
        <f>VLOOKUP($B28,Reliability!$A$3:$I$170,9,FALSE)</f>
        <v>Medium</v>
      </c>
      <c r="K28" s="241">
        <f t="shared" si="3"/>
        <v>1.6</v>
      </c>
      <c r="L28" s="241">
        <f>VLOOKUP($B28,'Impact of the crisis'!$C$6:$N$170,12,FALSE)</f>
        <v>0.3</v>
      </c>
      <c r="M28" s="241">
        <f>VLOOKUP($B28,'Impact of the crisis'!$C$6:$AB$170,26,FALSE)</f>
        <v>2.2000000000000002</v>
      </c>
      <c r="N28" s="241">
        <f>VLOOKUP($B28,'Conditions of people affected'!$C$6:$R$170,16,FALSE)</f>
        <v>1.25</v>
      </c>
      <c r="O28" s="241">
        <f>VLOOKUP($B28,'Conditions of people affected'!$C$6:$R$170,9,FALSE)</f>
        <v>0.5</v>
      </c>
      <c r="P28" s="241">
        <f>VLOOKUP($B28,'Conditions of people affected'!$C$6:$R$170,15,FALSE)</f>
        <v>2</v>
      </c>
      <c r="Q28" s="241">
        <f t="shared" si="4"/>
        <v>1.5</v>
      </c>
      <c r="R28" s="241">
        <f>VLOOKUP($B28,'Complexity of the crisis'!$C$6:$AN$170,22,FALSE)</f>
        <v>1.5</v>
      </c>
      <c r="S28" s="242">
        <f>VLOOKUP($B28,'Complexity of the crisis'!$C$6:$AN$170,38,FALSE)</f>
        <v>1.5</v>
      </c>
      <c r="T28" s="141" t="str">
        <f>VLOOKUP(B28,Lists!$C$3:$E$163,3,FALSE)</f>
        <v>Europe</v>
      </c>
      <c r="U28" s="153">
        <f>VLOOKUP(B28,'INFORM Severity - hidden'!$C$5:$V$200,20,FALSE)</f>
        <v>44946</v>
      </c>
    </row>
    <row r="29" spans="1:21" x14ac:dyDescent="0.25">
      <c r="A29" s="137" t="str">
        <f t="array" ref="A29">IFERROR(INDEX(Lists!$B$2:$B$200,SMALL(IF(Lists!$H$2:$H$200="Yes",ROW(Lists!$B$2:$B$200)),ROW(25:25))-1,1),"")</f>
        <v>Complex crisis in Guatemala</v>
      </c>
      <c r="B29" s="138" t="str">
        <f>VLOOKUP(A29,Lists!$B$2:$G$200,2,FALSE)</f>
        <v>GTM001</v>
      </c>
      <c r="C29" s="138" t="str">
        <f>VLOOKUP(B29,'INFORM Severity - hidden'!$C$5:$D$200,2,FALSE)</f>
        <v>Guatemala</v>
      </c>
      <c r="D29" s="138" t="str">
        <f>VLOOKUP(A29,Lists!$B$2:$G$200,3,FALSE)</f>
        <v>GTM</v>
      </c>
      <c r="E29" s="138" t="str">
        <f>VLOOKUP(A29,Lists!$B$2:$G$200,5,FALSE)</f>
        <v>Violence,Socio-political,Other seasonal event</v>
      </c>
      <c r="F29" s="239">
        <f t="shared" si="0"/>
        <v>3.5</v>
      </c>
      <c r="G29" s="142">
        <f t="shared" si="1"/>
        <v>4</v>
      </c>
      <c r="H29" s="142" t="str">
        <f t="shared" si="2"/>
        <v>High</v>
      </c>
      <c r="I29" s="240" t="str">
        <f>INDEX(Trends!$D$3:$D$404,MATCH(B29,Trends!$C$3:$C$404,0))</f>
        <v>Decreasing</v>
      </c>
      <c r="J29" s="142" t="str">
        <f>VLOOKUP($B29,Reliability!$A$3:$I$170,9,FALSE)</f>
        <v>Very High</v>
      </c>
      <c r="K29" s="241">
        <f t="shared" si="3"/>
        <v>3.7</v>
      </c>
      <c r="L29" s="241">
        <f>VLOOKUP($B29,'Impact of the crisis'!$C$6:$N$170,12,FALSE)</f>
        <v>4.4000000000000004</v>
      </c>
      <c r="M29" s="241">
        <f>VLOOKUP($B29,'Impact of the crisis'!$C$6:$AB$170,26,FALSE)</f>
        <v>3.2</v>
      </c>
      <c r="N29" s="241">
        <f>VLOOKUP($B29,'Conditions of people affected'!$C$6:$R$170,16,FALSE)</f>
        <v>3.75</v>
      </c>
      <c r="O29" s="241">
        <f>VLOOKUP($B29,'Conditions of people affected'!$C$6:$R$170,9,FALSE)</f>
        <v>4.5</v>
      </c>
      <c r="P29" s="241">
        <f>VLOOKUP($B29,'Conditions of people affected'!$C$6:$R$170,15,FALSE)</f>
        <v>3</v>
      </c>
      <c r="Q29" s="241">
        <f t="shared" si="4"/>
        <v>3.1</v>
      </c>
      <c r="R29" s="241">
        <f>VLOOKUP($B29,'Complexity of the crisis'!$C$6:$AN$170,22,FALSE)</f>
        <v>3.2</v>
      </c>
      <c r="S29" s="242">
        <f>VLOOKUP($B29,'Complexity of the crisis'!$C$6:$AN$170,38,FALSE)</f>
        <v>3</v>
      </c>
      <c r="T29" s="141" t="str">
        <f>VLOOKUP(B29,Lists!$C$3:$E$163,3,FALSE)</f>
        <v>Americas</v>
      </c>
      <c r="U29" s="153">
        <f>VLOOKUP(B29,'INFORM Severity - hidden'!$C$5:$V$200,20,FALSE)</f>
        <v>44956</v>
      </c>
    </row>
    <row r="30" spans="1:21" x14ac:dyDescent="0.25">
      <c r="A30" s="137" t="str">
        <f t="array" ref="A30">IFERROR(INDEX(Lists!$B$2:$B$200,SMALL(IF(Lists!$H$2:$H$200="Yes",ROW(Lists!$B$2:$B$200)),ROW(26:26))-1,1),"")</f>
        <v>Complex crisis in Honduras</v>
      </c>
      <c r="B30" s="138" t="str">
        <f>VLOOKUP(A30,Lists!$B$2:$G$200,2,FALSE)</f>
        <v>HND001</v>
      </c>
      <c r="C30" s="138" t="str">
        <f>VLOOKUP(B30,'INFORM Severity - hidden'!$C$5:$D$200,2,FALSE)</f>
        <v>Honduras</v>
      </c>
      <c r="D30" s="138" t="str">
        <f>VLOOKUP(A30,Lists!$B$2:$G$200,3,FALSE)</f>
        <v>HND</v>
      </c>
      <c r="E30" s="138" t="str">
        <f>VLOOKUP(A30,Lists!$B$2:$G$200,5,FALSE)</f>
        <v>Violence,Socio-political,Other seasonal event,Cyclone</v>
      </c>
      <c r="F30" s="239">
        <f t="shared" si="0"/>
        <v>3.4</v>
      </c>
      <c r="G30" s="142">
        <f t="shared" si="1"/>
        <v>4</v>
      </c>
      <c r="H30" s="142" t="str">
        <f t="shared" si="2"/>
        <v>High</v>
      </c>
      <c r="I30" s="240" t="str">
        <f>INDEX(Trends!$D$3:$D$404,MATCH(B30,Trends!$C$3:$C$404,0))</f>
        <v>Stable</v>
      </c>
      <c r="J30" s="142" t="str">
        <f>VLOOKUP($B30,Reliability!$A$3:$I$170,9,FALSE)</f>
        <v>Very High</v>
      </c>
      <c r="K30" s="241">
        <f t="shared" si="3"/>
        <v>3.6</v>
      </c>
      <c r="L30" s="241">
        <f>VLOOKUP($B30,'Impact of the crisis'!$C$6:$N$170,12,FALSE)</f>
        <v>4.2</v>
      </c>
      <c r="M30" s="241">
        <f>VLOOKUP($B30,'Impact of the crisis'!$C$6:$AB$170,26,FALSE)</f>
        <v>3.3</v>
      </c>
      <c r="N30" s="241">
        <f>VLOOKUP($B30,'Conditions of people affected'!$C$6:$R$170,16,FALSE)</f>
        <v>3.6</v>
      </c>
      <c r="O30" s="241">
        <f>VLOOKUP($B30,'Conditions of people affected'!$C$6:$R$170,9,FALSE)</f>
        <v>4.2</v>
      </c>
      <c r="P30" s="241">
        <f>VLOOKUP($B30,'Conditions of people affected'!$C$6:$R$170,15,FALSE)</f>
        <v>3</v>
      </c>
      <c r="Q30" s="241">
        <f t="shared" si="4"/>
        <v>2.8</v>
      </c>
      <c r="R30" s="241">
        <f>VLOOKUP($B30,'Complexity of the crisis'!$C$6:$AN$170,22,FALSE)</f>
        <v>3</v>
      </c>
      <c r="S30" s="242">
        <f>VLOOKUP($B30,'Complexity of the crisis'!$C$6:$AN$170,38,FALSE)</f>
        <v>2.5</v>
      </c>
      <c r="T30" s="141" t="str">
        <f>VLOOKUP(B30,Lists!$C$3:$E$163,3,FALSE)</f>
        <v>Americas</v>
      </c>
      <c r="U30" s="153">
        <f>VLOOKUP(B30,'INFORM Severity - hidden'!$C$5:$V$200,20,FALSE)</f>
        <v>44952</v>
      </c>
    </row>
    <row r="31" spans="1:21" x14ac:dyDescent="0.25">
      <c r="A31" s="137" t="str">
        <f t="array" ref="A31">IFERROR(INDEX(Lists!$B$2:$B$200,SMALL(IF(Lists!$H$2:$H$200="Yes",ROW(Lists!$B$2:$B$200)),ROW(27:27))-1,1),"")</f>
        <v>Complex crisis in Haiti</v>
      </c>
      <c r="B31" s="138" t="str">
        <f>VLOOKUP(A31,Lists!$B$2:$G$200,2,FALSE)</f>
        <v>HTI001</v>
      </c>
      <c r="C31" s="138" t="str">
        <f>VLOOKUP(B31,'INFORM Severity - hidden'!$C$5:$D$200,2,FALSE)</f>
        <v>Haiti</v>
      </c>
      <c r="D31" s="138" t="str">
        <f>VLOOKUP(A31,Lists!$B$2:$G$200,3,FALSE)</f>
        <v>HTI</v>
      </c>
      <c r="E31" s="138" t="str">
        <f>VLOOKUP(A31,Lists!$B$2:$G$200,5,FALSE)</f>
        <v>Earthquake,Violence,Socio-political,Other seasonal event</v>
      </c>
      <c r="F31" s="239">
        <f t="shared" si="0"/>
        <v>4.2</v>
      </c>
      <c r="G31" s="142">
        <f t="shared" si="1"/>
        <v>5</v>
      </c>
      <c r="H31" s="142" t="str">
        <f t="shared" si="2"/>
        <v>Very High</v>
      </c>
      <c r="I31" s="240" t="str">
        <f>INDEX(Trends!$D$3:$D$404,MATCH(B31,Trends!$C$3:$C$404,0))</f>
        <v>Stable</v>
      </c>
      <c r="J31" s="142" t="str">
        <f>VLOOKUP($B31,Reliability!$A$3:$I$170,9,FALSE)</f>
        <v>High</v>
      </c>
      <c r="K31" s="241">
        <f t="shared" si="3"/>
        <v>3.9</v>
      </c>
      <c r="L31" s="241">
        <f>VLOOKUP($B31,'Impact of the crisis'!$C$6:$N$170,12,FALSE)</f>
        <v>4</v>
      </c>
      <c r="M31" s="241">
        <f>VLOOKUP($B31,'Impact of the crisis'!$C$6:$AB$170,26,FALSE)</f>
        <v>3.8</v>
      </c>
      <c r="N31" s="241">
        <f>VLOOKUP($B31,'Conditions of people affected'!$C$6:$R$170,16,FALSE)</f>
        <v>4.7</v>
      </c>
      <c r="O31" s="241">
        <f>VLOOKUP($B31,'Conditions of people affected'!$C$6:$R$170,9,FALSE)</f>
        <v>4.4000000000000004</v>
      </c>
      <c r="P31" s="241">
        <f>VLOOKUP($B31,'Conditions of people affected'!$C$6:$R$170,15,FALSE)</f>
        <v>5</v>
      </c>
      <c r="Q31" s="241">
        <f t="shared" si="4"/>
        <v>3.6</v>
      </c>
      <c r="R31" s="241">
        <f>VLOOKUP($B31,'Complexity of the crisis'!$C$6:$AN$170,22,FALSE)</f>
        <v>3.2</v>
      </c>
      <c r="S31" s="242">
        <f>VLOOKUP($B31,'Complexity of the crisis'!$C$6:$AN$170,38,FALSE)</f>
        <v>4</v>
      </c>
      <c r="T31" s="141" t="str">
        <f>VLOOKUP(B31,Lists!$C$3:$E$163,3,FALSE)</f>
        <v>Americas</v>
      </c>
      <c r="U31" s="153">
        <f>VLOOKUP(B31,'INFORM Severity - hidden'!$C$5:$V$200,20,FALSE)</f>
        <v>44921</v>
      </c>
    </row>
    <row r="32" spans="1:21" x14ac:dyDescent="0.25">
      <c r="A32" s="137" t="str">
        <f t="array" ref="A32">IFERROR(INDEX(Lists!$B$2:$B$200,SMALL(IF(Lists!$H$2:$H$200="Yes",ROW(Lists!$B$2:$B$200)),ROW(28:28))-1,1),"")</f>
        <v>Displacement from Ukraine conflict in Hungary</v>
      </c>
      <c r="B32" s="138" t="str">
        <f>VLOOKUP(A32,Lists!$B$2:$G$200,2,FALSE)</f>
        <v>HUN002</v>
      </c>
      <c r="C32" s="138" t="str">
        <f>VLOOKUP(B32,'INFORM Severity - hidden'!$C$5:$D$200,2,FALSE)</f>
        <v>Hungary</v>
      </c>
      <c r="D32" s="138" t="str">
        <f>VLOOKUP(A32,Lists!$B$2:$G$200,3,FALSE)</f>
        <v>HUN</v>
      </c>
      <c r="E32" s="138" t="str">
        <f>VLOOKUP(A32,Lists!$B$2:$G$200,5,FALSE)</f>
        <v>Conflict,Displacement</v>
      </c>
      <c r="F32" s="239">
        <f t="shared" si="0"/>
        <v>1.5</v>
      </c>
      <c r="G32" s="142">
        <f t="shared" si="1"/>
        <v>2</v>
      </c>
      <c r="H32" s="142" t="str">
        <f t="shared" si="2"/>
        <v>Low</v>
      </c>
      <c r="I32" s="240" t="str">
        <f>INDEX(Trends!$D$3:$D$404,MATCH(B32,Trends!$C$3:$C$404,0))</f>
        <v>Decreasing</v>
      </c>
      <c r="J32" s="142" t="str">
        <f>VLOOKUP($B32,Reliability!$A$3:$I$170,9,FALSE)</f>
        <v>Very High</v>
      </c>
      <c r="K32" s="241">
        <f t="shared" si="3"/>
        <v>1</v>
      </c>
      <c r="L32" s="241">
        <f>VLOOKUP($B32,'Impact of the crisis'!$C$6:$N$170,12,FALSE)</f>
        <v>0.4</v>
      </c>
      <c r="M32" s="241">
        <f>VLOOKUP($B32,'Impact of the crisis'!$C$6:$AB$170,26,FALSE)</f>
        <v>1.3</v>
      </c>
      <c r="N32" s="241">
        <f>VLOOKUP($B32,'Conditions of people affected'!$C$6:$R$170,16,FALSE)</f>
        <v>1.95</v>
      </c>
      <c r="O32" s="241">
        <f>VLOOKUP($B32,'Conditions of people affected'!$C$6:$R$170,9,FALSE)</f>
        <v>0.9</v>
      </c>
      <c r="P32" s="241">
        <f>VLOOKUP($B32,'Conditions of people affected'!$C$6:$R$170,15,FALSE)</f>
        <v>3</v>
      </c>
      <c r="Q32" s="241">
        <f t="shared" si="4"/>
        <v>1.2</v>
      </c>
      <c r="R32" s="241">
        <f>VLOOKUP($B32,'Complexity of the crisis'!$C$6:$AN$170,22,FALSE)</f>
        <v>1.4</v>
      </c>
      <c r="S32" s="242">
        <f>VLOOKUP($B32,'Complexity of the crisis'!$C$6:$AN$170,38,FALSE)</f>
        <v>1</v>
      </c>
      <c r="T32" s="141" t="str">
        <f>VLOOKUP(B32,Lists!$C$3:$E$163,3,FALSE)</f>
        <v>Europe</v>
      </c>
      <c r="U32" s="153">
        <f>VLOOKUP(B32,'INFORM Severity - hidden'!$C$5:$V$200,20,FALSE)</f>
        <v>44942</v>
      </c>
    </row>
    <row r="33" spans="1:21" x14ac:dyDescent="0.25">
      <c r="A33" s="137" t="str">
        <f t="array" ref="A33">IFERROR(INDEX(Lists!$B$2:$B$200,SMALL(IF(Lists!$H$2:$H$200="Yes",ROW(Lists!$B$2:$B$200)),ROW(29:29))-1,1),"")</f>
        <v>Country Level</v>
      </c>
      <c r="B33" s="138" t="str">
        <f>VLOOKUP(A33,Lists!$B$2:$G$200,2,FALSE)</f>
        <v>IDN007</v>
      </c>
      <c r="C33" s="138" t="str">
        <f>VLOOKUP(B33,'INFORM Severity - hidden'!$C$5:$D$200,2,FALSE)</f>
        <v>Indonesia</v>
      </c>
      <c r="D33" s="138" t="str">
        <f>VLOOKUP(A33,Lists!$B$2:$G$200,3,FALSE)</f>
        <v>IDN</v>
      </c>
      <c r="E33" s="138" t="str">
        <f>VLOOKUP(A33,Lists!$B$2:$G$200,5,FALSE)</f>
        <v>Earthquake,Socio-political,Violence</v>
      </c>
      <c r="F33" s="239">
        <f t="shared" si="0"/>
        <v>2.5</v>
      </c>
      <c r="G33" s="142">
        <f t="shared" si="1"/>
        <v>3</v>
      </c>
      <c r="H33" s="142" t="str">
        <f t="shared" si="2"/>
        <v>Medium</v>
      </c>
      <c r="I33" s="240" t="str">
        <f>INDEX(Trends!$D$3:$D$404,MATCH(B33,Trends!$C$3:$C$404,0))</f>
        <v>-</v>
      </c>
      <c r="J33" s="142" t="str">
        <f>VLOOKUP($B33,Reliability!$A$3:$I$170,9,FALSE)</f>
        <v>High</v>
      </c>
      <c r="K33" s="241">
        <f t="shared" si="3"/>
        <v>2.6</v>
      </c>
      <c r="L33" s="241">
        <f>VLOOKUP($B33,'Impact of the crisis'!$C$6:$N$170,12,FALSE)</f>
        <v>2.6</v>
      </c>
      <c r="M33" s="241">
        <f>VLOOKUP($B33,'Impact of the crisis'!$C$6:$AB$170,26,FALSE)</f>
        <v>2.6</v>
      </c>
      <c r="N33" s="241">
        <f>VLOOKUP($B33,'Conditions of people affected'!$C$6:$R$170,16,FALSE)</f>
        <v>2</v>
      </c>
      <c r="O33" s="241">
        <f>VLOOKUP($B33,'Conditions of people affected'!$C$6:$R$170,9,FALSE)</f>
        <v>2</v>
      </c>
      <c r="P33" s="241">
        <f>VLOOKUP($B33,'Conditions of people affected'!$C$6:$R$170,15,FALSE)</f>
        <v>2</v>
      </c>
      <c r="Q33" s="241">
        <f t="shared" si="4"/>
        <v>3.2</v>
      </c>
      <c r="R33" s="241">
        <f>VLOOKUP($B33,'Complexity of the crisis'!$C$6:$AN$170,22,FALSE)</f>
        <v>2.8</v>
      </c>
      <c r="S33" s="242">
        <f>VLOOKUP($B33,'Complexity of the crisis'!$C$6:$AN$170,38,FALSE)</f>
        <v>3.5</v>
      </c>
      <c r="T33" s="141" t="str">
        <f>VLOOKUP(B33,Lists!$C$3:$E$163,3,FALSE)</f>
        <v>Asia</v>
      </c>
      <c r="U33" s="153">
        <f>VLOOKUP(B33,'INFORM Severity - hidden'!$C$5:$V$200,20,FALSE)</f>
        <v>44894</v>
      </c>
    </row>
    <row r="34" spans="1:21" x14ac:dyDescent="0.25">
      <c r="A34" s="137" t="str">
        <f t="array" ref="A34">IFERROR(INDEX(Lists!$B$2:$B$200,SMALL(IF(Lists!$H$2:$H$200="Yes",ROW(Lists!$B$2:$B$200)),ROW(30:30))-1,1),"")</f>
        <v>Conflict in Jammu and Kashmir</v>
      </c>
      <c r="B34" s="138" t="str">
        <f>VLOOKUP(A34,Lists!$B$2:$G$200,2,FALSE)</f>
        <v>IND002</v>
      </c>
      <c r="C34" s="138" t="str">
        <f>VLOOKUP(B34,'INFORM Severity - hidden'!$C$5:$D$200,2,FALSE)</f>
        <v>India</v>
      </c>
      <c r="D34" s="138" t="str">
        <f>VLOOKUP(A34,Lists!$B$2:$G$200,3,FALSE)</f>
        <v>IND</v>
      </c>
      <c r="E34" s="138" t="str">
        <f>VLOOKUP(A34,Lists!$B$2:$G$200,5,FALSE)</f>
        <v>Socio-political</v>
      </c>
      <c r="F34" s="239" t="str">
        <f t="shared" si="0"/>
        <v>x</v>
      </c>
      <c r="G34" s="142" t="str">
        <f t="shared" si="1"/>
        <v>x</v>
      </c>
      <c r="H34" s="142" t="str">
        <f t="shared" si="2"/>
        <v>x</v>
      </c>
      <c r="I34" s="240" t="str">
        <f>INDEX(Trends!$D$3:$D$404,MATCH(B34,Trends!$C$3:$C$404,0))</f>
        <v>-</v>
      </c>
      <c r="J34" s="142" t="str">
        <f>VLOOKUP($B34,Reliability!$A$3:$I$170,9,FALSE)</f>
        <v>Very Low</v>
      </c>
      <c r="K34" s="241">
        <f t="shared" si="3"/>
        <v>2.6</v>
      </c>
      <c r="L34" s="241">
        <f>VLOOKUP($B34,'Impact of the crisis'!$C$6:$N$170,12,FALSE)</f>
        <v>2</v>
      </c>
      <c r="M34" s="241">
        <f>VLOOKUP($B34,'Impact of the crisis'!$C$6:$AB$170,26,FALSE)</f>
        <v>2.8</v>
      </c>
      <c r="N34" s="241" t="str">
        <f>VLOOKUP($B34,'Conditions of people affected'!$C$6:$R$170,16,FALSE)</f>
        <v>x</v>
      </c>
      <c r="O34" s="241" t="str">
        <f>VLOOKUP($B34,'Conditions of people affected'!$C$6:$R$170,9,FALSE)</f>
        <v>x</v>
      </c>
      <c r="P34" s="241" t="str">
        <f>VLOOKUP($B34,'Conditions of people affected'!$C$6:$R$170,15,FALSE)</f>
        <v>x</v>
      </c>
      <c r="Q34" s="241">
        <f t="shared" si="4"/>
        <v>2.2000000000000002</v>
      </c>
      <c r="R34" s="241">
        <f>VLOOKUP($B34,'Complexity of the crisis'!$C$6:$AN$170,22,FALSE)</f>
        <v>2.4</v>
      </c>
      <c r="S34" s="242">
        <f>VLOOKUP($B34,'Complexity of the crisis'!$C$6:$AN$170,38,FALSE)</f>
        <v>2</v>
      </c>
      <c r="T34" s="141" t="str">
        <f>VLOOKUP(B34,Lists!$C$3:$E$163,3,FALSE)</f>
        <v>Asia</v>
      </c>
      <c r="U34" s="153">
        <f>VLOOKUP(B34,'INFORM Severity - hidden'!$C$5:$V$200,20,FALSE)</f>
        <v>44955</v>
      </c>
    </row>
    <row r="35" spans="1:21" x14ac:dyDescent="0.25">
      <c r="A35" s="137" t="str">
        <f t="array" ref="A35">IFERROR(INDEX(Lists!$B$2:$B$200,SMALL(IF(Lists!$H$2:$H$200="Yes",ROW(Lists!$B$2:$B$200)),ROW(31:31))-1,1),"")</f>
        <v>Afghan Refugees in Iran</v>
      </c>
      <c r="B35" s="138" t="str">
        <f>VLOOKUP(A35,Lists!$B$2:$G$200,2,FALSE)</f>
        <v>IRN004</v>
      </c>
      <c r="C35" s="138" t="str">
        <f>VLOOKUP(B35,'INFORM Severity - hidden'!$C$5:$D$200,2,FALSE)</f>
        <v>Iran</v>
      </c>
      <c r="D35" s="138" t="str">
        <f>VLOOKUP(A35,Lists!$B$2:$G$200,3,FALSE)</f>
        <v>IRN</v>
      </c>
      <c r="E35" s="138" t="str">
        <f>VLOOKUP(A35,Lists!$B$2:$G$200,5,FALSE)</f>
        <v>Displacement</v>
      </c>
      <c r="F35" s="239">
        <f t="shared" si="0"/>
        <v>3.6</v>
      </c>
      <c r="G35" s="142">
        <f t="shared" si="1"/>
        <v>4</v>
      </c>
      <c r="H35" s="142" t="str">
        <f t="shared" si="2"/>
        <v>High</v>
      </c>
      <c r="I35" s="240" t="str">
        <f>INDEX(Trends!$D$3:$D$404,MATCH(B35,Trends!$C$3:$C$404,0))</f>
        <v>Stable</v>
      </c>
      <c r="J35" s="142" t="str">
        <f>VLOOKUP($B35,Reliability!$A$3:$I$170,9,FALSE)</f>
        <v>Low</v>
      </c>
      <c r="K35" s="241">
        <f t="shared" si="3"/>
        <v>3.6</v>
      </c>
      <c r="L35" s="241">
        <f>VLOOKUP($B35,'Impact of the crisis'!$C$6:$N$170,12,FALSE)</f>
        <v>2.7</v>
      </c>
      <c r="M35" s="241">
        <f>VLOOKUP($B35,'Impact of the crisis'!$C$6:$AB$170,26,FALSE)</f>
        <v>3.9</v>
      </c>
      <c r="N35" s="241">
        <f>VLOOKUP($B35,'Conditions of people affected'!$C$6:$R$170,16,FALSE)</f>
        <v>4.05</v>
      </c>
      <c r="O35" s="241">
        <f>VLOOKUP($B35,'Conditions of people affected'!$C$6:$R$170,9,FALSE)</f>
        <v>4.0999999999999996</v>
      </c>
      <c r="P35" s="241">
        <f>VLOOKUP($B35,'Conditions of people affected'!$C$6:$R$170,15,FALSE)</f>
        <v>4</v>
      </c>
      <c r="Q35" s="241">
        <f t="shared" si="4"/>
        <v>2.8</v>
      </c>
      <c r="R35" s="241">
        <f>VLOOKUP($B35,'Complexity of the crisis'!$C$6:$AN$170,22,FALSE)</f>
        <v>3.5</v>
      </c>
      <c r="S35" s="242">
        <f>VLOOKUP($B35,'Complexity of the crisis'!$C$6:$AN$170,38,FALSE)</f>
        <v>2</v>
      </c>
      <c r="T35" s="141" t="str">
        <f>VLOOKUP(B35,Lists!$C$3:$E$163,3,FALSE)</f>
        <v>Middle east</v>
      </c>
      <c r="U35" s="153">
        <f>VLOOKUP(B35,'INFORM Severity - hidden'!$C$5:$V$200,20,FALSE)</f>
        <v>44924</v>
      </c>
    </row>
    <row r="36" spans="1:21" x14ac:dyDescent="0.25">
      <c r="A36" s="137" t="str">
        <f t="array" ref="A36">IFERROR(INDEX(Lists!$B$2:$B$200,SMALL(IF(Lists!$H$2:$H$200="Yes",ROW(Lists!$B$2:$B$200)),ROW(32:32))-1,1),"")</f>
        <v>Multiple crises in Iraq</v>
      </c>
      <c r="B36" s="138" t="str">
        <f>VLOOKUP(A36,Lists!$B$2:$G$200,2,FALSE)</f>
        <v>IRQ001</v>
      </c>
      <c r="C36" s="138" t="str">
        <f>VLOOKUP(B36,'INFORM Severity - hidden'!$C$5:$D$200,2,FALSE)</f>
        <v>Iraq</v>
      </c>
      <c r="D36" s="138" t="str">
        <f>VLOOKUP(A36,Lists!$B$2:$G$200,3,FALSE)</f>
        <v>IRQ</v>
      </c>
      <c r="E36" s="138" t="str">
        <f>VLOOKUP(A36,Lists!$B$2:$G$200,5,FALSE)</f>
        <v>Violence,Displacement,Socio-political,Conflict</v>
      </c>
      <c r="F36" s="239">
        <f t="shared" si="0"/>
        <v>3.9</v>
      </c>
      <c r="G36" s="142">
        <f t="shared" si="1"/>
        <v>4</v>
      </c>
      <c r="H36" s="142" t="str">
        <f t="shared" si="2"/>
        <v>High</v>
      </c>
      <c r="I36" s="240" t="str">
        <f>INDEX(Trends!$D$3:$D$404,MATCH(B36,Trends!$C$3:$C$404,0))</f>
        <v>Stable</v>
      </c>
      <c r="J36" s="142" t="str">
        <f>VLOOKUP($B36,Reliability!$A$3:$I$170,9,FALSE)</f>
        <v>High</v>
      </c>
      <c r="K36" s="241">
        <f t="shared" si="3"/>
        <v>4.3</v>
      </c>
      <c r="L36" s="241">
        <f>VLOOKUP($B36,'Impact of the crisis'!$C$6:$N$170,12,FALSE)</f>
        <v>4.7</v>
      </c>
      <c r="M36" s="241">
        <f>VLOOKUP($B36,'Impact of the crisis'!$C$6:$AB$170,26,FALSE)</f>
        <v>4</v>
      </c>
      <c r="N36" s="241">
        <f>VLOOKUP($B36,'Conditions of people affected'!$C$6:$R$170,16,FALSE)</f>
        <v>3.55</v>
      </c>
      <c r="O36" s="241">
        <f>VLOOKUP($B36,'Conditions of people affected'!$C$6:$R$170,9,FALSE)</f>
        <v>4.0999999999999996</v>
      </c>
      <c r="P36" s="241">
        <f>VLOOKUP($B36,'Conditions of people affected'!$C$6:$R$170,15,FALSE)</f>
        <v>3</v>
      </c>
      <c r="Q36" s="241">
        <f t="shared" si="4"/>
        <v>4.0999999999999996</v>
      </c>
      <c r="R36" s="241">
        <f>VLOOKUP($B36,'Complexity of the crisis'!$C$6:$AN$170,22,FALSE)</f>
        <v>3.7</v>
      </c>
      <c r="S36" s="242">
        <f>VLOOKUP($B36,'Complexity of the crisis'!$C$6:$AN$170,38,FALSE)</f>
        <v>4.5</v>
      </c>
      <c r="T36" s="141" t="str">
        <f>VLOOKUP(B36,Lists!$C$3:$E$163,3,FALSE)</f>
        <v>Middle east</v>
      </c>
      <c r="U36" s="153">
        <f>VLOOKUP(B36,'INFORM Severity - hidden'!$C$5:$V$200,20,FALSE)</f>
        <v>44949</v>
      </c>
    </row>
    <row r="37" spans="1:21" x14ac:dyDescent="0.25">
      <c r="A37" s="137" t="str">
        <f t="array" ref="A37">IFERROR(INDEX(Lists!$B$2:$B$200,SMALL(IF(Lists!$H$2:$H$200="Yes",ROW(Lists!$B$2:$B$200)),ROW(33:33))-1,1),"")</f>
        <v>Mixed migration flows in Italy</v>
      </c>
      <c r="B37" s="138" t="str">
        <f>VLOOKUP(A37,Lists!$B$2:$G$200,2,FALSE)</f>
        <v>ITA002</v>
      </c>
      <c r="C37" s="138" t="str">
        <f>VLOOKUP(B37,'INFORM Severity - hidden'!$C$5:$D$200,2,FALSE)</f>
        <v>Italy</v>
      </c>
      <c r="D37" s="138" t="str">
        <f>VLOOKUP(A37,Lists!$B$2:$G$200,3,FALSE)</f>
        <v>ITA</v>
      </c>
      <c r="E37" s="138" t="str">
        <f>VLOOKUP(A37,Lists!$B$2:$G$200,5,FALSE)</f>
        <v>Displacement</v>
      </c>
      <c r="F37" s="239">
        <f t="shared" ref="F37:F68" si="5">IF(OR(N37="x",K37="x"),"x",ROUND((5-GEOMEAN(((5-K37)/5*4+1),((5-N37)/5*4+1),((5-N37)/5*4+1)))/4*3.5+Q37*0.3,1))</f>
        <v>2</v>
      </c>
      <c r="G37" s="142">
        <f t="shared" ref="G37:G68" si="6">IF(F37="x","x",ROUNDUP(F37,0))</f>
        <v>2</v>
      </c>
      <c r="H37" s="142" t="str">
        <f t="shared" ref="H37:H68" si="7">IF(N37="x","x",IF(K37="x","x",(IF(G37=5,"Very High",IF(G37=4,"High",IF(G37=3,"Medium",IF(G37=2,"Low","Very Low")))))))</f>
        <v>Low</v>
      </c>
      <c r="I37" s="240" t="str">
        <f>INDEX(Trends!$D$3:$D$404,MATCH(B37,Trends!$C$3:$C$404,0))</f>
        <v>Increasing</v>
      </c>
      <c r="J37" s="142" t="str">
        <f>VLOOKUP($B37,Reliability!$A$3:$I$170,9,FALSE)</f>
        <v>Very High</v>
      </c>
      <c r="K37" s="241">
        <f t="shared" ref="K37:K68" si="8">IF(OR(M37="x",L37="x"),"x",ROUND((5-GEOMEAN(((5-L37)/5*4+1),((5-M37)/5*4+1),((5-M37)/5*4+1)))/4*5,1))</f>
        <v>2.7</v>
      </c>
      <c r="L37" s="241">
        <f>VLOOKUP($B37,'Impact of the crisis'!$C$6:$N$170,12,FALSE)</f>
        <v>1.6</v>
      </c>
      <c r="M37" s="241">
        <f>VLOOKUP($B37,'Impact of the crisis'!$C$6:$AB$170,26,FALSE)</f>
        <v>3.1</v>
      </c>
      <c r="N37" s="241">
        <f>VLOOKUP($B37,'Conditions of people affected'!$C$6:$R$170,16,FALSE)</f>
        <v>1.65</v>
      </c>
      <c r="O37" s="241">
        <f>VLOOKUP($B37,'Conditions of people affected'!$C$6:$R$170,9,FALSE)</f>
        <v>2.2999999999999998</v>
      </c>
      <c r="P37" s="241">
        <f>VLOOKUP($B37,'Conditions of people affected'!$C$6:$R$170,15,FALSE)</f>
        <v>1</v>
      </c>
      <c r="Q37" s="241">
        <f t="shared" ref="Q37:Q68" si="9">IF(OR(S37="x",R37="x"),R37,ROUND((5-GEOMEAN(((5-R37)/5*4+1),((5-S37)/5*4+1)))/4*5,1))</f>
        <v>1.8</v>
      </c>
      <c r="R37" s="241">
        <f>VLOOKUP($B37,'Complexity of the crisis'!$C$6:$AN$170,22,FALSE)</f>
        <v>1.5</v>
      </c>
      <c r="S37" s="242">
        <f>VLOOKUP($B37,'Complexity of the crisis'!$C$6:$AN$170,38,FALSE)</f>
        <v>2</v>
      </c>
      <c r="T37" s="141" t="str">
        <f>VLOOKUP(B37,Lists!$C$3:$E$163,3,FALSE)</f>
        <v>Europe</v>
      </c>
      <c r="U37" s="153">
        <f>VLOOKUP(B37,'INFORM Severity - hidden'!$C$5:$V$200,20,FALSE)</f>
        <v>44953</v>
      </c>
    </row>
    <row r="38" spans="1:21" x14ac:dyDescent="0.25">
      <c r="A38" s="137" t="str">
        <f t="array" ref="A38">IFERROR(INDEX(Lists!$B$2:$B$200,SMALL(IF(Lists!$H$2:$H$200="Yes",ROW(Lists!$B$2:$B$200)),ROW(34:34))-1,1),"")</f>
        <v>Syrian refugees in Jordan</v>
      </c>
      <c r="B38" s="138" t="str">
        <f>VLOOKUP(A38,Lists!$B$2:$G$200,2,FALSE)</f>
        <v>JOR002</v>
      </c>
      <c r="C38" s="138" t="str">
        <f>VLOOKUP(B38,'INFORM Severity - hidden'!$C$5:$D$200,2,FALSE)</f>
        <v>Jordan</v>
      </c>
      <c r="D38" s="138" t="str">
        <f>VLOOKUP(A38,Lists!$B$2:$G$200,3,FALSE)</f>
        <v>JOR</v>
      </c>
      <c r="E38" s="138" t="str">
        <f>VLOOKUP(A38,Lists!$B$2:$G$200,5,FALSE)</f>
        <v>Displacement</v>
      </c>
      <c r="F38" s="239">
        <f t="shared" si="5"/>
        <v>2.7</v>
      </c>
      <c r="G38" s="142">
        <f t="shared" si="6"/>
        <v>3</v>
      </c>
      <c r="H38" s="142" t="str">
        <f t="shared" si="7"/>
        <v>Medium</v>
      </c>
      <c r="I38" s="240" t="str">
        <f>INDEX(Trends!$D$3:$D$404,MATCH(B38,Trends!$C$3:$C$404,0))</f>
        <v>Stable</v>
      </c>
      <c r="J38" s="142" t="str">
        <f>VLOOKUP($B38,Reliability!$A$3:$I$170,9,FALSE)</f>
        <v>Medium</v>
      </c>
      <c r="K38" s="241">
        <f t="shared" si="8"/>
        <v>2.7</v>
      </c>
      <c r="L38" s="241">
        <f>VLOOKUP($B38,'Impact of the crisis'!$C$6:$N$170,12,FALSE)</f>
        <v>3</v>
      </c>
      <c r="M38" s="241">
        <f>VLOOKUP($B38,'Impact of the crisis'!$C$6:$AB$170,26,FALSE)</f>
        <v>2.6</v>
      </c>
      <c r="N38" s="241">
        <f>VLOOKUP($B38,'Conditions of people affected'!$C$6:$R$170,16,FALSE)</f>
        <v>3.1</v>
      </c>
      <c r="O38" s="241">
        <f>VLOOKUP($B38,'Conditions of people affected'!$C$6:$R$170,9,FALSE)</f>
        <v>3.2</v>
      </c>
      <c r="P38" s="241">
        <f>VLOOKUP($B38,'Conditions of people affected'!$C$6:$R$170,15,FALSE)</f>
        <v>3</v>
      </c>
      <c r="Q38" s="241">
        <f t="shared" si="9"/>
        <v>2</v>
      </c>
      <c r="R38" s="241">
        <f>VLOOKUP($B38,'Complexity of the crisis'!$C$6:$AN$170,22,FALSE)</f>
        <v>2.5</v>
      </c>
      <c r="S38" s="242">
        <f>VLOOKUP($B38,'Complexity of the crisis'!$C$6:$AN$170,38,FALSE)</f>
        <v>1.5</v>
      </c>
      <c r="T38" s="141" t="str">
        <f>VLOOKUP(B38,Lists!$C$3:$E$163,3,FALSE)</f>
        <v>Middle east</v>
      </c>
      <c r="U38" s="153">
        <f>VLOOKUP(B38,'INFORM Severity - hidden'!$C$5:$V$200,20,FALSE)</f>
        <v>44949</v>
      </c>
    </row>
    <row r="39" spans="1:21" x14ac:dyDescent="0.25">
      <c r="A39" s="137" t="str">
        <f t="array" ref="A39">IFERROR(INDEX(Lists!$B$2:$B$200,SMALL(IF(Lists!$H$2:$H$200="Yes",ROW(Lists!$B$2:$B$200)),ROW(35:35))-1,1),"")</f>
        <v xml:space="preserve">Multiple crisis in Kenya </v>
      </c>
      <c r="B39" s="138" t="str">
        <f>VLOOKUP(A39,Lists!$B$2:$G$200,2,FALSE)</f>
        <v>KEN001</v>
      </c>
      <c r="C39" s="138" t="str">
        <f>VLOOKUP(B39,'INFORM Severity - hidden'!$C$5:$D$200,2,FALSE)</f>
        <v>Kenya</v>
      </c>
      <c r="D39" s="138" t="str">
        <f>VLOOKUP(A39,Lists!$B$2:$G$200,3,FALSE)</f>
        <v>KEN</v>
      </c>
      <c r="E39" s="138" t="str">
        <f>VLOOKUP(A39,Lists!$B$2:$G$200,5,FALSE)</f>
        <v>Drought,Displacement</v>
      </c>
      <c r="F39" s="239">
        <f t="shared" si="5"/>
        <v>3.8</v>
      </c>
      <c r="G39" s="142">
        <f t="shared" si="6"/>
        <v>4</v>
      </c>
      <c r="H39" s="142" t="str">
        <f t="shared" si="7"/>
        <v>High</v>
      </c>
      <c r="I39" s="240" t="str">
        <f>INDEX(Trends!$D$3:$D$404,MATCH(B39,Trends!$C$3:$C$404,0))</f>
        <v>Increasing</v>
      </c>
      <c r="J39" s="142" t="str">
        <f>VLOOKUP($B39,Reliability!$A$3:$I$170,9,FALSE)</f>
        <v>Medium</v>
      </c>
      <c r="K39" s="241">
        <f t="shared" si="8"/>
        <v>3.9</v>
      </c>
      <c r="L39" s="241">
        <f>VLOOKUP($B39,'Impact of the crisis'!$C$6:$N$170,12,FALSE)</f>
        <v>3.8</v>
      </c>
      <c r="M39" s="241">
        <f>VLOOKUP($B39,'Impact of the crisis'!$C$6:$AB$170,26,FALSE)</f>
        <v>3.9</v>
      </c>
      <c r="N39" s="241">
        <f>VLOOKUP($B39,'Conditions of people affected'!$C$6:$R$170,16,FALSE)</f>
        <v>4.25</v>
      </c>
      <c r="O39" s="241">
        <f>VLOOKUP($B39,'Conditions of people affected'!$C$6:$R$170,9,FALSE)</f>
        <v>4.5</v>
      </c>
      <c r="P39" s="241">
        <f>VLOOKUP($B39,'Conditions of people affected'!$C$6:$R$170,15,FALSE)</f>
        <v>4</v>
      </c>
      <c r="Q39" s="241">
        <f t="shared" si="9"/>
        <v>3.1</v>
      </c>
      <c r="R39" s="241">
        <f>VLOOKUP($B39,'Complexity of the crisis'!$C$6:$AN$170,22,FALSE)</f>
        <v>3.6</v>
      </c>
      <c r="S39" s="242">
        <f>VLOOKUP($B39,'Complexity of the crisis'!$C$6:$AN$170,38,FALSE)</f>
        <v>2.5</v>
      </c>
      <c r="T39" s="141" t="str">
        <f>VLOOKUP(B39,Lists!$C$3:$E$163,3,FALSE)</f>
        <v>Africa</v>
      </c>
      <c r="U39" s="153">
        <f>VLOOKUP(B39,'INFORM Severity - hidden'!$C$5:$V$200,20,FALSE)</f>
        <v>44924</v>
      </c>
    </row>
    <row r="40" spans="1:21" x14ac:dyDescent="0.25">
      <c r="A40" s="137" t="str">
        <f t="array" ref="A40">IFERROR(INDEX(Lists!$B$2:$B$200,SMALL(IF(Lists!$H$2:$H$200="Yes",ROW(Lists!$B$2:$B$200)),ROW(36:36))-1,1),"")</f>
        <v>Socioeconomic crisis in Lebanon</v>
      </c>
      <c r="B40" s="138" t="str">
        <f>VLOOKUP(A40,Lists!$B$2:$G$200,2,FALSE)</f>
        <v>LBN004</v>
      </c>
      <c r="C40" s="138" t="str">
        <f>VLOOKUP(B40,'INFORM Severity - hidden'!$C$5:$D$200,2,FALSE)</f>
        <v>Lebanon</v>
      </c>
      <c r="D40" s="138" t="str">
        <f>VLOOKUP(A40,Lists!$B$2:$G$200,3,FALSE)</f>
        <v>LBN</v>
      </c>
      <c r="E40" s="138" t="str">
        <f>VLOOKUP(A40,Lists!$B$2:$G$200,5,FALSE)</f>
        <v>Socio-political,Violence,Tecnological Disaster</v>
      </c>
      <c r="F40" s="239">
        <f t="shared" si="5"/>
        <v>3.4</v>
      </c>
      <c r="G40" s="142">
        <f t="shared" si="6"/>
        <v>4</v>
      </c>
      <c r="H40" s="142" t="str">
        <f t="shared" si="7"/>
        <v>High</v>
      </c>
      <c r="I40" s="240" t="str">
        <f>INDEX(Trends!$D$3:$D$404,MATCH(B40,Trends!$C$3:$C$404,0))</f>
        <v>Decreasing</v>
      </c>
      <c r="J40" s="142" t="str">
        <f>VLOOKUP($B40,Reliability!$A$3:$I$170,9,FALSE)</f>
        <v>Medium</v>
      </c>
      <c r="K40" s="241">
        <f t="shared" si="8"/>
        <v>3.2</v>
      </c>
      <c r="L40" s="241">
        <f>VLOOKUP($B40,'Impact of the crisis'!$C$6:$N$170,12,FALSE)</f>
        <v>3.6</v>
      </c>
      <c r="M40" s="241">
        <f>VLOOKUP($B40,'Impact of the crisis'!$C$6:$AB$170,26,FALSE)</f>
        <v>2.9</v>
      </c>
      <c r="N40" s="241">
        <f>VLOOKUP($B40,'Conditions of people affected'!$C$6:$R$170,16,FALSE)</f>
        <v>4.0999999999999996</v>
      </c>
      <c r="O40" s="241">
        <f>VLOOKUP($B40,'Conditions of people affected'!$C$6:$R$170,9,FALSE)</f>
        <v>4.2</v>
      </c>
      <c r="P40" s="241">
        <f>VLOOKUP($B40,'Conditions of people affected'!$C$6:$R$170,15,FALSE)</f>
        <v>4</v>
      </c>
      <c r="Q40" s="241">
        <f t="shared" si="9"/>
        <v>2.5</v>
      </c>
      <c r="R40" s="241">
        <f>VLOOKUP($B40,'Complexity of the crisis'!$C$6:$AN$170,22,FALSE)</f>
        <v>2.5</v>
      </c>
      <c r="S40" s="242">
        <f>VLOOKUP($B40,'Complexity of the crisis'!$C$6:$AN$170,38,FALSE)</f>
        <v>2.5</v>
      </c>
      <c r="T40" s="141" t="str">
        <f>VLOOKUP(B40,Lists!$C$3:$E$163,3,FALSE)</f>
        <v>Middle east</v>
      </c>
      <c r="U40" s="153">
        <f>VLOOKUP(B40,'INFORM Severity - hidden'!$C$5:$V$200,20,FALSE)</f>
        <v>44946</v>
      </c>
    </row>
    <row r="41" spans="1:21" x14ac:dyDescent="0.25">
      <c r="A41" s="137" t="str">
        <f t="array" ref="A41">IFERROR(INDEX(Lists!$B$2:$B$200,SMALL(IF(Lists!$H$2:$H$200="Yes",ROW(Lists!$B$2:$B$200)),ROW(37:37))-1,1),"")</f>
        <v>Complex crisis in Libya</v>
      </c>
      <c r="B41" s="138" t="str">
        <f>VLOOKUP(A41,Lists!$B$2:$G$200,2,FALSE)</f>
        <v>LBY001</v>
      </c>
      <c r="C41" s="138" t="str">
        <f>VLOOKUP(B41,'INFORM Severity - hidden'!$C$5:$D$200,2,FALSE)</f>
        <v>Libya</v>
      </c>
      <c r="D41" s="138" t="str">
        <f>VLOOKUP(A41,Lists!$B$2:$G$200,3,FALSE)</f>
        <v>LBY</v>
      </c>
      <c r="E41" s="138" t="str">
        <f>VLOOKUP(A41,Lists!$B$2:$G$200,5,FALSE)</f>
        <v>Conflict,Displacement,Socio-political</v>
      </c>
      <c r="F41" s="239">
        <f t="shared" si="5"/>
        <v>3.8</v>
      </c>
      <c r="G41" s="142">
        <f t="shared" si="6"/>
        <v>4</v>
      </c>
      <c r="H41" s="142" t="str">
        <f t="shared" si="7"/>
        <v>High</v>
      </c>
      <c r="I41" s="240" t="str">
        <f>INDEX(Trends!$D$3:$D$404,MATCH(B41,Trends!$C$3:$C$404,0))</f>
        <v>Increasing</v>
      </c>
      <c r="J41" s="142" t="str">
        <f>VLOOKUP($B41,Reliability!$A$3:$I$170,9,FALSE)</f>
        <v>Very High</v>
      </c>
      <c r="K41" s="241">
        <f t="shared" si="8"/>
        <v>4.5999999999999996</v>
      </c>
      <c r="L41" s="241">
        <f>VLOOKUP($B41,'Impact of the crisis'!$C$6:$N$170,12,FALSE)</f>
        <v>4.5</v>
      </c>
      <c r="M41" s="241">
        <f>VLOOKUP($B41,'Impact of the crisis'!$C$6:$AB$170,26,FALSE)</f>
        <v>4.5999999999999996</v>
      </c>
      <c r="N41" s="241">
        <f>VLOOKUP($B41,'Conditions of people affected'!$C$6:$R$170,16,FALSE)</f>
        <v>3.2</v>
      </c>
      <c r="O41" s="241">
        <f>VLOOKUP($B41,'Conditions of people affected'!$C$6:$R$170,9,FALSE)</f>
        <v>3.4</v>
      </c>
      <c r="P41" s="241">
        <f>VLOOKUP($B41,'Conditions of people affected'!$C$6:$R$170,15,FALSE)</f>
        <v>3</v>
      </c>
      <c r="Q41" s="241">
        <f t="shared" si="9"/>
        <v>4</v>
      </c>
      <c r="R41" s="241">
        <f>VLOOKUP($B41,'Complexity of the crisis'!$C$6:$AN$170,22,FALSE)</f>
        <v>3.3</v>
      </c>
      <c r="S41" s="242">
        <f>VLOOKUP($B41,'Complexity of the crisis'!$C$6:$AN$170,38,FALSE)</f>
        <v>4.5</v>
      </c>
      <c r="T41" s="141" t="str">
        <f>VLOOKUP(B41,Lists!$C$3:$E$163,3,FALSE)</f>
        <v>Africa</v>
      </c>
      <c r="U41" s="153">
        <f>VLOOKUP(B41,'INFORM Severity - hidden'!$C$5:$V$200,20,FALSE)</f>
        <v>44956</v>
      </c>
    </row>
    <row r="42" spans="1:21" x14ac:dyDescent="0.25">
      <c r="A42" s="137" t="str">
        <f t="array" ref="A42">IFERROR(INDEX(Lists!$B$2:$B$200,SMALL(IF(Lists!$H$2:$H$200="Yes",ROW(Lists!$B$2:$B$200)),ROW(38:38))-1,1),"")</f>
        <v>Socio-economic crisis in Sri Lanka</v>
      </c>
      <c r="B42" s="138" t="str">
        <f>VLOOKUP(A42,Lists!$B$2:$G$200,2,FALSE)</f>
        <v>LKA002</v>
      </c>
      <c r="C42" s="138" t="str">
        <f>VLOOKUP(B42,'INFORM Severity - hidden'!$C$5:$D$200,2,FALSE)</f>
        <v>Sri Lanka</v>
      </c>
      <c r="D42" s="138" t="str">
        <f>VLOOKUP(A42,Lists!$B$2:$G$200,3,FALSE)</f>
        <v>LKA</v>
      </c>
      <c r="E42" s="138" t="str">
        <f>VLOOKUP(A42,Lists!$B$2:$G$200,5,FALSE)</f>
        <v>Socio-political,Food Security</v>
      </c>
      <c r="F42" s="239">
        <f t="shared" si="5"/>
        <v>3.4</v>
      </c>
      <c r="G42" s="142">
        <f t="shared" si="6"/>
        <v>4</v>
      </c>
      <c r="H42" s="142" t="str">
        <f t="shared" si="7"/>
        <v>High</v>
      </c>
      <c r="I42" s="240" t="str">
        <f>INDEX(Trends!$D$3:$D$404,MATCH(B42,Trends!$C$3:$C$404,0))</f>
        <v>Stable</v>
      </c>
      <c r="J42" s="142" t="str">
        <f>VLOOKUP($B42,Reliability!$A$3:$I$170,9,FALSE)</f>
        <v>High</v>
      </c>
      <c r="K42" s="241">
        <f t="shared" si="8"/>
        <v>3.8</v>
      </c>
      <c r="L42" s="241">
        <f>VLOOKUP($B42,'Impact of the crisis'!$C$6:$N$170,12,FALSE)</f>
        <v>4.4000000000000004</v>
      </c>
      <c r="M42" s="241">
        <f>VLOOKUP($B42,'Impact of the crisis'!$C$6:$AB$170,26,FALSE)</f>
        <v>3.4</v>
      </c>
      <c r="N42" s="241">
        <f>VLOOKUP($B42,'Conditions of people affected'!$C$6:$R$170,16,FALSE)</f>
        <v>4.3499999999999996</v>
      </c>
      <c r="O42" s="241">
        <f>VLOOKUP($B42,'Conditions of people affected'!$C$6:$R$170,9,FALSE)</f>
        <v>4.7</v>
      </c>
      <c r="P42" s="241">
        <f>VLOOKUP($B42,'Conditions of people affected'!$C$6:$R$170,15,FALSE)</f>
        <v>4</v>
      </c>
      <c r="Q42" s="241">
        <f t="shared" si="9"/>
        <v>1.6</v>
      </c>
      <c r="R42" s="241">
        <f>VLOOKUP($B42,'Complexity of the crisis'!$C$6:$AN$170,22,FALSE)</f>
        <v>2.1</v>
      </c>
      <c r="S42" s="242">
        <f>VLOOKUP($B42,'Complexity of the crisis'!$C$6:$AN$170,38,FALSE)</f>
        <v>1</v>
      </c>
      <c r="T42" s="141" t="str">
        <f>VLOOKUP(B42,Lists!$C$3:$E$163,3,FALSE)</f>
        <v>Asia</v>
      </c>
      <c r="U42" s="153">
        <f>VLOOKUP(B42,'INFORM Severity - hidden'!$C$5:$V$200,20,FALSE)</f>
        <v>44956</v>
      </c>
    </row>
    <row r="43" spans="1:21" x14ac:dyDescent="0.25">
      <c r="A43" s="137" t="str">
        <f t="array" ref="A43">IFERROR(INDEX(Lists!$B$2:$B$200,SMALL(IF(Lists!$H$2:$H$200="Yes",ROW(Lists!$B$2:$B$200)),ROW(39:39))-1,1),"")</f>
        <v>Food security crisis in Lesotho</v>
      </c>
      <c r="B43" s="138" t="str">
        <f>VLOOKUP(A43,Lists!$B$2:$G$200,2,FALSE)</f>
        <v>LSO003</v>
      </c>
      <c r="C43" s="138" t="str">
        <f>VLOOKUP(B43,'INFORM Severity - hidden'!$C$5:$D$200,2,FALSE)</f>
        <v>Lesotho</v>
      </c>
      <c r="D43" s="138" t="str">
        <f>VLOOKUP(A43,Lists!$B$2:$G$200,3,FALSE)</f>
        <v>LSO</v>
      </c>
      <c r="E43" s="138" t="str">
        <f>VLOOKUP(A43,Lists!$B$2:$G$200,5,FALSE)</f>
        <v>Food Security</v>
      </c>
      <c r="F43" s="239">
        <f t="shared" si="5"/>
        <v>2.2000000000000002</v>
      </c>
      <c r="G43" s="142">
        <f t="shared" si="6"/>
        <v>3</v>
      </c>
      <c r="H43" s="142" t="str">
        <f t="shared" si="7"/>
        <v>Medium</v>
      </c>
      <c r="I43" s="240" t="str">
        <f>INDEX(Trends!$D$3:$D$404,MATCH(B43,Trends!$C$3:$C$404,0))</f>
        <v>-</v>
      </c>
      <c r="J43" s="142" t="str">
        <f>VLOOKUP($B43,Reliability!$A$3:$I$170,9,FALSE)</f>
        <v>Medium</v>
      </c>
      <c r="K43" s="241">
        <f t="shared" si="8"/>
        <v>2.6</v>
      </c>
      <c r="L43" s="241">
        <f>VLOOKUP($B43,'Impact of the crisis'!$C$6:$N$170,12,FALSE)</f>
        <v>2.7</v>
      </c>
      <c r="M43" s="241">
        <f>VLOOKUP($B43,'Impact of the crisis'!$C$6:$AB$170,26,FALSE)</f>
        <v>2.5999999999999996</v>
      </c>
      <c r="N43" s="241">
        <f>VLOOKUP($B43,'Conditions of people affected'!$C$6:$R$170,16,FALSE)</f>
        <v>2.75</v>
      </c>
      <c r="O43" s="241">
        <f>VLOOKUP($B43,'Conditions of people affected'!$C$6:$R$170,9,FALSE)</f>
        <v>2.5</v>
      </c>
      <c r="P43" s="241">
        <f>VLOOKUP($B43,'Conditions of people affected'!$C$6:$R$170,15,FALSE)</f>
        <v>3</v>
      </c>
      <c r="Q43" s="241">
        <f t="shared" si="9"/>
        <v>1</v>
      </c>
      <c r="R43" s="241">
        <f>VLOOKUP($B43,'Complexity of the crisis'!$C$6:$AN$170,22,FALSE)</f>
        <v>1.4</v>
      </c>
      <c r="S43" s="242">
        <f>VLOOKUP($B43,'Complexity of the crisis'!$C$6:$AN$170,38,FALSE)</f>
        <v>0.5</v>
      </c>
      <c r="T43" s="141" t="str">
        <f>VLOOKUP(B43,Lists!$C$3:$E$163,3,FALSE)</f>
        <v>Africa</v>
      </c>
      <c r="U43" s="153">
        <f>VLOOKUP(B43,'INFORM Severity - hidden'!$C$5:$V$200,20,FALSE)</f>
        <v>44953</v>
      </c>
    </row>
    <row r="44" spans="1:21" x14ac:dyDescent="0.25">
      <c r="A44" s="137" t="str">
        <f t="array" ref="A44">IFERROR(INDEX(Lists!$B$2:$B$200,SMALL(IF(Lists!$H$2:$H$200="Yes",ROW(Lists!$B$2:$B$200)),ROW(40:40))-1,1),"")</f>
        <v>Mixed migration flows in Morocco</v>
      </c>
      <c r="B44" s="138" t="str">
        <f>VLOOKUP(A44,Lists!$B$2:$G$200,2,FALSE)</f>
        <v>MAR002</v>
      </c>
      <c r="C44" s="138" t="str">
        <f>VLOOKUP(B44,'INFORM Severity - hidden'!$C$5:$D$200,2,FALSE)</f>
        <v>Morocco</v>
      </c>
      <c r="D44" s="138" t="str">
        <f>VLOOKUP(A44,Lists!$B$2:$G$200,3,FALSE)</f>
        <v>MAR</v>
      </c>
      <c r="E44" s="138" t="str">
        <f>VLOOKUP(A44,Lists!$B$2:$G$200,5,FALSE)</f>
        <v>Displacement</v>
      </c>
      <c r="F44" s="239">
        <f t="shared" si="5"/>
        <v>2.2000000000000002</v>
      </c>
      <c r="G44" s="142">
        <f t="shared" si="6"/>
        <v>3</v>
      </c>
      <c r="H44" s="142" t="str">
        <f t="shared" si="7"/>
        <v>Medium</v>
      </c>
      <c r="I44" s="240" t="str">
        <f>INDEX(Trends!$D$3:$D$404,MATCH(B44,Trends!$C$3:$C$404,0))</f>
        <v>Increasing</v>
      </c>
      <c r="J44" s="142" t="str">
        <f>VLOOKUP($B44,Reliability!$A$3:$I$170,9,FALSE)</f>
        <v>High</v>
      </c>
      <c r="K44" s="241">
        <f t="shared" si="8"/>
        <v>3.5</v>
      </c>
      <c r="L44" s="241">
        <f>VLOOKUP($B44,'Impact of the crisis'!$C$6:$N$170,12,FALSE)</f>
        <v>4.9000000000000004</v>
      </c>
      <c r="M44" s="241">
        <f>VLOOKUP($B44,'Impact of the crisis'!$C$6:$AB$170,26,FALSE)</f>
        <v>2.2999999999999998</v>
      </c>
      <c r="N44" s="241">
        <f>VLOOKUP($B44,'Conditions of people affected'!$C$6:$R$170,16,FALSE)</f>
        <v>0.75</v>
      </c>
      <c r="O44" s="241">
        <f>VLOOKUP($B44,'Conditions of people affected'!$C$6:$R$170,9,FALSE)</f>
        <v>0.5</v>
      </c>
      <c r="P44" s="241">
        <f>VLOOKUP($B44,'Conditions of people affected'!$C$6:$R$170,15,FALSE)</f>
        <v>1</v>
      </c>
      <c r="Q44" s="241">
        <f t="shared" si="9"/>
        <v>2.8</v>
      </c>
      <c r="R44" s="241">
        <f>VLOOKUP($B44,'Complexity of the crisis'!$C$6:$AN$170,22,FALSE)</f>
        <v>3.1</v>
      </c>
      <c r="S44" s="242">
        <f>VLOOKUP($B44,'Complexity of the crisis'!$C$6:$AN$170,38,FALSE)</f>
        <v>2.5</v>
      </c>
      <c r="T44" s="141" t="str">
        <f>VLOOKUP(B44,Lists!$C$3:$E$163,3,FALSE)</f>
        <v>Africa</v>
      </c>
      <c r="U44" s="153">
        <f>VLOOKUP(B44,'INFORM Severity - hidden'!$C$5:$V$200,20,FALSE)</f>
        <v>44953</v>
      </c>
    </row>
    <row r="45" spans="1:21" x14ac:dyDescent="0.25">
      <c r="A45" s="137" t="str">
        <f t="array" ref="A45">IFERROR(INDEX(Lists!$B$2:$B$200,SMALL(IF(Lists!$H$2:$H$200="Yes",ROW(Lists!$B$2:$B$200)),ROW(41:41))-1,1),"")</f>
        <v>DIsplacement from Ukraine conflict in Moldova</v>
      </c>
      <c r="B45" s="138" t="str">
        <f>VLOOKUP(A45,Lists!$B$2:$G$200,2,FALSE)</f>
        <v>MDA002</v>
      </c>
      <c r="C45" s="138" t="str">
        <f>VLOOKUP(B45,'INFORM Severity - hidden'!$C$5:$D$200,2,FALSE)</f>
        <v>Moldova</v>
      </c>
      <c r="D45" s="138" t="str">
        <f>VLOOKUP(A45,Lists!$B$2:$G$200,3,FALSE)</f>
        <v>MDA</v>
      </c>
      <c r="E45" s="138" t="str">
        <f>VLOOKUP(A45,Lists!$B$2:$G$200,5,FALSE)</f>
        <v>Displacement,Conflict</v>
      </c>
      <c r="F45" s="239">
        <f t="shared" si="5"/>
        <v>1.9</v>
      </c>
      <c r="G45" s="142">
        <f t="shared" si="6"/>
        <v>2</v>
      </c>
      <c r="H45" s="142" t="str">
        <f t="shared" si="7"/>
        <v>Low</v>
      </c>
      <c r="I45" s="240" t="str">
        <f>INDEX(Trends!$D$3:$D$404,MATCH(B45,Trends!$C$3:$C$404,0))</f>
        <v>Decreasing</v>
      </c>
      <c r="J45" s="142" t="str">
        <f>VLOOKUP($B45,Reliability!$A$3:$I$170,9,FALSE)</f>
        <v>Very High</v>
      </c>
      <c r="K45" s="241">
        <f t="shared" si="8"/>
        <v>1.5</v>
      </c>
      <c r="L45" s="241">
        <f>VLOOKUP($B45,'Impact of the crisis'!$C$6:$N$170,12,FALSE)</f>
        <v>0.2</v>
      </c>
      <c r="M45" s="241">
        <f>VLOOKUP($B45,'Impact of the crisis'!$C$6:$AB$170,26,FALSE)</f>
        <v>2.1</v>
      </c>
      <c r="N45" s="241">
        <f>VLOOKUP($B45,'Conditions of people affected'!$C$6:$R$170,16,FALSE)</f>
        <v>2.35</v>
      </c>
      <c r="O45" s="241">
        <f>VLOOKUP($B45,'Conditions of people affected'!$C$6:$R$170,9,FALSE)</f>
        <v>1.7</v>
      </c>
      <c r="P45" s="241">
        <f>VLOOKUP($B45,'Conditions of people affected'!$C$6:$R$170,15,FALSE)</f>
        <v>3</v>
      </c>
      <c r="Q45" s="241">
        <f t="shared" si="9"/>
        <v>1.4</v>
      </c>
      <c r="R45" s="241">
        <f>VLOOKUP($B45,'Complexity of the crisis'!$C$6:$AN$170,22,FALSE)</f>
        <v>1.8</v>
      </c>
      <c r="S45" s="242">
        <f>VLOOKUP($B45,'Complexity of the crisis'!$C$6:$AN$170,38,FALSE)</f>
        <v>1</v>
      </c>
      <c r="T45" s="141" t="str">
        <f>VLOOKUP(B45,Lists!$C$3:$E$163,3,FALSE)</f>
        <v>Europe</v>
      </c>
      <c r="U45" s="153">
        <f>VLOOKUP(B45,'INFORM Severity - hidden'!$C$5:$V$200,20,FALSE)</f>
        <v>44942</v>
      </c>
    </row>
    <row r="46" spans="1:21" x14ac:dyDescent="0.25">
      <c r="A46" s="137" t="str">
        <f t="array" ref="A46">IFERROR(INDEX(Lists!$B$2:$B$200,SMALL(IF(Lists!$H$2:$H$200="Yes",ROW(Lists!$B$2:$B$200)),ROW(42:42))-1,1),"")</f>
        <v>Multiple crisis in Mexico</v>
      </c>
      <c r="B46" s="138" t="str">
        <f>VLOOKUP(A46,Lists!$B$2:$G$200,2,FALSE)</f>
        <v>MEX001</v>
      </c>
      <c r="C46" s="138" t="str">
        <f>VLOOKUP(B46,'INFORM Severity - hidden'!$C$5:$D$200,2,FALSE)</f>
        <v>Mexico</v>
      </c>
      <c r="D46" s="138" t="str">
        <f>VLOOKUP(A46,Lists!$B$2:$G$200,3,FALSE)</f>
        <v>MEX</v>
      </c>
      <c r="E46" s="138" t="str">
        <f>VLOOKUP(A46,Lists!$B$2:$G$200,5,FALSE)</f>
        <v>Violence,Displacement</v>
      </c>
      <c r="F46" s="239">
        <f t="shared" si="5"/>
        <v>2.8</v>
      </c>
      <c r="G46" s="142">
        <f t="shared" si="6"/>
        <v>3</v>
      </c>
      <c r="H46" s="142" t="str">
        <f t="shared" si="7"/>
        <v>Medium</v>
      </c>
      <c r="I46" s="240" t="str">
        <f>INDEX(Trends!$D$3:$D$404,MATCH(B46,Trends!$C$3:$C$404,0))</f>
        <v>Stable</v>
      </c>
      <c r="J46" s="142" t="str">
        <f>VLOOKUP($B46,Reliability!$A$3:$I$170,9,FALSE)</f>
        <v>High</v>
      </c>
      <c r="K46" s="241">
        <f t="shared" si="8"/>
        <v>4.0999999999999996</v>
      </c>
      <c r="L46" s="241">
        <f>VLOOKUP($B46,'Impact of the crisis'!$C$6:$N$170,12,FALSE)</f>
        <v>5</v>
      </c>
      <c r="M46" s="241">
        <f>VLOOKUP($B46,'Impact of the crisis'!$C$6:$AB$170,26,FALSE)</f>
        <v>3.5</v>
      </c>
      <c r="N46" s="241">
        <f>VLOOKUP($B46,'Conditions of people affected'!$C$6:$R$170,16,FALSE)</f>
        <v>1.35</v>
      </c>
      <c r="O46" s="241">
        <f>VLOOKUP($B46,'Conditions of people affected'!$C$6:$R$170,9,FALSE)</f>
        <v>1.7</v>
      </c>
      <c r="P46" s="241">
        <f>VLOOKUP($B46,'Conditions of people affected'!$C$6:$R$170,15,FALSE)</f>
        <v>1</v>
      </c>
      <c r="Q46" s="241">
        <f t="shared" si="9"/>
        <v>3.5</v>
      </c>
      <c r="R46" s="241">
        <f>VLOOKUP($B46,'Complexity of the crisis'!$C$6:$AN$170,22,FALSE)</f>
        <v>3</v>
      </c>
      <c r="S46" s="242">
        <f>VLOOKUP($B46,'Complexity of the crisis'!$C$6:$AN$170,38,FALSE)</f>
        <v>4</v>
      </c>
      <c r="T46" s="141" t="str">
        <f>VLOOKUP(B46,Lists!$C$3:$E$163,3,FALSE)</f>
        <v>Americas</v>
      </c>
      <c r="U46" s="153">
        <f>VLOOKUP(B46,'INFORM Severity - hidden'!$C$5:$V$200,20,FALSE)</f>
        <v>44950</v>
      </c>
    </row>
    <row r="47" spans="1:21" x14ac:dyDescent="0.25">
      <c r="A47" s="137" t="str">
        <f t="array" ref="A47">IFERROR(INDEX(Lists!$B$2:$B$200,SMALL(IF(Lists!$H$2:$H$200="Yes",ROW(Lists!$B$2:$B$200)),ROW(43:43))-1,1),"")</f>
        <v>Complex crisis in Mali</v>
      </c>
      <c r="B47" s="138" t="str">
        <f>VLOOKUP(A47,Lists!$B$2:$G$200,2,FALSE)</f>
        <v>MLI001</v>
      </c>
      <c r="C47" s="138" t="str">
        <f>VLOOKUP(B47,'INFORM Severity - hidden'!$C$5:$D$200,2,FALSE)</f>
        <v>Mali</v>
      </c>
      <c r="D47" s="138" t="str">
        <f>VLOOKUP(A47,Lists!$B$2:$G$200,3,FALSE)</f>
        <v>MLI</v>
      </c>
      <c r="E47" s="138" t="str">
        <f>VLOOKUP(A47,Lists!$B$2:$G$200,5,FALSE)</f>
        <v>Conflict</v>
      </c>
      <c r="F47" s="239">
        <f t="shared" si="5"/>
        <v>4.3</v>
      </c>
      <c r="G47" s="142">
        <f t="shared" si="6"/>
        <v>5</v>
      </c>
      <c r="H47" s="142" t="str">
        <f t="shared" si="7"/>
        <v>Very High</v>
      </c>
      <c r="I47" s="240" t="str">
        <f>INDEX(Trends!$D$3:$D$404,MATCH(B47,Trends!$C$3:$C$404,0))</f>
        <v>Stable</v>
      </c>
      <c r="J47" s="142" t="str">
        <f>VLOOKUP($B47,Reliability!$A$3:$I$170,9,FALSE)</f>
        <v>Very High</v>
      </c>
      <c r="K47" s="241">
        <f t="shared" si="8"/>
        <v>4.4000000000000004</v>
      </c>
      <c r="L47" s="241">
        <f>VLOOKUP($B47,'Impact of the crisis'!$C$6:$N$170,12,FALSE)</f>
        <v>4.9000000000000004</v>
      </c>
      <c r="M47" s="241">
        <f>VLOOKUP($B47,'Impact of the crisis'!$C$6:$AB$170,26,FALSE)</f>
        <v>4.0999999999999996</v>
      </c>
      <c r="N47" s="241">
        <f>VLOOKUP($B47,'Conditions of people affected'!$C$6:$R$170,16,FALSE)</f>
        <v>4.45</v>
      </c>
      <c r="O47" s="241">
        <f>VLOOKUP($B47,'Conditions of people affected'!$C$6:$R$170,9,FALSE)</f>
        <v>4.9000000000000004</v>
      </c>
      <c r="P47" s="241">
        <f>VLOOKUP($B47,'Conditions of people affected'!$C$6:$R$170,15,FALSE)</f>
        <v>4</v>
      </c>
      <c r="Q47" s="241">
        <f t="shared" si="9"/>
        <v>3.9</v>
      </c>
      <c r="R47" s="241">
        <f>VLOOKUP($B47,'Complexity of the crisis'!$C$6:$AN$170,22,FALSE)</f>
        <v>3.2</v>
      </c>
      <c r="S47" s="242">
        <f>VLOOKUP($B47,'Complexity of the crisis'!$C$6:$AN$170,38,FALSE)</f>
        <v>4.5</v>
      </c>
      <c r="T47" s="141" t="str">
        <f>VLOOKUP(B47,Lists!$C$3:$E$163,3,FALSE)</f>
        <v>Africa</v>
      </c>
      <c r="U47" s="153">
        <f>VLOOKUP(B47,'INFORM Severity - hidden'!$C$5:$V$200,20,FALSE)</f>
        <v>44953</v>
      </c>
    </row>
    <row r="48" spans="1:21" x14ac:dyDescent="0.25">
      <c r="A48" s="137" t="str">
        <f t="array" ref="A48">IFERROR(INDEX(Lists!$B$2:$B$200,SMALL(IF(Lists!$H$2:$H$200="Yes",ROW(Lists!$B$2:$B$200)),ROW(44:44))-1,1),"")</f>
        <v>Multiple crises in Myanmar</v>
      </c>
      <c r="B48" s="138" t="str">
        <f>VLOOKUP(A48,Lists!$B$2:$G$200,2,FALSE)</f>
        <v>MMR001</v>
      </c>
      <c r="C48" s="138" t="str">
        <f>VLOOKUP(B48,'INFORM Severity - hidden'!$C$5:$D$200,2,FALSE)</f>
        <v>Myanmar</v>
      </c>
      <c r="D48" s="138" t="str">
        <f>VLOOKUP(A48,Lists!$B$2:$G$200,3,FALSE)</f>
        <v>MMR</v>
      </c>
      <c r="E48" s="138" t="str">
        <f>VLOOKUP(A48,Lists!$B$2:$G$200,5,FALSE)</f>
        <v>Socio-political,Conflict,Violence</v>
      </c>
      <c r="F48" s="239">
        <f t="shared" si="5"/>
        <v>4.5</v>
      </c>
      <c r="G48" s="142">
        <f t="shared" si="6"/>
        <v>5</v>
      </c>
      <c r="H48" s="142" t="str">
        <f t="shared" si="7"/>
        <v>Very High</v>
      </c>
      <c r="I48" s="240" t="str">
        <f>INDEX(Trends!$D$3:$D$404,MATCH(B48,Trends!$C$3:$C$404,0))</f>
        <v>Stable</v>
      </c>
      <c r="J48" s="142" t="str">
        <f>VLOOKUP($B48,Reliability!$A$3:$I$170,9,FALSE)</f>
        <v>High</v>
      </c>
      <c r="K48" s="241">
        <f t="shared" si="8"/>
        <v>4.7</v>
      </c>
      <c r="L48" s="241">
        <f>VLOOKUP($B48,'Impact of the crisis'!$C$6:$N$170,12,FALSE)</f>
        <v>4.9000000000000004</v>
      </c>
      <c r="M48" s="241">
        <f>VLOOKUP($B48,'Impact of the crisis'!$C$6:$AB$170,26,FALSE)</f>
        <v>4.5999999999999996</v>
      </c>
      <c r="N48" s="241">
        <f>VLOOKUP($B48,'Conditions of people affected'!$C$6:$R$170,16,FALSE)</f>
        <v>4.5</v>
      </c>
      <c r="O48" s="241">
        <f>VLOOKUP($B48,'Conditions of people affected'!$C$6:$R$170,9,FALSE)</f>
        <v>5</v>
      </c>
      <c r="P48" s="241">
        <f>VLOOKUP($B48,'Conditions of people affected'!$C$6:$R$170,15,FALSE)</f>
        <v>4</v>
      </c>
      <c r="Q48" s="241">
        <f t="shared" si="9"/>
        <v>4.2</v>
      </c>
      <c r="R48" s="241">
        <f>VLOOKUP($B48,'Complexity of the crisis'!$C$6:$AN$170,22,FALSE)</f>
        <v>3.9</v>
      </c>
      <c r="S48" s="242">
        <f>VLOOKUP($B48,'Complexity of the crisis'!$C$6:$AN$170,38,FALSE)</f>
        <v>4.5</v>
      </c>
      <c r="T48" s="141" t="str">
        <f>VLOOKUP(B48,Lists!$C$3:$E$163,3,FALSE)</f>
        <v>Asia</v>
      </c>
      <c r="U48" s="153">
        <f>VLOOKUP(B48,'INFORM Severity - hidden'!$C$5:$V$200,20,FALSE)</f>
        <v>44956</v>
      </c>
    </row>
    <row r="49" spans="1:21" x14ac:dyDescent="0.25">
      <c r="A49" s="137" t="str">
        <f t="array" ref="A49">IFERROR(INDEX(Lists!$B$2:$B$200,SMALL(IF(Lists!$H$2:$H$200="Yes",ROW(Lists!$B$2:$B$200)),ROW(45:45))-1,1),"")</f>
        <v>Multiple Crises in Mozambique</v>
      </c>
      <c r="B49" s="138" t="str">
        <f>VLOOKUP(A49,Lists!$B$2:$G$200,2,FALSE)</f>
        <v>MOZ001</v>
      </c>
      <c r="C49" s="138" t="str">
        <f>VLOOKUP(B49,'INFORM Severity - hidden'!$C$5:$D$200,2,FALSE)</f>
        <v>Mozambique</v>
      </c>
      <c r="D49" s="138" t="str">
        <f>VLOOKUP(A49,Lists!$B$2:$G$200,3,FALSE)</f>
        <v>MOZ</v>
      </c>
      <c r="E49" s="138" t="str">
        <f>VLOOKUP(A49,Lists!$B$2:$G$200,5,FALSE)</f>
        <v>Conflict,Displacement,Cyclone</v>
      </c>
      <c r="F49" s="239">
        <f t="shared" si="5"/>
        <v>3.6</v>
      </c>
      <c r="G49" s="142">
        <f t="shared" si="6"/>
        <v>4</v>
      </c>
      <c r="H49" s="142" t="str">
        <f t="shared" si="7"/>
        <v>High</v>
      </c>
      <c r="I49" s="240" t="str">
        <f>INDEX(Trends!$D$3:$D$404,MATCH(B49,Trends!$C$3:$C$404,0))</f>
        <v>Stable</v>
      </c>
      <c r="J49" s="142" t="str">
        <f>VLOOKUP($B49,Reliability!$A$3:$I$170,9,FALSE)</f>
        <v>High</v>
      </c>
      <c r="K49" s="241">
        <f t="shared" si="8"/>
        <v>3.7</v>
      </c>
      <c r="L49" s="241">
        <f>VLOOKUP($B49,'Impact of the crisis'!$C$6:$N$170,12,FALSE)</f>
        <v>4.3</v>
      </c>
      <c r="M49" s="241">
        <f>VLOOKUP($B49,'Impact of the crisis'!$C$6:$AB$170,26,FALSE)</f>
        <v>3.3</v>
      </c>
      <c r="N49" s="241">
        <f>VLOOKUP($B49,'Conditions of people affected'!$C$6:$R$170,16,FALSE)</f>
        <v>3.45</v>
      </c>
      <c r="O49" s="241">
        <f>VLOOKUP($B49,'Conditions of people affected'!$C$6:$R$170,9,FALSE)</f>
        <v>3.9</v>
      </c>
      <c r="P49" s="241">
        <f>VLOOKUP($B49,'Conditions of people affected'!$C$6:$R$170,15,FALSE)</f>
        <v>3</v>
      </c>
      <c r="Q49" s="241">
        <f t="shared" si="9"/>
        <v>3.9</v>
      </c>
      <c r="R49" s="241">
        <f>VLOOKUP($B49,'Complexity of the crisis'!$C$6:$AN$170,22,FALSE)</f>
        <v>3.7</v>
      </c>
      <c r="S49" s="242">
        <f>VLOOKUP($B49,'Complexity of the crisis'!$C$6:$AN$170,38,FALSE)</f>
        <v>4</v>
      </c>
      <c r="T49" s="141" t="str">
        <f>VLOOKUP(B49,Lists!$C$3:$E$163,3,FALSE)</f>
        <v>Africa</v>
      </c>
      <c r="U49" s="153">
        <f>VLOOKUP(B49,'INFORM Severity - hidden'!$C$5:$V$200,20,FALSE)</f>
        <v>44951</v>
      </c>
    </row>
    <row r="50" spans="1:21" x14ac:dyDescent="0.25">
      <c r="A50" s="137" t="str">
        <f t="array" ref="A50">IFERROR(INDEX(Lists!$B$2:$B$200,SMALL(IF(Lists!$H$2:$H$200="Yes",ROW(Lists!$B$2:$B$200)),ROW(46:46))-1,1),"")</f>
        <v>Food Security in Mauritania</v>
      </c>
      <c r="B50" s="138" t="str">
        <f>VLOOKUP(A50,Lists!$B$2:$G$200,2,FALSE)</f>
        <v>MRT003</v>
      </c>
      <c r="C50" s="138" t="str">
        <f>VLOOKUP(B50,'INFORM Severity - hidden'!$C$5:$D$200,2,FALSE)</f>
        <v>Mauritania</v>
      </c>
      <c r="D50" s="138" t="str">
        <f>VLOOKUP(A50,Lists!$B$2:$G$200,3,FALSE)</f>
        <v>MRT</v>
      </c>
      <c r="E50" s="138" t="str">
        <f>VLOOKUP(A50,Lists!$B$2:$G$200,5,FALSE)</f>
        <v>Drought,Floods</v>
      </c>
      <c r="F50" s="239">
        <f t="shared" si="5"/>
        <v>2.7</v>
      </c>
      <c r="G50" s="142">
        <f t="shared" si="6"/>
        <v>3</v>
      </c>
      <c r="H50" s="142" t="str">
        <f t="shared" si="7"/>
        <v>Medium</v>
      </c>
      <c r="I50" s="240" t="str">
        <f>INDEX(Trends!$D$3:$D$404,MATCH(B50,Trends!$C$3:$C$404,0))</f>
        <v>Stable</v>
      </c>
      <c r="J50" s="142" t="str">
        <f>VLOOKUP($B50,Reliability!$A$3:$I$170,9,FALSE)</f>
        <v>High</v>
      </c>
      <c r="K50" s="241">
        <f t="shared" si="8"/>
        <v>2.7</v>
      </c>
      <c r="L50" s="241">
        <f>VLOOKUP($B50,'Impact of the crisis'!$C$6:$N$170,12,FALSE)</f>
        <v>4.3</v>
      </c>
      <c r="M50" s="241">
        <f>VLOOKUP($B50,'Impact of the crisis'!$C$6:$AB$170,26,FALSE)</f>
        <v>1.4</v>
      </c>
      <c r="N50" s="241">
        <f>VLOOKUP($B50,'Conditions of people affected'!$C$6:$R$170,16,FALSE)</f>
        <v>3.05</v>
      </c>
      <c r="O50" s="241">
        <f>VLOOKUP($B50,'Conditions of people affected'!$C$6:$R$170,9,FALSE)</f>
        <v>3.1</v>
      </c>
      <c r="P50" s="241">
        <f>VLOOKUP($B50,'Conditions of people affected'!$C$6:$R$170,15,FALSE)</f>
        <v>3</v>
      </c>
      <c r="Q50" s="241">
        <f t="shared" si="9"/>
        <v>2.1</v>
      </c>
      <c r="R50" s="241">
        <f>VLOOKUP($B50,'Complexity of the crisis'!$C$6:$AN$170,22,FALSE)</f>
        <v>2.2000000000000002</v>
      </c>
      <c r="S50" s="242">
        <f>VLOOKUP($B50,'Complexity of the crisis'!$C$6:$AN$170,38,FALSE)</f>
        <v>2</v>
      </c>
      <c r="T50" s="141" t="str">
        <f>VLOOKUP(B50,Lists!$C$3:$E$163,3,FALSE)</f>
        <v>Africa</v>
      </c>
      <c r="U50" s="153">
        <f>VLOOKUP(B50,'INFORM Severity - hidden'!$C$5:$V$200,20,FALSE)</f>
        <v>44938</v>
      </c>
    </row>
    <row r="51" spans="1:21" x14ac:dyDescent="0.25">
      <c r="A51" s="137" t="str">
        <f t="array" ref="A51">IFERROR(INDEX(Lists!$B$2:$B$200,SMALL(IF(Lists!$H$2:$H$200="Yes",ROW(Lists!$B$2:$B$200)),ROW(47:47))-1,1),"")</f>
        <v>Complex crisis in Malawi</v>
      </c>
      <c r="B51" s="138" t="str">
        <f>VLOOKUP(A51,Lists!$B$2:$G$200,2,FALSE)</f>
        <v>MWI002</v>
      </c>
      <c r="C51" s="138" t="str">
        <f>VLOOKUP(B51,'INFORM Severity - hidden'!$C$5:$D$200,2,FALSE)</f>
        <v>Malawi</v>
      </c>
      <c r="D51" s="138" t="str">
        <f>VLOOKUP(A51,Lists!$B$2:$G$200,3,FALSE)</f>
        <v>MWI</v>
      </c>
      <c r="E51" s="138" t="str">
        <f>VLOOKUP(A51,Lists!$B$2:$G$200,5,FALSE)</f>
        <v>Drought,Socio-political,Cyclone</v>
      </c>
      <c r="F51" s="239">
        <f t="shared" si="5"/>
        <v>3.3</v>
      </c>
      <c r="G51" s="142">
        <f t="shared" si="6"/>
        <v>4</v>
      </c>
      <c r="H51" s="142" t="str">
        <f t="shared" si="7"/>
        <v>High</v>
      </c>
      <c r="I51" s="240" t="str">
        <f>INDEX(Trends!$D$3:$D$404,MATCH(B51,Trends!$C$3:$C$404,0))</f>
        <v>Increasing</v>
      </c>
      <c r="J51" s="142" t="str">
        <f>VLOOKUP($B51,Reliability!$A$3:$I$170,9,FALSE)</f>
        <v>Very High</v>
      </c>
      <c r="K51" s="241">
        <f t="shared" si="8"/>
        <v>3.8</v>
      </c>
      <c r="L51" s="241">
        <f>VLOOKUP($B51,'Impact of the crisis'!$C$6:$N$170,12,FALSE)</f>
        <v>4.4000000000000004</v>
      </c>
      <c r="M51" s="241">
        <f>VLOOKUP($B51,'Impact of the crisis'!$C$6:$AB$170,26,FALSE)</f>
        <v>3.5</v>
      </c>
      <c r="N51" s="241">
        <f>VLOOKUP($B51,'Conditions of people affected'!$C$6:$R$170,16,FALSE)</f>
        <v>3.7</v>
      </c>
      <c r="O51" s="241">
        <f>VLOOKUP($B51,'Conditions of people affected'!$C$6:$R$170,9,FALSE)</f>
        <v>4.4000000000000004</v>
      </c>
      <c r="P51" s="241">
        <f>VLOOKUP($B51,'Conditions of people affected'!$C$6:$R$170,15,FALSE)</f>
        <v>3</v>
      </c>
      <c r="Q51" s="241">
        <f t="shared" si="9"/>
        <v>2.2000000000000002</v>
      </c>
      <c r="R51" s="241">
        <f>VLOOKUP($B51,'Complexity of the crisis'!$C$6:$AN$170,22,FALSE)</f>
        <v>2.2999999999999998</v>
      </c>
      <c r="S51" s="242">
        <f>VLOOKUP($B51,'Complexity of the crisis'!$C$6:$AN$170,38,FALSE)</f>
        <v>2</v>
      </c>
      <c r="T51" s="141" t="str">
        <f>VLOOKUP(B51,Lists!$C$3:$E$163,3,FALSE)</f>
        <v>Africa</v>
      </c>
      <c r="U51" s="153">
        <f>VLOOKUP(B51,'INFORM Severity - hidden'!$C$5:$V$200,20,FALSE)</f>
        <v>44950</v>
      </c>
    </row>
    <row r="52" spans="1:21" x14ac:dyDescent="0.25">
      <c r="A52" s="137" t="str">
        <f t="array" ref="A52">IFERROR(INDEX(Lists!$B$2:$B$200,SMALL(IF(Lists!$H$2:$H$200="Yes",ROW(Lists!$B$2:$B$200)),ROW(48:48))-1,1),"")</f>
        <v>International Refugees in Malaysia</v>
      </c>
      <c r="B52" s="138" t="str">
        <f>VLOOKUP(A52,Lists!$B$2:$G$200,2,FALSE)</f>
        <v>MYS001</v>
      </c>
      <c r="C52" s="138" t="str">
        <f>VLOOKUP(B52,'INFORM Severity - hidden'!$C$5:$D$200,2,FALSE)</f>
        <v>Malaysia</v>
      </c>
      <c r="D52" s="138" t="str">
        <f>VLOOKUP(A52,Lists!$B$2:$G$200,3,FALSE)</f>
        <v>MYS</v>
      </c>
      <c r="E52" s="138" t="str">
        <f>VLOOKUP(A52,Lists!$B$2:$G$200,5,FALSE)</f>
        <v>Displacement</v>
      </c>
      <c r="F52" s="239">
        <f t="shared" si="5"/>
        <v>2.2999999999999998</v>
      </c>
      <c r="G52" s="142">
        <f t="shared" si="6"/>
        <v>3</v>
      </c>
      <c r="H52" s="142" t="str">
        <f t="shared" si="7"/>
        <v>Medium</v>
      </c>
      <c r="I52" s="240" t="str">
        <f>INDEX(Trends!$D$3:$D$404,MATCH(B52,Trends!$C$3:$C$404,0))</f>
        <v>Stable</v>
      </c>
      <c r="J52" s="142" t="str">
        <f>VLOOKUP($B52,Reliability!$A$3:$I$170,9,FALSE)</f>
        <v>High</v>
      </c>
      <c r="K52" s="241">
        <f t="shared" si="8"/>
        <v>2.8</v>
      </c>
      <c r="L52" s="241">
        <f>VLOOKUP($B52,'Impact of the crisis'!$C$6:$N$170,12,FALSE)</f>
        <v>1.7</v>
      </c>
      <c r="M52" s="241">
        <f>VLOOKUP($B52,'Impact of the crisis'!$C$6:$AB$170,26,FALSE)</f>
        <v>3.3</v>
      </c>
      <c r="N52" s="241">
        <f>VLOOKUP($B52,'Conditions of people affected'!$C$6:$R$170,16,FALSE)</f>
        <v>2.0499999999999998</v>
      </c>
      <c r="O52" s="241">
        <f>VLOOKUP($B52,'Conditions of people affected'!$C$6:$R$170,9,FALSE)</f>
        <v>2.1</v>
      </c>
      <c r="P52" s="241">
        <f>VLOOKUP($B52,'Conditions of people affected'!$C$6:$R$170,15,FALSE)</f>
        <v>2</v>
      </c>
      <c r="Q52" s="241">
        <f t="shared" si="9"/>
        <v>2.1</v>
      </c>
      <c r="R52" s="241">
        <f>VLOOKUP($B52,'Complexity of the crisis'!$C$6:$AN$170,22,FALSE)</f>
        <v>1.7</v>
      </c>
      <c r="S52" s="242">
        <f>VLOOKUP($B52,'Complexity of the crisis'!$C$6:$AN$170,38,FALSE)</f>
        <v>2.5</v>
      </c>
      <c r="T52" s="141" t="str">
        <f>VLOOKUP(B52,Lists!$C$3:$E$163,3,FALSE)</f>
        <v>Asia</v>
      </c>
      <c r="U52" s="153">
        <f>VLOOKUP(B52,'INFORM Severity - hidden'!$C$5:$V$200,20,FALSE)</f>
        <v>44955</v>
      </c>
    </row>
    <row r="53" spans="1:21" x14ac:dyDescent="0.25">
      <c r="A53" s="137" t="str">
        <f t="array" ref="A53">IFERROR(INDEX(Lists!$B$2:$B$200,SMALL(IF(Lists!$H$2:$H$200="Yes",ROW(Lists!$B$2:$B$200)),ROW(49:49))-1,1),"")</f>
        <v>Food Security Crisis in Namibia</v>
      </c>
      <c r="B53" s="138" t="str">
        <f>VLOOKUP(A53,Lists!$B$2:$G$200,2,FALSE)</f>
        <v>NAM002</v>
      </c>
      <c r="C53" s="138" t="str">
        <f>VLOOKUP(B53,'INFORM Severity - hidden'!$C$5:$D$200,2,FALSE)</f>
        <v>Namibia</v>
      </c>
      <c r="D53" s="138" t="str">
        <f>VLOOKUP(A53,Lists!$B$2:$G$200,3,FALSE)</f>
        <v>NAM</v>
      </c>
      <c r="E53" s="138" t="str">
        <f>VLOOKUP(A53,Lists!$B$2:$G$200,5,FALSE)</f>
        <v>Drought</v>
      </c>
      <c r="F53" s="239">
        <f t="shared" si="5"/>
        <v>2.5</v>
      </c>
      <c r="G53" s="142">
        <f t="shared" si="6"/>
        <v>3</v>
      </c>
      <c r="H53" s="142" t="str">
        <f t="shared" si="7"/>
        <v>Medium</v>
      </c>
      <c r="I53" s="240" t="str">
        <f>INDEX(Trends!$D$3:$D$404,MATCH(B53,Trends!$C$3:$C$404,0))</f>
        <v>Stable</v>
      </c>
      <c r="J53" s="142" t="str">
        <f>VLOOKUP($B53,Reliability!$A$3:$I$170,9,FALSE)</f>
        <v>Medium</v>
      </c>
      <c r="K53" s="241">
        <f t="shared" si="8"/>
        <v>2.8</v>
      </c>
      <c r="L53" s="241">
        <f>VLOOKUP($B53,'Impact of the crisis'!$C$6:$N$170,12,FALSE)</f>
        <v>4.2</v>
      </c>
      <c r="M53" s="241">
        <f>VLOOKUP($B53,'Impact of the crisis'!$C$6:$AB$170,26,FALSE)</f>
        <v>1.7</v>
      </c>
      <c r="N53" s="241">
        <f>VLOOKUP($B53,'Conditions of people affected'!$C$6:$R$170,16,FALSE)</f>
        <v>3.05</v>
      </c>
      <c r="O53" s="241">
        <f>VLOOKUP($B53,'Conditions of people affected'!$C$6:$R$170,9,FALSE)</f>
        <v>3.1</v>
      </c>
      <c r="P53" s="241">
        <f>VLOOKUP($B53,'Conditions of people affected'!$C$6:$R$170,15,FALSE)</f>
        <v>3</v>
      </c>
      <c r="Q53" s="241">
        <f t="shared" si="9"/>
        <v>1.3</v>
      </c>
      <c r="R53" s="241">
        <f>VLOOKUP($B53,'Complexity of the crisis'!$C$6:$AN$170,22,FALSE)</f>
        <v>1.5</v>
      </c>
      <c r="S53" s="242">
        <f>VLOOKUP($B53,'Complexity of the crisis'!$C$6:$AN$170,38,FALSE)</f>
        <v>1</v>
      </c>
      <c r="T53" s="141" t="str">
        <f>VLOOKUP(B53,Lists!$C$3:$E$163,3,FALSE)</f>
        <v>Africa</v>
      </c>
      <c r="U53" s="153">
        <f>VLOOKUP(B53,'INFORM Severity - hidden'!$C$5:$V$200,20,FALSE)</f>
        <v>44946</v>
      </c>
    </row>
    <row r="54" spans="1:21" x14ac:dyDescent="0.25">
      <c r="A54" s="137" t="str">
        <f t="array" ref="A54">IFERROR(INDEX(Lists!$B$2:$B$200,SMALL(IF(Lists!$H$2:$H$200="Yes",ROW(Lists!$B$2:$B$200)),ROW(50:50))-1,1),"")</f>
        <v>Multiple crises in Niger</v>
      </c>
      <c r="B54" s="138" t="str">
        <f>VLOOKUP(A54,Lists!$B$2:$G$200,2,FALSE)</f>
        <v>NER001</v>
      </c>
      <c r="C54" s="138" t="str">
        <f>VLOOKUP(B54,'INFORM Severity - hidden'!$C$5:$D$200,2,FALSE)</f>
        <v>Niger</v>
      </c>
      <c r="D54" s="138" t="str">
        <f>VLOOKUP(A54,Lists!$B$2:$G$200,3,FALSE)</f>
        <v>NER</v>
      </c>
      <c r="E54" s="138" t="str">
        <f>VLOOKUP(A54,Lists!$B$2:$G$200,5,FALSE)</f>
        <v>Conflict,Displacement</v>
      </c>
      <c r="F54" s="239">
        <f t="shared" si="5"/>
        <v>3.9</v>
      </c>
      <c r="G54" s="142">
        <f t="shared" si="6"/>
        <v>4</v>
      </c>
      <c r="H54" s="142" t="str">
        <f t="shared" si="7"/>
        <v>High</v>
      </c>
      <c r="I54" s="240" t="str">
        <f>INDEX(Trends!$D$3:$D$404,MATCH(B54,Trends!$C$3:$C$404,0))</f>
        <v>Increasing</v>
      </c>
      <c r="J54" s="142" t="str">
        <f>VLOOKUP($B54,Reliability!$A$3:$I$170,9,FALSE)</f>
        <v>Very High</v>
      </c>
      <c r="K54" s="241">
        <f t="shared" si="8"/>
        <v>3.8</v>
      </c>
      <c r="L54" s="241">
        <f>VLOOKUP($B54,'Impact of the crisis'!$C$6:$N$170,12,FALSE)</f>
        <v>4.9000000000000004</v>
      </c>
      <c r="M54" s="241">
        <f>VLOOKUP($B54,'Impact of the crisis'!$C$6:$AB$170,26,FALSE)</f>
        <v>3</v>
      </c>
      <c r="N54" s="241">
        <f>VLOOKUP($B54,'Conditions of people affected'!$C$6:$R$170,16,FALSE)</f>
        <v>4.0999999999999996</v>
      </c>
      <c r="O54" s="241">
        <f>VLOOKUP($B54,'Conditions of people affected'!$C$6:$R$170,9,FALSE)</f>
        <v>4.2</v>
      </c>
      <c r="P54" s="241">
        <f>VLOOKUP($B54,'Conditions of people affected'!$C$6:$R$170,15,FALSE)</f>
        <v>4</v>
      </c>
      <c r="Q54" s="241">
        <f t="shared" si="9"/>
        <v>3.5</v>
      </c>
      <c r="R54" s="241">
        <f>VLOOKUP($B54,'Complexity of the crisis'!$C$6:$AN$170,22,FALSE)</f>
        <v>2.8</v>
      </c>
      <c r="S54" s="242">
        <f>VLOOKUP($B54,'Complexity of the crisis'!$C$6:$AN$170,38,FALSE)</f>
        <v>4</v>
      </c>
      <c r="T54" s="141" t="str">
        <f>VLOOKUP(B54,Lists!$C$3:$E$163,3,FALSE)</f>
        <v>Africa</v>
      </c>
      <c r="U54" s="153">
        <f>VLOOKUP(B54,'INFORM Severity - hidden'!$C$5:$V$200,20,FALSE)</f>
        <v>44953</v>
      </c>
    </row>
    <row r="55" spans="1:21" x14ac:dyDescent="0.25">
      <c r="A55" s="137" t="str">
        <f t="array" ref="A55">IFERROR(INDEX(Lists!$B$2:$B$200,SMALL(IF(Lists!$H$2:$H$200="Yes",ROW(Lists!$B$2:$B$200)),ROW(51:51))-1,1),"")</f>
        <v>Complex crisis in Nigeria</v>
      </c>
      <c r="B55" s="138" t="str">
        <f>VLOOKUP(A55,Lists!$B$2:$G$200,2,FALSE)</f>
        <v>NGA001</v>
      </c>
      <c r="C55" s="138" t="str">
        <f>VLOOKUP(B55,'INFORM Severity - hidden'!$C$5:$D$200,2,FALSE)</f>
        <v>Nigeria</v>
      </c>
      <c r="D55" s="138" t="str">
        <f>VLOOKUP(A55,Lists!$B$2:$G$200,3,FALSE)</f>
        <v>NGA</v>
      </c>
      <c r="E55" s="138" t="str">
        <f>VLOOKUP(A55,Lists!$B$2:$G$200,5,FALSE)</f>
        <v>Conflict,Displacement,Violence</v>
      </c>
      <c r="F55" s="239">
        <f t="shared" si="5"/>
        <v>4.0999999999999996</v>
      </c>
      <c r="G55" s="142">
        <f t="shared" si="6"/>
        <v>5</v>
      </c>
      <c r="H55" s="142" t="str">
        <f t="shared" si="7"/>
        <v>Very High</v>
      </c>
      <c r="I55" s="240" t="str">
        <f>INDEX(Trends!$D$3:$D$404,MATCH(B55,Trends!$C$3:$C$404,0))</f>
        <v>Stable</v>
      </c>
      <c r="J55" s="142" t="str">
        <f>VLOOKUP($B55,Reliability!$A$3:$I$170,9,FALSE)</f>
        <v>High</v>
      </c>
      <c r="K55" s="241">
        <f t="shared" si="8"/>
        <v>4.5</v>
      </c>
      <c r="L55" s="241">
        <f>VLOOKUP($B55,'Impact of the crisis'!$C$6:$N$170,12,FALSE)</f>
        <v>5</v>
      </c>
      <c r="M55" s="241">
        <f>VLOOKUP($B55,'Impact of the crisis'!$C$6:$AB$170,26,FALSE)</f>
        <v>4.2</v>
      </c>
      <c r="N55" s="241">
        <f>VLOOKUP($B55,'Conditions of people affected'!$C$6:$R$170,16,FALSE)</f>
        <v>4</v>
      </c>
      <c r="O55" s="241">
        <f>VLOOKUP($B55,'Conditions of people affected'!$C$6:$R$170,9,FALSE)</f>
        <v>5</v>
      </c>
      <c r="P55" s="241">
        <f>VLOOKUP($B55,'Conditions of people affected'!$C$6:$R$170,15,FALSE)</f>
        <v>3</v>
      </c>
      <c r="Q55" s="241">
        <f t="shared" si="9"/>
        <v>4</v>
      </c>
      <c r="R55" s="241">
        <f>VLOOKUP($B55,'Complexity of the crisis'!$C$6:$AN$170,22,FALSE)</f>
        <v>3.4</v>
      </c>
      <c r="S55" s="242">
        <f>VLOOKUP($B55,'Complexity of the crisis'!$C$6:$AN$170,38,FALSE)</f>
        <v>4.5</v>
      </c>
      <c r="T55" s="141" t="str">
        <f>VLOOKUP(B55,Lists!$C$3:$E$163,3,FALSE)</f>
        <v>Africa</v>
      </c>
      <c r="U55" s="153">
        <f>VLOOKUP(B55,'INFORM Severity - hidden'!$C$5:$V$200,20,FALSE)</f>
        <v>44952</v>
      </c>
    </row>
    <row r="56" spans="1:21" x14ac:dyDescent="0.25">
      <c r="A56" s="137" t="str">
        <f t="array" ref="A56">IFERROR(INDEX(Lists!$B$2:$B$200,SMALL(IF(Lists!$H$2:$H$200="Yes",ROW(Lists!$B$2:$B$200)),ROW(52:52))-1,1),"")</f>
        <v>Socioeconomic crisis in Nicaragua</v>
      </c>
      <c r="B56" s="138" t="str">
        <f>VLOOKUP(A56,Lists!$B$2:$G$200,2,FALSE)</f>
        <v>NIC001</v>
      </c>
      <c r="C56" s="138" t="str">
        <f>VLOOKUP(B56,'INFORM Severity - hidden'!$C$5:$D$200,2,FALSE)</f>
        <v>Nicaragua</v>
      </c>
      <c r="D56" s="138" t="str">
        <f>VLOOKUP(A56,Lists!$B$2:$G$200,3,FALSE)</f>
        <v>NIC</v>
      </c>
      <c r="E56" s="138" t="str">
        <f>VLOOKUP(A56,Lists!$B$2:$G$200,5,FALSE)</f>
        <v>Socio-political</v>
      </c>
      <c r="F56" s="239" t="str">
        <f t="shared" si="5"/>
        <v>x</v>
      </c>
      <c r="G56" s="142" t="str">
        <f t="shared" si="6"/>
        <v>x</v>
      </c>
      <c r="H56" s="142" t="str">
        <f t="shared" si="7"/>
        <v>x</v>
      </c>
      <c r="I56" s="240" t="str">
        <f>INDEX(Trends!$D$3:$D$404,MATCH(B56,Trends!$C$3:$C$404,0))</f>
        <v>Decreasing</v>
      </c>
      <c r="J56" s="142" t="str">
        <f>VLOOKUP($B56,Reliability!$A$3:$I$170,9,FALSE)</f>
        <v>High</v>
      </c>
      <c r="K56" s="241">
        <f t="shared" si="8"/>
        <v>2.9</v>
      </c>
      <c r="L56" s="241">
        <f>VLOOKUP($B56,'Impact of the crisis'!$C$6:$N$170,12,FALSE)</f>
        <v>4</v>
      </c>
      <c r="M56" s="241">
        <f>VLOOKUP($B56,'Impact of the crisis'!$C$6:$AB$170,26,FALSE)</f>
        <v>2.1</v>
      </c>
      <c r="N56" s="241" t="str">
        <f>VLOOKUP($B56,'Conditions of people affected'!$C$6:$R$170,16,FALSE)</f>
        <v>x</v>
      </c>
      <c r="O56" s="241" t="str">
        <f>VLOOKUP($B56,'Conditions of people affected'!$C$6:$R$170,9,FALSE)</f>
        <v>x</v>
      </c>
      <c r="P56" s="241" t="str">
        <f>VLOOKUP($B56,'Conditions of people affected'!$C$6:$R$170,15,FALSE)</f>
        <v>x</v>
      </c>
      <c r="Q56" s="241">
        <f t="shared" si="9"/>
        <v>2.9</v>
      </c>
      <c r="R56" s="241">
        <f>VLOOKUP($B56,'Complexity of the crisis'!$C$6:$AN$170,22,FALSE)</f>
        <v>2.7</v>
      </c>
      <c r="S56" s="242">
        <f>VLOOKUP($B56,'Complexity of the crisis'!$C$6:$AN$170,38,FALSE)</f>
        <v>3</v>
      </c>
      <c r="T56" s="141" t="str">
        <f>VLOOKUP(B56,Lists!$C$3:$E$163,3,FALSE)</f>
        <v>Americas</v>
      </c>
      <c r="U56" s="153">
        <f>VLOOKUP(B56,'INFORM Severity - hidden'!$C$5:$V$200,20,FALSE)</f>
        <v>44950</v>
      </c>
    </row>
    <row r="57" spans="1:21" x14ac:dyDescent="0.25">
      <c r="A57" s="137" t="str">
        <f t="array" ref="A57">IFERROR(INDEX(Lists!$B$2:$B$200,SMALL(IF(Lists!$H$2:$H$200="Yes",ROW(Lists!$B$2:$B$200)),ROW(53:53))-1,1),"")</f>
        <v>Complex crisis in Pakistan</v>
      </c>
      <c r="B57" s="138" t="str">
        <f>VLOOKUP(A57,Lists!$B$2:$G$200,2,FALSE)</f>
        <v>PAK001</v>
      </c>
      <c r="C57" s="138" t="str">
        <f>VLOOKUP(B57,'INFORM Severity - hidden'!$C$5:$D$200,2,FALSE)</f>
        <v>Pakistan</v>
      </c>
      <c r="D57" s="138" t="str">
        <f>VLOOKUP(A57,Lists!$B$2:$G$200,3,FALSE)</f>
        <v>PAK</v>
      </c>
      <c r="E57" s="138" t="str">
        <f>VLOOKUP(A57,Lists!$B$2:$G$200,5,FALSE)</f>
        <v>Displacement,Conflict</v>
      </c>
      <c r="F57" s="239">
        <f t="shared" si="5"/>
        <v>3.8</v>
      </c>
      <c r="G57" s="142">
        <f t="shared" si="6"/>
        <v>4</v>
      </c>
      <c r="H57" s="142" t="str">
        <f t="shared" si="7"/>
        <v>High</v>
      </c>
      <c r="I57" s="240" t="str">
        <f>INDEX(Trends!$D$3:$D$404,MATCH(B57,Trends!$C$3:$C$404,0))</f>
        <v>Stable</v>
      </c>
      <c r="J57" s="142" t="str">
        <f>VLOOKUP($B57,Reliability!$A$3:$I$170,9,FALSE)</f>
        <v>High</v>
      </c>
      <c r="K57" s="241">
        <f t="shared" si="8"/>
        <v>3.9</v>
      </c>
      <c r="L57" s="241">
        <f>VLOOKUP($B57,'Impact of the crisis'!$C$6:$N$170,12,FALSE)</f>
        <v>5</v>
      </c>
      <c r="M57" s="241">
        <f>VLOOKUP($B57,'Impact of the crisis'!$C$6:$AB$170,26,FALSE)</f>
        <v>3.1</v>
      </c>
      <c r="N57" s="241">
        <f>VLOOKUP($B57,'Conditions of people affected'!$C$6:$R$170,16,FALSE)</f>
        <v>4</v>
      </c>
      <c r="O57" s="241">
        <f>VLOOKUP($B57,'Conditions of people affected'!$C$6:$R$170,9,FALSE)</f>
        <v>5</v>
      </c>
      <c r="P57" s="241">
        <f>VLOOKUP($B57,'Conditions of people affected'!$C$6:$R$170,15,FALSE)</f>
        <v>3</v>
      </c>
      <c r="Q57" s="241">
        <f t="shared" si="9"/>
        <v>3.4</v>
      </c>
      <c r="R57" s="241">
        <f>VLOOKUP($B57,'Complexity of the crisis'!$C$6:$AN$170,22,FALSE)</f>
        <v>3.3</v>
      </c>
      <c r="S57" s="242">
        <f>VLOOKUP($B57,'Complexity of the crisis'!$C$6:$AN$170,38,FALSE)</f>
        <v>3.5</v>
      </c>
      <c r="T57" s="141" t="str">
        <f>VLOOKUP(B57,Lists!$C$3:$E$163,3,FALSE)</f>
        <v>Asia</v>
      </c>
      <c r="U57" s="153">
        <f>VLOOKUP(B57,'INFORM Severity - hidden'!$C$5:$V$200,20,FALSE)</f>
        <v>44956</v>
      </c>
    </row>
    <row r="58" spans="1:21" x14ac:dyDescent="0.25">
      <c r="A58" s="137" t="str">
        <f t="array" ref="A58">IFERROR(INDEX(Lists!$B$2:$B$200,SMALL(IF(Lists!$H$2:$H$200="Yes",ROW(Lists!$B$2:$B$200)),ROW(54:54))-1,1),"")</f>
        <v>Venezuela displacement in Panama</v>
      </c>
      <c r="B58" s="138" t="str">
        <f>VLOOKUP(A58,Lists!$B$2:$G$200,2,FALSE)</f>
        <v>PAN002</v>
      </c>
      <c r="C58" s="138" t="str">
        <f>VLOOKUP(B58,'INFORM Severity - hidden'!$C$5:$D$200,2,FALSE)</f>
        <v>Panama</v>
      </c>
      <c r="D58" s="138" t="str">
        <f>VLOOKUP(A58,Lists!$B$2:$G$200,3,FALSE)</f>
        <v>PAN</v>
      </c>
      <c r="E58" s="138" t="str">
        <f>VLOOKUP(A58,Lists!$B$2:$G$200,5,FALSE)</f>
        <v>Displacement</v>
      </c>
      <c r="F58" s="239">
        <f t="shared" si="5"/>
        <v>2.2999999999999998</v>
      </c>
      <c r="G58" s="142">
        <f t="shared" si="6"/>
        <v>3</v>
      </c>
      <c r="H58" s="142" t="str">
        <f t="shared" si="7"/>
        <v>Medium</v>
      </c>
      <c r="I58" s="240" t="str">
        <f>INDEX(Trends!$D$3:$D$404,MATCH(B58,Trends!$C$3:$C$404,0))</f>
        <v>Increasing</v>
      </c>
      <c r="J58" s="142" t="str">
        <f>VLOOKUP($B58,Reliability!$A$3:$I$170,9,FALSE)</f>
        <v>Very High</v>
      </c>
      <c r="K58" s="241">
        <f t="shared" si="8"/>
        <v>2.9</v>
      </c>
      <c r="L58" s="241">
        <f>VLOOKUP($B58,'Impact of the crisis'!$C$6:$N$170,12,FALSE)</f>
        <v>2.6</v>
      </c>
      <c r="M58" s="241">
        <f>VLOOKUP($B58,'Impact of the crisis'!$C$6:$AB$170,26,FALSE)</f>
        <v>3</v>
      </c>
      <c r="N58" s="241">
        <f>VLOOKUP($B58,'Conditions of people affected'!$C$6:$R$170,16,FALSE)</f>
        <v>2.2000000000000002</v>
      </c>
      <c r="O58" s="241">
        <f>VLOOKUP($B58,'Conditions of people affected'!$C$6:$R$170,9,FALSE)</f>
        <v>1.4</v>
      </c>
      <c r="P58" s="241">
        <f>VLOOKUP($B58,'Conditions of people affected'!$C$6:$R$170,15,FALSE)</f>
        <v>3</v>
      </c>
      <c r="Q58" s="241">
        <f t="shared" si="9"/>
        <v>1.9</v>
      </c>
      <c r="R58" s="241">
        <f>VLOOKUP($B58,'Complexity of the crisis'!$C$6:$AN$170,22,FALSE)</f>
        <v>1.8</v>
      </c>
      <c r="S58" s="242">
        <f>VLOOKUP($B58,'Complexity of the crisis'!$C$6:$AN$170,38,FALSE)</f>
        <v>2</v>
      </c>
      <c r="T58" s="141" t="str">
        <f>VLOOKUP(B58,Lists!$C$3:$E$163,3,FALSE)</f>
        <v>Americas</v>
      </c>
      <c r="U58" s="153">
        <f>VLOOKUP(B58,'INFORM Severity - hidden'!$C$5:$V$200,20,FALSE)</f>
        <v>44950</v>
      </c>
    </row>
    <row r="59" spans="1:21" x14ac:dyDescent="0.25">
      <c r="A59" s="137" t="str">
        <f t="array" ref="A59">IFERROR(INDEX(Lists!$B$2:$B$200,SMALL(IF(Lists!$H$2:$H$200="Yes",ROW(Lists!$B$2:$B$200)),ROW(55:55))-1,1),"")</f>
        <v>Venezuela displacement in Peru</v>
      </c>
      <c r="B59" s="138" t="str">
        <f>VLOOKUP(A59,Lists!$B$2:$G$200,2,FALSE)</f>
        <v>PER002</v>
      </c>
      <c r="C59" s="138" t="str">
        <f>VLOOKUP(B59,'INFORM Severity - hidden'!$C$5:$D$200,2,FALSE)</f>
        <v>Peru</v>
      </c>
      <c r="D59" s="138" t="str">
        <f>VLOOKUP(A59,Lists!$B$2:$G$200,3,FALSE)</f>
        <v>PER</v>
      </c>
      <c r="E59" s="138" t="str">
        <f>VLOOKUP(A59,Lists!$B$2:$G$200,5,FALSE)</f>
        <v>Displacement</v>
      </c>
      <c r="F59" s="239">
        <f t="shared" si="5"/>
        <v>3.2</v>
      </c>
      <c r="G59" s="142">
        <f t="shared" si="6"/>
        <v>4</v>
      </c>
      <c r="H59" s="142" t="str">
        <f t="shared" si="7"/>
        <v>High</v>
      </c>
      <c r="I59" s="240" t="str">
        <f>INDEX(Trends!$D$3:$D$404,MATCH(B59,Trends!$C$3:$C$404,0))</f>
        <v>Increasing</v>
      </c>
      <c r="J59" s="142" t="str">
        <f>VLOOKUP($B59,Reliability!$A$3:$I$170,9,FALSE)</f>
        <v>Very High</v>
      </c>
      <c r="K59" s="241">
        <f t="shared" si="8"/>
        <v>3.9</v>
      </c>
      <c r="L59" s="241">
        <f>VLOOKUP($B59,'Impact of the crisis'!$C$6:$N$170,12,FALSE)</f>
        <v>5</v>
      </c>
      <c r="M59" s="241">
        <f>VLOOKUP($B59,'Impact of the crisis'!$C$6:$AB$170,26,FALSE)</f>
        <v>3</v>
      </c>
      <c r="N59" s="241">
        <f>VLOOKUP($B59,'Conditions of people affected'!$C$6:$R$170,16,FALSE)</f>
        <v>3.35</v>
      </c>
      <c r="O59" s="241">
        <f>VLOOKUP($B59,'Conditions of people affected'!$C$6:$R$170,9,FALSE)</f>
        <v>3.7</v>
      </c>
      <c r="P59" s="241">
        <f>VLOOKUP($B59,'Conditions of people affected'!$C$6:$R$170,15,FALSE)</f>
        <v>3</v>
      </c>
      <c r="Q59" s="241">
        <f t="shared" si="9"/>
        <v>2.2999999999999998</v>
      </c>
      <c r="R59" s="241">
        <f>VLOOKUP($B59,'Complexity of the crisis'!$C$6:$AN$170,22,FALSE)</f>
        <v>2.5</v>
      </c>
      <c r="S59" s="242">
        <f>VLOOKUP($B59,'Complexity of the crisis'!$C$6:$AN$170,38,FALSE)</f>
        <v>2</v>
      </c>
      <c r="T59" s="141" t="str">
        <f>VLOOKUP(B59,Lists!$C$3:$E$163,3,FALSE)</f>
        <v>Americas</v>
      </c>
      <c r="U59" s="153">
        <f>VLOOKUP(B59,'INFORM Severity - hidden'!$C$5:$V$200,20,FALSE)</f>
        <v>44918</v>
      </c>
    </row>
    <row r="60" spans="1:21" x14ac:dyDescent="0.25">
      <c r="A60" s="137" t="str">
        <f t="array" ref="A60">IFERROR(INDEX(Lists!$B$2:$B$200,SMALL(IF(Lists!$H$2:$H$200="Yes",ROW(Lists!$B$2:$B$200)),ROW(56:56))-1,1),"")</f>
        <v>Multiple crises in the Philippines</v>
      </c>
      <c r="B60" s="138" t="str">
        <f>VLOOKUP(A60,Lists!$B$2:$G$200,2,FALSE)</f>
        <v>PHL001</v>
      </c>
      <c r="C60" s="138" t="str">
        <f>VLOOKUP(B60,'INFORM Severity - hidden'!$C$5:$D$200,2,FALSE)</f>
        <v>Philippines</v>
      </c>
      <c r="D60" s="138" t="str">
        <f>VLOOKUP(A60,Lists!$B$2:$G$200,3,FALSE)</f>
        <v>PHL</v>
      </c>
      <c r="E60" s="138" t="str">
        <f>VLOOKUP(A60,Lists!$B$2:$G$200,5,FALSE)</f>
        <v>Conflict,Cyclone,Violence,Floods,Other seasonal event</v>
      </c>
      <c r="F60" s="239">
        <f t="shared" si="5"/>
        <v>2.7</v>
      </c>
      <c r="G60" s="142">
        <f t="shared" si="6"/>
        <v>3</v>
      </c>
      <c r="H60" s="142" t="str">
        <f t="shared" si="7"/>
        <v>Medium</v>
      </c>
      <c r="I60" s="240" t="str">
        <f>INDEX(Trends!$D$3:$D$404,MATCH(B60,Trends!$C$3:$C$404,0))</f>
        <v>Decreasing</v>
      </c>
      <c r="J60" s="142" t="str">
        <f>VLOOKUP($B60,Reliability!$A$3:$I$170,9,FALSE)</f>
        <v>High</v>
      </c>
      <c r="K60" s="241">
        <f t="shared" si="8"/>
        <v>3.5</v>
      </c>
      <c r="L60" s="241">
        <f>VLOOKUP($B60,'Impact of the crisis'!$C$6:$N$170,12,FALSE)</f>
        <v>4.8</v>
      </c>
      <c r="M60" s="241">
        <f>VLOOKUP($B60,'Impact of the crisis'!$C$6:$AB$170,26,FALSE)</f>
        <v>2.4</v>
      </c>
      <c r="N60" s="241">
        <f>VLOOKUP($B60,'Conditions of people affected'!$C$6:$R$170,16,FALSE)</f>
        <v>2.15</v>
      </c>
      <c r="O60" s="241">
        <f>VLOOKUP($B60,'Conditions of people affected'!$C$6:$R$170,9,FALSE)</f>
        <v>2.2999999999999998</v>
      </c>
      <c r="P60" s="241">
        <f>VLOOKUP($B60,'Conditions of people affected'!$C$6:$R$170,15,FALSE)</f>
        <v>2</v>
      </c>
      <c r="Q60" s="241">
        <f t="shared" si="9"/>
        <v>2.7</v>
      </c>
      <c r="R60" s="241">
        <f>VLOOKUP($B60,'Complexity of the crisis'!$C$6:$AN$170,22,FALSE)</f>
        <v>2.9</v>
      </c>
      <c r="S60" s="242">
        <f>VLOOKUP($B60,'Complexity of the crisis'!$C$6:$AN$170,38,FALSE)</f>
        <v>2.5</v>
      </c>
      <c r="T60" s="141" t="str">
        <f>VLOOKUP(B60,Lists!$C$3:$E$163,3,FALSE)</f>
        <v>Asia</v>
      </c>
      <c r="U60" s="153">
        <f>VLOOKUP(B60,'INFORM Severity - hidden'!$C$5:$V$200,20,FALSE)</f>
        <v>44956</v>
      </c>
    </row>
    <row r="61" spans="1:21" x14ac:dyDescent="0.25">
      <c r="A61" s="137" t="str">
        <f t="array" ref="A61">IFERROR(INDEX(Lists!$B$2:$B$200,SMALL(IF(Lists!$H$2:$H$200="Yes",ROW(Lists!$B$2:$B$200)),ROW(57:57))-1,1),"")</f>
        <v>Highlands Violence</v>
      </c>
      <c r="B61" s="138" t="str">
        <f>VLOOKUP(A61,Lists!$B$2:$G$200,2,FALSE)</f>
        <v>PNG003</v>
      </c>
      <c r="C61" s="138" t="str">
        <f>VLOOKUP(B61,'INFORM Severity - hidden'!$C$5:$D$200,2,FALSE)</f>
        <v>Papua New Guinea</v>
      </c>
      <c r="D61" s="138" t="str">
        <f>VLOOKUP(A61,Lists!$B$2:$G$200,3,FALSE)</f>
        <v>PNG</v>
      </c>
      <c r="E61" s="138" t="str">
        <f>VLOOKUP(A61,Lists!$B$2:$G$200,5,FALSE)</f>
        <v>Earthquake</v>
      </c>
      <c r="F61" s="239">
        <f t="shared" si="5"/>
        <v>2.6</v>
      </c>
      <c r="G61" s="142">
        <f t="shared" si="6"/>
        <v>3</v>
      </c>
      <c r="H61" s="142" t="str">
        <f t="shared" si="7"/>
        <v>Medium</v>
      </c>
      <c r="I61" s="240" t="str">
        <f>INDEX(Trends!$D$3:$D$404,MATCH(B61,Trends!$C$3:$C$404,0))</f>
        <v>Decreasing</v>
      </c>
      <c r="J61" s="142" t="str">
        <f>VLOOKUP($B61,Reliability!$A$3:$I$170,9,FALSE)</f>
        <v>Very High</v>
      </c>
      <c r="K61" s="241">
        <f t="shared" si="8"/>
        <v>2.2999999999999998</v>
      </c>
      <c r="L61" s="241">
        <f>VLOOKUP($B61,'Impact of the crisis'!$C$6:$N$170,12,FALSE)</f>
        <v>1.8</v>
      </c>
      <c r="M61" s="241">
        <f>VLOOKUP($B61,'Impact of the crisis'!$C$6:$AB$170,26,FALSE)</f>
        <v>2.5</v>
      </c>
      <c r="N61" s="241">
        <f>VLOOKUP($B61,'Conditions of people affected'!$C$6:$R$170,16,FALSE)</f>
        <v>2.7</v>
      </c>
      <c r="O61" s="241">
        <f>VLOOKUP($B61,'Conditions of people affected'!$C$6:$R$170,9,FALSE)</f>
        <v>2.4</v>
      </c>
      <c r="P61" s="241">
        <f>VLOOKUP($B61,'Conditions of people affected'!$C$6:$R$170,15,FALSE)</f>
        <v>3</v>
      </c>
      <c r="Q61" s="241">
        <f t="shared" si="9"/>
        <v>2.8</v>
      </c>
      <c r="R61" s="241">
        <f>VLOOKUP($B61,'Complexity of the crisis'!$C$6:$AN$170,22,FALSE)</f>
        <v>2.5</v>
      </c>
      <c r="S61" s="242">
        <f>VLOOKUP($B61,'Complexity of the crisis'!$C$6:$AN$170,38,FALSE)</f>
        <v>3</v>
      </c>
      <c r="T61" s="141" t="str">
        <f>VLOOKUP(B61,Lists!$C$3:$E$163,3,FALSE)</f>
        <v>Pacific</v>
      </c>
      <c r="U61" s="153">
        <f>VLOOKUP(B61,'INFORM Severity - hidden'!$C$5:$V$200,20,FALSE)</f>
        <v>44956</v>
      </c>
    </row>
    <row r="62" spans="1:21" x14ac:dyDescent="0.25">
      <c r="A62" s="137" t="str">
        <f t="array" ref="A62">IFERROR(INDEX(Lists!$B$2:$B$200,SMALL(IF(Lists!$H$2:$H$200="Yes",ROW(Lists!$B$2:$B$200)),ROW(58:58))-1,1),"")</f>
        <v>Displacement from Ukraine conflict in Poland</v>
      </c>
      <c r="B62" s="138" t="str">
        <f>VLOOKUP(A62,Lists!$B$2:$G$200,2,FALSE)</f>
        <v>POL002</v>
      </c>
      <c r="C62" s="138" t="str">
        <f>VLOOKUP(B62,'INFORM Severity - hidden'!$C$5:$D$200,2,FALSE)</f>
        <v>Poland</v>
      </c>
      <c r="D62" s="138" t="str">
        <f>VLOOKUP(A62,Lists!$B$2:$G$200,3,FALSE)</f>
        <v>POL</v>
      </c>
      <c r="E62" s="138" t="str">
        <f>VLOOKUP(A62,Lists!$B$2:$G$200,5,FALSE)</f>
        <v>Displacement,Conflict</v>
      </c>
      <c r="F62" s="239">
        <f t="shared" si="5"/>
        <v>2.5</v>
      </c>
      <c r="G62" s="142">
        <f t="shared" si="6"/>
        <v>3</v>
      </c>
      <c r="H62" s="142" t="str">
        <f t="shared" si="7"/>
        <v>Medium</v>
      </c>
      <c r="I62" s="240" t="str">
        <f>INDEX(Trends!$D$3:$D$404,MATCH(B62,Trends!$C$3:$C$404,0))</f>
        <v>Decreasing</v>
      </c>
      <c r="J62" s="142" t="str">
        <f>VLOOKUP($B62,Reliability!$A$3:$I$170,9,FALSE)</f>
        <v>Very High</v>
      </c>
      <c r="K62" s="241">
        <f t="shared" si="8"/>
        <v>2.9</v>
      </c>
      <c r="L62" s="241">
        <f>VLOOKUP($B62,'Impact of the crisis'!$C$6:$N$170,12,FALSE)</f>
        <v>1.9</v>
      </c>
      <c r="M62" s="241">
        <f>VLOOKUP($B62,'Impact of the crisis'!$C$6:$AB$170,26,FALSE)</f>
        <v>3.3</v>
      </c>
      <c r="N62" s="241">
        <f>VLOOKUP($B62,'Conditions of people affected'!$C$6:$R$170,16,FALSE)</f>
        <v>3.35</v>
      </c>
      <c r="O62" s="241">
        <f>VLOOKUP($B62,'Conditions of people affected'!$C$6:$R$170,9,FALSE)</f>
        <v>3.7</v>
      </c>
      <c r="P62" s="241">
        <f>VLOOKUP($B62,'Conditions of people affected'!$C$6:$R$170,15,FALSE)</f>
        <v>3</v>
      </c>
      <c r="Q62" s="241">
        <f t="shared" si="9"/>
        <v>0.9</v>
      </c>
      <c r="R62" s="241">
        <f>VLOOKUP($B62,'Complexity of the crisis'!$C$6:$AN$170,22,FALSE)</f>
        <v>0.8</v>
      </c>
      <c r="S62" s="242">
        <f>VLOOKUP($B62,'Complexity of the crisis'!$C$6:$AN$170,38,FALSE)</f>
        <v>1</v>
      </c>
      <c r="T62" s="141" t="str">
        <f>VLOOKUP(B62,Lists!$C$3:$E$163,3,FALSE)</f>
        <v>Europe</v>
      </c>
      <c r="U62" s="153">
        <f>VLOOKUP(B62,'INFORM Severity - hidden'!$C$5:$V$200,20,FALSE)</f>
        <v>44956</v>
      </c>
    </row>
    <row r="63" spans="1:21" x14ac:dyDescent="0.25">
      <c r="A63" s="137" t="str">
        <f t="array" ref="A63">IFERROR(INDEX(Lists!$B$2:$B$200,SMALL(IF(Lists!$H$2:$H$200="Yes",ROW(Lists!$B$2:$B$200)),ROW(59:59))-1,1),"")</f>
        <v>Complex crisis in DPRK</v>
      </c>
      <c r="B63" s="138" t="str">
        <f>VLOOKUP(A63,Lists!$B$2:$G$200,2,FALSE)</f>
        <v>PRK001</v>
      </c>
      <c r="C63" s="138" t="str">
        <f>VLOOKUP(B63,'INFORM Severity - hidden'!$C$5:$D$200,2,FALSE)</f>
        <v>DPRK</v>
      </c>
      <c r="D63" s="138" t="str">
        <f>VLOOKUP(A63,Lists!$B$2:$G$200,3,FALSE)</f>
        <v>PRK</v>
      </c>
      <c r="E63" s="138" t="str">
        <f>VLOOKUP(A63,Lists!$B$2:$G$200,5,FALSE)</f>
        <v>Socio-political,Floods,Other seasonal event,Food Security</v>
      </c>
      <c r="F63" s="239">
        <f t="shared" si="5"/>
        <v>3.7</v>
      </c>
      <c r="G63" s="142">
        <f t="shared" si="6"/>
        <v>4</v>
      </c>
      <c r="H63" s="142" t="str">
        <f t="shared" si="7"/>
        <v>High</v>
      </c>
      <c r="I63" s="240" t="str">
        <f>INDEX(Trends!$D$3:$D$404,MATCH(B63,Trends!$C$3:$C$404,0))</f>
        <v>Decreasing</v>
      </c>
      <c r="J63" s="142" t="str">
        <f>VLOOKUP($B63,Reliability!$A$3:$I$170,9,FALSE)</f>
        <v>Medium</v>
      </c>
      <c r="K63" s="241">
        <f t="shared" si="8"/>
        <v>4</v>
      </c>
      <c r="L63" s="241">
        <f>VLOOKUP($B63,'Impact of the crisis'!$C$6:$N$170,12,FALSE)</f>
        <v>4.5999999999999996</v>
      </c>
      <c r="M63" s="241">
        <f>VLOOKUP($B63,'Impact of the crisis'!$C$6:$AB$170,26,FALSE)</f>
        <v>3.6</v>
      </c>
      <c r="N63" s="241">
        <f>VLOOKUP($B63,'Conditions of people affected'!$C$6:$R$170,16,FALSE)</f>
        <v>4.5</v>
      </c>
      <c r="O63" s="241">
        <f>VLOOKUP($B63,'Conditions of people affected'!$C$6:$R$170,9,FALSE)</f>
        <v>5</v>
      </c>
      <c r="P63" s="241">
        <f>VLOOKUP($B63,'Conditions of people affected'!$C$6:$R$170,15,FALSE)</f>
        <v>4</v>
      </c>
      <c r="Q63" s="241">
        <f t="shared" si="9"/>
        <v>2.2999999999999998</v>
      </c>
      <c r="R63" s="241">
        <f>VLOOKUP($B63,'Complexity of the crisis'!$C$6:$AN$170,22,FALSE)</f>
        <v>2.6</v>
      </c>
      <c r="S63" s="242">
        <f>VLOOKUP($B63,'Complexity of the crisis'!$C$6:$AN$170,38,FALSE)</f>
        <v>2</v>
      </c>
      <c r="T63" s="141" t="str">
        <f>VLOOKUP(B63,Lists!$C$3:$E$163,3,FALSE)</f>
        <v>Asia</v>
      </c>
      <c r="U63" s="153">
        <f>VLOOKUP(B63,'INFORM Severity - hidden'!$C$5:$V$200,20,FALSE)</f>
        <v>44956</v>
      </c>
    </row>
    <row r="64" spans="1:21" x14ac:dyDescent="0.25">
      <c r="A64" s="137" t="str">
        <f t="array" ref="A64">IFERROR(INDEX(Lists!$B$2:$B$200,SMALL(IF(Lists!$H$2:$H$200="Yes",ROW(Lists!$B$2:$B$200)),ROW(60:60))-1,1),"")</f>
        <v>Conflict in Palestine</v>
      </c>
      <c r="B64" s="138" t="str">
        <f>VLOOKUP(A64,Lists!$B$2:$G$200,2,FALSE)</f>
        <v>PSE002</v>
      </c>
      <c r="C64" s="138" t="str">
        <f>VLOOKUP(B64,'INFORM Severity - hidden'!$C$5:$D$200,2,FALSE)</f>
        <v>Palestine</v>
      </c>
      <c r="D64" s="138" t="str">
        <f>VLOOKUP(A64,Lists!$B$2:$G$200,3,FALSE)</f>
        <v>PSE</v>
      </c>
      <c r="E64" s="138" t="str">
        <f>VLOOKUP(A64,Lists!$B$2:$G$200,5,FALSE)</f>
        <v>Conflict,Socio-political,Violence</v>
      </c>
      <c r="F64" s="239">
        <f t="shared" si="5"/>
        <v>3.5</v>
      </c>
      <c r="G64" s="142">
        <f t="shared" si="6"/>
        <v>4</v>
      </c>
      <c r="H64" s="142" t="str">
        <f t="shared" si="7"/>
        <v>High</v>
      </c>
      <c r="I64" s="240" t="str">
        <f>INDEX(Trends!$D$3:$D$404,MATCH(B64,Trends!$C$3:$C$404,0))</f>
        <v>Decreasing</v>
      </c>
      <c r="J64" s="142" t="str">
        <f>VLOOKUP($B64,Reliability!$A$3:$I$170,9,FALSE)</f>
        <v>High</v>
      </c>
      <c r="K64" s="241">
        <f t="shared" si="8"/>
        <v>4</v>
      </c>
      <c r="L64" s="241">
        <f>VLOOKUP($B64,'Impact of the crisis'!$C$6:$N$170,12,FALSE)</f>
        <v>3.4</v>
      </c>
      <c r="M64" s="241">
        <f>VLOOKUP($B64,'Impact of the crisis'!$C$6:$AB$170,26,FALSE)</f>
        <v>4.2</v>
      </c>
      <c r="N64" s="241">
        <f>VLOOKUP($B64,'Conditions of people affected'!$C$6:$R$170,16,FALSE)</f>
        <v>3.45</v>
      </c>
      <c r="O64" s="241">
        <f>VLOOKUP($B64,'Conditions of people affected'!$C$6:$R$170,9,FALSE)</f>
        <v>3.9</v>
      </c>
      <c r="P64" s="241">
        <f>VLOOKUP($B64,'Conditions of people affected'!$C$6:$R$170,15,FALSE)</f>
        <v>3</v>
      </c>
      <c r="Q64" s="241">
        <f t="shared" si="9"/>
        <v>3.3</v>
      </c>
      <c r="R64" s="241">
        <f>VLOOKUP($B64,'Complexity of the crisis'!$C$6:$AN$170,22,FALSE)</f>
        <v>2.2999999999999998</v>
      </c>
      <c r="S64" s="242">
        <f>VLOOKUP($B64,'Complexity of the crisis'!$C$6:$AN$170,38,FALSE)</f>
        <v>4</v>
      </c>
      <c r="T64" s="141" t="str">
        <f>VLOOKUP(B64,Lists!$C$3:$E$163,3,FALSE)</f>
        <v>Middle east</v>
      </c>
      <c r="U64" s="153">
        <f>VLOOKUP(B64,'INFORM Severity - hidden'!$C$5:$V$200,20,FALSE)</f>
        <v>44949</v>
      </c>
    </row>
    <row r="65" spans="1:21" x14ac:dyDescent="0.25">
      <c r="A65" s="137" t="str">
        <f t="array" ref="A65">IFERROR(INDEX(Lists!$B$2:$B$200,SMALL(IF(Lists!$H$2:$H$200="Yes",ROW(Lists!$B$2:$B$200)),ROW(61:61))-1,1),"")</f>
        <v>Displacement from Ukraine conflict in Romania</v>
      </c>
      <c r="B65" s="138" t="str">
        <f>VLOOKUP(A65,Lists!$B$2:$G$200,2,FALSE)</f>
        <v>ROU002</v>
      </c>
      <c r="C65" s="138" t="str">
        <f>VLOOKUP(B65,'INFORM Severity - hidden'!$C$5:$D$200,2,FALSE)</f>
        <v>Romania</v>
      </c>
      <c r="D65" s="138" t="str">
        <f>VLOOKUP(A65,Lists!$B$2:$G$200,3,FALSE)</f>
        <v>ROU</v>
      </c>
      <c r="E65" s="138" t="str">
        <f>VLOOKUP(A65,Lists!$B$2:$G$200,5,FALSE)</f>
        <v>Conflict,Displacement</v>
      </c>
      <c r="F65" s="239">
        <f t="shared" si="5"/>
        <v>1.4</v>
      </c>
      <c r="G65" s="142">
        <f t="shared" si="6"/>
        <v>2</v>
      </c>
      <c r="H65" s="142" t="str">
        <f t="shared" si="7"/>
        <v>Low</v>
      </c>
      <c r="I65" s="240" t="str">
        <f>INDEX(Trends!$D$3:$D$404,MATCH(B65,Trends!$C$3:$C$404,0))</f>
        <v>Decreasing</v>
      </c>
      <c r="J65" s="142" t="str">
        <f>VLOOKUP($B65,Reliability!$A$3:$I$170,9,FALSE)</f>
        <v>Very High</v>
      </c>
      <c r="K65" s="241">
        <f t="shared" si="8"/>
        <v>1.7</v>
      </c>
      <c r="L65" s="241">
        <f>VLOOKUP($B65,'Impact of the crisis'!$C$6:$N$170,12,FALSE)</f>
        <v>2</v>
      </c>
      <c r="M65" s="241">
        <f>VLOOKUP($B65,'Impact of the crisis'!$C$6:$AB$170,26,FALSE)</f>
        <v>1.6</v>
      </c>
      <c r="N65" s="241">
        <f>VLOOKUP($B65,'Conditions of people affected'!$C$6:$R$170,16,FALSE)</f>
        <v>1.35</v>
      </c>
      <c r="O65" s="241">
        <f>VLOOKUP($B65,'Conditions of people affected'!$C$6:$R$170,9,FALSE)</f>
        <v>1.7</v>
      </c>
      <c r="P65" s="241">
        <f>VLOOKUP($B65,'Conditions of people affected'!$C$6:$R$170,15,FALSE)</f>
        <v>1</v>
      </c>
      <c r="Q65" s="241">
        <f t="shared" si="9"/>
        <v>1.2</v>
      </c>
      <c r="R65" s="241">
        <f>VLOOKUP($B65,'Complexity of the crisis'!$C$6:$AN$170,22,FALSE)</f>
        <v>1.3</v>
      </c>
      <c r="S65" s="242">
        <f>VLOOKUP($B65,'Complexity of the crisis'!$C$6:$AN$170,38,FALSE)</f>
        <v>1</v>
      </c>
      <c r="T65" s="141" t="str">
        <f>VLOOKUP(B65,Lists!$C$3:$E$163,3,FALSE)</f>
        <v>Europe</v>
      </c>
      <c r="U65" s="153">
        <f>VLOOKUP(B65,'INFORM Severity - hidden'!$C$5:$V$200,20,FALSE)</f>
        <v>44956</v>
      </c>
    </row>
    <row r="66" spans="1:21" x14ac:dyDescent="0.25">
      <c r="A66" s="137" t="str">
        <f t="array" ref="A66">IFERROR(INDEX(Lists!$B$2:$B$200,SMALL(IF(Lists!$H$2:$H$200="Yes",ROW(Lists!$B$2:$B$200)),ROW(62:62))-1,1),"")</f>
        <v>Burundi and DRC refugees in Rwanda</v>
      </c>
      <c r="B66" s="138" t="str">
        <f>VLOOKUP(A66,Lists!$B$2:$G$200,2,FALSE)</f>
        <v>RWA002</v>
      </c>
      <c r="C66" s="138" t="str">
        <f>VLOOKUP(B66,'INFORM Severity - hidden'!$C$5:$D$200,2,FALSE)</f>
        <v>Rwanda</v>
      </c>
      <c r="D66" s="138" t="str">
        <f>VLOOKUP(A66,Lists!$B$2:$G$200,3,FALSE)</f>
        <v>RWA</v>
      </c>
      <c r="E66" s="138" t="str">
        <f>VLOOKUP(A66,Lists!$B$2:$G$200,5,FALSE)</f>
        <v>Displacement</v>
      </c>
      <c r="F66" s="239">
        <f t="shared" si="5"/>
        <v>2.4</v>
      </c>
      <c r="G66" s="142">
        <f t="shared" si="6"/>
        <v>3</v>
      </c>
      <c r="H66" s="142" t="str">
        <f t="shared" si="7"/>
        <v>Medium</v>
      </c>
      <c r="I66" s="240" t="str">
        <f>INDEX(Trends!$D$3:$D$404,MATCH(B66,Trends!$C$3:$C$404,0))</f>
        <v>Stable</v>
      </c>
      <c r="J66" s="142" t="str">
        <f>VLOOKUP($B66,Reliability!$A$3:$I$170,9,FALSE)</f>
        <v>Medium</v>
      </c>
      <c r="K66" s="241">
        <f t="shared" si="8"/>
        <v>2.5</v>
      </c>
      <c r="L66" s="241">
        <f>VLOOKUP($B66,'Impact of the crisis'!$C$6:$N$170,12,FALSE)</f>
        <v>2.2000000000000002</v>
      </c>
      <c r="M66" s="241">
        <f>VLOOKUP($B66,'Impact of the crisis'!$C$6:$AB$170,26,FALSE)</f>
        <v>2.7</v>
      </c>
      <c r="N66" s="241">
        <f>VLOOKUP($B66,'Conditions of people affected'!$C$6:$R$170,16,FALSE)</f>
        <v>2.4</v>
      </c>
      <c r="O66" s="241">
        <f>VLOOKUP($B66,'Conditions of people affected'!$C$6:$R$170,9,FALSE)</f>
        <v>1.8</v>
      </c>
      <c r="P66" s="241">
        <f>VLOOKUP($B66,'Conditions of people affected'!$C$6:$R$170,15,FALSE)</f>
        <v>3</v>
      </c>
      <c r="Q66" s="241">
        <f t="shared" si="9"/>
        <v>2.2999999999999998</v>
      </c>
      <c r="R66" s="241">
        <f>VLOOKUP($B66,'Complexity of the crisis'!$C$6:$AN$170,22,FALSE)</f>
        <v>3</v>
      </c>
      <c r="S66" s="242">
        <f>VLOOKUP($B66,'Complexity of the crisis'!$C$6:$AN$170,38,FALSE)</f>
        <v>1.5</v>
      </c>
      <c r="T66" s="141" t="str">
        <f>VLOOKUP(B66,Lists!$C$3:$E$163,3,FALSE)</f>
        <v>Africa</v>
      </c>
      <c r="U66" s="153">
        <f>VLOOKUP(B66,'INFORM Severity - hidden'!$C$5:$V$200,20,FALSE)</f>
        <v>44953</v>
      </c>
    </row>
    <row r="67" spans="1:21" x14ac:dyDescent="0.25">
      <c r="A67" s="139" t="str">
        <f t="array" ref="A67">IFERROR(INDEX(Lists!$B$2:$B$200,SMALL(IF(Lists!$H$2:$H$200="Yes",ROW(Lists!$B$2:$B$200)),ROW(63:63))-1,1),"")</f>
        <v>Complex crisis in Sudan</v>
      </c>
      <c r="B67" s="140" t="str">
        <f>VLOOKUP(A67,Lists!$B$2:$G$200,2,FALSE)</f>
        <v>SDN001</v>
      </c>
      <c r="C67" s="140" t="str">
        <f>VLOOKUP(B67,'INFORM Severity - hidden'!$C$5:$D$200,2,FALSE)</f>
        <v>Sudan</v>
      </c>
      <c r="D67" s="140" t="str">
        <f>VLOOKUP(A67,Lists!$B$2:$G$200,3,FALSE)</f>
        <v>SDN</v>
      </c>
      <c r="E67" s="140" t="str">
        <f>VLOOKUP(A67,Lists!$B$2:$G$200,5,FALSE)</f>
        <v>Displacement,Violence,Floods</v>
      </c>
      <c r="F67" s="239">
        <f t="shared" si="5"/>
        <v>4.4000000000000004</v>
      </c>
      <c r="G67" s="142">
        <f t="shared" si="6"/>
        <v>5</v>
      </c>
      <c r="H67" s="142" t="str">
        <f t="shared" si="7"/>
        <v>Very High</v>
      </c>
      <c r="I67" s="240" t="str">
        <f>INDEX(Trends!$D$3:$D$404,MATCH(B67,Trends!$C$3:$C$404,0))</f>
        <v>Stable</v>
      </c>
      <c r="J67" s="142" t="str">
        <f>VLOOKUP($B67,Reliability!$A$3:$I$170,9,FALSE)</f>
        <v>Very High</v>
      </c>
      <c r="K67" s="241">
        <f t="shared" si="8"/>
        <v>4.4000000000000004</v>
      </c>
      <c r="L67" s="241">
        <f>VLOOKUP($B67,'Impact of the crisis'!$C$6:$N$170,12,FALSE)</f>
        <v>4.8</v>
      </c>
      <c r="M67" s="241">
        <f>VLOOKUP($B67,'Impact of the crisis'!$C$6:$AB$170,26,FALSE)</f>
        <v>4.2</v>
      </c>
      <c r="N67" s="241">
        <f>VLOOKUP($B67,'Conditions of people affected'!$C$6:$R$170,16,FALSE)</f>
        <v>4.5</v>
      </c>
      <c r="O67" s="241">
        <f>VLOOKUP($B67,'Conditions of people affected'!$C$6:$R$170,9,FALSE)</f>
        <v>5</v>
      </c>
      <c r="P67" s="241">
        <f>VLOOKUP($B67,'Conditions of people affected'!$C$6:$R$170,15,FALSE)</f>
        <v>4</v>
      </c>
      <c r="Q67" s="241">
        <f t="shared" si="9"/>
        <v>4.0999999999999996</v>
      </c>
      <c r="R67" s="241">
        <f>VLOOKUP($B67,'Complexity of the crisis'!$C$6:$AN$170,22,FALSE)</f>
        <v>4.2</v>
      </c>
      <c r="S67" s="242">
        <f>VLOOKUP($B67,'Complexity of the crisis'!$C$6:$AN$170,38,FALSE)</f>
        <v>4</v>
      </c>
      <c r="T67" s="141" t="str">
        <f>VLOOKUP(B67,Lists!$C$3:$E$163,3,FALSE)</f>
        <v>Africa</v>
      </c>
      <c r="U67" s="153">
        <f>VLOOKUP(B67,'INFORM Severity - hidden'!$C$5:$V$200,20,FALSE)</f>
        <v>44950</v>
      </c>
    </row>
    <row r="68" spans="1:21" x14ac:dyDescent="0.25">
      <c r="A68" s="139" t="str">
        <f t="array" ref="A68">IFERROR(INDEX(Lists!$B$2:$B$200,SMALL(IF(Lists!$H$2:$H$200="Yes",ROW(Lists!$B$2:$B$200)),ROW(64:64))-1,1),"")</f>
        <v>Drought in Senegal</v>
      </c>
      <c r="B68" s="140" t="str">
        <f>VLOOKUP(A68,Lists!$B$2:$G$200,2,FALSE)</f>
        <v>SEN002</v>
      </c>
      <c r="C68" s="140" t="str">
        <f>VLOOKUP(B68,'INFORM Severity - hidden'!$C$5:$D$200,2,FALSE)</f>
        <v>Senegal</v>
      </c>
      <c r="D68" s="140" t="str">
        <f>VLOOKUP(A68,Lists!$B$2:$G$200,3,FALSE)</f>
        <v>SEN</v>
      </c>
      <c r="E68" s="140" t="str">
        <f>VLOOKUP(A68,Lists!$B$2:$G$200,5,FALSE)</f>
        <v>Drought</v>
      </c>
      <c r="F68" s="239">
        <f t="shared" si="5"/>
        <v>2.4</v>
      </c>
      <c r="G68" s="142">
        <f t="shared" si="6"/>
        <v>3</v>
      </c>
      <c r="H68" s="142" t="str">
        <f t="shared" si="7"/>
        <v>Medium</v>
      </c>
      <c r="I68" s="240" t="str">
        <f>INDEX(Trends!$D$3:$D$404,MATCH(B68,Trends!$C$3:$C$404,0))</f>
        <v>Stable</v>
      </c>
      <c r="J68" s="142" t="str">
        <f>VLOOKUP($B68,Reliability!$A$3:$I$170,9,FALSE)</f>
        <v>Very High</v>
      </c>
      <c r="K68" s="241">
        <f t="shared" si="8"/>
        <v>3</v>
      </c>
      <c r="L68" s="241">
        <f>VLOOKUP($B68,'Impact of the crisis'!$C$6:$N$170,12,FALSE)</f>
        <v>4.5</v>
      </c>
      <c r="M68" s="241">
        <f>VLOOKUP($B68,'Impact of the crisis'!$C$6:$AB$170,26,FALSE)</f>
        <v>1.8</v>
      </c>
      <c r="N68" s="241">
        <f>VLOOKUP($B68,'Conditions of people affected'!$C$6:$R$170,16,FALSE)</f>
        <v>2.6</v>
      </c>
      <c r="O68" s="241">
        <f>VLOOKUP($B68,'Conditions of people affected'!$C$6:$R$170,9,FALSE)</f>
        <v>3.2</v>
      </c>
      <c r="P68" s="241">
        <f>VLOOKUP($B68,'Conditions of people affected'!$C$6:$R$170,15,FALSE)</f>
        <v>2</v>
      </c>
      <c r="Q68" s="241">
        <f t="shared" si="9"/>
        <v>1.6</v>
      </c>
      <c r="R68" s="241">
        <f>VLOOKUP($B68,'Complexity of the crisis'!$C$6:$AN$170,22,FALSE)</f>
        <v>2.2000000000000002</v>
      </c>
      <c r="S68" s="242">
        <f>VLOOKUP($B68,'Complexity of the crisis'!$C$6:$AN$170,38,FALSE)</f>
        <v>1</v>
      </c>
      <c r="T68" s="141" t="str">
        <f>VLOOKUP(B68,Lists!$C$3:$E$163,3,FALSE)</f>
        <v>Africa</v>
      </c>
      <c r="U68" s="153">
        <f>VLOOKUP(B68,'INFORM Severity - hidden'!$C$5:$V$200,20,FALSE)</f>
        <v>44922</v>
      </c>
    </row>
    <row r="69" spans="1:21" x14ac:dyDescent="0.25">
      <c r="A69" s="139" t="str">
        <f t="array" ref="A69">IFERROR(INDEX(Lists!$B$2:$B$200,SMALL(IF(Lists!$H$2:$H$200="Yes",ROW(Lists!$B$2:$B$200)),ROW(65:65))-1,1),"")</f>
        <v>Complex crisis in El Salvador</v>
      </c>
      <c r="B69" s="140" t="str">
        <f>VLOOKUP(A69,Lists!$B$2:$G$200,2,FALSE)</f>
        <v>SLV001</v>
      </c>
      <c r="C69" s="140" t="str">
        <f>VLOOKUP(B69,'INFORM Severity - hidden'!$C$5:$D$200,2,FALSE)</f>
        <v>El Salvador</v>
      </c>
      <c r="D69" s="140" t="str">
        <f>VLOOKUP(A69,Lists!$B$2:$G$200,3,FALSE)</f>
        <v>SLV</v>
      </c>
      <c r="E69" s="140" t="str">
        <f>VLOOKUP(A69,Lists!$B$2:$G$200,5,FALSE)</f>
        <v>Displacement,Violence,Floods,Drought</v>
      </c>
      <c r="F69" s="239">
        <f t="shared" ref="F69:F86" si="10">IF(OR(N69="x",K69="x"),"x",ROUND((5-GEOMEAN(((5-K69)/5*4+1),((5-N69)/5*4+1),((5-N69)/5*4+1)))/4*3.5+Q69*0.3,1))</f>
        <v>3.1</v>
      </c>
      <c r="G69" s="142">
        <f t="shared" ref="G69:G86" si="11">IF(F69="x","x",ROUNDUP(F69,0))</f>
        <v>4</v>
      </c>
      <c r="H69" s="142" t="str">
        <f t="shared" ref="H69:H86" si="12">IF(N69="x","x",IF(K69="x","x",(IF(G69=5,"Very High",IF(G69=4,"High",IF(G69=3,"Medium",IF(G69=2,"Low","Very Low")))))))</f>
        <v>High</v>
      </c>
      <c r="I69" s="240" t="str">
        <f>INDEX(Trends!$D$3:$D$404,MATCH(B69,Trends!$C$3:$C$404,0))</f>
        <v>Stable</v>
      </c>
      <c r="J69" s="142" t="str">
        <f>VLOOKUP($B69,Reliability!$A$3:$I$170,9,FALSE)</f>
        <v>Very High</v>
      </c>
      <c r="K69" s="241">
        <f t="shared" ref="K69:K86" si="13">IF(OR(M69="x",L69="x"),"x",ROUND((5-GEOMEAN(((5-L69)/5*4+1),((5-M69)/5*4+1),((5-M69)/5*4+1)))/4*5,1))</f>
        <v>3.3</v>
      </c>
      <c r="L69" s="241">
        <f>VLOOKUP($B69,'Impact of the crisis'!$C$6:$N$170,12,FALSE)</f>
        <v>3.8</v>
      </c>
      <c r="M69" s="241">
        <f>VLOOKUP($B69,'Impact of the crisis'!$C$6:$AB$170,26,FALSE)</f>
        <v>3</v>
      </c>
      <c r="N69" s="241">
        <f>VLOOKUP($B69,'Conditions of people affected'!$C$6:$R$170,16,FALSE)</f>
        <v>3.35</v>
      </c>
      <c r="O69" s="241">
        <f>VLOOKUP($B69,'Conditions of people affected'!$C$6:$R$170,9,FALSE)</f>
        <v>3.7</v>
      </c>
      <c r="P69" s="241">
        <f>VLOOKUP($B69,'Conditions of people affected'!$C$6:$R$170,15,FALSE)</f>
        <v>3</v>
      </c>
      <c r="Q69" s="241">
        <f t="shared" ref="Q69:Q86" si="14">IF(OR(S69="x",R69="x"),R69,ROUND((5-GEOMEAN(((5-R69)/5*4+1),((5-S69)/5*4+1)))/4*5,1))</f>
        <v>2.7</v>
      </c>
      <c r="R69" s="241">
        <f>VLOOKUP($B69,'Complexity of the crisis'!$C$6:$AN$170,22,FALSE)</f>
        <v>2.4</v>
      </c>
      <c r="S69" s="242">
        <f>VLOOKUP($B69,'Complexity of the crisis'!$C$6:$AN$170,38,FALSE)</f>
        <v>3</v>
      </c>
      <c r="T69" s="141" t="str">
        <f>VLOOKUP(B69,Lists!$C$3:$E$163,3,FALSE)</f>
        <v>Americas</v>
      </c>
      <c r="U69" s="153">
        <f>VLOOKUP(B69,'INFORM Severity - hidden'!$C$5:$V$200,20,FALSE)</f>
        <v>44950</v>
      </c>
    </row>
    <row r="70" spans="1:21" x14ac:dyDescent="0.25">
      <c r="A70" s="139" t="str">
        <f t="array" ref="A70">IFERROR(INDEX(Lists!$B$2:$B$200,SMALL(IF(Lists!$H$2:$H$200="Yes",ROW(Lists!$B$2:$B$200)),ROW(66:66))-1,1),"")</f>
        <v>Complex crisis in Somalia</v>
      </c>
      <c r="B70" s="140" t="str">
        <f>VLOOKUP(A70,Lists!$B$2:$G$200,2,FALSE)</f>
        <v>SOM001</v>
      </c>
      <c r="C70" s="140" t="str">
        <f>VLOOKUP(B70,'INFORM Severity - hidden'!$C$5:$D$200,2,FALSE)</f>
        <v>Somalia</v>
      </c>
      <c r="D70" s="140" t="str">
        <f>VLOOKUP(A70,Lists!$B$2:$G$200,3,FALSE)</f>
        <v>SOM</v>
      </c>
      <c r="E70" s="140" t="str">
        <f>VLOOKUP(A70,Lists!$B$2:$G$200,5,FALSE)</f>
        <v>Conflict,Displacement,Floods,Drought</v>
      </c>
      <c r="F70" s="239">
        <f t="shared" si="10"/>
        <v>4.4000000000000004</v>
      </c>
      <c r="G70" s="142">
        <f t="shared" si="11"/>
        <v>5</v>
      </c>
      <c r="H70" s="142" t="str">
        <f t="shared" si="12"/>
        <v>Very High</v>
      </c>
      <c r="I70" s="240" t="str">
        <f>INDEX(Trends!$D$3:$D$404,MATCH(B70,Trends!$C$3:$C$404,0))</f>
        <v>Stable</v>
      </c>
      <c r="J70" s="142" t="str">
        <f>VLOOKUP($B70,Reliability!$A$3:$I$170,9,FALSE)</f>
        <v>High</v>
      </c>
      <c r="K70" s="241">
        <f t="shared" si="13"/>
        <v>4.8</v>
      </c>
      <c r="L70" s="241">
        <f>VLOOKUP($B70,'Impact of the crisis'!$C$6:$N$170,12,FALSE)</f>
        <v>4.7</v>
      </c>
      <c r="M70" s="241">
        <f>VLOOKUP($B70,'Impact of the crisis'!$C$6:$AB$170,26,FALSE)</f>
        <v>4.9000000000000004</v>
      </c>
      <c r="N70" s="241">
        <f>VLOOKUP($B70,'Conditions of people affected'!$C$6:$R$170,16,FALSE)</f>
        <v>4.4000000000000004</v>
      </c>
      <c r="O70" s="241">
        <f>VLOOKUP($B70,'Conditions of people affected'!$C$6:$R$170,9,FALSE)</f>
        <v>4.8</v>
      </c>
      <c r="P70" s="241">
        <f>VLOOKUP($B70,'Conditions of people affected'!$C$6:$R$170,15,FALSE)</f>
        <v>4</v>
      </c>
      <c r="Q70" s="241">
        <f t="shared" si="14"/>
        <v>4.2</v>
      </c>
      <c r="R70" s="241">
        <f>VLOOKUP($B70,'Complexity of the crisis'!$C$6:$AN$170,22,FALSE)</f>
        <v>3.9</v>
      </c>
      <c r="S70" s="242">
        <f>VLOOKUP($B70,'Complexity of the crisis'!$C$6:$AN$170,38,FALSE)</f>
        <v>4.5</v>
      </c>
      <c r="T70" s="141" t="str">
        <f>VLOOKUP(B70,Lists!$C$3:$E$163,3,FALSE)</f>
        <v>Africa</v>
      </c>
      <c r="U70" s="153">
        <f>VLOOKUP(B70,'INFORM Severity - hidden'!$C$5:$V$200,20,FALSE)</f>
        <v>44915</v>
      </c>
    </row>
    <row r="71" spans="1:21" x14ac:dyDescent="0.25">
      <c r="A71" s="139" t="str">
        <f t="array" ref="A71">IFERROR(INDEX(Lists!$B$2:$B$200,SMALL(IF(Lists!$H$2:$H$200="Yes",ROW(Lists!$B$2:$B$200)),ROW(67:67))-1,1),"")</f>
        <v>Complex crisis in South Sudan</v>
      </c>
      <c r="B71" s="140" t="str">
        <f>VLOOKUP(A71,Lists!$B$2:$G$200,2,FALSE)</f>
        <v>SSD001</v>
      </c>
      <c r="C71" s="140" t="str">
        <f>VLOOKUP(B71,'INFORM Severity - hidden'!$C$5:$D$200,2,FALSE)</f>
        <v>South Sudan</v>
      </c>
      <c r="D71" s="140" t="str">
        <f>VLOOKUP(A71,Lists!$B$2:$G$200,3,FALSE)</f>
        <v>SSD</v>
      </c>
      <c r="E71" s="140" t="str">
        <f>VLOOKUP(A71,Lists!$B$2:$G$200,5,FALSE)</f>
        <v>Conflict,Floods,Displacement</v>
      </c>
      <c r="F71" s="239">
        <f t="shared" si="10"/>
        <v>4.4000000000000004</v>
      </c>
      <c r="G71" s="142">
        <f t="shared" si="11"/>
        <v>5</v>
      </c>
      <c r="H71" s="142" t="str">
        <f t="shared" si="12"/>
        <v>Very High</v>
      </c>
      <c r="I71" s="240" t="str">
        <f>INDEX(Trends!$D$3:$D$404,MATCH(B71,Trends!$C$3:$C$404,0))</f>
        <v>Decreasing</v>
      </c>
      <c r="J71" s="142" t="str">
        <f>VLOOKUP($B71,Reliability!$A$3:$I$170,9,FALSE)</f>
        <v>High</v>
      </c>
      <c r="K71" s="241">
        <f t="shared" si="13"/>
        <v>4.5999999999999996</v>
      </c>
      <c r="L71" s="241">
        <f>VLOOKUP($B71,'Impact of the crisis'!$C$6:$N$170,12,FALSE)</f>
        <v>4.5999999999999996</v>
      </c>
      <c r="M71" s="241">
        <f>VLOOKUP($B71,'Impact of the crisis'!$C$6:$AB$170,26,FALSE)</f>
        <v>4.5999999999999996</v>
      </c>
      <c r="N71" s="241">
        <f>VLOOKUP($B71,'Conditions of people affected'!$C$6:$R$170,16,FALSE)</f>
        <v>4.5</v>
      </c>
      <c r="O71" s="241">
        <f>VLOOKUP($B71,'Conditions of people affected'!$C$6:$R$170,9,FALSE)</f>
        <v>5</v>
      </c>
      <c r="P71" s="241">
        <f>VLOOKUP($B71,'Conditions of people affected'!$C$6:$R$170,15,FALSE)</f>
        <v>4</v>
      </c>
      <c r="Q71" s="241">
        <f t="shared" si="14"/>
        <v>4.2</v>
      </c>
      <c r="R71" s="241">
        <f>VLOOKUP($B71,'Complexity of the crisis'!$C$6:$AN$170,22,FALSE)</f>
        <v>3.8</v>
      </c>
      <c r="S71" s="242">
        <f>VLOOKUP($B71,'Complexity of the crisis'!$C$6:$AN$170,38,FALSE)</f>
        <v>4.5</v>
      </c>
      <c r="T71" s="141" t="str">
        <f>VLOOKUP(B71,Lists!$C$3:$E$163,3,FALSE)</f>
        <v>Africa</v>
      </c>
      <c r="U71" s="153">
        <f>VLOOKUP(B71,'INFORM Severity - hidden'!$C$5:$V$200,20,FALSE)</f>
        <v>44954</v>
      </c>
    </row>
    <row r="72" spans="1:21" x14ac:dyDescent="0.25">
      <c r="A72" s="139" t="str">
        <f t="array" ref="A72">IFERROR(INDEX(Lists!$B$2:$B$200,SMALL(IF(Lists!$H$2:$H$200="Yes",ROW(Lists!$B$2:$B$200)),ROW(68:68))-1,1),"")</f>
        <v>Displacement from Ukraine conflict in Slovakia</v>
      </c>
      <c r="B72" s="140" t="str">
        <f>VLOOKUP(A72,Lists!$B$2:$G$200,2,FALSE)</f>
        <v>SVK002</v>
      </c>
      <c r="C72" s="140" t="str">
        <f>VLOOKUP(B72,'INFORM Severity - hidden'!$C$5:$D$200,2,FALSE)</f>
        <v>Slovakia</v>
      </c>
      <c r="D72" s="140" t="str">
        <f>VLOOKUP(A72,Lists!$B$2:$G$200,3,FALSE)</f>
        <v>SVK</v>
      </c>
      <c r="E72" s="140" t="str">
        <f>VLOOKUP(A72,Lists!$B$2:$G$200,5,FALSE)</f>
        <v>Displacement,Conflict</v>
      </c>
      <c r="F72" s="239">
        <f t="shared" si="10"/>
        <v>1.8</v>
      </c>
      <c r="G72" s="142">
        <f t="shared" si="11"/>
        <v>2</v>
      </c>
      <c r="H72" s="142" t="str">
        <f t="shared" si="12"/>
        <v>Low</v>
      </c>
      <c r="I72" s="240" t="str">
        <f>INDEX(Trends!$D$3:$D$404,MATCH(B72,Trends!$C$3:$C$404,0))</f>
        <v>Decreasing</v>
      </c>
      <c r="J72" s="142" t="str">
        <f>VLOOKUP($B72,Reliability!$A$3:$I$170,9,FALSE)</f>
        <v>Very High</v>
      </c>
      <c r="K72" s="241">
        <f t="shared" si="13"/>
        <v>1.5</v>
      </c>
      <c r="L72" s="241">
        <f>VLOOKUP($B72,'Impact of the crisis'!$C$6:$N$170,12,FALSE)</f>
        <v>1.4</v>
      </c>
      <c r="M72" s="241">
        <f>VLOOKUP($B72,'Impact of the crisis'!$C$6:$AB$170,26,FALSE)</f>
        <v>1.6</v>
      </c>
      <c r="N72" s="241">
        <f>VLOOKUP($B72,'Conditions of people affected'!$C$6:$R$170,16,FALSE)</f>
        <v>2.35</v>
      </c>
      <c r="O72" s="241">
        <f>VLOOKUP($B72,'Conditions of people affected'!$C$6:$R$170,9,FALSE)</f>
        <v>1.7</v>
      </c>
      <c r="P72" s="241">
        <f>VLOOKUP($B72,'Conditions of people affected'!$C$6:$R$170,15,FALSE)</f>
        <v>3</v>
      </c>
      <c r="Q72" s="241">
        <f t="shared" si="14"/>
        <v>1.1000000000000001</v>
      </c>
      <c r="R72" s="241">
        <f>VLOOKUP($B72,'Complexity of the crisis'!$C$6:$AN$170,22,FALSE)</f>
        <v>1.1000000000000001</v>
      </c>
      <c r="S72" s="242">
        <f>VLOOKUP($B72,'Complexity of the crisis'!$C$6:$AN$170,38,FALSE)</f>
        <v>1</v>
      </c>
      <c r="T72" s="141" t="str">
        <f>VLOOKUP(B72,Lists!$C$3:$E$163,3,FALSE)</f>
        <v>Europe</v>
      </c>
      <c r="U72" s="153">
        <f>VLOOKUP(B72,'INFORM Severity - hidden'!$C$5:$V$200,20,FALSE)</f>
        <v>44942</v>
      </c>
    </row>
    <row r="73" spans="1:21" x14ac:dyDescent="0.25">
      <c r="A73" s="139" t="str">
        <f t="array" ref="A73">IFERROR(INDEX(Lists!$B$2:$B$200,SMALL(IF(Lists!$H$2:$H$200="Yes",ROW(Lists!$B$2:$B$200)),ROW(69:69))-1,1),"")</f>
        <v>Food Security Crisis in Eswatini</v>
      </c>
      <c r="B73" s="140" t="str">
        <f>VLOOKUP(A73,Lists!$B$2:$G$200,2,FALSE)</f>
        <v>SWZ001</v>
      </c>
      <c r="C73" s="140" t="str">
        <f>VLOOKUP(B73,'INFORM Severity - hidden'!$C$5:$D$200,2,FALSE)</f>
        <v>Eswatini</v>
      </c>
      <c r="D73" s="140" t="str">
        <f>VLOOKUP(A73,Lists!$B$2:$G$200,3,FALSE)</f>
        <v>SWZ</v>
      </c>
      <c r="E73" s="140" t="str">
        <f>VLOOKUP(A73,Lists!$B$2:$G$200,5,FALSE)</f>
        <v>Drought</v>
      </c>
      <c r="F73" s="239">
        <f t="shared" si="10"/>
        <v>2.2999999999999998</v>
      </c>
      <c r="G73" s="142">
        <f t="shared" si="11"/>
        <v>3</v>
      </c>
      <c r="H73" s="142" t="str">
        <f t="shared" si="12"/>
        <v>Medium</v>
      </c>
      <c r="I73" s="240" t="str">
        <f>INDEX(Trends!$D$3:$D$404,MATCH(B73,Trends!$C$3:$C$404,0))</f>
        <v>Increasing</v>
      </c>
      <c r="J73" s="142" t="str">
        <f>VLOOKUP($B73,Reliability!$A$3:$I$170,9,FALSE)</f>
        <v>High</v>
      </c>
      <c r="K73" s="241">
        <f t="shared" si="13"/>
        <v>2</v>
      </c>
      <c r="L73" s="241">
        <f>VLOOKUP($B73,'Impact of the crisis'!$C$6:$N$170,12,FALSE)</f>
        <v>3.1</v>
      </c>
      <c r="M73" s="241">
        <f>VLOOKUP($B73,'Impact of the crisis'!$C$6:$AB$170,26,FALSE)</f>
        <v>1.4</v>
      </c>
      <c r="N73" s="241">
        <f>VLOOKUP($B73,'Conditions of people affected'!$C$6:$R$170,16,FALSE)</f>
        <v>2.7</v>
      </c>
      <c r="O73" s="241">
        <f>VLOOKUP($B73,'Conditions of people affected'!$C$6:$R$170,9,FALSE)</f>
        <v>2.4</v>
      </c>
      <c r="P73" s="241">
        <f>VLOOKUP($B73,'Conditions of people affected'!$C$6:$R$170,15,FALSE)</f>
        <v>3</v>
      </c>
      <c r="Q73" s="241">
        <f t="shared" si="14"/>
        <v>1.8</v>
      </c>
      <c r="R73" s="241">
        <f>VLOOKUP($B73,'Complexity of the crisis'!$C$6:$AN$170,22,FALSE)</f>
        <v>2.5</v>
      </c>
      <c r="S73" s="242">
        <f>VLOOKUP($B73,'Complexity of the crisis'!$C$6:$AN$170,38,FALSE)</f>
        <v>1</v>
      </c>
      <c r="T73" s="141" t="str">
        <f>VLOOKUP(B73,Lists!$C$3:$E$163,3,FALSE)</f>
        <v>Africa</v>
      </c>
      <c r="U73" s="153">
        <f>VLOOKUP(B73,'INFORM Severity - hidden'!$C$5:$V$200,20,FALSE)</f>
        <v>44936</v>
      </c>
    </row>
    <row r="74" spans="1:21" x14ac:dyDescent="0.25">
      <c r="A74" s="139" t="str">
        <f t="array" ref="A74">IFERROR(INDEX(Lists!$B$2:$B$200,SMALL(IF(Lists!$H$2:$H$200="Yes",ROW(Lists!$B$2:$B$200)),ROW(70:70))-1,1),"")</f>
        <v>Syrian conflict</v>
      </c>
      <c r="B74" s="140" t="str">
        <f>VLOOKUP(A74,Lists!$B$2:$G$200,2,FALSE)</f>
        <v>SYR001</v>
      </c>
      <c r="C74" s="140" t="str">
        <f>VLOOKUP(B74,'INFORM Severity - hidden'!$C$5:$D$200,2,FALSE)</f>
        <v>Syria</v>
      </c>
      <c r="D74" s="140" t="str">
        <f>VLOOKUP(A74,Lists!$B$2:$G$200,3,FALSE)</f>
        <v>SYR</v>
      </c>
      <c r="E74" s="140" t="str">
        <f>VLOOKUP(A74,Lists!$B$2:$G$200,5,FALSE)</f>
        <v>Conflict,Displacement,Violence</v>
      </c>
      <c r="F74" s="239">
        <f t="shared" si="10"/>
        <v>4.5999999999999996</v>
      </c>
      <c r="G74" s="142">
        <f t="shared" si="11"/>
        <v>5</v>
      </c>
      <c r="H74" s="142" t="str">
        <f t="shared" si="12"/>
        <v>Very High</v>
      </c>
      <c r="I74" s="240" t="str">
        <f>INDEX(Trends!$D$3:$D$404,MATCH(B74,Trends!$C$3:$C$404,0))</f>
        <v>Stable</v>
      </c>
      <c r="J74" s="142" t="str">
        <f>VLOOKUP($B74,Reliability!$A$3:$I$170,9,FALSE)</f>
        <v>High</v>
      </c>
      <c r="K74" s="241">
        <f t="shared" si="13"/>
        <v>4.8</v>
      </c>
      <c r="L74" s="241">
        <f>VLOOKUP($B74,'Impact of the crisis'!$C$6:$N$170,12,FALSE)</f>
        <v>4.5</v>
      </c>
      <c r="M74" s="241">
        <f>VLOOKUP($B74,'Impact of the crisis'!$C$6:$AB$170,26,FALSE)</f>
        <v>4.9000000000000004</v>
      </c>
      <c r="N74" s="241">
        <f>VLOOKUP($B74,'Conditions of people affected'!$C$6:$R$170,16,FALSE)</f>
        <v>4.5</v>
      </c>
      <c r="O74" s="241">
        <f>VLOOKUP($B74,'Conditions of people affected'!$C$6:$R$170,9,FALSE)</f>
        <v>5</v>
      </c>
      <c r="P74" s="241">
        <f>VLOOKUP($B74,'Conditions of people affected'!$C$6:$R$170,15,FALSE)</f>
        <v>4</v>
      </c>
      <c r="Q74" s="241">
        <f t="shared" si="14"/>
        <v>4.5</v>
      </c>
      <c r="R74" s="241">
        <f>VLOOKUP($B74,'Complexity of the crisis'!$C$6:$AN$170,22,FALSE)</f>
        <v>4.4000000000000004</v>
      </c>
      <c r="S74" s="242">
        <f>VLOOKUP($B74,'Complexity of the crisis'!$C$6:$AN$170,38,FALSE)</f>
        <v>4.5</v>
      </c>
      <c r="T74" s="141" t="str">
        <f>VLOOKUP(B74,Lists!$C$3:$E$163,3,FALSE)</f>
        <v>Middle east</v>
      </c>
      <c r="U74" s="153">
        <f>VLOOKUP(B74,'INFORM Severity - hidden'!$C$5:$V$200,20,FALSE)</f>
        <v>44949</v>
      </c>
    </row>
    <row r="75" spans="1:21" x14ac:dyDescent="0.25">
      <c r="A75" s="139" t="str">
        <f t="array" ref="A75">IFERROR(INDEX(Lists!$B$2:$B$200,SMALL(IF(Lists!$H$2:$H$200="Yes",ROW(Lists!$B$2:$B$200)),ROW(71:71))-1,1),"")</f>
        <v>Complex crisis in Chad</v>
      </c>
      <c r="B75" s="140" t="str">
        <f>VLOOKUP(A75,Lists!$B$2:$G$200,2,FALSE)</f>
        <v>TCD001</v>
      </c>
      <c r="C75" s="140" t="str">
        <f>VLOOKUP(B75,'INFORM Severity - hidden'!$C$5:$D$200,2,FALSE)</f>
        <v>Chad</v>
      </c>
      <c r="D75" s="140" t="str">
        <f>VLOOKUP(A75,Lists!$B$2:$G$200,3,FALSE)</f>
        <v>TCD</v>
      </c>
      <c r="E75" s="140" t="str">
        <f>VLOOKUP(A75,Lists!$B$2:$G$200,5,FALSE)</f>
        <v>Conflict,Displacement</v>
      </c>
      <c r="F75" s="239">
        <f t="shared" si="10"/>
        <v>4.4000000000000004</v>
      </c>
      <c r="G75" s="142">
        <f t="shared" si="11"/>
        <v>5</v>
      </c>
      <c r="H75" s="142" t="str">
        <f t="shared" si="12"/>
        <v>Very High</v>
      </c>
      <c r="I75" s="240" t="str">
        <f>INDEX(Trends!$D$3:$D$404,MATCH(B75,Trends!$C$3:$C$404,0))</f>
        <v>Stable</v>
      </c>
      <c r="J75" s="142" t="str">
        <f>VLOOKUP($B75,Reliability!$A$3:$I$170,9,FALSE)</f>
        <v>Medium</v>
      </c>
      <c r="K75" s="241">
        <f t="shared" si="13"/>
        <v>3.9</v>
      </c>
      <c r="L75" s="241">
        <f>VLOOKUP($B75,'Impact of the crisis'!$C$6:$N$170,12,FALSE)</f>
        <v>4.7</v>
      </c>
      <c r="M75" s="241">
        <f>VLOOKUP($B75,'Impact of the crisis'!$C$6:$AB$170,26,FALSE)</f>
        <v>3.4</v>
      </c>
      <c r="N75" s="241">
        <f>VLOOKUP($B75,'Conditions of people affected'!$C$6:$R$170,16,FALSE)</f>
        <v>4.8</v>
      </c>
      <c r="O75" s="241">
        <f>VLOOKUP($B75,'Conditions of people affected'!$C$6:$R$170,9,FALSE)</f>
        <v>4.5999999999999996</v>
      </c>
      <c r="P75" s="241">
        <f>VLOOKUP($B75,'Conditions of people affected'!$C$6:$R$170,15,FALSE)</f>
        <v>5</v>
      </c>
      <c r="Q75" s="241">
        <f t="shared" si="14"/>
        <v>4.2</v>
      </c>
      <c r="R75" s="241">
        <f>VLOOKUP($B75,'Complexity of the crisis'!$C$6:$AN$170,22,FALSE)</f>
        <v>3.8</v>
      </c>
      <c r="S75" s="242">
        <f>VLOOKUP($B75,'Complexity of the crisis'!$C$6:$AN$170,38,FALSE)</f>
        <v>4.5</v>
      </c>
      <c r="T75" s="141" t="str">
        <f>VLOOKUP(B75,Lists!$C$3:$E$163,3,FALSE)</f>
        <v>Africa</v>
      </c>
      <c r="U75" s="153">
        <f>VLOOKUP(B75,'INFORM Severity - hidden'!$C$5:$V$200,20,FALSE)</f>
        <v>44942</v>
      </c>
    </row>
    <row r="76" spans="1:21" x14ac:dyDescent="0.25">
      <c r="A76" s="139" t="str">
        <f t="array" ref="A76">IFERROR(INDEX(Lists!$B$2:$B$200,SMALL(IF(Lists!$H$2:$H$200="Yes",ROW(Lists!$B$2:$B$200)),ROW(72:72))-1,1),"")</f>
        <v>Multiple situations in Thailand</v>
      </c>
      <c r="B76" s="140" t="str">
        <f>VLOOKUP(A76,Lists!$B$2:$G$200,2,FALSE)</f>
        <v>THA001</v>
      </c>
      <c r="C76" s="140" t="str">
        <f>VLOOKUP(B76,'INFORM Severity - hidden'!$C$5:$D$200,2,FALSE)</f>
        <v>Thailand</v>
      </c>
      <c r="D76" s="140" t="str">
        <f>VLOOKUP(A76,Lists!$B$2:$G$200,3,FALSE)</f>
        <v>THA</v>
      </c>
      <c r="E76" s="140" t="str">
        <f>VLOOKUP(A76,Lists!$B$2:$G$200,5,FALSE)</f>
        <v>Conflict,Displacement</v>
      </c>
      <c r="F76" s="239">
        <f t="shared" si="10"/>
        <v>1.8</v>
      </c>
      <c r="G76" s="142">
        <f t="shared" si="11"/>
        <v>2</v>
      </c>
      <c r="H76" s="142" t="str">
        <f t="shared" si="12"/>
        <v>Low</v>
      </c>
      <c r="I76" s="240" t="str">
        <f>INDEX(Trends!$D$3:$D$404,MATCH(B76,Trends!$C$3:$C$404,0))</f>
        <v>Stable</v>
      </c>
      <c r="J76" s="142" t="str">
        <f>VLOOKUP($B76,Reliability!$A$3:$I$170,9,FALSE)</f>
        <v>High</v>
      </c>
      <c r="K76" s="241">
        <f t="shared" si="13"/>
        <v>2</v>
      </c>
      <c r="L76" s="241">
        <f>VLOOKUP($B76,'Impact of the crisis'!$C$6:$N$170,12,FALSE)</f>
        <v>1.2</v>
      </c>
      <c r="M76" s="241">
        <f>VLOOKUP($B76,'Impact of the crisis'!$C$6:$AB$170,26,FALSE)</f>
        <v>2.4</v>
      </c>
      <c r="N76" s="241">
        <f>VLOOKUP($B76,'Conditions of people affected'!$C$6:$R$170,16,FALSE)</f>
        <v>1.3</v>
      </c>
      <c r="O76" s="241">
        <f>VLOOKUP($B76,'Conditions of people affected'!$C$6:$R$170,9,FALSE)</f>
        <v>1.6</v>
      </c>
      <c r="P76" s="241">
        <f>VLOOKUP($B76,'Conditions of people affected'!$C$6:$R$170,15,FALSE)</f>
        <v>1</v>
      </c>
      <c r="Q76" s="241">
        <f t="shared" si="14"/>
        <v>2.5</v>
      </c>
      <c r="R76" s="241">
        <f>VLOOKUP($B76,'Complexity of the crisis'!$C$6:$AN$170,22,FALSE)</f>
        <v>2.5</v>
      </c>
      <c r="S76" s="242">
        <f>VLOOKUP($B76,'Complexity of the crisis'!$C$6:$AN$170,38,FALSE)</f>
        <v>2.5</v>
      </c>
      <c r="T76" s="141" t="str">
        <f>VLOOKUP(B76,Lists!$C$3:$E$163,3,FALSE)</f>
        <v>Asia</v>
      </c>
      <c r="U76" s="153">
        <f>VLOOKUP(B76,'INFORM Severity - hidden'!$C$5:$V$200,20,FALSE)</f>
        <v>44956</v>
      </c>
    </row>
    <row r="77" spans="1:21" x14ac:dyDescent="0.25">
      <c r="A77" s="139" t="str">
        <f t="array" ref="A77">IFERROR(INDEX(Lists!$B$2:$B$200,SMALL(IF(Lists!$H$2:$H$200="Yes",ROW(Lists!$B$2:$B$200)),ROW(73:73))-1,1),"")</f>
        <v>Venezuelan refugees in Trinidad and Tobago</v>
      </c>
      <c r="B77" s="140" t="str">
        <f>VLOOKUP(A77,Lists!$B$2:$G$200,2,FALSE)</f>
        <v>TTO002</v>
      </c>
      <c r="C77" s="140" t="str">
        <f>VLOOKUP(B77,'INFORM Severity - hidden'!$C$5:$D$200,2,FALSE)</f>
        <v>Trinidad and Tobago</v>
      </c>
      <c r="D77" s="140" t="str">
        <f>VLOOKUP(A77,Lists!$B$2:$G$200,3,FALSE)</f>
        <v>TTO</v>
      </c>
      <c r="E77" s="140" t="str">
        <f>VLOOKUP(A77,Lists!$B$2:$G$200,5,FALSE)</f>
        <v>Displacement</v>
      </c>
      <c r="F77" s="239">
        <f t="shared" si="10"/>
        <v>2</v>
      </c>
      <c r="G77" s="142">
        <f t="shared" si="11"/>
        <v>2</v>
      </c>
      <c r="H77" s="142" t="str">
        <f t="shared" si="12"/>
        <v>Low</v>
      </c>
      <c r="I77" s="240" t="str">
        <f>INDEX(Trends!$D$3:$D$404,MATCH(B77,Trends!$C$3:$C$404,0))</f>
        <v>Increasing</v>
      </c>
      <c r="J77" s="142" t="str">
        <f>VLOOKUP($B77,Reliability!$A$3:$I$170,9,FALSE)</f>
        <v>Very High</v>
      </c>
      <c r="K77" s="241">
        <f t="shared" si="13"/>
        <v>2.8</v>
      </c>
      <c r="L77" s="241">
        <f>VLOOKUP($B77,'Impact of the crisis'!$C$6:$N$170,12,FALSE)</f>
        <v>2.9</v>
      </c>
      <c r="M77" s="241">
        <f>VLOOKUP($B77,'Impact of the crisis'!$C$6:$AB$170,26,FALSE)</f>
        <v>2.8</v>
      </c>
      <c r="N77" s="241">
        <f>VLOOKUP($B77,'Conditions of people affected'!$C$6:$R$170,16,FALSE)</f>
        <v>1.45</v>
      </c>
      <c r="O77" s="241">
        <f>VLOOKUP($B77,'Conditions of people affected'!$C$6:$R$170,9,FALSE)</f>
        <v>0.9</v>
      </c>
      <c r="P77" s="241">
        <f>VLOOKUP($B77,'Conditions of people affected'!$C$6:$R$170,15,FALSE)</f>
        <v>2</v>
      </c>
      <c r="Q77" s="241">
        <f t="shared" si="14"/>
        <v>2.2000000000000002</v>
      </c>
      <c r="R77" s="241">
        <f>VLOOKUP($B77,'Complexity of the crisis'!$C$6:$AN$170,22,FALSE)</f>
        <v>1.9</v>
      </c>
      <c r="S77" s="242">
        <f>VLOOKUP($B77,'Complexity of the crisis'!$C$6:$AN$170,38,FALSE)</f>
        <v>2.5</v>
      </c>
      <c r="T77" s="141" t="str">
        <f>VLOOKUP(B77,Lists!$C$3:$E$163,3,FALSE)</f>
        <v>Americas</v>
      </c>
      <c r="U77" s="153">
        <f>VLOOKUP(B77,'INFORM Severity - hidden'!$C$5:$V$200,20,FALSE)</f>
        <v>44918</v>
      </c>
    </row>
    <row r="78" spans="1:21" x14ac:dyDescent="0.25">
      <c r="A78" s="139" t="str">
        <f t="array" ref="A78">IFERROR(INDEX(Lists!$B$2:$B$200,SMALL(IF(Lists!$H$2:$H$200="Yes",ROW(Lists!$B$2:$B$200)),ROW(74:74))-1,1),"")</f>
        <v>Mixed migration flows in Tunisia</v>
      </c>
      <c r="B78" s="140" t="str">
        <f>VLOOKUP(A78,Lists!$B$2:$G$200,2,FALSE)</f>
        <v>TUN002</v>
      </c>
      <c r="C78" s="140" t="str">
        <f>VLOOKUP(B78,'INFORM Severity - hidden'!$C$5:$D$200,2,FALSE)</f>
        <v>Tunisia</v>
      </c>
      <c r="D78" s="140" t="str">
        <f>VLOOKUP(A78,Lists!$B$2:$G$200,3,FALSE)</f>
        <v>TUN</v>
      </c>
      <c r="E78" s="140" t="str">
        <f>VLOOKUP(A78,Lists!$B$2:$G$200,5,FALSE)</f>
        <v>Displacement</v>
      </c>
      <c r="F78" s="239">
        <f t="shared" si="10"/>
        <v>1.8</v>
      </c>
      <c r="G78" s="142">
        <f t="shared" si="11"/>
        <v>2</v>
      </c>
      <c r="H78" s="142" t="str">
        <f t="shared" si="12"/>
        <v>Low</v>
      </c>
      <c r="I78" s="240" t="str">
        <f>INDEX(Trends!$D$3:$D$404,MATCH(B78,Trends!$C$3:$C$404,0))</f>
        <v>Stable</v>
      </c>
      <c r="J78" s="142" t="str">
        <f>VLOOKUP($B78,Reliability!$A$3:$I$170,9,FALSE)</f>
        <v>Very High</v>
      </c>
      <c r="K78" s="241">
        <f t="shared" si="13"/>
        <v>3.2</v>
      </c>
      <c r="L78" s="241">
        <f>VLOOKUP($B78,'Impact of the crisis'!$C$6:$N$170,12,FALSE)</f>
        <v>4.3</v>
      </c>
      <c r="M78" s="241">
        <f>VLOOKUP($B78,'Impact of the crisis'!$C$6:$AB$170,26,FALSE)</f>
        <v>2.5</v>
      </c>
      <c r="N78" s="241">
        <f>VLOOKUP($B78,'Conditions of people affected'!$C$6:$R$170,16,FALSE)</f>
        <v>0.55000000000000004</v>
      </c>
      <c r="O78" s="241">
        <f>VLOOKUP($B78,'Conditions of people affected'!$C$6:$R$170,9,FALSE)</f>
        <v>0.1</v>
      </c>
      <c r="P78" s="241">
        <f>VLOOKUP($B78,'Conditions of people affected'!$C$6:$R$170,15,FALSE)</f>
        <v>1</v>
      </c>
      <c r="Q78" s="241">
        <f t="shared" si="14"/>
        <v>2.2000000000000002</v>
      </c>
      <c r="R78" s="241">
        <f>VLOOKUP($B78,'Complexity of the crisis'!$C$6:$AN$170,22,FALSE)</f>
        <v>2.2999999999999998</v>
      </c>
      <c r="S78" s="242">
        <f>VLOOKUP($B78,'Complexity of the crisis'!$C$6:$AN$170,38,FALSE)</f>
        <v>2</v>
      </c>
      <c r="T78" s="141" t="str">
        <f>VLOOKUP(B78,Lists!$C$3:$E$163,3,FALSE)</f>
        <v>Africa</v>
      </c>
      <c r="U78" s="153">
        <f>VLOOKUP(B78,'INFORM Severity - hidden'!$C$5:$V$200,20,FALSE)</f>
        <v>44956</v>
      </c>
    </row>
    <row r="79" spans="1:21" x14ac:dyDescent="0.25">
      <c r="A79" s="139" t="str">
        <f t="array" ref="A79">IFERROR(INDEX(Lists!$B$2:$B$200,SMALL(IF(Lists!$H$2:$H$200="Yes",ROW(Lists!$B$2:$B$200)),ROW(75:75))-1,1),"")</f>
        <v>Complex situation in Türkiye</v>
      </c>
      <c r="B79" s="140" t="str">
        <f>VLOOKUP(A79,Lists!$B$2:$G$200,2,FALSE)</f>
        <v>TUR001</v>
      </c>
      <c r="C79" s="140" t="str">
        <f>VLOOKUP(B79,'INFORM Severity - hidden'!$C$5:$D$200,2,FALSE)</f>
        <v>Türkiye</v>
      </c>
      <c r="D79" s="140" t="str">
        <f>VLOOKUP(A79,Lists!$B$2:$G$200,3,FALSE)</f>
        <v>TUR</v>
      </c>
      <c r="E79" s="140" t="str">
        <f>VLOOKUP(A79,Lists!$B$2:$G$200,5,FALSE)</f>
        <v>Displacement,Conflict</v>
      </c>
      <c r="F79" s="239">
        <f t="shared" si="10"/>
        <v>3</v>
      </c>
      <c r="G79" s="142">
        <f t="shared" si="11"/>
        <v>3</v>
      </c>
      <c r="H79" s="142" t="str">
        <f t="shared" si="12"/>
        <v>Medium</v>
      </c>
      <c r="I79" s="240" t="str">
        <f>INDEX(Trends!$D$3:$D$404,MATCH(B79,Trends!$C$3:$C$404,0))</f>
        <v>Decreasing</v>
      </c>
      <c r="J79" s="142" t="str">
        <f>VLOOKUP($B79,Reliability!$A$3:$I$170,9,FALSE)</f>
        <v>High</v>
      </c>
      <c r="K79" s="241">
        <f t="shared" si="13"/>
        <v>3.8</v>
      </c>
      <c r="L79" s="241">
        <f>VLOOKUP($B79,'Impact of the crisis'!$C$6:$N$170,12,FALSE)</f>
        <v>4.3</v>
      </c>
      <c r="M79" s="241">
        <f>VLOOKUP($B79,'Impact of the crisis'!$C$6:$AB$170,26,FALSE)</f>
        <v>3.5</v>
      </c>
      <c r="N79" s="241">
        <f>VLOOKUP($B79,'Conditions of people affected'!$C$6:$R$170,16,FALSE)</f>
        <v>2.4500000000000002</v>
      </c>
      <c r="O79" s="241">
        <f>VLOOKUP($B79,'Conditions of people affected'!$C$6:$R$170,9,FALSE)</f>
        <v>3.9</v>
      </c>
      <c r="P79" s="241">
        <f>VLOOKUP($B79,'Conditions of people affected'!$C$6:$R$170,15,FALSE)</f>
        <v>1</v>
      </c>
      <c r="Q79" s="241">
        <f t="shared" si="14"/>
        <v>3</v>
      </c>
      <c r="R79" s="241">
        <f>VLOOKUP($B79,'Complexity of the crisis'!$C$6:$AN$170,22,FALSE)</f>
        <v>3</v>
      </c>
      <c r="S79" s="242">
        <f>VLOOKUP($B79,'Complexity of the crisis'!$C$6:$AN$170,38,FALSE)</f>
        <v>3</v>
      </c>
      <c r="T79" s="141" t="str">
        <f>VLOOKUP(B79,Lists!$C$3:$E$163,3,FALSE)</f>
        <v>Middle east</v>
      </c>
      <c r="U79" s="153">
        <f>VLOOKUP(B79,'INFORM Severity - hidden'!$C$5:$V$200,20,FALSE)</f>
        <v>44946</v>
      </c>
    </row>
    <row r="80" spans="1:21" x14ac:dyDescent="0.25">
      <c r="A80" s="139" t="str">
        <f t="array" ref="A80">IFERROR(INDEX(Lists!$B$2:$B$200,SMALL(IF(Lists!$H$2:$H$200="Yes",ROW(Lists!$B$2:$B$200)),ROW(76:76))-1,1),"")</f>
        <v>Multiple Crises in Tanzania</v>
      </c>
      <c r="B80" s="140" t="str">
        <f>VLOOKUP(A80,Lists!$B$2:$G$200,2,FALSE)</f>
        <v>TZA001</v>
      </c>
      <c r="C80" s="140" t="str">
        <f>VLOOKUP(B80,'INFORM Severity - hidden'!$C$5:$D$200,2,FALSE)</f>
        <v>Tanzania</v>
      </c>
      <c r="D80" s="140" t="str">
        <f>VLOOKUP(A80,Lists!$B$2:$G$200,3,FALSE)</f>
        <v>TZA</v>
      </c>
      <c r="E80" s="140" t="str">
        <f>VLOOKUP(A80,Lists!$B$2:$G$200,5,FALSE)</f>
        <v>Displacement,Drought</v>
      </c>
      <c r="F80" s="239">
        <f t="shared" si="10"/>
        <v>2.8</v>
      </c>
      <c r="G80" s="142">
        <f t="shared" si="11"/>
        <v>3</v>
      </c>
      <c r="H80" s="142" t="str">
        <f t="shared" si="12"/>
        <v>Medium</v>
      </c>
      <c r="I80" s="240" t="str">
        <f>INDEX(Trends!$D$3:$D$404,MATCH(B80,Trends!$C$3:$C$404,0))</f>
        <v>Stable</v>
      </c>
      <c r="J80" s="142" t="str">
        <f>VLOOKUP($B80,Reliability!$A$3:$I$170,9,FALSE)</f>
        <v>Very High</v>
      </c>
      <c r="K80" s="241">
        <f t="shared" si="13"/>
        <v>3.2</v>
      </c>
      <c r="L80" s="241">
        <f>VLOOKUP($B80,'Impact of the crisis'!$C$6:$N$170,12,FALSE)</f>
        <v>3.4</v>
      </c>
      <c r="M80" s="241">
        <f>VLOOKUP($B80,'Impact of the crisis'!$C$6:$AB$170,26,FALSE)</f>
        <v>3.1</v>
      </c>
      <c r="N80" s="241">
        <f>VLOOKUP($B80,'Conditions of people affected'!$C$6:$R$170,16,FALSE)</f>
        <v>3.3</v>
      </c>
      <c r="O80" s="241">
        <f>VLOOKUP($B80,'Conditions of people affected'!$C$6:$R$170,9,FALSE)</f>
        <v>3.6</v>
      </c>
      <c r="P80" s="241">
        <f>VLOOKUP($B80,'Conditions of people affected'!$C$6:$R$170,15,FALSE)</f>
        <v>3</v>
      </c>
      <c r="Q80" s="241">
        <f t="shared" si="14"/>
        <v>1.8</v>
      </c>
      <c r="R80" s="241">
        <f>VLOOKUP($B80,'Complexity of the crisis'!$C$6:$AN$170,22,FALSE)</f>
        <v>2.1</v>
      </c>
      <c r="S80" s="242">
        <f>VLOOKUP($B80,'Complexity of the crisis'!$C$6:$AN$170,38,FALSE)</f>
        <v>1.5</v>
      </c>
      <c r="T80" s="141" t="str">
        <f>VLOOKUP(B80,Lists!$C$3:$E$163,3,FALSE)</f>
        <v>Africa</v>
      </c>
      <c r="U80" s="153">
        <f>VLOOKUP(B80,'INFORM Severity - hidden'!$C$5:$V$200,20,FALSE)</f>
        <v>44946</v>
      </c>
    </row>
    <row r="81" spans="1:21" x14ac:dyDescent="0.25">
      <c r="A81" s="139" t="str">
        <f t="array" ref="A81">IFERROR(INDEX(Lists!$B$2:$B$200,SMALL(IF(Lists!$H$2:$H$200="Yes",ROW(Lists!$B$2:$B$200)),ROW(77:77))-1,1),"")</f>
        <v>Multiple crises in Uganda</v>
      </c>
      <c r="B81" s="140" t="str">
        <f>VLOOKUP(A81,Lists!$B$2:$G$200,2,FALSE)</f>
        <v>UGA001</v>
      </c>
      <c r="C81" s="140" t="str">
        <f>VLOOKUP(B81,'INFORM Severity - hidden'!$C$5:$D$200,2,FALSE)</f>
        <v>Uganda</v>
      </c>
      <c r="D81" s="140" t="str">
        <f>VLOOKUP(A81,Lists!$B$2:$G$200,3,FALSE)</f>
        <v>UGA</v>
      </c>
      <c r="E81" s="140" t="str">
        <f>VLOOKUP(A81,Lists!$B$2:$G$200,5,FALSE)</f>
        <v>Displacement,Drought,Violence,Epidemic</v>
      </c>
      <c r="F81" s="239">
        <f t="shared" si="10"/>
        <v>3.3</v>
      </c>
      <c r="G81" s="142">
        <f t="shared" si="11"/>
        <v>4</v>
      </c>
      <c r="H81" s="142" t="str">
        <f t="shared" si="12"/>
        <v>High</v>
      </c>
      <c r="I81" s="240" t="str">
        <f>INDEX(Trends!$D$3:$D$404,MATCH(B81,Trends!$C$3:$C$404,0))</f>
        <v>Stable</v>
      </c>
      <c r="J81" s="142" t="str">
        <f>VLOOKUP($B81,Reliability!$A$3:$I$170,9,FALSE)</f>
        <v>Very High</v>
      </c>
      <c r="K81" s="241">
        <f t="shared" si="13"/>
        <v>3.6</v>
      </c>
      <c r="L81" s="241">
        <f>VLOOKUP($B81,'Impact of the crisis'!$C$6:$N$170,12,FALSE)</f>
        <v>2.1</v>
      </c>
      <c r="M81" s="241">
        <f>VLOOKUP($B81,'Impact of the crisis'!$C$6:$AB$170,26,FALSE)</f>
        <v>4.0999999999999996</v>
      </c>
      <c r="N81" s="241">
        <f>VLOOKUP($B81,'Conditions of people affected'!$C$6:$R$170,16,FALSE)</f>
        <v>3.45</v>
      </c>
      <c r="O81" s="241">
        <f>VLOOKUP($B81,'Conditions of people affected'!$C$6:$R$170,9,FALSE)</f>
        <v>3.9</v>
      </c>
      <c r="P81" s="241">
        <f>VLOOKUP($B81,'Conditions of people affected'!$C$6:$R$170,15,FALSE)</f>
        <v>3</v>
      </c>
      <c r="Q81" s="241">
        <f t="shared" si="14"/>
        <v>2.9</v>
      </c>
      <c r="R81" s="241">
        <f>VLOOKUP($B81,'Complexity of the crisis'!$C$6:$AN$170,22,FALSE)</f>
        <v>3.6</v>
      </c>
      <c r="S81" s="242">
        <f>VLOOKUP($B81,'Complexity of the crisis'!$C$6:$AN$170,38,FALSE)</f>
        <v>2</v>
      </c>
      <c r="T81" s="141" t="str">
        <f>VLOOKUP(B81,Lists!$C$3:$E$163,3,FALSE)</f>
        <v>Africa</v>
      </c>
      <c r="U81" s="153">
        <f>VLOOKUP(B81,'INFORM Severity - hidden'!$C$5:$V$200,20,FALSE)</f>
        <v>44915</v>
      </c>
    </row>
    <row r="82" spans="1:21" x14ac:dyDescent="0.25">
      <c r="A82" s="139" t="str">
        <f t="array" ref="A82">IFERROR(INDEX(Lists!$B$2:$B$200,SMALL(IF(Lists!$H$2:$H$200="Yes",ROW(Lists!$B$2:$B$200)),ROW(78:78))-1,1),"")</f>
        <v>Conflict in Ukraine</v>
      </c>
      <c r="B82" s="140" t="str">
        <f>VLOOKUP(A82,Lists!$B$2:$G$200,2,FALSE)</f>
        <v>UKR002</v>
      </c>
      <c r="C82" s="140" t="str">
        <f>VLOOKUP(B82,'INFORM Severity - hidden'!$C$5:$D$200,2,FALSE)</f>
        <v>Ukraine</v>
      </c>
      <c r="D82" s="140" t="str">
        <f>VLOOKUP(A82,Lists!$B$2:$G$200,3,FALSE)</f>
        <v>UKR</v>
      </c>
      <c r="E82" s="140" t="str">
        <f>VLOOKUP(A82,Lists!$B$2:$G$200,5,FALSE)</f>
        <v>Conflict,Displacement</v>
      </c>
      <c r="F82" s="239">
        <f t="shared" si="10"/>
        <v>4.0999999999999996</v>
      </c>
      <c r="G82" s="142">
        <f t="shared" si="11"/>
        <v>5</v>
      </c>
      <c r="H82" s="142" t="str">
        <f t="shared" si="12"/>
        <v>Very High</v>
      </c>
      <c r="I82" s="240" t="str">
        <f>INDEX(Trends!$D$3:$D$404,MATCH(B82,Trends!$C$3:$C$404,0))</f>
        <v>Decreasing</v>
      </c>
      <c r="J82" s="142" t="str">
        <f>VLOOKUP($B82,Reliability!$A$3:$I$170,9,FALSE)</f>
        <v>Very High</v>
      </c>
      <c r="K82" s="241">
        <f t="shared" si="13"/>
        <v>5</v>
      </c>
      <c r="L82" s="241">
        <f>VLOOKUP($B82,'Impact of the crisis'!$C$6:$N$170,12,FALSE)</f>
        <v>4.9000000000000004</v>
      </c>
      <c r="M82" s="241">
        <f>VLOOKUP($B82,'Impact of the crisis'!$C$6:$AB$170,26,FALSE)</f>
        <v>5</v>
      </c>
      <c r="N82" s="241">
        <f>VLOOKUP($B82,'Conditions of people affected'!$C$6:$R$170,16,FALSE)</f>
        <v>4.5</v>
      </c>
      <c r="O82" s="241">
        <f>VLOOKUP($B82,'Conditions of people affected'!$C$6:$R$170,9,FALSE)</f>
        <v>5</v>
      </c>
      <c r="P82" s="241">
        <f>VLOOKUP($B82,'Conditions of people affected'!$C$6:$R$170,15,FALSE)</f>
        <v>4</v>
      </c>
      <c r="Q82" s="241">
        <f t="shared" si="14"/>
        <v>2.8</v>
      </c>
      <c r="R82" s="241">
        <f>VLOOKUP($B82,'Complexity of the crisis'!$C$6:$AN$170,22,FALSE)</f>
        <v>2.6</v>
      </c>
      <c r="S82" s="242">
        <f>VLOOKUP($B82,'Complexity of the crisis'!$C$6:$AN$170,38,FALSE)</f>
        <v>3</v>
      </c>
      <c r="T82" s="141" t="str">
        <f>VLOOKUP(B82,Lists!$C$3:$E$163,3,FALSE)</f>
        <v>Europe</v>
      </c>
      <c r="U82" s="153">
        <f>VLOOKUP(B82,'INFORM Severity - hidden'!$C$5:$V$200,20,FALSE)</f>
        <v>44957</v>
      </c>
    </row>
    <row r="83" spans="1:21" x14ac:dyDescent="0.25">
      <c r="A83" s="139" t="str">
        <f t="array" ref="A83">IFERROR(INDEX(Lists!$B$2:$B$200,SMALL(IF(Lists!$H$2:$H$200="Yes",ROW(Lists!$B$2:$B$200)),ROW(79:79))-1,1),"")</f>
        <v>Complex crisis in Venezuela</v>
      </c>
      <c r="B83" s="140" t="str">
        <f>VLOOKUP(A83,Lists!$B$2:$G$200,2,FALSE)</f>
        <v>VEN001</v>
      </c>
      <c r="C83" s="140" t="str">
        <f>VLOOKUP(B83,'INFORM Severity - hidden'!$C$5:$D$200,2,FALSE)</f>
        <v>Venezuela</v>
      </c>
      <c r="D83" s="140" t="str">
        <f>VLOOKUP(A83,Lists!$B$2:$G$200,3,FALSE)</f>
        <v>VEN</v>
      </c>
      <c r="E83" s="140" t="str">
        <f>VLOOKUP(A83,Lists!$B$2:$G$200,5,FALSE)</f>
        <v>Socio-political,Violence,Floods</v>
      </c>
      <c r="F83" s="239">
        <f t="shared" si="10"/>
        <v>4</v>
      </c>
      <c r="G83" s="142">
        <f t="shared" si="11"/>
        <v>4</v>
      </c>
      <c r="H83" s="142" t="str">
        <f t="shared" si="12"/>
        <v>High</v>
      </c>
      <c r="I83" s="240" t="str">
        <f>INDEX(Trends!$D$3:$D$404,MATCH(B83,Trends!$C$3:$C$404,0))</f>
        <v>Stable</v>
      </c>
      <c r="J83" s="142" t="str">
        <f>VLOOKUP($B83,Reliability!$A$3:$I$170,9,FALSE)</f>
        <v>High</v>
      </c>
      <c r="K83" s="241">
        <f t="shared" si="13"/>
        <v>4.4000000000000004</v>
      </c>
      <c r="L83" s="241">
        <f>VLOOKUP($B83,'Impact of the crisis'!$C$6:$N$170,12,FALSE)</f>
        <v>4.9000000000000004</v>
      </c>
      <c r="M83" s="241">
        <f>VLOOKUP($B83,'Impact of the crisis'!$C$6:$AB$170,26,FALSE)</f>
        <v>4</v>
      </c>
      <c r="N83" s="241">
        <f>VLOOKUP($B83,'Conditions of people affected'!$C$6:$R$170,16,FALSE)</f>
        <v>4</v>
      </c>
      <c r="O83" s="241">
        <f>VLOOKUP($B83,'Conditions of people affected'!$C$6:$R$170,9,FALSE)</f>
        <v>5</v>
      </c>
      <c r="P83" s="241">
        <f>VLOOKUP($B83,'Conditions of people affected'!$C$6:$R$170,15,FALSE)</f>
        <v>3</v>
      </c>
      <c r="Q83" s="241">
        <f t="shared" si="14"/>
        <v>3.8</v>
      </c>
      <c r="R83" s="241">
        <f>VLOOKUP($B83,'Complexity of the crisis'!$C$6:$AN$170,22,FALSE)</f>
        <v>3.5</v>
      </c>
      <c r="S83" s="242">
        <f>VLOOKUP($B83,'Complexity of the crisis'!$C$6:$AN$170,38,FALSE)</f>
        <v>4</v>
      </c>
      <c r="T83" s="141" t="str">
        <f>VLOOKUP(B83,Lists!$C$3:$E$163,3,FALSE)</f>
        <v>Americas</v>
      </c>
      <c r="U83" s="153">
        <f>VLOOKUP(B83,'INFORM Severity - hidden'!$C$5:$V$200,20,FALSE)</f>
        <v>44957</v>
      </c>
    </row>
    <row r="84" spans="1:21" x14ac:dyDescent="0.25">
      <c r="A84" s="139" t="str">
        <f t="array" ref="A84">IFERROR(INDEX(Lists!$B$2:$B$200,SMALL(IF(Lists!$H$2:$H$200="Yes",ROW(Lists!$B$2:$B$200)),ROW(80:80))-1,1),"")</f>
        <v>Conflict in Yemen</v>
      </c>
      <c r="B84" s="140" t="str">
        <f>VLOOKUP(A84,Lists!$B$2:$G$200,2,FALSE)</f>
        <v>YEM001</v>
      </c>
      <c r="C84" s="140" t="str">
        <f>VLOOKUP(B84,'INFORM Severity - hidden'!$C$5:$D$200,2,FALSE)</f>
        <v>Yemen</v>
      </c>
      <c r="D84" s="140" t="str">
        <f>VLOOKUP(A84,Lists!$B$2:$G$200,3,FALSE)</f>
        <v>YEM</v>
      </c>
      <c r="E84" s="140" t="str">
        <f>VLOOKUP(A84,Lists!$B$2:$G$200,5,FALSE)</f>
        <v>Conflict</v>
      </c>
      <c r="F84" s="239">
        <f t="shared" si="10"/>
        <v>4.5999999999999996</v>
      </c>
      <c r="G84" s="142">
        <f t="shared" si="11"/>
        <v>5</v>
      </c>
      <c r="H84" s="142" t="str">
        <f t="shared" si="12"/>
        <v>Very High</v>
      </c>
      <c r="I84" s="240" t="str">
        <f>INDEX(Trends!$D$3:$D$404,MATCH(B84,Trends!$C$3:$C$404,0))</f>
        <v>Decreasing</v>
      </c>
      <c r="J84" s="142" t="str">
        <f>VLOOKUP($B84,Reliability!$A$3:$I$170,9,FALSE)</f>
        <v>High</v>
      </c>
      <c r="K84" s="241">
        <f t="shared" si="13"/>
        <v>4.0999999999999996</v>
      </c>
      <c r="L84" s="241">
        <f>VLOOKUP($B84,'Impact of the crisis'!$C$6:$N$170,12,FALSE)</f>
        <v>4.8</v>
      </c>
      <c r="M84" s="241">
        <f>VLOOKUP($B84,'Impact of the crisis'!$C$6:$AB$170,26,FALSE)</f>
        <v>3.6</v>
      </c>
      <c r="N84" s="241">
        <f>VLOOKUP($B84,'Conditions of people affected'!$C$6:$R$170,16,FALSE)</f>
        <v>5</v>
      </c>
      <c r="O84" s="241">
        <f>VLOOKUP($B84,'Conditions of people affected'!$C$6:$R$170,9,FALSE)</f>
        <v>5</v>
      </c>
      <c r="P84" s="241">
        <f>VLOOKUP($B84,'Conditions of people affected'!$C$6:$R$170,15,FALSE)</f>
        <v>5</v>
      </c>
      <c r="Q84" s="241">
        <f t="shared" si="14"/>
        <v>4.2</v>
      </c>
      <c r="R84" s="241">
        <f>VLOOKUP($B84,'Complexity of the crisis'!$C$6:$AN$170,22,FALSE)</f>
        <v>3.9</v>
      </c>
      <c r="S84" s="242">
        <f>VLOOKUP($B84,'Complexity of the crisis'!$C$6:$AN$170,38,FALSE)</f>
        <v>4.5</v>
      </c>
      <c r="T84" s="141" t="str">
        <f>VLOOKUP(B84,Lists!$C$3:$E$163,3,FALSE)</f>
        <v>Middle east</v>
      </c>
      <c r="U84" s="153">
        <f>VLOOKUP(B84,'INFORM Severity - hidden'!$C$5:$V$200,20,FALSE)</f>
        <v>44897</v>
      </c>
    </row>
    <row r="85" spans="1:21" x14ac:dyDescent="0.25">
      <c r="A85" s="139" t="str">
        <f t="array" ref="A85">IFERROR(INDEX(Lists!$B$2:$B$200,SMALL(IF(Lists!$H$2:$H$200="Yes",ROW(Lists!$B$2:$B$200)),ROW(81:81))-1,1),"")</f>
        <v>Drought in Zambia</v>
      </c>
      <c r="B85" s="140" t="str">
        <f>VLOOKUP(A85,Lists!$B$2:$G$200,2,FALSE)</f>
        <v>ZMB002</v>
      </c>
      <c r="C85" s="140" t="str">
        <f>VLOOKUP(B85,'INFORM Severity - hidden'!$C$5:$D$200,2,FALSE)</f>
        <v>Zambia</v>
      </c>
      <c r="D85" s="140" t="str">
        <f>VLOOKUP(A85,Lists!$B$2:$G$200,3,FALSE)</f>
        <v>ZMB</v>
      </c>
      <c r="E85" s="140" t="str">
        <f>VLOOKUP(A85,Lists!$B$2:$G$200,5,FALSE)</f>
        <v>Drought</v>
      </c>
      <c r="F85" s="239">
        <f t="shared" si="10"/>
        <v>2.9</v>
      </c>
      <c r="G85" s="142">
        <f t="shared" si="11"/>
        <v>3</v>
      </c>
      <c r="H85" s="142" t="str">
        <f t="shared" si="12"/>
        <v>Medium</v>
      </c>
      <c r="I85" s="240" t="str">
        <f>INDEX(Trends!$D$3:$D$404,MATCH(B85,Trends!$C$3:$C$404,0))</f>
        <v>Increasing</v>
      </c>
      <c r="J85" s="142" t="str">
        <f>VLOOKUP($B85,Reliability!$A$3:$I$170,9,FALSE)</f>
        <v>High</v>
      </c>
      <c r="K85" s="241">
        <f t="shared" si="13"/>
        <v>3.1</v>
      </c>
      <c r="L85" s="241">
        <f>VLOOKUP($B85,'Impact of the crisis'!$C$6:$N$170,12,FALSE)</f>
        <v>4.3</v>
      </c>
      <c r="M85" s="241">
        <f>VLOOKUP($B85,'Impact of the crisis'!$C$6:$AB$170,26,FALSE)</f>
        <v>2.2000000000000002</v>
      </c>
      <c r="N85" s="241">
        <f>VLOOKUP($B85,'Conditions of people affected'!$C$6:$R$170,16,FALSE)</f>
        <v>3.4</v>
      </c>
      <c r="O85" s="241">
        <f>VLOOKUP($B85,'Conditions of people affected'!$C$6:$R$170,9,FALSE)</f>
        <v>3.8</v>
      </c>
      <c r="P85" s="241">
        <f>VLOOKUP($B85,'Conditions of people affected'!$C$6:$R$170,15,FALSE)</f>
        <v>3</v>
      </c>
      <c r="Q85" s="241">
        <f t="shared" si="14"/>
        <v>1.9</v>
      </c>
      <c r="R85" s="241">
        <f>VLOOKUP($B85,'Complexity of the crisis'!$C$6:$AN$170,22,FALSE)</f>
        <v>1.8</v>
      </c>
      <c r="S85" s="242">
        <f>VLOOKUP($B85,'Complexity of the crisis'!$C$6:$AN$170,38,FALSE)</f>
        <v>2</v>
      </c>
      <c r="T85" s="141" t="str">
        <f>VLOOKUP(B85,Lists!$C$3:$E$163,3,FALSE)</f>
        <v>Africa</v>
      </c>
      <c r="U85" s="153">
        <f>VLOOKUP(B85,'INFORM Severity - hidden'!$C$5:$V$200,20,FALSE)</f>
        <v>44947</v>
      </c>
    </row>
    <row r="86" spans="1:21" x14ac:dyDescent="0.25">
      <c r="A86" s="139" t="str">
        <f t="array" ref="A86">IFERROR(INDEX(Lists!$B$2:$B$200,SMALL(IF(Lists!$H$2:$H$200="Yes",ROW(Lists!$B$2:$B$200)),ROW(82:82))-1,1),"")</f>
        <v>Complex crisis in Zimbabwe</v>
      </c>
      <c r="B86" s="140" t="str">
        <f>VLOOKUP(A86,Lists!$B$2:$G$200,2,FALSE)</f>
        <v>ZWE001</v>
      </c>
      <c r="C86" s="140" t="str">
        <f>VLOOKUP(B86,'INFORM Severity - hidden'!$C$5:$D$200,2,FALSE)</f>
        <v>Zimbabwe</v>
      </c>
      <c r="D86" s="140" t="str">
        <f>VLOOKUP(A86,Lists!$B$2:$G$200,3,FALSE)</f>
        <v>ZWE</v>
      </c>
      <c r="E86" s="140" t="str">
        <f>VLOOKUP(A86,Lists!$B$2:$G$200,5,FALSE)</f>
        <v>Socio-political,Drought</v>
      </c>
      <c r="F86" s="239">
        <f t="shared" si="10"/>
        <v>3.9</v>
      </c>
      <c r="G86" s="142">
        <f t="shared" si="11"/>
        <v>4</v>
      </c>
      <c r="H86" s="142" t="str">
        <f t="shared" si="12"/>
        <v>High</v>
      </c>
      <c r="I86" s="240" t="str">
        <f>INDEX(Trends!$D$3:$D$404,MATCH(B86,Trends!$C$3:$C$404,0))</f>
        <v>Increasing</v>
      </c>
      <c r="J86" s="142" t="str">
        <f>VLOOKUP($B86,Reliability!$A$3:$I$170,9,FALSE)</f>
        <v>High</v>
      </c>
      <c r="K86" s="241">
        <f t="shared" si="13"/>
        <v>3.8</v>
      </c>
      <c r="L86" s="241">
        <f>VLOOKUP($B86,'Impact of the crisis'!$C$6:$N$170,12,FALSE)</f>
        <v>4.5999999999999996</v>
      </c>
      <c r="M86" s="241">
        <f>VLOOKUP($B86,'Impact of the crisis'!$C$6:$AB$170,26,FALSE)</f>
        <v>3.3</v>
      </c>
      <c r="N86" s="241">
        <f>VLOOKUP($B86,'Conditions of people affected'!$C$6:$R$170,16,FALSE)</f>
        <v>4.3499999999999996</v>
      </c>
      <c r="O86" s="241">
        <f>VLOOKUP($B86,'Conditions of people affected'!$C$6:$R$170,9,FALSE)</f>
        <v>4.7</v>
      </c>
      <c r="P86" s="241">
        <f>VLOOKUP($B86,'Conditions of people affected'!$C$6:$R$170,15,FALSE)</f>
        <v>4</v>
      </c>
      <c r="Q86" s="241">
        <f t="shared" si="14"/>
        <v>3.2</v>
      </c>
      <c r="R86" s="241">
        <f>VLOOKUP($B86,'Complexity of the crisis'!$C$6:$AN$170,22,FALSE)</f>
        <v>3.3</v>
      </c>
      <c r="S86" s="242">
        <f>VLOOKUP($B86,'Complexity of the crisis'!$C$6:$AN$170,38,FALSE)</f>
        <v>3</v>
      </c>
      <c r="T86" s="141" t="str">
        <f>VLOOKUP(B86,Lists!$C$3:$E$163,3,FALSE)</f>
        <v>Africa</v>
      </c>
      <c r="U86" s="153">
        <f>VLOOKUP(B86,'INFORM Severity - hidden'!$C$5:$V$200,20,FALSE)</f>
        <v>44936</v>
      </c>
    </row>
  </sheetData>
  <autoFilter ref="A4:T143"/>
  <conditionalFormatting sqref="K5:K300">
    <cfRule type="cellIs" dxfId="571" priority="65" stopIfTrue="1" operator="between">
      <formula>4</formula>
      <formula>5</formula>
    </cfRule>
    <cfRule type="cellIs" dxfId="570" priority="71" stopIfTrue="1" operator="between">
      <formula>3</formula>
      <formula>4</formula>
    </cfRule>
    <cfRule type="cellIs" dxfId="569" priority="72" stopIfTrue="1" operator="between">
      <formula>2</formula>
      <formula>3</formula>
    </cfRule>
    <cfRule type="cellIs" dxfId="568" priority="73" stopIfTrue="1" operator="between">
      <formula>1</formula>
      <formula>2</formula>
    </cfRule>
    <cfRule type="cellIs" dxfId="567" priority="74" stopIfTrue="1" operator="between">
      <formula>0</formula>
      <formula>1</formula>
    </cfRule>
  </conditionalFormatting>
  <conditionalFormatting sqref="L5:M300">
    <cfRule type="cellIs" dxfId="566" priority="66" stopIfTrue="1" operator="between">
      <formula>4</formula>
      <formula>5</formula>
    </cfRule>
    <cfRule type="cellIs" dxfId="565" priority="67" stopIfTrue="1" operator="between">
      <formula>3</formula>
      <formula>4</formula>
    </cfRule>
    <cfRule type="cellIs" dxfId="564" priority="68" stopIfTrue="1" operator="between">
      <formula>2</formula>
      <formula>3</formula>
    </cfRule>
    <cfRule type="cellIs" dxfId="563" priority="69" stopIfTrue="1" operator="between">
      <formula>1</formula>
      <formula>2</formula>
    </cfRule>
    <cfRule type="cellIs" dxfId="562" priority="70" stopIfTrue="1" operator="between">
      <formula>0</formula>
      <formula>1</formula>
    </cfRule>
  </conditionalFormatting>
  <conditionalFormatting sqref="O5:P300">
    <cfRule type="cellIs" dxfId="561" priority="55" stopIfTrue="1" operator="between">
      <formula>7.1</formula>
      <formula>10</formula>
    </cfRule>
    <cfRule type="cellIs" dxfId="560" priority="56" stopIfTrue="1" operator="between">
      <formula>5.4</formula>
      <formula>7</formula>
    </cfRule>
    <cfRule type="cellIs" dxfId="559" priority="57" stopIfTrue="1" operator="between">
      <formula>3.5</formula>
      <formula>5.3</formula>
    </cfRule>
    <cfRule type="cellIs" dxfId="558" priority="58" stopIfTrue="1" operator="between">
      <formula>1.8</formula>
      <formula>3.4</formula>
    </cfRule>
    <cfRule type="cellIs" dxfId="557" priority="59" stopIfTrue="1" operator="between">
      <formula>0</formula>
      <formula>1.7</formula>
    </cfRule>
  </conditionalFormatting>
  <conditionalFormatting sqref="S5:S300">
    <cfRule type="cellIs" dxfId="556" priority="50" stopIfTrue="1" operator="between">
      <formula>4</formula>
      <formula>5</formula>
    </cfRule>
    <cfRule type="cellIs" dxfId="555" priority="51" stopIfTrue="1" operator="between">
      <formula>3</formula>
      <formula>4</formula>
    </cfRule>
    <cfRule type="cellIs" dxfId="554" priority="52" stopIfTrue="1" operator="between">
      <formula>2</formula>
      <formula>3</formula>
    </cfRule>
    <cfRule type="cellIs" dxfId="553" priority="53" stopIfTrue="1" operator="between">
      <formula>1</formula>
      <formula>2</formula>
    </cfRule>
    <cfRule type="cellIs" dxfId="552" priority="54" stopIfTrue="1" operator="between">
      <formula>0</formula>
      <formula>1</formula>
    </cfRule>
  </conditionalFormatting>
  <conditionalFormatting sqref="Q5:Q300">
    <cfRule type="cellIs" dxfId="551" priority="35" stopIfTrue="1" operator="between">
      <formula>4</formula>
      <formula>5</formula>
    </cfRule>
    <cfRule type="cellIs" dxfId="550" priority="36" stopIfTrue="1" operator="between">
      <formula>3</formula>
      <formula>4</formula>
    </cfRule>
    <cfRule type="cellIs" dxfId="549" priority="37" stopIfTrue="1" operator="between">
      <formula>2</formula>
      <formula>3</formula>
    </cfRule>
    <cfRule type="cellIs" dxfId="548" priority="38" stopIfTrue="1" operator="between">
      <formula>1</formula>
      <formula>2</formula>
    </cfRule>
    <cfRule type="cellIs" dxfId="547" priority="39" stopIfTrue="1" operator="between">
      <formula>0</formula>
      <formula>1</formula>
    </cfRule>
  </conditionalFormatting>
  <conditionalFormatting sqref="I5:I300">
    <cfRule type="cellIs" dxfId="546" priority="27" operator="equal">
      <formula>"Increasing"</formula>
    </cfRule>
    <cfRule type="cellIs" dxfId="545" priority="28" operator="equal">
      <formula>"Stable"</formula>
    </cfRule>
    <cfRule type="cellIs" dxfId="544" priority="29" operator="equal">
      <formula>"Decreasing"</formula>
    </cfRule>
  </conditionalFormatting>
  <conditionalFormatting sqref="R5:S300">
    <cfRule type="cellIs" dxfId="543" priority="45" stopIfTrue="1" operator="between">
      <formula>4</formula>
      <formula>5</formula>
    </cfRule>
    <cfRule type="cellIs" dxfId="542" priority="46" stopIfTrue="1" operator="between">
      <formula>3</formula>
      <formula>4</formula>
    </cfRule>
    <cfRule type="cellIs" dxfId="541" priority="47" stopIfTrue="1" operator="between">
      <formula>2</formula>
      <formula>3</formula>
    </cfRule>
    <cfRule type="cellIs" dxfId="540" priority="48" stopIfTrue="1" operator="between">
      <formula>1</formula>
      <formula>2</formula>
    </cfRule>
    <cfRule type="cellIs" dxfId="539" priority="49" stopIfTrue="1" operator="between">
      <formula>0</formula>
      <formula>1</formula>
    </cfRule>
  </conditionalFormatting>
  <conditionalFormatting sqref="G5:G300">
    <cfRule type="cellIs" dxfId="538" priority="17" stopIfTrue="1" operator="equal">
      <formula>5</formula>
    </cfRule>
    <cfRule type="cellIs" dxfId="537" priority="18" stopIfTrue="1" operator="equal">
      <formula>4</formula>
    </cfRule>
    <cfRule type="cellIs" dxfId="536" priority="19" stopIfTrue="1" operator="equal">
      <formula>3</formula>
    </cfRule>
    <cfRule type="cellIs" dxfId="535" priority="20" stopIfTrue="1" operator="equal">
      <formula>2</formula>
    </cfRule>
    <cfRule type="cellIs" dxfId="534" priority="21" stopIfTrue="1" operator="equal">
      <formula>1</formula>
    </cfRule>
  </conditionalFormatting>
  <conditionalFormatting sqref="H5:H300">
    <cfRule type="cellIs" dxfId="533" priority="12" stopIfTrue="1" operator="equal">
      <formula>"Very High"</formula>
    </cfRule>
    <cfRule type="cellIs" dxfId="532" priority="13" stopIfTrue="1" operator="equal">
      <formula>"High"</formula>
    </cfRule>
    <cfRule type="cellIs" dxfId="531" priority="14" stopIfTrue="1" operator="equal">
      <formula>"Medium"</formula>
    </cfRule>
    <cfRule type="cellIs" dxfId="530" priority="15" stopIfTrue="1" operator="equal">
      <formula>"Low"</formula>
    </cfRule>
    <cfRule type="cellIs" dxfId="529" priority="16" stopIfTrue="1" operator="equal">
      <formula>"Very Low"</formula>
    </cfRule>
  </conditionalFormatting>
  <conditionalFormatting sqref="N5:N300">
    <cfRule type="cellIs" dxfId="528" priority="7" stopIfTrue="1" operator="between">
      <formula>5</formula>
      <formula>5.9</formula>
    </cfRule>
    <cfRule type="cellIs" dxfId="527" priority="8" stopIfTrue="1" operator="between">
      <formula>4</formula>
      <formula>4.9</formula>
    </cfRule>
    <cfRule type="cellIs" dxfId="526" priority="9" stopIfTrue="1" operator="between">
      <formula>3</formula>
      <formula>3.9</formula>
    </cfRule>
    <cfRule type="cellIs" dxfId="525" priority="10" stopIfTrue="1" operator="between">
      <formula>2</formula>
      <formula>2.9</formula>
    </cfRule>
    <cfRule type="cellIs" dxfId="524" priority="11" stopIfTrue="1" operator="between">
      <formula>0</formula>
      <formula>1.9</formula>
    </cfRule>
  </conditionalFormatting>
  <conditionalFormatting sqref="J5:J300">
    <cfRule type="cellIs" dxfId="523" priority="2" stopIfTrue="1" operator="equal">
      <formula>"Very Low"</formula>
    </cfRule>
    <cfRule type="cellIs" dxfId="522" priority="3" stopIfTrue="1" operator="equal">
      <formula>"Low"</formula>
    </cfRule>
    <cfRule type="cellIs" dxfId="521" priority="4" stopIfTrue="1" operator="equal">
      <formula>"Medium"</formula>
    </cfRule>
    <cfRule type="cellIs" dxfId="520" priority="5" stopIfTrue="1" operator="equal">
      <formula>"High"</formula>
    </cfRule>
    <cfRule type="cellIs" dxfId="519" priority="6" stopIfTrue="1" operator="equal">
      <formula>"Very High"</formula>
    </cfRule>
  </conditionalFormatting>
  <conditionalFormatting sqref="A1:XFD1048576">
    <cfRule type="containsBlanks" priority="1" stopIfTrue="1">
      <formula>LEN(TRIM(A1))=0</formula>
    </cfRule>
  </conditionalFormatting>
  <pageMargins left="0.25" right="0.25" top="0.75" bottom="0.75" header="0.3" footer="0.3"/>
  <pageSetup paperSize="8" scale="77" fitToHeight="0"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C525D"/>
    <pageSetUpPr fitToPage="1"/>
  </sheetPr>
  <dimension ref="A1:AB161"/>
  <sheetViews>
    <sheetView zoomScale="80" zoomScaleNormal="80" workbookViewId="0">
      <selection activeCell="A250" sqref="A250:AB300"/>
    </sheetView>
  </sheetViews>
  <sheetFormatPr defaultColWidth="9.42578125" defaultRowHeight="15" x14ac:dyDescent="0.25"/>
  <cols>
    <col min="1" max="1" width="36" style="214" customWidth="1"/>
    <col min="2" max="2" width="26" style="214" bestFit="1" customWidth="1"/>
    <col min="3" max="3" width="10.42578125" style="214" bestFit="1" customWidth="1"/>
    <col min="4" max="4" width="14.42578125" style="214" customWidth="1"/>
    <col min="5" max="5" width="9.42578125" style="214" customWidth="1"/>
    <col min="6" max="6" width="8.5703125" style="210" customWidth="1"/>
    <col min="7" max="7" width="10.7109375" style="213" customWidth="1"/>
    <col min="8" max="10" width="8.5703125" style="210" customWidth="1"/>
    <col min="11" max="11" width="8.5703125" style="213" customWidth="1"/>
    <col min="12" max="13" width="8.5703125" style="210" customWidth="1"/>
    <col min="14" max="14" width="8.5703125" style="214" customWidth="1"/>
    <col min="15" max="15" width="8.5703125" style="210" customWidth="1"/>
    <col min="16" max="16" width="8.5703125" style="213" customWidth="1"/>
    <col min="17" max="19" width="8.5703125" style="210" customWidth="1"/>
    <col min="20" max="20" width="8.5703125" style="213" customWidth="1"/>
    <col min="21" max="27" width="8.5703125" style="210" customWidth="1"/>
    <col min="28" max="28" width="8.5703125" style="214" customWidth="1"/>
    <col min="29" max="29" width="9.42578125" style="214" customWidth="1"/>
    <col min="30" max="16384" width="9.42578125" style="214"/>
  </cols>
  <sheetData>
    <row r="1" spans="1:28" ht="15.6" customHeight="1" thickBot="1" x14ac:dyDescent="0.3">
      <c r="A1" s="296"/>
      <c r="B1" s="297"/>
      <c r="C1" s="297"/>
      <c r="D1" s="297"/>
      <c r="E1" s="297"/>
      <c r="F1" s="298"/>
      <c r="G1" s="299"/>
      <c r="H1" s="298"/>
      <c r="I1" s="298"/>
      <c r="J1" s="298"/>
      <c r="K1" s="299"/>
      <c r="L1" s="298"/>
      <c r="M1" s="298"/>
      <c r="N1" s="297"/>
      <c r="O1" s="298"/>
      <c r="P1" s="299"/>
      <c r="Q1" s="298"/>
      <c r="R1" s="298"/>
      <c r="S1" s="298"/>
      <c r="T1" s="299"/>
      <c r="U1" s="298"/>
      <c r="V1" s="298"/>
      <c r="W1" s="298"/>
      <c r="X1" s="298"/>
      <c r="Y1" s="298"/>
      <c r="Z1" s="298"/>
      <c r="AA1" s="298"/>
      <c r="AB1" s="297"/>
    </row>
    <row r="2" spans="1:28" ht="111.6" customHeight="1" thickBot="1" x14ac:dyDescent="0.3">
      <c r="A2" s="51"/>
      <c r="B2" s="51"/>
      <c r="C2" s="55"/>
      <c r="D2" s="55"/>
      <c r="E2" s="7"/>
      <c r="F2" s="94" t="s">
        <v>8222</v>
      </c>
      <c r="G2" s="96" t="s">
        <v>8223</v>
      </c>
      <c r="H2" s="94" t="s">
        <v>8224</v>
      </c>
      <c r="I2" s="89" t="s">
        <v>8225</v>
      </c>
      <c r="J2" s="94" t="s">
        <v>8226</v>
      </c>
      <c r="K2" s="96" t="s">
        <v>8227</v>
      </c>
      <c r="L2" s="94" t="s">
        <v>8228</v>
      </c>
      <c r="M2" s="89" t="s">
        <v>8229</v>
      </c>
      <c r="N2" s="88" t="s">
        <v>8220</v>
      </c>
      <c r="O2" s="94" t="s">
        <v>8230</v>
      </c>
      <c r="P2" s="96" t="s">
        <v>8231</v>
      </c>
      <c r="Q2" s="94" t="s">
        <v>8232</v>
      </c>
      <c r="R2" s="89" t="s">
        <v>569</v>
      </c>
      <c r="S2" s="94" t="s">
        <v>8233</v>
      </c>
      <c r="T2" s="96" t="s">
        <v>8234</v>
      </c>
      <c r="U2" s="94" t="s">
        <v>8235</v>
      </c>
      <c r="V2" s="92" t="s">
        <v>495</v>
      </c>
      <c r="W2" s="94" t="s">
        <v>8236</v>
      </c>
      <c r="X2" s="95" t="s">
        <v>8237</v>
      </c>
      <c r="Y2" s="93" t="s">
        <v>8238</v>
      </c>
      <c r="Z2" s="91" t="s">
        <v>8239</v>
      </c>
      <c r="AA2" s="90" t="s">
        <v>8240</v>
      </c>
      <c r="AB2" s="88" t="s">
        <v>8221</v>
      </c>
    </row>
    <row r="3" spans="1:28" x14ac:dyDescent="0.25">
      <c r="A3" s="51"/>
      <c r="B3" s="51"/>
      <c r="C3" s="55"/>
      <c r="D3" s="55"/>
      <c r="E3" s="7" t="s">
        <v>8241</v>
      </c>
      <c r="F3" s="60">
        <v>6</v>
      </c>
      <c r="G3" s="60"/>
      <c r="H3" s="65">
        <v>1</v>
      </c>
      <c r="I3" s="60"/>
      <c r="J3" s="243">
        <v>7.5</v>
      </c>
      <c r="K3" s="62"/>
      <c r="L3" s="65">
        <v>1</v>
      </c>
      <c r="M3" s="60"/>
      <c r="N3" s="63"/>
      <c r="O3" s="243">
        <v>7.5</v>
      </c>
      <c r="P3" s="62"/>
      <c r="Q3" s="65">
        <v>1</v>
      </c>
      <c r="R3" s="60"/>
      <c r="S3" s="243">
        <v>6.5</v>
      </c>
      <c r="T3" s="62"/>
      <c r="U3" s="65">
        <v>0.15</v>
      </c>
      <c r="V3" s="60"/>
      <c r="W3" s="243">
        <v>3.5</v>
      </c>
      <c r="X3" s="61"/>
      <c r="Y3" s="64">
        <v>1E-4</v>
      </c>
      <c r="Z3" s="61"/>
      <c r="AA3" s="60"/>
      <c r="AB3" s="63"/>
    </row>
    <row r="4" spans="1:28" x14ac:dyDescent="0.25">
      <c r="A4" s="51"/>
      <c r="B4" s="51"/>
      <c r="C4" s="55"/>
      <c r="D4" s="55"/>
      <c r="E4" s="7" t="s">
        <v>8242</v>
      </c>
      <c r="F4" s="60">
        <v>3</v>
      </c>
      <c r="G4" s="60"/>
      <c r="H4" s="65">
        <v>0.02</v>
      </c>
      <c r="I4" s="60"/>
      <c r="J4" s="61">
        <v>6</v>
      </c>
      <c r="K4" s="62"/>
      <c r="L4" s="65">
        <v>0.01</v>
      </c>
      <c r="M4" s="60"/>
      <c r="N4" s="63"/>
      <c r="O4" s="243">
        <v>4.5</v>
      </c>
      <c r="P4" s="62"/>
      <c r="Q4" s="65">
        <v>0.01</v>
      </c>
      <c r="R4" s="60"/>
      <c r="S4" s="61">
        <v>3</v>
      </c>
      <c r="T4" s="62"/>
      <c r="U4" s="65">
        <v>0</v>
      </c>
      <c r="V4" s="60"/>
      <c r="W4" s="61">
        <v>0</v>
      </c>
      <c r="X4" s="61"/>
      <c r="Y4" s="65">
        <v>0</v>
      </c>
      <c r="Z4" s="61"/>
      <c r="AA4" s="60"/>
      <c r="AB4" s="63"/>
    </row>
    <row r="5" spans="1:28" x14ac:dyDescent="0.25">
      <c r="A5" s="23" t="s">
        <v>8196</v>
      </c>
      <c r="B5" s="23" t="s">
        <v>8201</v>
      </c>
      <c r="C5" s="23" t="s">
        <v>8198</v>
      </c>
      <c r="D5" s="23" t="s">
        <v>8199</v>
      </c>
      <c r="E5" s="24" t="s">
        <v>8243</v>
      </c>
      <c r="F5" s="25"/>
      <c r="G5" s="26"/>
      <c r="H5" s="25"/>
      <c r="I5" s="27"/>
      <c r="J5" s="25"/>
      <c r="K5" s="26"/>
      <c r="L5" s="25"/>
      <c r="M5" s="27"/>
      <c r="N5" s="28"/>
      <c r="O5" s="25"/>
      <c r="P5" s="26"/>
      <c r="Q5" s="25"/>
      <c r="R5" s="27"/>
      <c r="S5" s="25"/>
      <c r="T5" s="26"/>
      <c r="U5" s="25"/>
      <c r="V5" s="27"/>
      <c r="W5" s="25"/>
      <c r="X5" s="27"/>
      <c r="Y5" s="27"/>
      <c r="Z5" s="25"/>
      <c r="AA5" s="27"/>
      <c r="AB5" s="28"/>
    </row>
    <row r="6" spans="1:28" x14ac:dyDescent="0.25">
      <c r="A6" s="144" t="str">
        <f>'Crisis Indicator Data'!A3</f>
        <v>Complex crisis in Afghanistan</v>
      </c>
      <c r="B6" s="145" t="str">
        <f>'Crisis Indicator Data'!B3</f>
        <v>Conflict,Violence,Displacement,Drought,Earthquake,Socio-political</v>
      </c>
      <c r="C6" s="145" t="str">
        <f>'Crisis Indicator Data'!C3</f>
        <v>AFG001</v>
      </c>
      <c r="D6" s="145" t="str">
        <f>'Crisis Indicator Data'!D3</f>
        <v>Afghanistan</v>
      </c>
      <c r="E6" s="146" t="str">
        <f>'Crisis Indicator Data'!E3</f>
        <v>AFG</v>
      </c>
      <c r="F6" s="244">
        <f>IF('Crisis Indicator Data'!F3="x","x",IF(LOG('Crisis Indicator Data'!F3)&lt;F$4,0,IF(LOG('Crisis Indicator Data'!F3)&gt;F$3,5,ROUND(5-(F$3-LOG('Crisis Indicator Data'!F3))/(F$3-F$4)*5,1))))</f>
        <v>4.7</v>
      </c>
      <c r="G6" s="143">
        <f>IF('Crisis Indicator Data'!F3="x","x",IF(LEN(E6)&gt;3,('Crisis Indicator Data'!F3/VLOOKUP('Impact of the crisis'!$C6,'Regional Crises'!$B$1:$R$66,4,FALSE)),'Crisis Indicator Data'!F3/VLOOKUP('Impact of the crisis'!$E6,'Country Indicator Data'!$B$4:$P$300,15,FALSE)))</f>
        <v>1.0000107220537329</v>
      </c>
      <c r="H6" s="238">
        <f t="shared" ref="H6:H37" si="0">IF(G6="x","x",IF(G6&lt;H$4,0,IF(G6&gt;H$3,5,ROUND(5-(H$3-G6)/(H$3-H$4)*5,1))))</f>
        <v>5</v>
      </c>
      <c r="I6" s="238">
        <f t="shared" ref="I6:I37" si="1">IF(AND(H6="x",F6="x"),"x",AVERAGE(F6,H6))</f>
        <v>4.8499999999999996</v>
      </c>
      <c r="J6" s="238">
        <f>IF('Crisis Indicator Data'!G3="x","x",IF(LOG('Crisis Indicator Data'!G3)&lt;J$4,0,IF(LOG('Crisis Indicator Data'!G3)&gt;J$3,5,ROUND(5-(J$3-LOG('Crisis Indicator Data'!G3))/(J$3-J$4)*5,1))))</f>
        <v>5</v>
      </c>
      <c r="K6" s="143">
        <f>IF('Crisis Indicator Data'!G3="x","x",IF(LEN(E6)&gt;3,('Crisis Indicator Data'!G3/VLOOKUP('Impact of the crisis'!$C6,'Regional Crises'!$B$1:$R$66,5,FALSE)),'Crisis Indicator Data'!G3/VLOOKUP('Impact of the crisis'!$E6,'Country Indicator Data'!$B$4:$P$300,14,FALSE)))</f>
        <v>1</v>
      </c>
      <c r="L6" s="238">
        <f t="shared" ref="L6:L37" si="2">IF(K6="x","x",IF(K6&lt;L$4,0,IF(K6&gt;L$3,5,ROUND(5-(L$3-K6)/(L$3-L$4)*5,1))))</f>
        <v>5</v>
      </c>
      <c r="M6" s="238">
        <f t="shared" ref="M6:M37" si="3">IF(AND(L6="x",J6="x"),"x",AVERAGE(J6,L6))</f>
        <v>5</v>
      </c>
      <c r="N6" s="238">
        <f t="shared" ref="N6:N37" si="4">IF(AND(M6="x",I6="x"),"x",IF(OR(M6="x",I6="x"),AVERAGE(I6,M6),ROUND((5-GEOMEAN(((5-I6)/5*4+1),((5-M6)/5*4+1)))/4*5,1)))</f>
        <v>4.9000000000000004</v>
      </c>
      <c r="O6" s="238">
        <f>IF('Crisis Indicator Data'!H3="x","x",IF('Crisis Indicator Data'!H3=0,0,IF(LOG('Crisis Indicator Data'!H3)&lt;O$4,0,IF(LOG('Crisis Indicator Data'!H3)&gt;O$3,5,ROUND(5-(O$3-LOG('Crisis Indicator Data'!H3))/(O$3-O$4)*5,1)))))</f>
        <v>5</v>
      </c>
      <c r="P6" s="143">
        <f>IF('Crisis Indicator Data'!H3="x","x",'Crisis Indicator Data'!H3/'Crisis Indicator Data'!G3)</f>
        <v>0.87238979118329463</v>
      </c>
      <c r="Q6" s="238">
        <f t="shared" ref="Q6:Q37" si="5">IF(P6="x","x",IF(P6&lt;Q$4,0,IF(P6&gt;Q$3,5,ROUND(5-(Q$3-P6)/(Q$3-Q$4)*5,1))))</f>
        <v>4.4000000000000004</v>
      </c>
      <c r="R6" s="238">
        <f t="shared" ref="R6:R37" si="6">IF(AND(Q6="x",O6="x"),"x",AVERAGE(O6,Q6))</f>
        <v>4.7</v>
      </c>
      <c r="S6" s="238">
        <f>IF('Crisis Indicator Data'!I3="x","x",IF('Crisis Indicator Data'!I3=0,0,IF(LOG('Crisis Indicator Data'!I3)&lt;S$4,0,IF(LOG('Crisis Indicator Data'!I3)&gt;S$3,5,ROUND(5-(S$3-LOG('Crisis Indicator Data'!I3))/(S$3-S$4)*5,1)))))</f>
        <v>5</v>
      </c>
      <c r="T6" s="143">
        <f>IF('Crisis Indicator Data'!H3="x","x",IF('Crisis Indicator Data'!I3="x","x",'Crisis Indicator Data'!I3/'Crisis Indicator Data'!H3))</f>
        <v>0.5406648936170213</v>
      </c>
      <c r="U6" s="238">
        <f t="shared" ref="U6:U37" si="7">IF(T6="x","x",IF(T6&lt;U$4,0,IF(T6&gt;U$3,5,ROUND(5-(U$3-T6)/(U$3-U$4)*5,1))))</f>
        <v>5</v>
      </c>
      <c r="V6" s="238">
        <f t="shared" ref="V6:V37" si="8">IF(AND(U6="x",S6="x"),"x",ROUND(AVERAGE(S6,U6),1))</f>
        <v>5</v>
      </c>
      <c r="W6" s="238">
        <f>IF('Crisis Indicator Data'!L3="x","x",IF('Crisis Indicator Data'!L3=0,0,IF(LOG('Crisis Indicator Data'!L3)&lt;W$4,0,IF(LOG('Crisis Indicator Data'!L3)&gt;W$3,5,ROUND(5-(W$3-LOG('Crisis Indicator Data'!L3))/(W$3-W$4)*5,1)))))</f>
        <v>4.8</v>
      </c>
      <c r="X6" s="245">
        <f>IF(OR('Crisis Indicator Data'!L3="x",'Crisis Indicator Data'!H3="x"),"x",'Crisis Indicator Data'!L3/'Crisis Indicator Data'!H3)</f>
        <v>6.0265957446808509E-5</v>
      </c>
      <c r="Y6" s="238">
        <f t="shared" ref="Y6:Y37" si="9">IF(X6="x","x",IF(X6&lt;Y$4,0,IF(X6&gt;Y$3,5,ROUND(5-(Y$3-X6)/(Y$3-Y$4)*5,1))))</f>
        <v>3</v>
      </c>
      <c r="Z6" s="238">
        <f t="shared" ref="Z6:Z37" si="10">IF(AND(Y6="x",W6="x"),"x",ROUND(AVERAGE(W6,Y6),1))</f>
        <v>3.9</v>
      </c>
      <c r="AA6" s="238">
        <f t="shared" ref="AA6:AA37" si="11">IF(AND(V6="x",Z6="x"),"x",IF(OR(V6="x",Z6="x"),AVERAGE(V6,Z6),ROUND((5-GEOMEAN(((5-V6)/5*4+1),((5-Z6)/5*4+1)))/4*5,1)))</f>
        <v>4.5</v>
      </c>
      <c r="AB6" s="246">
        <f t="shared" ref="AB6:AB37" si="12">IF(AND(R6="x",AA6="x"),"x",IF(OR(R6="x",AA6="x"),AVERAGE(R6,AA6),ROUND((5-GEOMEAN(((5-R6)/5*4+1),((5-AA6)/5*4+1)))/4*5,1)))</f>
        <v>4.5999999999999996</v>
      </c>
    </row>
    <row r="7" spans="1:28" x14ac:dyDescent="0.25">
      <c r="A7" s="144" t="str">
        <f>'Crisis Indicator Data'!A4</f>
        <v>Earthquake in Khost and Paktika</v>
      </c>
      <c r="B7" s="145" t="str">
        <f>'Crisis Indicator Data'!B4</f>
        <v>Earthquake</v>
      </c>
      <c r="C7" s="145" t="str">
        <f>'Crisis Indicator Data'!C4</f>
        <v>AFG005</v>
      </c>
      <c r="D7" s="145" t="str">
        <f>'Crisis Indicator Data'!D4</f>
        <v>Afghanistan</v>
      </c>
      <c r="E7" s="146" t="str">
        <f>'Crisis Indicator Data'!E4</f>
        <v>AFG</v>
      </c>
      <c r="F7" s="244">
        <f>IF('Crisis Indicator Data'!F4="x","x",IF(LOG('Crisis Indicator Data'!F4)&lt;F$4,0,IF(LOG('Crisis Indicator Data'!F4)&gt;F$3,5,ROUND(5-(F$3-LOG('Crisis Indicator Data'!F4))/(F$3-F$4)*5,1))))</f>
        <v>2.2999999999999998</v>
      </c>
      <c r="G7" s="143">
        <f>IF('Crisis Indicator Data'!F4="x","x",IF(LEN(E7)&gt;3,('Crisis Indicator Data'!F4/VLOOKUP('Impact of the crisis'!$C7,'Regional Crises'!$B$1:$R$66,4,FALSE)),'Crisis Indicator Data'!F4/VLOOKUP('Impact of the crisis'!$E7,'Country Indicator Data'!$B$4:$P$300,15,FALSE)))</f>
        <v>3.6379928315412188E-2</v>
      </c>
      <c r="H7" s="238">
        <f t="shared" si="0"/>
        <v>0.1</v>
      </c>
      <c r="I7" s="238">
        <f t="shared" si="1"/>
        <v>1.2</v>
      </c>
      <c r="J7" s="238">
        <f>IF('Crisis Indicator Data'!G4="x","x",IF(LOG('Crisis Indicator Data'!G4)&lt;J$4,0,IF(LOG('Crisis Indicator Data'!G4)&gt;J$3,5,ROUND(5-(J$3-LOG('Crisis Indicator Data'!G4))/(J$3-J$4)*5,1))))</f>
        <v>0.9</v>
      </c>
      <c r="K7" s="143">
        <f>IF('Crisis Indicator Data'!G4="x","x",IF(LEN(E7)&gt;3,('Crisis Indicator Data'!G4/VLOOKUP('Impact of the crisis'!$C7,'Regional Crises'!$B$1:$R$66,5,FALSE)),'Crisis Indicator Data'!G4/VLOOKUP('Impact of the crisis'!$E7,'Country Indicator Data'!$B$4:$P$300,14,FALSE)))</f>
        <v>4.2830626450116011E-2</v>
      </c>
      <c r="L7" s="238">
        <f t="shared" si="2"/>
        <v>0.2</v>
      </c>
      <c r="M7" s="238">
        <f t="shared" si="3"/>
        <v>0.55000000000000004</v>
      </c>
      <c r="N7" s="238">
        <f t="shared" si="4"/>
        <v>0.9</v>
      </c>
      <c r="O7" s="238">
        <f>IF('Crisis Indicator Data'!H4="x","x",IF('Crisis Indicator Data'!H4=0,0,IF(LOG('Crisis Indicator Data'!H4)&lt;O$4,0,IF(LOG('Crisis Indicator Data'!H4)&gt;O$3,5,ROUND(5-(O$3-LOG('Crisis Indicator Data'!H4))/(O$3-O$4)*5,1)))))</f>
        <v>1.8</v>
      </c>
      <c r="P7" s="143">
        <f>IF('Crisis Indicator Data'!H4="x","x",'Crisis Indicator Data'!H4/'Crisis Indicator Data'!G4)</f>
        <v>0.19609967497291442</v>
      </c>
      <c r="Q7" s="238">
        <f t="shared" si="5"/>
        <v>0.9</v>
      </c>
      <c r="R7" s="238">
        <f t="shared" si="6"/>
        <v>1.35</v>
      </c>
      <c r="S7" s="238" t="str">
        <f>IF('Crisis Indicator Data'!I4="x","x",IF('Crisis Indicator Data'!I4=0,0,IF(LOG('Crisis Indicator Data'!I4)&lt;S$4,0,IF(LOG('Crisis Indicator Data'!I4)&gt;S$3,5,ROUND(5-(S$3-LOG('Crisis Indicator Data'!I4))/(S$3-S$4)*5,1)))))</f>
        <v>x</v>
      </c>
      <c r="T7" s="143" t="str">
        <f>IF('Crisis Indicator Data'!H4="x","x",IF('Crisis Indicator Data'!I4="x","x",'Crisis Indicator Data'!I4/'Crisis Indicator Data'!H4))</f>
        <v>x</v>
      </c>
      <c r="U7" s="238" t="str">
        <f t="shared" si="7"/>
        <v>x</v>
      </c>
      <c r="V7" s="238" t="str">
        <f t="shared" si="8"/>
        <v>x</v>
      </c>
      <c r="W7" s="238">
        <f>IF('Crisis Indicator Data'!L4="x","x",IF('Crisis Indicator Data'!L4=0,0,IF(LOG('Crisis Indicator Data'!L4)&lt;W$4,0,IF(LOG('Crisis Indicator Data'!L4)&gt;W$3,5,ROUND(5-(W$3-LOG('Crisis Indicator Data'!L4))/(W$3-W$4)*5,1)))))</f>
        <v>4.3</v>
      </c>
      <c r="X7" s="245">
        <f>IF(OR('Crisis Indicator Data'!L4="x",'Crisis Indicator Data'!H4="x"),"x",'Crisis Indicator Data'!L4/'Crisis Indicator Data'!H4)</f>
        <v>2.8701657458563537E-3</v>
      </c>
      <c r="Y7" s="238">
        <f t="shared" si="9"/>
        <v>5</v>
      </c>
      <c r="Z7" s="238">
        <f t="shared" si="10"/>
        <v>4.7</v>
      </c>
      <c r="AA7" s="238">
        <f t="shared" si="11"/>
        <v>4.7</v>
      </c>
      <c r="AB7" s="246">
        <f t="shared" si="12"/>
        <v>3.5</v>
      </c>
    </row>
    <row r="8" spans="1:28" x14ac:dyDescent="0.25">
      <c r="A8" s="144" t="str">
        <f>'Crisis Indicator Data'!A5</f>
        <v>Drought in South-West Angola</v>
      </c>
      <c r="B8" s="145" t="str">
        <f>'Crisis Indicator Data'!B5</f>
        <v>Drought</v>
      </c>
      <c r="C8" s="145" t="str">
        <f>'Crisis Indicator Data'!C5</f>
        <v>AGO002</v>
      </c>
      <c r="D8" s="145" t="str">
        <f>'Crisis Indicator Data'!D5</f>
        <v>Angola</v>
      </c>
      <c r="E8" s="146" t="str">
        <f>'Crisis Indicator Data'!E5</f>
        <v>AGO</v>
      </c>
      <c r="F8" s="244">
        <f>IF('Crisis Indicator Data'!F5="x","x",IF(LOG('Crisis Indicator Data'!F5)&lt;F$4,0,IF(LOG('Crisis Indicator Data'!F5)&gt;F$3,5,ROUND(5-(F$3-LOG('Crisis Indicator Data'!F5))/(F$3-F$4)*5,1))))</f>
        <v>5</v>
      </c>
      <c r="G8" s="143">
        <f>IF('Crisis Indicator Data'!F5="x","x",IF(LEN(E8)&gt;3,('Crisis Indicator Data'!F5/VLOOKUP('Impact of the crisis'!$C8,'Regional Crises'!$B$1:$R$66,4,FALSE)),'Crisis Indicator Data'!F5/VLOOKUP('Impact of the crisis'!$E8,'Country Indicator Data'!$B$4:$P$300,15,FALSE)))</f>
        <v>1</v>
      </c>
      <c r="H8" s="238">
        <f t="shared" si="0"/>
        <v>5</v>
      </c>
      <c r="I8" s="238">
        <f t="shared" si="1"/>
        <v>5</v>
      </c>
      <c r="J8" s="238">
        <f>IF('Crisis Indicator Data'!G5="x","x",IF(LOG('Crisis Indicator Data'!G5)&lt;J$4,0,IF(LOG('Crisis Indicator Data'!G5)&gt;J$3,5,ROUND(5-(J$3-LOG('Crisis Indicator Data'!G5))/(J$3-J$4)*5,1))))</f>
        <v>1.5</v>
      </c>
      <c r="K8" s="143">
        <f>IF('Crisis Indicator Data'!G5="x","x",IF(LEN(E8)&gt;3,('Crisis Indicator Data'!G5/VLOOKUP('Impact of the crisis'!$C8,'Regional Crises'!$B$1:$R$66,5,FALSE)),'Crisis Indicator Data'!G5/VLOOKUP('Impact of the crisis'!$E8,'Country Indicator Data'!$B$4:$P$300,14,FALSE)))</f>
        <v>7.9710144927536225E-2</v>
      </c>
      <c r="L8" s="238">
        <f t="shared" si="2"/>
        <v>0.4</v>
      </c>
      <c r="M8" s="238">
        <f t="shared" si="3"/>
        <v>0.95</v>
      </c>
      <c r="N8" s="238">
        <f t="shared" si="4"/>
        <v>3.7</v>
      </c>
      <c r="O8" s="238">
        <f>IF('Crisis Indicator Data'!H5="x","x",IF('Crisis Indicator Data'!H5=0,0,IF(LOG('Crisis Indicator Data'!H5)&lt;O$4,0,IF(LOG('Crisis Indicator Data'!H5)&gt;O$3,5,ROUND(5-(O$3-LOG('Crisis Indicator Data'!H5))/(O$3-O$4)*5,1)))))</f>
        <v>3.1</v>
      </c>
      <c r="P8" s="143">
        <f>IF('Crisis Indicator Data'!H5="x","x",'Crisis Indicator Data'!H5/'Crisis Indicator Data'!G5)</f>
        <v>0.82436363636363641</v>
      </c>
      <c r="Q8" s="238">
        <f t="shared" si="5"/>
        <v>4.0999999999999996</v>
      </c>
      <c r="R8" s="238">
        <f t="shared" si="6"/>
        <v>3.5999999999999996</v>
      </c>
      <c r="S8" s="238">
        <f>IF('Crisis Indicator Data'!I5="x","x",IF('Crisis Indicator Data'!I5=0,0,IF(LOG('Crisis Indicator Data'!I5)&lt;S$4,0,IF(LOG('Crisis Indicator Data'!I5)&gt;S$3,5,ROUND(5-(S$3-LOG('Crisis Indicator Data'!I5))/(S$3-S$4)*5,1)))))</f>
        <v>0</v>
      </c>
      <c r="T8" s="143">
        <f>IF('Crisis Indicator Data'!H5="x","x",IF('Crisis Indicator Data'!I5="x","x",'Crisis Indicator Data'!I5/'Crisis Indicator Data'!H5))</f>
        <v>0</v>
      </c>
      <c r="U8" s="238">
        <f t="shared" si="7"/>
        <v>0</v>
      </c>
      <c r="V8" s="238">
        <f t="shared" si="8"/>
        <v>0</v>
      </c>
      <c r="W8" s="238">
        <f>IF('Crisis Indicator Data'!L5="x","x",IF('Crisis Indicator Data'!L5=0,0,IF(LOG('Crisis Indicator Data'!L5)&lt;W$4,0,IF(LOG('Crisis Indicator Data'!L5)&gt;W$3,5,ROUND(5-(W$3-LOG('Crisis Indicator Data'!L5))/(W$3-W$4)*5,1)))))</f>
        <v>0</v>
      </c>
      <c r="X8" s="245">
        <f>IF(OR('Crisis Indicator Data'!L5="x",'Crisis Indicator Data'!H5="x"),"x",'Crisis Indicator Data'!L5/'Crisis Indicator Data'!H5)</f>
        <v>0</v>
      </c>
      <c r="Y8" s="238">
        <f t="shared" si="9"/>
        <v>0</v>
      </c>
      <c r="Z8" s="238">
        <f t="shared" si="10"/>
        <v>0</v>
      </c>
      <c r="AA8" s="238">
        <f t="shared" si="11"/>
        <v>0</v>
      </c>
      <c r="AB8" s="246">
        <f t="shared" si="12"/>
        <v>2.2000000000000002</v>
      </c>
    </row>
    <row r="9" spans="1:28" x14ac:dyDescent="0.25">
      <c r="A9" s="144" t="str">
        <f>'Crisis Indicator Data'!A6</f>
        <v>Nagorno-Karabakh Conflict in Armenia</v>
      </c>
      <c r="B9" s="145" t="str">
        <f>'Crisis Indicator Data'!B6</f>
        <v>Conflict,Displacement</v>
      </c>
      <c r="C9" s="145" t="str">
        <f>'Crisis Indicator Data'!C6</f>
        <v>ARM002</v>
      </c>
      <c r="D9" s="145" t="str">
        <f>'Crisis Indicator Data'!D6</f>
        <v>Armenia</v>
      </c>
      <c r="E9" s="146" t="str">
        <f>'Crisis Indicator Data'!E6</f>
        <v>ARM</v>
      </c>
      <c r="F9" s="244">
        <f>IF('Crisis Indicator Data'!F6="x","x",IF(LOG('Crisis Indicator Data'!F6)&lt;F$4,0,IF(LOG('Crisis Indicator Data'!F6)&gt;F$3,5,ROUND(5-(F$3-LOG('Crisis Indicator Data'!F6))/(F$3-F$4)*5,1))))</f>
        <v>1.1000000000000001</v>
      </c>
      <c r="G9" s="143">
        <f>IF('Crisis Indicator Data'!F6="x","x",IF(LEN(E9)&gt;3,('Crisis Indicator Data'!F6/VLOOKUP('Impact of the crisis'!$C9,'Regional Crises'!$B$1:$R$66,4,FALSE)),'Crisis Indicator Data'!F6/VLOOKUP('Impact of the crisis'!$E9,'Country Indicator Data'!$B$4:$P$300,15,FALSE)))</f>
        <v>0.1545135230066737</v>
      </c>
      <c r="H9" s="238">
        <f t="shared" si="0"/>
        <v>0.7</v>
      </c>
      <c r="I9" s="238">
        <f t="shared" si="1"/>
        <v>0.9</v>
      </c>
      <c r="J9" s="238">
        <f>IF('Crisis Indicator Data'!G6="x","x",IF(LOG('Crisis Indicator Data'!G6)&lt;J$4,0,IF(LOG('Crisis Indicator Data'!G6)&gt;J$3,5,ROUND(5-(J$3-LOG('Crisis Indicator Data'!G6))/(J$3-J$4)*5,1))))</f>
        <v>0.7</v>
      </c>
      <c r="K9" s="143">
        <f>IF('Crisis Indicator Data'!G6="x","x",IF(LEN(E9)&gt;3,('Crisis Indicator Data'!G6/VLOOKUP('Impact of the crisis'!$C9,'Regional Crises'!$B$1:$R$66,5,FALSE)),'Crisis Indicator Data'!G6/VLOOKUP('Impact of the crisis'!$E9,'Country Indicator Data'!$B$4:$P$300,14,FALSE)))</f>
        <v>0.54417670682730923</v>
      </c>
      <c r="L9" s="238">
        <f t="shared" si="2"/>
        <v>2.7</v>
      </c>
      <c r="M9" s="238">
        <f t="shared" si="3"/>
        <v>1.7000000000000002</v>
      </c>
      <c r="N9" s="238">
        <f t="shared" si="4"/>
        <v>1.3</v>
      </c>
      <c r="O9" s="238">
        <f>IF('Crisis Indicator Data'!H6="x","x",IF('Crisis Indicator Data'!H6=0,0,IF(LOG('Crisis Indicator Data'!H6)&lt;O$4,0,IF(LOG('Crisis Indicator Data'!H6)&gt;O$3,5,ROUND(5-(O$3-LOG('Crisis Indicator Data'!H6))/(O$3-O$4)*5,1)))))</f>
        <v>0.1</v>
      </c>
      <c r="P9" s="143">
        <f>IF('Crisis Indicator Data'!H6="x","x",'Crisis Indicator Data'!H6/'Crisis Indicator Data'!G6)</f>
        <v>2.0910209102091022E-2</v>
      </c>
      <c r="Q9" s="238">
        <f t="shared" si="5"/>
        <v>0.1</v>
      </c>
      <c r="R9" s="238">
        <f t="shared" si="6"/>
        <v>0.1</v>
      </c>
      <c r="S9" s="238">
        <f>IF('Crisis Indicator Data'!I6="x","x",IF('Crisis Indicator Data'!I6=0,0,IF(LOG('Crisis Indicator Data'!I6)&lt;S$4,0,IF(LOG('Crisis Indicator Data'!I6)&gt;S$3,5,ROUND(5-(S$3-LOG('Crisis Indicator Data'!I6))/(S$3-S$4)*5,1)))))</f>
        <v>2</v>
      </c>
      <c r="T9" s="143">
        <f>IF('Crisis Indicator Data'!H6="x","x",IF('Crisis Indicator Data'!I6="x","x",'Crisis Indicator Data'!I6/'Crisis Indicator Data'!H6))</f>
        <v>0.79411764705882348</v>
      </c>
      <c r="U9" s="238">
        <f t="shared" si="7"/>
        <v>5</v>
      </c>
      <c r="V9" s="238">
        <f t="shared" si="8"/>
        <v>3.5</v>
      </c>
      <c r="W9" s="238">
        <f>IF('Crisis Indicator Data'!L6="x","x",IF('Crisis Indicator Data'!L6=0,0,IF(LOG('Crisis Indicator Data'!L6)&lt;W$4,0,IF(LOG('Crisis Indicator Data'!L6)&gt;W$3,5,ROUND(5-(W$3-LOG('Crisis Indicator Data'!L6))/(W$3-W$4)*5,1)))))</f>
        <v>1.4</v>
      </c>
      <c r="X9" s="245">
        <f>IF(OR('Crisis Indicator Data'!L6="x",'Crisis Indicator Data'!H6="x"),"x",'Crisis Indicator Data'!L6/'Crisis Indicator Data'!H6)</f>
        <v>2.941176470588235E-4</v>
      </c>
      <c r="Y9" s="238">
        <f t="shared" si="9"/>
        <v>5</v>
      </c>
      <c r="Z9" s="238">
        <f t="shared" si="10"/>
        <v>3.2</v>
      </c>
      <c r="AA9" s="238">
        <f t="shared" si="11"/>
        <v>3.4</v>
      </c>
      <c r="AB9" s="246">
        <f t="shared" si="12"/>
        <v>2.1</v>
      </c>
    </row>
    <row r="10" spans="1:28" x14ac:dyDescent="0.25">
      <c r="A10" s="144" t="str">
        <f>'Crisis Indicator Data'!A7</f>
        <v>Nagorno-Karabakh conflict in Azerbaijan</v>
      </c>
      <c r="B10" s="145" t="str">
        <f>'Crisis Indicator Data'!B7</f>
        <v>Conflict,Displacement</v>
      </c>
      <c r="C10" s="145" t="str">
        <f>'Crisis Indicator Data'!C7</f>
        <v>AZE002</v>
      </c>
      <c r="D10" s="145" t="str">
        <f>'Crisis Indicator Data'!D7</f>
        <v>Azerbaijan</v>
      </c>
      <c r="E10" s="146" t="str">
        <f>'Crisis Indicator Data'!E7</f>
        <v>AZE</v>
      </c>
      <c r="F10" s="244">
        <f>IF('Crisis Indicator Data'!F7="x","x",IF(LOG('Crisis Indicator Data'!F7)&lt;F$4,0,IF(LOG('Crisis Indicator Data'!F7)&gt;F$3,5,ROUND(5-(F$3-LOG('Crisis Indicator Data'!F7))/(F$3-F$4)*5,1))))</f>
        <v>2.5</v>
      </c>
      <c r="G10" s="143">
        <f>IF('Crisis Indicator Data'!F7="x","x",IF(LEN(E10)&gt;3,('Crisis Indicator Data'!F7/VLOOKUP('Impact of the crisis'!$C10,'Regional Crises'!$B$1:$R$66,4,FALSE)),'Crisis Indicator Data'!F7/VLOOKUP('Impact of the crisis'!$E10,'Country Indicator Data'!$B$4:$P$300,15,FALSE)))</f>
        <v>0.38179112783228286</v>
      </c>
      <c r="H10" s="238">
        <f t="shared" si="0"/>
        <v>1.8</v>
      </c>
      <c r="I10" s="238">
        <f t="shared" si="1"/>
        <v>2.15</v>
      </c>
      <c r="J10" s="238">
        <f>IF('Crisis Indicator Data'!G7="x","x",IF(LOG('Crisis Indicator Data'!G7)&lt;J$4,0,IF(LOG('Crisis Indicator Data'!G7)&gt;J$3,5,ROUND(5-(J$3-LOG('Crisis Indicator Data'!G7))/(J$3-J$4)*5,1))))</f>
        <v>1.5</v>
      </c>
      <c r="K10" s="143">
        <f>IF('Crisis Indicator Data'!G7="x","x",IF(LEN(E10)&gt;3,('Crisis Indicator Data'!G7/VLOOKUP('Impact of the crisis'!$C10,'Regional Crises'!$B$1:$R$66,5,FALSE)),'Crisis Indicator Data'!G7/VLOOKUP('Impact of the crisis'!$E10,'Country Indicator Data'!$B$4:$P$300,14,FALSE)))</f>
        <v>0.28147410358565739</v>
      </c>
      <c r="L10" s="238">
        <f t="shared" si="2"/>
        <v>1.4</v>
      </c>
      <c r="M10" s="238">
        <f t="shared" si="3"/>
        <v>1.45</v>
      </c>
      <c r="N10" s="238">
        <f t="shared" si="4"/>
        <v>1.8</v>
      </c>
      <c r="O10" s="238">
        <f>IF('Crisis Indicator Data'!H7="x","x",IF('Crisis Indicator Data'!H7=0,0,IF(LOG('Crisis Indicator Data'!H7)&lt;O$4,0,IF(LOG('Crisis Indicator Data'!H7)&gt;O$3,5,ROUND(5-(O$3-LOG('Crisis Indicator Data'!H7))/(O$3-O$4)*5,1)))))</f>
        <v>3.3</v>
      </c>
      <c r="P10" s="143">
        <f>IF('Crisis Indicator Data'!H7="x","x",'Crisis Indicator Data'!H7/'Crisis Indicator Data'!G7)</f>
        <v>1</v>
      </c>
      <c r="Q10" s="238">
        <f t="shared" si="5"/>
        <v>5</v>
      </c>
      <c r="R10" s="238">
        <f t="shared" si="6"/>
        <v>4.1500000000000004</v>
      </c>
      <c r="S10" s="238">
        <f>IF('Crisis Indicator Data'!I7="x","x",IF('Crisis Indicator Data'!I7=0,0,IF(LOG('Crisis Indicator Data'!I7)&lt;S$4,0,IF(LOG('Crisis Indicator Data'!I7)&gt;S$3,5,ROUND(5-(S$3-LOG('Crisis Indicator Data'!I7))/(S$3-S$4)*5,1)))))</f>
        <v>2.8</v>
      </c>
      <c r="T10" s="143">
        <f>IF('Crisis Indicator Data'!H7="x","x",IF('Crisis Indicator Data'!I7="x","x",'Crisis Indicator Data'!I7/'Crisis Indicator Data'!H7))</f>
        <v>3.2200990799716916E-2</v>
      </c>
      <c r="U10" s="238">
        <f t="shared" si="7"/>
        <v>1.1000000000000001</v>
      </c>
      <c r="V10" s="238">
        <f t="shared" si="8"/>
        <v>2</v>
      </c>
      <c r="W10" s="238">
        <f>IF('Crisis Indicator Data'!L7="x","x",IF('Crisis Indicator Data'!L7=0,0,IF(LOG('Crisis Indicator Data'!L7)&lt;W$4,0,IF(LOG('Crisis Indicator Data'!L7)&gt;W$3,5,ROUND(5-(W$3-LOG('Crisis Indicator Data'!L7))/(W$3-W$4)*5,1)))))</f>
        <v>0.7</v>
      </c>
      <c r="X10" s="245">
        <f>IF(OR('Crisis Indicator Data'!L7="x",'Crisis Indicator Data'!H7="x"),"x",'Crisis Indicator Data'!L7/'Crisis Indicator Data'!H7)</f>
        <v>1.0615711252653927E-6</v>
      </c>
      <c r="Y10" s="238">
        <f t="shared" si="9"/>
        <v>0.1</v>
      </c>
      <c r="Z10" s="238">
        <f t="shared" si="10"/>
        <v>0.4</v>
      </c>
      <c r="AA10" s="238">
        <f t="shared" si="11"/>
        <v>1.3</v>
      </c>
      <c r="AB10" s="246">
        <f t="shared" si="12"/>
        <v>3</v>
      </c>
    </row>
    <row r="11" spans="1:28" x14ac:dyDescent="0.25">
      <c r="A11" s="144" t="str">
        <f>'Crisis Indicator Data'!A8</f>
        <v>Complex in Burundi</v>
      </c>
      <c r="B11" s="145" t="str">
        <f>'Crisis Indicator Data'!B8</f>
        <v>Violence,Displacement,Floods</v>
      </c>
      <c r="C11" s="145" t="str">
        <f>'Crisis Indicator Data'!C8</f>
        <v>BDI001</v>
      </c>
      <c r="D11" s="145" t="str">
        <f>'Crisis Indicator Data'!D8</f>
        <v>Burundi</v>
      </c>
      <c r="E11" s="146" t="str">
        <f>'Crisis Indicator Data'!E8</f>
        <v>BDI</v>
      </c>
      <c r="F11" s="244">
        <f>IF('Crisis Indicator Data'!F8="x","x",IF(LOG('Crisis Indicator Data'!F8)&lt;F$4,0,IF(LOG('Crisis Indicator Data'!F8)&gt;F$3,5,ROUND(5-(F$3-LOG('Crisis Indicator Data'!F8))/(F$3-F$4)*5,1))))</f>
        <v>2.2999999999999998</v>
      </c>
      <c r="G11" s="143">
        <f>IF('Crisis Indicator Data'!F8="x","x",IF(LEN(E11)&gt;3,('Crisis Indicator Data'!F8/VLOOKUP('Impact of the crisis'!$C11,'Regional Crises'!$B$1:$R$66,4,FALSE)),'Crisis Indicator Data'!F8/VLOOKUP('Impact of the crisis'!$E11,'Country Indicator Data'!$B$4:$P$300,15,FALSE)))</f>
        <v>1</v>
      </c>
      <c r="H11" s="238">
        <f t="shared" si="0"/>
        <v>5</v>
      </c>
      <c r="I11" s="238">
        <f t="shared" si="1"/>
        <v>3.65</v>
      </c>
      <c r="J11" s="238">
        <f>IF('Crisis Indicator Data'!G8="x","x",IF(LOG('Crisis Indicator Data'!G8)&lt;J$4,0,IF(LOG('Crisis Indicator Data'!G8)&gt;J$3,5,ROUND(5-(J$3-LOG('Crisis Indicator Data'!G8))/(J$3-J$4)*5,1))))</f>
        <v>3.7</v>
      </c>
      <c r="K11" s="143">
        <f>IF('Crisis Indicator Data'!G8="x","x",IF(LEN(E11)&gt;3,('Crisis Indicator Data'!G8/VLOOKUP('Impact of the crisis'!$C11,'Regional Crises'!$B$1:$R$66,5,FALSE)),'Crisis Indicator Data'!G8/VLOOKUP('Impact of the crisis'!$E11,'Country Indicator Data'!$B$4:$P$300,14,FALSE)))</f>
        <v>1</v>
      </c>
      <c r="L11" s="238">
        <f t="shared" si="2"/>
        <v>5</v>
      </c>
      <c r="M11" s="238">
        <f t="shared" si="3"/>
        <v>4.3499999999999996</v>
      </c>
      <c r="N11" s="238">
        <f t="shared" si="4"/>
        <v>4</v>
      </c>
      <c r="O11" s="238">
        <f>IF('Crisis Indicator Data'!H8="x","x",IF('Crisis Indicator Data'!H8=0,0,IF(LOG('Crisis Indicator Data'!H8)&lt;O$4,0,IF(LOG('Crisis Indicator Data'!H8)&gt;O$3,5,ROUND(5-(O$3-LOG('Crisis Indicator Data'!H8))/(O$3-O$4)*5,1)))))</f>
        <v>4.4000000000000004</v>
      </c>
      <c r="P11" s="143">
        <f>IF('Crisis Indicator Data'!H8="x","x",'Crisis Indicator Data'!H8/'Crisis Indicator Data'!G8)</f>
        <v>1</v>
      </c>
      <c r="Q11" s="238">
        <f t="shared" si="5"/>
        <v>5</v>
      </c>
      <c r="R11" s="238">
        <f t="shared" si="6"/>
        <v>4.7</v>
      </c>
      <c r="S11" s="238">
        <f>IF('Crisis Indicator Data'!I8="x","x",IF('Crisis Indicator Data'!I8=0,0,IF(LOG('Crisis Indicator Data'!I8)&lt;S$4,0,IF(LOG('Crisis Indicator Data'!I8)&gt;S$3,5,ROUND(5-(S$3-LOG('Crisis Indicator Data'!I8))/(S$3-S$4)*5,1)))))</f>
        <v>4</v>
      </c>
      <c r="T11" s="143">
        <f>IF('Crisis Indicator Data'!H8="x","x",IF('Crisis Indicator Data'!I8="x","x",'Crisis Indicator Data'!I8/'Crisis Indicator Data'!H8))</f>
        <v>4.9076923076923074E-2</v>
      </c>
      <c r="U11" s="238">
        <f t="shared" si="7"/>
        <v>1.6</v>
      </c>
      <c r="V11" s="238">
        <f t="shared" si="8"/>
        <v>2.8</v>
      </c>
      <c r="W11" s="238">
        <f>IF('Crisis Indicator Data'!L8="x","x",IF('Crisis Indicator Data'!L8=0,0,IF(LOG('Crisis Indicator Data'!L8)&lt;W$4,0,IF(LOG('Crisis Indicator Data'!L8)&gt;W$3,5,ROUND(5-(W$3-LOG('Crisis Indicator Data'!L8))/(W$3-W$4)*5,1)))))</f>
        <v>3.1</v>
      </c>
      <c r="X11" s="245">
        <f>IF(OR('Crisis Indicator Data'!L8="x",'Crisis Indicator Data'!H8="x"),"x",'Crisis Indicator Data'!L8/'Crisis Indicator Data'!H8)</f>
        <v>1.1076923076923077E-5</v>
      </c>
      <c r="Y11" s="238">
        <f t="shared" si="9"/>
        <v>0.6</v>
      </c>
      <c r="Z11" s="238">
        <f t="shared" si="10"/>
        <v>1.9</v>
      </c>
      <c r="AA11" s="238">
        <f t="shared" si="11"/>
        <v>2.4</v>
      </c>
      <c r="AB11" s="246">
        <f t="shared" si="12"/>
        <v>3.8</v>
      </c>
    </row>
    <row r="12" spans="1:28" x14ac:dyDescent="0.25">
      <c r="A12" s="144" t="str">
        <f>'Crisis Indicator Data'!A9</f>
        <v>Conflict in Burkina Faso</v>
      </c>
      <c r="B12" s="145" t="str">
        <f>'Crisis Indicator Data'!B9</f>
        <v>Conflict,Displacement,Violence</v>
      </c>
      <c r="C12" s="145" t="str">
        <f>'Crisis Indicator Data'!C9</f>
        <v>BFA002</v>
      </c>
      <c r="D12" s="145" t="str">
        <f>'Crisis Indicator Data'!D9</f>
        <v>Burkina Faso</v>
      </c>
      <c r="E12" s="146" t="str">
        <f>'Crisis Indicator Data'!E9</f>
        <v>BFA</v>
      </c>
      <c r="F12" s="244">
        <f>IF('Crisis Indicator Data'!F9="x","x",IF(LOG('Crisis Indicator Data'!F9)&lt;F$4,0,IF(LOG('Crisis Indicator Data'!F9)&gt;F$3,5,ROUND(5-(F$3-LOG('Crisis Indicator Data'!F9))/(F$3-F$4)*5,1))))</f>
        <v>4.0999999999999996</v>
      </c>
      <c r="G12" s="143">
        <f>IF('Crisis Indicator Data'!F9="x","x",IF(LEN(E12)&gt;3,('Crisis Indicator Data'!F9/VLOOKUP('Impact of the crisis'!$C12,'Regional Crises'!$B$1:$R$66,4,FALSE)),'Crisis Indicator Data'!F9/VLOOKUP('Impact of the crisis'!$E12,'Country Indicator Data'!$B$4:$P$300,15,FALSE)))</f>
        <v>1.0014619883040936</v>
      </c>
      <c r="H12" s="238">
        <f t="shared" si="0"/>
        <v>5</v>
      </c>
      <c r="I12" s="238">
        <f t="shared" si="1"/>
        <v>4.55</v>
      </c>
      <c r="J12" s="238">
        <f>IF('Crisis Indicator Data'!G9="x","x",IF(LOG('Crisis Indicator Data'!G9)&lt;J$4,0,IF(LOG('Crisis Indicator Data'!G9)&gt;J$3,5,ROUND(5-(J$3-LOG('Crisis Indicator Data'!G9))/(J$3-J$4)*5,1))))</f>
        <v>4.4000000000000004</v>
      </c>
      <c r="K12" s="143">
        <f>IF('Crisis Indicator Data'!G9="x","x",IF(LEN(E12)&gt;3,('Crisis Indicator Data'!G9/VLOOKUP('Impact of the crisis'!$C12,'Regional Crises'!$B$1:$R$66,5,FALSE)),'Crisis Indicator Data'!G9/VLOOKUP('Impact of the crisis'!$E12,'Country Indicator Data'!$B$4:$P$300,14,FALSE)))</f>
        <v>1</v>
      </c>
      <c r="L12" s="238">
        <f t="shared" si="2"/>
        <v>5</v>
      </c>
      <c r="M12" s="238">
        <f t="shared" si="3"/>
        <v>4.7</v>
      </c>
      <c r="N12" s="238">
        <f t="shared" si="4"/>
        <v>4.5999999999999996</v>
      </c>
      <c r="O12" s="238">
        <f>IF('Crisis Indicator Data'!H9="x","x",IF('Crisis Indicator Data'!H9=0,0,IF(LOG('Crisis Indicator Data'!H9)&lt;O$4,0,IF(LOG('Crisis Indicator Data'!H9)&gt;O$3,5,ROUND(5-(O$3-LOG('Crisis Indicator Data'!H9))/(O$3-O$4)*5,1)))))</f>
        <v>3.4</v>
      </c>
      <c r="P12" s="143">
        <f>IF('Crisis Indicator Data'!H9="x","x",'Crisis Indicator Data'!H9/'Crisis Indicator Data'!G9)</f>
        <v>0.163300366810605</v>
      </c>
      <c r="Q12" s="238">
        <f t="shared" si="5"/>
        <v>0.8</v>
      </c>
      <c r="R12" s="238">
        <f t="shared" si="6"/>
        <v>2.1</v>
      </c>
      <c r="S12" s="238">
        <f>IF('Crisis Indicator Data'!I9="x","x",IF('Crisis Indicator Data'!I9=0,0,IF(LOG('Crisis Indicator Data'!I9)&lt;S$4,0,IF(LOG('Crisis Indicator Data'!I9)&gt;S$3,5,ROUND(5-(S$3-LOG('Crisis Indicator Data'!I9))/(S$3-S$4)*5,1)))))</f>
        <v>4.5999999999999996</v>
      </c>
      <c r="T12" s="143">
        <f>IF('Crisis Indicator Data'!H9="x","x",IF('Crisis Indicator Data'!I9="x","x",'Crisis Indicator Data'!I9/'Crisis Indicator Data'!H9))</f>
        <v>0.51094682968439009</v>
      </c>
      <c r="U12" s="238">
        <f t="shared" si="7"/>
        <v>5</v>
      </c>
      <c r="V12" s="238">
        <f t="shared" si="8"/>
        <v>4.8</v>
      </c>
      <c r="W12" s="238">
        <f>IF('Crisis Indicator Data'!L9="x","x",IF('Crisis Indicator Data'!L9=0,0,IF(LOG('Crisis Indicator Data'!L9)&lt;W$4,0,IF(LOG('Crisis Indicator Data'!L9)&gt;W$3,5,ROUND(5-(W$3-LOG('Crisis Indicator Data'!L9))/(W$3-W$4)*5,1)))))</f>
        <v>4.5999999999999996</v>
      </c>
      <c r="X12" s="245">
        <f>IF(OR('Crisis Indicator Data'!L9="x",'Crisis Indicator Data'!H9="x"),"x",'Crisis Indicator Data'!L9/'Crisis Indicator Data'!H9)</f>
        <v>5.0440716519761157E-4</v>
      </c>
      <c r="Y12" s="238">
        <f t="shared" si="9"/>
        <v>5</v>
      </c>
      <c r="Z12" s="238">
        <f t="shared" si="10"/>
        <v>4.8</v>
      </c>
      <c r="AA12" s="238">
        <f t="shared" si="11"/>
        <v>4.8</v>
      </c>
      <c r="AB12" s="246">
        <f t="shared" si="12"/>
        <v>3.8</v>
      </c>
    </row>
    <row r="13" spans="1:28" x14ac:dyDescent="0.25">
      <c r="A13" s="144" t="str">
        <f>'Crisis Indicator Data'!A10</f>
        <v>Rohingya refugee crisis</v>
      </c>
      <c r="B13" s="145" t="str">
        <f>'Crisis Indicator Data'!B10</f>
        <v>Conflict,Violence,Displacement</v>
      </c>
      <c r="C13" s="145" t="str">
        <f>'Crisis Indicator Data'!C10</f>
        <v>BGD002</v>
      </c>
      <c r="D13" s="145" t="str">
        <f>'Crisis Indicator Data'!D10</f>
        <v>Bangladesh</v>
      </c>
      <c r="E13" s="146" t="str">
        <f>'Crisis Indicator Data'!E10</f>
        <v>BGD</v>
      </c>
      <c r="F13" s="244">
        <f>IF('Crisis Indicator Data'!F10="x","x",IF(LOG('Crisis Indicator Data'!F10)&lt;F$4,0,IF(LOG('Crisis Indicator Data'!F10)&gt;F$3,5,ROUND(5-(F$3-LOG('Crisis Indicator Data'!F10))/(F$3-F$4)*5,1))))</f>
        <v>0</v>
      </c>
      <c r="G13" s="143">
        <f>IF('Crisis Indicator Data'!F10="x","x",IF(LEN(E13)&gt;3,('Crisis Indicator Data'!F10/VLOOKUP('Impact of the crisis'!$C13,'Regional Crises'!$B$1:$R$66,4,FALSE)),'Crisis Indicator Data'!F10/VLOOKUP('Impact of the crisis'!$E13,'Country Indicator Data'!$B$4:$P$300,15,FALSE)))</f>
        <v>5.6115848505800111E-3</v>
      </c>
      <c r="H13" s="238">
        <f t="shared" si="0"/>
        <v>0</v>
      </c>
      <c r="I13" s="238">
        <f t="shared" si="1"/>
        <v>0</v>
      </c>
      <c r="J13" s="238">
        <f>IF('Crisis Indicator Data'!G10="x","x",IF(LOG('Crisis Indicator Data'!G10)&lt;J$4,0,IF(LOG('Crisis Indicator Data'!G10)&gt;J$3,5,ROUND(5-(J$3-LOG('Crisis Indicator Data'!G10))/(J$3-J$4)*5,1))))</f>
        <v>0.6</v>
      </c>
      <c r="K13" s="143">
        <f>IF('Crisis Indicator Data'!G10="x","x",IF(LEN(E13)&gt;3,('Crisis Indicator Data'!G10/VLOOKUP('Impact of the crisis'!$C13,'Regional Crises'!$B$1:$R$66,5,FALSE)),'Crisis Indicator Data'!G10/VLOOKUP('Impact of the crisis'!$E13,'Country Indicator Data'!$B$4:$P$300,14,FALSE)))</f>
        <v>8.6962093147876333E-3</v>
      </c>
      <c r="L13" s="238">
        <f t="shared" si="2"/>
        <v>0</v>
      </c>
      <c r="M13" s="238">
        <f t="shared" si="3"/>
        <v>0.3</v>
      </c>
      <c r="N13" s="238">
        <f t="shared" si="4"/>
        <v>0.2</v>
      </c>
      <c r="O13" s="238">
        <f>IF('Crisis Indicator Data'!H10="x","x",IF('Crisis Indicator Data'!H10=0,0,IF(LOG('Crisis Indicator Data'!H10)&lt;O$4,0,IF(LOG('Crisis Indicator Data'!H10)&gt;O$3,5,ROUND(5-(O$3-LOG('Crisis Indicator Data'!H10))/(O$3-O$4)*5,1)))))</f>
        <v>2.8</v>
      </c>
      <c r="P13" s="143">
        <f>IF('Crisis Indicator Data'!H10="x","x",'Crisis Indicator Data'!H10/'Crisis Indicator Data'!G10)</f>
        <v>1</v>
      </c>
      <c r="Q13" s="238">
        <f t="shared" si="5"/>
        <v>5</v>
      </c>
      <c r="R13" s="238">
        <f t="shared" si="6"/>
        <v>3.9</v>
      </c>
      <c r="S13" s="238">
        <f>IF('Crisis Indicator Data'!I10="x","x",IF('Crisis Indicator Data'!I10=0,0,IF(LOG('Crisis Indicator Data'!I10)&lt;S$4,0,IF(LOG('Crisis Indicator Data'!I10)&gt;S$3,5,ROUND(5-(S$3-LOG('Crisis Indicator Data'!I10))/(S$3-S$4)*5,1)))))</f>
        <v>4.3</v>
      </c>
      <c r="T13" s="143">
        <f>IF('Crisis Indicator Data'!H10="x","x",IF('Crisis Indicator Data'!I10="x","x",'Crisis Indicator Data'!I10/'Crisis Indicator Data'!H10))</f>
        <v>0.63764233087742794</v>
      </c>
      <c r="U13" s="238">
        <f t="shared" si="7"/>
        <v>5</v>
      </c>
      <c r="V13" s="238">
        <f t="shared" si="8"/>
        <v>4.7</v>
      </c>
      <c r="W13" s="238">
        <f>IF('Crisis Indicator Data'!L10="x","x",IF('Crisis Indicator Data'!L10=0,0,IF(LOG('Crisis Indicator Data'!L10)&lt;W$4,0,IF(LOG('Crisis Indicator Data'!L10)&gt;W$3,5,ROUND(5-(W$3-LOG('Crisis Indicator Data'!L10))/(W$3-W$4)*5,1)))))</f>
        <v>1.9</v>
      </c>
      <c r="X13" s="245">
        <f>IF(OR('Crisis Indicator Data'!L10="x",'Crisis Indicator Data'!H10="x"),"x",'Crisis Indicator Data'!L10/'Crisis Indicator Data'!H10)</f>
        <v>1.3395847287340925E-5</v>
      </c>
      <c r="Y13" s="238">
        <f t="shared" si="9"/>
        <v>0.7</v>
      </c>
      <c r="Z13" s="238">
        <f t="shared" si="10"/>
        <v>1.3</v>
      </c>
      <c r="AA13" s="238">
        <f t="shared" si="11"/>
        <v>3.5</v>
      </c>
      <c r="AB13" s="246">
        <f t="shared" si="12"/>
        <v>3.7</v>
      </c>
    </row>
    <row r="14" spans="1:28" x14ac:dyDescent="0.25">
      <c r="A14" s="144" t="str">
        <f>'Crisis Indicator Data'!A11</f>
        <v>Country level Brazil</v>
      </c>
      <c r="B14" s="145" t="str">
        <f>'Crisis Indicator Data'!B11</f>
        <v>Displacement,Floods</v>
      </c>
      <c r="C14" s="145" t="str">
        <f>'Crisis Indicator Data'!C11</f>
        <v>BRA001</v>
      </c>
      <c r="D14" s="145" t="str">
        <f>'Crisis Indicator Data'!D11</f>
        <v>Brazil</v>
      </c>
      <c r="E14" s="146" t="str">
        <f>'Crisis Indicator Data'!E11</f>
        <v>BRA</v>
      </c>
      <c r="F14" s="244">
        <f>IF('Crisis Indicator Data'!F11="x","x",IF(LOG('Crisis Indicator Data'!F11)&lt;F$4,0,IF(LOG('Crisis Indicator Data'!F11)&gt;F$3,5,ROUND(5-(F$3-LOG('Crisis Indicator Data'!F11))/(F$3-F$4)*5,1))))</f>
        <v>5</v>
      </c>
      <c r="G14" s="143">
        <f>IF('Crisis Indicator Data'!F11="x","x",IF(LEN(E14)&gt;3,('Crisis Indicator Data'!F11/VLOOKUP('Impact of the crisis'!$C14,'Regional Crises'!$B$1:$R$66,4,FALSE)),'Crisis Indicator Data'!F11/VLOOKUP('Impact of the crisis'!$E14,'Country Indicator Data'!$B$4:$P$300,15,FALSE)))</f>
        <v>1</v>
      </c>
      <c r="H14" s="238">
        <f t="shared" si="0"/>
        <v>5</v>
      </c>
      <c r="I14" s="238">
        <f t="shared" si="1"/>
        <v>5</v>
      </c>
      <c r="J14" s="238">
        <f>IF('Crisis Indicator Data'!G11="x","x",IF(LOG('Crisis Indicator Data'!G11)&lt;J$4,0,IF(LOG('Crisis Indicator Data'!G11)&gt;J$3,5,ROUND(5-(J$3-LOG('Crisis Indicator Data'!G11))/(J$3-J$4)*5,1))))</f>
        <v>5</v>
      </c>
      <c r="K14" s="143">
        <f>IF('Crisis Indicator Data'!G11="x","x",IF(LEN(E14)&gt;3,('Crisis Indicator Data'!G11/VLOOKUP('Impact of the crisis'!$C14,'Regional Crises'!$B$1:$R$66,5,FALSE)),'Crisis Indicator Data'!G11/VLOOKUP('Impact of the crisis'!$E14,'Country Indicator Data'!$B$4:$P$300,14,FALSE)))</f>
        <v>0.63588466283088341</v>
      </c>
      <c r="L14" s="238">
        <f t="shared" si="2"/>
        <v>3.2</v>
      </c>
      <c r="M14" s="238">
        <f t="shared" si="3"/>
        <v>4.0999999999999996</v>
      </c>
      <c r="N14" s="238">
        <f t="shared" si="4"/>
        <v>4.5999999999999996</v>
      </c>
      <c r="O14" s="238">
        <f>IF('Crisis Indicator Data'!H11="x","x",IF('Crisis Indicator Data'!H11=0,0,IF(LOG('Crisis Indicator Data'!H11)&lt;O$4,0,IF(LOG('Crisis Indicator Data'!H11)&gt;O$3,5,ROUND(5-(O$3-LOG('Crisis Indicator Data'!H11))/(O$3-O$4)*5,1)))))</f>
        <v>2</v>
      </c>
      <c r="P14" s="143">
        <f>IF('Crisis Indicator Data'!H11="x","x",'Crisis Indicator Data'!H11/'Crisis Indicator Data'!G11)</f>
        <v>3.5245422167593464E-3</v>
      </c>
      <c r="Q14" s="238">
        <f t="shared" si="5"/>
        <v>0</v>
      </c>
      <c r="R14" s="238">
        <f t="shared" si="6"/>
        <v>1</v>
      </c>
      <c r="S14" s="238">
        <f>IF('Crisis Indicator Data'!I11="x","x",IF('Crisis Indicator Data'!I11=0,0,IF(LOG('Crisis Indicator Data'!I11)&lt;S$4,0,IF(LOG('Crisis Indicator Data'!I11)&gt;S$3,5,ROUND(5-(S$3-LOG('Crisis Indicator Data'!I11))/(S$3-S$4)*5,1)))))</f>
        <v>4</v>
      </c>
      <c r="T14" s="143">
        <f>IF('Crisis Indicator Data'!H11="x","x",IF('Crisis Indicator Data'!I11="x","x",'Crisis Indicator Data'!I11/'Crisis Indicator Data'!H11))</f>
        <v>1.3487394957983194</v>
      </c>
      <c r="U14" s="238">
        <f t="shared" si="7"/>
        <v>5</v>
      </c>
      <c r="V14" s="238">
        <f t="shared" si="8"/>
        <v>4.5</v>
      </c>
      <c r="W14" s="238">
        <f>IF('Crisis Indicator Data'!L11="x","x",IF('Crisis Indicator Data'!L11=0,0,IF(LOG('Crisis Indicator Data'!L11)&lt;W$4,0,IF(LOG('Crisis Indicator Data'!L11)&gt;W$3,5,ROUND(5-(W$3-LOG('Crisis Indicator Data'!L11))/(W$3-W$4)*5,1)))))</f>
        <v>5</v>
      </c>
      <c r="X14" s="245">
        <f>IF(OR('Crisis Indicator Data'!L11="x",'Crisis Indicator Data'!H11="x"),"x",'Crisis Indicator Data'!L11/'Crisis Indicator Data'!H11)</f>
        <v>6.5210084033613443E-3</v>
      </c>
      <c r="Y14" s="238">
        <f t="shared" si="9"/>
        <v>5</v>
      </c>
      <c r="Z14" s="238">
        <f t="shared" si="10"/>
        <v>5</v>
      </c>
      <c r="AA14" s="238">
        <f t="shared" si="11"/>
        <v>4.8</v>
      </c>
      <c r="AB14" s="246">
        <f t="shared" si="12"/>
        <v>3.5</v>
      </c>
    </row>
    <row r="15" spans="1:28" x14ac:dyDescent="0.25">
      <c r="A15" s="144" t="str">
        <f>'Crisis Indicator Data'!A12</f>
        <v>Venezuela displacement in Brazil</v>
      </c>
      <c r="B15" s="145" t="str">
        <f>'Crisis Indicator Data'!B12</f>
        <v>Displacement</v>
      </c>
      <c r="C15" s="145" t="str">
        <f>'Crisis Indicator Data'!C12</f>
        <v>BRA002</v>
      </c>
      <c r="D15" s="145" t="str">
        <f>'Crisis Indicator Data'!D12</f>
        <v>Brazil</v>
      </c>
      <c r="E15" s="146" t="str">
        <f>'Crisis Indicator Data'!E12</f>
        <v>BRA</v>
      </c>
      <c r="F15" s="244">
        <f>IF('Crisis Indicator Data'!F12="x","x",IF(LOG('Crisis Indicator Data'!F12)&lt;F$4,0,IF(LOG('Crisis Indicator Data'!F12)&gt;F$3,5,ROUND(5-(F$3-LOG('Crisis Indicator Data'!F12))/(F$3-F$4)*5,1))))</f>
        <v>5</v>
      </c>
      <c r="G15" s="143">
        <f>IF('Crisis Indicator Data'!F12="x","x",IF(LEN(E15)&gt;3,('Crisis Indicator Data'!F12/VLOOKUP('Impact of the crisis'!$C15,'Regional Crises'!$B$1:$R$66,4,FALSE)),'Crisis Indicator Data'!F12/VLOOKUP('Impact of the crisis'!$E15,'Country Indicator Data'!$B$4:$P$300,15,FALSE)))</f>
        <v>1</v>
      </c>
      <c r="H15" s="238">
        <f t="shared" si="0"/>
        <v>5</v>
      </c>
      <c r="I15" s="238">
        <f t="shared" si="1"/>
        <v>5</v>
      </c>
      <c r="J15" s="238">
        <f>IF('Crisis Indicator Data'!G12="x","x",IF(LOG('Crisis Indicator Data'!G12)&lt;J$4,0,IF(LOG('Crisis Indicator Data'!G12)&gt;J$3,5,ROUND(5-(J$3-LOG('Crisis Indicator Data'!G12))/(J$3-J$4)*5,1))))</f>
        <v>5</v>
      </c>
      <c r="K15" s="143">
        <f>IF('Crisis Indicator Data'!G12="x","x",IF(LEN(E15)&gt;3,('Crisis Indicator Data'!G12/VLOOKUP('Impact of the crisis'!$C15,'Regional Crises'!$B$1:$R$66,5,FALSE)),'Crisis Indicator Data'!G12/VLOOKUP('Impact of the crisis'!$E15,'Country Indicator Data'!$B$4:$P$300,14,FALSE)))</f>
        <v>0.34391626566722855</v>
      </c>
      <c r="L15" s="238">
        <f t="shared" si="2"/>
        <v>1.7</v>
      </c>
      <c r="M15" s="238">
        <f t="shared" si="3"/>
        <v>3.35</v>
      </c>
      <c r="N15" s="238">
        <f t="shared" si="4"/>
        <v>4.3</v>
      </c>
      <c r="O15" s="238">
        <f>IF('Crisis Indicator Data'!H12="x","x",IF('Crisis Indicator Data'!H12=0,0,IF(LOG('Crisis Indicator Data'!H12)&lt;O$4,0,IF(LOG('Crisis Indicator Data'!H12)&gt;O$3,5,ROUND(5-(O$3-LOG('Crisis Indicator Data'!H12))/(O$3-O$4)*5,1)))))</f>
        <v>1.8</v>
      </c>
      <c r="P15" s="143">
        <f>IF('Crisis Indicator Data'!H12="x","x",'Crisis Indicator Data'!H12/'Crisis Indicator Data'!G12)</f>
        <v>5.5720602932519204E-3</v>
      </c>
      <c r="Q15" s="238">
        <f t="shared" si="5"/>
        <v>0</v>
      </c>
      <c r="R15" s="238">
        <f t="shared" si="6"/>
        <v>0.9</v>
      </c>
      <c r="S15" s="238">
        <f>IF('Crisis Indicator Data'!I12="x","x",IF('Crisis Indicator Data'!I12=0,0,IF(LOG('Crisis Indicator Data'!I12)&lt;S$4,0,IF(LOG('Crisis Indicator Data'!I12)&gt;S$3,5,ROUND(5-(S$3-LOG('Crisis Indicator Data'!I12))/(S$3-S$4)*5,1)))))</f>
        <v>4</v>
      </c>
      <c r="T15" s="143">
        <f>IF('Crisis Indicator Data'!H12="x","x",IF('Crisis Indicator Data'!I12="x","x",'Crisis Indicator Data'!I12/'Crisis Indicator Data'!H12))</f>
        <v>1.4840294840294841</v>
      </c>
      <c r="U15" s="238">
        <f t="shared" si="7"/>
        <v>5</v>
      </c>
      <c r="V15" s="238">
        <f t="shared" si="8"/>
        <v>4.5</v>
      </c>
      <c r="W15" s="238" t="str">
        <f>IF('Crisis Indicator Data'!L12="x","x",IF('Crisis Indicator Data'!L12=0,0,IF(LOG('Crisis Indicator Data'!L12)&lt;W$4,0,IF(LOG('Crisis Indicator Data'!L12)&gt;W$3,5,ROUND(5-(W$3-LOG('Crisis Indicator Data'!L12))/(W$3-W$4)*5,1)))))</f>
        <v>x</v>
      </c>
      <c r="X15" s="245" t="str">
        <f>IF(OR('Crisis Indicator Data'!L12="x",'Crisis Indicator Data'!H12="x"),"x",'Crisis Indicator Data'!L12/'Crisis Indicator Data'!H12)</f>
        <v>x</v>
      </c>
      <c r="Y15" s="238" t="str">
        <f t="shared" si="9"/>
        <v>x</v>
      </c>
      <c r="Z15" s="238" t="str">
        <f t="shared" si="10"/>
        <v>x</v>
      </c>
      <c r="AA15" s="238">
        <f t="shared" si="11"/>
        <v>4.5</v>
      </c>
      <c r="AB15" s="246">
        <f t="shared" si="12"/>
        <v>3.2</v>
      </c>
    </row>
    <row r="16" spans="1:28" x14ac:dyDescent="0.25">
      <c r="A16" s="144" t="str">
        <f>'Crisis Indicator Data'!A13</f>
        <v>Floods in rainy season 2022</v>
      </c>
      <c r="B16" s="145" t="str">
        <f>'Crisis Indicator Data'!B13</f>
        <v>Floods</v>
      </c>
      <c r="C16" s="145" t="str">
        <f>'Crisis Indicator Data'!C13</f>
        <v>BRA003</v>
      </c>
      <c r="D16" s="145" t="str">
        <f>'Crisis Indicator Data'!D13</f>
        <v>Brazil</v>
      </c>
      <c r="E16" s="146" t="str">
        <f>'Crisis Indicator Data'!E13</f>
        <v>BRA</v>
      </c>
      <c r="F16" s="244">
        <f>IF('Crisis Indicator Data'!F13="x","x",IF(LOG('Crisis Indicator Data'!F13)&lt;F$4,0,IF(LOG('Crisis Indicator Data'!F13)&gt;F$3,5,ROUND(5-(F$3-LOG('Crisis Indicator Data'!F13))/(F$3-F$4)*5,1))))</f>
        <v>5</v>
      </c>
      <c r="G16" s="143">
        <f>IF('Crisis Indicator Data'!F13="x","x",IF(LEN(E16)&gt;3,('Crisis Indicator Data'!F13/VLOOKUP('Impact of the crisis'!$C16,'Regional Crises'!$B$1:$R$66,4,FALSE)),'Crisis Indicator Data'!F13/VLOOKUP('Impact of the crisis'!$E16,'Country Indicator Data'!$B$4:$P$300,15,FALSE)))</f>
        <v>1</v>
      </c>
      <c r="H16" s="238">
        <f t="shared" si="0"/>
        <v>5</v>
      </c>
      <c r="I16" s="238">
        <f t="shared" si="1"/>
        <v>5</v>
      </c>
      <c r="J16" s="238">
        <f>IF('Crisis Indicator Data'!G13="x","x",IF(LOG('Crisis Indicator Data'!G13)&lt;J$4,0,IF(LOG('Crisis Indicator Data'!G13)&gt;J$3,5,ROUND(5-(J$3-LOG('Crisis Indicator Data'!G13))/(J$3-J$4)*5,1))))</f>
        <v>5</v>
      </c>
      <c r="K16" s="143">
        <f>IF('Crisis Indicator Data'!G13="x","x",IF(LEN(E16)&gt;3,('Crisis Indicator Data'!G13/VLOOKUP('Impact of the crisis'!$C16,'Regional Crises'!$B$1:$R$66,5,FALSE)),'Crisis Indicator Data'!G13/VLOOKUP('Impact of the crisis'!$E16,'Country Indicator Data'!$B$4:$P$300,14,FALSE)))</f>
        <v>0.24880171009388566</v>
      </c>
      <c r="L16" s="238">
        <f t="shared" si="2"/>
        <v>1.2</v>
      </c>
      <c r="M16" s="238">
        <f t="shared" si="3"/>
        <v>3.1</v>
      </c>
      <c r="N16" s="238">
        <f t="shared" si="4"/>
        <v>4.3</v>
      </c>
      <c r="O16" s="238">
        <f>IF('Crisis Indicator Data'!H13="x","x",IF('Crisis Indicator Data'!H13=0,0,IF(LOG('Crisis Indicator Data'!H13)&lt;O$4,0,IF(LOG('Crisis Indicator Data'!H13)&gt;O$3,5,ROUND(5-(O$3-LOG('Crisis Indicator Data'!H13))/(O$3-O$4)*5,1)))))</f>
        <v>0.6</v>
      </c>
      <c r="P16" s="143">
        <f>IF('Crisis Indicator Data'!H13="x","x",'Crisis Indicator Data'!H13/'Crisis Indicator Data'!G13)</f>
        <v>1.3247038340713827E-3</v>
      </c>
      <c r="Q16" s="238">
        <f t="shared" si="5"/>
        <v>0</v>
      </c>
      <c r="R16" s="238">
        <f t="shared" si="6"/>
        <v>0.3</v>
      </c>
      <c r="S16" s="238">
        <f>IF('Crisis Indicator Data'!I13="x","x",IF('Crisis Indicator Data'!I13=0,0,IF(LOG('Crisis Indicator Data'!I13)&lt;S$4,0,IF(LOG('Crisis Indicator Data'!I13)&gt;S$3,5,ROUND(5-(S$3-LOG('Crisis Indicator Data'!I13))/(S$3-S$4)*5,1)))))</f>
        <v>1.8</v>
      </c>
      <c r="T16" s="143">
        <f>IF('Crisis Indicator Data'!H13="x","x",IF('Crisis Indicator Data'!I13="x","x",'Crisis Indicator Data'!I13/'Crisis Indicator Data'!H13))</f>
        <v>0.25714285714285712</v>
      </c>
      <c r="U16" s="238">
        <f t="shared" si="7"/>
        <v>5</v>
      </c>
      <c r="V16" s="238">
        <f t="shared" si="8"/>
        <v>3.4</v>
      </c>
      <c r="W16" s="238">
        <f>IF('Crisis Indicator Data'!L13="x","x",IF('Crisis Indicator Data'!L13=0,0,IF(LOG('Crisis Indicator Data'!L13)&lt;W$4,0,IF(LOG('Crisis Indicator Data'!L13)&gt;W$3,5,ROUND(5-(W$3-LOG('Crisis Indicator Data'!L13))/(W$3-W$4)*5,1)))))</f>
        <v>1.7</v>
      </c>
      <c r="X16" s="245">
        <f>IF(OR('Crisis Indicator Data'!L13="x",'Crisis Indicator Data'!H13="x"),"x",'Crisis Indicator Data'!L13/'Crisis Indicator Data'!H13)</f>
        <v>2.2857142857142857E-4</v>
      </c>
      <c r="Y16" s="238">
        <f t="shared" si="9"/>
        <v>5</v>
      </c>
      <c r="Z16" s="238">
        <f t="shared" si="10"/>
        <v>3.4</v>
      </c>
      <c r="AA16" s="238">
        <f t="shared" si="11"/>
        <v>3.4</v>
      </c>
      <c r="AB16" s="246">
        <f t="shared" si="12"/>
        <v>2.1</v>
      </c>
    </row>
    <row r="17" spans="1:28" x14ac:dyDescent="0.25">
      <c r="A17" s="144" t="str">
        <f>'Crisis Indicator Data'!A14</f>
        <v>Complex crisis in CAR</v>
      </c>
      <c r="B17" s="145" t="str">
        <f>'Crisis Indicator Data'!B14</f>
        <v>Conflict,Displacement</v>
      </c>
      <c r="C17" s="145" t="str">
        <f>'Crisis Indicator Data'!C14</f>
        <v>CAF001</v>
      </c>
      <c r="D17" s="145" t="str">
        <f>'Crisis Indicator Data'!D14</f>
        <v>CAR</v>
      </c>
      <c r="E17" s="146" t="str">
        <f>'Crisis Indicator Data'!E14</f>
        <v>CAF</v>
      </c>
      <c r="F17" s="244">
        <f>IF('Crisis Indicator Data'!F14="x","x",IF(LOG('Crisis Indicator Data'!F14)&lt;F$4,0,IF(LOG('Crisis Indicator Data'!F14)&gt;F$3,5,ROUND(5-(F$3-LOG('Crisis Indicator Data'!F14))/(F$3-F$4)*5,1))))</f>
        <v>4.7</v>
      </c>
      <c r="G17" s="143">
        <f>IF('Crisis Indicator Data'!F14="x","x",IF(LEN(E17)&gt;3,('Crisis Indicator Data'!F14/VLOOKUP('Impact of the crisis'!$C17,'Regional Crises'!$B$1:$R$66,4,FALSE)),'Crisis Indicator Data'!F14/VLOOKUP('Impact of the crisis'!$E17,'Country Indicator Data'!$B$4:$P$300,15,FALSE)))</f>
        <v>1.0000321037593503</v>
      </c>
      <c r="H17" s="238">
        <f t="shared" si="0"/>
        <v>5</v>
      </c>
      <c r="I17" s="238">
        <f t="shared" si="1"/>
        <v>4.8499999999999996</v>
      </c>
      <c r="J17" s="238">
        <f>IF('Crisis Indicator Data'!G14="x","x",IF(LOG('Crisis Indicator Data'!G14)&lt;J$4,0,IF(LOG('Crisis Indicator Data'!G14)&gt;J$3,5,ROUND(5-(J$3-LOG('Crisis Indicator Data'!G14))/(J$3-J$4)*5,1))))</f>
        <v>2.4</v>
      </c>
      <c r="K17" s="143">
        <f>IF('Crisis Indicator Data'!G14="x","x",IF(LEN(E17)&gt;3,('Crisis Indicator Data'!G14/VLOOKUP('Impact of the crisis'!$C17,'Regional Crises'!$B$1:$R$66,5,FALSE)),'Crisis Indicator Data'!G14/VLOOKUP('Impact of the crisis'!$E17,'Country Indicator Data'!$B$4:$P$300,14,FALSE)))</f>
        <v>1</v>
      </c>
      <c r="L17" s="238">
        <f t="shared" si="2"/>
        <v>5</v>
      </c>
      <c r="M17" s="238">
        <f t="shared" si="3"/>
        <v>3.7</v>
      </c>
      <c r="N17" s="238">
        <f t="shared" si="4"/>
        <v>4.4000000000000004</v>
      </c>
      <c r="O17" s="238">
        <f>IF('Crisis Indicator Data'!H14="x","x",IF('Crisis Indicator Data'!H14=0,0,IF(LOG('Crisis Indicator Data'!H14)&lt;O$4,0,IF(LOG('Crisis Indicator Data'!H14)&gt;O$3,5,ROUND(5-(O$3-LOG('Crisis Indicator Data'!H14))/(O$3-O$4)*5,1)))))</f>
        <v>3.7</v>
      </c>
      <c r="P17" s="143">
        <f>IF('Crisis Indicator Data'!H14="x","x",'Crisis Indicator Data'!H14/'Crisis Indicator Data'!G14)</f>
        <v>1</v>
      </c>
      <c r="Q17" s="238">
        <f t="shared" si="5"/>
        <v>5</v>
      </c>
      <c r="R17" s="238">
        <f t="shared" si="6"/>
        <v>4.3499999999999996</v>
      </c>
      <c r="S17" s="238">
        <f>IF('Crisis Indicator Data'!I14="x","x",IF('Crisis Indicator Data'!I14=0,0,IF(LOG('Crisis Indicator Data'!I14)&lt;S$4,0,IF(LOG('Crisis Indicator Data'!I14)&gt;S$3,5,ROUND(5-(S$3-LOG('Crisis Indicator Data'!I14))/(S$3-S$4)*5,1)))))</f>
        <v>4.4000000000000004</v>
      </c>
      <c r="T17" s="143">
        <f>IF('Crisis Indicator Data'!H14="x","x",IF('Crisis Indicator Data'!I14="x","x",'Crisis Indicator Data'!I14/'Crisis Indicator Data'!H14))</f>
        <v>0.23700934579439253</v>
      </c>
      <c r="U17" s="238">
        <f t="shared" si="7"/>
        <v>5</v>
      </c>
      <c r="V17" s="238">
        <f t="shared" si="8"/>
        <v>4.7</v>
      </c>
      <c r="W17" s="238">
        <f>IF('Crisis Indicator Data'!L14="x","x",IF('Crisis Indicator Data'!L14=0,0,IF(LOG('Crisis Indicator Data'!L14)&lt;W$4,0,IF(LOG('Crisis Indicator Data'!L14)&gt;W$3,5,ROUND(5-(W$3-LOG('Crisis Indicator Data'!L14))/(W$3-W$4)*5,1)))))</f>
        <v>3.3</v>
      </c>
      <c r="X17" s="245">
        <f>IF(OR('Crisis Indicator Data'!L14="x",'Crisis Indicator Data'!H14="x"),"x",'Crisis Indicator Data'!L14/'Crisis Indicator Data'!H14)</f>
        <v>3.7570093457943927E-5</v>
      </c>
      <c r="Y17" s="238">
        <f t="shared" si="9"/>
        <v>1.9</v>
      </c>
      <c r="Z17" s="238">
        <f t="shared" si="10"/>
        <v>2.6</v>
      </c>
      <c r="AA17" s="238">
        <f t="shared" si="11"/>
        <v>3.9</v>
      </c>
      <c r="AB17" s="246">
        <f t="shared" si="12"/>
        <v>4.0999999999999996</v>
      </c>
    </row>
    <row r="18" spans="1:28" x14ac:dyDescent="0.25">
      <c r="A18" s="144" t="str">
        <f>'Crisis Indicator Data'!A15</f>
        <v>Venezuela displacement in Chile</v>
      </c>
      <c r="B18" s="145" t="str">
        <f>'Crisis Indicator Data'!B15</f>
        <v>Displacement</v>
      </c>
      <c r="C18" s="145" t="str">
        <f>'Crisis Indicator Data'!C15</f>
        <v>CHL002</v>
      </c>
      <c r="D18" s="145" t="str">
        <f>'Crisis Indicator Data'!D15</f>
        <v>Chile</v>
      </c>
      <c r="E18" s="146" t="str">
        <f>'Crisis Indicator Data'!E15</f>
        <v>CHL</v>
      </c>
      <c r="F18" s="244">
        <f>IF('Crisis Indicator Data'!F15="x","x",IF(LOG('Crisis Indicator Data'!F15)&lt;F$4,0,IF(LOG('Crisis Indicator Data'!F15)&gt;F$3,5,ROUND(5-(F$3-LOG('Crisis Indicator Data'!F15))/(F$3-F$4)*5,1))))</f>
        <v>4.8</v>
      </c>
      <c r="G18" s="143">
        <f>IF('Crisis Indicator Data'!F15="x","x",IF(LEN(E18)&gt;3,('Crisis Indicator Data'!F15/VLOOKUP('Impact of the crisis'!$C18,'Regional Crises'!$B$1:$R$66,4,FALSE)),'Crisis Indicator Data'!F15/VLOOKUP('Impact of the crisis'!$E18,'Country Indicator Data'!$B$4:$P$300,15,FALSE)))</f>
        <v>1</v>
      </c>
      <c r="H18" s="238">
        <f t="shared" si="0"/>
        <v>5</v>
      </c>
      <c r="I18" s="238">
        <f t="shared" si="1"/>
        <v>4.9000000000000004</v>
      </c>
      <c r="J18" s="238">
        <f>IF('Crisis Indicator Data'!G15="x","x",IF(LOG('Crisis Indicator Data'!G15)&lt;J$4,0,IF(LOG('Crisis Indicator Data'!G15)&gt;J$3,5,ROUND(5-(J$3-LOG('Crisis Indicator Data'!G15))/(J$3-J$4)*5,1))))</f>
        <v>4.3</v>
      </c>
      <c r="K18" s="143">
        <f>IF('Crisis Indicator Data'!G15="x","x",IF(LEN(E18)&gt;3,('Crisis Indicator Data'!G15/VLOOKUP('Impact of the crisis'!$C18,'Regional Crises'!$B$1:$R$66,5,FALSE)),'Crisis Indicator Data'!G15/VLOOKUP('Impact of the crisis'!$E18,'Country Indicator Data'!$B$4:$P$300,14,FALSE)))</f>
        <v>1</v>
      </c>
      <c r="L18" s="238">
        <f t="shared" si="2"/>
        <v>5</v>
      </c>
      <c r="M18" s="238">
        <f t="shared" si="3"/>
        <v>4.6500000000000004</v>
      </c>
      <c r="N18" s="238">
        <f t="shared" si="4"/>
        <v>4.8</v>
      </c>
      <c r="O18" s="238">
        <f>IF('Crisis Indicator Data'!H15="x","x",IF('Crisis Indicator Data'!H15=0,0,IF(LOG('Crisis Indicator Data'!H15)&lt;O$4,0,IF(LOG('Crisis Indicator Data'!H15)&gt;O$3,5,ROUND(5-(O$3-LOG('Crisis Indicator Data'!H15))/(O$3-O$4)*5,1)))))</f>
        <v>4.3</v>
      </c>
      <c r="P18" s="143">
        <f>IF('Crisis Indicator Data'!H15="x","x",'Crisis Indicator Data'!H15/'Crisis Indicator Data'!G15)</f>
        <v>0.60943712073655576</v>
      </c>
      <c r="Q18" s="238">
        <f t="shared" si="5"/>
        <v>3</v>
      </c>
      <c r="R18" s="238">
        <f t="shared" si="6"/>
        <v>3.65</v>
      </c>
      <c r="S18" s="238">
        <f>IF('Crisis Indicator Data'!I15="x","x",IF('Crisis Indicator Data'!I15=0,0,IF(LOG('Crisis Indicator Data'!I15)&lt;S$4,0,IF(LOG('Crisis Indicator Data'!I15)&gt;S$3,5,ROUND(5-(S$3-LOG('Crisis Indicator Data'!I15))/(S$3-S$4)*5,1)))))</f>
        <v>3.9</v>
      </c>
      <c r="T18" s="143">
        <f>IF('Crisis Indicator Data'!H15="x","x",IF('Crisis Indicator Data'!I15="x","x",'Crisis Indicator Data'!I15/'Crisis Indicator Data'!H15))</f>
        <v>4.8240343347639485E-2</v>
      </c>
      <c r="U18" s="238">
        <f t="shared" si="7"/>
        <v>1.6</v>
      </c>
      <c r="V18" s="238">
        <f t="shared" si="8"/>
        <v>2.8</v>
      </c>
      <c r="W18" s="238">
        <f>IF('Crisis Indicator Data'!L15="x","x",IF('Crisis Indicator Data'!L15=0,0,IF(LOG('Crisis Indicator Data'!L15)&lt;W$4,0,IF(LOG('Crisis Indicator Data'!L15)&gt;W$3,5,ROUND(5-(W$3-LOG('Crisis Indicator Data'!L15))/(W$3-W$4)*5,1)))))</f>
        <v>0</v>
      </c>
      <c r="X18" s="245">
        <f>IF(OR('Crisis Indicator Data'!L15="x",'Crisis Indicator Data'!H15="x"),"x",'Crisis Indicator Data'!L15/'Crisis Indicator Data'!H15)</f>
        <v>8.5836909871244633E-8</v>
      </c>
      <c r="Y18" s="238">
        <f t="shared" si="9"/>
        <v>0</v>
      </c>
      <c r="Z18" s="238">
        <f t="shared" si="10"/>
        <v>0</v>
      </c>
      <c r="AA18" s="238">
        <f t="shared" si="11"/>
        <v>1.6</v>
      </c>
      <c r="AB18" s="246">
        <f t="shared" si="12"/>
        <v>2.8</v>
      </c>
    </row>
    <row r="19" spans="1:28" x14ac:dyDescent="0.25">
      <c r="A19" s="144" t="str">
        <f>'Crisis Indicator Data'!A16</f>
        <v>Multiple crises in Cameroon</v>
      </c>
      <c r="B19" s="145" t="str">
        <f>'Crisis Indicator Data'!B16</f>
        <v>Conflict,Displacement</v>
      </c>
      <c r="C19" s="145" t="str">
        <f>'Crisis Indicator Data'!C16</f>
        <v>CMR001</v>
      </c>
      <c r="D19" s="145" t="str">
        <f>'Crisis Indicator Data'!D16</f>
        <v>Cameroon</v>
      </c>
      <c r="E19" s="146" t="str">
        <f>'Crisis Indicator Data'!E16</f>
        <v>CMR</v>
      </c>
      <c r="F19" s="244">
        <f>IF('Crisis Indicator Data'!F16="x","x",IF(LOG('Crisis Indicator Data'!F16)&lt;F$4,0,IF(LOG('Crisis Indicator Data'!F16)&gt;F$3,5,ROUND(5-(F$3-LOG('Crisis Indicator Data'!F16))/(F$3-F$4)*5,1))))</f>
        <v>4.4000000000000004</v>
      </c>
      <c r="G19" s="143">
        <f>IF('Crisis Indicator Data'!F16="x","x",IF(LEN(E19)&gt;3,('Crisis Indicator Data'!F16/VLOOKUP('Impact of the crisis'!$C19,'Regional Crises'!$B$1:$R$66,4,FALSE)),'Crisis Indicator Data'!F16/VLOOKUP('Impact of the crisis'!$E19,'Country Indicator Data'!$B$4:$P$300,15,FALSE)))</f>
        <v>0.93215713651075716</v>
      </c>
      <c r="H19" s="238">
        <f t="shared" si="0"/>
        <v>4.7</v>
      </c>
      <c r="I19" s="238">
        <f t="shared" si="1"/>
        <v>4.5500000000000007</v>
      </c>
      <c r="J19" s="238">
        <f>IF('Crisis Indicator Data'!G16="x","x",IF(LOG('Crisis Indicator Data'!G16)&lt;J$4,0,IF(LOG('Crisis Indicator Data'!G16)&gt;J$3,5,ROUND(5-(J$3-LOG('Crisis Indicator Data'!G16))/(J$3-J$4)*5,1))))</f>
        <v>4.8</v>
      </c>
      <c r="K19" s="143">
        <f>IF('Crisis Indicator Data'!G16="x","x",IF(LEN(E19)&gt;3,('Crisis Indicator Data'!G16/VLOOKUP('Impact of the crisis'!$C19,'Regional Crises'!$B$1:$R$66,5,FALSE)),'Crisis Indicator Data'!G16/VLOOKUP('Impact of the crisis'!$E19,'Country Indicator Data'!$B$4:$P$300,14,FALSE)))</f>
        <v>1</v>
      </c>
      <c r="L19" s="238">
        <f t="shared" si="2"/>
        <v>5</v>
      </c>
      <c r="M19" s="238">
        <f t="shared" si="3"/>
        <v>4.9000000000000004</v>
      </c>
      <c r="N19" s="238">
        <f t="shared" si="4"/>
        <v>4.7</v>
      </c>
      <c r="O19" s="238">
        <f>IF('Crisis Indicator Data'!H16="x","x",IF('Crisis Indicator Data'!H16=0,0,IF(LOG('Crisis Indicator Data'!H16)&lt;O$4,0,IF(LOG('Crisis Indicator Data'!H16)&gt;O$3,5,ROUND(5-(O$3-LOG('Crisis Indicator Data'!H16))/(O$3-O$4)*5,1)))))</f>
        <v>3.5</v>
      </c>
      <c r="P19" s="143">
        <f>IF('Crisis Indicator Data'!H16="x","x",'Crisis Indicator Data'!H16/'Crisis Indicator Data'!G16)</f>
        <v>0.13605072463768117</v>
      </c>
      <c r="Q19" s="238">
        <f t="shared" si="5"/>
        <v>0.6</v>
      </c>
      <c r="R19" s="238">
        <f t="shared" si="6"/>
        <v>2.0499999999999998</v>
      </c>
      <c r="S19" s="238">
        <f>IF('Crisis Indicator Data'!I16="x","x",IF('Crisis Indicator Data'!I16=0,0,IF(LOG('Crisis Indicator Data'!I16)&lt;S$4,0,IF(LOG('Crisis Indicator Data'!I16)&gt;S$3,5,ROUND(5-(S$3-LOG('Crisis Indicator Data'!I16))/(S$3-S$4)*5,1)))))</f>
        <v>4.7</v>
      </c>
      <c r="T19" s="143">
        <f>IF('Crisis Indicator Data'!H16="x","x",IF('Crisis Indicator Data'!I16="x","x",'Crisis Indicator Data'!I16/'Crisis Indicator Data'!H16))</f>
        <v>0.53901464713715042</v>
      </c>
      <c r="U19" s="238">
        <f t="shared" si="7"/>
        <v>5</v>
      </c>
      <c r="V19" s="238">
        <f t="shared" si="8"/>
        <v>4.9000000000000004</v>
      </c>
      <c r="W19" s="238">
        <f>IF('Crisis Indicator Data'!L16="x","x",IF('Crisis Indicator Data'!L16=0,0,IF(LOG('Crisis Indicator Data'!L16)&lt;W$4,0,IF(LOG('Crisis Indicator Data'!L16)&gt;W$3,5,ROUND(5-(W$3-LOG('Crisis Indicator Data'!L16))/(W$3-W$4)*5,1)))))</f>
        <v>3.9</v>
      </c>
      <c r="X19" s="245">
        <f>IF(OR('Crisis Indicator Data'!L16="x",'Crisis Indicator Data'!H16="x"),"x",'Crisis Indicator Data'!L16/'Crisis Indicator Data'!H16)</f>
        <v>1.4913448735019973E-4</v>
      </c>
      <c r="Y19" s="238">
        <f t="shared" si="9"/>
        <v>5</v>
      </c>
      <c r="Z19" s="238">
        <f t="shared" si="10"/>
        <v>4.5</v>
      </c>
      <c r="AA19" s="238">
        <f t="shared" si="11"/>
        <v>4.7</v>
      </c>
      <c r="AB19" s="246">
        <f t="shared" si="12"/>
        <v>3.7</v>
      </c>
    </row>
    <row r="20" spans="1:28" x14ac:dyDescent="0.25">
      <c r="A20" s="144" t="str">
        <f>'Crisis Indicator Data'!A17</f>
        <v>Boko Haram in Cameroon</v>
      </c>
      <c r="B20" s="145" t="str">
        <f>'Crisis Indicator Data'!B17</f>
        <v>Conflict</v>
      </c>
      <c r="C20" s="145" t="str">
        <f>'Crisis Indicator Data'!C17</f>
        <v>CMR002</v>
      </c>
      <c r="D20" s="145" t="str">
        <f>'Crisis Indicator Data'!D17</f>
        <v>Cameroon</v>
      </c>
      <c r="E20" s="146" t="str">
        <f>'Crisis Indicator Data'!E17</f>
        <v>CMR</v>
      </c>
      <c r="F20" s="244">
        <f>IF('Crisis Indicator Data'!F17="x","x",IF(LOG('Crisis Indicator Data'!F17)&lt;F$4,0,IF(LOG('Crisis Indicator Data'!F17)&gt;F$3,5,ROUND(5-(F$3-LOG('Crisis Indicator Data'!F17))/(F$3-F$4)*5,1))))</f>
        <v>2.6</v>
      </c>
      <c r="G20" s="143">
        <f>IF('Crisis Indicator Data'!F17="x","x",IF(LEN(E20)&gt;3,('Crisis Indicator Data'!F17/VLOOKUP('Impact of the crisis'!$C20,'Regional Crises'!$B$1:$R$66,4,FALSE)),'Crisis Indicator Data'!F17/VLOOKUP('Impact of the crisis'!$E20,'Country Indicator Data'!$B$4:$P$300,15,FALSE)))</f>
        <v>7.248207146030336E-2</v>
      </c>
      <c r="H20" s="238">
        <f t="shared" si="0"/>
        <v>0.3</v>
      </c>
      <c r="I20" s="238">
        <f t="shared" si="1"/>
        <v>1.45</v>
      </c>
      <c r="J20" s="238">
        <f>IF('Crisis Indicator Data'!G17="x","x",IF(LOG('Crisis Indicator Data'!G17)&lt;J$4,0,IF(LOG('Crisis Indicator Data'!G17)&gt;J$3,5,ROUND(5-(J$3-LOG('Crisis Indicator Data'!G17))/(J$3-J$4)*5,1))))</f>
        <v>1.9</v>
      </c>
      <c r="K20" s="143">
        <f>IF('Crisis Indicator Data'!G17="x","x",IF(LEN(E20)&gt;3,('Crisis Indicator Data'!G17/VLOOKUP('Impact of the crisis'!$C20,'Regional Crises'!$B$1:$R$66,5,FALSE)),'Crisis Indicator Data'!G17/VLOOKUP('Impact of the crisis'!$E20,'Country Indicator Data'!$B$4:$P$300,14,FALSE)))</f>
        <v>0.13778985507246377</v>
      </c>
      <c r="L20" s="238">
        <f t="shared" si="2"/>
        <v>0.6</v>
      </c>
      <c r="M20" s="238">
        <f t="shared" si="3"/>
        <v>1.25</v>
      </c>
      <c r="N20" s="238">
        <f t="shared" si="4"/>
        <v>1.4</v>
      </c>
      <c r="O20" s="238">
        <f>IF('Crisis Indicator Data'!H17="x","x",IF('Crisis Indicator Data'!H17=0,0,IF(LOG('Crisis Indicator Data'!H17)&lt;O$4,0,IF(LOG('Crisis Indicator Data'!H17)&gt;O$3,5,ROUND(5-(O$3-LOG('Crisis Indicator Data'!H17))/(O$3-O$4)*5,1)))))</f>
        <v>2.7</v>
      </c>
      <c r="P20" s="143">
        <f>IF('Crisis Indicator Data'!H17="x","x",'Crisis Indicator Data'!H17/'Crisis Indicator Data'!G17)</f>
        <v>0.32763607678148832</v>
      </c>
      <c r="Q20" s="238">
        <f t="shared" si="5"/>
        <v>1.6</v>
      </c>
      <c r="R20" s="238">
        <f t="shared" si="6"/>
        <v>2.1500000000000004</v>
      </c>
      <c r="S20" s="238">
        <f>IF('Crisis Indicator Data'!I17="x","x",IF('Crisis Indicator Data'!I17=0,0,IF(LOG('Crisis Indicator Data'!I17)&lt;S$4,0,IF(LOG('Crisis Indicator Data'!I17)&gt;S$3,5,ROUND(5-(S$3-LOG('Crisis Indicator Data'!I17))/(S$3-S$4)*5,1)))))</f>
        <v>4</v>
      </c>
      <c r="T20" s="143">
        <f>IF('Crisis Indicator Data'!H17="x","x",IF('Crisis Indicator Data'!I17="x","x",'Crisis Indicator Data'!I17/'Crisis Indicator Data'!H17))</f>
        <v>0.51524879614767261</v>
      </c>
      <c r="U20" s="238">
        <f t="shared" si="7"/>
        <v>5</v>
      </c>
      <c r="V20" s="238">
        <f t="shared" si="8"/>
        <v>4.5</v>
      </c>
      <c r="W20" s="238">
        <f>IF('Crisis Indicator Data'!L17="x","x",IF('Crisis Indicator Data'!L17=0,0,IF(LOG('Crisis Indicator Data'!L17)&lt;W$4,0,IF(LOG('Crisis Indicator Data'!L17)&gt;W$3,5,ROUND(5-(W$3-LOG('Crisis Indicator Data'!L17))/(W$3-W$4)*5,1)))))</f>
        <v>3.4</v>
      </c>
      <c r="X20" s="245">
        <f>IF(OR('Crisis Indicator Data'!L17="x",'Crisis Indicator Data'!H17="x"),"x",'Crisis Indicator Data'!L17/'Crisis Indicator Data'!H17)</f>
        <v>1.8860353130016052E-4</v>
      </c>
      <c r="Y20" s="238">
        <f t="shared" si="9"/>
        <v>5</v>
      </c>
      <c r="Z20" s="238">
        <f t="shared" si="10"/>
        <v>4.2</v>
      </c>
      <c r="AA20" s="238">
        <f t="shared" si="11"/>
        <v>4.4000000000000004</v>
      </c>
      <c r="AB20" s="246">
        <f t="shared" si="12"/>
        <v>3.5</v>
      </c>
    </row>
    <row r="21" spans="1:28" x14ac:dyDescent="0.25">
      <c r="A21" s="144" t="str">
        <f>'Crisis Indicator Data'!A18</f>
        <v>Anglophone Crisis in Cameroon</v>
      </c>
      <c r="B21" s="145" t="str">
        <f>'Crisis Indicator Data'!B18</f>
        <v>Conflict</v>
      </c>
      <c r="C21" s="145" t="str">
        <f>'Crisis Indicator Data'!C18</f>
        <v>CMR003</v>
      </c>
      <c r="D21" s="145" t="str">
        <f>'Crisis Indicator Data'!D18</f>
        <v>Cameroon</v>
      </c>
      <c r="E21" s="146" t="str">
        <f>'Crisis Indicator Data'!E18</f>
        <v>CMR</v>
      </c>
      <c r="F21" s="244">
        <f>IF('Crisis Indicator Data'!F18="x","x",IF(LOG('Crisis Indicator Data'!F18)&lt;F$4,0,IF(LOG('Crisis Indicator Data'!F18)&gt;F$3,5,ROUND(5-(F$3-LOG('Crisis Indicator Data'!F18))/(F$3-F$4)*5,1))))</f>
        <v>3.2</v>
      </c>
      <c r="G21" s="143">
        <f>IF('Crisis Indicator Data'!F18="x","x",IF(LEN(E21)&gt;3,('Crisis Indicator Data'!F18/VLOOKUP('Impact of the crisis'!$C21,'Regional Crises'!$B$1:$R$66,4,FALSE)),'Crisis Indicator Data'!F18/VLOOKUP('Impact of the crisis'!$E21,'Country Indicator Data'!$B$4:$P$300,15,FALSE)))</f>
        <v>0.1882866873981934</v>
      </c>
      <c r="H21" s="238">
        <f t="shared" si="0"/>
        <v>0.9</v>
      </c>
      <c r="I21" s="238">
        <f t="shared" si="1"/>
        <v>2.0500000000000003</v>
      </c>
      <c r="J21" s="238">
        <f>IF('Crisis Indicator Data'!G18="x","x",IF(LOG('Crisis Indicator Data'!G18)&lt;J$4,0,IF(LOG('Crisis Indicator Data'!G18)&gt;J$3,5,ROUND(5-(J$3-LOG('Crisis Indicator Data'!G18))/(J$3-J$4)*5,1))))</f>
        <v>3.8</v>
      </c>
      <c r="K21" s="143">
        <f>IF('Crisis Indicator Data'!G18="x","x",IF(LEN(E21)&gt;3,('Crisis Indicator Data'!G18/VLOOKUP('Impact of the crisis'!$C21,'Regional Crises'!$B$1:$R$66,5,FALSE)),'Crisis Indicator Data'!G18/VLOOKUP('Impact of the crisis'!$E21,'Country Indicator Data'!$B$4:$P$300,14,FALSE)))</f>
        <v>0.48818840579710143</v>
      </c>
      <c r="L21" s="238">
        <f t="shared" si="2"/>
        <v>2.4</v>
      </c>
      <c r="M21" s="238">
        <f t="shared" si="3"/>
        <v>3.0999999999999996</v>
      </c>
      <c r="N21" s="238">
        <f t="shared" si="4"/>
        <v>2.6</v>
      </c>
      <c r="O21" s="238">
        <f>IF('Crisis Indicator Data'!H18="x","x",IF('Crisis Indicator Data'!H18=0,0,IF(LOG('Crisis Indicator Data'!H18)&lt;O$4,0,IF(LOG('Crisis Indicator Data'!H18)&gt;O$3,5,ROUND(5-(O$3-LOG('Crisis Indicator Data'!H18))/(O$3-O$4)*5,1)))))</f>
        <v>3</v>
      </c>
      <c r="P21" s="143">
        <f>IF('Crisis Indicator Data'!H18="x","x",'Crisis Indicator Data'!H18/'Crisis Indicator Data'!G18)</f>
        <v>0.15095739943595071</v>
      </c>
      <c r="Q21" s="238">
        <f t="shared" si="5"/>
        <v>0.7</v>
      </c>
      <c r="R21" s="238">
        <f t="shared" si="6"/>
        <v>1.85</v>
      </c>
      <c r="S21" s="238">
        <f>IF('Crisis Indicator Data'!I18="x","x",IF('Crisis Indicator Data'!I18=0,0,IF(LOG('Crisis Indicator Data'!I18)&lt;S$4,0,IF(LOG('Crisis Indicator Data'!I18)&gt;S$3,5,ROUND(5-(S$3-LOG('Crisis Indicator Data'!I18))/(S$3-S$4)*5,1)))))</f>
        <v>4.3</v>
      </c>
      <c r="T21" s="143">
        <f>IF('Crisis Indicator Data'!H18="x","x",IF('Crisis Indicator Data'!I18="x","x",'Crisis Indicator Data'!I18/'Crisis Indicator Data'!H18))</f>
        <v>0.50589970501474923</v>
      </c>
      <c r="U21" s="238">
        <f t="shared" si="7"/>
        <v>5</v>
      </c>
      <c r="V21" s="238">
        <f t="shared" si="8"/>
        <v>4.7</v>
      </c>
      <c r="W21" s="238">
        <f>IF('Crisis Indicator Data'!L18="x","x",IF('Crisis Indicator Data'!L18=0,0,IF(LOG('Crisis Indicator Data'!L18)&lt;W$4,0,IF(LOG('Crisis Indicator Data'!L18)&gt;W$3,5,ROUND(5-(W$3-LOG('Crisis Indicator Data'!L18))/(W$3-W$4)*5,1)))))</f>
        <v>3.6</v>
      </c>
      <c r="X21" s="245">
        <f>IF(OR('Crisis Indicator Data'!L18="x",'Crisis Indicator Data'!H18="x"),"x",'Crisis Indicator Data'!L18/'Crisis Indicator Data'!H18)</f>
        <v>1.5830875122910522E-4</v>
      </c>
      <c r="Y21" s="238">
        <f t="shared" si="9"/>
        <v>5</v>
      </c>
      <c r="Z21" s="238">
        <f t="shared" si="10"/>
        <v>4.3</v>
      </c>
      <c r="AA21" s="238">
        <f t="shared" si="11"/>
        <v>4.5</v>
      </c>
      <c r="AB21" s="246">
        <f t="shared" si="12"/>
        <v>3.5</v>
      </c>
    </row>
    <row r="22" spans="1:28" x14ac:dyDescent="0.25">
      <c r="A22" s="144" t="str">
        <f>'Crisis Indicator Data'!A19</f>
        <v>CAR refugees in Cameroon</v>
      </c>
      <c r="B22" s="145" t="str">
        <f>'Crisis Indicator Data'!B19</f>
        <v>Conflict,Displacement</v>
      </c>
      <c r="C22" s="145" t="str">
        <f>'Crisis Indicator Data'!C19</f>
        <v>CMR004</v>
      </c>
      <c r="D22" s="145" t="str">
        <f>'Crisis Indicator Data'!D19</f>
        <v>Cameroon</v>
      </c>
      <c r="E22" s="146" t="str">
        <f>'Crisis Indicator Data'!E19</f>
        <v>CMR</v>
      </c>
      <c r="F22" s="244">
        <f>IF('Crisis Indicator Data'!F19="x","x",IF(LOG('Crisis Indicator Data'!F19)&lt;F$4,0,IF(LOG('Crisis Indicator Data'!F19)&gt;F$3,5,ROUND(5-(F$3-LOG('Crisis Indicator Data'!F19))/(F$3-F$4)*5,1))))</f>
        <v>3.8</v>
      </c>
      <c r="G22" s="143">
        <f>IF('Crisis Indicator Data'!F19="x","x",IF(LEN(E22)&gt;3,('Crisis Indicator Data'!F19/VLOOKUP('Impact of the crisis'!$C22,'Regional Crises'!$B$1:$R$66,4,FALSE)),'Crisis Indicator Data'!F19/VLOOKUP('Impact of the crisis'!$E22,'Country Indicator Data'!$B$4:$P$300,15,FALSE)))</f>
        <v>0.42717945463391932</v>
      </c>
      <c r="H22" s="238">
        <f t="shared" si="0"/>
        <v>2.1</v>
      </c>
      <c r="I22" s="238">
        <f t="shared" si="1"/>
        <v>2.95</v>
      </c>
      <c r="J22" s="238">
        <f>IF('Crisis Indicator Data'!G19="x","x",IF(LOG('Crisis Indicator Data'!G19)&lt;J$4,0,IF(LOG('Crisis Indicator Data'!G19)&gt;J$3,5,ROUND(5-(J$3-LOG('Crisis Indicator Data'!G19))/(J$3-J$4)*5,1))))</f>
        <v>2.5</v>
      </c>
      <c r="K22" s="143">
        <f>IF('Crisis Indicator Data'!G19="x","x",IF(LEN(E22)&gt;3,('Crisis Indicator Data'!G19/VLOOKUP('Impact of the crisis'!$C22,'Regional Crises'!$B$1:$R$66,5,FALSE)),'Crisis Indicator Data'!G19/VLOOKUP('Impact of the crisis'!$E22,'Country Indicator Data'!$B$4:$P$300,14,FALSE)))</f>
        <v>0.20499999999999999</v>
      </c>
      <c r="L22" s="238">
        <f t="shared" si="2"/>
        <v>1</v>
      </c>
      <c r="M22" s="238">
        <f t="shared" si="3"/>
        <v>1.75</v>
      </c>
      <c r="N22" s="238">
        <f t="shared" si="4"/>
        <v>2.4</v>
      </c>
      <c r="O22" s="238">
        <f>IF('Crisis Indicator Data'!H19="x","x",IF('Crisis Indicator Data'!H19=0,0,IF(LOG('Crisis Indicator Data'!H19)&lt;O$4,0,IF(LOG('Crisis Indicator Data'!H19)&gt;O$3,5,ROUND(5-(O$3-LOG('Crisis Indicator Data'!H19))/(O$3-O$4)*5,1)))))</f>
        <v>2</v>
      </c>
      <c r="P22" s="143">
        <f>IF('Crisis Indicator Data'!H19="x","x",'Crisis Indicator Data'!H19/'Crisis Indicator Data'!G19)</f>
        <v>8.3951926475786504E-2</v>
      </c>
      <c r="Q22" s="238">
        <f t="shared" si="5"/>
        <v>0.4</v>
      </c>
      <c r="R22" s="238">
        <f t="shared" si="6"/>
        <v>1.2</v>
      </c>
      <c r="S22" s="238">
        <f>IF('Crisis Indicator Data'!I19="x","x",IF('Crisis Indicator Data'!I19=0,0,IF(LOG('Crisis Indicator Data'!I19)&lt;S$4,0,IF(LOG('Crisis Indicator Data'!I19)&gt;S$3,5,ROUND(5-(S$3-LOG('Crisis Indicator Data'!I19))/(S$3-S$4)*5,1)))))</f>
        <v>3.6</v>
      </c>
      <c r="T22" s="143">
        <f>IF('Crisis Indicator Data'!H19="x","x",IF('Crisis Indicator Data'!I19="x","x",'Crisis Indicator Data'!I19/'Crisis Indicator Data'!H19))</f>
        <v>0.74315789473684213</v>
      </c>
      <c r="U22" s="238">
        <f t="shared" si="7"/>
        <v>5</v>
      </c>
      <c r="V22" s="238">
        <f t="shared" si="8"/>
        <v>4.3</v>
      </c>
      <c r="W22" s="238">
        <f>IF('Crisis Indicator Data'!L19="x","x",IF('Crisis Indicator Data'!L19=0,0,IF(LOG('Crisis Indicator Data'!L19)&lt;W$4,0,IF(LOG('Crisis Indicator Data'!L19)&gt;W$3,5,ROUND(5-(W$3-LOG('Crisis Indicator Data'!L19))/(W$3-W$4)*5,1)))))</f>
        <v>1.9</v>
      </c>
      <c r="X22" s="245">
        <f>IF(OR('Crisis Indicator Data'!L19="x",'Crisis Indicator Data'!H19="x"),"x",'Crisis Indicator Data'!L19/'Crisis Indicator Data'!H19)</f>
        <v>4.6315789473684214E-5</v>
      </c>
      <c r="Y22" s="238">
        <f t="shared" si="9"/>
        <v>2.2999999999999998</v>
      </c>
      <c r="Z22" s="238">
        <f t="shared" si="10"/>
        <v>2.1</v>
      </c>
      <c r="AA22" s="238">
        <f t="shared" si="11"/>
        <v>3.4</v>
      </c>
      <c r="AB22" s="246">
        <f t="shared" si="12"/>
        <v>2.5</v>
      </c>
    </row>
    <row r="23" spans="1:28" x14ac:dyDescent="0.25">
      <c r="A23" s="144" t="str">
        <f>'Crisis Indicator Data'!A20</f>
        <v>Complex crisis in DRC</v>
      </c>
      <c r="B23" s="145" t="str">
        <f>'Crisis Indicator Data'!B20</f>
        <v>Conflict,Displacement,Socio-political</v>
      </c>
      <c r="C23" s="145" t="str">
        <f>'Crisis Indicator Data'!C20</f>
        <v>COD001</v>
      </c>
      <c r="D23" s="145" t="str">
        <f>'Crisis Indicator Data'!D20</f>
        <v>DRC</v>
      </c>
      <c r="E23" s="146" t="str">
        <f>'Crisis Indicator Data'!E20</f>
        <v>COD</v>
      </c>
      <c r="F23" s="244">
        <f>IF('Crisis Indicator Data'!F20="x","x",IF(LOG('Crisis Indicator Data'!F20)&lt;F$4,0,IF(LOG('Crisis Indicator Data'!F20)&gt;F$3,5,ROUND(5-(F$3-LOG('Crisis Indicator Data'!F20))/(F$3-F$4)*5,1))))</f>
        <v>5</v>
      </c>
      <c r="G23" s="143">
        <f>IF('Crisis Indicator Data'!F20="x","x",IF(LEN(E23)&gt;3,('Crisis Indicator Data'!F20/VLOOKUP('Impact of the crisis'!$C23,'Regional Crises'!$B$1:$R$66,4,FALSE)),'Crisis Indicator Data'!F20/VLOOKUP('Impact of the crisis'!$E23,'Country Indicator Data'!$B$4:$P$300,15,FALSE)))</f>
        <v>0.99999911779625505</v>
      </c>
      <c r="H23" s="238">
        <f t="shared" si="0"/>
        <v>5</v>
      </c>
      <c r="I23" s="238">
        <f t="shared" si="1"/>
        <v>5</v>
      </c>
      <c r="J23" s="238">
        <f>IF('Crisis Indicator Data'!G20="x","x",IF(LOG('Crisis Indicator Data'!G20)&lt;J$4,0,IF(LOG('Crisis Indicator Data'!G20)&gt;J$3,5,ROUND(5-(J$3-LOG('Crisis Indicator Data'!G20))/(J$3-J$4)*5,1))))</f>
        <v>5</v>
      </c>
      <c r="K23" s="143">
        <f>IF('Crisis Indicator Data'!G20="x","x",IF(LEN(E23)&gt;3,('Crisis Indicator Data'!G20/VLOOKUP('Impact of the crisis'!$C23,'Regional Crises'!$B$1:$R$66,5,FALSE)),'Crisis Indicator Data'!G20/VLOOKUP('Impact of the crisis'!$E23,'Country Indicator Data'!$B$4:$P$300,14,FALSE)))</f>
        <v>1</v>
      </c>
      <c r="L23" s="238">
        <f t="shared" si="2"/>
        <v>5</v>
      </c>
      <c r="M23" s="238">
        <f t="shared" si="3"/>
        <v>5</v>
      </c>
      <c r="N23" s="238">
        <f t="shared" si="4"/>
        <v>5</v>
      </c>
      <c r="O23" s="238">
        <f>IF('Crisis Indicator Data'!H20="x","x",IF('Crisis Indicator Data'!H20=0,0,IF(LOG('Crisis Indicator Data'!H20)&lt;O$4,0,IF(LOG('Crisis Indicator Data'!H20)&gt;O$3,5,ROUND(5-(O$3-LOG('Crisis Indicator Data'!H20))/(O$3-O$4)*5,1)))))</f>
        <v>4.8</v>
      </c>
      <c r="P23" s="143">
        <f>IF('Crisis Indicator Data'!H20="x","x",'Crisis Indicator Data'!H20/'Crisis Indicator Data'!G20)</f>
        <v>0.24012882205041763</v>
      </c>
      <c r="Q23" s="238">
        <f t="shared" si="5"/>
        <v>1.2</v>
      </c>
      <c r="R23" s="238">
        <f t="shared" si="6"/>
        <v>3</v>
      </c>
      <c r="S23" s="238">
        <f>IF('Crisis Indicator Data'!I20="x","x",IF('Crisis Indicator Data'!I20=0,0,IF(LOG('Crisis Indicator Data'!I20)&lt;S$4,0,IF(LOG('Crisis Indicator Data'!I20)&gt;S$3,5,ROUND(5-(S$3-LOG('Crisis Indicator Data'!I20))/(S$3-S$4)*5,1)))))</f>
        <v>5</v>
      </c>
      <c r="T23" s="143">
        <f>IF('Crisis Indicator Data'!H20="x","x",IF('Crisis Indicator Data'!I20="x","x",'Crisis Indicator Data'!I20/'Crisis Indicator Data'!H20))</f>
        <v>0.35674509803921567</v>
      </c>
      <c r="U23" s="238">
        <f t="shared" si="7"/>
        <v>5</v>
      </c>
      <c r="V23" s="238">
        <f t="shared" si="8"/>
        <v>5</v>
      </c>
      <c r="W23" s="238">
        <f>IF('Crisis Indicator Data'!L20="x","x",IF('Crisis Indicator Data'!L20=0,0,IF(LOG('Crisis Indicator Data'!L20)&lt;W$4,0,IF(LOG('Crisis Indicator Data'!L20)&gt;W$3,5,ROUND(5-(W$3-LOG('Crisis Indicator Data'!L20))/(W$3-W$4)*5,1)))))</f>
        <v>4.9000000000000004</v>
      </c>
      <c r="X23" s="245">
        <f>IF(OR('Crisis Indicator Data'!L20="x",'Crisis Indicator Data'!H20="x"),"x",'Crisis Indicator Data'!L20/'Crisis Indicator Data'!H20)</f>
        <v>1.0815686274509805E-4</v>
      </c>
      <c r="Y23" s="238">
        <f t="shared" si="9"/>
        <v>5</v>
      </c>
      <c r="Z23" s="238">
        <f t="shared" si="10"/>
        <v>5</v>
      </c>
      <c r="AA23" s="238">
        <f t="shared" si="11"/>
        <v>5</v>
      </c>
      <c r="AB23" s="246">
        <f t="shared" si="12"/>
        <v>4.2</v>
      </c>
    </row>
    <row r="24" spans="1:28" x14ac:dyDescent="0.25">
      <c r="A24" s="144" t="str">
        <f>'Crisis Indicator Data'!A21</f>
        <v>Complex crisis in Congo</v>
      </c>
      <c r="B24" s="145" t="str">
        <f>'Crisis Indicator Data'!B21</f>
        <v>Conflict</v>
      </c>
      <c r="C24" s="145" t="str">
        <f>'Crisis Indicator Data'!C21</f>
        <v>COG001</v>
      </c>
      <c r="D24" s="145" t="str">
        <f>'Crisis Indicator Data'!D21</f>
        <v>Congo</v>
      </c>
      <c r="E24" s="146" t="str">
        <f>'Crisis Indicator Data'!E21</f>
        <v>COG</v>
      </c>
      <c r="F24" s="244">
        <f>IF('Crisis Indicator Data'!F21="x","x",IF(LOG('Crisis Indicator Data'!F21)&lt;F$4,0,IF(LOG('Crisis Indicator Data'!F21)&gt;F$3,5,ROUND(5-(F$3-LOG('Crisis Indicator Data'!F21))/(F$3-F$4)*5,1))))</f>
        <v>4.2</v>
      </c>
      <c r="G24" s="143">
        <f>IF('Crisis Indicator Data'!F21="x","x",IF(LEN(E24)&gt;3,('Crisis Indicator Data'!F21/VLOOKUP('Impact of the crisis'!$C24,'Regional Crises'!$B$1:$R$66,4,FALSE)),'Crisis Indicator Data'!F21/VLOOKUP('Impact of the crisis'!$E24,'Country Indicator Data'!$B$4:$P$300,15,FALSE)))</f>
        <v>1</v>
      </c>
      <c r="H24" s="238">
        <f t="shared" si="0"/>
        <v>5</v>
      </c>
      <c r="I24" s="238">
        <f t="shared" si="1"/>
        <v>4.5999999999999996</v>
      </c>
      <c r="J24" s="238">
        <f>IF('Crisis Indicator Data'!G21="x","x",IF(LOG('Crisis Indicator Data'!G21)&lt;J$4,0,IF(LOG('Crisis Indicator Data'!G21)&gt;J$3,5,ROUND(5-(J$3-LOG('Crisis Indicator Data'!G21))/(J$3-J$4)*5,1))))</f>
        <v>0</v>
      </c>
      <c r="K24" s="143">
        <f>IF('Crisis Indicator Data'!G21="x","x",IF(LEN(E24)&gt;3,('Crisis Indicator Data'!G21/VLOOKUP('Impact of the crisis'!$C24,'Regional Crises'!$B$1:$R$66,5,FALSE)),'Crisis Indicator Data'!G21/VLOOKUP('Impact of the crisis'!$E24,'Country Indicator Data'!$B$4:$P$300,14,FALSE)))</f>
        <v>0.11293103448275862</v>
      </c>
      <c r="L24" s="238">
        <f t="shared" si="2"/>
        <v>0.5</v>
      </c>
      <c r="M24" s="238">
        <f t="shared" si="3"/>
        <v>0.25</v>
      </c>
      <c r="N24" s="238">
        <f t="shared" si="4"/>
        <v>3.1</v>
      </c>
      <c r="O24" s="238">
        <f>IF('Crisis Indicator Data'!H21="x","x",IF('Crisis Indicator Data'!H21=0,0,IF(LOG('Crisis Indicator Data'!H21)&lt;O$4,0,IF(LOG('Crisis Indicator Data'!H21)&gt;O$3,5,ROUND(5-(O$3-LOG('Crisis Indicator Data'!H21))/(O$3-O$4)*5,1)))))</f>
        <v>1.6</v>
      </c>
      <c r="P24" s="143">
        <f>IF('Crisis Indicator Data'!H21="x","x",'Crisis Indicator Data'!H21/'Crisis Indicator Data'!G21)</f>
        <v>0.42748091603053434</v>
      </c>
      <c r="Q24" s="238">
        <f t="shared" si="5"/>
        <v>2.1</v>
      </c>
      <c r="R24" s="238">
        <f t="shared" si="6"/>
        <v>1.85</v>
      </c>
      <c r="S24" s="238">
        <f>IF('Crisis Indicator Data'!I21="x","x",IF('Crisis Indicator Data'!I21=0,0,IF(LOG('Crisis Indicator Data'!I21)&lt;S$4,0,IF(LOG('Crisis Indicator Data'!I21)&gt;S$3,5,ROUND(5-(S$3-LOG('Crisis Indicator Data'!I21))/(S$3-S$4)*5,1)))))</f>
        <v>2</v>
      </c>
      <c r="T24" s="143">
        <f>IF('Crisis Indicator Data'!H21="x","x",IF('Crisis Indicator Data'!I21="x","x",'Crisis Indicator Data'!I21/'Crisis Indicator Data'!H21))</f>
        <v>9.285714285714286E-2</v>
      </c>
      <c r="U24" s="238">
        <f t="shared" si="7"/>
        <v>3.1</v>
      </c>
      <c r="V24" s="238">
        <f t="shared" si="8"/>
        <v>2.6</v>
      </c>
      <c r="W24" s="238">
        <f>IF('Crisis Indicator Data'!L21="x","x",IF('Crisis Indicator Data'!L21=0,0,IF(LOG('Crisis Indicator Data'!L21)&lt;W$4,0,IF(LOG('Crisis Indicator Data'!L21)&gt;W$3,5,ROUND(5-(W$3-LOG('Crisis Indicator Data'!L21))/(W$3-W$4)*5,1)))))</f>
        <v>1.7</v>
      </c>
      <c r="X24" s="245">
        <f>IF(OR('Crisis Indicator Data'!L21="x",'Crisis Indicator Data'!H21="x"),"x",'Crisis Indicator Data'!L21/'Crisis Indicator Data'!H21)</f>
        <v>5.3571428571428569E-5</v>
      </c>
      <c r="Y24" s="238">
        <f t="shared" si="9"/>
        <v>2.7</v>
      </c>
      <c r="Z24" s="238">
        <f t="shared" si="10"/>
        <v>2.2000000000000002</v>
      </c>
      <c r="AA24" s="238">
        <f t="shared" si="11"/>
        <v>2.4</v>
      </c>
      <c r="AB24" s="246">
        <f t="shared" si="12"/>
        <v>2.1</v>
      </c>
    </row>
    <row r="25" spans="1:28" x14ac:dyDescent="0.25">
      <c r="A25" s="144" t="str">
        <f>'Crisis Indicator Data'!A22</f>
        <v>Complex crisis in Colombia</v>
      </c>
      <c r="B25" s="145" t="str">
        <f>'Crisis Indicator Data'!B22</f>
        <v>Socio-political,Conflict,Violence,Floods,Displacement</v>
      </c>
      <c r="C25" s="145" t="str">
        <f>'Crisis Indicator Data'!C22</f>
        <v>COL001</v>
      </c>
      <c r="D25" s="145" t="str">
        <f>'Crisis Indicator Data'!D22</f>
        <v>Colombia</v>
      </c>
      <c r="E25" s="146" t="str">
        <f>'Crisis Indicator Data'!E22</f>
        <v>COL</v>
      </c>
      <c r="F25" s="244">
        <f>IF('Crisis Indicator Data'!F22="x","x",IF(LOG('Crisis Indicator Data'!F22)&lt;F$4,0,IF(LOG('Crisis Indicator Data'!F22)&gt;F$3,5,ROUND(5-(F$3-LOG('Crisis Indicator Data'!F22))/(F$3-F$4)*5,1))))</f>
        <v>5</v>
      </c>
      <c r="G25" s="143">
        <f>IF('Crisis Indicator Data'!F22="x","x",IF(LEN(E25)&gt;3,('Crisis Indicator Data'!F22/VLOOKUP('Impact of the crisis'!$C25,'Regional Crises'!$B$1:$R$66,4,FALSE)),'Crisis Indicator Data'!F22/VLOOKUP('Impact of the crisis'!$E25,'Country Indicator Data'!$B$4:$P$300,15,FALSE)))</f>
        <v>1</v>
      </c>
      <c r="H25" s="238">
        <f t="shared" si="0"/>
        <v>5</v>
      </c>
      <c r="I25" s="238">
        <f t="shared" si="1"/>
        <v>5</v>
      </c>
      <c r="J25" s="238">
        <f>IF('Crisis Indicator Data'!G22="x","x",IF(LOG('Crisis Indicator Data'!G22)&lt;J$4,0,IF(LOG('Crisis Indicator Data'!G22)&gt;J$3,5,ROUND(5-(J$3-LOG('Crisis Indicator Data'!G22))/(J$3-J$4)*5,1))))</f>
        <v>5</v>
      </c>
      <c r="K25" s="143">
        <f>IF('Crisis Indicator Data'!G22="x","x",IF(LEN(E25)&gt;3,('Crisis Indicator Data'!G22/VLOOKUP('Impact of the crisis'!$C25,'Regional Crises'!$B$1:$R$66,5,FALSE)),'Crisis Indicator Data'!G22/VLOOKUP('Impact of the crisis'!$E25,'Country Indicator Data'!$B$4:$P$300,14,FALSE)))</f>
        <v>1</v>
      </c>
      <c r="L25" s="238">
        <f t="shared" si="2"/>
        <v>5</v>
      </c>
      <c r="M25" s="238">
        <f t="shared" si="3"/>
        <v>5</v>
      </c>
      <c r="N25" s="238">
        <f t="shared" si="4"/>
        <v>5</v>
      </c>
      <c r="O25" s="238">
        <f>IF('Crisis Indicator Data'!H22="x","x",IF('Crisis Indicator Data'!H22=0,0,IF(LOG('Crisis Indicator Data'!H22)&lt;O$4,0,IF(LOG('Crisis Indicator Data'!H22)&gt;O$3,5,ROUND(5-(O$3-LOG('Crisis Indicator Data'!H22))/(O$3-O$4)*5,1)))))</f>
        <v>4.2</v>
      </c>
      <c r="P25" s="143">
        <f>IF('Crisis Indicator Data'!H22="x","x",'Crisis Indicator Data'!H22/'Crisis Indicator Data'!G22)</f>
        <v>0.21764705882352942</v>
      </c>
      <c r="Q25" s="238">
        <f t="shared" si="5"/>
        <v>1</v>
      </c>
      <c r="R25" s="238">
        <f t="shared" si="6"/>
        <v>2.6</v>
      </c>
      <c r="S25" s="238">
        <f>IF('Crisis Indicator Data'!I22="x","x",IF('Crisis Indicator Data'!I22=0,0,IF(LOG('Crisis Indicator Data'!I22)&lt;S$4,0,IF(LOG('Crisis Indicator Data'!I22)&gt;S$3,5,ROUND(5-(S$3-LOG('Crisis Indicator Data'!I22))/(S$3-S$4)*5,1)))))</f>
        <v>5</v>
      </c>
      <c r="T25" s="143">
        <f>IF('Crisis Indicator Data'!H22="x","x",IF('Crisis Indicator Data'!I22="x","x",'Crisis Indicator Data'!I22/'Crisis Indicator Data'!H22))</f>
        <v>0.47162162162162163</v>
      </c>
      <c r="U25" s="238">
        <f t="shared" si="7"/>
        <v>5</v>
      </c>
      <c r="V25" s="238">
        <f t="shared" si="8"/>
        <v>5</v>
      </c>
      <c r="W25" s="238">
        <f>IF('Crisis Indicator Data'!L22="x","x",IF('Crisis Indicator Data'!L22=0,0,IF(LOG('Crisis Indicator Data'!L22)&lt;W$4,0,IF(LOG('Crisis Indicator Data'!L22)&gt;W$3,5,ROUND(5-(W$3-LOG('Crisis Indicator Data'!L22))/(W$3-W$4)*5,1)))))</f>
        <v>4.2</v>
      </c>
      <c r="X25" s="245">
        <f>IF(OR('Crisis Indicator Data'!L22="x",'Crisis Indicator Data'!H22="x"),"x",'Crisis Indicator Data'!L22/'Crisis Indicator Data'!H22)</f>
        <v>7.9819819819819821E-5</v>
      </c>
      <c r="Y25" s="238">
        <f t="shared" si="9"/>
        <v>4</v>
      </c>
      <c r="Z25" s="238">
        <f t="shared" si="10"/>
        <v>4.0999999999999996</v>
      </c>
      <c r="AA25" s="238">
        <f t="shared" si="11"/>
        <v>4.5999999999999996</v>
      </c>
      <c r="AB25" s="246">
        <f t="shared" si="12"/>
        <v>3.8</v>
      </c>
    </row>
    <row r="26" spans="1:28" x14ac:dyDescent="0.25">
      <c r="A26" s="144" t="str">
        <f>'Crisis Indicator Data'!A23</f>
        <v>Venezuela displacement in Colombia</v>
      </c>
      <c r="B26" s="145" t="str">
        <f>'Crisis Indicator Data'!B23</f>
        <v>Displacement</v>
      </c>
      <c r="C26" s="145" t="str">
        <f>'Crisis Indicator Data'!C23</f>
        <v>COL002</v>
      </c>
      <c r="D26" s="145" t="str">
        <f>'Crisis Indicator Data'!D23</f>
        <v>Colombia</v>
      </c>
      <c r="E26" s="146" t="str">
        <f>'Crisis Indicator Data'!E23</f>
        <v>COL</v>
      </c>
      <c r="F26" s="244">
        <f>IF('Crisis Indicator Data'!F23="x","x",IF(LOG('Crisis Indicator Data'!F23)&lt;F$4,0,IF(LOG('Crisis Indicator Data'!F23)&gt;F$3,5,ROUND(5-(F$3-LOG('Crisis Indicator Data'!F23))/(F$3-F$4)*5,1))))</f>
        <v>5</v>
      </c>
      <c r="G26" s="143">
        <f>IF('Crisis Indicator Data'!F23="x","x",IF(LEN(E26)&gt;3,('Crisis Indicator Data'!F23/VLOOKUP('Impact of the crisis'!$C26,'Regional Crises'!$B$1:$R$66,4,FALSE)),'Crisis Indicator Data'!F23/VLOOKUP('Impact of the crisis'!$E26,'Country Indicator Data'!$B$4:$P$300,15,FALSE)))</f>
        <v>1</v>
      </c>
      <c r="H26" s="238">
        <f t="shared" si="0"/>
        <v>5</v>
      </c>
      <c r="I26" s="238">
        <f t="shared" si="1"/>
        <v>5</v>
      </c>
      <c r="J26" s="238">
        <f>IF('Crisis Indicator Data'!G23="x","x",IF(LOG('Crisis Indicator Data'!G23)&lt;J$4,0,IF(LOG('Crisis Indicator Data'!G23)&gt;J$3,5,ROUND(5-(J$3-LOG('Crisis Indicator Data'!G23))/(J$3-J$4)*5,1))))</f>
        <v>4.7</v>
      </c>
      <c r="K26" s="143">
        <f>IF('Crisis Indicator Data'!G23="x","x",IF(LEN(E26)&gt;3,('Crisis Indicator Data'!G23/VLOOKUP('Impact of the crisis'!$C26,'Regional Crises'!$B$1:$R$66,5,FALSE)),'Crisis Indicator Data'!G23/VLOOKUP('Impact of the crisis'!$E26,'Country Indicator Data'!$B$4:$P$300,14,FALSE)))</f>
        <v>0.51494117647058824</v>
      </c>
      <c r="L26" s="238">
        <f t="shared" si="2"/>
        <v>2.6</v>
      </c>
      <c r="M26" s="238">
        <f t="shared" si="3"/>
        <v>3.6500000000000004</v>
      </c>
      <c r="N26" s="238">
        <f t="shared" si="4"/>
        <v>4.4000000000000004</v>
      </c>
      <c r="O26" s="238">
        <f>IF('Crisis Indicator Data'!H23="x","x",IF('Crisis Indicator Data'!H23=0,0,IF(LOG('Crisis Indicator Data'!H23)&lt;O$4,0,IF(LOG('Crisis Indicator Data'!H23)&gt;O$3,5,ROUND(5-(O$3-LOG('Crisis Indicator Data'!H23))/(O$3-O$4)*5,1)))))</f>
        <v>3.7</v>
      </c>
      <c r="P26" s="143">
        <f>IF('Crisis Indicator Data'!H23="x","x",'Crisis Indicator Data'!H23/'Crisis Indicator Data'!G23)</f>
        <v>0.21148427385576118</v>
      </c>
      <c r="Q26" s="238">
        <f t="shared" si="5"/>
        <v>1</v>
      </c>
      <c r="R26" s="238">
        <f t="shared" si="6"/>
        <v>2.35</v>
      </c>
      <c r="S26" s="238">
        <f>IF('Crisis Indicator Data'!I23="x","x",IF('Crisis Indicator Data'!I23=0,0,IF(LOG('Crisis Indicator Data'!I23)&lt;S$4,0,IF(LOG('Crisis Indicator Data'!I23)&gt;S$3,5,ROUND(5-(S$3-LOG('Crisis Indicator Data'!I23))/(S$3-S$4)*5,1)))))</f>
        <v>4.8</v>
      </c>
      <c r="T26" s="143">
        <f>IF('Crisis Indicator Data'!H23="x","x",IF('Crisis Indicator Data'!I23="x","x",'Crisis Indicator Data'!I23/'Crisis Indicator Data'!H23))</f>
        <v>0.44616492617933023</v>
      </c>
      <c r="U26" s="238">
        <f t="shared" si="7"/>
        <v>5</v>
      </c>
      <c r="V26" s="238">
        <f t="shared" si="8"/>
        <v>4.9000000000000004</v>
      </c>
      <c r="W26" s="238" t="str">
        <f>IF('Crisis Indicator Data'!L23="x","x",IF('Crisis Indicator Data'!L23=0,0,IF(LOG('Crisis Indicator Data'!L23)&lt;W$4,0,IF(LOG('Crisis Indicator Data'!L23)&gt;W$3,5,ROUND(5-(W$3-LOG('Crisis Indicator Data'!L23))/(W$3-W$4)*5,1)))))</f>
        <v>x</v>
      </c>
      <c r="X26" s="245" t="str">
        <f>IF(OR('Crisis Indicator Data'!L23="x",'Crisis Indicator Data'!H23="x"),"x",'Crisis Indicator Data'!L23/'Crisis Indicator Data'!H23)</f>
        <v>x</v>
      </c>
      <c r="Y26" s="238" t="str">
        <f t="shared" si="9"/>
        <v>x</v>
      </c>
      <c r="Z26" s="238" t="str">
        <f t="shared" si="10"/>
        <v>x</v>
      </c>
      <c r="AA26" s="238">
        <f t="shared" si="11"/>
        <v>4.9000000000000004</v>
      </c>
      <c r="AB26" s="246">
        <f t="shared" si="12"/>
        <v>4</v>
      </c>
    </row>
    <row r="27" spans="1:28" x14ac:dyDescent="0.25">
      <c r="A27" s="144" t="str">
        <f>'Crisis Indicator Data'!A24</f>
        <v>Nicaraguan refugees in Costa Rica</v>
      </c>
      <c r="B27" s="145" t="str">
        <f>'Crisis Indicator Data'!B24</f>
        <v>Displacement</v>
      </c>
      <c r="C27" s="145" t="str">
        <f>'Crisis Indicator Data'!C24</f>
        <v>CRI002</v>
      </c>
      <c r="D27" s="145" t="str">
        <f>'Crisis Indicator Data'!D24</f>
        <v>Costa Rica</v>
      </c>
      <c r="E27" s="146" t="str">
        <f>'Crisis Indicator Data'!E24</f>
        <v>CRI</v>
      </c>
      <c r="F27" s="244">
        <f>IF('Crisis Indicator Data'!F24="x","x",IF(LOG('Crisis Indicator Data'!F24)&lt;F$4,0,IF(LOG('Crisis Indicator Data'!F24)&gt;F$3,5,ROUND(5-(F$3-LOG('Crisis Indicator Data'!F24))/(F$3-F$4)*5,1))))</f>
        <v>1.1000000000000001</v>
      </c>
      <c r="G27" s="143">
        <f>IF('Crisis Indicator Data'!F24="x","x",IF(LEN(E27)&gt;3,('Crisis Indicator Data'!F24/VLOOKUP('Impact of the crisis'!$C27,'Regional Crises'!$B$1:$R$66,4,FALSE)),'Crisis Indicator Data'!F24/VLOOKUP('Impact of the crisis'!$E27,'Country Indicator Data'!$B$4:$P$300,15,FALSE)))</f>
        <v>8.7387387387387383E-2</v>
      </c>
      <c r="H27" s="238">
        <f t="shared" si="0"/>
        <v>0.3</v>
      </c>
      <c r="I27" s="238">
        <f t="shared" si="1"/>
        <v>0.70000000000000007</v>
      </c>
      <c r="J27" s="238">
        <f>IF('Crisis Indicator Data'!G24="x","x",IF(LOG('Crisis Indicator Data'!G24)&lt;J$4,0,IF(LOG('Crisis Indicator Data'!G24)&gt;J$3,5,ROUND(5-(J$3-LOG('Crisis Indicator Data'!G24))/(J$3-J$4)*5,1))))</f>
        <v>0.2</v>
      </c>
      <c r="K27" s="143">
        <f>IF('Crisis Indicator Data'!G24="x","x",IF(LEN(E27)&gt;3,('Crisis Indicator Data'!G24/VLOOKUP('Impact of the crisis'!$C27,'Regional Crises'!$B$1:$R$66,5,FALSE)),'Crisis Indicator Data'!G24/VLOOKUP('Impact of the crisis'!$E27,'Country Indicator Data'!$B$4:$P$300,14,FALSE)))</f>
        <v>0.21118359739049394</v>
      </c>
      <c r="L27" s="238">
        <f t="shared" si="2"/>
        <v>1</v>
      </c>
      <c r="M27" s="238">
        <f t="shared" si="3"/>
        <v>0.6</v>
      </c>
      <c r="N27" s="238">
        <f t="shared" si="4"/>
        <v>0.7</v>
      </c>
      <c r="O27" s="238">
        <f>IF('Crisis Indicator Data'!H24="x","x",IF('Crisis Indicator Data'!H24=0,0,IF(LOG('Crisis Indicator Data'!H24)&lt;O$4,0,IF(LOG('Crisis Indicator Data'!H24)&gt;O$3,5,ROUND(5-(O$3-LOG('Crisis Indicator Data'!H24))/(O$3-O$4)*5,1)))))</f>
        <v>1.4</v>
      </c>
      <c r="P27" s="143">
        <f>IF('Crisis Indicator Data'!H24="x","x",'Crisis Indicator Data'!H24/'Crisis Indicator Data'!G24)</f>
        <v>0.20035304501323919</v>
      </c>
      <c r="Q27" s="238">
        <f t="shared" si="5"/>
        <v>1</v>
      </c>
      <c r="R27" s="238">
        <f t="shared" si="6"/>
        <v>1.2</v>
      </c>
      <c r="S27" s="238">
        <f>IF('Crisis Indicator Data'!I24="x","x",IF('Crisis Indicator Data'!I24=0,0,IF(LOG('Crisis Indicator Data'!I24)&lt;S$4,0,IF(LOG('Crisis Indicator Data'!I24)&gt;S$3,5,ROUND(5-(S$3-LOG('Crisis Indicator Data'!I24))/(S$3-S$4)*5,1)))))</f>
        <v>3.2</v>
      </c>
      <c r="T27" s="143">
        <f>IF('Crisis Indicator Data'!H24="x","x",IF('Crisis Indicator Data'!I24="x","x",'Crisis Indicator Data'!I24/'Crisis Indicator Data'!H24))</f>
        <v>0.79295154185022021</v>
      </c>
      <c r="U27" s="238">
        <f t="shared" si="7"/>
        <v>5</v>
      </c>
      <c r="V27" s="238">
        <f t="shared" si="8"/>
        <v>4.0999999999999996</v>
      </c>
      <c r="W27" s="238" t="str">
        <f>IF('Crisis Indicator Data'!L24="x","x",IF('Crisis Indicator Data'!L24=0,0,IF(LOG('Crisis Indicator Data'!L24)&lt;W$4,0,IF(LOG('Crisis Indicator Data'!L24)&gt;W$3,5,ROUND(5-(W$3-LOG('Crisis Indicator Data'!L24))/(W$3-W$4)*5,1)))))</f>
        <v>x</v>
      </c>
      <c r="X27" s="245" t="str">
        <f>IF(OR('Crisis Indicator Data'!L24="x",'Crisis Indicator Data'!H24="x"),"x",'Crisis Indicator Data'!L24/'Crisis Indicator Data'!H24)</f>
        <v>x</v>
      </c>
      <c r="Y27" s="238" t="str">
        <f t="shared" si="9"/>
        <v>x</v>
      </c>
      <c r="Z27" s="238" t="str">
        <f t="shared" si="10"/>
        <v>x</v>
      </c>
      <c r="AA27" s="238">
        <f t="shared" si="11"/>
        <v>4.0999999999999996</v>
      </c>
      <c r="AB27" s="246">
        <f t="shared" si="12"/>
        <v>3</v>
      </c>
    </row>
    <row r="28" spans="1:28" x14ac:dyDescent="0.25">
      <c r="A28" s="144" t="str">
        <f>'Crisis Indicator Data'!A25</f>
        <v>Multiple crises in Djibouti</v>
      </c>
      <c r="B28" s="145" t="str">
        <f>'Crisis Indicator Data'!B25</f>
        <v>Displacement,Drought</v>
      </c>
      <c r="C28" s="145" t="str">
        <f>'Crisis Indicator Data'!C25</f>
        <v>DJI001</v>
      </c>
      <c r="D28" s="145" t="str">
        <f>'Crisis Indicator Data'!D25</f>
        <v>Djibouti</v>
      </c>
      <c r="E28" s="146" t="str">
        <f>'Crisis Indicator Data'!E25</f>
        <v>DJI</v>
      </c>
      <c r="F28" s="244">
        <f>IF('Crisis Indicator Data'!F25="x","x",IF(LOG('Crisis Indicator Data'!F25)&lt;F$4,0,IF(LOG('Crisis Indicator Data'!F25)&gt;F$3,5,ROUND(5-(F$3-LOG('Crisis Indicator Data'!F25))/(F$3-F$4)*5,1))))</f>
        <v>2.2999999999999998</v>
      </c>
      <c r="G28" s="143">
        <f>IF('Crisis Indicator Data'!F25="x","x",IF(LEN(E28)&gt;3,('Crisis Indicator Data'!F25/VLOOKUP('Impact of the crisis'!$C28,'Regional Crises'!$B$1:$R$66,4,FALSE)),'Crisis Indicator Data'!F25/VLOOKUP('Impact of the crisis'!$E28,'Country Indicator Data'!$B$4:$P$300,15,FALSE)))</f>
        <v>1</v>
      </c>
      <c r="H28" s="238">
        <f t="shared" si="0"/>
        <v>5</v>
      </c>
      <c r="I28" s="238">
        <f t="shared" si="1"/>
        <v>3.65</v>
      </c>
      <c r="J28" s="238">
        <f>IF('Crisis Indicator Data'!G25="x","x",IF(LOG('Crisis Indicator Data'!G25)&lt;J$4,0,IF(LOG('Crisis Indicator Data'!G25)&gt;J$3,5,ROUND(5-(J$3-LOG('Crisis Indicator Data'!G25))/(J$3-J$4)*5,1))))</f>
        <v>0.3</v>
      </c>
      <c r="K28" s="143">
        <f>IF('Crisis Indicator Data'!G25="x","x",IF(LEN(E28)&gt;3,('Crisis Indicator Data'!G25/VLOOKUP('Impact of the crisis'!$C28,'Regional Crises'!$B$1:$R$66,5,FALSE)),'Crisis Indicator Data'!G25/VLOOKUP('Impact of the crisis'!$E28,'Country Indicator Data'!$B$4:$P$300,14,FALSE)))</f>
        <v>1.0321489001692048</v>
      </c>
      <c r="L28" s="238">
        <f t="shared" si="2"/>
        <v>5</v>
      </c>
      <c r="M28" s="238">
        <f t="shared" si="3"/>
        <v>2.65</v>
      </c>
      <c r="N28" s="238">
        <f t="shared" si="4"/>
        <v>3.2</v>
      </c>
      <c r="O28" s="238">
        <f>IF('Crisis Indicator Data'!H25="x","x",IF('Crisis Indicator Data'!H25=0,0,IF(LOG('Crisis Indicator Data'!H25)&lt;O$4,0,IF(LOG('Crisis Indicator Data'!H25)&gt;O$3,5,ROUND(5-(O$3-LOG('Crisis Indicator Data'!H25))/(O$3-O$4)*5,1)))))</f>
        <v>2.2000000000000002</v>
      </c>
      <c r="P28" s="143">
        <f>IF('Crisis Indicator Data'!H25="x","x",'Crisis Indicator Data'!H25/'Crisis Indicator Data'!G25)</f>
        <v>0.52704918032786885</v>
      </c>
      <c r="Q28" s="238">
        <f t="shared" si="5"/>
        <v>2.6</v>
      </c>
      <c r="R28" s="238">
        <f t="shared" si="6"/>
        <v>2.4000000000000004</v>
      </c>
      <c r="S28" s="238">
        <f>IF('Crisis Indicator Data'!I25="x","x",IF('Crisis Indicator Data'!I25=0,0,IF(LOG('Crisis Indicator Data'!I25)&lt;S$4,0,IF(LOG('Crisis Indicator Data'!I25)&gt;S$3,5,ROUND(5-(S$3-LOG('Crisis Indicator Data'!I25))/(S$3-S$4)*5,1)))))</f>
        <v>2.4</v>
      </c>
      <c r="T28" s="143">
        <f>IF('Crisis Indicator Data'!H25="x","x",IF('Crisis Indicator Data'!I25="x","x",'Crisis Indicator Data'!I25/'Crisis Indicator Data'!H25))</f>
        <v>7.9315707620528766E-2</v>
      </c>
      <c r="U28" s="238">
        <f t="shared" si="7"/>
        <v>2.6</v>
      </c>
      <c r="V28" s="238">
        <f t="shared" si="8"/>
        <v>2.5</v>
      </c>
      <c r="W28" s="238">
        <f>IF('Crisis Indicator Data'!L25="x","x",IF('Crisis Indicator Data'!L25=0,0,IF(LOG('Crisis Indicator Data'!L25)&lt;W$4,0,IF(LOG('Crisis Indicator Data'!L25)&gt;W$3,5,ROUND(5-(W$3-LOG('Crisis Indicator Data'!L25))/(W$3-W$4)*5,1)))))</f>
        <v>1.4</v>
      </c>
      <c r="X28" s="245">
        <f>IF(OR('Crisis Indicator Data'!L25="x",'Crisis Indicator Data'!H25="x"),"x",'Crisis Indicator Data'!L25/'Crisis Indicator Data'!H25)</f>
        <v>1.5552099533437014E-5</v>
      </c>
      <c r="Y28" s="238">
        <f t="shared" si="9"/>
        <v>0.8</v>
      </c>
      <c r="Z28" s="238">
        <f t="shared" si="10"/>
        <v>1.1000000000000001</v>
      </c>
      <c r="AA28" s="238">
        <f t="shared" si="11"/>
        <v>1.9</v>
      </c>
      <c r="AB28" s="246">
        <f t="shared" si="12"/>
        <v>2.2000000000000002</v>
      </c>
    </row>
    <row r="29" spans="1:28" x14ac:dyDescent="0.25">
      <c r="A29" s="144" t="str">
        <f>'Crisis Indicator Data'!A26</f>
        <v>Mixed migration in Djibouti</v>
      </c>
      <c r="B29" s="145" t="str">
        <f>'Crisis Indicator Data'!B26</f>
        <v>Displacement</v>
      </c>
      <c r="C29" s="145" t="str">
        <f>'Crisis Indicator Data'!C26</f>
        <v>DJI002</v>
      </c>
      <c r="D29" s="145" t="str">
        <f>'Crisis Indicator Data'!D26</f>
        <v>Djibouti</v>
      </c>
      <c r="E29" s="146" t="str">
        <f>'Crisis Indicator Data'!E26</f>
        <v>DJI</v>
      </c>
      <c r="F29" s="244">
        <f>IF('Crisis Indicator Data'!F26="x","x",IF(LOG('Crisis Indicator Data'!F26)&lt;F$4,0,IF(LOG('Crisis Indicator Data'!F26)&gt;F$3,5,ROUND(5-(F$3-LOG('Crisis Indicator Data'!F26))/(F$3-F$4)*5,1))))</f>
        <v>1.4</v>
      </c>
      <c r="G29" s="143">
        <f>IF('Crisis Indicator Data'!F26="x","x",IF(LEN(E29)&gt;3,('Crisis Indicator Data'!F26/VLOOKUP('Impact of the crisis'!$C29,'Regional Crises'!$B$1:$R$66,4,FALSE)),'Crisis Indicator Data'!F26/VLOOKUP('Impact of the crisis'!$E29,'Country Indicator Data'!$B$4:$P$300,15,FALSE)))</f>
        <v>0.31492666091458155</v>
      </c>
      <c r="H29" s="238">
        <f t="shared" si="0"/>
        <v>1.5</v>
      </c>
      <c r="I29" s="238">
        <f t="shared" si="1"/>
        <v>1.45</v>
      </c>
      <c r="J29" s="238">
        <f>IF('Crisis Indicator Data'!G26="x","x",IF(LOG('Crisis Indicator Data'!G26)&lt;J$4,0,IF(LOG('Crisis Indicator Data'!G26)&gt;J$3,5,ROUND(5-(J$3-LOG('Crisis Indicator Data'!G26))/(J$3-J$4)*5,1))))</f>
        <v>0</v>
      </c>
      <c r="K29" s="143">
        <f>IF('Crisis Indicator Data'!G26="x","x",IF(LEN(E29)&gt;3,('Crisis Indicator Data'!G26/VLOOKUP('Impact of the crisis'!$C29,'Regional Crises'!$B$1:$R$66,5,FALSE)),'Crisis Indicator Data'!G26/VLOOKUP('Impact of the crisis'!$E29,'Country Indicator Data'!$B$4:$P$300,14,FALSE)))</f>
        <v>0.57614213197969544</v>
      </c>
      <c r="L29" s="238">
        <f t="shared" si="2"/>
        <v>2.9</v>
      </c>
      <c r="M29" s="238">
        <f t="shared" si="3"/>
        <v>1.45</v>
      </c>
      <c r="N29" s="238">
        <f t="shared" si="4"/>
        <v>1.5</v>
      </c>
      <c r="O29" s="238">
        <f>IF('Crisis Indicator Data'!H26="x","x",IF('Crisis Indicator Data'!H26=0,0,IF(LOG('Crisis Indicator Data'!H26)&lt;O$4,0,IF(LOG('Crisis Indicator Data'!H26)&gt;O$3,5,ROUND(5-(O$3-LOG('Crisis Indicator Data'!H26))/(O$3-O$4)*5,1)))))</f>
        <v>0.3</v>
      </c>
      <c r="P29" s="143">
        <f>IF('Crisis Indicator Data'!H26="x","x",'Crisis Indicator Data'!H26/'Crisis Indicator Data'!G26)</f>
        <v>7.4889867841409691E-2</v>
      </c>
      <c r="Q29" s="238">
        <f t="shared" si="5"/>
        <v>0.3</v>
      </c>
      <c r="R29" s="238">
        <f t="shared" si="6"/>
        <v>0.3</v>
      </c>
      <c r="S29" s="238">
        <f>IF('Crisis Indicator Data'!I26="x","x",IF('Crisis Indicator Data'!I26=0,0,IF(LOG('Crisis Indicator Data'!I26)&lt;S$4,0,IF(LOG('Crisis Indicator Data'!I26)&gt;S$3,5,ROUND(5-(S$3-LOG('Crisis Indicator Data'!I26))/(S$3-S$4)*5,1)))))</f>
        <v>2.4</v>
      </c>
      <c r="T29" s="143">
        <f>IF('Crisis Indicator Data'!H26="x","x",IF('Crisis Indicator Data'!I26="x","x",'Crisis Indicator Data'!I26/'Crisis Indicator Data'!H26))</f>
        <v>1</v>
      </c>
      <c r="U29" s="238">
        <f t="shared" si="7"/>
        <v>5</v>
      </c>
      <c r="V29" s="238">
        <f t="shared" si="8"/>
        <v>3.7</v>
      </c>
      <c r="W29" s="238">
        <f>IF('Crisis Indicator Data'!L26="x","x",IF('Crisis Indicator Data'!L26=0,0,IF(LOG('Crisis Indicator Data'!L26)&lt;W$4,0,IF(LOG('Crisis Indicator Data'!L26)&gt;W$3,5,ROUND(5-(W$3-LOG('Crisis Indicator Data'!L26))/(W$3-W$4)*5,1)))))</f>
        <v>1.4</v>
      </c>
      <c r="X29" s="245">
        <f>IF(OR('Crisis Indicator Data'!L26="x",'Crisis Indicator Data'!H26="x"),"x",'Crisis Indicator Data'!L26/'Crisis Indicator Data'!H26)</f>
        <v>1.9607843137254901E-4</v>
      </c>
      <c r="Y29" s="238">
        <f t="shared" si="9"/>
        <v>5</v>
      </c>
      <c r="Z29" s="238">
        <f t="shared" si="10"/>
        <v>3.2</v>
      </c>
      <c r="AA29" s="238">
        <f t="shared" si="11"/>
        <v>3.5</v>
      </c>
      <c r="AB29" s="246">
        <f t="shared" si="12"/>
        <v>2.2000000000000002</v>
      </c>
    </row>
    <row r="30" spans="1:28" x14ac:dyDescent="0.25">
      <c r="A30" s="144" t="str">
        <f>'Crisis Indicator Data'!A27</f>
        <v>Drought in Djibouti</v>
      </c>
      <c r="B30" s="145" t="str">
        <f>'Crisis Indicator Data'!B27</f>
        <v>Drought</v>
      </c>
      <c r="C30" s="145" t="str">
        <f>'Crisis Indicator Data'!C27</f>
        <v>DJI003</v>
      </c>
      <c r="D30" s="145" t="str">
        <f>'Crisis Indicator Data'!D27</f>
        <v>Djibouti</v>
      </c>
      <c r="E30" s="146" t="str">
        <f>'Crisis Indicator Data'!E27</f>
        <v>DJI</v>
      </c>
      <c r="F30" s="244">
        <f>IF('Crisis Indicator Data'!F27="x","x",IF(LOG('Crisis Indicator Data'!F27)&lt;F$4,0,IF(LOG('Crisis Indicator Data'!F27)&gt;F$3,5,ROUND(5-(F$3-LOG('Crisis Indicator Data'!F27))/(F$3-F$4)*5,1))))</f>
        <v>2.2999999999999998</v>
      </c>
      <c r="G30" s="143">
        <f>IF('Crisis Indicator Data'!F27="x","x",IF(LEN(E30)&gt;3,('Crisis Indicator Data'!F27/VLOOKUP('Impact of the crisis'!$C30,'Regional Crises'!$B$1:$R$66,4,FALSE)),'Crisis Indicator Data'!F27/VLOOKUP('Impact of the crisis'!$E30,'Country Indicator Data'!$B$4:$P$300,15,FALSE)))</f>
        <v>1</v>
      </c>
      <c r="H30" s="238">
        <f t="shared" si="0"/>
        <v>5</v>
      </c>
      <c r="I30" s="238">
        <f t="shared" si="1"/>
        <v>3.65</v>
      </c>
      <c r="J30" s="238">
        <f>IF('Crisis Indicator Data'!G27="x","x",IF(LOG('Crisis Indicator Data'!G27)&lt;J$4,0,IF(LOG('Crisis Indicator Data'!G27)&gt;J$3,5,ROUND(5-(J$3-LOG('Crisis Indicator Data'!G27))/(J$3-J$4)*5,1))))</f>
        <v>0.2</v>
      </c>
      <c r="K30" s="143">
        <f>IF('Crisis Indicator Data'!G27="x","x",IF(LEN(E30)&gt;3,('Crisis Indicator Data'!G27/VLOOKUP('Impact of the crisis'!$C30,'Regional Crises'!$B$1:$R$66,5,FALSE)),'Crisis Indicator Data'!G27/VLOOKUP('Impact of the crisis'!$E30,'Country Indicator Data'!$B$4:$P$300,14,FALSE)))</f>
        <v>1</v>
      </c>
      <c r="L30" s="238">
        <f t="shared" si="2"/>
        <v>5</v>
      </c>
      <c r="M30" s="238">
        <f t="shared" si="3"/>
        <v>2.6</v>
      </c>
      <c r="N30" s="238">
        <f t="shared" si="4"/>
        <v>3.2</v>
      </c>
      <c r="O30" s="238">
        <f>IF('Crisis Indicator Data'!H27="x","x",IF('Crisis Indicator Data'!H27=0,0,IF(LOG('Crisis Indicator Data'!H27)&lt;O$4,0,IF(LOG('Crisis Indicator Data'!H27)&gt;O$3,5,ROUND(5-(O$3-LOG('Crisis Indicator Data'!H27))/(O$3-O$4)*5,1)))))</f>
        <v>2.1</v>
      </c>
      <c r="P30" s="143">
        <f>IF('Crisis Indicator Data'!H27="x","x",'Crisis Indicator Data'!H27/'Crisis Indicator Data'!G27)</f>
        <v>0.51353637901861249</v>
      </c>
      <c r="Q30" s="238">
        <f t="shared" si="5"/>
        <v>2.5</v>
      </c>
      <c r="R30" s="238">
        <f t="shared" si="6"/>
        <v>2.2999999999999998</v>
      </c>
      <c r="S30" s="238" t="str">
        <f>IF('Crisis Indicator Data'!I27="x","x",IF('Crisis Indicator Data'!I27=0,0,IF(LOG('Crisis Indicator Data'!I27)&lt;S$4,0,IF(LOG('Crisis Indicator Data'!I27)&gt;S$3,5,ROUND(5-(S$3-LOG('Crisis Indicator Data'!I27))/(S$3-S$4)*5,1)))))</f>
        <v>x</v>
      </c>
      <c r="T30" s="143" t="str">
        <f>IF('Crisis Indicator Data'!H27="x","x",IF('Crisis Indicator Data'!I27="x","x",'Crisis Indicator Data'!I27/'Crisis Indicator Data'!H27))</f>
        <v>x</v>
      </c>
      <c r="U30" s="238" t="str">
        <f t="shared" si="7"/>
        <v>x</v>
      </c>
      <c r="V30" s="238" t="str">
        <f t="shared" si="8"/>
        <v>x</v>
      </c>
      <c r="W30" s="238" t="str">
        <f>IF('Crisis Indicator Data'!L27="x","x",IF('Crisis Indicator Data'!L27=0,0,IF(LOG('Crisis Indicator Data'!L27)&lt;W$4,0,IF(LOG('Crisis Indicator Data'!L27)&gt;W$3,5,ROUND(5-(W$3-LOG('Crisis Indicator Data'!L27))/(W$3-W$4)*5,1)))))</f>
        <v>x</v>
      </c>
      <c r="X30" s="245" t="str">
        <f>IF(OR('Crisis Indicator Data'!L27="x",'Crisis Indicator Data'!H27="x"),"x",'Crisis Indicator Data'!L27/'Crisis Indicator Data'!H27)</f>
        <v>x</v>
      </c>
      <c r="Y30" s="238" t="str">
        <f t="shared" si="9"/>
        <v>x</v>
      </c>
      <c r="Z30" s="238" t="str">
        <f t="shared" si="10"/>
        <v>x</v>
      </c>
      <c r="AA30" s="238" t="str">
        <f t="shared" si="11"/>
        <v>x</v>
      </c>
      <c r="AB30" s="246">
        <f t="shared" si="12"/>
        <v>2.2999999999999998</v>
      </c>
    </row>
    <row r="31" spans="1:28" x14ac:dyDescent="0.25">
      <c r="A31" s="144" t="str">
        <f>'Crisis Indicator Data'!A28</f>
        <v>Venezuela displacement in Dominican Republic</v>
      </c>
      <c r="B31" s="145" t="str">
        <f>'Crisis Indicator Data'!B28</f>
        <v>Displacement</v>
      </c>
      <c r="C31" s="145" t="str">
        <f>'Crisis Indicator Data'!C28</f>
        <v>DOM002</v>
      </c>
      <c r="D31" s="145" t="str">
        <f>'Crisis Indicator Data'!D28</f>
        <v>Dominican Republic</v>
      </c>
      <c r="E31" s="146" t="str">
        <f>'Crisis Indicator Data'!E28</f>
        <v>DOM</v>
      </c>
      <c r="F31" s="244">
        <f>IF('Crisis Indicator Data'!F28="x","x",IF(LOG('Crisis Indicator Data'!F28)&lt;F$4,0,IF(LOG('Crisis Indicator Data'!F28)&gt;F$3,5,ROUND(5-(F$3-LOG('Crisis Indicator Data'!F28))/(F$3-F$4)*5,1))))</f>
        <v>2.8</v>
      </c>
      <c r="G31" s="143">
        <f>IF('Crisis Indicator Data'!F28="x","x",IF(LEN(E31)&gt;3,('Crisis Indicator Data'!F28/VLOOKUP('Impact of the crisis'!$C31,'Regional Crises'!$B$1:$R$66,4,FALSE)),'Crisis Indicator Data'!F28/VLOOKUP('Impact of the crisis'!$E31,'Country Indicator Data'!$B$4:$P$300,15,FALSE)))</f>
        <v>1</v>
      </c>
      <c r="H31" s="238">
        <f t="shared" si="0"/>
        <v>5</v>
      </c>
      <c r="I31" s="238">
        <f t="shared" si="1"/>
        <v>3.9</v>
      </c>
      <c r="J31" s="238">
        <f>IF('Crisis Indicator Data'!G28="x","x",IF(LOG('Crisis Indicator Data'!G28)&lt;J$4,0,IF(LOG('Crisis Indicator Data'!G28)&gt;J$3,5,ROUND(5-(J$3-LOG('Crisis Indicator Data'!G28))/(J$3-J$4)*5,1))))</f>
        <v>3.3</v>
      </c>
      <c r="K31" s="143">
        <f>IF('Crisis Indicator Data'!G28="x","x",IF(LEN(E31)&gt;3,('Crisis Indicator Data'!G28/VLOOKUP('Impact of the crisis'!$C31,'Regional Crises'!$B$1:$R$66,5,FALSE)),'Crisis Indicator Data'!G28/VLOOKUP('Impact of the crisis'!$E31,'Country Indicator Data'!$B$4:$P$300,14,FALSE)))</f>
        <v>1</v>
      </c>
      <c r="L31" s="238">
        <f t="shared" si="2"/>
        <v>5</v>
      </c>
      <c r="M31" s="238">
        <f t="shared" si="3"/>
        <v>4.1500000000000004</v>
      </c>
      <c r="N31" s="238">
        <f t="shared" si="4"/>
        <v>4</v>
      </c>
      <c r="O31" s="238">
        <f>IF('Crisis Indicator Data'!H28="x","x",IF('Crisis Indicator Data'!H28=0,0,IF(LOG('Crisis Indicator Data'!H28)&lt;O$4,0,IF(LOG('Crisis Indicator Data'!H28)&gt;O$3,5,ROUND(5-(O$3-LOG('Crisis Indicator Data'!H28))/(O$3-O$4)*5,1)))))</f>
        <v>4.0999999999999996</v>
      </c>
      <c r="P31" s="143">
        <f>IF('Crisis Indicator Data'!H28="x","x",'Crisis Indicator Data'!H28/'Crisis Indicator Data'!G28)</f>
        <v>0.94401429422275163</v>
      </c>
      <c r="Q31" s="238">
        <f t="shared" si="5"/>
        <v>4.7</v>
      </c>
      <c r="R31" s="238">
        <f t="shared" si="6"/>
        <v>4.4000000000000004</v>
      </c>
      <c r="S31" s="238">
        <f>IF('Crisis Indicator Data'!I28="x","x",IF('Crisis Indicator Data'!I28=0,0,IF(LOG('Crisis Indicator Data'!I28)&lt;S$4,0,IF(LOG('Crisis Indicator Data'!I28)&gt;S$3,5,ROUND(5-(S$3-LOG('Crisis Indicator Data'!I28))/(S$3-S$4)*5,1)))))</f>
        <v>2.9</v>
      </c>
      <c r="T31" s="143">
        <f>IF('Crisis Indicator Data'!H28="x","x",IF('Crisis Indicator Data'!I28="x","x",'Crisis Indicator Data'!I28/'Crisis Indicator Data'!H28))</f>
        <v>1.2092534174553101E-2</v>
      </c>
      <c r="U31" s="238">
        <f t="shared" si="7"/>
        <v>0.4</v>
      </c>
      <c r="V31" s="238">
        <f t="shared" si="8"/>
        <v>1.7</v>
      </c>
      <c r="W31" s="238" t="str">
        <f>IF('Crisis Indicator Data'!L28="x","x",IF('Crisis Indicator Data'!L28=0,0,IF(LOG('Crisis Indicator Data'!L28)&lt;W$4,0,IF(LOG('Crisis Indicator Data'!L28)&gt;W$3,5,ROUND(5-(W$3-LOG('Crisis Indicator Data'!L28))/(W$3-W$4)*5,1)))))</f>
        <v>x</v>
      </c>
      <c r="X31" s="245" t="str">
        <f>IF(OR('Crisis Indicator Data'!L28="x",'Crisis Indicator Data'!H28="x"),"x",'Crisis Indicator Data'!L28/'Crisis Indicator Data'!H28)</f>
        <v>x</v>
      </c>
      <c r="Y31" s="238" t="str">
        <f t="shared" si="9"/>
        <v>x</v>
      </c>
      <c r="Z31" s="238" t="str">
        <f t="shared" si="10"/>
        <v>x</v>
      </c>
      <c r="AA31" s="238">
        <f t="shared" si="11"/>
        <v>1.7</v>
      </c>
      <c r="AB31" s="246">
        <f t="shared" si="12"/>
        <v>3.3</v>
      </c>
    </row>
    <row r="32" spans="1:28" x14ac:dyDescent="0.25">
      <c r="A32" s="144" t="str">
        <f>'Crisis Indicator Data'!A29</f>
        <v>Mixed migration flows in Algeria</v>
      </c>
      <c r="B32" s="145" t="str">
        <f>'Crisis Indicator Data'!B29</f>
        <v>Displacement</v>
      </c>
      <c r="C32" s="145" t="str">
        <f>'Crisis Indicator Data'!C29</f>
        <v>DZA002</v>
      </c>
      <c r="D32" s="145" t="str">
        <f>'Crisis Indicator Data'!D29</f>
        <v>Algeria</v>
      </c>
      <c r="E32" s="146" t="str">
        <f>'Crisis Indicator Data'!E29</f>
        <v>DZA</v>
      </c>
      <c r="F32" s="244">
        <f>IF('Crisis Indicator Data'!F29="x","x",IF(LOG('Crisis Indicator Data'!F29)&lt;F$4,0,IF(LOG('Crisis Indicator Data'!F29)&gt;F$3,5,ROUND(5-(F$3-LOG('Crisis Indicator Data'!F29))/(F$3-F$4)*5,1))))</f>
        <v>5</v>
      </c>
      <c r="G32" s="143">
        <f>IF('Crisis Indicator Data'!F29="x","x",IF(LEN(E32)&gt;3,('Crisis Indicator Data'!F29/VLOOKUP('Impact of the crisis'!$C32,'Regional Crises'!$B$1:$R$66,4,FALSE)),'Crisis Indicator Data'!F29/VLOOKUP('Impact of the crisis'!$E32,'Country Indicator Data'!$B$4:$P$300,15,FALSE)))</f>
        <v>1</v>
      </c>
      <c r="H32" s="238">
        <f t="shared" si="0"/>
        <v>5</v>
      </c>
      <c r="I32" s="238">
        <f t="shared" si="1"/>
        <v>5</v>
      </c>
      <c r="J32" s="238">
        <f>IF('Crisis Indicator Data'!G29="x","x",IF(LOG('Crisis Indicator Data'!G29)&lt;J$4,0,IF(LOG('Crisis Indicator Data'!G29)&gt;J$3,5,ROUND(5-(J$3-LOG('Crisis Indicator Data'!G29))/(J$3-J$4)*5,1))))</f>
        <v>5</v>
      </c>
      <c r="K32" s="143">
        <f>IF('Crisis Indicator Data'!G29="x","x",IF(LEN(E32)&gt;3,('Crisis Indicator Data'!G29/VLOOKUP('Impact of the crisis'!$C32,'Regional Crises'!$B$1:$R$66,5,FALSE)),'Crisis Indicator Data'!G29/VLOOKUP('Impact of the crisis'!$E32,'Country Indicator Data'!$B$4:$P$300,14,FALSE)))</f>
        <v>1</v>
      </c>
      <c r="L32" s="238">
        <f t="shared" si="2"/>
        <v>5</v>
      </c>
      <c r="M32" s="238">
        <f t="shared" si="3"/>
        <v>5</v>
      </c>
      <c r="N32" s="238">
        <f t="shared" si="4"/>
        <v>5</v>
      </c>
      <c r="O32" s="238">
        <f>IF('Crisis Indicator Data'!H29="x","x",IF('Crisis Indicator Data'!H29=0,0,IF(LOG('Crisis Indicator Data'!H29)&lt;O$4,0,IF(LOG('Crisis Indicator Data'!H29)&gt;O$3,5,ROUND(5-(O$3-LOG('Crisis Indicator Data'!H29))/(O$3-O$4)*5,1)))))</f>
        <v>1.5</v>
      </c>
      <c r="P32" s="143">
        <f>IF('Crisis Indicator Data'!H29="x","x",'Crisis Indicator Data'!H29/'Crisis Indicator Data'!G29)</f>
        <v>5.7863468716181895E-3</v>
      </c>
      <c r="Q32" s="238">
        <f t="shared" si="5"/>
        <v>0</v>
      </c>
      <c r="R32" s="238">
        <f t="shared" si="6"/>
        <v>0.75</v>
      </c>
      <c r="S32" s="238">
        <f>IF('Crisis Indicator Data'!I29="x","x",IF('Crisis Indicator Data'!I29=0,0,IF(LOG('Crisis Indicator Data'!I29)&lt;S$4,0,IF(LOG('Crisis Indicator Data'!I29)&gt;S$3,5,ROUND(5-(S$3-LOG('Crisis Indicator Data'!I29))/(S$3-S$4)*5,1)))))</f>
        <v>3.5</v>
      </c>
      <c r="T32" s="143">
        <f>IF('Crisis Indicator Data'!H29="x","x",IF('Crisis Indicator Data'!I29="x","x",'Crisis Indicator Data'!I29/'Crisis Indicator Data'!H29))</f>
        <v>1</v>
      </c>
      <c r="U32" s="238">
        <f t="shared" si="7"/>
        <v>5</v>
      </c>
      <c r="V32" s="238">
        <f t="shared" si="8"/>
        <v>4.3</v>
      </c>
      <c r="W32" s="238">
        <f>IF('Crisis Indicator Data'!L29="x","x",IF('Crisis Indicator Data'!L29=0,0,IF(LOG('Crisis Indicator Data'!L29)&lt;W$4,0,IF(LOG('Crisis Indicator Data'!L29)&gt;W$3,5,ROUND(5-(W$3-LOG('Crisis Indicator Data'!L29))/(W$3-W$4)*5,1)))))</f>
        <v>3.6</v>
      </c>
      <c r="X32" s="245">
        <f>IF(OR('Crisis Indicator Data'!L29="x",'Crisis Indicator Data'!H29="x"),"x",'Crisis Indicator Data'!L29/'Crisis Indicator Data'!H29)</f>
        <v>1.1946564885496184E-3</v>
      </c>
      <c r="Y32" s="238">
        <f t="shared" si="9"/>
        <v>5</v>
      </c>
      <c r="Z32" s="238">
        <f t="shared" si="10"/>
        <v>4.3</v>
      </c>
      <c r="AA32" s="238">
        <f t="shared" si="11"/>
        <v>4.3</v>
      </c>
      <c r="AB32" s="246">
        <f t="shared" si="12"/>
        <v>3</v>
      </c>
    </row>
    <row r="33" spans="1:28" x14ac:dyDescent="0.25">
      <c r="A33" s="144" t="str">
        <f>'Crisis Indicator Data'!A30</f>
        <v>Sahrawi refugees in Algeria</v>
      </c>
      <c r="B33" s="145" t="str">
        <f>'Crisis Indicator Data'!B30</f>
        <v>Displacement</v>
      </c>
      <c r="C33" s="145" t="str">
        <f>'Crisis Indicator Data'!C30</f>
        <v>DZA003</v>
      </c>
      <c r="D33" s="145" t="str">
        <f>'Crisis Indicator Data'!D30</f>
        <v>Algeria</v>
      </c>
      <c r="E33" s="146" t="str">
        <f>'Crisis Indicator Data'!E30</f>
        <v>DZA</v>
      </c>
      <c r="F33" s="244">
        <f>IF('Crisis Indicator Data'!F30="x","x",IF(LOG('Crisis Indicator Data'!F30)&lt;F$4,0,IF(LOG('Crisis Indicator Data'!F30)&gt;F$3,5,ROUND(5-(F$3-LOG('Crisis Indicator Data'!F30))/(F$3-F$4)*5,1))))</f>
        <v>3.7</v>
      </c>
      <c r="G33" s="143">
        <f>IF('Crisis Indicator Data'!F30="x","x",IF(LEN(E33)&gt;3,('Crisis Indicator Data'!F30/VLOOKUP('Impact of the crisis'!$C33,'Regional Crises'!$B$1:$R$66,4,FALSE)),'Crisis Indicator Data'!F30/VLOOKUP('Impact of the crisis'!$E33,'Country Indicator Data'!$B$4:$P$300,15,FALSE)))</f>
        <v>6.6757888452186873E-2</v>
      </c>
      <c r="H33" s="238">
        <f t="shared" si="0"/>
        <v>0.2</v>
      </c>
      <c r="I33" s="238">
        <f t="shared" si="1"/>
        <v>1.9500000000000002</v>
      </c>
      <c r="J33" s="238">
        <f>IF('Crisis Indicator Data'!G30="x","x",IF(LOG('Crisis Indicator Data'!G30)&lt;J$4,0,IF(LOG('Crisis Indicator Data'!G30)&gt;J$3,5,ROUND(5-(J$3-LOG('Crisis Indicator Data'!G30))/(J$3-J$4)*5,1))))</f>
        <v>0</v>
      </c>
      <c r="K33" s="143">
        <f>IF('Crisis Indicator Data'!G30="x","x",IF(LEN(E33)&gt;3,('Crisis Indicator Data'!G30/VLOOKUP('Impact of the crisis'!$C33,'Regional Crises'!$B$1:$R$66,5,FALSE)),'Crisis Indicator Data'!G30/VLOOKUP('Impact of the crisis'!$E33,'Country Indicator Data'!$B$4:$P$300,14,FALSE)))</f>
        <v>4.925020428896398E-3</v>
      </c>
      <c r="L33" s="238">
        <f t="shared" si="2"/>
        <v>0</v>
      </c>
      <c r="M33" s="238">
        <f t="shared" si="3"/>
        <v>0</v>
      </c>
      <c r="N33" s="238">
        <f t="shared" si="4"/>
        <v>1.1000000000000001</v>
      </c>
      <c r="O33" s="238">
        <f>IF('Crisis Indicator Data'!H30="x","x",IF('Crisis Indicator Data'!H30=0,0,IF(LOG('Crisis Indicator Data'!H30)&lt;O$4,0,IF(LOG('Crisis Indicator Data'!H30)&gt;O$3,5,ROUND(5-(O$3-LOG('Crisis Indicator Data'!H30))/(O$3-O$4)*5,1)))))</f>
        <v>1.2</v>
      </c>
      <c r="P33" s="143">
        <f>IF('Crisis Indicator Data'!H30="x","x",'Crisis Indicator Data'!H30/'Crisis Indicator Data'!G30)</f>
        <v>0.78026905829596416</v>
      </c>
      <c r="Q33" s="238">
        <f t="shared" si="5"/>
        <v>3.9</v>
      </c>
      <c r="R33" s="238">
        <f t="shared" si="6"/>
        <v>2.5499999999999998</v>
      </c>
      <c r="S33" s="238" t="str">
        <f>IF('Crisis Indicator Data'!I30="x","x",IF('Crisis Indicator Data'!I30=0,0,IF(LOG('Crisis Indicator Data'!I30)&lt;S$4,0,IF(LOG('Crisis Indicator Data'!I30)&gt;S$3,5,ROUND(5-(S$3-LOG('Crisis Indicator Data'!I30))/(S$3-S$4)*5,1)))))</f>
        <v>x</v>
      </c>
      <c r="T33" s="143" t="str">
        <f>IF('Crisis Indicator Data'!H30="x","x",IF('Crisis Indicator Data'!I30="x","x",'Crisis Indicator Data'!I30/'Crisis Indicator Data'!H30))</f>
        <v>x</v>
      </c>
      <c r="U33" s="238" t="str">
        <f t="shared" si="7"/>
        <v>x</v>
      </c>
      <c r="V33" s="238" t="str">
        <f t="shared" si="8"/>
        <v>x</v>
      </c>
      <c r="W33" s="238">
        <f>IF('Crisis Indicator Data'!L30="x","x",IF('Crisis Indicator Data'!L30=0,0,IF(LOG('Crisis Indicator Data'!L30)&lt;W$4,0,IF(LOG('Crisis Indicator Data'!L30)&gt;W$3,5,ROUND(5-(W$3-LOG('Crisis Indicator Data'!L30))/(W$3-W$4)*5,1)))))</f>
        <v>0.9</v>
      </c>
      <c r="X33" s="245">
        <f>IF(OR('Crisis Indicator Data'!L30="x",'Crisis Indicator Data'!H30="x"),"x",'Crisis Indicator Data'!L30/'Crisis Indicator Data'!H30)</f>
        <v>2.2988505747126437E-5</v>
      </c>
      <c r="Y33" s="238">
        <f t="shared" si="9"/>
        <v>1.1000000000000001</v>
      </c>
      <c r="Z33" s="238">
        <f t="shared" si="10"/>
        <v>1</v>
      </c>
      <c r="AA33" s="238">
        <f t="shared" si="11"/>
        <v>1</v>
      </c>
      <c r="AB33" s="246">
        <f t="shared" si="12"/>
        <v>1.8</v>
      </c>
    </row>
    <row r="34" spans="1:28" x14ac:dyDescent="0.25">
      <c r="A34" s="144" t="str">
        <f>'Crisis Indicator Data'!A31</f>
        <v>Multiple crises in Algeria</v>
      </c>
      <c r="B34" s="145" t="str">
        <f>'Crisis Indicator Data'!B31</f>
        <v>Displacement</v>
      </c>
      <c r="C34" s="145" t="str">
        <f>'Crisis Indicator Data'!C31</f>
        <v>DZA004</v>
      </c>
      <c r="D34" s="145" t="str">
        <f>'Crisis Indicator Data'!D31</f>
        <v>Algeria</v>
      </c>
      <c r="E34" s="146" t="str">
        <f>'Crisis Indicator Data'!E31</f>
        <v>DZA</v>
      </c>
      <c r="F34" s="244">
        <f>IF('Crisis Indicator Data'!F31="x","x",IF(LOG('Crisis Indicator Data'!F31)&lt;F$4,0,IF(LOG('Crisis Indicator Data'!F31)&gt;F$3,5,ROUND(5-(F$3-LOG('Crisis Indicator Data'!F31))/(F$3-F$4)*5,1))))</f>
        <v>5</v>
      </c>
      <c r="G34" s="143">
        <f>IF('Crisis Indicator Data'!F31="x","x",IF(LEN(E34)&gt;3,('Crisis Indicator Data'!F31/VLOOKUP('Impact of the crisis'!$C34,'Regional Crises'!$B$1:$R$66,4,FALSE)),'Crisis Indicator Data'!F31/VLOOKUP('Impact of the crisis'!$E34,'Country Indicator Data'!$B$4:$P$300,15,FALSE)))</f>
        <v>0.99968888304815684</v>
      </c>
      <c r="H34" s="238">
        <f t="shared" si="0"/>
        <v>5</v>
      </c>
      <c r="I34" s="238">
        <f t="shared" si="1"/>
        <v>5</v>
      </c>
      <c r="J34" s="238">
        <f>IF('Crisis Indicator Data'!G31="x","x",IF(LOG('Crisis Indicator Data'!G31)&lt;J$4,0,IF(LOG('Crisis Indicator Data'!G31)&gt;J$3,5,ROUND(5-(J$3-LOG('Crisis Indicator Data'!G31))/(J$3-J$4)*5,1))))</f>
        <v>5</v>
      </c>
      <c r="K34" s="143">
        <f>IF('Crisis Indicator Data'!G31="x","x",IF(LEN(E34)&gt;3,('Crisis Indicator Data'!G31/VLOOKUP('Impact of the crisis'!$C34,'Regional Crises'!$B$1:$R$66,5,FALSE)),'Crisis Indicator Data'!G31/VLOOKUP('Impact of the crisis'!$E34,'Country Indicator Data'!$B$4:$P$300,14,FALSE)))</f>
        <v>1.0049250204288964</v>
      </c>
      <c r="L34" s="238">
        <f t="shared" si="2"/>
        <v>5</v>
      </c>
      <c r="M34" s="238">
        <f t="shared" si="3"/>
        <v>5</v>
      </c>
      <c r="N34" s="238">
        <f t="shared" si="4"/>
        <v>5</v>
      </c>
      <c r="O34" s="238">
        <f>IF('Crisis Indicator Data'!H31="x","x",IF('Crisis Indicator Data'!H31=0,0,IF(LOG('Crisis Indicator Data'!H31)&lt;O$4,0,IF(LOG('Crisis Indicator Data'!H31)&gt;O$3,5,ROUND(5-(O$3-LOG('Crisis Indicator Data'!H31))/(O$3-O$4)*5,1)))))</f>
        <v>1.9</v>
      </c>
      <c r="P34" s="143">
        <f>IF('Crisis Indicator Data'!H31="x","x",'Crisis Indicator Data'!H31/'Crisis Indicator Data'!G31)</f>
        <v>9.5819963957628242E-3</v>
      </c>
      <c r="Q34" s="238">
        <f t="shared" si="5"/>
        <v>0</v>
      </c>
      <c r="R34" s="238">
        <f t="shared" si="6"/>
        <v>0.95</v>
      </c>
      <c r="S34" s="238">
        <f>IF('Crisis Indicator Data'!I31="x","x",IF('Crisis Indicator Data'!I31=0,0,IF(LOG('Crisis Indicator Data'!I31)&lt;S$4,0,IF(LOG('Crisis Indicator Data'!I31)&gt;S$3,5,ROUND(5-(S$3-LOG('Crisis Indicator Data'!I31))/(S$3-S$4)*5,1)))))</f>
        <v>3.5</v>
      </c>
      <c r="T34" s="143">
        <f>IF('Crisis Indicator Data'!H31="x","x",IF('Crisis Indicator Data'!I31="x","x",'Crisis Indicator Data'!I31/'Crisis Indicator Data'!H31))</f>
        <v>0.6009174311926605</v>
      </c>
      <c r="U34" s="238">
        <f t="shared" si="7"/>
        <v>5</v>
      </c>
      <c r="V34" s="238">
        <f t="shared" si="8"/>
        <v>4.3</v>
      </c>
      <c r="W34" s="238">
        <f>IF('Crisis Indicator Data'!L31="x","x",IF('Crisis Indicator Data'!L31=0,0,IF(LOG('Crisis Indicator Data'!L31)&lt;W$4,0,IF(LOG('Crisis Indicator Data'!L31)&gt;W$3,5,ROUND(5-(W$3-LOG('Crisis Indicator Data'!L31))/(W$3-W$4)*5,1)))))</f>
        <v>3.6</v>
      </c>
      <c r="X34" s="245">
        <f>IF(OR('Crisis Indicator Data'!L31="x",'Crisis Indicator Data'!H31="x"),"x",'Crisis Indicator Data'!L31/'Crisis Indicator Data'!H31)</f>
        <v>7.4311926605504582E-4</v>
      </c>
      <c r="Y34" s="238">
        <f t="shared" si="9"/>
        <v>5</v>
      </c>
      <c r="Z34" s="238">
        <f t="shared" si="10"/>
        <v>4.3</v>
      </c>
      <c r="AA34" s="238">
        <f t="shared" si="11"/>
        <v>4.3</v>
      </c>
      <c r="AB34" s="246">
        <f t="shared" si="12"/>
        <v>3</v>
      </c>
    </row>
    <row r="35" spans="1:28" x14ac:dyDescent="0.25">
      <c r="A35" s="144" t="str">
        <f>'Crisis Indicator Data'!A32</f>
        <v>Venezuela displacement in Ecuador</v>
      </c>
      <c r="B35" s="145" t="str">
        <f>'Crisis Indicator Data'!B32</f>
        <v>Displacement</v>
      </c>
      <c r="C35" s="145" t="str">
        <f>'Crisis Indicator Data'!C32</f>
        <v>ECU002</v>
      </c>
      <c r="D35" s="145" t="str">
        <f>'Crisis Indicator Data'!D32</f>
        <v>Ecuador</v>
      </c>
      <c r="E35" s="146" t="str">
        <f>'Crisis Indicator Data'!E32</f>
        <v>ECU</v>
      </c>
      <c r="F35" s="244">
        <f>IF('Crisis Indicator Data'!F32="x","x",IF(LOG('Crisis Indicator Data'!F32)&lt;F$4,0,IF(LOG('Crisis Indicator Data'!F32)&gt;F$3,5,ROUND(5-(F$3-LOG('Crisis Indicator Data'!F32))/(F$3-F$4)*5,1))))</f>
        <v>4</v>
      </c>
      <c r="G35" s="143">
        <f>IF('Crisis Indicator Data'!F32="x","x",IF(LEN(E35)&gt;3,('Crisis Indicator Data'!F32/VLOOKUP('Impact of the crisis'!$C35,'Regional Crises'!$B$1:$R$66,4,FALSE)),'Crisis Indicator Data'!F32/VLOOKUP('Impact of the crisis'!$E35,'Country Indicator Data'!$B$4:$P$300,15,FALSE)))</f>
        <v>1</v>
      </c>
      <c r="H35" s="238">
        <f t="shared" si="0"/>
        <v>5</v>
      </c>
      <c r="I35" s="238">
        <f t="shared" si="1"/>
        <v>4.5</v>
      </c>
      <c r="J35" s="238">
        <f>IF('Crisis Indicator Data'!G32="x","x",IF(LOG('Crisis Indicator Data'!G32)&lt;J$4,0,IF(LOG('Crisis Indicator Data'!G32)&gt;J$3,5,ROUND(5-(J$3-LOG('Crisis Indicator Data'!G32))/(J$3-J$4)*5,1))))</f>
        <v>4.2</v>
      </c>
      <c r="K35" s="143">
        <f>IF('Crisis Indicator Data'!G32="x","x",IF(LEN(E35)&gt;3,('Crisis Indicator Data'!G32/VLOOKUP('Impact of the crisis'!$C35,'Regional Crises'!$B$1:$R$66,5,FALSE)),'Crisis Indicator Data'!G32/VLOOKUP('Impact of the crisis'!$E35,'Country Indicator Data'!$B$4:$P$300,14,FALSE)))</f>
        <v>1</v>
      </c>
      <c r="L35" s="238">
        <f t="shared" si="2"/>
        <v>5</v>
      </c>
      <c r="M35" s="238">
        <f t="shared" si="3"/>
        <v>4.5999999999999996</v>
      </c>
      <c r="N35" s="238">
        <f t="shared" si="4"/>
        <v>4.5999999999999996</v>
      </c>
      <c r="O35" s="238">
        <f>IF('Crisis Indicator Data'!H32="x","x",IF('Crisis Indicator Data'!H32=0,0,IF(LOG('Crisis Indicator Data'!H32)&lt;O$4,0,IF(LOG('Crisis Indicator Data'!H32)&gt;O$3,5,ROUND(5-(O$3-LOG('Crisis Indicator Data'!H32))/(O$3-O$4)*5,1)))))</f>
        <v>4</v>
      </c>
      <c r="P35" s="143">
        <f>IF('Crisis Indicator Data'!H32="x","x",'Crisis Indicator Data'!H32/'Crisis Indicator Data'!G32)</f>
        <v>0.47066825369835064</v>
      </c>
      <c r="Q35" s="238">
        <f t="shared" si="5"/>
        <v>2.2999999999999998</v>
      </c>
      <c r="R35" s="238">
        <f t="shared" si="6"/>
        <v>3.15</v>
      </c>
      <c r="S35" s="238">
        <f>IF('Crisis Indicator Data'!I32="x","x",IF('Crisis Indicator Data'!I32=0,0,IF(LOG('Crisis Indicator Data'!I32)&lt;S$4,0,IF(LOG('Crisis Indicator Data'!I32)&gt;S$3,5,ROUND(5-(S$3-LOG('Crisis Indicator Data'!I32))/(S$3-S$4)*5,1)))))</f>
        <v>4.0999999999999996</v>
      </c>
      <c r="T35" s="143">
        <f>IF('Crisis Indicator Data'!H32="x","x",IF('Crisis Indicator Data'!I32="x","x",'Crisis Indicator Data'!I32/'Crisis Indicator Data'!H32))</f>
        <v>9.6700385356454727E-2</v>
      </c>
      <c r="U35" s="238">
        <f t="shared" si="7"/>
        <v>3.2</v>
      </c>
      <c r="V35" s="238">
        <f t="shared" si="8"/>
        <v>3.7</v>
      </c>
      <c r="W35" s="238">
        <f>IF('Crisis Indicator Data'!L32="x","x",IF('Crisis Indicator Data'!L32=0,0,IF(LOG('Crisis Indicator Data'!L32)&lt;W$4,0,IF(LOG('Crisis Indicator Data'!L32)&gt;W$3,5,ROUND(5-(W$3-LOG('Crisis Indicator Data'!L32))/(W$3-W$4)*5,1)))))</f>
        <v>1.4</v>
      </c>
      <c r="X35" s="245">
        <f>IF(OR('Crisis Indicator Data'!L32="x",'Crisis Indicator Data'!H32="x"),"x",'Crisis Indicator Data'!L32/'Crisis Indicator Data'!H32)</f>
        <v>1.0838150289017341E-6</v>
      </c>
      <c r="Y35" s="238">
        <f t="shared" si="9"/>
        <v>0.1</v>
      </c>
      <c r="Z35" s="238">
        <f t="shared" si="10"/>
        <v>0.8</v>
      </c>
      <c r="AA35" s="238">
        <f t="shared" si="11"/>
        <v>2.5</v>
      </c>
      <c r="AB35" s="246">
        <f t="shared" si="12"/>
        <v>2.8</v>
      </c>
    </row>
    <row r="36" spans="1:28" x14ac:dyDescent="0.25">
      <c r="A36" s="144" t="str">
        <f>'Crisis Indicator Data'!A33</f>
        <v>Syrian Refugee Crisis in Egypt</v>
      </c>
      <c r="B36" s="145" t="str">
        <f>'Crisis Indicator Data'!B33</f>
        <v>Displacement</v>
      </c>
      <c r="C36" s="145" t="str">
        <f>'Crisis Indicator Data'!C33</f>
        <v>EGY002</v>
      </c>
      <c r="D36" s="145" t="str">
        <f>'Crisis Indicator Data'!D33</f>
        <v>Egypt</v>
      </c>
      <c r="E36" s="146" t="str">
        <f>'Crisis Indicator Data'!E33</f>
        <v>EGY</v>
      </c>
      <c r="F36" s="244">
        <f>IF('Crisis Indicator Data'!F33="x","x",IF(LOG('Crisis Indicator Data'!F33)&lt;F$4,0,IF(LOG('Crisis Indicator Data'!F33)&gt;F$3,5,ROUND(5-(F$3-LOG('Crisis Indicator Data'!F33))/(F$3-F$4)*5,1))))</f>
        <v>3.3</v>
      </c>
      <c r="G36" s="143">
        <f>IF('Crisis Indicator Data'!F33="x","x",IF(LEN(E36)&gt;3,('Crisis Indicator Data'!F33/VLOOKUP('Impact of the crisis'!$C36,'Regional Crises'!$B$1:$R$66,4,FALSE)),'Crisis Indicator Data'!F33/VLOOKUP('Impact of the crisis'!$E36,'Country Indicator Data'!$B$4:$P$300,15,FALSE)))</f>
        <v>9.1488040584660202E-2</v>
      </c>
      <c r="H36" s="238">
        <f t="shared" si="0"/>
        <v>0.4</v>
      </c>
      <c r="I36" s="238">
        <f t="shared" si="1"/>
        <v>1.8499999999999999</v>
      </c>
      <c r="J36" s="238">
        <f>IF('Crisis Indicator Data'!G33="x","x",IF(LOG('Crisis Indicator Data'!G33)&lt;J$4,0,IF(LOG('Crisis Indicator Data'!G33)&gt;J$3,5,ROUND(5-(J$3-LOG('Crisis Indicator Data'!G33))/(J$3-J$4)*5,1))))</f>
        <v>3.8</v>
      </c>
      <c r="K36" s="143">
        <f>IF('Crisis Indicator Data'!G33="x","x",IF(LEN(E36)&gt;3,('Crisis Indicator Data'!G33/VLOOKUP('Impact of the crisis'!$C36,'Regional Crises'!$B$1:$R$66,5,FALSE)),'Crisis Indicator Data'!G33/VLOOKUP('Impact of the crisis'!$E36,'Country Indicator Data'!$B$4:$P$300,14,FALSE)))</f>
        <v>0.12625730262805282</v>
      </c>
      <c r="L36" s="238">
        <f t="shared" si="2"/>
        <v>0.6</v>
      </c>
      <c r="M36" s="238">
        <f t="shared" si="3"/>
        <v>2.1999999999999997</v>
      </c>
      <c r="N36" s="238">
        <f t="shared" si="4"/>
        <v>2</v>
      </c>
      <c r="O36" s="238">
        <f>IF('Crisis Indicator Data'!H33="x","x",IF('Crisis Indicator Data'!H33=0,0,IF(LOG('Crisis Indicator Data'!H33)&lt;O$4,0,IF(LOG('Crisis Indicator Data'!H33)&gt;O$3,5,ROUND(5-(O$3-LOG('Crisis Indicator Data'!H33))/(O$3-O$4)*5,1)))))</f>
        <v>1.1000000000000001</v>
      </c>
      <c r="P36" s="143">
        <f>IF('Crisis Indicator Data'!H33="x","x",'Crisis Indicator Data'!H33/'Crisis Indicator Data'!G33)</f>
        <v>1.0258950049525966E-2</v>
      </c>
      <c r="Q36" s="238">
        <f t="shared" si="5"/>
        <v>0</v>
      </c>
      <c r="R36" s="238">
        <f t="shared" si="6"/>
        <v>0.55000000000000004</v>
      </c>
      <c r="S36" s="238">
        <f>IF('Crisis Indicator Data'!I33="x","x",IF('Crisis Indicator Data'!I33=0,0,IF(LOG('Crisis Indicator Data'!I33)&lt;S$4,0,IF(LOG('Crisis Indicator Data'!I33)&gt;S$3,5,ROUND(5-(S$3-LOG('Crisis Indicator Data'!I33))/(S$3-S$4)*5,1)))))</f>
        <v>3.1</v>
      </c>
      <c r="T36" s="143">
        <f>IF('Crisis Indicator Data'!H33="x","x",IF('Crisis Indicator Data'!I33="x","x",'Crisis Indicator Data'!I33/'Crisis Indicator Data'!H33))</f>
        <v>1</v>
      </c>
      <c r="U36" s="238">
        <f t="shared" si="7"/>
        <v>5</v>
      </c>
      <c r="V36" s="238">
        <f t="shared" si="8"/>
        <v>4.0999999999999996</v>
      </c>
      <c r="W36" s="238">
        <f>IF('Crisis Indicator Data'!L33="x","x",IF('Crisis Indicator Data'!L33=0,0,IF(LOG('Crisis Indicator Data'!L33)&lt;W$4,0,IF(LOG('Crisis Indicator Data'!L33)&gt;W$3,5,ROUND(5-(W$3-LOG('Crisis Indicator Data'!L33))/(W$3-W$4)*5,1)))))</f>
        <v>0</v>
      </c>
      <c r="X36" s="245">
        <f>IF(OR('Crisis Indicator Data'!L33="x",'Crisis Indicator Data'!H33="x"),"x",'Crisis Indicator Data'!L33/'Crisis Indicator Data'!H33)</f>
        <v>0</v>
      </c>
      <c r="Y36" s="238">
        <f t="shared" si="9"/>
        <v>0</v>
      </c>
      <c r="Z36" s="238">
        <f t="shared" si="10"/>
        <v>0</v>
      </c>
      <c r="AA36" s="238">
        <f t="shared" si="11"/>
        <v>2.6</v>
      </c>
      <c r="AB36" s="246">
        <f t="shared" si="12"/>
        <v>1.7</v>
      </c>
    </row>
    <row r="37" spans="1:28" x14ac:dyDescent="0.25">
      <c r="A37" s="144" t="str">
        <f>'Crisis Indicator Data'!A34</f>
        <v>Complex crisis in Eritrea</v>
      </c>
      <c r="B37" s="145" t="str">
        <f>'Crisis Indicator Data'!B34</f>
        <v>Socio-political,Displacement</v>
      </c>
      <c r="C37" s="145" t="str">
        <f>'Crisis Indicator Data'!C34</f>
        <v>ERI001</v>
      </c>
      <c r="D37" s="145" t="str">
        <f>'Crisis Indicator Data'!D34</f>
        <v>Eritrea</v>
      </c>
      <c r="E37" s="146" t="str">
        <f>'Crisis Indicator Data'!E34</f>
        <v>ERI</v>
      </c>
      <c r="F37" s="244">
        <f>IF('Crisis Indicator Data'!F34="x","x",IF(LOG('Crisis Indicator Data'!F34)&lt;F$4,0,IF(LOG('Crisis Indicator Data'!F34)&gt;F$3,5,ROUND(5-(F$3-LOG('Crisis Indicator Data'!F34))/(F$3-F$4)*5,1))))</f>
        <v>3.3</v>
      </c>
      <c r="G37" s="143">
        <f>IF('Crisis Indicator Data'!F34="x","x",IF(LEN(E37)&gt;3,('Crisis Indicator Data'!F34/VLOOKUP('Impact of the crisis'!$C37,'Regional Crises'!$B$1:$R$66,4,FALSE)),'Crisis Indicator Data'!F34/VLOOKUP('Impact of the crisis'!$E37,'Country Indicator Data'!$B$4:$P$300,15,FALSE)))</f>
        <v>1</v>
      </c>
      <c r="H37" s="238">
        <f t="shared" si="0"/>
        <v>5</v>
      </c>
      <c r="I37" s="238">
        <f t="shared" si="1"/>
        <v>4.1500000000000004</v>
      </c>
      <c r="J37" s="238">
        <f>IF('Crisis Indicator Data'!G34="x","x",IF(LOG('Crisis Indicator Data'!G34)&lt;J$4,0,IF(LOG('Crisis Indicator Data'!G34)&gt;J$3,5,ROUND(5-(J$3-LOG('Crisis Indicator Data'!G34))/(J$3-J$4)*5,1))))</f>
        <v>2.6</v>
      </c>
      <c r="K37" s="143">
        <f>IF('Crisis Indicator Data'!G34="x","x",IF(LEN(E37)&gt;3,('Crisis Indicator Data'!G34/VLOOKUP('Impact of the crisis'!$C37,'Regional Crises'!$B$1:$R$66,5,FALSE)),'Crisis Indicator Data'!G34/VLOOKUP('Impact of the crisis'!$E37,'Country Indicator Data'!$B$4:$P$300,14,FALSE)))</f>
        <v>1</v>
      </c>
      <c r="L37" s="238">
        <f t="shared" si="2"/>
        <v>5</v>
      </c>
      <c r="M37" s="238">
        <f t="shared" si="3"/>
        <v>3.8</v>
      </c>
      <c r="N37" s="238">
        <f t="shared" si="4"/>
        <v>4</v>
      </c>
      <c r="O37" s="238">
        <f>IF('Crisis Indicator Data'!H34="x","x",IF('Crisis Indicator Data'!H34=0,0,IF(LOG('Crisis Indicator Data'!H34)&lt;O$4,0,IF(LOG('Crisis Indicator Data'!H34)&gt;O$3,5,ROUND(5-(O$3-LOG('Crisis Indicator Data'!H34))/(O$3-O$4)*5,1)))))</f>
        <v>2.6</v>
      </c>
      <c r="P37" s="143">
        <f>IF('Crisis Indicator Data'!H34="x","x",'Crisis Indicator Data'!H34/'Crisis Indicator Data'!G34)</f>
        <v>0.19326783701079078</v>
      </c>
      <c r="Q37" s="238">
        <f t="shared" si="5"/>
        <v>0.9</v>
      </c>
      <c r="R37" s="238">
        <f t="shared" si="6"/>
        <v>1.75</v>
      </c>
      <c r="S37" s="238">
        <f>IF('Crisis Indicator Data'!I34="x","x",IF('Crisis Indicator Data'!I34=0,0,IF(LOG('Crisis Indicator Data'!I34)&lt;S$4,0,IF(LOG('Crisis Indicator Data'!I34)&gt;S$3,5,ROUND(5-(S$3-LOG('Crisis Indicator Data'!I34))/(S$3-S$4)*5,1)))))</f>
        <v>3.6</v>
      </c>
      <c r="T37" s="143">
        <f>IF('Crisis Indicator Data'!H34="x","x",IF('Crisis Indicator Data'!I34="x","x",'Crisis Indicator Data'!I34/'Crisis Indicator Data'!H34))</f>
        <v>0.27750000000000002</v>
      </c>
      <c r="U37" s="238">
        <f t="shared" si="7"/>
        <v>5</v>
      </c>
      <c r="V37" s="238">
        <f t="shared" si="8"/>
        <v>4.3</v>
      </c>
      <c r="W37" s="238">
        <f>IF('Crisis Indicator Data'!L34="x","x",IF('Crisis Indicator Data'!L34=0,0,IF(LOG('Crisis Indicator Data'!L34)&lt;W$4,0,IF(LOG('Crisis Indicator Data'!L34)&gt;W$3,5,ROUND(5-(W$3-LOG('Crisis Indicator Data'!L34))/(W$3-W$4)*5,1)))))</f>
        <v>0</v>
      </c>
      <c r="X37" s="245">
        <f>IF(OR('Crisis Indicator Data'!L34="x",'Crisis Indicator Data'!H34="x"),"x",'Crisis Indicator Data'!L34/'Crisis Indicator Data'!H34)</f>
        <v>0</v>
      </c>
      <c r="Y37" s="238">
        <f t="shared" si="9"/>
        <v>0</v>
      </c>
      <c r="Z37" s="238">
        <f t="shared" si="10"/>
        <v>0</v>
      </c>
      <c r="AA37" s="238">
        <f t="shared" si="11"/>
        <v>2.8</v>
      </c>
      <c r="AB37" s="246">
        <f t="shared" si="12"/>
        <v>2.2999999999999998</v>
      </c>
    </row>
    <row r="38" spans="1:28" x14ac:dyDescent="0.25">
      <c r="A38" s="144" t="str">
        <f>'Crisis Indicator Data'!A35</f>
        <v>Mixed migration flows in spain</v>
      </c>
      <c r="B38" s="145" t="str">
        <f>'Crisis Indicator Data'!B35</f>
        <v>Displacement</v>
      </c>
      <c r="C38" s="145" t="str">
        <f>'Crisis Indicator Data'!C35</f>
        <v>ESP002</v>
      </c>
      <c r="D38" s="145" t="str">
        <f>'Crisis Indicator Data'!D35</f>
        <v>Spain</v>
      </c>
      <c r="E38" s="146" t="str">
        <f>'Crisis Indicator Data'!E35</f>
        <v>ESP</v>
      </c>
      <c r="F38" s="244">
        <f>IF('Crisis Indicator Data'!F35="x","x",IF(LOG('Crisis Indicator Data'!F35)&lt;F$4,0,IF(LOG('Crisis Indicator Data'!F35)&gt;F$3,5,ROUND(5-(F$3-LOG('Crisis Indicator Data'!F35))/(F$3-F$4)*5,1))))</f>
        <v>3.3</v>
      </c>
      <c r="G38" s="143">
        <f>IF('Crisis Indicator Data'!F35="x","x",IF(LEN(E38)&gt;3,('Crisis Indicator Data'!F35/VLOOKUP('Impact of the crisis'!$C38,'Regional Crises'!$B$1:$R$66,4,FALSE)),'Crisis Indicator Data'!F35/VLOOKUP('Impact of the crisis'!$E38,'Country Indicator Data'!$B$4:$P$300,15,FALSE)))</f>
        <v>0.19991603526518861</v>
      </c>
      <c r="H38" s="238">
        <f t="shared" ref="H38:H69" si="13">IF(G38="x","x",IF(G38&lt;H$4,0,IF(G38&gt;H$3,5,ROUND(5-(H$3-G38)/(H$3-H$4)*5,1))))</f>
        <v>0.9</v>
      </c>
      <c r="I38" s="238">
        <f t="shared" ref="I38:I69" si="14">IF(AND(H38="x",F38="x"),"x",AVERAGE(F38,H38))</f>
        <v>2.1</v>
      </c>
      <c r="J38" s="238">
        <f>IF('Crisis Indicator Data'!G35="x","x",IF(LOG('Crisis Indicator Data'!G35)&lt;J$4,0,IF(LOG('Crisis Indicator Data'!G35)&gt;J$3,5,ROUND(5-(J$3-LOG('Crisis Indicator Data'!G35))/(J$3-J$4)*5,1))))</f>
        <v>3.6</v>
      </c>
      <c r="K38" s="143">
        <f>IF('Crisis Indicator Data'!G35="x","x",IF(LEN(E38)&gt;3,('Crisis Indicator Data'!G35/VLOOKUP('Impact of the crisis'!$C38,'Regional Crises'!$B$1:$R$66,5,FALSE)),'Crisis Indicator Data'!G35/VLOOKUP('Impact of the crisis'!$E38,'Country Indicator Data'!$B$4:$P$300,14,FALSE)))</f>
        <v>0.25633151030710982</v>
      </c>
      <c r="L38" s="238">
        <f t="shared" ref="L38:L69" si="15">IF(K38="x","x",IF(K38&lt;L$4,0,IF(K38&gt;L$3,5,ROUND(5-(L$3-K38)/(L$3-L$4)*5,1))))</f>
        <v>1.2</v>
      </c>
      <c r="M38" s="238">
        <f t="shared" ref="M38:M69" si="16">IF(AND(L38="x",J38="x"),"x",AVERAGE(J38,L38))</f>
        <v>2.4</v>
      </c>
      <c r="N38" s="238">
        <f t="shared" ref="N38:N69" si="17">IF(AND(M38="x",I38="x"),"x",IF(OR(M38="x",I38="x"),AVERAGE(I38,M38),ROUND((5-GEOMEAN(((5-I38)/5*4+1),((5-M38)/5*4+1)))/4*5,1)))</f>
        <v>2.2999999999999998</v>
      </c>
      <c r="O38" s="238">
        <f>IF('Crisis Indicator Data'!H35="x","x",IF('Crisis Indicator Data'!H35=0,0,IF(LOG('Crisis Indicator Data'!H35)&lt;O$4,0,IF(LOG('Crisis Indicator Data'!H35)&gt;O$3,5,ROUND(5-(O$3-LOG('Crisis Indicator Data'!H35))/(O$3-O$4)*5,1)))))</f>
        <v>1.2</v>
      </c>
      <c r="P38" s="143">
        <f>IF('Crisis Indicator Data'!H35="x","x",'Crisis Indicator Data'!H35/'Crisis Indicator Data'!G35)</f>
        <v>1.3868373543410471E-2</v>
      </c>
      <c r="Q38" s="238">
        <f t="shared" ref="Q38:Q69" si="18">IF(P38="x","x",IF(P38&lt;Q$4,0,IF(P38&gt;Q$3,5,ROUND(5-(Q$3-P38)/(Q$3-Q$4)*5,1))))</f>
        <v>0</v>
      </c>
      <c r="R38" s="238">
        <f t="shared" ref="R38:R69" si="19">IF(AND(Q38="x",O38="x"),"x",AVERAGE(O38,Q38))</f>
        <v>0.6</v>
      </c>
      <c r="S38" s="238">
        <f>IF('Crisis Indicator Data'!I35="x","x",IF('Crisis Indicator Data'!I35=0,0,IF(LOG('Crisis Indicator Data'!I35)&lt;S$4,0,IF(LOG('Crisis Indicator Data'!I35)&gt;S$3,5,ROUND(5-(S$3-LOG('Crisis Indicator Data'!I35))/(S$3-S$4)*5,1)))))</f>
        <v>3.2</v>
      </c>
      <c r="T38" s="143">
        <f>IF('Crisis Indicator Data'!H35="x","x",IF('Crisis Indicator Data'!I35="x","x",'Crisis Indicator Data'!I35/'Crisis Indicator Data'!H35))</f>
        <v>1</v>
      </c>
      <c r="U38" s="238">
        <f t="shared" ref="U38:U69" si="20">IF(T38="x","x",IF(T38&lt;U$4,0,IF(T38&gt;U$3,5,ROUND(5-(U$3-T38)/(U$3-U$4)*5,1))))</f>
        <v>5</v>
      </c>
      <c r="V38" s="238">
        <f t="shared" ref="V38:V69" si="21">IF(AND(U38="x",S38="x"),"x",ROUND(AVERAGE(S38,U38),1))</f>
        <v>4.0999999999999996</v>
      </c>
      <c r="W38" s="238">
        <f>IF('Crisis Indicator Data'!L35="x","x",IF('Crisis Indicator Data'!L35=0,0,IF(LOG('Crisis Indicator Data'!L35)&lt;W$4,0,IF(LOG('Crisis Indicator Data'!L35)&gt;W$3,5,ROUND(5-(W$3-LOG('Crisis Indicator Data'!L35))/(W$3-W$4)*5,1)))))</f>
        <v>3.1</v>
      </c>
      <c r="X38" s="245">
        <f>IF(OR('Crisis Indicator Data'!L35="x",'Crisis Indicator Data'!H35="x"),"x",'Crisis Indicator Data'!L35/'Crisis Indicator Data'!H35)</f>
        <v>8.8165680473372776E-4</v>
      </c>
      <c r="Y38" s="238">
        <f t="shared" ref="Y38:Y69" si="22">IF(X38="x","x",IF(X38&lt;Y$4,0,IF(X38&gt;Y$3,5,ROUND(5-(Y$3-X38)/(Y$3-Y$4)*5,1))))</f>
        <v>5</v>
      </c>
      <c r="Z38" s="238">
        <f t="shared" ref="Z38:Z69" si="23">IF(AND(Y38="x",W38="x"),"x",ROUND(AVERAGE(W38,Y38),1))</f>
        <v>4.0999999999999996</v>
      </c>
      <c r="AA38" s="238">
        <f t="shared" ref="AA38:AA69" si="24">IF(AND(V38="x",Z38="x"),"x",IF(OR(V38="x",Z38="x"),AVERAGE(V38,Z38),ROUND((5-GEOMEAN(((5-V38)/5*4+1),((5-Z38)/5*4+1)))/4*5,1)))</f>
        <v>4.0999999999999996</v>
      </c>
      <c r="AB38" s="246">
        <f t="shared" ref="AB38:AB69" si="25">IF(AND(R38="x",AA38="x"),"x",IF(OR(R38="x",AA38="x"),AVERAGE(R38,AA38),ROUND((5-GEOMEAN(((5-R38)/5*4+1),((5-AA38)/5*4+1)))/4*5,1)))</f>
        <v>2.8</v>
      </c>
    </row>
    <row r="39" spans="1:28" x14ac:dyDescent="0.25">
      <c r="A39" s="144" t="str">
        <f>'Crisis Indicator Data'!A36</f>
        <v>Complex crisis in Ethiopia</v>
      </c>
      <c r="B39" s="145" t="str">
        <f>'Crisis Indicator Data'!B36</f>
        <v>Displacement,Floods,Conflict</v>
      </c>
      <c r="C39" s="145" t="str">
        <f>'Crisis Indicator Data'!C36</f>
        <v>ETH001</v>
      </c>
      <c r="D39" s="145" t="str">
        <f>'Crisis Indicator Data'!D36</f>
        <v>Ethiopia</v>
      </c>
      <c r="E39" s="146" t="str">
        <f>'Crisis Indicator Data'!E36</f>
        <v>ETH</v>
      </c>
      <c r="F39" s="244">
        <f>IF('Crisis Indicator Data'!F36="x","x",IF(LOG('Crisis Indicator Data'!F36)&lt;F$4,0,IF(LOG('Crisis Indicator Data'!F36)&gt;F$3,5,ROUND(5-(F$3-LOG('Crisis Indicator Data'!F36))/(F$3-F$4)*5,1))))</f>
        <v>5</v>
      </c>
      <c r="G39" s="143">
        <f>IF('Crisis Indicator Data'!F36="x","x",IF(LEN(E39)&gt;3,('Crisis Indicator Data'!F36/VLOOKUP('Impact of the crisis'!$C39,'Regional Crises'!$B$1:$R$66,4,FALSE)),'Crisis Indicator Data'!F36/VLOOKUP('Impact of the crisis'!$E39,'Country Indicator Data'!$B$4:$P$300,15,FALSE)))</f>
        <v>1.128571</v>
      </c>
      <c r="H39" s="238">
        <f t="shared" si="13"/>
        <v>5</v>
      </c>
      <c r="I39" s="238">
        <f t="shared" si="14"/>
        <v>5</v>
      </c>
      <c r="J39" s="238">
        <f>IF('Crisis Indicator Data'!G36="x","x",IF(LOG('Crisis Indicator Data'!G36)&lt;J$4,0,IF(LOG('Crisis Indicator Data'!G36)&gt;J$3,5,ROUND(5-(J$3-LOG('Crisis Indicator Data'!G36))/(J$3-J$4)*5,1))))</f>
        <v>5</v>
      </c>
      <c r="K39" s="143">
        <f>IF('Crisis Indicator Data'!G36="x","x",IF(LEN(E39)&gt;3,('Crisis Indicator Data'!G36/VLOOKUP('Impact of the crisis'!$C39,'Regional Crises'!$B$1:$R$66,5,FALSE)),'Crisis Indicator Data'!G36/VLOOKUP('Impact of the crisis'!$E39,'Country Indicator Data'!$B$4:$P$300,14,FALSE)))</f>
        <v>1</v>
      </c>
      <c r="L39" s="238">
        <f t="shared" si="15"/>
        <v>5</v>
      </c>
      <c r="M39" s="238">
        <f t="shared" si="16"/>
        <v>5</v>
      </c>
      <c r="N39" s="238">
        <f t="shared" si="17"/>
        <v>5</v>
      </c>
      <c r="O39" s="238">
        <f>IF('Crisis Indicator Data'!H36="x","x",IF('Crisis Indicator Data'!H36=0,0,IF(LOG('Crisis Indicator Data'!H36)&lt;O$4,0,IF(LOG('Crisis Indicator Data'!H36)&gt;O$3,5,ROUND(5-(O$3-LOG('Crisis Indicator Data'!H36))/(O$3-O$4)*5,1)))))</f>
        <v>5</v>
      </c>
      <c r="P39" s="143">
        <f>IF('Crisis Indicator Data'!H36="x","x",'Crisis Indicator Data'!H36/'Crisis Indicator Data'!G36)</f>
        <v>0.69098688329828051</v>
      </c>
      <c r="Q39" s="238">
        <f t="shared" si="18"/>
        <v>3.4</v>
      </c>
      <c r="R39" s="238">
        <f t="shared" si="19"/>
        <v>4.2</v>
      </c>
      <c r="S39" s="238">
        <f>IF('Crisis Indicator Data'!I36="x","x",IF('Crisis Indicator Data'!I36=0,0,IF(LOG('Crisis Indicator Data'!I36)&lt;S$4,0,IF(LOG('Crisis Indicator Data'!I36)&gt;S$3,5,ROUND(5-(S$3-LOG('Crisis Indicator Data'!I36))/(S$3-S$4)*5,1)))))</f>
        <v>5</v>
      </c>
      <c r="T39" s="143">
        <f>IF('Crisis Indicator Data'!H36="x","x",IF('Crisis Indicator Data'!I36="x","x",'Crisis Indicator Data'!I36/'Crisis Indicator Data'!H36))</f>
        <v>5.0534973686961977E-2</v>
      </c>
      <c r="U39" s="238">
        <f t="shared" si="20"/>
        <v>1.7</v>
      </c>
      <c r="V39" s="238">
        <f t="shared" si="21"/>
        <v>3.4</v>
      </c>
      <c r="W39" s="238">
        <f>IF('Crisis Indicator Data'!L36="x","x",IF('Crisis Indicator Data'!L36=0,0,IF(LOG('Crisis Indicator Data'!L36)&lt;W$4,0,IF(LOG('Crisis Indicator Data'!L36)&gt;W$3,5,ROUND(5-(W$3-LOG('Crisis Indicator Data'!L36))/(W$3-W$4)*5,1)))))</f>
        <v>4.5999999999999996</v>
      </c>
      <c r="X39" s="245">
        <f>IF(OR('Crisis Indicator Data'!L36="x",'Crisis Indicator Data'!H36="x"),"x",'Crisis Indicator Data'!L36/'Crisis Indicator Data'!H36)</f>
        <v>2.0260458416106133E-5</v>
      </c>
      <c r="Y39" s="238">
        <f t="shared" si="22"/>
        <v>1</v>
      </c>
      <c r="Z39" s="238">
        <f t="shared" si="23"/>
        <v>2.8</v>
      </c>
      <c r="AA39" s="238">
        <f t="shared" si="24"/>
        <v>3.1</v>
      </c>
      <c r="AB39" s="246">
        <f t="shared" si="25"/>
        <v>3.7</v>
      </c>
    </row>
    <row r="40" spans="1:28" x14ac:dyDescent="0.25">
      <c r="A40" s="144" t="str">
        <f>'Crisis Indicator Data'!A37</f>
        <v>International Displacement</v>
      </c>
      <c r="B40" s="145" t="str">
        <f>'Crisis Indicator Data'!B37</f>
        <v>Displacement</v>
      </c>
      <c r="C40" s="145" t="str">
        <f>'Crisis Indicator Data'!C37</f>
        <v>ETH003</v>
      </c>
      <c r="D40" s="145" t="str">
        <f>'Crisis Indicator Data'!D37</f>
        <v>Ethiopia</v>
      </c>
      <c r="E40" s="146" t="str">
        <f>'Crisis Indicator Data'!E37</f>
        <v>ETH</v>
      </c>
      <c r="F40" s="244">
        <f>IF('Crisis Indicator Data'!F37="x","x",IF(LOG('Crisis Indicator Data'!F37)&lt;F$4,0,IF(LOG('Crisis Indicator Data'!F37)&gt;F$3,5,ROUND(5-(F$3-LOG('Crisis Indicator Data'!F37))/(F$3-F$4)*5,1))))</f>
        <v>5</v>
      </c>
      <c r="G40" s="143">
        <f>IF('Crisis Indicator Data'!F37="x","x",IF(LEN(E40)&gt;3,('Crisis Indicator Data'!F37/VLOOKUP('Impact of the crisis'!$C40,'Regional Crises'!$B$1:$R$66,4,FALSE)),'Crisis Indicator Data'!F37/VLOOKUP('Impact of the crisis'!$E40,'Country Indicator Data'!$B$4:$P$300,15,FALSE)))</f>
        <v>1.128571</v>
      </c>
      <c r="H40" s="238">
        <f t="shared" si="13"/>
        <v>5</v>
      </c>
      <c r="I40" s="238">
        <f t="shared" si="14"/>
        <v>5</v>
      </c>
      <c r="J40" s="238">
        <f>IF('Crisis Indicator Data'!G37="x","x",IF(LOG('Crisis Indicator Data'!G37)&lt;J$4,0,IF(LOG('Crisis Indicator Data'!G37)&gt;J$3,5,ROUND(5-(J$3-LOG('Crisis Indicator Data'!G37))/(J$3-J$4)*5,1))))</f>
        <v>5</v>
      </c>
      <c r="K40" s="143">
        <f>IF('Crisis Indicator Data'!G37="x","x",IF(LEN(E40)&gt;3,('Crisis Indicator Data'!G37/VLOOKUP('Impact of the crisis'!$C40,'Regional Crises'!$B$1:$R$66,5,FALSE)),'Crisis Indicator Data'!G37/VLOOKUP('Impact of the crisis'!$E40,'Country Indicator Data'!$B$4:$P$300,14,FALSE)))</f>
        <v>1</v>
      </c>
      <c r="L40" s="238">
        <f t="shared" si="15"/>
        <v>5</v>
      </c>
      <c r="M40" s="238">
        <f t="shared" si="16"/>
        <v>5</v>
      </c>
      <c r="N40" s="238">
        <f t="shared" si="17"/>
        <v>5</v>
      </c>
      <c r="O40" s="238">
        <f>IF('Crisis Indicator Data'!H37="x","x",IF('Crisis Indicator Data'!H37=0,0,IF(LOG('Crisis Indicator Data'!H37)&lt;O$4,0,IF(LOG('Crisis Indicator Data'!H37)&gt;O$3,5,ROUND(5-(O$3-LOG('Crisis Indicator Data'!H37))/(O$3-O$4)*5,1)))))</f>
        <v>5</v>
      </c>
      <c r="P40" s="143">
        <f>IF('Crisis Indicator Data'!H37="x","x",'Crisis Indicator Data'!H37/'Crisis Indicator Data'!G37)</f>
        <v>0.33698042930306482</v>
      </c>
      <c r="Q40" s="238">
        <f t="shared" si="18"/>
        <v>1.7</v>
      </c>
      <c r="R40" s="238">
        <f t="shared" si="19"/>
        <v>3.35</v>
      </c>
      <c r="S40" s="238">
        <f>IF('Crisis Indicator Data'!I37="x","x",IF('Crisis Indicator Data'!I37=0,0,IF(LOG('Crisis Indicator Data'!I37)&lt;S$4,0,IF(LOG('Crisis Indicator Data'!I37)&gt;S$3,5,ROUND(5-(S$3-LOG('Crisis Indicator Data'!I37))/(S$3-S$4)*5,1)))))</f>
        <v>4.2</v>
      </c>
      <c r="T40" s="143">
        <f>IF('Crisis Indicator Data'!H37="x","x",IF('Crisis Indicator Data'!I37="x","x",'Crisis Indicator Data'!I37/'Crisis Indicator Data'!H37))</f>
        <v>2.1010505252626314E-2</v>
      </c>
      <c r="U40" s="238">
        <f t="shared" si="20"/>
        <v>0.7</v>
      </c>
      <c r="V40" s="238">
        <f t="shared" si="21"/>
        <v>2.5</v>
      </c>
      <c r="W40" s="238" t="str">
        <f>IF('Crisis Indicator Data'!L37="x","x",IF('Crisis Indicator Data'!L37=0,0,IF(LOG('Crisis Indicator Data'!L37)&lt;W$4,0,IF(LOG('Crisis Indicator Data'!L37)&gt;W$3,5,ROUND(5-(W$3-LOG('Crisis Indicator Data'!L37))/(W$3-W$4)*5,1)))))</f>
        <v>x</v>
      </c>
      <c r="X40" s="245" t="str">
        <f>IF(OR('Crisis Indicator Data'!L37="x",'Crisis Indicator Data'!H37="x"),"x",'Crisis Indicator Data'!L37/'Crisis Indicator Data'!H37)</f>
        <v>x</v>
      </c>
      <c r="Y40" s="238" t="str">
        <f t="shared" si="22"/>
        <v>x</v>
      </c>
      <c r="Z40" s="238" t="str">
        <f t="shared" si="23"/>
        <v>x</v>
      </c>
      <c r="AA40" s="238">
        <f t="shared" si="24"/>
        <v>2.5</v>
      </c>
      <c r="AB40" s="246">
        <f t="shared" si="25"/>
        <v>3</v>
      </c>
    </row>
    <row r="41" spans="1:28" x14ac:dyDescent="0.25">
      <c r="A41" s="144" t="str">
        <f>'Crisis Indicator Data'!A38</f>
        <v>Northern Ethiopia Conflict</v>
      </c>
      <c r="B41" s="145" t="str">
        <f>'Crisis Indicator Data'!B38</f>
        <v>Conflict,Displacement</v>
      </c>
      <c r="C41" s="145" t="str">
        <f>'Crisis Indicator Data'!C38</f>
        <v>ETH004</v>
      </c>
      <c r="D41" s="145" t="str">
        <f>'Crisis Indicator Data'!D38</f>
        <v>Ethiopia</v>
      </c>
      <c r="E41" s="146" t="str">
        <f>'Crisis Indicator Data'!E38</f>
        <v>ETH</v>
      </c>
      <c r="F41" s="244">
        <f>IF('Crisis Indicator Data'!F38="x","x",IF(LOG('Crisis Indicator Data'!F38)&lt;F$4,0,IF(LOG('Crisis Indicator Data'!F38)&gt;F$3,5,ROUND(5-(F$3-LOG('Crisis Indicator Data'!F38))/(F$3-F$4)*5,1))))</f>
        <v>4.0999999999999996</v>
      </c>
      <c r="G41" s="143">
        <f>IF('Crisis Indicator Data'!F38="x","x",IF(LEN(E41)&gt;3,('Crisis Indicator Data'!F38/VLOOKUP('Impact of the crisis'!$C41,'Regional Crises'!$B$1:$R$66,4,FALSE)),'Crisis Indicator Data'!F38/VLOOKUP('Impact of the crisis'!$E41,'Country Indicator Data'!$B$4:$P$300,15,FALSE)))</f>
        <v>0.29899999999999999</v>
      </c>
      <c r="H41" s="238">
        <f t="shared" si="13"/>
        <v>1.4</v>
      </c>
      <c r="I41" s="238">
        <f t="shared" si="14"/>
        <v>2.75</v>
      </c>
      <c r="J41" s="238">
        <f>IF('Crisis Indicator Data'!G38="x","x",IF(LOG('Crisis Indicator Data'!G38)&lt;J$4,0,IF(LOG('Crisis Indicator Data'!G38)&gt;J$3,5,ROUND(5-(J$3-LOG('Crisis Indicator Data'!G38))/(J$3-J$4)*5,1))))</f>
        <v>4.9000000000000004</v>
      </c>
      <c r="K41" s="143">
        <f>IF('Crisis Indicator Data'!G38="x","x",IF(LEN(E41)&gt;3,('Crisis Indicator Data'!G38/VLOOKUP('Impact of the crisis'!$C41,'Regional Crises'!$B$1:$R$66,5,FALSE)),'Crisis Indicator Data'!G38/VLOOKUP('Impact of the crisis'!$E41,'Country Indicator Data'!$B$4:$P$300,14,FALSE)))</f>
        <v>0.24162345272689326</v>
      </c>
      <c r="L41" s="238">
        <f t="shared" si="15"/>
        <v>1.2</v>
      </c>
      <c r="M41" s="238">
        <f t="shared" si="16"/>
        <v>3.0500000000000003</v>
      </c>
      <c r="N41" s="238">
        <f t="shared" si="17"/>
        <v>2.9</v>
      </c>
      <c r="O41" s="238">
        <f>IF('Crisis Indicator Data'!H38="x","x",IF('Crisis Indicator Data'!H38=0,0,IF(LOG('Crisis Indicator Data'!H38)&lt;O$4,0,IF(LOG('Crisis Indicator Data'!H38)&gt;O$3,5,ROUND(5-(O$3-LOG('Crisis Indicator Data'!H38))/(O$3-O$4)*5,1)))))</f>
        <v>5</v>
      </c>
      <c r="P41" s="143">
        <f>IF('Crisis Indicator Data'!H38="x","x",'Crisis Indicator Data'!H38/'Crisis Indicator Data'!G38)</f>
        <v>1</v>
      </c>
      <c r="Q41" s="238">
        <f t="shared" si="18"/>
        <v>5</v>
      </c>
      <c r="R41" s="238">
        <f t="shared" si="19"/>
        <v>5</v>
      </c>
      <c r="S41" s="238">
        <f>IF('Crisis Indicator Data'!I38="x","x",IF('Crisis Indicator Data'!I38=0,0,IF(LOG('Crisis Indicator Data'!I38)&lt;S$4,0,IF(LOG('Crisis Indicator Data'!I38)&gt;S$3,5,ROUND(5-(S$3-LOG('Crisis Indicator Data'!I38))/(S$3-S$4)*5,1)))))</f>
        <v>4.9000000000000004</v>
      </c>
      <c r="T41" s="143">
        <f>IF('Crisis Indicator Data'!H38="x","x",IF('Crisis Indicator Data'!I38="x","x",'Crisis Indicator Data'!I38/'Crisis Indicator Data'!H38))</f>
        <v>8.6378737541528236E-2</v>
      </c>
      <c r="U41" s="238">
        <f t="shared" si="20"/>
        <v>2.9</v>
      </c>
      <c r="V41" s="238">
        <f t="shared" si="21"/>
        <v>3.9</v>
      </c>
      <c r="W41" s="238">
        <f>IF('Crisis Indicator Data'!L38="x","x",IF('Crisis Indicator Data'!L38=0,0,IF(LOG('Crisis Indicator Data'!L38)&lt;W$4,0,IF(LOG('Crisis Indicator Data'!L38)&gt;W$3,5,ROUND(5-(W$3-LOG('Crisis Indicator Data'!L38))/(W$3-W$4)*5,1)))))</f>
        <v>3.8</v>
      </c>
      <c r="X41" s="245">
        <f>IF(OR('Crisis Indicator Data'!L38="x",'Crisis Indicator Data'!H38="x"),"x",'Crisis Indicator Data'!L38/'Crisis Indicator Data'!H38)</f>
        <v>1.4352159468438538E-5</v>
      </c>
      <c r="Y41" s="238">
        <f t="shared" si="22"/>
        <v>0.7</v>
      </c>
      <c r="Z41" s="238">
        <f t="shared" si="23"/>
        <v>2.2999999999999998</v>
      </c>
      <c r="AA41" s="238">
        <f t="shared" si="24"/>
        <v>3.2</v>
      </c>
      <c r="AB41" s="246">
        <f t="shared" si="25"/>
        <v>4.3</v>
      </c>
    </row>
    <row r="42" spans="1:28" x14ac:dyDescent="0.25">
      <c r="A42" s="144" t="str">
        <f>'Crisis Indicator Data'!A39</f>
        <v>Drought in Ethiopia</v>
      </c>
      <c r="B42" s="145" t="str">
        <f>'Crisis Indicator Data'!B39</f>
        <v>Drought</v>
      </c>
      <c r="C42" s="145" t="str">
        <f>'Crisis Indicator Data'!C39</f>
        <v>ETH005</v>
      </c>
      <c r="D42" s="145" t="str">
        <f>'Crisis Indicator Data'!D39</f>
        <v>Ethiopia</v>
      </c>
      <c r="E42" s="146" t="str">
        <f>'Crisis Indicator Data'!E39</f>
        <v>ETH</v>
      </c>
      <c r="F42" s="244">
        <f>IF('Crisis Indicator Data'!F39="x","x",IF(LOG('Crisis Indicator Data'!F39)&lt;F$4,0,IF(LOG('Crisis Indicator Data'!F39)&gt;F$3,5,ROUND(5-(F$3-LOG('Crisis Indicator Data'!F39))/(F$3-F$4)*5,1))))</f>
        <v>4.8</v>
      </c>
      <c r="G42" s="143">
        <f>IF('Crisis Indicator Data'!F39="x","x",IF(LEN(E42)&gt;3,('Crisis Indicator Data'!F39/VLOOKUP('Impact of the crisis'!$C42,'Regional Crises'!$B$1:$R$66,4,FALSE)),'Crisis Indicator Data'!F39/VLOOKUP('Impact of the crisis'!$E42,'Country Indicator Data'!$B$4:$P$300,15,FALSE)))</f>
        <v>0.7843</v>
      </c>
      <c r="H42" s="238">
        <f t="shared" si="13"/>
        <v>3.9</v>
      </c>
      <c r="I42" s="238">
        <f t="shared" si="14"/>
        <v>4.3499999999999996</v>
      </c>
      <c r="J42" s="238">
        <f>IF('Crisis Indicator Data'!G39="x","x",IF(LOG('Crisis Indicator Data'!G39)&lt;J$4,0,IF(LOG('Crisis Indicator Data'!G39)&gt;J$3,5,ROUND(5-(J$3-LOG('Crisis Indicator Data'!G39))/(J$3-J$4)*5,1))))</f>
        <v>5</v>
      </c>
      <c r="K42" s="143">
        <f>IF('Crisis Indicator Data'!G39="x","x",IF(LEN(E42)&gt;3,('Crisis Indicator Data'!G39/VLOOKUP('Impact of the crisis'!$C42,'Regional Crises'!$B$1:$R$66,5,FALSE)),'Crisis Indicator Data'!G39/VLOOKUP('Impact of the crisis'!$E42,'Country Indicator Data'!$B$4:$P$300,14,FALSE)))</f>
        <v>0.48164143400709619</v>
      </c>
      <c r="L42" s="238">
        <f t="shared" si="15"/>
        <v>2.4</v>
      </c>
      <c r="M42" s="238">
        <f t="shared" si="16"/>
        <v>3.7</v>
      </c>
      <c r="N42" s="238">
        <f t="shared" si="17"/>
        <v>4</v>
      </c>
      <c r="O42" s="238">
        <f>IF('Crisis Indicator Data'!H39="x","x",IF('Crisis Indicator Data'!H39=0,0,IF(LOG('Crisis Indicator Data'!H39)&lt;O$4,0,IF(LOG('Crisis Indicator Data'!H39)&gt;O$3,5,ROUND(5-(O$3-LOG('Crisis Indicator Data'!H39))/(O$3-O$4)*5,1)))))</f>
        <v>4.8</v>
      </c>
      <c r="P42" s="143">
        <f>IF('Crisis Indicator Data'!H39="x","x",'Crisis Indicator Data'!H39/'Crisis Indicator Data'!G39)</f>
        <v>0.40166666666666667</v>
      </c>
      <c r="Q42" s="238">
        <f t="shared" si="18"/>
        <v>2</v>
      </c>
      <c r="R42" s="238">
        <f t="shared" si="19"/>
        <v>3.4</v>
      </c>
      <c r="S42" s="238">
        <f>IF('Crisis Indicator Data'!I39="x","x",IF('Crisis Indicator Data'!I39=0,0,IF(LOG('Crisis Indicator Data'!I39)&lt;S$4,0,IF(LOG('Crisis Indicator Data'!I39)&gt;S$3,5,ROUND(5-(S$3-LOG('Crisis Indicator Data'!I39))/(S$3-S$4)*5,1)))))</f>
        <v>4.2</v>
      </c>
      <c r="T42" s="143">
        <f>IF('Crisis Indicator Data'!H39="x","x",IF('Crisis Indicator Data'!I39="x","x",'Crisis Indicator Data'!I39/'Crisis Indicator Data'!H39))</f>
        <v>3.5269709543568464E-2</v>
      </c>
      <c r="U42" s="238">
        <f t="shared" si="20"/>
        <v>1.2</v>
      </c>
      <c r="V42" s="238">
        <f t="shared" si="21"/>
        <v>2.7</v>
      </c>
      <c r="W42" s="238">
        <f>IF('Crisis Indicator Data'!L39="x","x",IF('Crisis Indicator Data'!L39=0,0,IF(LOG('Crisis Indicator Data'!L39)&lt;W$4,0,IF(LOG('Crisis Indicator Data'!L39)&gt;W$3,5,ROUND(5-(W$3-LOG('Crisis Indicator Data'!L39))/(W$3-W$4)*5,1)))))</f>
        <v>2</v>
      </c>
      <c r="X42" s="245">
        <f>IF(OR('Crisis Indicator Data'!L39="x",'Crisis Indicator Data'!H39="x"),"x",'Crisis Indicator Data'!L39/'Crisis Indicator Data'!H39)</f>
        <v>9.9585062240663902E-7</v>
      </c>
      <c r="Y42" s="238">
        <f t="shared" si="22"/>
        <v>0</v>
      </c>
      <c r="Z42" s="238">
        <f t="shared" si="23"/>
        <v>1</v>
      </c>
      <c r="AA42" s="238">
        <f t="shared" si="24"/>
        <v>1.9</v>
      </c>
      <c r="AB42" s="246">
        <f t="shared" si="25"/>
        <v>2.7</v>
      </c>
    </row>
    <row r="43" spans="1:28" x14ac:dyDescent="0.25">
      <c r="A43" s="144" t="str">
        <f>'Crisis Indicator Data'!A40</f>
        <v xml:space="preserve">Flood crisis in Gambia </v>
      </c>
      <c r="B43" s="145" t="str">
        <f>'Crisis Indicator Data'!B40</f>
        <v>Floods</v>
      </c>
      <c r="C43" s="145" t="str">
        <f>'Crisis Indicator Data'!C40</f>
        <v>GMB002</v>
      </c>
      <c r="D43" s="145" t="str">
        <f>'Crisis Indicator Data'!D40</f>
        <v>Gambia</v>
      </c>
      <c r="E43" s="146" t="str">
        <f>'Crisis Indicator Data'!E40</f>
        <v>GMB</v>
      </c>
      <c r="F43" s="244">
        <f>IF('Crisis Indicator Data'!F40="x","x",IF(LOG('Crisis Indicator Data'!F40)&lt;F$4,0,IF(LOG('Crisis Indicator Data'!F40)&gt;F$3,5,ROUND(5-(F$3-LOG('Crisis Indicator Data'!F40))/(F$3-F$4)*5,1))))</f>
        <v>1.7</v>
      </c>
      <c r="G43" s="143">
        <f>IF('Crisis Indicator Data'!F40="x","x",IF(LEN(E43)&gt;3,('Crisis Indicator Data'!F40/VLOOKUP('Impact of the crisis'!$C43,'Regional Crises'!$B$1:$R$66,4,FALSE)),'Crisis Indicator Data'!F40/VLOOKUP('Impact of the crisis'!$E43,'Country Indicator Data'!$B$4:$P$300,15,FALSE)))</f>
        <v>1</v>
      </c>
      <c r="H43" s="238">
        <f t="shared" si="13"/>
        <v>5</v>
      </c>
      <c r="I43" s="238">
        <f t="shared" si="14"/>
        <v>3.35</v>
      </c>
      <c r="J43" s="238">
        <f>IF('Crisis Indicator Data'!G40="x","x",IF(LOG('Crisis Indicator Data'!G40)&lt;J$4,0,IF(LOG('Crisis Indicator Data'!G40)&gt;J$3,5,ROUND(5-(J$3-LOG('Crisis Indicator Data'!G40))/(J$3-J$4)*5,1))))</f>
        <v>1.3</v>
      </c>
      <c r="K43" s="143">
        <f>IF('Crisis Indicator Data'!G40="x","x",IF(LEN(E43)&gt;3,('Crisis Indicator Data'!G40/VLOOKUP('Impact of the crisis'!$C43,'Regional Crises'!$B$1:$R$66,5,FALSE)),'Crisis Indicator Data'!G40/VLOOKUP('Impact of the crisis'!$E43,'Country Indicator Data'!$B$4:$P$300,14,FALSE)))</f>
        <v>1</v>
      </c>
      <c r="L43" s="238">
        <f t="shared" si="15"/>
        <v>5</v>
      </c>
      <c r="M43" s="238">
        <f t="shared" si="16"/>
        <v>3.15</v>
      </c>
      <c r="N43" s="238">
        <f t="shared" si="17"/>
        <v>3.3</v>
      </c>
      <c r="O43" s="238">
        <f>IF('Crisis Indicator Data'!H40="x","x",IF('Crisis Indicator Data'!H40=0,0,IF(LOG('Crisis Indicator Data'!H40)&lt;O$4,0,IF(LOG('Crisis Indicator Data'!H40)&gt;O$3,5,ROUND(5-(O$3-LOG('Crisis Indicator Data'!H40))/(O$3-O$4)*5,1)))))</f>
        <v>0.2</v>
      </c>
      <c r="P43" s="143">
        <f>IF('Crisis Indicator Data'!H40="x","x",'Crisis Indicator Data'!H40/'Crisis Indicator Data'!G40)</f>
        <v>1.7656500802568219E-2</v>
      </c>
      <c r="Q43" s="238">
        <f t="shared" si="18"/>
        <v>0</v>
      </c>
      <c r="R43" s="238">
        <f t="shared" si="19"/>
        <v>0.1</v>
      </c>
      <c r="S43" s="238">
        <f>IF('Crisis Indicator Data'!I40="x","x",IF('Crisis Indicator Data'!I40=0,0,IF(LOG('Crisis Indicator Data'!I40)&lt;S$4,0,IF(LOG('Crisis Indicator Data'!I40)&gt;S$3,5,ROUND(5-(S$3-LOG('Crisis Indicator Data'!I40))/(S$3-S$4)*5,1)))))</f>
        <v>1.1000000000000001</v>
      </c>
      <c r="T43" s="143">
        <f>IF('Crisis Indicator Data'!H40="x","x",IF('Crisis Indicator Data'!I40="x","x",'Crisis Indicator Data'!I40/'Crisis Indicator Data'!H40))</f>
        <v>0.13636363636363635</v>
      </c>
      <c r="U43" s="238">
        <f t="shared" si="20"/>
        <v>4.5</v>
      </c>
      <c r="V43" s="238">
        <f t="shared" si="21"/>
        <v>2.8</v>
      </c>
      <c r="W43" s="238">
        <f>IF('Crisis Indicator Data'!L40="x","x",IF('Crisis Indicator Data'!L40=0,0,IF(LOG('Crisis Indicator Data'!L40)&lt;W$4,0,IF(LOG('Crisis Indicator Data'!L40)&gt;W$3,5,ROUND(5-(W$3-LOG('Crisis Indicator Data'!L40))/(W$3-W$4)*5,1)))))</f>
        <v>1.5</v>
      </c>
      <c r="X43" s="245">
        <f>IF(OR('Crisis Indicator Data'!L40="x",'Crisis Indicator Data'!H40="x"),"x",'Crisis Indicator Data'!L40/'Crisis Indicator Data'!H40)</f>
        <v>2.5000000000000001E-4</v>
      </c>
      <c r="Y43" s="238">
        <f t="shared" si="22"/>
        <v>5</v>
      </c>
      <c r="Z43" s="238">
        <f t="shared" si="23"/>
        <v>3.3</v>
      </c>
      <c r="AA43" s="238">
        <f t="shared" si="24"/>
        <v>3.1</v>
      </c>
      <c r="AB43" s="246">
        <f t="shared" si="25"/>
        <v>1.8</v>
      </c>
    </row>
    <row r="44" spans="1:28" x14ac:dyDescent="0.25">
      <c r="A44" s="144" t="str">
        <f>'Crisis Indicator Data'!A41</f>
        <v>Mixed migration flows in Greece</v>
      </c>
      <c r="B44" s="145" t="str">
        <f>'Crisis Indicator Data'!B41</f>
        <v>Displacement</v>
      </c>
      <c r="C44" s="145" t="str">
        <f>'Crisis Indicator Data'!C41</f>
        <v>GRC002</v>
      </c>
      <c r="D44" s="145" t="str">
        <f>'Crisis Indicator Data'!D41</f>
        <v>Greece</v>
      </c>
      <c r="E44" s="146" t="str">
        <f>'Crisis Indicator Data'!E41</f>
        <v>GRC</v>
      </c>
      <c r="F44" s="244">
        <f>IF('Crisis Indicator Data'!F41="x","x",IF(LOG('Crisis Indicator Data'!F41)&lt;F$4,0,IF(LOG('Crisis Indicator Data'!F41)&gt;F$3,5,ROUND(5-(F$3-LOG('Crisis Indicator Data'!F41))/(F$3-F$4)*5,1))))</f>
        <v>0.9</v>
      </c>
      <c r="G44" s="143">
        <f>IF('Crisis Indicator Data'!F41="x","x",IF(LEN(E44)&gt;3,('Crisis Indicator Data'!F41/VLOOKUP('Impact of the crisis'!$C44,'Regional Crises'!$B$1:$R$66,4,FALSE)),'Crisis Indicator Data'!F41/VLOOKUP('Impact of the crisis'!$E44,'Country Indicator Data'!$B$4:$P$300,15,FALSE)))</f>
        <v>2.6097750193948797E-2</v>
      </c>
      <c r="H44" s="238">
        <f t="shared" si="13"/>
        <v>0</v>
      </c>
      <c r="I44" s="238">
        <f t="shared" si="14"/>
        <v>0.45</v>
      </c>
      <c r="J44" s="238">
        <f>IF('Crisis Indicator Data'!G41="x","x",IF(LOG('Crisis Indicator Data'!G41)&lt;J$4,0,IF(LOG('Crisis Indicator Data'!G41)&gt;J$3,5,ROUND(5-(J$3-LOG('Crisis Indicator Data'!G41))/(J$3-J$4)*5,1))))</f>
        <v>0</v>
      </c>
      <c r="K44" s="143">
        <f>IF('Crisis Indicator Data'!G41="x","x",IF(LEN(E44)&gt;3,('Crisis Indicator Data'!G41/VLOOKUP('Impact of the crisis'!$C44,'Regional Crises'!$B$1:$R$66,5,FALSE)),'Crisis Indicator Data'!G41/VLOOKUP('Impact of the crisis'!$E44,'Country Indicator Data'!$B$4:$P$300,14,FALSE)))</f>
        <v>3.8822852760736194E-2</v>
      </c>
      <c r="L44" s="238">
        <f t="shared" si="15"/>
        <v>0.1</v>
      </c>
      <c r="M44" s="238">
        <f t="shared" si="16"/>
        <v>0.05</v>
      </c>
      <c r="N44" s="238">
        <f t="shared" si="17"/>
        <v>0.3</v>
      </c>
      <c r="O44" s="238">
        <f>IF('Crisis Indicator Data'!H41="x","x",IF('Crisis Indicator Data'!H41=0,0,IF(LOG('Crisis Indicator Data'!H41)&lt;O$4,0,IF(LOG('Crisis Indicator Data'!H41)&gt;O$3,5,ROUND(5-(O$3-LOG('Crisis Indicator Data'!H41))/(O$3-O$4)*5,1)))))</f>
        <v>1.2</v>
      </c>
      <c r="P44" s="143">
        <f>IF('Crisis Indicator Data'!H41="x","x",'Crisis Indicator Data'!H41/'Crisis Indicator Data'!G41)</f>
        <v>0.39506172839506171</v>
      </c>
      <c r="Q44" s="238">
        <f t="shared" si="18"/>
        <v>1.9</v>
      </c>
      <c r="R44" s="238">
        <f t="shared" si="19"/>
        <v>1.5499999999999998</v>
      </c>
      <c r="S44" s="238">
        <f>IF('Crisis Indicator Data'!I41="x","x",IF('Crisis Indicator Data'!I41=0,0,IF(LOG('Crisis Indicator Data'!I41)&lt;S$4,0,IF(LOG('Crisis Indicator Data'!I41)&gt;S$3,5,ROUND(5-(S$3-LOG('Crisis Indicator Data'!I41))/(S$3-S$4)*5,1)))))</f>
        <v>3.1</v>
      </c>
      <c r="T44" s="143">
        <f>IF('Crisis Indicator Data'!H41="x","x",IF('Crisis Indicator Data'!I41="x","x",'Crisis Indicator Data'!I41/'Crisis Indicator Data'!H41))</f>
        <v>1</v>
      </c>
      <c r="U44" s="238">
        <f t="shared" si="20"/>
        <v>5</v>
      </c>
      <c r="V44" s="238">
        <f t="shared" si="21"/>
        <v>4.0999999999999996</v>
      </c>
      <c r="W44" s="238">
        <f>IF('Crisis Indicator Data'!L41="x","x",IF('Crisis Indicator Data'!L41=0,0,IF(LOG('Crisis Indicator Data'!L41)&lt;W$4,0,IF(LOG('Crisis Indicator Data'!L41)&gt;W$3,5,ROUND(5-(W$3-LOG('Crisis Indicator Data'!L41))/(W$3-W$4)*5,1)))))</f>
        <v>0.4</v>
      </c>
      <c r="X44" s="245">
        <f>IF(OR('Crisis Indicator Data'!L41="x",'Crisis Indicator Data'!H41="x"),"x",'Crisis Indicator Data'!L41/'Crisis Indicator Data'!H41)</f>
        <v>1.2500000000000001E-5</v>
      </c>
      <c r="Y44" s="238">
        <f t="shared" si="22"/>
        <v>0.6</v>
      </c>
      <c r="Z44" s="238">
        <f t="shared" si="23"/>
        <v>0.5</v>
      </c>
      <c r="AA44" s="238">
        <f t="shared" si="24"/>
        <v>2.7</v>
      </c>
      <c r="AB44" s="246">
        <f t="shared" si="25"/>
        <v>2.2000000000000002</v>
      </c>
    </row>
    <row r="45" spans="1:28" x14ac:dyDescent="0.25">
      <c r="A45" s="144" t="str">
        <f>'Crisis Indicator Data'!A42</f>
        <v>Complex crisis in Guatemala</v>
      </c>
      <c r="B45" s="145" t="str">
        <f>'Crisis Indicator Data'!B42</f>
        <v>Violence,Socio-political,Other seasonal event</v>
      </c>
      <c r="C45" s="145" t="str">
        <f>'Crisis Indicator Data'!C42</f>
        <v>GTM001</v>
      </c>
      <c r="D45" s="145" t="str">
        <f>'Crisis Indicator Data'!D42</f>
        <v>Guatemala</v>
      </c>
      <c r="E45" s="146" t="str">
        <f>'Crisis Indicator Data'!E42</f>
        <v>GTM</v>
      </c>
      <c r="F45" s="244">
        <f>IF('Crisis Indicator Data'!F42="x","x",IF(LOG('Crisis Indicator Data'!F42)&lt;F$4,0,IF(LOG('Crisis Indicator Data'!F42)&gt;F$3,5,ROUND(5-(F$3-LOG('Crisis Indicator Data'!F42))/(F$3-F$4)*5,1))))</f>
        <v>3.4</v>
      </c>
      <c r="G45" s="143">
        <f>IF('Crisis Indicator Data'!F42="x","x",IF(LEN(E45)&gt;3,('Crisis Indicator Data'!F42/VLOOKUP('Impact of the crisis'!$C45,'Regional Crises'!$B$1:$R$66,4,FALSE)),'Crisis Indicator Data'!F42/VLOOKUP('Impact of the crisis'!$E45,'Country Indicator Data'!$B$4:$P$300,15,FALSE)))</f>
        <v>1</v>
      </c>
      <c r="H45" s="238">
        <f t="shared" si="13"/>
        <v>5</v>
      </c>
      <c r="I45" s="238">
        <f t="shared" si="14"/>
        <v>4.2</v>
      </c>
      <c r="J45" s="238">
        <f>IF('Crisis Indicator Data'!G42="x","x",IF(LOG('Crisis Indicator Data'!G42)&lt;J$4,0,IF(LOG('Crisis Indicator Data'!G42)&gt;J$3,5,ROUND(5-(J$3-LOG('Crisis Indicator Data'!G42))/(J$3-J$4)*5,1))))</f>
        <v>4.0999999999999996</v>
      </c>
      <c r="K45" s="143">
        <f>IF('Crisis Indicator Data'!G42="x","x",IF(LEN(E45)&gt;3,('Crisis Indicator Data'!G42/VLOOKUP('Impact of the crisis'!$C45,'Regional Crises'!$B$1:$R$66,5,FALSE)),'Crisis Indicator Data'!G42/VLOOKUP('Impact of the crisis'!$E45,'Country Indicator Data'!$B$4:$P$300,14,FALSE)))</f>
        <v>1</v>
      </c>
      <c r="L45" s="238">
        <f t="shared" si="15"/>
        <v>5</v>
      </c>
      <c r="M45" s="238">
        <f t="shared" si="16"/>
        <v>4.55</v>
      </c>
      <c r="N45" s="238">
        <f t="shared" si="17"/>
        <v>4.4000000000000004</v>
      </c>
      <c r="O45" s="238">
        <f>IF('Crisis Indicator Data'!H42="x","x",IF('Crisis Indicator Data'!H42=0,0,IF(LOG('Crisis Indicator Data'!H42)&lt;O$4,0,IF(LOG('Crisis Indicator Data'!H42)&gt;O$3,5,ROUND(5-(O$3-LOG('Crisis Indicator Data'!H42))/(O$3-O$4)*5,1)))))</f>
        <v>3.8</v>
      </c>
      <c r="P45" s="143">
        <f>IF('Crisis Indicator Data'!H42="x","x",'Crisis Indicator Data'!H42/'Crisis Indicator Data'!G42)</f>
        <v>0.32947976878612717</v>
      </c>
      <c r="Q45" s="238">
        <f t="shared" si="18"/>
        <v>1.6</v>
      </c>
      <c r="R45" s="238">
        <f t="shared" si="19"/>
        <v>2.7</v>
      </c>
      <c r="S45" s="238">
        <f>IF('Crisis Indicator Data'!I42="x","x",IF('Crisis Indicator Data'!I42=0,0,IF(LOG('Crisis Indicator Data'!I42)&lt;S$4,0,IF(LOG('Crisis Indicator Data'!I42)&gt;S$3,5,ROUND(5-(S$3-LOG('Crisis Indicator Data'!I42))/(S$3-S$4)*5,1)))))</f>
        <v>3.4</v>
      </c>
      <c r="T45" s="143">
        <f>IF('Crisis Indicator Data'!H42="x","x",IF('Crisis Indicator Data'!I42="x","x",'Crisis Indicator Data'!I42/'Crisis Indicator Data'!H42))</f>
        <v>4.2456140350877192E-2</v>
      </c>
      <c r="U45" s="238">
        <f t="shared" si="20"/>
        <v>1.4</v>
      </c>
      <c r="V45" s="238">
        <f t="shared" si="21"/>
        <v>2.4</v>
      </c>
      <c r="W45" s="238">
        <f>IF('Crisis Indicator Data'!L42="x","x",IF('Crisis Indicator Data'!L42=0,0,IF(LOG('Crisis Indicator Data'!L42)&lt;W$4,0,IF(LOG('Crisis Indicator Data'!L42)&gt;W$3,5,ROUND(5-(W$3-LOG('Crisis Indicator Data'!L42))/(W$3-W$4)*5,1)))))</f>
        <v>4</v>
      </c>
      <c r="X45" s="245">
        <f>IF(OR('Crisis Indicator Data'!L42="x",'Crisis Indicator Data'!H42="x"),"x",'Crisis Indicator Data'!L42/'Crisis Indicator Data'!H42)</f>
        <v>1.124561403508772E-4</v>
      </c>
      <c r="Y45" s="238">
        <f t="shared" si="22"/>
        <v>5</v>
      </c>
      <c r="Z45" s="238">
        <f t="shared" si="23"/>
        <v>4.5</v>
      </c>
      <c r="AA45" s="238">
        <f t="shared" si="24"/>
        <v>3.7</v>
      </c>
      <c r="AB45" s="246">
        <f t="shared" si="25"/>
        <v>3.2</v>
      </c>
    </row>
    <row r="46" spans="1:28" x14ac:dyDescent="0.25">
      <c r="A46" s="144" t="str">
        <f>'Crisis Indicator Data'!A43</f>
        <v>Complex crisis in Honduras</v>
      </c>
      <c r="B46" s="145" t="str">
        <f>'Crisis Indicator Data'!B43</f>
        <v>Violence,Socio-political,Other seasonal event,Cyclone</v>
      </c>
      <c r="C46" s="145" t="str">
        <f>'Crisis Indicator Data'!C43</f>
        <v>HND001</v>
      </c>
      <c r="D46" s="145" t="str">
        <f>'Crisis Indicator Data'!D43</f>
        <v>Honduras</v>
      </c>
      <c r="E46" s="146" t="str">
        <f>'Crisis Indicator Data'!E43</f>
        <v>HND</v>
      </c>
      <c r="F46" s="244">
        <f>IF('Crisis Indicator Data'!F43="x","x",IF(LOG('Crisis Indicator Data'!F43)&lt;F$4,0,IF(LOG('Crisis Indicator Data'!F43)&gt;F$3,5,ROUND(5-(F$3-LOG('Crisis Indicator Data'!F43))/(F$3-F$4)*5,1))))</f>
        <v>3.4</v>
      </c>
      <c r="G46" s="143">
        <f>IF('Crisis Indicator Data'!F43="x","x",IF(LEN(E46)&gt;3,('Crisis Indicator Data'!F43/VLOOKUP('Impact of the crisis'!$C46,'Regional Crises'!$B$1:$R$66,4,FALSE)),'Crisis Indicator Data'!F43/VLOOKUP('Impact of the crisis'!$E46,'Country Indicator Data'!$B$4:$P$300,15,FALSE)))</f>
        <v>1</v>
      </c>
      <c r="H46" s="238">
        <f t="shared" si="13"/>
        <v>5</v>
      </c>
      <c r="I46" s="238">
        <f t="shared" si="14"/>
        <v>4.2</v>
      </c>
      <c r="J46" s="238">
        <f>IF('Crisis Indicator Data'!G43="x","x",IF(LOG('Crisis Indicator Data'!G43)&lt;J$4,0,IF(LOG('Crisis Indicator Data'!G43)&gt;J$3,5,ROUND(5-(J$3-LOG('Crisis Indicator Data'!G43))/(J$3-J$4)*5,1))))</f>
        <v>3.3</v>
      </c>
      <c r="K46" s="143">
        <f>IF('Crisis Indicator Data'!G43="x","x",IF(LEN(E46)&gt;3,('Crisis Indicator Data'!G43/VLOOKUP('Impact of the crisis'!$C46,'Regional Crises'!$B$1:$R$66,5,FALSE)),'Crisis Indicator Data'!G43/VLOOKUP('Impact of the crisis'!$E46,'Country Indicator Data'!$B$4:$P$300,14,FALSE)))</f>
        <v>1</v>
      </c>
      <c r="L46" s="238">
        <f t="shared" si="15"/>
        <v>5</v>
      </c>
      <c r="M46" s="238">
        <f t="shared" si="16"/>
        <v>4.1500000000000004</v>
      </c>
      <c r="N46" s="238">
        <f t="shared" si="17"/>
        <v>4.2</v>
      </c>
      <c r="O46" s="238">
        <f>IF('Crisis Indicator Data'!H43="x","x",IF('Crisis Indicator Data'!H43=0,0,IF(LOG('Crisis Indicator Data'!H43)&lt;O$4,0,IF(LOG('Crisis Indicator Data'!H43)&gt;O$3,5,ROUND(5-(O$3-LOG('Crisis Indicator Data'!H43))/(O$3-O$4)*5,1)))))</f>
        <v>3.5</v>
      </c>
      <c r="P46" s="143">
        <f>IF('Crisis Indicator Data'!H43="x","x",'Crisis Indicator Data'!H43/'Crisis Indicator Data'!G43)</f>
        <v>0.41666666666666669</v>
      </c>
      <c r="Q46" s="238">
        <f t="shared" si="18"/>
        <v>2.1</v>
      </c>
      <c r="R46" s="238">
        <f t="shared" si="19"/>
        <v>2.8</v>
      </c>
      <c r="S46" s="238">
        <f>IF('Crisis Indicator Data'!I43="x","x",IF('Crisis Indicator Data'!I43=0,0,IF(LOG('Crisis Indicator Data'!I43)&lt;S$4,0,IF(LOG('Crisis Indicator Data'!I43)&gt;S$3,5,ROUND(5-(S$3-LOG('Crisis Indicator Data'!I43))/(S$3-S$4)*5,1)))))</f>
        <v>3.4</v>
      </c>
      <c r="T46" s="143">
        <f>IF('Crisis Indicator Data'!H43="x","x",IF('Crisis Indicator Data'!I43="x","x",'Crisis Indicator Data'!I43/'Crisis Indicator Data'!H43))</f>
        <v>6.1749999999999999E-2</v>
      </c>
      <c r="U46" s="238">
        <f t="shared" si="20"/>
        <v>2.1</v>
      </c>
      <c r="V46" s="238">
        <f t="shared" si="21"/>
        <v>2.8</v>
      </c>
      <c r="W46" s="238">
        <f>IF('Crisis Indicator Data'!L43="x","x",IF('Crisis Indicator Data'!L43=0,0,IF(LOG('Crisis Indicator Data'!L43)&lt;W$4,0,IF(LOG('Crisis Indicator Data'!L43)&gt;W$3,5,ROUND(5-(W$3-LOG('Crisis Indicator Data'!L43))/(W$3-W$4)*5,1)))))</f>
        <v>4</v>
      </c>
      <c r="X46" s="245">
        <f>IF(OR('Crisis Indicator Data'!L43="x",'Crisis Indicator Data'!H43="x"),"x",'Crisis Indicator Data'!L43/'Crisis Indicator Data'!H43)</f>
        <v>1.4674999999999999E-4</v>
      </c>
      <c r="Y46" s="238">
        <f t="shared" si="22"/>
        <v>5</v>
      </c>
      <c r="Z46" s="238">
        <f t="shared" si="23"/>
        <v>4.5</v>
      </c>
      <c r="AA46" s="238">
        <f t="shared" si="24"/>
        <v>3.8</v>
      </c>
      <c r="AB46" s="246">
        <f t="shared" si="25"/>
        <v>3.3</v>
      </c>
    </row>
    <row r="47" spans="1:28" x14ac:dyDescent="0.25">
      <c r="A47" s="144" t="str">
        <f>'Crisis Indicator Data'!A44</f>
        <v>Complex crisis in Haiti</v>
      </c>
      <c r="B47" s="145" t="str">
        <f>'Crisis Indicator Data'!B44</f>
        <v>Earthquake,Violence,Socio-political,Other seasonal event</v>
      </c>
      <c r="C47" s="145" t="str">
        <f>'Crisis Indicator Data'!C44</f>
        <v>HTI001</v>
      </c>
      <c r="D47" s="145" t="str">
        <f>'Crisis Indicator Data'!D44</f>
        <v>Haiti</v>
      </c>
      <c r="E47" s="146" t="str">
        <f>'Crisis Indicator Data'!E44</f>
        <v>HTI</v>
      </c>
      <c r="F47" s="244">
        <f>IF('Crisis Indicator Data'!F44="x","x",IF(LOG('Crisis Indicator Data'!F44)&lt;F$4,0,IF(LOG('Crisis Indicator Data'!F44)&gt;F$3,5,ROUND(5-(F$3-LOG('Crisis Indicator Data'!F44))/(F$3-F$4)*5,1))))</f>
        <v>2.4</v>
      </c>
      <c r="G47" s="143">
        <f>IF('Crisis Indicator Data'!F44="x","x",IF(LEN(E47)&gt;3,('Crisis Indicator Data'!F44/VLOOKUP('Impact of the crisis'!$C47,'Regional Crises'!$B$1:$R$66,4,FALSE)),'Crisis Indicator Data'!F44/VLOOKUP('Impact of the crisis'!$E47,'Country Indicator Data'!$B$4:$P$300,15,FALSE)))</f>
        <v>1</v>
      </c>
      <c r="H47" s="238">
        <f t="shared" si="13"/>
        <v>5</v>
      </c>
      <c r="I47" s="238">
        <f t="shared" si="14"/>
        <v>3.7</v>
      </c>
      <c r="J47" s="238">
        <f>IF('Crisis Indicator Data'!G44="x","x",IF(LOG('Crisis Indicator Data'!G44)&lt;J$4,0,IF(LOG('Crisis Indicator Data'!G44)&gt;J$3,5,ROUND(5-(J$3-LOG('Crisis Indicator Data'!G44))/(J$3-J$4)*5,1))))</f>
        <v>3.5</v>
      </c>
      <c r="K47" s="143">
        <f>IF('Crisis Indicator Data'!G44="x","x",IF(LEN(E47)&gt;3,('Crisis Indicator Data'!G44/VLOOKUP('Impact of the crisis'!$C47,'Regional Crises'!$B$1:$R$66,5,FALSE)),'Crisis Indicator Data'!G44/VLOOKUP('Impact of the crisis'!$E47,'Country Indicator Data'!$B$4:$P$300,14,FALSE)))</f>
        <v>1</v>
      </c>
      <c r="L47" s="238">
        <f t="shared" si="15"/>
        <v>5</v>
      </c>
      <c r="M47" s="238">
        <f t="shared" si="16"/>
        <v>4.25</v>
      </c>
      <c r="N47" s="238">
        <f t="shared" si="17"/>
        <v>4</v>
      </c>
      <c r="O47" s="238">
        <f>IF('Crisis Indicator Data'!H44="x","x",IF('Crisis Indicator Data'!H44=0,0,IF(LOG('Crisis Indicator Data'!H44)&lt;O$4,0,IF(LOG('Crisis Indicator Data'!H44)&gt;O$3,5,ROUND(5-(O$3-LOG('Crisis Indicator Data'!H44))/(O$3-O$4)*5,1)))))</f>
        <v>4</v>
      </c>
      <c r="P47" s="143">
        <f>IF('Crisis Indicator Data'!H44="x","x",'Crisis Indicator Data'!H44/'Crisis Indicator Data'!G44)</f>
        <v>0.7192982456140351</v>
      </c>
      <c r="Q47" s="238">
        <f t="shared" si="18"/>
        <v>3.6</v>
      </c>
      <c r="R47" s="238">
        <f t="shared" si="19"/>
        <v>3.8</v>
      </c>
      <c r="S47" s="238">
        <f>IF('Crisis Indicator Data'!I44="x","x",IF('Crisis Indicator Data'!I44=0,0,IF(LOG('Crisis Indicator Data'!I44)&lt;S$4,0,IF(LOG('Crisis Indicator Data'!I44)&gt;S$3,5,ROUND(5-(S$3-LOG('Crisis Indicator Data'!I44))/(S$3-S$4)*5,1)))))</f>
        <v>2.8</v>
      </c>
      <c r="T47" s="143">
        <f>IF('Crisis Indicator Data'!H44="x","x",IF('Crisis Indicator Data'!I44="x","x",'Crisis Indicator Data'!I44/'Crisis Indicator Data'!H44))</f>
        <v>1.1707317073170732E-2</v>
      </c>
      <c r="U47" s="238">
        <f t="shared" si="20"/>
        <v>0.4</v>
      </c>
      <c r="V47" s="238">
        <f t="shared" si="21"/>
        <v>1.6</v>
      </c>
      <c r="W47" s="238">
        <f>IF('Crisis Indicator Data'!L44="x","x",IF('Crisis Indicator Data'!L44=0,0,IF(LOG('Crisis Indicator Data'!L44)&lt;W$4,0,IF(LOG('Crisis Indicator Data'!L44)&gt;W$3,5,ROUND(5-(W$3-LOG('Crisis Indicator Data'!L44))/(W$3-W$4)*5,1)))))</f>
        <v>4.8</v>
      </c>
      <c r="X47" s="245">
        <f>IF(OR('Crisis Indicator Data'!L44="x",'Crisis Indicator Data'!H44="x"),"x",'Crisis Indicator Data'!L44/'Crisis Indicator Data'!H44)</f>
        <v>2.9963414634146343E-4</v>
      </c>
      <c r="Y47" s="238">
        <f t="shared" si="22"/>
        <v>5</v>
      </c>
      <c r="Z47" s="238">
        <f t="shared" si="23"/>
        <v>4.9000000000000004</v>
      </c>
      <c r="AA47" s="238">
        <f t="shared" si="24"/>
        <v>3.7</v>
      </c>
      <c r="AB47" s="246">
        <f t="shared" si="25"/>
        <v>3.8</v>
      </c>
    </row>
    <row r="48" spans="1:28" x14ac:dyDescent="0.25">
      <c r="A48" s="144" t="str">
        <f>'Crisis Indicator Data'!A45</f>
        <v xml:space="preserve">Nippes Earthquake </v>
      </c>
      <c r="B48" s="145" t="str">
        <f>'Crisis Indicator Data'!B45</f>
        <v>Earthquake</v>
      </c>
      <c r="C48" s="145" t="str">
        <f>'Crisis Indicator Data'!C45</f>
        <v>HTI002</v>
      </c>
      <c r="D48" s="145" t="str">
        <f>'Crisis Indicator Data'!D45</f>
        <v>Haiti</v>
      </c>
      <c r="E48" s="146" t="str">
        <f>'Crisis Indicator Data'!E45</f>
        <v>HTI</v>
      </c>
      <c r="F48" s="244">
        <f>IF('Crisis Indicator Data'!F45="x","x",IF(LOG('Crisis Indicator Data'!F45)&lt;F$4,0,IF(LOG('Crisis Indicator Data'!F45)&gt;F$3,5,ROUND(5-(F$3-LOG('Crisis Indicator Data'!F45))/(F$3-F$4)*5,1))))</f>
        <v>1.8</v>
      </c>
      <c r="G48" s="143">
        <f>IF('Crisis Indicator Data'!F45="x","x",IF(LEN(E48)&gt;3,('Crisis Indicator Data'!F45/VLOOKUP('Impact of the crisis'!$C48,'Regional Crises'!$B$1:$R$66,4,FALSE)),'Crisis Indicator Data'!F45/VLOOKUP('Impact of the crisis'!$E48,'Country Indicator Data'!$B$4:$P$300,15,FALSE)))</f>
        <v>0.46629172714078376</v>
      </c>
      <c r="H48" s="238">
        <f t="shared" si="13"/>
        <v>2.2999999999999998</v>
      </c>
      <c r="I48" s="238">
        <f t="shared" si="14"/>
        <v>2.0499999999999998</v>
      </c>
      <c r="J48" s="238">
        <f>IF('Crisis Indicator Data'!G45="x","x",IF(LOG('Crisis Indicator Data'!G45)&lt;J$4,0,IF(LOG('Crisis Indicator Data'!G45)&gt;J$3,5,ROUND(5-(J$3-LOG('Crisis Indicator Data'!G45))/(J$3-J$4)*5,1))))</f>
        <v>2.7</v>
      </c>
      <c r="K48" s="143">
        <f>IF('Crisis Indicator Data'!G45="x","x",IF(LEN(E48)&gt;3,('Crisis Indicator Data'!G45/VLOOKUP('Impact of the crisis'!$C48,'Regional Crises'!$B$1:$R$66,5,FALSE)),'Crisis Indicator Data'!G45/VLOOKUP('Impact of the crisis'!$E48,'Country Indicator Data'!$B$4:$P$300,14,FALSE)))</f>
        <v>0.56394736842105264</v>
      </c>
      <c r="L48" s="238">
        <f t="shared" si="15"/>
        <v>2.8</v>
      </c>
      <c r="M48" s="238">
        <f t="shared" si="16"/>
        <v>2.75</v>
      </c>
      <c r="N48" s="238">
        <f t="shared" si="17"/>
        <v>2.4</v>
      </c>
      <c r="O48" s="238">
        <f>IF('Crisis Indicator Data'!H45="x","x",IF('Crisis Indicator Data'!H45=0,0,IF(LOG('Crisis Indicator Data'!H45)&lt;O$4,0,IF(LOG('Crisis Indicator Data'!H45)&gt;O$3,5,ROUND(5-(O$3-LOG('Crisis Indicator Data'!H45))/(O$3-O$4)*5,1)))))</f>
        <v>2.2000000000000002</v>
      </c>
      <c r="P48" s="143">
        <f>IF('Crisis Indicator Data'!H45="x","x",'Crisis Indicator Data'!H45/'Crisis Indicator Data'!G45)</f>
        <v>0.10732617825478301</v>
      </c>
      <c r="Q48" s="238">
        <f t="shared" si="18"/>
        <v>0.5</v>
      </c>
      <c r="R48" s="238">
        <f t="shared" si="19"/>
        <v>1.35</v>
      </c>
      <c r="S48" s="238">
        <f>IF('Crisis Indicator Data'!I45="x","x",IF('Crisis Indicator Data'!I45=0,0,IF(LOG('Crisis Indicator Data'!I45)&lt;S$4,0,IF(LOG('Crisis Indicator Data'!I45)&gt;S$3,5,ROUND(5-(S$3-LOG('Crisis Indicator Data'!I45))/(S$3-S$4)*5,1)))))</f>
        <v>1.8</v>
      </c>
      <c r="T48" s="143">
        <f>IF('Crisis Indicator Data'!H45="x","x",IF('Crisis Indicator Data'!I45="x","x",'Crisis Indicator Data'!I45/'Crisis Indicator Data'!H45))</f>
        <v>2.4637681159420291E-2</v>
      </c>
      <c r="U48" s="238">
        <f t="shared" si="20"/>
        <v>0.8</v>
      </c>
      <c r="V48" s="238">
        <f t="shared" si="21"/>
        <v>1.3</v>
      </c>
      <c r="W48" s="238">
        <f>IF('Crisis Indicator Data'!L45="x","x",IF('Crisis Indicator Data'!L45=0,0,IF(LOG('Crisis Indicator Data'!L45)&lt;W$4,0,IF(LOG('Crisis Indicator Data'!L45)&gt;W$3,5,ROUND(5-(W$3-LOG('Crisis Indicator Data'!L45))/(W$3-W$4)*5,1)))))</f>
        <v>4.8</v>
      </c>
      <c r="X48" s="245">
        <f>IF(OR('Crisis Indicator Data'!L45="x",'Crisis Indicator Data'!H45="x"),"x",'Crisis Indicator Data'!L45/'Crisis Indicator Data'!H45)</f>
        <v>3.2579710144927535E-3</v>
      </c>
      <c r="Y48" s="238">
        <f t="shared" si="22"/>
        <v>5</v>
      </c>
      <c r="Z48" s="238">
        <f t="shared" si="23"/>
        <v>4.9000000000000004</v>
      </c>
      <c r="AA48" s="238">
        <f t="shared" si="24"/>
        <v>3.7</v>
      </c>
      <c r="AB48" s="246">
        <f t="shared" si="25"/>
        <v>2.7</v>
      </c>
    </row>
    <row r="49" spans="1:28" x14ac:dyDescent="0.25">
      <c r="A49" s="144" t="str">
        <f>'Crisis Indicator Data'!A46</f>
        <v>Displacement from Ukraine conflict in Hungary</v>
      </c>
      <c r="B49" s="145" t="str">
        <f>'Crisis Indicator Data'!B46</f>
        <v>Conflict,Displacement</v>
      </c>
      <c r="C49" s="145" t="str">
        <f>'Crisis Indicator Data'!C46</f>
        <v>HUN002</v>
      </c>
      <c r="D49" s="145" t="str">
        <f>'Crisis Indicator Data'!D46</f>
        <v>Hungary</v>
      </c>
      <c r="E49" s="146" t="str">
        <f>'Crisis Indicator Data'!E46</f>
        <v>HUN</v>
      </c>
      <c r="F49" s="244">
        <f>IF('Crisis Indicator Data'!F46="x","x",IF(LOG('Crisis Indicator Data'!F46)&lt;F$4,0,IF(LOG('Crisis Indicator Data'!F46)&gt;F$3,5,ROUND(5-(F$3-LOG('Crisis Indicator Data'!F46))/(F$3-F$4)*5,1))))</f>
        <v>1.3</v>
      </c>
      <c r="G49" s="143">
        <f>IF('Crisis Indicator Data'!F46="x","x",IF(LEN(E49)&gt;3,('Crisis Indicator Data'!F46/VLOOKUP('Impact of the crisis'!$C49,'Regional Crises'!$B$1:$R$66,4,FALSE)),'Crisis Indicator Data'!F46/VLOOKUP('Impact of the crisis'!$E49,'Country Indicator Data'!$B$4:$P$300,15,FALSE)))</f>
        <v>6.5569424500165688E-2</v>
      </c>
      <c r="H49" s="238">
        <f t="shared" si="13"/>
        <v>0.2</v>
      </c>
      <c r="I49" s="238">
        <f t="shared" si="14"/>
        <v>0.75</v>
      </c>
      <c r="J49" s="238">
        <f>IF('Crisis Indicator Data'!G46="x","x",IF(LOG('Crisis Indicator Data'!G46)&lt;J$4,0,IF(LOG('Crisis Indicator Data'!G46)&gt;J$3,5,ROUND(5-(J$3-LOG('Crisis Indicator Data'!G46))/(J$3-J$4)*5,1))))</f>
        <v>0</v>
      </c>
      <c r="K49" s="143">
        <f>IF('Crisis Indicator Data'!G46="x","x",IF(LEN(E49)&gt;3,('Crisis Indicator Data'!G46/VLOOKUP('Impact of the crisis'!$C49,'Regional Crises'!$B$1:$R$66,5,FALSE)),'Crisis Indicator Data'!G46/VLOOKUP('Impact of the crisis'!$E49,'Country Indicator Data'!$B$4:$P$300,14,FALSE)))</f>
        <v>5.7215387619605547E-2</v>
      </c>
      <c r="L49" s="238">
        <f t="shared" si="15"/>
        <v>0.2</v>
      </c>
      <c r="M49" s="238">
        <f t="shared" si="16"/>
        <v>0.1</v>
      </c>
      <c r="N49" s="238">
        <f t="shared" si="17"/>
        <v>0.4</v>
      </c>
      <c r="O49" s="238">
        <f>IF('Crisis Indicator Data'!H46="x","x",IF('Crisis Indicator Data'!H46=0,0,IF(LOG('Crisis Indicator Data'!H46)&lt;O$4,0,IF(LOG('Crisis Indicator Data'!H46)&gt;O$3,5,ROUND(5-(O$3-LOG('Crisis Indicator Data'!H46))/(O$3-O$4)*5,1)))))</f>
        <v>0</v>
      </c>
      <c r="P49" s="143">
        <f>IF('Crisis Indicator Data'!H46="x","x",'Crisis Indicator Data'!H46/'Crisis Indicator Data'!G46)</f>
        <v>5.6313993174061432E-2</v>
      </c>
      <c r="Q49" s="238">
        <f t="shared" si="18"/>
        <v>0.2</v>
      </c>
      <c r="R49" s="238">
        <f t="shared" si="19"/>
        <v>0.1</v>
      </c>
      <c r="S49" s="238">
        <f>IF('Crisis Indicator Data'!I46="x","x",IF('Crisis Indicator Data'!I46=0,0,IF(LOG('Crisis Indicator Data'!I46)&lt;S$4,0,IF(LOG('Crisis Indicator Data'!I46)&gt;S$3,5,ROUND(5-(S$3-LOG('Crisis Indicator Data'!I46))/(S$3-S$4)*5,1)))))</f>
        <v>2.2000000000000002</v>
      </c>
      <c r="T49" s="143">
        <f>IF('Crisis Indicator Data'!H46="x","x",IF('Crisis Indicator Data'!I46="x","x",'Crisis Indicator Data'!I46/'Crisis Indicator Data'!H46))</f>
        <v>1</v>
      </c>
      <c r="U49" s="238">
        <f t="shared" si="20"/>
        <v>5</v>
      </c>
      <c r="V49" s="238">
        <f t="shared" si="21"/>
        <v>3.6</v>
      </c>
      <c r="W49" s="238">
        <f>IF('Crisis Indicator Data'!L46="x","x",IF('Crisis Indicator Data'!L46=0,0,IF(LOG('Crisis Indicator Data'!L46)&lt;W$4,0,IF(LOG('Crisis Indicator Data'!L46)&gt;W$3,5,ROUND(5-(W$3-LOG('Crisis Indicator Data'!L46))/(W$3-W$4)*5,1)))))</f>
        <v>0</v>
      </c>
      <c r="X49" s="245">
        <f>IF(OR('Crisis Indicator Data'!L46="x",'Crisis Indicator Data'!H46="x"),"x",'Crisis Indicator Data'!L46/'Crisis Indicator Data'!H46)</f>
        <v>0</v>
      </c>
      <c r="Y49" s="238">
        <f t="shared" si="22"/>
        <v>0</v>
      </c>
      <c r="Z49" s="238">
        <f t="shared" si="23"/>
        <v>0</v>
      </c>
      <c r="AA49" s="238">
        <f t="shared" si="24"/>
        <v>2.2000000000000002</v>
      </c>
      <c r="AB49" s="246">
        <f t="shared" si="25"/>
        <v>1.3</v>
      </c>
    </row>
    <row r="50" spans="1:28" x14ac:dyDescent="0.25">
      <c r="A50" s="144" t="str">
        <f>'Crisis Indicator Data'!A47</f>
        <v>Papua Conflict</v>
      </c>
      <c r="B50" s="145" t="str">
        <f>'Crisis Indicator Data'!B47</f>
        <v>Socio-political,Violence</v>
      </c>
      <c r="C50" s="145" t="str">
        <f>'Crisis Indicator Data'!C47</f>
        <v>IDN002</v>
      </c>
      <c r="D50" s="145" t="str">
        <f>'Crisis Indicator Data'!D47</f>
        <v>Indonesia</v>
      </c>
      <c r="E50" s="146" t="str">
        <f>'Crisis Indicator Data'!E47</f>
        <v>IDN</v>
      </c>
      <c r="F50" s="244">
        <f>IF('Crisis Indicator Data'!F47="x","x",IF(LOG('Crisis Indicator Data'!F47)&lt;F$4,0,IF(LOG('Crisis Indicator Data'!F47)&gt;F$3,5,ROUND(5-(F$3-LOG('Crisis Indicator Data'!F47))/(F$3-F$4)*5,1))))</f>
        <v>4.4000000000000004</v>
      </c>
      <c r="G50" s="143">
        <f>IF('Crisis Indicator Data'!F47="x","x",IF(LEN(E50)&gt;3,('Crisis Indicator Data'!F47/VLOOKUP('Impact of the crisis'!$C50,'Regional Crises'!$B$1:$R$66,4,FALSE)),'Crisis Indicator Data'!F47/VLOOKUP('Impact of the crisis'!$E50,'Country Indicator Data'!$B$4:$P$300,15,FALSE)))</f>
        <v>0.23294214410704528</v>
      </c>
      <c r="H50" s="238">
        <f t="shared" si="13"/>
        <v>1.1000000000000001</v>
      </c>
      <c r="I50" s="238">
        <f t="shared" si="14"/>
        <v>2.75</v>
      </c>
      <c r="J50" s="238">
        <f>IF('Crisis Indicator Data'!G47="x","x",IF(LOG('Crisis Indicator Data'!G47)&lt;J$4,0,IF(LOG('Crisis Indicator Data'!G47)&gt;J$3,5,ROUND(5-(J$3-LOG('Crisis Indicator Data'!G47))/(J$3-J$4)*5,1))))</f>
        <v>2.5</v>
      </c>
      <c r="K50" s="143">
        <f>IF('Crisis Indicator Data'!G47="x","x",IF(LEN(E50)&gt;3,('Crisis Indicator Data'!G47/VLOOKUP('Impact of the crisis'!$C50,'Regional Crises'!$B$1:$R$66,5,FALSE)),'Crisis Indicator Data'!G47/VLOOKUP('Impact of the crisis'!$E50,'Country Indicator Data'!$B$4:$P$300,14,FALSE)))</f>
        <v>2.0124864458778816E-2</v>
      </c>
      <c r="L50" s="238">
        <f t="shared" si="15"/>
        <v>0.1</v>
      </c>
      <c r="M50" s="238">
        <f t="shared" si="16"/>
        <v>1.3</v>
      </c>
      <c r="N50" s="238">
        <f t="shared" si="17"/>
        <v>2.1</v>
      </c>
      <c r="O50" s="238">
        <f>IF('Crisis Indicator Data'!H47="x","x",IF('Crisis Indicator Data'!H47=0,0,IF(LOG('Crisis Indicator Data'!H47)&lt;O$4,0,IF(LOG('Crisis Indicator Data'!H47)&gt;O$3,5,ROUND(5-(O$3-LOG('Crisis Indicator Data'!H47))/(O$3-O$4)*5,1)))))</f>
        <v>3.7</v>
      </c>
      <c r="P50" s="143">
        <f>IF('Crisis Indicator Data'!H47="x","x",'Crisis Indicator Data'!H47/'Crisis Indicator Data'!G47)</f>
        <v>1</v>
      </c>
      <c r="Q50" s="238">
        <f t="shared" si="18"/>
        <v>5</v>
      </c>
      <c r="R50" s="238">
        <f t="shared" si="19"/>
        <v>4.3499999999999996</v>
      </c>
      <c r="S50" s="238">
        <f>IF('Crisis Indicator Data'!I47="x","x",IF('Crisis Indicator Data'!I47=0,0,IF(LOG('Crisis Indicator Data'!I47)&lt;S$4,0,IF(LOG('Crisis Indicator Data'!I47)&gt;S$3,5,ROUND(5-(S$3-LOG('Crisis Indicator Data'!I47))/(S$3-S$4)*5,1)))))</f>
        <v>2.9</v>
      </c>
      <c r="T50" s="143">
        <f>IF('Crisis Indicator Data'!H47="x","x",IF('Crisis Indicator Data'!I47="x","x",'Crisis Indicator Data'!I47/'Crisis Indicator Data'!H47))</f>
        <v>1.8389113644722323E-2</v>
      </c>
      <c r="U50" s="238">
        <f t="shared" si="20"/>
        <v>0.6</v>
      </c>
      <c r="V50" s="238">
        <f t="shared" si="21"/>
        <v>1.8</v>
      </c>
      <c r="W50" s="238">
        <f>IF('Crisis Indicator Data'!L47="x","x",IF('Crisis Indicator Data'!L47=0,0,IF(LOG('Crisis Indicator Data'!L47)&lt;W$4,0,IF(LOG('Crisis Indicator Data'!L47)&gt;W$3,5,ROUND(5-(W$3-LOG('Crisis Indicator Data'!L47))/(W$3-W$4)*5,1)))))</f>
        <v>2.2999999999999998</v>
      </c>
      <c r="X50" s="245">
        <f>IF(OR('Crisis Indicator Data'!L47="x",'Crisis Indicator Data'!H47="x"),"x",'Crisis Indicator Data'!L47/'Crisis Indicator Data'!H47)</f>
        <v>7.1717543214417068E-6</v>
      </c>
      <c r="Y50" s="238">
        <f t="shared" si="22"/>
        <v>0.4</v>
      </c>
      <c r="Z50" s="238">
        <f t="shared" si="23"/>
        <v>1.4</v>
      </c>
      <c r="AA50" s="238">
        <f t="shared" si="24"/>
        <v>1.6</v>
      </c>
      <c r="AB50" s="246">
        <f t="shared" si="25"/>
        <v>3.3</v>
      </c>
    </row>
    <row r="51" spans="1:28" x14ac:dyDescent="0.25">
      <c r="A51" s="144" t="str">
        <f>'Crisis Indicator Data'!A48</f>
        <v>Country Level</v>
      </c>
      <c r="B51" s="145" t="str">
        <f>'Crisis Indicator Data'!B48</f>
        <v>Earthquake,Socio-political,Violence</v>
      </c>
      <c r="C51" s="145" t="str">
        <f>'Crisis Indicator Data'!C48</f>
        <v>IDN007</v>
      </c>
      <c r="D51" s="145" t="str">
        <f>'Crisis Indicator Data'!D48</f>
        <v>Indonesia</v>
      </c>
      <c r="E51" s="146" t="str">
        <f>'Crisis Indicator Data'!E48</f>
        <v>IDN</v>
      </c>
      <c r="F51" s="244">
        <f>IF('Crisis Indicator Data'!F48="x","x",IF(LOG('Crisis Indicator Data'!F48)&lt;F$4,0,IF(LOG('Crisis Indicator Data'!F48)&gt;F$3,5,ROUND(5-(F$3-LOG('Crisis Indicator Data'!F48))/(F$3-F$4)*5,1))))</f>
        <v>4.4000000000000004</v>
      </c>
      <c r="G51" s="143">
        <f>IF('Crisis Indicator Data'!F48="x","x",IF(LEN(E51)&gt;3,('Crisis Indicator Data'!F48/VLOOKUP('Impact of the crisis'!$C51,'Regional Crises'!$B$1:$R$66,4,FALSE)),'Crisis Indicator Data'!F48/VLOOKUP('Impact of the crisis'!$E51,'Country Indicator Data'!$B$4:$P$300,15,FALSE)))</f>
        <v>0.2402992983986266</v>
      </c>
      <c r="H51" s="238">
        <f t="shared" si="13"/>
        <v>1.1000000000000001</v>
      </c>
      <c r="I51" s="238">
        <f t="shared" si="14"/>
        <v>2.75</v>
      </c>
      <c r="J51" s="238">
        <f>IF('Crisis Indicator Data'!G48="x","x",IF(LOG('Crisis Indicator Data'!G48)&lt;J$4,0,IF(LOG('Crisis Indicator Data'!G48)&gt;J$3,5,ROUND(5-(J$3-LOG('Crisis Indicator Data'!G48))/(J$3-J$4)*5,1))))</f>
        <v>4.5</v>
      </c>
      <c r="K51" s="143">
        <f>IF('Crisis Indicator Data'!G48="x","x",IF(LEN(E51)&gt;3,('Crisis Indicator Data'!G48/VLOOKUP('Impact of the crisis'!$C51,'Regional Crises'!$B$1:$R$66,5,FALSE)),'Crisis Indicator Data'!G48/VLOOKUP('Impact of the crisis'!$E51,'Country Indicator Data'!$B$4:$P$300,14,FALSE)))</f>
        <v>8.2523786790420883E-2</v>
      </c>
      <c r="L51" s="238">
        <f t="shared" si="15"/>
        <v>0.4</v>
      </c>
      <c r="M51" s="238">
        <f t="shared" si="16"/>
        <v>2.4500000000000002</v>
      </c>
      <c r="N51" s="238">
        <f t="shared" si="17"/>
        <v>2.6</v>
      </c>
      <c r="O51" s="238">
        <f>IF('Crisis Indicator Data'!H48="x","x",IF('Crisis Indicator Data'!H48=0,0,IF(LOG('Crisis Indicator Data'!H48)&lt;O$4,0,IF(LOG('Crisis Indicator Data'!H48)&gt;O$3,5,ROUND(5-(O$3-LOG('Crisis Indicator Data'!H48))/(O$3-O$4)*5,1)))))</f>
        <v>3.9</v>
      </c>
      <c r="P51" s="143">
        <f>IF('Crisis Indicator Data'!H48="x","x",'Crisis Indicator Data'!H48/'Crisis Indicator Data'!G48)</f>
        <v>0.32458854657159514</v>
      </c>
      <c r="Q51" s="238">
        <f t="shared" si="18"/>
        <v>1.6</v>
      </c>
      <c r="R51" s="238">
        <f t="shared" si="19"/>
        <v>2.75</v>
      </c>
      <c r="S51" s="238">
        <f>IF('Crisis Indicator Data'!I48="x","x",IF('Crisis Indicator Data'!I48=0,0,IF(LOG('Crisis Indicator Data'!I48)&lt;S$4,0,IF(LOG('Crisis Indicator Data'!I48)&gt;S$3,5,ROUND(5-(S$3-LOG('Crisis Indicator Data'!I48))/(S$3-S$4)*5,1)))))</f>
        <v>3.2</v>
      </c>
      <c r="T51" s="143">
        <f>IF('Crisis Indicator Data'!H48="x","x",IF('Crisis Indicator Data'!I48="x","x",'Crisis Indicator Data'!I48/'Crisis Indicator Data'!H48))</f>
        <v>2.2381873445703231E-2</v>
      </c>
      <c r="U51" s="238">
        <f t="shared" si="20"/>
        <v>0.7</v>
      </c>
      <c r="V51" s="238">
        <f t="shared" si="21"/>
        <v>2</v>
      </c>
      <c r="W51" s="238">
        <f>IF('Crisis Indicator Data'!L48="x","x",IF('Crisis Indicator Data'!L48=0,0,IF(LOG('Crisis Indicator Data'!L48)&lt;W$4,0,IF(LOG('Crisis Indicator Data'!L48)&gt;W$3,5,ROUND(5-(W$3-LOG('Crisis Indicator Data'!L48))/(W$3-W$4)*5,1)))))</f>
        <v>3.5</v>
      </c>
      <c r="X51" s="245">
        <f>IF(OR('Crisis Indicator Data'!L48="x",'Crisis Indicator Data'!H48="x"),"x",'Crisis Indicator Data'!L48/'Crisis Indicator Data'!H48)</f>
        <v>4.213871235147831E-5</v>
      </c>
      <c r="Y51" s="238">
        <f t="shared" si="22"/>
        <v>2.1</v>
      </c>
      <c r="Z51" s="238">
        <f t="shared" si="23"/>
        <v>2.8</v>
      </c>
      <c r="AA51" s="238">
        <f t="shared" si="24"/>
        <v>2.4</v>
      </c>
      <c r="AB51" s="246">
        <f t="shared" si="25"/>
        <v>2.6</v>
      </c>
    </row>
    <row r="52" spans="1:28" x14ac:dyDescent="0.25">
      <c r="A52" s="144" t="str">
        <f>'Crisis Indicator Data'!A49</f>
        <v>Earthquake in West Java province</v>
      </c>
      <c r="B52" s="145" t="str">
        <f>'Crisis Indicator Data'!B49</f>
        <v>Earthquake</v>
      </c>
      <c r="C52" s="145" t="str">
        <f>'Crisis Indicator Data'!C49</f>
        <v>IDN008</v>
      </c>
      <c r="D52" s="145" t="str">
        <f>'Crisis Indicator Data'!D49</f>
        <v>Indonesia</v>
      </c>
      <c r="E52" s="146" t="str">
        <f>'Crisis Indicator Data'!E49</f>
        <v>IDN</v>
      </c>
      <c r="F52" s="244">
        <f>IF('Crisis Indicator Data'!F49="x","x",IF(LOG('Crisis Indicator Data'!F49)&lt;F$4,0,IF(LOG('Crisis Indicator Data'!F49)&gt;F$3,5,ROUND(5-(F$3-LOG('Crisis Indicator Data'!F49))/(F$3-F$4)*5,1))))</f>
        <v>1.9</v>
      </c>
      <c r="G52" s="143">
        <f>IF('Crisis Indicator Data'!F49="x","x",IF(LEN(E52)&gt;3,('Crisis Indicator Data'!F49/VLOOKUP('Impact of the crisis'!$C52,'Regional Crises'!$B$1:$R$66,4,FALSE)),'Crisis Indicator Data'!F49/VLOOKUP('Impact of the crisis'!$E52,'Country Indicator Data'!$B$4:$P$300,15,FALSE)))</f>
        <v>7.3571542915813358E-3</v>
      </c>
      <c r="H52" s="238">
        <f t="shared" si="13"/>
        <v>0</v>
      </c>
      <c r="I52" s="238">
        <f t="shared" si="14"/>
        <v>0.95</v>
      </c>
      <c r="J52" s="238">
        <f>IF('Crisis Indicator Data'!G49="x","x",IF(LOG('Crisis Indicator Data'!G49)&lt;J$4,0,IF(LOG('Crisis Indicator Data'!G49)&gt;J$3,5,ROUND(5-(J$3-LOG('Crisis Indicator Data'!G49))/(J$3-J$4)*5,1))))</f>
        <v>4.0999999999999996</v>
      </c>
      <c r="K52" s="143">
        <f>IF('Crisis Indicator Data'!G49="x","x",IF(LEN(E52)&gt;3,('Crisis Indicator Data'!G49/VLOOKUP('Impact of the crisis'!$C52,'Regional Crises'!$B$1:$R$66,5,FALSE)),'Crisis Indicator Data'!G49/VLOOKUP('Impact of the crisis'!$E52,'Country Indicator Data'!$B$4:$P$300,14,FALSE)))</f>
        <v>6.2398922331642077E-2</v>
      </c>
      <c r="L52" s="238">
        <f t="shared" si="15"/>
        <v>0.3</v>
      </c>
      <c r="M52" s="238">
        <f t="shared" si="16"/>
        <v>2.1999999999999997</v>
      </c>
      <c r="N52" s="238">
        <f t="shared" si="17"/>
        <v>1.6</v>
      </c>
      <c r="O52" s="238">
        <f>IF('Crisis Indicator Data'!H49="x","x",IF('Crisis Indicator Data'!H49=0,0,IF(LOG('Crisis Indicator Data'!H49)&lt;O$4,0,IF(LOG('Crisis Indicator Data'!H49)&gt;O$3,5,ROUND(5-(O$3-LOG('Crisis Indicator Data'!H49))/(O$3-O$4)*5,1)))))</f>
        <v>2.9</v>
      </c>
      <c r="P52" s="143">
        <f>IF('Crisis Indicator Data'!H49="x","x",'Crisis Indicator Data'!H49/'Crisis Indicator Data'!G49)</f>
        <v>0.10675523397188778</v>
      </c>
      <c r="Q52" s="238">
        <f t="shared" si="18"/>
        <v>0.5</v>
      </c>
      <c r="R52" s="238">
        <f t="shared" si="19"/>
        <v>1.7</v>
      </c>
      <c r="S52" s="238">
        <f>IF('Crisis Indicator Data'!I49="x","x",IF('Crisis Indicator Data'!I49=0,0,IF(LOG('Crisis Indicator Data'!I49)&lt;S$4,0,IF(LOG('Crisis Indicator Data'!I49)&gt;S$3,5,ROUND(5-(S$3-LOG('Crisis Indicator Data'!I49))/(S$3-S$4)*5,1)))))</f>
        <v>2.7</v>
      </c>
      <c r="T52" s="143">
        <f>IF('Crisis Indicator Data'!H49="x","x",IF('Crisis Indicator Data'!I49="x","x",'Crisis Indicator Data'!I49/'Crisis Indicator Data'!H49))</f>
        <v>4.0555555555555553E-2</v>
      </c>
      <c r="U52" s="238">
        <f t="shared" si="20"/>
        <v>1.4</v>
      </c>
      <c r="V52" s="238">
        <f t="shared" si="21"/>
        <v>2.1</v>
      </c>
      <c r="W52" s="238">
        <f>IF('Crisis Indicator Data'!L49="x","x",IF('Crisis Indicator Data'!L49=0,0,IF(LOG('Crisis Indicator Data'!L49)&lt;W$4,0,IF(LOG('Crisis Indicator Data'!L49)&gt;W$3,5,ROUND(5-(W$3-LOG('Crisis Indicator Data'!L49))/(W$3-W$4)*5,1)))))</f>
        <v>3.6</v>
      </c>
      <c r="X52" s="245">
        <f>IF(OR('Crisis Indicator Data'!L49="x",'Crisis Indicator Data'!H49="x"),"x",'Crisis Indicator Data'!L49/'Crisis Indicator Data'!H49)</f>
        <v>1.8777777777777779E-4</v>
      </c>
      <c r="Y52" s="238">
        <f t="shared" si="22"/>
        <v>5</v>
      </c>
      <c r="Z52" s="238">
        <f t="shared" si="23"/>
        <v>4.3</v>
      </c>
      <c r="AA52" s="238">
        <f t="shared" si="24"/>
        <v>3.4</v>
      </c>
      <c r="AB52" s="246">
        <f t="shared" si="25"/>
        <v>2.6</v>
      </c>
    </row>
    <row r="53" spans="1:28" x14ac:dyDescent="0.25">
      <c r="A53" s="144" t="str">
        <f>'Crisis Indicator Data'!A50</f>
        <v>Conflict in Jammu and Kashmir</v>
      </c>
      <c r="B53" s="145" t="str">
        <f>'Crisis Indicator Data'!B50</f>
        <v>Socio-political</v>
      </c>
      <c r="C53" s="145" t="str">
        <f>'Crisis Indicator Data'!C50</f>
        <v>IND002</v>
      </c>
      <c r="D53" s="145" t="str">
        <f>'Crisis Indicator Data'!D50</f>
        <v>India</v>
      </c>
      <c r="E53" s="146" t="str">
        <f>'Crisis Indicator Data'!E50</f>
        <v>IND</v>
      </c>
      <c r="F53" s="244">
        <f>IF('Crisis Indicator Data'!F50="x","x",IF(LOG('Crisis Indicator Data'!F50)&lt;F$4,0,IF(LOG('Crisis Indicator Data'!F50)&gt;F$3,5,ROUND(5-(F$3-LOG('Crisis Indicator Data'!F50))/(F$3-F$4)*5,1))))</f>
        <v>3.9</v>
      </c>
      <c r="G53" s="143">
        <f>IF('Crisis Indicator Data'!F50="x","x",IF(LEN(E53)&gt;3,('Crisis Indicator Data'!F50/VLOOKUP('Impact of the crisis'!$C53,'Regional Crises'!$B$1:$R$66,4,FALSE)),'Crisis Indicator Data'!F50/VLOOKUP('Impact of the crisis'!$E53,'Country Indicator Data'!$B$4:$P$300,15,FALSE)))</f>
        <v>7.4746652585270371E-2</v>
      </c>
      <c r="H53" s="238">
        <f t="shared" si="13"/>
        <v>0.3</v>
      </c>
      <c r="I53" s="238">
        <f t="shared" si="14"/>
        <v>2.1</v>
      </c>
      <c r="J53" s="238">
        <f>IF('Crisis Indicator Data'!G50="x","x",IF(LOG('Crisis Indicator Data'!G50)&lt;J$4,0,IF(LOG('Crisis Indicator Data'!G50)&gt;J$3,5,ROUND(5-(J$3-LOG('Crisis Indicator Data'!G50))/(J$3-J$4)*5,1))))</f>
        <v>3.7</v>
      </c>
      <c r="K53" s="143">
        <f>IF('Crisis Indicator Data'!G50="x","x",IF(LEN(E53)&gt;3,('Crisis Indicator Data'!G50/VLOOKUP('Impact of the crisis'!$C53,'Regional Crises'!$B$1:$R$66,5,FALSE)),'Crisis Indicator Data'!G50/VLOOKUP('Impact of the crisis'!$E53,'Country Indicator Data'!$B$4:$P$300,14,FALSE)))</f>
        <v>9.2654707725042858E-3</v>
      </c>
      <c r="L53" s="238">
        <f t="shared" si="15"/>
        <v>0</v>
      </c>
      <c r="M53" s="238">
        <f t="shared" si="16"/>
        <v>1.85</v>
      </c>
      <c r="N53" s="238">
        <f t="shared" si="17"/>
        <v>2</v>
      </c>
      <c r="O53" s="238" t="str">
        <f>IF('Crisis Indicator Data'!H50="x","x",IF('Crisis Indicator Data'!H50=0,0,IF(LOG('Crisis Indicator Data'!H50)&lt;O$4,0,IF(LOG('Crisis Indicator Data'!H50)&gt;O$3,5,ROUND(5-(O$3-LOG('Crisis Indicator Data'!H50))/(O$3-O$4)*5,1)))))</f>
        <v>x</v>
      </c>
      <c r="P53" s="143" t="str">
        <f>IF('Crisis Indicator Data'!H50="x","x",'Crisis Indicator Data'!H50/'Crisis Indicator Data'!G50)</f>
        <v>x</v>
      </c>
      <c r="Q53" s="238" t="str">
        <f t="shared" si="18"/>
        <v>x</v>
      </c>
      <c r="R53" s="238" t="str">
        <f t="shared" si="19"/>
        <v>x</v>
      </c>
      <c r="S53" s="238" t="str">
        <f>IF('Crisis Indicator Data'!I50="x","x",IF('Crisis Indicator Data'!I50=0,0,IF(LOG('Crisis Indicator Data'!I50)&lt;S$4,0,IF(LOG('Crisis Indicator Data'!I50)&gt;S$3,5,ROUND(5-(S$3-LOG('Crisis Indicator Data'!I50))/(S$3-S$4)*5,1)))))</f>
        <v>x</v>
      </c>
      <c r="T53" s="143" t="str">
        <f>IF('Crisis Indicator Data'!H50="x","x",IF('Crisis Indicator Data'!I50="x","x",'Crisis Indicator Data'!I50/'Crisis Indicator Data'!H50))</f>
        <v>x</v>
      </c>
      <c r="U53" s="238" t="str">
        <f t="shared" si="20"/>
        <v>x</v>
      </c>
      <c r="V53" s="238" t="str">
        <f t="shared" si="21"/>
        <v>x</v>
      </c>
      <c r="W53" s="238">
        <f>IF('Crisis Indicator Data'!L50="x","x",IF('Crisis Indicator Data'!L50=0,0,IF(LOG('Crisis Indicator Data'!L50)&lt;W$4,0,IF(LOG('Crisis Indicator Data'!L50)&gt;W$3,5,ROUND(5-(W$3-LOG('Crisis Indicator Data'!L50))/(W$3-W$4)*5,1)))))</f>
        <v>2.8</v>
      </c>
      <c r="X53" s="245" t="str">
        <f>IF(OR('Crisis Indicator Data'!L50="x",'Crisis Indicator Data'!H50="x"),"x",'Crisis Indicator Data'!L50/'Crisis Indicator Data'!H50)</f>
        <v>x</v>
      </c>
      <c r="Y53" s="238" t="str">
        <f t="shared" si="22"/>
        <v>x</v>
      </c>
      <c r="Z53" s="238">
        <f t="shared" si="23"/>
        <v>2.8</v>
      </c>
      <c r="AA53" s="238">
        <f t="shared" si="24"/>
        <v>2.8</v>
      </c>
      <c r="AB53" s="246">
        <f t="shared" si="25"/>
        <v>2.8</v>
      </c>
    </row>
    <row r="54" spans="1:28" x14ac:dyDescent="0.25">
      <c r="A54" s="147" t="str">
        <f>'Crisis Indicator Data'!A51</f>
        <v>Afghan Refugees in Iran</v>
      </c>
      <c r="B54" s="148" t="str">
        <f>'Crisis Indicator Data'!B51</f>
        <v>Displacement</v>
      </c>
      <c r="C54" s="148" t="str">
        <f>'Crisis Indicator Data'!C51</f>
        <v>IRN004</v>
      </c>
      <c r="D54" s="148" t="str">
        <f>'Crisis Indicator Data'!D51</f>
        <v>Iran</v>
      </c>
      <c r="E54" s="149" t="str">
        <f>'Crisis Indicator Data'!E51</f>
        <v>IRN</v>
      </c>
      <c r="F54" s="244">
        <f>IF('Crisis Indicator Data'!F51="x","x",IF(LOG('Crisis Indicator Data'!F51)&lt;F$4,0,IF(LOG('Crisis Indicator Data'!F51)&gt;F$3,5,ROUND(5-(F$3-LOG('Crisis Indicator Data'!F51))/(F$3-F$4)*5,1))))</f>
        <v>4</v>
      </c>
      <c r="G54" s="143">
        <f>IF('Crisis Indicator Data'!F51="x","x",IF(LEN(E54)&gt;3,('Crisis Indicator Data'!F51/VLOOKUP('Impact of the crisis'!$C54,'Regional Crises'!$B$1:$R$66,4,FALSE)),'Crisis Indicator Data'!F51/VLOOKUP('Impact of the crisis'!$E54,'Country Indicator Data'!$B$4:$P$300,15,FALSE)))</f>
        <v>0.1470818291215403</v>
      </c>
      <c r="H54" s="238">
        <f t="shared" si="13"/>
        <v>0.6</v>
      </c>
      <c r="I54" s="238">
        <f t="shared" si="14"/>
        <v>2.2999999999999998</v>
      </c>
      <c r="J54" s="238">
        <f>IF('Crisis Indicator Data'!G51="x","x",IF(LOG('Crisis Indicator Data'!G51)&lt;J$4,0,IF(LOG('Crisis Indicator Data'!G51)&gt;J$3,5,ROUND(5-(J$3-LOG('Crisis Indicator Data'!G51))/(J$3-J$4)*5,1))))</f>
        <v>4.5999999999999996</v>
      </c>
      <c r="K54" s="143">
        <f>IF('Crisis Indicator Data'!G51="x","x",IF(LEN(E54)&gt;3,('Crisis Indicator Data'!G51/VLOOKUP('Impact of the crisis'!$C54,'Regional Crises'!$B$1:$R$66,5,FALSE)),'Crisis Indicator Data'!G51/VLOOKUP('Impact of the crisis'!$E54,'Country Indicator Data'!$B$4:$P$300,14,FALSE)))</f>
        <v>0.28856236122897366</v>
      </c>
      <c r="L54" s="238">
        <f t="shared" si="15"/>
        <v>1.4</v>
      </c>
      <c r="M54" s="238">
        <f t="shared" si="16"/>
        <v>3</v>
      </c>
      <c r="N54" s="238">
        <f t="shared" si="17"/>
        <v>2.7</v>
      </c>
      <c r="O54" s="238">
        <f>IF('Crisis Indicator Data'!H51="x","x",IF('Crisis Indicator Data'!H51=0,0,IF(LOG('Crisis Indicator Data'!H51)&lt;O$4,0,IF(LOG('Crisis Indicator Data'!H51)&gt;O$3,5,ROUND(5-(O$3-LOG('Crisis Indicator Data'!H51))/(O$3-O$4)*5,1)))))</f>
        <v>3.3</v>
      </c>
      <c r="P54" s="143">
        <f>IF('Crisis Indicator Data'!H51="x","x",'Crisis Indicator Data'!H51/'Crisis Indicator Data'!G51)</f>
        <v>0.11602143173669581</v>
      </c>
      <c r="Q54" s="238">
        <f t="shared" si="18"/>
        <v>0.5</v>
      </c>
      <c r="R54" s="238">
        <f t="shared" si="19"/>
        <v>1.9</v>
      </c>
      <c r="S54" s="238">
        <f>IF('Crisis Indicator Data'!I51="x","x",IF('Crisis Indicator Data'!I51=0,0,IF(LOG('Crisis Indicator Data'!I51)&lt;S$4,0,IF(LOG('Crisis Indicator Data'!I51)&gt;S$3,5,ROUND(5-(S$3-LOG('Crisis Indicator Data'!I51))/(S$3-S$4)*5,1)))))</f>
        <v>4.9000000000000004</v>
      </c>
      <c r="T54" s="143">
        <f>IF('Crisis Indicator Data'!H51="x","x",IF('Crisis Indicator Data'!I51="x","x",'Crisis Indicator Data'!I51/'Crisis Indicator Data'!H51))</f>
        <v>1</v>
      </c>
      <c r="U54" s="238">
        <f t="shared" si="20"/>
        <v>5</v>
      </c>
      <c r="V54" s="238">
        <f t="shared" si="21"/>
        <v>5</v>
      </c>
      <c r="W54" s="238" t="str">
        <f>IF('Crisis Indicator Data'!L51="x","x",IF('Crisis Indicator Data'!L51=0,0,IF(LOG('Crisis Indicator Data'!L51)&lt;W$4,0,IF(LOG('Crisis Indicator Data'!L51)&gt;W$3,5,ROUND(5-(W$3-LOG('Crisis Indicator Data'!L51))/(W$3-W$4)*5,1)))))</f>
        <v>x</v>
      </c>
      <c r="X54" s="245" t="str">
        <f>IF(OR('Crisis Indicator Data'!L51="x",'Crisis Indicator Data'!H51="x"),"x",'Crisis Indicator Data'!L51/'Crisis Indicator Data'!H51)</f>
        <v>x</v>
      </c>
      <c r="Y54" s="238" t="str">
        <f t="shared" si="22"/>
        <v>x</v>
      </c>
      <c r="Z54" s="238" t="str">
        <f t="shared" si="23"/>
        <v>x</v>
      </c>
      <c r="AA54" s="238">
        <f t="shared" si="24"/>
        <v>5</v>
      </c>
      <c r="AB54" s="246">
        <f t="shared" si="25"/>
        <v>3.9</v>
      </c>
    </row>
    <row r="55" spans="1:28" x14ac:dyDescent="0.25">
      <c r="A55" s="147" t="str">
        <f>'Crisis Indicator Data'!A52</f>
        <v>Multiple crises in Iraq</v>
      </c>
      <c r="B55" s="148" t="str">
        <f>'Crisis Indicator Data'!B52</f>
        <v>Violence,Displacement,Socio-political,Conflict</v>
      </c>
      <c r="C55" s="148" t="str">
        <f>'Crisis Indicator Data'!C52</f>
        <v>IRQ001</v>
      </c>
      <c r="D55" s="148" t="str">
        <f>'Crisis Indicator Data'!D52</f>
        <v>Iraq</v>
      </c>
      <c r="E55" s="149" t="str">
        <f>'Crisis Indicator Data'!E52</f>
        <v>IRQ</v>
      </c>
      <c r="F55" s="244">
        <f>IF('Crisis Indicator Data'!F52="x","x",IF(LOG('Crisis Indicator Data'!F52)&lt;F$4,0,IF(LOG('Crisis Indicator Data'!F52)&gt;F$3,5,ROUND(5-(F$3-LOG('Crisis Indicator Data'!F52))/(F$3-F$4)*5,1))))</f>
        <v>4.3</v>
      </c>
      <c r="G55" s="143">
        <f>IF('Crisis Indicator Data'!F52="x","x",IF(LEN(E55)&gt;3,('Crisis Indicator Data'!F52/VLOOKUP('Impact of the crisis'!$C55,'Regional Crises'!$B$1:$R$66,4,FALSE)),'Crisis Indicator Data'!F52/VLOOKUP('Impact of the crisis'!$E55,'Country Indicator Data'!$B$4:$P$300,15,FALSE)))</f>
        <v>0.88255664026524216</v>
      </c>
      <c r="H55" s="238">
        <f t="shared" si="13"/>
        <v>4.4000000000000004</v>
      </c>
      <c r="I55" s="238">
        <f t="shared" si="14"/>
        <v>4.3499999999999996</v>
      </c>
      <c r="J55" s="238">
        <f>IF('Crisis Indicator Data'!G52="x","x",IF(LOG('Crisis Indicator Data'!G52)&lt;J$4,0,IF(LOG('Crisis Indicator Data'!G52)&gt;J$3,5,ROUND(5-(J$3-LOG('Crisis Indicator Data'!G52))/(J$3-J$4)*5,1))))</f>
        <v>5</v>
      </c>
      <c r="K55" s="143">
        <f>IF('Crisis Indicator Data'!G52="x","x",IF(LEN(E55)&gt;3,('Crisis Indicator Data'!G52/VLOOKUP('Impact of the crisis'!$C55,'Regional Crises'!$B$1:$R$66,5,FALSE)),'Crisis Indicator Data'!G52/VLOOKUP('Impact of the crisis'!$E55,'Country Indicator Data'!$B$4:$P$300,14,FALSE)))</f>
        <v>1.1101696972639654</v>
      </c>
      <c r="L55" s="238">
        <f t="shared" si="15"/>
        <v>5</v>
      </c>
      <c r="M55" s="238">
        <f t="shared" si="16"/>
        <v>5</v>
      </c>
      <c r="N55" s="238">
        <f t="shared" si="17"/>
        <v>4.7</v>
      </c>
      <c r="O55" s="238">
        <f>IF('Crisis Indicator Data'!H52="x","x",IF('Crisis Indicator Data'!H52=0,0,IF(LOG('Crisis Indicator Data'!H52)&lt;O$4,0,IF(LOG('Crisis Indicator Data'!H52)&gt;O$3,5,ROUND(5-(O$3-LOG('Crisis Indicator Data'!H52))/(O$3-O$4)*5,1)))))</f>
        <v>3.8</v>
      </c>
      <c r="P55" s="143">
        <f>IF('Crisis Indicator Data'!H52="x","x",'Crisis Indicator Data'!H52/'Crisis Indicator Data'!G52)</f>
        <v>0.12731527039734086</v>
      </c>
      <c r="Q55" s="238">
        <f t="shared" si="18"/>
        <v>0.6</v>
      </c>
      <c r="R55" s="238">
        <f t="shared" si="19"/>
        <v>2.1999999999999997</v>
      </c>
      <c r="S55" s="238">
        <f>IF('Crisis Indicator Data'!I52="x","x",IF('Crisis Indicator Data'!I52=0,0,IF(LOG('Crisis Indicator Data'!I52)&lt;S$4,0,IF(LOG('Crisis Indicator Data'!I52)&gt;S$3,5,ROUND(5-(S$3-LOG('Crisis Indicator Data'!I52))/(S$3-S$4)*5,1)))))</f>
        <v>5</v>
      </c>
      <c r="T55" s="143">
        <f>IF('Crisis Indicator Data'!H52="x","x",IF('Crisis Indicator Data'!I52="x","x",'Crisis Indicator Data'!I52/'Crisis Indicator Data'!H52))</f>
        <v>1.4623840604603229</v>
      </c>
      <c r="U55" s="238">
        <f t="shared" si="20"/>
        <v>5</v>
      </c>
      <c r="V55" s="238">
        <f t="shared" si="21"/>
        <v>5</v>
      </c>
      <c r="W55" s="238">
        <f>IF('Crisis Indicator Data'!L52="x","x",IF('Crisis Indicator Data'!L52=0,0,IF(LOG('Crisis Indicator Data'!L52)&lt;W$4,0,IF(LOG('Crisis Indicator Data'!L52)&gt;W$3,5,ROUND(5-(W$3-LOG('Crisis Indicator Data'!L52))/(W$3-W$4)*5,1)))))</f>
        <v>4.8</v>
      </c>
      <c r="X55" s="245">
        <f>IF(OR('Crisis Indicator Data'!L52="x",'Crisis Indicator Data'!H52="x"),"x",'Crisis Indicator Data'!L52/'Crisis Indicator Data'!H52)</f>
        <v>3.7409824802473379E-4</v>
      </c>
      <c r="Y55" s="238">
        <f t="shared" si="22"/>
        <v>5</v>
      </c>
      <c r="Z55" s="238">
        <f t="shared" si="23"/>
        <v>4.9000000000000004</v>
      </c>
      <c r="AA55" s="238">
        <f t="shared" si="24"/>
        <v>5</v>
      </c>
      <c r="AB55" s="246">
        <f t="shared" si="25"/>
        <v>4</v>
      </c>
    </row>
    <row r="56" spans="1:28" x14ac:dyDescent="0.25">
      <c r="A56" s="147" t="str">
        <f>'Crisis Indicator Data'!A53</f>
        <v>Conflict  in Iraq</v>
      </c>
      <c r="B56" s="148" t="str">
        <f>'Crisis Indicator Data'!B53</f>
        <v>Conflict,Socio-political,Violence</v>
      </c>
      <c r="C56" s="148" t="str">
        <f>'Crisis Indicator Data'!C53</f>
        <v>IRQ002</v>
      </c>
      <c r="D56" s="148" t="str">
        <f>'Crisis Indicator Data'!D53</f>
        <v>Iraq</v>
      </c>
      <c r="E56" s="149" t="str">
        <f>'Crisis Indicator Data'!E53</f>
        <v>IRQ</v>
      </c>
      <c r="F56" s="244">
        <f>IF('Crisis Indicator Data'!F53="x","x",IF(LOG('Crisis Indicator Data'!F53)&lt;F$4,0,IF(LOG('Crisis Indicator Data'!F53)&gt;F$3,5,ROUND(5-(F$3-LOG('Crisis Indicator Data'!F53))/(F$3-F$4)*5,1))))</f>
        <v>4.3</v>
      </c>
      <c r="G56" s="143">
        <f>IF('Crisis Indicator Data'!F53="x","x",IF(LEN(E56)&gt;3,('Crisis Indicator Data'!F53/VLOOKUP('Impact of the crisis'!$C56,'Regional Crises'!$B$1:$R$66,4,FALSE)),'Crisis Indicator Data'!F53/VLOOKUP('Impact of the crisis'!$E56,'Country Indicator Data'!$B$4:$P$300,15,FALSE)))</f>
        <v>0.88255664026524216</v>
      </c>
      <c r="H56" s="238">
        <f t="shared" si="13"/>
        <v>4.4000000000000004</v>
      </c>
      <c r="I56" s="238">
        <f t="shared" si="14"/>
        <v>4.3499999999999996</v>
      </c>
      <c r="J56" s="238">
        <f>IF('Crisis Indicator Data'!G53="x","x",IF(LOG('Crisis Indicator Data'!G53)&lt;J$4,0,IF(LOG('Crisis Indicator Data'!G53)&gt;J$3,5,ROUND(5-(J$3-LOG('Crisis Indicator Data'!G53))/(J$3-J$4)*5,1))))</f>
        <v>5</v>
      </c>
      <c r="K56" s="143">
        <f>IF('Crisis Indicator Data'!G53="x","x",IF(LEN(E56)&gt;3,('Crisis Indicator Data'!G53/VLOOKUP('Impact of the crisis'!$C56,'Regional Crises'!$B$1:$R$66,5,FALSE)),'Crisis Indicator Data'!G53/VLOOKUP('Impact of the crisis'!$E56,'Country Indicator Data'!$B$4:$P$300,14,FALSE)))</f>
        <v>0.9850695540287927</v>
      </c>
      <c r="L56" s="238">
        <f t="shared" si="15"/>
        <v>4.9000000000000004</v>
      </c>
      <c r="M56" s="238">
        <f t="shared" si="16"/>
        <v>4.95</v>
      </c>
      <c r="N56" s="238">
        <f t="shared" si="17"/>
        <v>4.7</v>
      </c>
      <c r="O56" s="238">
        <f>IF('Crisis Indicator Data'!H53="x","x",IF('Crisis Indicator Data'!H53=0,0,IF(LOG('Crisis Indicator Data'!H53)&lt;O$4,0,IF(LOG('Crisis Indicator Data'!H53)&gt;O$3,5,ROUND(5-(O$3-LOG('Crisis Indicator Data'!H53))/(O$3-O$4)*5,1)))))</f>
        <v>3.7</v>
      </c>
      <c r="P56" s="143">
        <f>IF('Crisis Indicator Data'!H53="x","x",'Crisis Indicator Data'!H53/'Crisis Indicator Data'!G53)</f>
        <v>0.13061908517350157</v>
      </c>
      <c r="Q56" s="238">
        <f t="shared" si="18"/>
        <v>0.6</v>
      </c>
      <c r="R56" s="238">
        <f t="shared" si="19"/>
        <v>2.15</v>
      </c>
      <c r="S56" s="238">
        <f>IF('Crisis Indicator Data'!I53="x","x",IF('Crisis Indicator Data'!I53=0,0,IF(LOG('Crisis Indicator Data'!I53)&lt;S$4,0,IF(LOG('Crisis Indicator Data'!I53)&gt;S$3,5,ROUND(5-(S$3-LOG('Crisis Indicator Data'!I53))/(S$3-S$4)*5,1)))))</f>
        <v>5</v>
      </c>
      <c r="T56" s="143">
        <f>IF('Crisis Indicator Data'!H53="x","x",IF('Crisis Indicator Data'!I53="x","x",'Crisis Indicator Data'!I53/'Crisis Indicator Data'!H53))</f>
        <v>1.5569811320754716</v>
      </c>
      <c r="U56" s="238">
        <f t="shared" si="20"/>
        <v>5</v>
      </c>
      <c r="V56" s="238">
        <f t="shared" si="21"/>
        <v>5</v>
      </c>
      <c r="W56" s="238">
        <f>IF('Crisis Indicator Data'!L53="x","x",IF('Crisis Indicator Data'!L53=0,0,IF(LOG('Crisis Indicator Data'!L53)&lt;W$4,0,IF(LOG('Crisis Indicator Data'!L53)&gt;W$3,5,ROUND(5-(W$3-LOG('Crisis Indicator Data'!L53))/(W$3-W$4)*5,1)))))</f>
        <v>4.8</v>
      </c>
      <c r="X56" s="245">
        <f>IF(OR('Crisis Indicator Data'!L53="x",'Crisis Indicator Data'!H53="x"),"x",'Crisis Indicator Data'!L53/'Crisis Indicator Data'!H53)</f>
        <v>4.1094339622641511E-4</v>
      </c>
      <c r="Y56" s="238">
        <f t="shared" si="22"/>
        <v>5</v>
      </c>
      <c r="Z56" s="238">
        <f t="shared" si="23"/>
        <v>4.9000000000000004</v>
      </c>
      <c r="AA56" s="238">
        <f t="shared" si="24"/>
        <v>5</v>
      </c>
      <c r="AB56" s="246">
        <f t="shared" si="25"/>
        <v>4</v>
      </c>
    </row>
    <row r="57" spans="1:28" x14ac:dyDescent="0.25">
      <c r="A57" s="147" t="str">
        <f>'Crisis Indicator Data'!A54</f>
        <v>Syrian and Palestinian refugees in iraq</v>
      </c>
      <c r="B57" s="148" t="str">
        <f>'Crisis Indicator Data'!B54</f>
        <v>Displacement</v>
      </c>
      <c r="C57" s="148" t="str">
        <f>'Crisis Indicator Data'!C54</f>
        <v>IRQ003</v>
      </c>
      <c r="D57" s="148" t="str">
        <f>'Crisis Indicator Data'!D54</f>
        <v>Iraq</v>
      </c>
      <c r="E57" s="149" t="str">
        <f>'Crisis Indicator Data'!E54</f>
        <v>IRQ</v>
      </c>
      <c r="F57" s="244">
        <f>IF('Crisis Indicator Data'!F54="x","x",IF(LOG('Crisis Indicator Data'!F54)&lt;F$4,0,IF(LOG('Crisis Indicator Data'!F54)&gt;F$3,5,ROUND(5-(F$3-LOG('Crisis Indicator Data'!F54))/(F$3-F$4)*5,1))))</f>
        <v>2.6</v>
      </c>
      <c r="G57" s="143">
        <f>IF('Crisis Indicator Data'!F54="x","x",IF(LEN(E57)&gt;3,('Crisis Indicator Data'!F54/VLOOKUP('Impact of the crisis'!$C57,'Regional Crises'!$B$1:$R$66,4,FALSE)),'Crisis Indicator Data'!F54/VLOOKUP('Impact of the crisis'!$E57,'Country Indicator Data'!$B$4:$P$300,15,FALSE)))</f>
        <v>8.8989685024866455E-2</v>
      </c>
      <c r="H57" s="238">
        <f t="shared" si="13"/>
        <v>0.4</v>
      </c>
      <c r="I57" s="238">
        <f t="shared" si="14"/>
        <v>1.5</v>
      </c>
      <c r="J57" s="238">
        <f>IF('Crisis Indicator Data'!G54="x","x",IF(LOG('Crisis Indicator Data'!G54)&lt;J$4,0,IF(LOG('Crisis Indicator Data'!G54)&gt;J$3,5,ROUND(5-(J$3-LOG('Crisis Indicator Data'!G54))/(J$3-J$4)*5,1))))</f>
        <v>2.4</v>
      </c>
      <c r="K57" s="143">
        <f>IF('Crisis Indicator Data'!G54="x","x",IF(LEN(E57)&gt;3,('Crisis Indicator Data'!G54/VLOOKUP('Impact of the crisis'!$C57,'Regional Crises'!$B$1:$R$66,5,FALSE)),'Crisis Indicator Data'!G54/VLOOKUP('Impact of the crisis'!$E57,'Country Indicator Data'!$B$4:$P$300,14,FALSE)))</f>
        <v>0.1251244203830934</v>
      </c>
      <c r="L57" s="238">
        <f t="shared" si="15"/>
        <v>0.6</v>
      </c>
      <c r="M57" s="238">
        <f t="shared" si="16"/>
        <v>1.5</v>
      </c>
      <c r="N57" s="238">
        <f t="shared" si="17"/>
        <v>1.5</v>
      </c>
      <c r="O57" s="238">
        <f>IF('Crisis Indicator Data'!H54="x","x",IF('Crisis Indicator Data'!H54=0,0,IF(LOG('Crisis Indicator Data'!H54)&lt;O$4,0,IF(LOG('Crisis Indicator Data'!H54)&gt;O$3,5,ROUND(5-(O$3-LOG('Crisis Indicator Data'!H54))/(O$3-O$4)*5,1)))))</f>
        <v>2</v>
      </c>
      <c r="P57" s="143">
        <f>IF('Crisis Indicator Data'!H54="x","x",'Crisis Indicator Data'!H54/'Crisis Indicator Data'!G54)</f>
        <v>0.10128055878928988</v>
      </c>
      <c r="Q57" s="238">
        <f t="shared" si="18"/>
        <v>0.5</v>
      </c>
      <c r="R57" s="238">
        <f t="shared" si="19"/>
        <v>1.25</v>
      </c>
      <c r="S57" s="238">
        <f>IF('Crisis Indicator Data'!I54="x","x",IF('Crisis Indicator Data'!I54=0,0,IF(LOG('Crisis Indicator Data'!I54)&lt;S$4,0,IF(LOG('Crisis Indicator Data'!I54)&gt;S$3,5,ROUND(5-(S$3-LOG('Crisis Indicator Data'!I54))/(S$3-S$4)*5,1)))))</f>
        <v>3.4</v>
      </c>
      <c r="T57" s="143">
        <f>IF('Crisis Indicator Data'!H54="x","x",IF('Crisis Indicator Data'!I54="x","x",'Crisis Indicator Data'!I54/'Crisis Indicator Data'!H54))</f>
        <v>0.49616858237547895</v>
      </c>
      <c r="U57" s="238">
        <f t="shared" si="20"/>
        <v>5</v>
      </c>
      <c r="V57" s="238">
        <f t="shared" si="21"/>
        <v>4.2</v>
      </c>
      <c r="W57" s="238">
        <f>IF('Crisis Indicator Data'!L54="x","x",IF('Crisis Indicator Data'!L54=0,0,IF(LOG('Crisis Indicator Data'!L54)&lt;W$4,0,IF(LOG('Crisis Indicator Data'!L54)&gt;W$3,5,ROUND(5-(W$3-LOG('Crisis Indicator Data'!L54))/(W$3-W$4)*5,1)))))</f>
        <v>0</v>
      </c>
      <c r="X57" s="245">
        <f>IF(OR('Crisis Indicator Data'!L54="x",'Crisis Indicator Data'!H54="x"),"x",'Crisis Indicator Data'!L54/'Crisis Indicator Data'!H54)</f>
        <v>0</v>
      </c>
      <c r="Y57" s="238">
        <f t="shared" si="22"/>
        <v>0</v>
      </c>
      <c r="Z57" s="238">
        <f t="shared" si="23"/>
        <v>0</v>
      </c>
      <c r="AA57" s="238">
        <f t="shared" si="24"/>
        <v>2.7</v>
      </c>
      <c r="AB57" s="246">
        <f t="shared" si="25"/>
        <v>2</v>
      </c>
    </row>
    <row r="58" spans="1:28" x14ac:dyDescent="0.25">
      <c r="A58" s="147" t="str">
        <f>'Crisis Indicator Data'!A55</f>
        <v>Mixed migration flows in Italy</v>
      </c>
      <c r="B58" s="148" t="str">
        <f>'Crisis Indicator Data'!B55</f>
        <v>Displacement</v>
      </c>
      <c r="C58" s="148" t="str">
        <f>'Crisis Indicator Data'!C55</f>
        <v>ITA002</v>
      </c>
      <c r="D58" s="148" t="str">
        <f>'Crisis Indicator Data'!D55</f>
        <v>Italy</v>
      </c>
      <c r="E58" s="149" t="str">
        <f>'Crisis Indicator Data'!E55</f>
        <v>ITA</v>
      </c>
      <c r="F58" s="244">
        <f>IF('Crisis Indicator Data'!F55="x","x",IF(LOG('Crisis Indicator Data'!F55)&lt;F$4,0,IF(LOG('Crisis Indicator Data'!F55)&gt;F$3,5,ROUND(5-(F$3-LOG('Crisis Indicator Data'!F55))/(F$3-F$4)*5,1))))</f>
        <v>2.7</v>
      </c>
      <c r="G58" s="143">
        <f>IF('Crisis Indicator Data'!F55="x","x",IF(LEN(E58)&gt;3,('Crisis Indicator Data'!F55/VLOOKUP('Impact of the crisis'!$C58,'Regional Crises'!$B$1:$R$66,4,FALSE)),'Crisis Indicator Data'!F55/VLOOKUP('Impact of the crisis'!$E58,'Country Indicator Data'!$B$4:$P$300,15,FALSE)))</f>
        <v>0.13957639219419324</v>
      </c>
      <c r="H58" s="238">
        <f t="shared" si="13"/>
        <v>0.6</v>
      </c>
      <c r="I58" s="238">
        <f t="shared" si="14"/>
        <v>1.6500000000000001</v>
      </c>
      <c r="J58" s="238">
        <f>IF('Crisis Indicator Data'!G55="x","x",IF(LOG('Crisis Indicator Data'!G55)&lt;J$4,0,IF(LOG('Crisis Indicator Data'!G55)&gt;J$3,5,ROUND(5-(J$3-LOG('Crisis Indicator Data'!G55))/(J$3-J$4)*5,1))))</f>
        <v>2.7</v>
      </c>
      <c r="K58" s="143">
        <f>IF('Crisis Indicator Data'!G55="x","x",IF(LEN(E58)&gt;3,('Crisis Indicator Data'!G55/VLOOKUP('Impact of the crisis'!$C58,'Regional Crises'!$B$1:$R$66,5,FALSE)),'Crisis Indicator Data'!G55/VLOOKUP('Impact of the crisis'!$E58,'Country Indicator Data'!$B$4:$P$300,14,FALSE)))</f>
        <v>0.11039909688558337</v>
      </c>
      <c r="L58" s="238">
        <f t="shared" si="15"/>
        <v>0.5</v>
      </c>
      <c r="M58" s="238">
        <f t="shared" si="16"/>
        <v>1.6</v>
      </c>
      <c r="N58" s="238">
        <f t="shared" si="17"/>
        <v>1.6</v>
      </c>
      <c r="O58" s="238">
        <f>IF('Crisis Indicator Data'!H55="x","x",IF('Crisis Indicator Data'!H55=0,0,IF(LOG('Crisis Indicator Data'!H55)&lt;O$4,0,IF(LOG('Crisis Indicator Data'!H55)&gt;O$3,5,ROUND(5-(O$3-LOG('Crisis Indicator Data'!H55))/(O$3-O$4)*5,1)))))</f>
        <v>1.5</v>
      </c>
      <c r="P58" s="143">
        <f>IF('Crisis Indicator Data'!H55="x","x",'Crisis Indicator Data'!H55/'Crisis Indicator Data'!G55)</f>
        <v>3.6842105263157891E-2</v>
      </c>
      <c r="Q58" s="238">
        <f t="shared" si="18"/>
        <v>0.1</v>
      </c>
      <c r="R58" s="238">
        <f t="shared" si="19"/>
        <v>0.8</v>
      </c>
      <c r="S58" s="238">
        <f>IF('Crisis Indicator Data'!I55="x","x",IF('Crisis Indicator Data'!I55=0,0,IF(LOG('Crisis Indicator Data'!I55)&lt;S$4,0,IF(LOG('Crisis Indicator Data'!I55)&gt;S$3,5,ROUND(5-(S$3-LOG('Crisis Indicator Data'!I55))/(S$3-S$4)*5,1)))))</f>
        <v>3.4</v>
      </c>
      <c r="T58" s="143">
        <f>IF('Crisis Indicator Data'!H55="x","x",IF('Crisis Indicator Data'!I55="x","x",'Crisis Indicator Data'!I55/'Crisis Indicator Data'!H55))</f>
        <v>1</v>
      </c>
      <c r="U58" s="238">
        <f t="shared" si="20"/>
        <v>5</v>
      </c>
      <c r="V58" s="238">
        <f t="shared" si="21"/>
        <v>4.2</v>
      </c>
      <c r="W58" s="238">
        <f>IF('Crisis Indicator Data'!L55="x","x",IF('Crisis Indicator Data'!L55=0,0,IF(LOG('Crisis Indicator Data'!L55)&lt;W$4,0,IF(LOG('Crisis Indicator Data'!L55)&gt;W$3,5,ROUND(5-(W$3-LOG('Crisis Indicator Data'!L55))/(W$3-W$4)*5,1)))))</f>
        <v>4</v>
      </c>
      <c r="X58" s="245">
        <f>IF(OR('Crisis Indicator Data'!L55="x",'Crisis Indicator Data'!H55="x"),"x",'Crisis Indicator Data'!L55/'Crisis Indicator Data'!H55)</f>
        <v>2.4244897959183674E-3</v>
      </c>
      <c r="Y58" s="238">
        <f t="shared" si="22"/>
        <v>5</v>
      </c>
      <c r="Z58" s="238">
        <f t="shared" si="23"/>
        <v>4.5</v>
      </c>
      <c r="AA58" s="238">
        <f t="shared" si="24"/>
        <v>4.4000000000000004</v>
      </c>
      <c r="AB58" s="246">
        <f t="shared" si="25"/>
        <v>3.1</v>
      </c>
    </row>
    <row r="59" spans="1:28" x14ac:dyDescent="0.25">
      <c r="A59" s="147" t="str">
        <f>'Crisis Indicator Data'!A56</f>
        <v>Syrian refugees in Jordan</v>
      </c>
      <c r="B59" s="148" t="str">
        <f>'Crisis Indicator Data'!B56</f>
        <v>Displacement</v>
      </c>
      <c r="C59" s="148" t="str">
        <f>'Crisis Indicator Data'!C56</f>
        <v>JOR002</v>
      </c>
      <c r="D59" s="148" t="str">
        <f>'Crisis Indicator Data'!D56</f>
        <v>Jordan</v>
      </c>
      <c r="E59" s="149" t="str">
        <f>'Crisis Indicator Data'!E56</f>
        <v>JOR</v>
      </c>
      <c r="F59" s="244">
        <f>IF('Crisis Indicator Data'!F56="x","x",IF(LOG('Crisis Indicator Data'!F56)&lt;F$4,0,IF(LOG('Crisis Indicator Data'!F56)&gt;F$3,5,ROUND(5-(F$3-LOG('Crisis Indicator Data'!F56))/(F$3-F$4)*5,1))))</f>
        <v>2.7</v>
      </c>
      <c r="G59" s="143">
        <f>IF('Crisis Indicator Data'!F56="x","x",IF(LEN(E59)&gt;3,('Crisis Indicator Data'!F56/VLOOKUP('Impact of the crisis'!$C59,'Regional Crises'!$B$1:$R$66,4,FALSE)),'Crisis Indicator Data'!F56/VLOOKUP('Impact of the crisis'!$E59,'Country Indicator Data'!$B$4:$P$300,15,FALSE)))</f>
        <v>0.45576706465420141</v>
      </c>
      <c r="H59" s="238">
        <f t="shared" si="13"/>
        <v>2.2000000000000002</v>
      </c>
      <c r="I59" s="238">
        <f t="shared" si="14"/>
        <v>2.4500000000000002</v>
      </c>
      <c r="J59" s="238">
        <f>IF('Crisis Indicator Data'!G56="x","x",IF(LOG('Crisis Indicator Data'!G56)&lt;J$4,0,IF(LOG('Crisis Indicator Data'!G56)&gt;J$3,5,ROUND(5-(J$3-LOG('Crisis Indicator Data'!G56))/(J$3-J$4)*5,1))))</f>
        <v>3.1</v>
      </c>
      <c r="K59" s="143">
        <f>IF('Crisis Indicator Data'!G56="x","x",IF(LEN(E59)&gt;3,('Crisis Indicator Data'!G56/VLOOKUP('Impact of the crisis'!$C59,'Regional Crises'!$B$1:$R$66,5,FALSE)),'Crisis Indicator Data'!G56/VLOOKUP('Impact of the crisis'!$E59,'Country Indicator Data'!$B$4:$P$300,14,FALSE)))</f>
        <v>0.80584860262816949</v>
      </c>
      <c r="L59" s="238">
        <f t="shared" si="15"/>
        <v>4</v>
      </c>
      <c r="M59" s="238">
        <f t="shared" si="16"/>
        <v>3.55</v>
      </c>
      <c r="N59" s="238">
        <f t="shared" si="17"/>
        <v>3</v>
      </c>
      <c r="O59" s="238">
        <f>IF('Crisis Indicator Data'!H56="x","x",IF('Crisis Indicator Data'!H56=0,0,IF(LOG('Crisis Indicator Data'!H56)&lt;O$4,0,IF(LOG('Crisis Indicator Data'!H56)&gt;O$3,5,ROUND(5-(O$3-LOG('Crisis Indicator Data'!H56))/(O$3-O$4)*5,1)))))</f>
        <v>2.9</v>
      </c>
      <c r="P59" s="143">
        <f>IF('Crisis Indicator Data'!H56="x","x",'Crisis Indicator Data'!H56/'Crisis Indicator Data'!G56)</f>
        <v>0.21118511713367019</v>
      </c>
      <c r="Q59" s="238">
        <f t="shared" si="18"/>
        <v>1</v>
      </c>
      <c r="R59" s="238">
        <f t="shared" si="19"/>
        <v>1.95</v>
      </c>
      <c r="S59" s="238">
        <f>IF('Crisis Indicator Data'!I56="x","x",IF('Crisis Indicator Data'!I56=0,0,IF(LOG('Crisis Indicator Data'!I56)&lt;S$4,0,IF(LOG('Crisis Indicator Data'!I56)&gt;S$3,5,ROUND(5-(S$3-LOG('Crisis Indicator Data'!I56))/(S$3-S$4)*5,1)))))</f>
        <v>4.5</v>
      </c>
      <c r="T59" s="143">
        <f>IF('Crisis Indicator Data'!H56="x","x",IF('Crisis Indicator Data'!I56="x","x",'Crisis Indicator Data'!I56/'Crisis Indicator Data'!H56))</f>
        <v>0.7172376291462752</v>
      </c>
      <c r="U59" s="238">
        <f t="shared" si="20"/>
        <v>5</v>
      </c>
      <c r="V59" s="238">
        <f t="shared" si="21"/>
        <v>4.8</v>
      </c>
      <c r="W59" s="238">
        <f>IF('Crisis Indicator Data'!L56="x","x",IF('Crisis Indicator Data'!L56=0,0,IF(LOG('Crisis Indicator Data'!L56)&lt;W$4,0,IF(LOG('Crisis Indicator Data'!L56)&gt;W$3,5,ROUND(5-(W$3-LOG('Crisis Indicator Data'!L56))/(W$3-W$4)*5,1)))))</f>
        <v>0</v>
      </c>
      <c r="X59" s="245">
        <f>IF(OR('Crisis Indicator Data'!L56="x",'Crisis Indicator Data'!H56="x"),"x",'Crisis Indicator Data'!L56/'Crisis Indicator Data'!H56)</f>
        <v>0</v>
      </c>
      <c r="Y59" s="238">
        <f t="shared" si="22"/>
        <v>0</v>
      </c>
      <c r="Z59" s="238">
        <f t="shared" si="23"/>
        <v>0</v>
      </c>
      <c r="AA59" s="238">
        <f t="shared" si="24"/>
        <v>3.2</v>
      </c>
      <c r="AB59" s="246">
        <f t="shared" si="25"/>
        <v>2.6</v>
      </c>
    </row>
    <row r="60" spans="1:28" x14ac:dyDescent="0.25">
      <c r="A60" s="147" t="str">
        <f>'Crisis Indicator Data'!A57</f>
        <v xml:space="preserve">Multiple crisis in Kenya </v>
      </c>
      <c r="B60" s="148" t="str">
        <f>'Crisis Indicator Data'!B57</f>
        <v>Drought,Displacement</v>
      </c>
      <c r="C60" s="148" t="str">
        <f>'Crisis Indicator Data'!C57</f>
        <v>KEN001</v>
      </c>
      <c r="D60" s="148" t="str">
        <f>'Crisis Indicator Data'!D57</f>
        <v>Kenya</v>
      </c>
      <c r="E60" s="149" t="str">
        <f>'Crisis Indicator Data'!E57</f>
        <v>KEN</v>
      </c>
      <c r="F60" s="244">
        <f>IF('Crisis Indicator Data'!F57="x","x",IF(LOG('Crisis Indicator Data'!F57)&lt;F$4,0,IF(LOG('Crisis Indicator Data'!F57)&gt;F$3,5,ROUND(5-(F$3-LOG('Crisis Indicator Data'!F57))/(F$3-F$4)*5,1))))</f>
        <v>4.5</v>
      </c>
      <c r="G60" s="143">
        <f>IF('Crisis Indicator Data'!F57="x","x",IF(LEN(E60)&gt;3,('Crisis Indicator Data'!F57/VLOOKUP('Impact of the crisis'!$C60,'Regional Crises'!$B$1:$R$66,4,FALSE)),'Crisis Indicator Data'!F57/VLOOKUP('Impact of the crisis'!$E60,'Country Indicator Data'!$B$4:$P$300,15,FALSE)))</f>
        <v>0.9123238570474751</v>
      </c>
      <c r="H60" s="238">
        <f t="shared" si="13"/>
        <v>4.5999999999999996</v>
      </c>
      <c r="I60" s="238">
        <f t="shared" si="14"/>
        <v>4.55</v>
      </c>
      <c r="J60" s="238">
        <f>IF('Crisis Indicator Data'!G57="x","x",IF(LOG('Crisis Indicator Data'!G57)&lt;J$4,0,IF(LOG('Crisis Indicator Data'!G57)&gt;J$3,5,ROUND(5-(J$3-LOG('Crisis Indicator Data'!G57))/(J$3-J$4)*5,1))))</f>
        <v>4.0999999999999996</v>
      </c>
      <c r="K60" s="143">
        <f>IF('Crisis Indicator Data'!G57="x","x",IF(LEN(E60)&gt;3,('Crisis Indicator Data'!G57/VLOOKUP('Impact of the crisis'!$C60,'Regional Crises'!$B$1:$R$66,5,FALSE)),'Crisis Indicator Data'!G57/VLOOKUP('Impact of the crisis'!$E60,'Country Indicator Data'!$B$4:$P$300,14,FALSE)))</f>
        <v>0.31029045034472641</v>
      </c>
      <c r="L60" s="238">
        <f t="shared" si="15"/>
        <v>1.5</v>
      </c>
      <c r="M60" s="238">
        <f t="shared" si="16"/>
        <v>2.8</v>
      </c>
      <c r="N60" s="238">
        <f t="shared" si="17"/>
        <v>3.8</v>
      </c>
      <c r="O60" s="238">
        <f>IF('Crisis Indicator Data'!H57="x","x",IF('Crisis Indicator Data'!H57=0,0,IF(LOG('Crisis Indicator Data'!H57)&lt;O$4,0,IF(LOG('Crisis Indicator Data'!H57)&gt;O$3,5,ROUND(5-(O$3-LOG('Crisis Indicator Data'!H57))/(O$3-O$4)*5,1)))))</f>
        <v>4.5</v>
      </c>
      <c r="P60" s="143">
        <f>IF('Crisis Indicator Data'!H57="x","x",'Crisis Indicator Data'!H57/'Crisis Indicator Data'!G57)</f>
        <v>1</v>
      </c>
      <c r="Q60" s="238">
        <f t="shared" si="18"/>
        <v>5</v>
      </c>
      <c r="R60" s="238">
        <f t="shared" si="19"/>
        <v>4.75</v>
      </c>
      <c r="S60" s="238">
        <f>IF('Crisis Indicator Data'!I57="x","x",IF('Crisis Indicator Data'!I57=0,0,IF(LOG('Crisis Indicator Data'!I57)&lt;S$4,0,IF(LOG('Crisis Indicator Data'!I57)&gt;S$3,5,ROUND(5-(S$3-LOG('Crisis Indicator Data'!I57))/(S$3-S$4)*5,1)))))</f>
        <v>3.9</v>
      </c>
      <c r="T60" s="143">
        <f>IF('Crisis Indicator Data'!H57="x","x",IF('Crisis Indicator Data'!I57="x","x",'Crisis Indicator Data'!I57/'Crisis Indicator Data'!H57))</f>
        <v>3.3565772367332464E-2</v>
      </c>
      <c r="U60" s="238">
        <f t="shared" si="20"/>
        <v>1.1000000000000001</v>
      </c>
      <c r="V60" s="238">
        <f t="shared" si="21"/>
        <v>2.5</v>
      </c>
      <c r="W60" s="238" t="str">
        <f>IF('Crisis Indicator Data'!L57="x","x",IF('Crisis Indicator Data'!L57=0,0,IF(LOG('Crisis Indicator Data'!L57)&lt;W$4,0,IF(LOG('Crisis Indicator Data'!L57)&gt;W$3,5,ROUND(5-(W$3-LOG('Crisis Indicator Data'!L57))/(W$3-W$4)*5,1)))))</f>
        <v>x</v>
      </c>
      <c r="X60" s="245" t="str">
        <f>IF(OR('Crisis Indicator Data'!L57="x",'Crisis Indicator Data'!H57="x"),"x",'Crisis Indicator Data'!L57/'Crisis Indicator Data'!H57)</f>
        <v>x</v>
      </c>
      <c r="Y60" s="238" t="str">
        <f t="shared" si="22"/>
        <v>x</v>
      </c>
      <c r="Z60" s="238" t="str">
        <f t="shared" si="23"/>
        <v>x</v>
      </c>
      <c r="AA60" s="238">
        <f t="shared" si="24"/>
        <v>2.5</v>
      </c>
      <c r="AB60" s="246">
        <f t="shared" si="25"/>
        <v>3.9</v>
      </c>
    </row>
    <row r="61" spans="1:28" x14ac:dyDescent="0.25">
      <c r="A61" s="147" t="str">
        <f>'Crisis Indicator Data'!A58</f>
        <v>Refugee situation in Kenya</v>
      </c>
      <c r="B61" s="148" t="str">
        <f>'Crisis Indicator Data'!B58</f>
        <v>Displacement</v>
      </c>
      <c r="C61" s="148" t="str">
        <f>'Crisis Indicator Data'!C58</f>
        <v>KEN002</v>
      </c>
      <c r="D61" s="148" t="str">
        <f>'Crisis Indicator Data'!D58</f>
        <v>Kenya</v>
      </c>
      <c r="E61" s="149" t="str">
        <f>'Crisis Indicator Data'!E58</f>
        <v>KEN</v>
      </c>
      <c r="F61" s="244">
        <f>IF('Crisis Indicator Data'!F58="x","x",IF(LOG('Crisis Indicator Data'!F58)&lt;F$4,0,IF(LOG('Crisis Indicator Data'!F58)&gt;F$3,5,ROUND(5-(F$3-LOG('Crisis Indicator Data'!F58))/(F$3-F$4)*5,1))))</f>
        <v>2.6</v>
      </c>
      <c r="G61" s="143">
        <f>IF('Crisis Indicator Data'!F58="x","x",IF(LEN(E61)&gt;3,('Crisis Indicator Data'!F58/VLOOKUP('Impact of the crisis'!$C61,'Regional Crises'!$B$1:$R$66,4,FALSE)),'Crisis Indicator Data'!F58/VLOOKUP('Impact of the crisis'!$E61,'Country Indicator Data'!$B$4:$P$300,15,FALSE)))</f>
        <v>6.7196120462452116E-2</v>
      </c>
      <c r="H61" s="238">
        <f t="shared" si="13"/>
        <v>0.2</v>
      </c>
      <c r="I61" s="238">
        <f t="shared" si="14"/>
        <v>1.4000000000000001</v>
      </c>
      <c r="J61" s="238">
        <f>IF('Crisis Indicator Data'!G58="x","x",IF(LOG('Crisis Indicator Data'!G58)&lt;J$4,0,IF(LOG('Crisis Indicator Data'!G58)&gt;J$3,5,ROUND(5-(J$3-LOG('Crisis Indicator Data'!G58))/(J$3-J$4)*5,1))))</f>
        <v>0.2</v>
      </c>
      <c r="K61" s="143">
        <f>IF('Crisis Indicator Data'!G58="x","x",IF(LEN(E61)&gt;3,('Crisis Indicator Data'!G58/VLOOKUP('Impact of the crisis'!$C61,'Regional Crises'!$B$1:$R$66,5,FALSE)),'Crisis Indicator Data'!G58/VLOOKUP('Impact of the crisis'!$E61,'Country Indicator Data'!$B$4:$P$300,14,FALSE)))</f>
        <v>2.0426873991491859E-2</v>
      </c>
      <c r="L61" s="238">
        <f t="shared" si="15"/>
        <v>0.1</v>
      </c>
      <c r="M61" s="238">
        <f t="shared" si="16"/>
        <v>0.15000000000000002</v>
      </c>
      <c r="N61" s="238">
        <f t="shared" si="17"/>
        <v>0.8</v>
      </c>
      <c r="O61" s="238">
        <f>IF('Crisis Indicator Data'!H58="x","x",IF('Crisis Indicator Data'!H58=0,0,IF(LOG('Crisis Indicator Data'!H58)&lt;O$4,0,IF(LOG('Crisis Indicator Data'!H58)&gt;O$3,5,ROUND(5-(O$3-LOG('Crisis Indicator Data'!H58))/(O$3-O$4)*5,1)))))</f>
        <v>2.1</v>
      </c>
      <c r="P61" s="143">
        <f>IF('Crisis Indicator Data'!H58="x","x",'Crisis Indicator Data'!H58/'Crisis Indicator Data'!G58)</f>
        <v>0.50987432675044886</v>
      </c>
      <c r="Q61" s="238">
        <f t="shared" si="18"/>
        <v>2.5</v>
      </c>
      <c r="R61" s="238">
        <f t="shared" si="19"/>
        <v>2.2999999999999998</v>
      </c>
      <c r="S61" s="238">
        <f>IF('Crisis Indicator Data'!I58="x","x",IF('Crisis Indicator Data'!I58=0,0,IF(LOG('Crisis Indicator Data'!I58)&lt;S$4,0,IF(LOG('Crisis Indicator Data'!I58)&gt;S$3,5,ROUND(5-(S$3-LOG('Crisis Indicator Data'!I58))/(S$3-S$4)*5,1)))))</f>
        <v>3.9</v>
      </c>
      <c r="T61" s="143">
        <f>IF('Crisis Indicator Data'!H58="x","x",IF('Crisis Indicator Data'!I58="x","x",'Crisis Indicator Data'!I58/'Crisis Indicator Data'!H58))</f>
        <v>1</v>
      </c>
      <c r="U61" s="238">
        <f t="shared" si="20"/>
        <v>5</v>
      </c>
      <c r="V61" s="238">
        <f t="shared" si="21"/>
        <v>4.5</v>
      </c>
      <c r="W61" s="238" t="str">
        <f>IF('Crisis Indicator Data'!L58="x","x",IF('Crisis Indicator Data'!L58=0,0,IF(LOG('Crisis Indicator Data'!L58)&lt;W$4,0,IF(LOG('Crisis Indicator Data'!L58)&gt;W$3,5,ROUND(5-(W$3-LOG('Crisis Indicator Data'!L58))/(W$3-W$4)*5,1)))))</f>
        <v>x</v>
      </c>
      <c r="X61" s="245" t="str">
        <f>IF(OR('Crisis Indicator Data'!L58="x",'Crisis Indicator Data'!H58="x"),"x",'Crisis Indicator Data'!L58/'Crisis Indicator Data'!H58)</f>
        <v>x</v>
      </c>
      <c r="Y61" s="238" t="str">
        <f t="shared" si="22"/>
        <v>x</v>
      </c>
      <c r="Z61" s="238" t="str">
        <f t="shared" si="23"/>
        <v>x</v>
      </c>
      <c r="AA61" s="238">
        <f t="shared" si="24"/>
        <v>4.5</v>
      </c>
      <c r="AB61" s="246">
        <f t="shared" si="25"/>
        <v>3.6</v>
      </c>
    </row>
    <row r="62" spans="1:28" x14ac:dyDescent="0.25">
      <c r="A62" s="147" t="str">
        <f>'Crisis Indicator Data'!A59</f>
        <v>Drought in Kenya</v>
      </c>
      <c r="B62" s="148" t="str">
        <f>'Crisis Indicator Data'!B59</f>
        <v>Drought</v>
      </c>
      <c r="C62" s="148" t="str">
        <f>'Crisis Indicator Data'!C59</f>
        <v>KEN003</v>
      </c>
      <c r="D62" s="148" t="str">
        <f>'Crisis Indicator Data'!D59</f>
        <v>Kenya</v>
      </c>
      <c r="E62" s="149" t="str">
        <f>'Crisis Indicator Data'!E59</f>
        <v>KEN</v>
      </c>
      <c r="F62" s="244">
        <f>IF('Crisis Indicator Data'!F59="x","x",IF(LOG('Crisis Indicator Data'!F59)&lt;F$4,0,IF(LOG('Crisis Indicator Data'!F59)&gt;F$3,5,ROUND(5-(F$3-LOG('Crisis Indicator Data'!F59))/(F$3-F$4)*5,1))))</f>
        <v>4.5</v>
      </c>
      <c r="G62" s="143">
        <f>IF('Crisis Indicator Data'!F59="x","x",IF(LEN(E62)&gt;3,('Crisis Indicator Data'!F59/VLOOKUP('Impact of the crisis'!$C62,'Regional Crises'!$B$1:$R$66,4,FALSE)),'Crisis Indicator Data'!F59/VLOOKUP('Impact of the crisis'!$E62,'Country Indicator Data'!$B$4:$P$300,15,FALSE)))</f>
        <v>0.9123238570474751</v>
      </c>
      <c r="H62" s="238">
        <f t="shared" si="13"/>
        <v>4.5999999999999996</v>
      </c>
      <c r="I62" s="238">
        <f t="shared" si="14"/>
        <v>4.55</v>
      </c>
      <c r="J62" s="238">
        <f>IF('Crisis Indicator Data'!G59="x","x",IF(LOG('Crisis Indicator Data'!G59)&lt;J$4,0,IF(LOG('Crisis Indicator Data'!G59)&gt;J$3,5,ROUND(5-(J$3-LOG('Crisis Indicator Data'!G59))/(J$3-J$4)*5,1))))</f>
        <v>4.0999999999999996</v>
      </c>
      <c r="K62" s="143">
        <f>IF('Crisis Indicator Data'!G59="x","x",IF(LEN(E62)&gt;3,('Crisis Indicator Data'!G59/VLOOKUP('Impact of the crisis'!$C62,'Regional Crises'!$B$1:$R$66,5,FALSE)),'Crisis Indicator Data'!G59/VLOOKUP('Impact of the crisis'!$E62,'Country Indicator Data'!$B$4:$P$300,14,FALSE)))</f>
        <v>0.30867683731846851</v>
      </c>
      <c r="L62" s="238">
        <f t="shared" si="15"/>
        <v>1.5</v>
      </c>
      <c r="M62" s="238">
        <f t="shared" si="16"/>
        <v>2.8</v>
      </c>
      <c r="N62" s="238">
        <f t="shared" si="17"/>
        <v>3.8</v>
      </c>
      <c r="O62" s="238">
        <f>IF('Crisis Indicator Data'!H59="x","x",IF('Crisis Indicator Data'!H59=0,0,IF(LOG('Crisis Indicator Data'!H59)&lt;O$4,0,IF(LOG('Crisis Indicator Data'!H59)&gt;O$3,5,ROUND(5-(O$3-LOG('Crisis Indicator Data'!H59))/(O$3-O$4)*5,1)))))</f>
        <v>4.5</v>
      </c>
      <c r="P62" s="143">
        <f>IF('Crisis Indicator Data'!H59="x","x",'Crisis Indicator Data'!H59/'Crisis Indicator Data'!G59)</f>
        <v>1</v>
      </c>
      <c r="Q62" s="238">
        <f t="shared" si="18"/>
        <v>5</v>
      </c>
      <c r="R62" s="238">
        <f t="shared" si="19"/>
        <v>4.75</v>
      </c>
      <c r="S62" s="238" t="str">
        <f>IF('Crisis Indicator Data'!I59="x","x",IF('Crisis Indicator Data'!I59=0,0,IF(LOG('Crisis Indicator Data'!I59)&lt;S$4,0,IF(LOG('Crisis Indicator Data'!I59)&gt;S$3,5,ROUND(5-(S$3-LOG('Crisis Indicator Data'!I59))/(S$3-S$4)*5,1)))))</f>
        <v>x</v>
      </c>
      <c r="T62" s="143" t="str">
        <f>IF('Crisis Indicator Data'!H59="x","x",IF('Crisis Indicator Data'!I59="x","x",'Crisis Indicator Data'!I59/'Crisis Indicator Data'!H59))</f>
        <v>x</v>
      </c>
      <c r="U62" s="238" t="str">
        <f t="shared" si="20"/>
        <v>x</v>
      </c>
      <c r="V62" s="238" t="str">
        <f t="shared" si="21"/>
        <v>x</v>
      </c>
      <c r="W62" s="238" t="str">
        <f>IF('Crisis Indicator Data'!L59="x","x",IF('Crisis Indicator Data'!L59=0,0,IF(LOG('Crisis Indicator Data'!L59)&lt;W$4,0,IF(LOG('Crisis Indicator Data'!L59)&gt;W$3,5,ROUND(5-(W$3-LOG('Crisis Indicator Data'!L59))/(W$3-W$4)*5,1)))))</f>
        <v>x</v>
      </c>
      <c r="X62" s="245" t="str">
        <f>IF(OR('Crisis Indicator Data'!L59="x",'Crisis Indicator Data'!H59="x"),"x",'Crisis Indicator Data'!L59/'Crisis Indicator Data'!H59)</f>
        <v>x</v>
      </c>
      <c r="Y62" s="238" t="str">
        <f t="shared" si="22"/>
        <v>x</v>
      </c>
      <c r="Z62" s="238" t="str">
        <f t="shared" si="23"/>
        <v>x</v>
      </c>
      <c r="AA62" s="238" t="str">
        <f t="shared" si="24"/>
        <v>x</v>
      </c>
      <c r="AB62" s="246">
        <f t="shared" si="25"/>
        <v>4.75</v>
      </c>
    </row>
    <row r="63" spans="1:28" x14ac:dyDescent="0.25">
      <c r="A63" s="147" t="str">
        <f>'Crisis Indicator Data'!A60</f>
        <v>Syrian refugees in Lebanon</v>
      </c>
      <c r="B63" s="148" t="str">
        <f>'Crisis Indicator Data'!B60</f>
        <v>Displacement</v>
      </c>
      <c r="C63" s="148" t="str">
        <f>'Crisis Indicator Data'!C60</f>
        <v>LBN002</v>
      </c>
      <c r="D63" s="148" t="str">
        <f>'Crisis Indicator Data'!D60</f>
        <v>Lebanon</v>
      </c>
      <c r="E63" s="149" t="str">
        <f>'Crisis Indicator Data'!E60</f>
        <v>LBN</v>
      </c>
      <c r="F63" s="244">
        <f>IF('Crisis Indicator Data'!F60="x","x",IF(LOG('Crisis Indicator Data'!F60)&lt;F$4,0,IF(LOG('Crisis Indicator Data'!F60)&gt;F$3,5,ROUND(5-(F$3-LOG('Crisis Indicator Data'!F60))/(F$3-F$4)*5,1))))</f>
        <v>1.7</v>
      </c>
      <c r="G63" s="143">
        <f>IF('Crisis Indicator Data'!F60="x","x",IF(LEN(E63)&gt;3,('Crisis Indicator Data'!F60/VLOOKUP('Impact of the crisis'!$C63,'Regional Crises'!$B$1:$R$66,4,FALSE)),'Crisis Indicator Data'!F60/VLOOKUP('Impact of the crisis'!$E63,'Country Indicator Data'!$B$4:$P$300,15,FALSE)))</f>
        <v>1.021505376344086</v>
      </c>
      <c r="H63" s="238">
        <f t="shared" si="13"/>
        <v>5</v>
      </c>
      <c r="I63" s="238">
        <f t="shared" si="14"/>
        <v>3.35</v>
      </c>
      <c r="J63" s="238">
        <f>IF('Crisis Indicator Data'!G60="x","x",IF(LOG('Crisis Indicator Data'!G60)&lt;J$4,0,IF(LOG('Crisis Indicator Data'!G60)&gt;J$3,5,ROUND(5-(J$3-LOG('Crisis Indicator Data'!G60))/(J$3-J$4)*5,1))))</f>
        <v>2.8</v>
      </c>
      <c r="K63" s="143">
        <f>IF('Crisis Indicator Data'!G60="x","x",IF(LEN(E63)&gt;3,('Crisis Indicator Data'!G60/VLOOKUP('Impact of the crisis'!$C63,'Regional Crises'!$B$1:$R$66,5,FALSE)),'Crisis Indicator Data'!G60/VLOOKUP('Impact of the crisis'!$E63,'Country Indicator Data'!$B$4:$P$300,14,FALSE)))</f>
        <v>1</v>
      </c>
      <c r="L63" s="238">
        <f t="shared" si="15"/>
        <v>5</v>
      </c>
      <c r="M63" s="238">
        <f t="shared" si="16"/>
        <v>3.9</v>
      </c>
      <c r="N63" s="238">
        <f t="shared" si="17"/>
        <v>3.6</v>
      </c>
      <c r="O63" s="238">
        <f>IF('Crisis Indicator Data'!H60="x","x",IF('Crisis Indicator Data'!H60=0,0,IF(LOG('Crisis Indicator Data'!H60)&lt;O$4,0,IF(LOG('Crisis Indicator Data'!H60)&gt;O$3,5,ROUND(5-(O$3-LOG('Crisis Indicator Data'!H60))/(O$3-O$4)*5,1)))))</f>
        <v>3.8</v>
      </c>
      <c r="P63" s="143">
        <f>IF('Crisis Indicator Data'!H60="x","x",'Crisis Indicator Data'!H60/'Crisis Indicator Data'!G60)</f>
        <v>0.92273600236371689</v>
      </c>
      <c r="Q63" s="238">
        <f t="shared" si="18"/>
        <v>4.5999999999999996</v>
      </c>
      <c r="R63" s="238">
        <f t="shared" si="19"/>
        <v>4.1999999999999993</v>
      </c>
      <c r="S63" s="238">
        <f>IF('Crisis Indicator Data'!I60="x","x",IF('Crisis Indicator Data'!I60=0,0,IF(LOG('Crisis Indicator Data'!I60)&lt;S$4,0,IF(LOG('Crisis Indicator Data'!I60)&gt;S$3,5,ROUND(5-(S$3-LOG('Crisis Indicator Data'!I60))/(S$3-S$4)*5,1)))))</f>
        <v>4.5</v>
      </c>
      <c r="T63" s="143">
        <f>IF('Crisis Indicator Data'!H60="x","x",IF('Crisis Indicator Data'!I60="x","x",'Crisis Indicator Data'!I60/'Crisis Indicator Data'!H60))</f>
        <v>0.24511687479987193</v>
      </c>
      <c r="U63" s="238">
        <f t="shared" si="20"/>
        <v>5</v>
      </c>
      <c r="V63" s="238">
        <f t="shared" si="21"/>
        <v>4.8</v>
      </c>
      <c r="W63" s="238" t="str">
        <f>IF('Crisis Indicator Data'!L60="x","x",IF('Crisis Indicator Data'!L60=0,0,IF(LOG('Crisis Indicator Data'!L60)&lt;W$4,0,IF(LOG('Crisis Indicator Data'!L60)&gt;W$3,5,ROUND(5-(W$3-LOG('Crisis Indicator Data'!L60))/(W$3-W$4)*5,1)))))</f>
        <v>x</v>
      </c>
      <c r="X63" s="245" t="str">
        <f>IF(OR('Crisis Indicator Data'!L60="x",'Crisis Indicator Data'!H60="x"),"x",'Crisis Indicator Data'!L60/'Crisis Indicator Data'!H60)</f>
        <v>x</v>
      </c>
      <c r="Y63" s="238" t="str">
        <f t="shared" si="22"/>
        <v>x</v>
      </c>
      <c r="Z63" s="238" t="str">
        <f t="shared" si="23"/>
        <v>x</v>
      </c>
      <c r="AA63" s="238">
        <f t="shared" si="24"/>
        <v>4.8</v>
      </c>
      <c r="AB63" s="246">
        <f t="shared" si="25"/>
        <v>4.5</v>
      </c>
    </row>
    <row r="64" spans="1:28" x14ac:dyDescent="0.25">
      <c r="A64" s="147" t="str">
        <f>'Crisis Indicator Data'!A61</f>
        <v>Socioeconomic crisis in Lebanon</v>
      </c>
      <c r="B64" s="148" t="str">
        <f>'Crisis Indicator Data'!B61</f>
        <v>Socio-political,Violence,Tecnological Disaster</v>
      </c>
      <c r="C64" s="148" t="str">
        <f>'Crisis Indicator Data'!C61</f>
        <v>LBN004</v>
      </c>
      <c r="D64" s="148" t="str">
        <f>'Crisis Indicator Data'!D61</f>
        <v>Lebanon</v>
      </c>
      <c r="E64" s="149" t="str">
        <f>'Crisis Indicator Data'!E61</f>
        <v>LBN</v>
      </c>
      <c r="F64" s="244">
        <f>IF('Crisis Indicator Data'!F61="x","x",IF(LOG('Crisis Indicator Data'!F61)&lt;F$4,0,IF(LOG('Crisis Indicator Data'!F61)&gt;F$3,5,ROUND(5-(F$3-LOG('Crisis Indicator Data'!F61))/(F$3-F$4)*5,1))))</f>
        <v>1.7</v>
      </c>
      <c r="G64" s="143">
        <f>IF('Crisis Indicator Data'!F61="x","x",IF(LEN(E64)&gt;3,('Crisis Indicator Data'!F61/VLOOKUP('Impact of the crisis'!$C64,'Regional Crises'!$B$1:$R$66,4,FALSE)),'Crisis Indicator Data'!F61/VLOOKUP('Impact of the crisis'!$E64,'Country Indicator Data'!$B$4:$P$300,15,FALSE)))</f>
        <v>1.021505376344086</v>
      </c>
      <c r="H64" s="238">
        <f t="shared" si="13"/>
        <v>5</v>
      </c>
      <c r="I64" s="238">
        <f t="shared" si="14"/>
        <v>3.35</v>
      </c>
      <c r="J64" s="238">
        <f>IF('Crisis Indicator Data'!G61="x","x",IF(LOG('Crisis Indicator Data'!G61)&lt;J$4,0,IF(LOG('Crisis Indicator Data'!G61)&gt;J$3,5,ROUND(5-(J$3-LOG('Crisis Indicator Data'!G61))/(J$3-J$4)*5,1))))</f>
        <v>2.8</v>
      </c>
      <c r="K64" s="143">
        <f>IF('Crisis Indicator Data'!G61="x","x",IF(LEN(E64)&gt;3,('Crisis Indicator Data'!G61/VLOOKUP('Impact of the crisis'!$C64,'Regional Crises'!$B$1:$R$66,5,FALSE)),'Crisis Indicator Data'!G61/VLOOKUP('Impact of the crisis'!$E64,'Country Indicator Data'!$B$4:$P$300,14,FALSE)))</f>
        <v>1</v>
      </c>
      <c r="L64" s="238">
        <f t="shared" si="15"/>
        <v>5</v>
      </c>
      <c r="M64" s="238">
        <f t="shared" si="16"/>
        <v>3.9</v>
      </c>
      <c r="N64" s="238">
        <f t="shared" si="17"/>
        <v>3.6</v>
      </c>
      <c r="O64" s="238">
        <f>IF('Crisis Indicator Data'!H61="x","x",IF('Crisis Indicator Data'!H61=0,0,IF(LOG('Crisis Indicator Data'!H61)&lt;O$4,0,IF(LOG('Crisis Indicator Data'!H61)&gt;O$3,5,ROUND(5-(O$3-LOG('Crisis Indicator Data'!H61))/(O$3-O$4)*5,1)))))</f>
        <v>3.8</v>
      </c>
      <c r="P64" s="143">
        <f>IF('Crisis Indicator Data'!H61="x","x",'Crisis Indicator Data'!H61/'Crisis Indicator Data'!G61)</f>
        <v>0.92273600236371689</v>
      </c>
      <c r="Q64" s="238">
        <f t="shared" si="18"/>
        <v>4.5999999999999996</v>
      </c>
      <c r="R64" s="238">
        <f t="shared" si="19"/>
        <v>4.1999999999999993</v>
      </c>
      <c r="S64" s="238" t="str">
        <f>IF('Crisis Indicator Data'!I61="x","x",IF('Crisis Indicator Data'!I61=0,0,IF(LOG('Crisis Indicator Data'!I61)&lt;S$4,0,IF(LOG('Crisis Indicator Data'!I61)&gt;S$3,5,ROUND(5-(S$3-LOG('Crisis Indicator Data'!I61))/(S$3-S$4)*5,1)))))</f>
        <v>x</v>
      </c>
      <c r="T64" s="143" t="str">
        <f>IF('Crisis Indicator Data'!H61="x","x",IF('Crisis Indicator Data'!I61="x","x",'Crisis Indicator Data'!I61/'Crisis Indicator Data'!H61))</f>
        <v>x</v>
      </c>
      <c r="U64" s="238" t="str">
        <f t="shared" si="20"/>
        <v>x</v>
      </c>
      <c r="V64" s="238" t="str">
        <f t="shared" si="21"/>
        <v>x</v>
      </c>
      <c r="W64" s="238">
        <f>IF('Crisis Indicator Data'!L61="x","x",IF('Crisis Indicator Data'!L61=0,0,IF(LOG('Crisis Indicator Data'!L61)&lt;W$4,0,IF(LOG('Crisis Indicator Data'!L61)&gt;W$3,5,ROUND(5-(W$3-LOG('Crisis Indicator Data'!L61))/(W$3-W$4)*5,1)))))</f>
        <v>1.4</v>
      </c>
      <c r="X64" s="245">
        <f>IF(OR('Crisis Indicator Data'!L61="x",'Crisis Indicator Data'!H61="x"),"x",'Crisis Indicator Data'!L61/'Crisis Indicator Data'!H61)</f>
        <v>1.440922190201729E-6</v>
      </c>
      <c r="Y64" s="238">
        <f t="shared" si="22"/>
        <v>0.1</v>
      </c>
      <c r="Z64" s="238">
        <f t="shared" si="23"/>
        <v>0.8</v>
      </c>
      <c r="AA64" s="238">
        <f t="shared" si="24"/>
        <v>0.8</v>
      </c>
      <c r="AB64" s="246">
        <f t="shared" si="25"/>
        <v>2.9</v>
      </c>
    </row>
    <row r="65" spans="1:28" x14ac:dyDescent="0.25">
      <c r="A65" s="147" t="str">
        <f>'Crisis Indicator Data'!A62</f>
        <v>Complex crisis in Libya</v>
      </c>
      <c r="B65" s="148" t="str">
        <f>'Crisis Indicator Data'!B62</f>
        <v>Conflict,Displacement,Socio-political</v>
      </c>
      <c r="C65" s="148" t="str">
        <f>'Crisis Indicator Data'!C62</f>
        <v>LBY001</v>
      </c>
      <c r="D65" s="148" t="str">
        <f>'Crisis Indicator Data'!D62</f>
        <v>Libya</v>
      </c>
      <c r="E65" s="149" t="str">
        <f>'Crisis Indicator Data'!E62</f>
        <v>LBY</v>
      </c>
      <c r="F65" s="244">
        <f>IF('Crisis Indicator Data'!F62="x","x",IF(LOG('Crisis Indicator Data'!F62)&lt;F$4,0,IF(LOG('Crisis Indicator Data'!F62)&gt;F$3,5,ROUND(5-(F$3-LOG('Crisis Indicator Data'!F62))/(F$3-F$4)*5,1))))</f>
        <v>5</v>
      </c>
      <c r="G65" s="143">
        <f>IF('Crisis Indicator Data'!F62="x","x",IF(LEN(E65)&gt;3,('Crisis Indicator Data'!F62/VLOOKUP('Impact of the crisis'!$C65,'Regional Crises'!$B$1:$R$66,4,FALSE)),'Crisis Indicator Data'!F62/VLOOKUP('Impact of the crisis'!$E65,'Country Indicator Data'!$B$4:$P$300,15,FALSE)))</f>
        <v>1</v>
      </c>
      <c r="H65" s="238">
        <f t="shared" si="13"/>
        <v>5</v>
      </c>
      <c r="I65" s="238">
        <f t="shared" si="14"/>
        <v>5</v>
      </c>
      <c r="J65" s="238">
        <f>IF('Crisis Indicator Data'!G62="x","x",IF(LOG('Crisis Indicator Data'!G62)&lt;J$4,0,IF(LOG('Crisis Indicator Data'!G62)&gt;J$3,5,ROUND(5-(J$3-LOG('Crisis Indicator Data'!G62))/(J$3-J$4)*5,1))))</f>
        <v>2.8</v>
      </c>
      <c r="K65" s="143">
        <f>IF('Crisis Indicator Data'!G62="x","x",IF(LEN(E65)&gt;3,('Crisis Indicator Data'!G62/VLOOKUP('Impact of the crisis'!$C65,'Regional Crises'!$B$1:$R$66,5,FALSE)),'Crisis Indicator Data'!G62/VLOOKUP('Impact of the crisis'!$E65,'Country Indicator Data'!$B$4:$P$300,14,FALSE)))</f>
        <v>1</v>
      </c>
      <c r="L65" s="238">
        <f t="shared" si="15"/>
        <v>5</v>
      </c>
      <c r="M65" s="238">
        <f t="shared" si="16"/>
        <v>3.9</v>
      </c>
      <c r="N65" s="238">
        <f t="shared" si="17"/>
        <v>4.5</v>
      </c>
      <c r="O65" s="238">
        <f>IF('Crisis Indicator Data'!H62="x","x",IF('Crisis Indicator Data'!H62=0,0,IF(LOG('Crisis Indicator Data'!H62)&lt;O$4,0,IF(LOG('Crisis Indicator Data'!H62)&gt;O$3,5,ROUND(5-(O$3-LOG('Crisis Indicator Data'!H62))/(O$3-O$4)*5,1)))))</f>
        <v>3.9</v>
      </c>
      <c r="P65" s="143">
        <f>IF('Crisis Indicator Data'!H62="x","x",'Crisis Indicator Data'!H62/'Crisis Indicator Data'!G62)</f>
        <v>1</v>
      </c>
      <c r="Q65" s="238">
        <f t="shared" si="18"/>
        <v>5</v>
      </c>
      <c r="R65" s="238">
        <f t="shared" si="19"/>
        <v>4.45</v>
      </c>
      <c r="S65" s="238">
        <f>IF('Crisis Indicator Data'!I62="x","x",IF('Crisis Indicator Data'!I62=0,0,IF(LOG('Crisis Indicator Data'!I62)&lt;S$4,0,IF(LOG('Crisis Indicator Data'!I62)&gt;S$3,5,ROUND(5-(S$3-LOG('Crisis Indicator Data'!I62))/(S$3-S$4)*5,1)))))</f>
        <v>4.5999999999999996</v>
      </c>
      <c r="T65" s="143">
        <f>IF('Crisis Indicator Data'!H62="x","x",IF('Crisis Indicator Data'!I62="x","x",'Crisis Indicator Data'!I62/'Crisis Indicator Data'!H62))</f>
        <v>0.22739206534422404</v>
      </c>
      <c r="U65" s="238">
        <f t="shared" si="20"/>
        <v>5</v>
      </c>
      <c r="V65" s="238">
        <f t="shared" si="21"/>
        <v>4.8</v>
      </c>
      <c r="W65" s="238">
        <f>IF('Crisis Indicator Data'!L62="x","x",IF('Crisis Indicator Data'!L62=0,0,IF(LOG('Crisis Indicator Data'!L62)&lt;W$4,0,IF(LOG('Crisis Indicator Data'!L62)&gt;W$3,5,ROUND(5-(W$3-LOG('Crisis Indicator Data'!L62))/(W$3-W$4)*5,1)))))</f>
        <v>4.0999999999999996</v>
      </c>
      <c r="X65" s="245">
        <f>IF(OR('Crisis Indicator Data'!L62="x",'Crisis Indicator Data'!H62="x"),"x",'Crisis Indicator Data'!L62/'Crisis Indicator Data'!H62)</f>
        <v>1.0035005834305718E-4</v>
      </c>
      <c r="Y65" s="238">
        <f t="shared" si="22"/>
        <v>5</v>
      </c>
      <c r="Z65" s="238">
        <f t="shared" si="23"/>
        <v>4.5999999999999996</v>
      </c>
      <c r="AA65" s="238">
        <f t="shared" si="24"/>
        <v>4.7</v>
      </c>
      <c r="AB65" s="246">
        <f t="shared" si="25"/>
        <v>4.5999999999999996</v>
      </c>
    </row>
    <row r="66" spans="1:28" x14ac:dyDescent="0.25">
      <c r="A66" s="147" t="str">
        <f>'Crisis Indicator Data'!A63</f>
        <v>Mixed migration flows in Libya</v>
      </c>
      <c r="B66" s="148" t="str">
        <f>'Crisis Indicator Data'!B63</f>
        <v>Displacement</v>
      </c>
      <c r="C66" s="148" t="str">
        <f>'Crisis Indicator Data'!C63</f>
        <v>LBY002</v>
      </c>
      <c r="D66" s="148" t="str">
        <f>'Crisis Indicator Data'!D63</f>
        <v>Libya</v>
      </c>
      <c r="E66" s="149" t="str">
        <f>'Crisis Indicator Data'!E63</f>
        <v>LBY</v>
      </c>
      <c r="F66" s="244">
        <f>IF('Crisis Indicator Data'!F63="x","x",IF(LOG('Crisis Indicator Data'!F63)&lt;F$4,0,IF(LOG('Crisis Indicator Data'!F63)&gt;F$3,5,ROUND(5-(F$3-LOG('Crisis Indicator Data'!F63))/(F$3-F$4)*5,1))))</f>
        <v>5</v>
      </c>
      <c r="G66" s="143">
        <f>IF('Crisis Indicator Data'!F63="x","x",IF(LEN(E66)&gt;3,('Crisis Indicator Data'!F63/VLOOKUP('Impact of the crisis'!$C66,'Regional Crises'!$B$1:$R$66,4,FALSE)),'Crisis Indicator Data'!F63/VLOOKUP('Impact of the crisis'!$E66,'Country Indicator Data'!$B$4:$P$300,15,FALSE)))</f>
        <v>1</v>
      </c>
      <c r="H66" s="238">
        <f t="shared" si="13"/>
        <v>5</v>
      </c>
      <c r="I66" s="238">
        <f t="shared" si="14"/>
        <v>5</v>
      </c>
      <c r="J66" s="238">
        <f>IF('Crisis Indicator Data'!G63="x","x",IF(LOG('Crisis Indicator Data'!G63)&lt;J$4,0,IF(LOG('Crisis Indicator Data'!G63)&gt;J$3,5,ROUND(5-(J$3-LOG('Crisis Indicator Data'!G63))/(J$3-J$4)*5,1))))</f>
        <v>2.8</v>
      </c>
      <c r="K66" s="143">
        <f>IF('Crisis Indicator Data'!G63="x","x",IF(LEN(E66)&gt;3,('Crisis Indicator Data'!G63/VLOOKUP('Impact of the crisis'!$C66,'Regional Crises'!$B$1:$R$66,5,FALSE)),'Crisis Indicator Data'!G63/VLOOKUP('Impact of the crisis'!$E66,'Country Indicator Data'!$B$4:$P$300,14,FALSE)))</f>
        <v>1</v>
      </c>
      <c r="L66" s="238">
        <f t="shared" si="15"/>
        <v>5</v>
      </c>
      <c r="M66" s="238">
        <f t="shared" si="16"/>
        <v>3.9</v>
      </c>
      <c r="N66" s="238">
        <f t="shared" si="17"/>
        <v>4.5</v>
      </c>
      <c r="O66" s="238">
        <f>IF('Crisis Indicator Data'!H63="x","x",IF('Crisis Indicator Data'!H63=0,0,IF(LOG('Crisis Indicator Data'!H63)&lt;O$4,0,IF(LOG('Crisis Indicator Data'!H63)&gt;O$3,5,ROUND(5-(O$3-LOG('Crisis Indicator Data'!H63))/(O$3-O$4)*5,1)))))</f>
        <v>2.2999999999999998</v>
      </c>
      <c r="P66" s="143">
        <f>IF('Crisis Indicator Data'!H63="x","x",'Crisis Indicator Data'!H63/'Crisis Indicator Data'!G63)</f>
        <v>0.10633022170361726</v>
      </c>
      <c r="Q66" s="238">
        <f t="shared" si="18"/>
        <v>0.5</v>
      </c>
      <c r="R66" s="238">
        <f t="shared" si="19"/>
        <v>1.4</v>
      </c>
      <c r="S66" s="238">
        <f>IF('Crisis Indicator Data'!I63="x","x",IF('Crisis Indicator Data'!I63=0,0,IF(LOG('Crisis Indicator Data'!I63)&lt;S$4,0,IF(LOG('Crisis Indicator Data'!I63)&gt;S$3,5,ROUND(5-(S$3-LOG('Crisis Indicator Data'!I63))/(S$3-S$4)*5,1)))))</f>
        <v>4.0999999999999996</v>
      </c>
      <c r="T66" s="143">
        <f>IF('Crisis Indicator Data'!H63="x","x",IF('Crisis Indicator Data'!I63="x","x",'Crisis Indicator Data'!I63/'Crisis Indicator Data'!H63))</f>
        <v>1</v>
      </c>
      <c r="U66" s="238">
        <f t="shared" si="20"/>
        <v>5</v>
      </c>
      <c r="V66" s="238">
        <f t="shared" si="21"/>
        <v>4.5999999999999996</v>
      </c>
      <c r="W66" s="238">
        <f>IF('Crisis Indicator Data'!L63="x","x",IF('Crisis Indicator Data'!L63=0,0,IF(LOG('Crisis Indicator Data'!L63)&lt;W$4,0,IF(LOG('Crisis Indicator Data'!L63)&gt;W$3,5,ROUND(5-(W$3-LOG('Crisis Indicator Data'!L63))/(W$3-W$4)*5,1)))))</f>
        <v>4</v>
      </c>
      <c r="X66" s="245">
        <f>IF(OR('Crisis Indicator Data'!L63="x",'Crisis Indicator Data'!H63="x"),"x",'Crisis Indicator Data'!L63/'Crisis Indicator Data'!H63)</f>
        <v>8.1481481481481476E-4</v>
      </c>
      <c r="Y66" s="238">
        <f t="shared" si="22"/>
        <v>5</v>
      </c>
      <c r="Z66" s="238">
        <f t="shared" si="23"/>
        <v>4.5</v>
      </c>
      <c r="AA66" s="238">
        <f t="shared" si="24"/>
        <v>4.5999999999999996</v>
      </c>
      <c r="AB66" s="246">
        <f t="shared" si="25"/>
        <v>3.4</v>
      </c>
    </row>
    <row r="67" spans="1:28" x14ac:dyDescent="0.25">
      <c r="A67" s="147" t="str">
        <f>'Crisis Indicator Data'!A64</f>
        <v>Socio-economic crisis in Sri Lanka</v>
      </c>
      <c r="B67" s="148" t="str">
        <f>'Crisis Indicator Data'!B64</f>
        <v>Socio-political,Food Security</v>
      </c>
      <c r="C67" s="148" t="str">
        <f>'Crisis Indicator Data'!C64</f>
        <v>LKA002</v>
      </c>
      <c r="D67" s="148" t="str">
        <f>'Crisis Indicator Data'!D64</f>
        <v>Sri Lanka</v>
      </c>
      <c r="E67" s="149" t="str">
        <f>'Crisis Indicator Data'!E64</f>
        <v>LKA</v>
      </c>
      <c r="F67" s="244">
        <f>IF('Crisis Indicator Data'!F64="x","x",IF(LOG('Crisis Indicator Data'!F64)&lt;F$4,0,IF(LOG('Crisis Indicator Data'!F64)&gt;F$3,5,ROUND(5-(F$3-LOG('Crisis Indicator Data'!F64))/(F$3-F$4)*5,1))))</f>
        <v>3</v>
      </c>
      <c r="G67" s="143">
        <f>IF('Crisis Indicator Data'!F64="x","x",IF(LEN(E67)&gt;3,('Crisis Indicator Data'!F64/VLOOKUP('Impact of the crisis'!$C67,'Regional Crises'!$B$1:$R$66,4,FALSE)),'Crisis Indicator Data'!F64/VLOOKUP('Impact of the crisis'!$E67,'Country Indicator Data'!$B$4:$P$300,15,FALSE)))</f>
        <v>0.99992026789985644</v>
      </c>
      <c r="H67" s="238">
        <f t="shared" si="13"/>
        <v>5</v>
      </c>
      <c r="I67" s="238">
        <f t="shared" si="14"/>
        <v>4</v>
      </c>
      <c r="J67" s="238">
        <f>IF('Crisis Indicator Data'!G64="x","x",IF(LOG('Crisis Indicator Data'!G64)&lt;J$4,0,IF(LOG('Crisis Indicator Data'!G64)&gt;J$3,5,ROUND(5-(J$3-LOG('Crisis Indicator Data'!G64))/(J$3-J$4)*5,1))))</f>
        <v>4.5</v>
      </c>
      <c r="K67" s="143">
        <f>IF('Crisis Indicator Data'!G64="x","x",IF(LEN(E67)&gt;3,('Crisis Indicator Data'!G64/VLOOKUP('Impact of the crisis'!$C67,'Regional Crises'!$B$1:$R$66,5,FALSE)),'Crisis Indicator Data'!G64/VLOOKUP('Impact of the crisis'!$E67,'Country Indicator Data'!$B$4:$P$300,14,FALSE)))</f>
        <v>1</v>
      </c>
      <c r="L67" s="238">
        <f t="shared" si="15"/>
        <v>5</v>
      </c>
      <c r="M67" s="238">
        <f t="shared" si="16"/>
        <v>4.75</v>
      </c>
      <c r="N67" s="238">
        <f t="shared" si="17"/>
        <v>4.4000000000000004</v>
      </c>
      <c r="O67" s="238">
        <f>IF('Crisis Indicator Data'!H64="x","x",IF('Crisis Indicator Data'!H64=0,0,IF(LOG('Crisis Indicator Data'!H64)&lt;O$4,0,IF(LOG('Crisis Indicator Data'!H64)&gt;O$3,5,ROUND(5-(O$3-LOG('Crisis Indicator Data'!H64))/(O$3-O$4)*5,1)))))</f>
        <v>4.7</v>
      </c>
      <c r="P67" s="143">
        <f>IF('Crisis Indicator Data'!H64="x","x",'Crisis Indicator Data'!H64/'Crisis Indicator Data'!G64)</f>
        <v>1</v>
      </c>
      <c r="Q67" s="238">
        <f t="shared" si="18"/>
        <v>5</v>
      </c>
      <c r="R67" s="238">
        <f t="shared" si="19"/>
        <v>4.8499999999999996</v>
      </c>
      <c r="S67" s="238">
        <f>IF('Crisis Indicator Data'!I64="x","x",IF('Crisis Indicator Data'!I64=0,0,IF(LOG('Crisis Indicator Data'!I64)&lt;S$4,0,IF(LOG('Crisis Indicator Data'!I64)&gt;S$3,5,ROUND(5-(S$3-LOG('Crisis Indicator Data'!I64))/(S$3-S$4)*5,1)))))</f>
        <v>0</v>
      </c>
      <c r="T67" s="143">
        <f>IF('Crisis Indicator Data'!H64="x","x",IF('Crisis Indicator Data'!I64="x","x",'Crisis Indicator Data'!I64/'Crisis Indicator Data'!H64))</f>
        <v>0</v>
      </c>
      <c r="U67" s="238">
        <f t="shared" si="20"/>
        <v>0</v>
      </c>
      <c r="V67" s="238">
        <f t="shared" si="21"/>
        <v>0</v>
      </c>
      <c r="W67" s="238">
        <f>IF('Crisis Indicator Data'!L64="x","x",IF('Crisis Indicator Data'!L64=0,0,IF(LOG('Crisis Indicator Data'!L64)&lt;W$4,0,IF(LOG('Crisis Indicator Data'!L64)&gt;W$3,5,ROUND(5-(W$3-LOG('Crisis Indicator Data'!L64))/(W$3-W$4)*5,1)))))</f>
        <v>0.9</v>
      </c>
      <c r="X67" s="245">
        <f>IF(OR('Crisis Indicator Data'!L64="x",'Crisis Indicator Data'!H64="x"),"x",'Crisis Indicator Data'!L64/'Crisis Indicator Data'!H64)</f>
        <v>1.8053800324968407E-7</v>
      </c>
      <c r="Y67" s="238">
        <f t="shared" si="22"/>
        <v>0</v>
      </c>
      <c r="Z67" s="238">
        <f t="shared" si="23"/>
        <v>0.5</v>
      </c>
      <c r="AA67" s="238">
        <f t="shared" si="24"/>
        <v>0.3</v>
      </c>
      <c r="AB67" s="246">
        <f t="shared" si="25"/>
        <v>3.4</v>
      </c>
    </row>
    <row r="68" spans="1:28" x14ac:dyDescent="0.25">
      <c r="A68" s="147" t="str">
        <f>'Crisis Indicator Data'!A65</f>
        <v>Food security crisis in Lesotho</v>
      </c>
      <c r="B68" s="148" t="str">
        <f>'Crisis Indicator Data'!B65</f>
        <v>Food Security</v>
      </c>
      <c r="C68" s="148" t="str">
        <f>'Crisis Indicator Data'!C65</f>
        <v>LSO003</v>
      </c>
      <c r="D68" s="148" t="str">
        <f>'Crisis Indicator Data'!D65</f>
        <v>Lesotho</v>
      </c>
      <c r="E68" s="149" t="str">
        <f>'Crisis Indicator Data'!E65</f>
        <v>LSO</v>
      </c>
      <c r="F68" s="244">
        <f>IF('Crisis Indicator Data'!F65="x","x",IF(LOG('Crisis Indicator Data'!F65)&lt;F$4,0,IF(LOG('Crisis Indicator Data'!F65)&gt;F$3,5,ROUND(5-(F$3-LOG('Crisis Indicator Data'!F65))/(F$3-F$4)*5,1))))</f>
        <v>2.4</v>
      </c>
      <c r="G68" s="143">
        <f>IF('Crisis Indicator Data'!F65="x","x",IF(LEN(E68)&gt;3,('Crisis Indicator Data'!F65/VLOOKUP('Impact of the crisis'!$C68,'Regional Crises'!$B$1:$R$66,4,FALSE)),'Crisis Indicator Data'!F65/VLOOKUP('Impact of the crisis'!$E68,'Country Indicator Data'!$B$4:$P$300,15,FALSE)))</f>
        <v>0.84848484848484851</v>
      </c>
      <c r="H68" s="238">
        <f t="shared" si="13"/>
        <v>4.2</v>
      </c>
      <c r="I68" s="238">
        <f t="shared" si="14"/>
        <v>3.3</v>
      </c>
      <c r="J68" s="238">
        <f>IF('Crisis Indicator Data'!G65="x","x",IF(LOG('Crisis Indicator Data'!G65)&lt;J$4,0,IF(LOG('Crisis Indicator Data'!G65)&gt;J$3,5,ROUND(5-(J$3-LOG('Crisis Indicator Data'!G65))/(J$3-J$4)*5,1))))</f>
        <v>0.6</v>
      </c>
      <c r="K68" s="143">
        <f>IF('Crisis Indicator Data'!G65="x","x",IF(LEN(E68)&gt;3,('Crisis Indicator Data'!G65/VLOOKUP('Impact of the crisis'!$C68,'Regional Crises'!$B$1:$R$66,5,FALSE)),'Crisis Indicator Data'!G65/VLOOKUP('Impact of the crisis'!$E68,'Country Indicator Data'!$B$4:$P$300,14,FALSE)))</f>
        <v>0.64146868250539957</v>
      </c>
      <c r="L68" s="238">
        <f t="shared" si="15"/>
        <v>3.2</v>
      </c>
      <c r="M68" s="238">
        <f t="shared" si="16"/>
        <v>1.9000000000000001</v>
      </c>
      <c r="N68" s="238">
        <f t="shared" si="17"/>
        <v>2.7</v>
      </c>
      <c r="O68" s="238">
        <f>IF('Crisis Indicator Data'!H65="x","x",IF('Crisis Indicator Data'!H65=0,0,IF(LOG('Crisis Indicator Data'!H65)&lt;O$4,0,IF(LOG('Crisis Indicator Data'!H65)&gt;O$3,5,ROUND(5-(O$3-LOG('Crisis Indicator Data'!H65))/(O$3-O$4)*5,1)))))</f>
        <v>2.4</v>
      </c>
      <c r="P68" s="143">
        <f>IF('Crisis Indicator Data'!H65="x","x",'Crisis Indicator Data'!H65/'Crisis Indicator Data'!G65)</f>
        <v>0.55892255892255893</v>
      </c>
      <c r="Q68" s="238">
        <f t="shared" si="18"/>
        <v>2.8</v>
      </c>
      <c r="R68" s="238">
        <f t="shared" si="19"/>
        <v>2.5999999999999996</v>
      </c>
      <c r="S68" s="238" t="str">
        <f>IF('Crisis Indicator Data'!I65="x","x",IF('Crisis Indicator Data'!I65=0,0,IF(LOG('Crisis Indicator Data'!I65)&lt;S$4,0,IF(LOG('Crisis Indicator Data'!I65)&gt;S$3,5,ROUND(5-(S$3-LOG('Crisis Indicator Data'!I65))/(S$3-S$4)*5,1)))))</f>
        <v>x</v>
      </c>
      <c r="T68" s="143" t="str">
        <f>IF('Crisis Indicator Data'!H65="x","x",IF('Crisis Indicator Data'!I65="x","x",'Crisis Indicator Data'!I65/'Crisis Indicator Data'!H65))</f>
        <v>x</v>
      </c>
      <c r="U68" s="238" t="str">
        <f t="shared" si="20"/>
        <v>x</v>
      </c>
      <c r="V68" s="238" t="str">
        <f t="shared" si="21"/>
        <v>x</v>
      </c>
      <c r="W68" s="238" t="str">
        <f>IF('Crisis Indicator Data'!L65="x","x",IF('Crisis Indicator Data'!L65=0,0,IF(LOG('Crisis Indicator Data'!L65)&lt;W$4,0,IF(LOG('Crisis Indicator Data'!L65)&gt;W$3,5,ROUND(5-(W$3-LOG('Crisis Indicator Data'!L65))/(W$3-W$4)*5,1)))))</f>
        <v>x</v>
      </c>
      <c r="X68" s="245" t="str">
        <f>IF(OR('Crisis Indicator Data'!L65="x",'Crisis Indicator Data'!H65="x"),"x",'Crisis Indicator Data'!L65/'Crisis Indicator Data'!H65)</f>
        <v>x</v>
      </c>
      <c r="Y68" s="238" t="str">
        <f t="shared" si="22"/>
        <v>x</v>
      </c>
      <c r="Z68" s="238" t="str">
        <f t="shared" si="23"/>
        <v>x</v>
      </c>
      <c r="AA68" s="238" t="str">
        <f t="shared" si="24"/>
        <v>x</v>
      </c>
      <c r="AB68" s="246">
        <f t="shared" si="25"/>
        <v>2.5999999999999996</v>
      </c>
    </row>
    <row r="69" spans="1:28" x14ac:dyDescent="0.25">
      <c r="A69" s="147" t="str">
        <f>'Crisis Indicator Data'!A66</f>
        <v>Mixed migration flows in Morocco</v>
      </c>
      <c r="B69" s="148" t="str">
        <f>'Crisis Indicator Data'!B66</f>
        <v>Displacement</v>
      </c>
      <c r="C69" s="148" t="str">
        <f>'Crisis Indicator Data'!C66</f>
        <v>MAR002</v>
      </c>
      <c r="D69" s="148" t="str">
        <f>'Crisis Indicator Data'!D66</f>
        <v>Morocco</v>
      </c>
      <c r="E69" s="149" t="str">
        <f>'Crisis Indicator Data'!E66</f>
        <v>MAR</v>
      </c>
      <c r="F69" s="244">
        <f>IF('Crisis Indicator Data'!F66="x","x",IF(LOG('Crisis Indicator Data'!F66)&lt;F$4,0,IF(LOG('Crisis Indicator Data'!F66)&gt;F$3,5,ROUND(5-(F$3-LOG('Crisis Indicator Data'!F66))/(F$3-F$4)*5,1))))</f>
        <v>4.4000000000000004</v>
      </c>
      <c r="G69" s="143">
        <f>IF('Crisis Indicator Data'!F66="x","x",IF(LEN(E69)&gt;3,('Crisis Indicator Data'!F66/VLOOKUP('Impact of the crisis'!$C69,'Regional Crises'!$B$1:$R$66,4,FALSE)),'Crisis Indicator Data'!F66/VLOOKUP('Impact of the crisis'!$E69,'Country Indicator Data'!$B$4:$P$300,15,FALSE)))</f>
        <v>1</v>
      </c>
      <c r="H69" s="238">
        <f t="shared" si="13"/>
        <v>5</v>
      </c>
      <c r="I69" s="238">
        <f t="shared" si="14"/>
        <v>4.7</v>
      </c>
      <c r="J69" s="238">
        <f>IF('Crisis Indicator Data'!G66="x","x",IF(LOG('Crisis Indicator Data'!G66)&lt;J$4,0,IF(LOG('Crisis Indicator Data'!G66)&gt;J$3,5,ROUND(5-(J$3-LOG('Crisis Indicator Data'!G66))/(J$3-J$4)*5,1))))</f>
        <v>5</v>
      </c>
      <c r="K69" s="143">
        <f>IF('Crisis Indicator Data'!G66="x","x",IF(LEN(E69)&gt;3,('Crisis Indicator Data'!G66/VLOOKUP('Impact of the crisis'!$C69,'Regional Crises'!$B$1:$R$66,5,FALSE)),'Crisis Indicator Data'!G66/VLOOKUP('Impact of the crisis'!$E69,'Country Indicator Data'!$B$4:$P$300,14,FALSE)))</f>
        <v>1</v>
      </c>
      <c r="L69" s="238">
        <f t="shared" si="15"/>
        <v>5</v>
      </c>
      <c r="M69" s="238">
        <f t="shared" si="16"/>
        <v>5</v>
      </c>
      <c r="N69" s="238">
        <f t="shared" si="17"/>
        <v>4.9000000000000004</v>
      </c>
      <c r="O69" s="238">
        <f>IF('Crisis Indicator Data'!H66="x","x",IF('Crisis Indicator Data'!H66=0,0,IF(LOG('Crisis Indicator Data'!H66)&lt;O$4,0,IF(LOG('Crisis Indicator Data'!H66)&gt;O$3,5,ROUND(5-(O$3-LOG('Crisis Indicator Data'!H66))/(O$3-O$4)*5,1)))))</f>
        <v>0</v>
      </c>
      <c r="P69" s="143">
        <f>IF('Crisis Indicator Data'!H66="x","x",'Crisis Indicator Data'!H66/'Crisis Indicator Data'!G66)</f>
        <v>5.5762081784386619E-4</v>
      </c>
      <c r="Q69" s="238">
        <f t="shared" si="18"/>
        <v>0</v>
      </c>
      <c r="R69" s="238">
        <f t="shared" si="19"/>
        <v>0</v>
      </c>
      <c r="S69" s="238">
        <f>IF('Crisis Indicator Data'!I66="x","x",IF('Crisis Indicator Data'!I66=0,0,IF(LOG('Crisis Indicator Data'!I66)&lt;S$4,0,IF(LOG('Crisis Indicator Data'!I66)&gt;S$3,5,ROUND(5-(S$3-LOG('Crisis Indicator Data'!I66))/(S$3-S$4)*5,1)))))</f>
        <v>1.9</v>
      </c>
      <c r="T69" s="143">
        <f>IF('Crisis Indicator Data'!H66="x","x",IF('Crisis Indicator Data'!I66="x","x",'Crisis Indicator Data'!I66/'Crisis Indicator Data'!H66))</f>
        <v>1</v>
      </c>
      <c r="U69" s="238">
        <f t="shared" si="20"/>
        <v>5</v>
      </c>
      <c r="V69" s="238">
        <f t="shared" si="21"/>
        <v>3.5</v>
      </c>
      <c r="W69" s="238">
        <f>IF('Crisis Indicator Data'!L66="x","x",IF('Crisis Indicator Data'!L66=0,0,IF(LOG('Crisis Indicator Data'!L66)&lt;W$4,0,IF(LOG('Crisis Indicator Data'!L66)&gt;W$3,5,ROUND(5-(W$3-LOG('Crisis Indicator Data'!L66))/(W$3-W$4)*5,1)))))</f>
        <v>3.1</v>
      </c>
      <c r="X69" s="245">
        <f>IF(OR('Crisis Indicator Data'!L66="x",'Crisis Indicator Data'!H66="x"),"x",'Crisis Indicator Data'!L66/'Crisis Indicator Data'!H66)</f>
        <v>7.0952380952380954E-3</v>
      </c>
      <c r="Y69" s="238">
        <f t="shared" si="22"/>
        <v>5</v>
      </c>
      <c r="Z69" s="238">
        <f t="shared" si="23"/>
        <v>4.0999999999999996</v>
      </c>
      <c r="AA69" s="238">
        <f t="shared" si="24"/>
        <v>3.8</v>
      </c>
      <c r="AB69" s="246">
        <f t="shared" si="25"/>
        <v>2.2999999999999998</v>
      </c>
    </row>
    <row r="70" spans="1:28" x14ac:dyDescent="0.25">
      <c r="A70" s="147" t="str">
        <f>'Crisis Indicator Data'!A67</f>
        <v>DIsplacement from Ukraine conflict in Moldova</v>
      </c>
      <c r="B70" s="148" t="str">
        <f>'Crisis Indicator Data'!B67</f>
        <v>Displacement,Conflict</v>
      </c>
      <c r="C70" s="148" t="str">
        <f>'Crisis Indicator Data'!C67</f>
        <v>MDA002</v>
      </c>
      <c r="D70" s="148" t="str">
        <f>'Crisis Indicator Data'!D67</f>
        <v>Moldova</v>
      </c>
      <c r="E70" s="149" t="str">
        <f>'Crisis Indicator Data'!E67</f>
        <v>MDA</v>
      </c>
      <c r="F70" s="244">
        <f>IF('Crisis Indicator Data'!F67="x","x",IF(LOG('Crisis Indicator Data'!F67)&lt;F$4,0,IF(LOG('Crisis Indicator Data'!F67)&gt;F$3,5,ROUND(5-(F$3-LOG('Crisis Indicator Data'!F67))/(F$3-F$4)*5,1))))</f>
        <v>0.3</v>
      </c>
      <c r="G70" s="143">
        <f>IF('Crisis Indicator Data'!F67="x","x",IF(LEN(E70)&gt;3,('Crisis Indicator Data'!F67/VLOOKUP('Impact of the crisis'!$C70,'Regional Crises'!$B$1:$R$66,4,FALSE)),'Crisis Indicator Data'!F67/VLOOKUP('Impact of the crisis'!$E70,'Country Indicator Data'!$B$4:$P$300,15,FALSE)))</f>
        <v>4.852449041679343E-2</v>
      </c>
      <c r="H70" s="238">
        <f t="shared" ref="H70:H101" si="26">IF(G70="x","x",IF(G70&lt;H$4,0,IF(G70&gt;H$3,5,ROUND(5-(H$3-G70)/(H$3-H$4)*5,1))))</f>
        <v>0.1</v>
      </c>
      <c r="I70" s="238">
        <f t="shared" ref="I70:I101" si="27">IF(AND(H70="x",F70="x"),"x",AVERAGE(F70,H70))</f>
        <v>0.2</v>
      </c>
      <c r="J70" s="238">
        <f>IF('Crisis Indicator Data'!G67="x","x",IF(LOG('Crisis Indicator Data'!G67)&lt;J$4,0,IF(LOG('Crisis Indicator Data'!G67)&gt;J$3,5,ROUND(5-(J$3-LOG('Crisis Indicator Data'!G67))/(J$3-J$4)*5,1))))</f>
        <v>0</v>
      </c>
      <c r="K70" s="143">
        <f>IF('Crisis Indicator Data'!G67="x","x",IF(LEN(E70)&gt;3,('Crisis Indicator Data'!G67/VLOOKUP('Impact of the crisis'!$C70,'Regional Crises'!$B$1:$R$66,5,FALSE)),'Crisis Indicator Data'!G67/VLOOKUP('Impact of the crisis'!$E70,'Country Indicator Data'!$B$4:$P$300,14,FALSE)))</f>
        <v>6.0658082975679539E-2</v>
      </c>
      <c r="L70" s="238">
        <f t="shared" ref="L70:L101" si="28">IF(K70="x","x",IF(K70&lt;L$4,0,IF(K70&gt;L$3,5,ROUND(5-(L$3-K70)/(L$3-L$4)*5,1))))</f>
        <v>0.3</v>
      </c>
      <c r="M70" s="238">
        <f t="shared" ref="M70:M101" si="29">IF(AND(L70="x",J70="x"),"x",AVERAGE(J70,L70))</f>
        <v>0.15</v>
      </c>
      <c r="N70" s="238">
        <f t="shared" ref="N70:N101" si="30">IF(AND(M70="x",I70="x"),"x",IF(OR(M70="x",I70="x"),AVERAGE(I70,M70),ROUND((5-GEOMEAN(((5-I70)/5*4+1),((5-M70)/5*4+1)))/4*5,1)))</f>
        <v>0.2</v>
      </c>
      <c r="O70" s="238">
        <f>IF('Crisis Indicator Data'!H67="x","x",IF('Crisis Indicator Data'!H67=0,0,IF(LOG('Crisis Indicator Data'!H67)&lt;O$4,0,IF(LOG('Crisis Indicator Data'!H67)&gt;O$3,5,ROUND(5-(O$3-LOG('Crisis Indicator Data'!H67))/(O$3-O$4)*5,1)))))</f>
        <v>0.8</v>
      </c>
      <c r="P70" s="143">
        <f>IF('Crisis Indicator Data'!H67="x","x",'Crisis Indicator Data'!H67/'Crisis Indicator Data'!G67)</f>
        <v>0.48113207547169812</v>
      </c>
      <c r="Q70" s="238">
        <f t="shared" ref="Q70:Q101" si="31">IF(P70="x","x",IF(P70&lt;Q$4,0,IF(P70&gt;Q$3,5,ROUND(5-(Q$3-P70)/(Q$3-Q$4)*5,1))))</f>
        <v>2.4</v>
      </c>
      <c r="R70" s="238">
        <f t="shared" ref="R70:R101" si="32">IF(AND(Q70="x",O70="x"),"x",AVERAGE(O70,Q70))</f>
        <v>1.6</v>
      </c>
      <c r="S70" s="238">
        <f>IF('Crisis Indicator Data'!I67="x","x",IF('Crisis Indicator Data'!I67=0,0,IF(LOG('Crisis Indicator Data'!I67)&lt;S$4,0,IF(LOG('Crisis Indicator Data'!I67)&gt;S$3,5,ROUND(5-(S$3-LOG('Crisis Indicator Data'!I67))/(S$3-S$4)*5,1)))))</f>
        <v>2.9</v>
      </c>
      <c r="T70" s="143">
        <f>IF('Crisis Indicator Data'!H67="x","x",IF('Crisis Indicator Data'!I67="x","x",'Crisis Indicator Data'!I67/'Crisis Indicator Data'!H67))</f>
        <v>1</v>
      </c>
      <c r="U70" s="238">
        <f t="shared" ref="U70:U101" si="33">IF(T70="x","x",IF(T70&lt;U$4,0,IF(T70&gt;U$3,5,ROUND(5-(U$3-T70)/(U$3-U$4)*5,1))))</f>
        <v>5</v>
      </c>
      <c r="V70" s="238">
        <f t="shared" ref="V70:V101" si="34">IF(AND(U70="x",S70="x"),"x",ROUND(AVERAGE(S70,U70),1))</f>
        <v>4</v>
      </c>
      <c r="W70" s="238">
        <f>IF('Crisis Indicator Data'!L67="x","x",IF('Crisis Indicator Data'!L67=0,0,IF(LOG('Crisis Indicator Data'!L67)&lt;W$4,0,IF(LOG('Crisis Indicator Data'!L67)&gt;W$3,5,ROUND(5-(W$3-LOG('Crisis Indicator Data'!L67))/(W$3-W$4)*5,1)))))</f>
        <v>0</v>
      </c>
      <c r="X70" s="245">
        <f>IF(OR('Crisis Indicator Data'!L67="x",'Crisis Indicator Data'!H67="x"),"x",'Crisis Indicator Data'!L67/'Crisis Indicator Data'!H67)</f>
        <v>0</v>
      </c>
      <c r="Y70" s="238">
        <f t="shared" ref="Y70:Y101" si="35">IF(X70="x","x",IF(X70&lt;Y$4,0,IF(X70&gt;Y$3,5,ROUND(5-(Y$3-X70)/(Y$3-Y$4)*5,1))))</f>
        <v>0</v>
      </c>
      <c r="Z70" s="238">
        <f t="shared" ref="Z70:Z101" si="36">IF(AND(Y70="x",W70="x"),"x",ROUND(AVERAGE(W70,Y70),1))</f>
        <v>0</v>
      </c>
      <c r="AA70" s="238">
        <f t="shared" ref="AA70:AA101" si="37">IF(AND(V70="x",Z70="x"),"x",IF(OR(V70="x",Z70="x"),AVERAGE(V70,Z70),ROUND((5-GEOMEAN(((5-V70)/5*4+1),((5-Z70)/5*4+1)))/4*5,1)))</f>
        <v>2.5</v>
      </c>
      <c r="AB70" s="246">
        <f t="shared" ref="AB70:AB101" si="38">IF(AND(R70="x",AA70="x"),"x",IF(OR(R70="x",AA70="x"),AVERAGE(R70,AA70),ROUND((5-GEOMEAN(((5-R70)/5*4+1),((5-AA70)/5*4+1)))/4*5,1)))</f>
        <v>2.1</v>
      </c>
    </row>
    <row r="71" spans="1:28" x14ac:dyDescent="0.25">
      <c r="A71" s="147" t="str">
        <f>'Crisis Indicator Data'!A68</f>
        <v>Drought in Madagascar</v>
      </c>
      <c r="B71" s="148" t="str">
        <f>'Crisis Indicator Data'!B68</f>
        <v>Drought</v>
      </c>
      <c r="C71" s="148" t="str">
        <f>'Crisis Indicator Data'!C68</f>
        <v>MDG002</v>
      </c>
      <c r="D71" s="148" t="str">
        <f>'Crisis Indicator Data'!D68</f>
        <v>Madagascar</v>
      </c>
      <c r="E71" s="149" t="str">
        <f>'Crisis Indicator Data'!E68</f>
        <v>MDG</v>
      </c>
      <c r="F71" s="244">
        <f>IF('Crisis Indicator Data'!F68="x","x",IF(LOG('Crisis Indicator Data'!F68)&lt;F$4,0,IF(LOG('Crisis Indicator Data'!F68)&gt;F$3,5,ROUND(5-(F$3-LOG('Crisis Indicator Data'!F68))/(F$3-F$4)*5,1))))</f>
        <v>3.6</v>
      </c>
      <c r="G71" s="143">
        <f>IF('Crisis Indicator Data'!F68="x","x",IF(LEN(E71)&gt;3,('Crisis Indicator Data'!F68/VLOOKUP('Impact of the crisis'!$C71,'Regional Crises'!$B$1:$R$66,4,FALSE)),'Crisis Indicator Data'!F68/VLOOKUP('Impact of the crisis'!$E71,'Country Indicator Data'!$B$4:$P$300,15,FALSE)))</f>
        <v>0.25739429357167409</v>
      </c>
      <c r="H71" s="238">
        <f t="shared" si="26"/>
        <v>1.2</v>
      </c>
      <c r="I71" s="238">
        <f t="shared" si="27"/>
        <v>2.4</v>
      </c>
      <c r="J71" s="238">
        <f>IF('Crisis Indicator Data'!G68="x","x",IF(LOG('Crisis Indicator Data'!G68)&lt;J$4,0,IF(LOG('Crisis Indicator Data'!G68)&gt;J$3,5,ROUND(5-(J$3-LOG('Crisis Indicator Data'!G68))/(J$3-J$4)*5,1))))</f>
        <v>2.6</v>
      </c>
      <c r="K71" s="143">
        <f>IF('Crisis Indicator Data'!G68="x","x",IF(LEN(E71)&gt;3,('Crisis Indicator Data'!G68/VLOOKUP('Impact of the crisis'!$C71,'Regional Crises'!$B$1:$R$66,5,FALSE)),'Crisis Indicator Data'!G68/VLOOKUP('Impact of the crisis'!$E71,'Country Indicator Data'!$B$4:$P$300,14,FALSE)))</f>
        <v>0.21016766184259353</v>
      </c>
      <c r="L71" s="238">
        <f t="shared" si="28"/>
        <v>1</v>
      </c>
      <c r="M71" s="238">
        <f t="shared" si="29"/>
        <v>1.8</v>
      </c>
      <c r="N71" s="238">
        <f t="shared" si="30"/>
        <v>2.1</v>
      </c>
      <c r="O71" s="238">
        <f>IF('Crisis Indicator Data'!H68="x","x",IF('Crisis Indicator Data'!H68=0,0,IF(LOG('Crisis Indicator Data'!H68)&lt;O$4,0,IF(LOG('Crisis Indicator Data'!H68)&gt;O$3,5,ROUND(5-(O$3-LOG('Crisis Indicator Data'!H68))/(O$3-O$4)*5,1)))))</f>
        <v>3.6</v>
      </c>
      <c r="P71" s="143">
        <f>IF('Crisis Indicator Data'!H68="x","x",'Crisis Indicator Data'!H68/'Crisis Indicator Data'!G68)</f>
        <v>0.75377207062600327</v>
      </c>
      <c r="Q71" s="238">
        <f t="shared" si="31"/>
        <v>3.8</v>
      </c>
      <c r="R71" s="238">
        <f t="shared" si="32"/>
        <v>3.7</v>
      </c>
      <c r="S71" s="238">
        <f>IF('Crisis Indicator Data'!I68="x","x",IF('Crisis Indicator Data'!I68=0,0,IF(LOG('Crisis Indicator Data'!I68)&lt;S$4,0,IF(LOG('Crisis Indicator Data'!I68)&gt;S$3,5,ROUND(5-(S$3-LOG('Crisis Indicator Data'!I68))/(S$3-S$4)*5,1)))))</f>
        <v>1.3</v>
      </c>
      <c r="T71" s="143">
        <f>IF('Crisis Indicator Data'!H68="x","x",IF('Crisis Indicator Data'!I68="x","x",'Crisis Indicator Data'!I68/'Crisis Indicator Data'!H68))</f>
        <v>1.7035775127768314E-3</v>
      </c>
      <c r="U71" s="238">
        <f t="shared" si="33"/>
        <v>0.1</v>
      </c>
      <c r="V71" s="238">
        <f t="shared" si="34"/>
        <v>0.7</v>
      </c>
      <c r="W71" s="238">
        <f>IF('Crisis Indicator Data'!L68="x","x",IF('Crisis Indicator Data'!L68=0,0,IF(LOG('Crisis Indicator Data'!L68)&lt;W$4,0,IF(LOG('Crisis Indicator Data'!L68)&gt;W$3,5,ROUND(5-(W$3-LOG('Crisis Indicator Data'!L68))/(W$3-W$4)*5,1)))))</f>
        <v>2.1</v>
      </c>
      <c r="X71" s="245">
        <f>IF(OR('Crisis Indicator Data'!L68="x",'Crisis Indicator Data'!H68="x"),"x",'Crisis Indicator Data'!L68/'Crisis Indicator Data'!H68)</f>
        <v>6.3884156729131174E-6</v>
      </c>
      <c r="Y71" s="238">
        <f t="shared" si="35"/>
        <v>0.3</v>
      </c>
      <c r="Z71" s="238">
        <f t="shared" si="36"/>
        <v>1.2</v>
      </c>
      <c r="AA71" s="238">
        <f t="shared" si="37"/>
        <v>1</v>
      </c>
      <c r="AB71" s="246">
        <f t="shared" si="38"/>
        <v>2.6</v>
      </c>
    </row>
    <row r="72" spans="1:28" x14ac:dyDescent="0.25">
      <c r="A72" s="147" t="str">
        <f>'Crisis Indicator Data'!A69</f>
        <v>Multiple crisis in Mexico</v>
      </c>
      <c r="B72" s="148" t="str">
        <f>'Crisis Indicator Data'!B69</f>
        <v>Violence,Displacement</v>
      </c>
      <c r="C72" s="148" t="str">
        <f>'Crisis Indicator Data'!C69</f>
        <v>MEX001</v>
      </c>
      <c r="D72" s="148" t="str">
        <f>'Crisis Indicator Data'!D69</f>
        <v>Mexico</v>
      </c>
      <c r="E72" s="149" t="str">
        <f>'Crisis Indicator Data'!E69</f>
        <v>MEX</v>
      </c>
      <c r="F72" s="244">
        <f>IF('Crisis Indicator Data'!F69="x","x",IF(LOG('Crisis Indicator Data'!F69)&lt;F$4,0,IF(LOG('Crisis Indicator Data'!F69)&gt;F$3,5,ROUND(5-(F$3-LOG('Crisis Indicator Data'!F69))/(F$3-F$4)*5,1))))</f>
        <v>5</v>
      </c>
      <c r="G72" s="143">
        <f>IF('Crisis Indicator Data'!F69="x","x",IF(LEN(E72)&gt;3,('Crisis Indicator Data'!F69/VLOOKUP('Impact of the crisis'!$C72,'Regional Crises'!$B$1:$R$66,4,FALSE)),'Crisis Indicator Data'!F69/VLOOKUP('Impact of the crisis'!$E72,'Country Indicator Data'!$B$4:$P$300,15,FALSE)))</f>
        <v>1</v>
      </c>
      <c r="H72" s="238">
        <f t="shared" si="26"/>
        <v>5</v>
      </c>
      <c r="I72" s="238">
        <f t="shared" si="27"/>
        <v>5</v>
      </c>
      <c r="J72" s="238">
        <f>IF('Crisis Indicator Data'!G69="x","x",IF(LOG('Crisis Indicator Data'!G69)&lt;J$4,0,IF(LOG('Crisis Indicator Data'!G69)&gt;J$3,5,ROUND(5-(J$3-LOG('Crisis Indicator Data'!G69))/(J$3-J$4)*5,1))))</f>
        <v>5</v>
      </c>
      <c r="K72" s="143">
        <f>IF('Crisis Indicator Data'!G69="x","x",IF(LEN(E72)&gt;3,('Crisis Indicator Data'!G69/VLOOKUP('Impact of the crisis'!$C72,'Regional Crises'!$B$1:$R$66,5,FALSE)),'Crisis Indicator Data'!G69/VLOOKUP('Impact of the crisis'!$E72,'Country Indicator Data'!$B$4:$P$300,14,FALSE)))</f>
        <v>1</v>
      </c>
      <c r="L72" s="238">
        <f t="shared" si="28"/>
        <v>5</v>
      </c>
      <c r="M72" s="238">
        <f t="shared" si="29"/>
        <v>5</v>
      </c>
      <c r="N72" s="238">
        <f t="shared" si="30"/>
        <v>5</v>
      </c>
      <c r="O72" s="238">
        <f>IF('Crisis Indicator Data'!H69="x","x",IF('Crisis Indicator Data'!H69=0,0,IF(LOG('Crisis Indicator Data'!H69)&lt;O$4,0,IF(LOG('Crisis Indicator Data'!H69)&gt;O$3,5,ROUND(5-(O$3-LOG('Crisis Indicator Data'!H69))/(O$3-O$4)*5,1)))))</f>
        <v>2.1</v>
      </c>
      <c r="P72" s="143">
        <f>IF('Crisis Indicator Data'!H69="x","x",'Crisis Indicator Data'!H69/'Crisis Indicator Data'!G69)</f>
        <v>5.1260830645025084E-3</v>
      </c>
      <c r="Q72" s="238">
        <f t="shared" si="31"/>
        <v>0</v>
      </c>
      <c r="R72" s="238">
        <f t="shared" si="32"/>
        <v>1.05</v>
      </c>
      <c r="S72" s="238">
        <f>IF('Crisis Indicator Data'!I69="x","x",IF('Crisis Indicator Data'!I69=0,0,IF(LOG('Crisis Indicator Data'!I69)&lt;S$4,0,IF(LOG('Crisis Indicator Data'!I69)&gt;S$3,5,ROUND(5-(S$3-LOG('Crisis Indicator Data'!I69))/(S$3-S$4)*5,1)))))</f>
        <v>4</v>
      </c>
      <c r="T72" s="143">
        <f>IF('Crisis Indicator Data'!H69="x","x",IF('Crisis Indicator Data'!I69="x","x",'Crisis Indicator Data'!I69/'Crisis Indicator Data'!H69))</f>
        <v>1</v>
      </c>
      <c r="U72" s="238">
        <f t="shared" si="33"/>
        <v>5</v>
      </c>
      <c r="V72" s="238">
        <f t="shared" si="34"/>
        <v>4.5</v>
      </c>
      <c r="W72" s="238">
        <f>IF('Crisis Indicator Data'!L69="x","x",IF('Crisis Indicator Data'!L69=0,0,IF(LOG('Crisis Indicator Data'!L69)&lt;W$4,0,IF(LOG('Crisis Indicator Data'!L69)&gt;W$3,5,ROUND(5-(W$3-LOG('Crisis Indicator Data'!L69))/(W$3-W$4)*5,1)))))</f>
        <v>5</v>
      </c>
      <c r="X72" s="245">
        <f>IF(OR('Crisis Indicator Data'!L69="x",'Crisis Indicator Data'!H69="x"),"x",'Crisis Indicator Data'!L69/'Crisis Indicator Data'!H69)</f>
        <v>1.414827018121911E-2</v>
      </c>
      <c r="Y72" s="238">
        <f t="shared" si="35"/>
        <v>5</v>
      </c>
      <c r="Z72" s="238">
        <f t="shared" si="36"/>
        <v>5</v>
      </c>
      <c r="AA72" s="238">
        <f t="shared" si="37"/>
        <v>4.8</v>
      </c>
      <c r="AB72" s="246">
        <f t="shared" si="38"/>
        <v>3.5</v>
      </c>
    </row>
    <row r="73" spans="1:28" x14ac:dyDescent="0.25">
      <c r="A73" s="147" t="str">
        <f>'Crisis Indicator Data'!A70</f>
        <v>Criminal Violence in Mexico</v>
      </c>
      <c r="B73" s="148" t="str">
        <f>'Crisis Indicator Data'!B70</f>
        <v>Violence,Displacement</v>
      </c>
      <c r="C73" s="148" t="str">
        <f>'Crisis Indicator Data'!C70</f>
        <v>MEX002</v>
      </c>
      <c r="D73" s="148" t="str">
        <f>'Crisis Indicator Data'!D70</f>
        <v>Mexico</v>
      </c>
      <c r="E73" s="149" t="str">
        <f>'Crisis Indicator Data'!E70</f>
        <v>MEX</v>
      </c>
      <c r="F73" s="244">
        <f>IF('Crisis Indicator Data'!F70="x","x",IF(LOG('Crisis Indicator Data'!F70)&lt;F$4,0,IF(LOG('Crisis Indicator Data'!F70)&gt;F$3,5,ROUND(5-(F$3-LOG('Crisis Indicator Data'!F70))/(F$3-F$4)*5,1))))</f>
        <v>5</v>
      </c>
      <c r="G73" s="143">
        <f>IF('Crisis Indicator Data'!F70="x","x",IF(LEN(E73)&gt;3,('Crisis Indicator Data'!F70/VLOOKUP('Impact of the crisis'!$C73,'Regional Crises'!$B$1:$R$66,4,FALSE)),'Crisis Indicator Data'!F70/VLOOKUP('Impact of the crisis'!$E73,'Country Indicator Data'!$B$4:$P$300,15,FALSE)))</f>
        <v>1</v>
      </c>
      <c r="H73" s="238">
        <f t="shared" si="26"/>
        <v>5</v>
      </c>
      <c r="I73" s="238">
        <f t="shared" si="27"/>
        <v>5</v>
      </c>
      <c r="J73" s="238">
        <f>IF('Crisis Indicator Data'!G70="x","x",IF(LOG('Crisis Indicator Data'!G70)&lt;J$4,0,IF(LOG('Crisis Indicator Data'!G70)&gt;J$3,5,ROUND(5-(J$3-LOG('Crisis Indicator Data'!G70))/(J$3-J$4)*5,1))))</f>
        <v>5</v>
      </c>
      <c r="K73" s="143">
        <f>IF('Crisis Indicator Data'!G70="x","x",IF(LEN(E73)&gt;3,('Crisis Indicator Data'!G70/VLOOKUP('Impact of the crisis'!$C73,'Regional Crises'!$B$1:$R$66,5,FALSE)),'Crisis Indicator Data'!G70/VLOOKUP('Impact of the crisis'!$E73,'Country Indicator Data'!$B$4:$P$300,14,FALSE)))</f>
        <v>1</v>
      </c>
      <c r="L73" s="238">
        <f t="shared" si="28"/>
        <v>5</v>
      </c>
      <c r="M73" s="238">
        <f t="shared" si="29"/>
        <v>5</v>
      </c>
      <c r="N73" s="238">
        <f t="shared" si="30"/>
        <v>5</v>
      </c>
      <c r="O73" s="238">
        <f>IF('Crisis Indicator Data'!H70="x","x",IF('Crisis Indicator Data'!H70=0,0,IF(LOG('Crisis Indicator Data'!H70)&lt;O$4,0,IF(LOG('Crisis Indicator Data'!H70)&gt;O$3,5,ROUND(5-(O$3-LOG('Crisis Indicator Data'!H70))/(O$3-O$4)*5,1)))))</f>
        <v>1.8</v>
      </c>
      <c r="P73" s="143">
        <f>IF('Crisis Indicator Data'!H70="x","x",'Crisis Indicator Data'!H70/'Crisis Indicator Data'!G70)</f>
        <v>3.2006350600435759E-3</v>
      </c>
      <c r="Q73" s="238">
        <f t="shared" si="31"/>
        <v>0</v>
      </c>
      <c r="R73" s="238">
        <f t="shared" si="32"/>
        <v>0.9</v>
      </c>
      <c r="S73" s="238">
        <f>IF('Crisis Indicator Data'!I70="x","x",IF('Crisis Indicator Data'!I70=0,0,IF(LOG('Crisis Indicator Data'!I70)&lt;S$4,0,IF(LOG('Crisis Indicator Data'!I70)&gt;S$3,5,ROUND(5-(S$3-LOG('Crisis Indicator Data'!I70))/(S$3-S$4)*5,1)))))</f>
        <v>3.7</v>
      </c>
      <c r="T73" s="143">
        <f>IF('Crisis Indicator Data'!H70="x","x",IF('Crisis Indicator Data'!I70="x","x",'Crisis Indicator Data'!I70/'Crisis Indicator Data'!H70))</f>
        <v>1</v>
      </c>
      <c r="U73" s="238">
        <f t="shared" si="33"/>
        <v>5</v>
      </c>
      <c r="V73" s="238">
        <f t="shared" si="34"/>
        <v>4.4000000000000004</v>
      </c>
      <c r="W73" s="238">
        <f>IF('Crisis Indicator Data'!L70="x","x",IF('Crisis Indicator Data'!L70=0,0,IF(LOG('Crisis Indicator Data'!L70)&lt;W$4,0,IF(LOG('Crisis Indicator Data'!L70)&gt;W$3,5,ROUND(5-(W$3-LOG('Crisis Indicator Data'!L70))/(W$3-W$4)*5,1)))))</f>
        <v>5</v>
      </c>
      <c r="X73" s="245">
        <f>IF(OR('Crisis Indicator Data'!L70="x",'Crisis Indicator Data'!H70="x"),"x",'Crisis Indicator Data'!L70/'Crisis Indicator Data'!H70)</f>
        <v>2.0641160949868075E-2</v>
      </c>
      <c r="Y73" s="238">
        <f t="shared" si="35"/>
        <v>5</v>
      </c>
      <c r="Z73" s="238">
        <f t="shared" si="36"/>
        <v>5</v>
      </c>
      <c r="AA73" s="238">
        <f t="shared" si="37"/>
        <v>4.7</v>
      </c>
      <c r="AB73" s="246">
        <f t="shared" si="38"/>
        <v>3.4</v>
      </c>
    </row>
    <row r="74" spans="1:28" x14ac:dyDescent="0.25">
      <c r="A74" s="147" t="str">
        <f>'Crisis Indicator Data'!A71</f>
        <v>Mixed Migration in Mexico</v>
      </c>
      <c r="B74" s="148" t="str">
        <f>'Crisis Indicator Data'!B71</f>
        <v>Displacement</v>
      </c>
      <c r="C74" s="148" t="str">
        <f>'Crisis Indicator Data'!C71</f>
        <v>MEX003</v>
      </c>
      <c r="D74" s="148" t="str">
        <f>'Crisis Indicator Data'!D71</f>
        <v>Mexico</v>
      </c>
      <c r="E74" s="149" t="str">
        <f>'Crisis Indicator Data'!E71</f>
        <v>MEX</v>
      </c>
      <c r="F74" s="244">
        <f>IF('Crisis Indicator Data'!F71="x","x",IF(LOG('Crisis Indicator Data'!F71)&lt;F$4,0,IF(LOG('Crisis Indicator Data'!F71)&gt;F$3,5,ROUND(5-(F$3-LOG('Crisis Indicator Data'!F71))/(F$3-F$4)*5,1))))</f>
        <v>5</v>
      </c>
      <c r="G74" s="143">
        <f>IF('Crisis Indicator Data'!F71="x","x",IF(LEN(E74)&gt;3,('Crisis Indicator Data'!F71/VLOOKUP('Impact of the crisis'!$C74,'Regional Crises'!$B$1:$R$66,4,FALSE)),'Crisis Indicator Data'!F71/VLOOKUP('Impact of the crisis'!$E74,'Country Indicator Data'!$B$4:$P$300,15,FALSE)))</f>
        <v>0.85996964942513954</v>
      </c>
      <c r="H74" s="238">
        <f t="shared" si="26"/>
        <v>4.3</v>
      </c>
      <c r="I74" s="238">
        <f t="shared" si="27"/>
        <v>4.6500000000000004</v>
      </c>
      <c r="J74" s="238">
        <f>IF('Crisis Indicator Data'!G71="x","x",IF(LOG('Crisis Indicator Data'!G71)&lt;J$4,0,IF(LOG('Crisis Indicator Data'!G71)&gt;J$3,5,ROUND(5-(J$3-LOG('Crisis Indicator Data'!G71))/(J$3-J$4)*5,1))))</f>
        <v>5</v>
      </c>
      <c r="K74" s="143">
        <f>IF('Crisis Indicator Data'!G71="x","x",IF(LEN(E74)&gt;3,('Crisis Indicator Data'!G71/VLOOKUP('Impact of the crisis'!$C74,'Regional Crises'!$B$1:$R$66,5,FALSE)),'Crisis Indicator Data'!G71/VLOOKUP('Impact of the crisis'!$E74,'Country Indicator Data'!$B$4:$P$300,14,FALSE)))</f>
        <v>0.96409208370631849</v>
      </c>
      <c r="L74" s="238">
        <f t="shared" si="28"/>
        <v>4.8</v>
      </c>
      <c r="M74" s="238">
        <f t="shared" si="29"/>
        <v>4.9000000000000004</v>
      </c>
      <c r="N74" s="238">
        <f t="shared" si="30"/>
        <v>4.8</v>
      </c>
      <c r="O74" s="238">
        <f>IF('Crisis Indicator Data'!H71="x","x",IF('Crisis Indicator Data'!H71=0,0,IF(LOG('Crisis Indicator Data'!H71)&lt;O$4,0,IF(LOG('Crisis Indicator Data'!H71)&gt;O$3,5,ROUND(5-(O$3-LOG('Crisis Indicator Data'!H71))/(O$3-O$4)*5,1)))))</f>
        <v>1.4</v>
      </c>
      <c r="P74" s="143">
        <f>IF('Crisis Indicator Data'!H71="x","x",'Crisis Indicator Data'!H71/'Crisis Indicator Data'!G71)</f>
        <v>1.997161927786829E-3</v>
      </c>
      <c r="Q74" s="238">
        <f t="shared" si="31"/>
        <v>0</v>
      </c>
      <c r="R74" s="238">
        <f t="shared" si="32"/>
        <v>0.7</v>
      </c>
      <c r="S74" s="238">
        <f>IF('Crisis Indicator Data'!I71="x","x",IF('Crisis Indicator Data'!I71=0,0,IF(LOG('Crisis Indicator Data'!I71)&lt;S$4,0,IF(LOG('Crisis Indicator Data'!I71)&gt;S$3,5,ROUND(5-(S$3-LOG('Crisis Indicator Data'!I71))/(S$3-S$4)*5,1)))))</f>
        <v>3.4</v>
      </c>
      <c r="T74" s="143">
        <f>IF('Crisis Indicator Data'!H71="x","x",IF('Crisis Indicator Data'!I71="x","x",'Crisis Indicator Data'!I71/'Crisis Indicator Data'!H71))</f>
        <v>1</v>
      </c>
      <c r="U74" s="238">
        <f t="shared" si="33"/>
        <v>5</v>
      </c>
      <c r="V74" s="238">
        <f t="shared" si="34"/>
        <v>4.2</v>
      </c>
      <c r="W74" s="238">
        <f>IF('Crisis Indicator Data'!L71="x","x",IF('Crisis Indicator Data'!L71=0,0,IF(LOG('Crisis Indicator Data'!L71)&lt;W$4,0,IF(LOG('Crisis Indicator Data'!L71)&gt;W$3,5,ROUND(5-(W$3-LOG('Crisis Indicator Data'!L71))/(W$3-W$4)*5,1)))))</f>
        <v>4.0999999999999996</v>
      </c>
      <c r="X74" s="245">
        <f>IF(OR('Crisis Indicator Data'!L71="x",'Crisis Indicator Data'!H71="x"),"x",'Crisis Indicator Data'!L71/'Crisis Indicator Data'!H71)</f>
        <v>3.355263157894737E-3</v>
      </c>
      <c r="Y74" s="238">
        <f t="shared" si="35"/>
        <v>5</v>
      </c>
      <c r="Z74" s="238">
        <f t="shared" si="36"/>
        <v>4.5999999999999996</v>
      </c>
      <c r="AA74" s="238">
        <f t="shared" si="37"/>
        <v>4.4000000000000004</v>
      </c>
      <c r="AB74" s="246">
        <f t="shared" si="38"/>
        <v>3</v>
      </c>
    </row>
    <row r="75" spans="1:28" x14ac:dyDescent="0.25">
      <c r="A75" s="147" t="str">
        <f>'Crisis Indicator Data'!A72</f>
        <v>Complex crisis in Mali</v>
      </c>
      <c r="B75" s="148" t="str">
        <f>'Crisis Indicator Data'!B72</f>
        <v>Conflict</v>
      </c>
      <c r="C75" s="148" t="str">
        <f>'Crisis Indicator Data'!C72</f>
        <v>MLI001</v>
      </c>
      <c r="D75" s="148" t="str">
        <f>'Crisis Indicator Data'!D72</f>
        <v>Mali</v>
      </c>
      <c r="E75" s="149" t="str">
        <f>'Crisis Indicator Data'!E72</f>
        <v>MLI</v>
      </c>
      <c r="F75" s="244">
        <f>IF('Crisis Indicator Data'!F72="x","x",IF(LOG('Crisis Indicator Data'!F72)&lt;F$4,0,IF(LOG('Crisis Indicator Data'!F72)&gt;F$3,5,ROUND(5-(F$3-LOG('Crisis Indicator Data'!F72))/(F$3-F$4)*5,1))))</f>
        <v>5</v>
      </c>
      <c r="G75" s="143">
        <f>IF('Crisis Indicator Data'!F72="x","x",IF(LEN(E75)&gt;3,('Crisis Indicator Data'!F72/VLOOKUP('Impact of the crisis'!$C75,'Regional Crises'!$B$1:$R$66,4,FALSE)),'Crisis Indicator Data'!F72/VLOOKUP('Impact of the crisis'!$E75,'Country Indicator Data'!$B$4:$P$300,15,FALSE)))</f>
        <v>1.0163908899433696</v>
      </c>
      <c r="H75" s="238">
        <f t="shared" si="26"/>
        <v>5</v>
      </c>
      <c r="I75" s="238">
        <f t="shared" si="27"/>
        <v>5</v>
      </c>
      <c r="J75" s="238">
        <f>IF('Crisis Indicator Data'!G72="x","x",IF(LOG('Crisis Indicator Data'!G72)&lt;J$4,0,IF(LOG('Crisis Indicator Data'!G72)&gt;J$3,5,ROUND(5-(J$3-LOG('Crisis Indicator Data'!G72))/(J$3-J$4)*5,1))))</f>
        <v>4.5</v>
      </c>
      <c r="K75" s="143">
        <f>IF('Crisis Indicator Data'!G72="x","x",IF(LEN(E75)&gt;3,('Crisis Indicator Data'!G72/VLOOKUP('Impact of the crisis'!$C75,'Regional Crises'!$B$1:$R$66,5,FALSE)),'Crisis Indicator Data'!G72/VLOOKUP('Impact of the crisis'!$E75,'Country Indicator Data'!$B$4:$P$300,14,FALSE)))</f>
        <v>1</v>
      </c>
      <c r="L75" s="238">
        <f t="shared" si="28"/>
        <v>5</v>
      </c>
      <c r="M75" s="238">
        <f t="shared" si="29"/>
        <v>4.75</v>
      </c>
      <c r="N75" s="238">
        <f t="shared" si="30"/>
        <v>4.9000000000000004</v>
      </c>
      <c r="O75" s="238">
        <f>IF('Crisis Indicator Data'!H72="x","x",IF('Crisis Indicator Data'!H72=0,0,IF(LOG('Crisis Indicator Data'!H72)&lt;O$4,0,IF(LOG('Crisis Indicator Data'!H72)&gt;O$3,5,ROUND(5-(O$3-LOG('Crisis Indicator Data'!H72))/(O$3-O$4)*5,1)))))</f>
        <v>4.4000000000000004</v>
      </c>
      <c r="P75" s="143">
        <f>IF('Crisis Indicator Data'!H72="x","x",'Crisis Indicator Data'!H72/'Crisis Indicator Data'!G72)</f>
        <v>0.59447004608294929</v>
      </c>
      <c r="Q75" s="238">
        <f t="shared" si="31"/>
        <v>3</v>
      </c>
      <c r="R75" s="238">
        <f t="shared" si="32"/>
        <v>3.7</v>
      </c>
      <c r="S75" s="238">
        <f>IF('Crisis Indicator Data'!I72="x","x",IF('Crisis Indicator Data'!I72=0,0,IF(LOG('Crisis Indicator Data'!I72)&lt;S$4,0,IF(LOG('Crisis Indicator Data'!I72)&gt;S$3,5,ROUND(5-(S$3-LOG('Crisis Indicator Data'!I72))/(S$3-S$4)*5,1)))))</f>
        <v>4.4000000000000004</v>
      </c>
      <c r="T75" s="143">
        <f>IF('Crisis Indicator Data'!H72="x","x",IF('Crisis Indicator Data'!I72="x","x",'Crisis Indicator Data'!I72/'Crisis Indicator Data'!H72))</f>
        <v>9.9379844961240305E-2</v>
      </c>
      <c r="U75" s="238">
        <f t="shared" si="33"/>
        <v>3.3</v>
      </c>
      <c r="V75" s="238">
        <f t="shared" si="34"/>
        <v>3.9</v>
      </c>
      <c r="W75" s="238">
        <f>IF('Crisis Indicator Data'!L72="x","x",IF('Crisis Indicator Data'!L72=0,0,IF(LOG('Crisis Indicator Data'!L72)&lt;W$4,0,IF(LOG('Crisis Indicator Data'!L72)&gt;W$3,5,ROUND(5-(W$3-LOG('Crisis Indicator Data'!L72))/(W$3-W$4)*5,1)))))</f>
        <v>4.7</v>
      </c>
      <c r="X75" s="245">
        <f>IF(OR('Crisis Indicator Data'!L72="x",'Crisis Indicator Data'!H72="x"),"x",'Crisis Indicator Data'!L72/'Crisis Indicator Data'!H72)</f>
        <v>1.4697674418604652E-4</v>
      </c>
      <c r="Y75" s="238">
        <f t="shared" si="35"/>
        <v>5</v>
      </c>
      <c r="Z75" s="238">
        <f t="shared" si="36"/>
        <v>4.9000000000000004</v>
      </c>
      <c r="AA75" s="238">
        <f t="shared" si="37"/>
        <v>4.5</v>
      </c>
      <c r="AB75" s="246">
        <f t="shared" si="38"/>
        <v>4.0999999999999996</v>
      </c>
    </row>
    <row r="76" spans="1:28" x14ac:dyDescent="0.25">
      <c r="A76" s="147" t="str">
        <f>'Crisis Indicator Data'!A73</f>
        <v>Multiple crises in Myanmar</v>
      </c>
      <c r="B76" s="148" t="str">
        <f>'Crisis Indicator Data'!B73</f>
        <v>Socio-political,Conflict,Violence</v>
      </c>
      <c r="C76" s="148" t="str">
        <f>'Crisis Indicator Data'!C73</f>
        <v>MMR001</v>
      </c>
      <c r="D76" s="148" t="str">
        <f>'Crisis Indicator Data'!D73</f>
        <v>Myanmar</v>
      </c>
      <c r="E76" s="149" t="str">
        <f>'Crisis Indicator Data'!E73</f>
        <v>MMR</v>
      </c>
      <c r="F76" s="244">
        <f>IF('Crisis Indicator Data'!F73="x","x",IF(LOG('Crisis Indicator Data'!F73)&lt;F$4,0,IF(LOG('Crisis Indicator Data'!F73)&gt;F$3,5,ROUND(5-(F$3-LOG('Crisis Indicator Data'!F73))/(F$3-F$4)*5,1))))</f>
        <v>4.7</v>
      </c>
      <c r="G76" s="143">
        <f>IF('Crisis Indicator Data'!F73="x","x",IF(LEN(E76)&gt;3,('Crisis Indicator Data'!F73/VLOOKUP('Impact of the crisis'!$C76,'Regional Crises'!$B$1:$R$66,4,FALSE)),'Crisis Indicator Data'!F73/VLOOKUP('Impact of the crisis'!$E76,'Country Indicator Data'!$B$4:$P$300,15,FALSE)))</f>
        <v>1.0359802780670055</v>
      </c>
      <c r="H76" s="238">
        <f t="shared" si="26"/>
        <v>5</v>
      </c>
      <c r="I76" s="238">
        <f t="shared" si="27"/>
        <v>4.8499999999999996</v>
      </c>
      <c r="J76" s="238">
        <f>IF('Crisis Indicator Data'!G73="x","x",IF(LOG('Crisis Indicator Data'!G73)&lt;J$4,0,IF(LOG('Crisis Indicator Data'!G73)&gt;J$3,5,ROUND(5-(J$3-LOG('Crisis Indicator Data'!G73))/(J$3-J$4)*5,1))))</f>
        <v>5</v>
      </c>
      <c r="K76" s="143">
        <f>IF('Crisis Indicator Data'!G73="x","x",IF(LEN(E76)&gt;3,('Crisis Indicator Data'!G73/VLOOKUP('Impact of the crisis'!$C76,'Regional Crises'!$B$1:$R$66,5,FALSE)),'Crisis Indicator Data'!G73/VLOOKUP('Impact of the crisis'!$E76,'Country Indicator Data'!$B$4:$P$300,14,FALSE)))</f>
        <v>1</v>
      </c>
      <c r="L76" s="238">
        <f t="shared" si="28"/>
        <v>5</v>
      </c>
      <c r="M76" s="238">
        <f t="shared" si="29"/>
        <v>5</v>
      </c>
      <c r="N76" s="238">
        <f t="shared" si="30"/>
        <v>4.9000000000000004</v>
      </c>
      <c r="O76" s="238">
        <f>IF('Crisis Indicator Data'!H73="x","x",IF('Crisis Indicator Data'!H73=0,0,IF(LOG('Crisis Indicator Data'!H73)&lt;O$4,0,IF(LOG('Crisis Indicator Data'!H73)&gt;O$3,5,ROUND(5-(O$3-LOG('Crisis Indicator Data'!H73))/(O$3-O$4)*5,1)))))</f>
        <v>5</v>
      </c>
      <c r="P76" s="143">
        <f>IF('Crisis Indicator Data'!H73="x","x",'Crisis Indicator Data'!H73/'Crisis Indicator Data'!G73)</f>
        <v>0.98026693455797931</v>
      </c>
      <c r="Q76" s="238">
        <f t="shared" si="31"/>
        <v>4.9000000000000004</v>
      </c>
      <c r="R76" s="238">
        <f t="shared" si="32"/>
        <v>4.95</v>
      </c>
      <c r="S76" s="238">
        <f>IF('Crisis Indicator Data'!I73="x","x",IF('Crisis Indicator Data'!I73=0,0,IF(LOG('Crisis Indicator Data'!I73)&lt;S$4,0,IF(LOG('Crisis Indicator Data'!I73)&gt;S$3,5,ROUND(5-(S$3-LOG('Crisis Indicator Data'!I73))/(S$3-S$4)*5,1)))))</f>
        <v>4.5</v>
      </c>
      <c r="T76" s="143">
        <f>IF('Crisis Indicator Data'!H73="x","x",IF('Crisis Indicator Data'!I73="x","x",'Crisis Indicator Data'!I73/'Crisis Indicator Data'!H73))</f>
        <v>2.4046555889027158E-2</v>
      </c>
      <c r="U76" s="238">
        <f t="shared" si="33"/>
        <v>0.8</v>
      </c>
      <c r="V76" s="238">
        <f t="shared" si="34"/>
        <v>2.7</v>
      </c>
      <c r="W76" s="238">
        <f>IF('Crisis Indicator Data'!L73="x","x",IF('Crisis Indicator Data'!L73=0,0,IF(LOG('Crisis Indicator Data'!L73)&lt;W$4,0,IF(LOG('Crisis Indicator Data'!L73)&gt;W$3,5,ROUND(5-(W$3-LOG('Crisis Indicator Data'!L73))/(W$3-W$4)*5,1)))))</f>
        <v>5</v>
      </c>
      <c r="X76" s="245">
        <f>IF(OR('Crisis Indicator Data'!L73="x",'Crisis Indicator Data'!H73="x"),"x",'Crisis Indicator Data'!L73/'Crisis Indicator Data'!H73)</f>
        <v>1.5075763121294195E-4</v>
      </c>
      <c r="Y76" s="238">
        <f t="shared" si="35"/>
        <v>5</v>
      </c>
      <c r="Z76" s="238">
        <f t="shared" si="36"/>
        <v>5</v>
      </c>
      <c r="AA76" s="238">
        <f t="shared" si="37"/>
        <v>4.0999999999999996</v>
      </c>
      <c r="AB76" s="246">
        <f t="shared" si="38"/>
        <v>4.5999999999999996</v>
      </c>
    </row>
    <row r="77" spans="1:28" x14ac:dyDescent="0.25">
      <c r="A77" s="147" t="str">
        <f>'Crisis Indicator Data'!A74</f>
        <v>Rakhine Conflict</v>
      </c>
      <c r="B77" s="148" t="str">
        <f>'Crisis Indicator Data'!B74</f>
        <v>Conflict</v>
      </c>
      <c r="C77" s="148" t="str">
        <f>'Crisis Indicator Data'!C74</f>
        <v>MMR002</v>
      </c>
      <c r="D77" s="148" t="str">
        <f>'Crisis Indicator Data'!D74</f>
        <v>Myanmar</v>
      </c>
      <c r="E77" s="149" t="str">
        <f>'Crisis Indicator Data'!E74</f>
        <v>MMR</v>
      </c>
      <c r="F77" s="244">
        <f>IF('Crisis Indicator Data'!F74="x","x",IF(LOG('Crisis Indicator Data'!F74)&lt;F$4,0,IF(LOG('Crisis Indicator Data'!F74)&gt;F$3,5,ROUND(5-(F$3-LOG('Crisis Indicator Data'!F74))/(F$3-F$4)*5,1))))</f>
        <v>2.6</v>
      </c>
      <c r="G77" s="143">
        <f>IF('Crisis Indicator Data'!F74="x","x",IF(LEN(E77)&gt;3,('Crisis Indicator Data'!F74/VLOOKUP('Impact of the crisis'!$C77,'Regional Crises'!$B$1:$R$66,4,FALSE)),'Crisis Indicator Data'!F74/VLOOKUP('Impact of the crisis'!$E77,'Country Indicator Data'!$B$4:$P$300,15,FALSE)))</f>
        <v>5.6314693452563236E-2</v>
      </c>
      <c r="H77" s="238">
        <f t="shared" si="26"/>
        <v>0.2</v>
      </c>
      <c r="I77" s="238">
        <f t="shared" si="27"/>
        <v>1.4000000000000001</v>
      </c>
      <c r="J77" s="238">
        <f>IF('Crisis Indicator Data'!G74="x","x",IF(LOG('Crisis Indicator Data'!G74)&lt;J$4,0,IF(LOG('Crisis Indicator Data'!G74)&gt;J$3,5,ROUND(5-(J$3-LOG('Crisis Indicator Data'!G74))/(J$3-J$4)*5,1))))</f>
        <v>1.8</v>
      </c>
      <c r="K77" s="143">
        <f>IF('Crisis Indicator Data'!G74="x","x",IF(LEN(E77)&gt;3,('Crisis Indicator Data'!G74/VLOOKUP('Impact of the crisis'!$C77,'Regional Crises'!$B$1:$R$66,5,FALSE)),'Crisis Indicator Data'!G74/VLOOKUP('Impact of the crisis'!$E77,'Country Indicator Data'!$B$4:$P$300,14,FALSE)))</f>
        <v>6.2284730195177954E-2</v>
      </c>
      <c r="L77" s="238">
        <f t="shared" si="28"/>
        <v>0.3</v>
      </c>
      <c r="M77" s="238">
        <f t="shared" si="29"/>
        <v>1.05</v>
      </c>
      <c r="N77" s="238">
        <f t="shared" si="30"/>
        <v>1.2</v>
      </c>
      <c r="O77" s="238">
        <f>IF('Crisis Indicator Data'!H74="x","x",IF('Crisis Indicator Data'!H74=0,0,IF(LOG('Crisis Indicator Data'!H74)&lt;O$4,0,IF(LOG('Crisis Indicator Data'!H74)&gt;O$3,5,ROUND(5-(O$3-LOG('Crisis Indicator Data'!H74))/(O$3-O$4)*5,1)))))</f>
        <v>3.4</v>
      </c>
      <c r="P77" s="143">
        <f>IF('Crisis Indicator Data'!H74="x","x",'Crisis Indicator Data'!H74/'Crisis Indicator Data'!G74)</f>
        <v>1</v>
      </c>
      <c r="Q77" s="238">
        <f t="shared" si="31"/>
        <v>5</v>
      </c>
      <c r="R77" s="238">
        <f t="shared" si="32"/>
        <v>4.2</v>
      </c>
      <c r="S77" s="238">
        <f>IF('Crisis Indicator Data'!I74="x","x",IF('Crisis Indicator Data'!I74=0,0,IF(LOG('Crisis Indicator Data'!I74)&lt;S$4,0,IF(LOG('Crisis Indicator Data'!I74)&gt;S$3,5,ROUND(5-(S$3-LOG('Crisis Indicator Data'!I74))/(S$3-S$4)*5,1)))))</f>
        <v>4.4000000000000004</v>
      </c>
      <c r="T77" s="143">
        <f>IF('Crisis Indicator Data'!H74="x","x",IF('Crisis Indicator Data'!I74="x","x",'Crisis Indicator Data'!I74/'Crisis Indicator Data'!H74))</f>
        <v>0.37384792626728108</v>
      </c>
      <c r="U77" s="238">
        <f t="shared" si="33"/>
        <v>5</v>
      </c>
      <c r="V77" s="238">
        <f t="shared" si="34"/>
        <v>4.7</v>
      </c>
      <c r="W77" s="238">
        <f>IF('Crisis Indicator Data'!L74="x","x",IF('Crisis Indicator Data'!L74=0,0,IF(LOG('Crisis Indicator Data'!L74)&lt;W$4,0,IF(LOG('Crisis Indicator Data'!L74)&gt;W$3,5,ROUND(5-(W$3-LOG('Crisis Indicator Data'!L74))/(W$3-W$4)*5,1)))))</f>
        <v>3.6</v>
      </c>
      <c r="X77" s="245">
        <f>IF(OR('Crisis Indicator Data'!L74="x",'Crisis Indicator Data'!H74="x"),"x",'Crisis Indicator Data'!L74/'Crisis Indicator Data'!H74)</f>
        <v>9.7350230414746549E-5</v>
      </c>
      <c r="Y77" s="238">
        <f t="shared" si="35"/>
        <v>4.9000000000000004</v>
      </c>
      <c r="Z77" s="238">
        <f t="shared" si="36"/>
        <v>4.3</v>
      </c>
      <c r="AA77" s="238">
        <f t="shared" si="37"/>
        <v>4.5</v>
      </c>
      <c r="AB77" s="246">
        <f t="shared" si="38"/>
        <v>4.4000000000000004</v>
      </c>
    </row>
    <row r="78" spans="1:28" x14ac:dyDescent="0.25">
      <c r="A78" s="147" t="str">
        <f>'Crisis Indicator Data'!A75</f>
        <v>Kachin and Shan Conflict</v>
      </c>
      <c r="B78" s="148" t="str">
        <f>'Crisis Indicator Data'!B75</f>
        <v>Conflict</v>
      </c>
      <c r="C78" s="148" t="str">
        <f>'Crisis Indicator Data'!C75</f>
        <v>MMR003</v>
      </c>
      <c r="D78" s="148" t="str">
        <f>'Crisis Indicator Data'!D75</f>
        <v>Myanmar</v>
      </c>
      <c r="E78" s="149" t="str">
        <f>'Crisis Indicator Data'!E75</f>
        <v>MMR</v>
      </c>
      <c r="F78" s="244">
        <f>IF('Crisis Indicator Data'!F75="x","x",IF(LOG('Crisis Indicator Data'!F75)&lt;F$4,0,IF(LOG('Crisis Indicator Data'!F75)&gt;F$3,5,ROUND(5-(F$3-LOG('Crisis Indicator Data'!F75))/(F$3-F$4)*5,1))))</f>
        <v>3.6</v>
      </c>
      <c r="G78" s="143">
        <f>IF('Crisis Indicator Data'!F75="x","x",IF(LEN(E78)&gt;3,('Crisis Indicator Data'!F75/VLOOKUP('Impact of the crisis'!$C78,'Regional Crises'!$B$1:$R$66,4,FALSE)),'Crisis Indicator Data'!F75/VLOOKUP('Impact of the crisis'!$E78,'Country Indicator Data'!$B$4:$P$300,15,FALSE)))</f>
        <v>0.22906841428308936</v>
      </c>
      <c r="H78" s="238">
        <f t="shared" si="26"/>
        <v>1.1000000000000001</v>
      </c>
      <c r="I78" s="238">
        <f t="shared" si="27"/>
        <v>2.35</v>
      </c>
      <c r="J78" s="238">
        <f>IF('Crisis Indicator Data'!G75="x","x",IF(LOG('Crisis Indicator Data'!G75)&lt;J$4,0,IF(LOG('Crisis Indicator Data'!G75)&gt;J$3,5,ROUND(5-(J$3-LOG('Crisis Indicator Data'!G75))/(J$3-J$4)*5,1))))</f>
        <v>2.2999999999999998</v>
      </c>
      <c r="K78" s="143">
        <f>IF('Crisis Indicator Data'!G75="x","x",IF(LEN(E78)&gt;3,('Crisis Indicator Data'!G75/VLOOKUP('Impact of the crisis'!$C78,'Regional Crises'!$B$1:$R$66,5,FALSE)),'Crisis Indicator Data'!G75/VLOOKUP('Impact of the crisis'!$E78,'Country Indicator Data'!$B$4:$P$300,14,FALSE)))</f>
        <v>8.7417479908151546E-2</v>
      </c>
      <c r="L78" s="238">
        <f t="shared" si="28"/>
        <v>0.4</v>
      </c>
      <c r="M78" s="238">
        <f t="shared" si="29"/>
        <v>1.3499999999999999</v>
      </c>
      <c r="N78" s="238">
        <f t="shared" si="30"/>
        <v>1.9</v>
      </c>
      <c r="O78" s="238">
        <f>IF('Crisis Indicator Data'!H75="x","x",IF('Crisis Indicator Data'!H75=0,0,IF(LOG('Crisis Indicator Data'!H75)&lt;O$4,0,IF(LOG('Crisis Indicator Data'!H75)&gt;O$3,5,ROUND(5-(O$3-LOG('Crisis Indicator Data'!H75))/(O$3-O$4)*5,1)))))</f>
        <v>3.6</v>
      </c>
      <c r="P78" s="143">
        <f>IF('Crisis Indicator Data'!H75="x","x",'Crisis Indicator Data'!H75/'Crisis Indicator Data'!G75)</f>
        <v>1</v>
      </c>
      <c r="Q78" s="238">
        <f t="shared" si="31"/>
        <v>5</v>
      </c>
      <c r="R78" s="238">
        <f t="shared" si="32"/>
        <v>4.3</v>
      </c>
      <c r="S78" s="238">
        <f>IF('Crisis Indicator Data'!I75="x","x",IF('Crisis Indicator Data'!I75=0,0,IF(LOG('Crisis Indicator Data'!I75)&lt;S$4,0,IF(LOG('Crisis Indicator Data'!I75)&gt;S$3,5,ROUND(5-(S$3-LOG('Crisis Indicator Data'!I75))/(S$3-S$4)*5,1)))))</f>
        <v>2.9</v>
      </c>
      <c r="T78" s="143">
        <f>IF('Crisis Indicator Data'!H75="x","x",IF('Crisis Indicator Data'!I75="x","x",'Crisis Indicator Data'!I75/'Crisis Indicator Data'!H75))</f>
        <v>2.0726451877693414E-2</v>
      </c>
      <c r="U78" s="238">
        <f t="shared" si="33"/>
        <v>0.7</v>
      </c>
      <c r="V78" s="238">
        <f t="shared" si="34"/>
        <v>1.8</v>
      </c>
      <c r="W78" s="238">
        <f>IF('Crisis Indicator Data'!L75="x","x",IF('Crisis Indicator Data'!L75=0,0,IF(LOG('Crisis Indicator Data'!L75)&lt;W$4,0,IF(LOG('Crisis Indicator Data'!L75)&gt;W$3,5,ROUND(5-(W$3-LOG('Crisis Indicator Data'!L75))/(W$3-W$4)*5,1)))))</f>
        <v>3.9</v>
      </c>
      <c r="X78" s="245">
        <f>IF(OR('Crisis Indicator Data'!L75="x",'Crisis Indicator Data'!H75="x"),"x",'Crisis Indicator Data'!L75/'Crisis Indicator Data'!H75)</f>
        <v>1.1656064026267187E-4</v>
      </c>
      <c r="Y78" s="238">
        <f t="shared" si="35"/>
        <v>5</v>
      </c>
      <c r="Z78" s="238">
        <f t="shared" si="36"/>
        <v>4.5</v>
      </c>
      <c r="AA78" s="238">
        <f t="shared" si="37"/>
        <v>3.5</v>
      </c>
      <c r="AB78" s="246">
        <f t="shared" si="38"/>
        <v>3.9</v>
      </c>
    </row>
    <row r="79" spans="1:28" x14ac:dyDescent="0.25">
      <c r="A79" s="147" t="str">
        <f>'Crisis Indicator Data'!A76</f>
        <v>Post-coup conflict in Myanmar</v>
      </c>
      <c r="B79" s="148" t="str">
        <f>'Crisis Indicator Data'!B76</f>
        <v>Violence,Socio-political,Conflict</v>
      </c>
      <c r="C79" s="148" t="str">
        <f>'Crisis Indicator Data'!C76</f>
        <v>MMR004</v>
      </c>
      <c r="D79" s="148" t="str">
        <f>'Crisis Indicator Data'!D76</f>
        <v>Myanmar</v>
      </c>
      <c r="E79" s="149" t="str">
        <f>'Crisis Indicator Data'!E76</f>
        <v>MMR</v>
      </c>
      <c r="F79" s="244">
        <f>IF('Crisis Indicator Data'!F76="x","x",IF(LOG('Crisis Indicator Data'!F76)&lt;F$4,0,IF(LOG('Crisis Indicator Data'!F76)&gt;F$3,5,ROUND(5-(F$3-LOG('Crisis Indicator Data'!F76))/(F$3-F$4)*5,1))))</f>
        <v>4.5</v>
      </c>
      <c r="G79" s="143">
        <f>IF('Crisis Indicator Data'!F76="x","x",IF(LEN(E79)&gt;3,('Crisis Indicator Data'!F76/VLOOKUP('Impact of the crisis'!$C79,'Regional Crises'!$B$1:$R$66,4,FALSE)),'Crisis Indicator Data'!F76/VLOOKUP('Impact of the crisis'!$E79,'Country Indicator Data'!$B$4:$P$300,15,FALSE)))</f>
        <v>0.75059717033135298</v>
      </c>
      <c r="H79" s="238">
        <f t="shared" si="26"/>
        <v>3.7</v>
      </c>
      <c r="I79" s="238">
        <f t="shared" si="27"/>
        <v>4.0999999999999996</v>
      </c>
      <c r="J79" s="238">
        <f>IF('Crisis Indicator Data'!G76="x","x",IF(LOG('Crisis Indicator Data'!G76)&lt;J$4,0,IF(LOG('Crisis Indicator Data'!G76)&gt;J$3,5,ROUND(5-(J$3-LOG('Crisis Indicator Data'!G76))/(J$3-J$4)*5,1))))</f>
        <v>5</v>
      </c>
      <c r="K79" s="143">
        <f>IF('Crisis Indicator Data'!G76="x","x",IF(LEN(E79)&gt;3,('Crisis Indicator Data'!G76/VLOOKUP('Impact of the crisis'!$C79,'Regional Crises'!$B$1:$R$66,5,FALSE)),'Crisis Indicator Data'!G76/VLOOKUP('Impact of the crisis'!$E79,'Country Indicator Data'!$B$4:$P$300,14,FALSE)))</f>
        <v>0.85029778989667049</v>
      </c>
      <c r="L79" s="238">
        <f t="shared" si="28"/>
        <v>4.2</v>
      </c>
      <c r="M79" s="238">
        <f t="shared" si="29"/>
        <v>4.5999999999999996</v>
      </c>
      <c r="N79" s="238">
        <f t="shared" si="30"/>
        <v>4.4000000000000004</v>
      </c>
      <c r="O79" s="238">
        <f>IF('Crisis Indicator Data'!H76="x","x",IF('Crisis Indicator Data'!H76=0,0,IF(LOG('Crisis Indicator Data'!H76)&lt;O$4,0,IF(LOG('Crisis Indicator Data'!H76)&gt;O$3,5,ROUND(5-(O$3-LOG('Crisis Indicator Data'!H76))/(O$3-O$4)*5,1)))))</f>
        <v>5</v>
      </c>
      <c r="P79" s="143">
        <f>IF('Crisis Indicator Data'!H76="x","x",'Crisis Indicator Data'!H76/'Crisis Indicator Data'!G76)</f>
        <v>0.97679275934091436</v>
      </c>
      <c r="Q79" s="238">
        <f t="shared" si="31"/>
        <v>4.9000000000000004</v>
      </c>
      <c r="R79" s="238">
        <f t="shared" si="32"/>
        <v>4.95</v>
      </c>
      <c r="S79" s="238">
        <f>IF('Crisis Indicator Data'!I76="x","x",IF('Crisis Indicator Data'!I76=0,0,IF(LOG('Crisis Indicator Data'!I76)&lt;S$4,0,IF(LOG('Crisis Indicator Data'!I76)&gt;S$3,5,ROUND(5-(S$3-LOG('Crisis Indicator Data'!I76))/(S$3-S$4)*5,1)))))</f>
        <v>4.4000000000000004</v>
      </c>
      <c r="T79" s="143">
        <f>IF('Crisis Indicator Data'!H76="x","x",IF('Crisis Indicator Data'!I76="x","x",'Crisis Indicator Data'!I76/'Crisis Indicator Data'!H76))</f>
        <v>2.6199269962634181E-2</v>
      </c>
      <c r="U79" s="238">
        <f t="shared" si="33"/>
        <v>0.9</v>
      </c>
      <c r="V79" s="238">
        <f t="shared" si="34"/>
        <v>2.7</v>
      </c>
      <c r="W79" s="238">
        <f>IF('Crisis Indicator Data'!L76="x","x",IF('Crisis Indicator Data'!L76=0,0,IF(LOG('Crisis Indicator Data'!L76)&lt;W$4,0,IF(LOG('Crisis Indicator Data'!L76)&gt;W$3,5,ROUND(5-(W$3-LOG('Crisis Indicator Data'!L76))/(W$3-W$4)*5,1)))))</f>
        <v>5</v>
      </c>
      <c r="X79" s="245">
        <f>IF(OR('Crisis Indicator Data'!L76="x",'Crisis Indicator Data'!H76="x"),"x",'Crisis Indicator Data'!L76/'Crisis Indicator Data'!H76)</f>
        <v>1.5836195166202293E-4</v>
      </c>
      <c r="Y79" s="238">
        <f t="shared" si="35"/>
        <v>5</v>
      </c>
      <c r="Z79" s="238">
        <f t="shared" si="36"/>
        <v>5</v>
      </c>
      <c r="AA79" s="238">
        <f t="shared" si="37"/>
        <v>4.0999999999999996</v>
      </c>
      <c r="AB79" s="246">
        <f t="shared" si="38"/>
        <v>4.5999999999999996</v>
      </c>
    </row>
    <row r="80" spans="1:28" x14ac:dyDescent="0.25">
      <c r="A80" s="147" t="str">
        <f>'Crisis Indicator Data'!A77</f>
        <v>Multiple Crises in Mozambique</v>
      </c>
      <c r="B80" s="148" t="str">
        <f>'Crisis Indicator Data'!B77</f>
        <v>Conflict,Displacement,Cyclone</v>
      </c>
      <c r="C80" s="148" t="str">
        <f>'Crisis Indicator Data'!C77</f>
        <v>MOZ001</v>
      </c>
      <c r="D80" s="148" t="str">
        <f>'Crisis Indicator Data'!D77</f>
        <v>Mozambique</v>
      </c>
      <c r="E80" s="149" t="str">
        <f>'Crisis Indicator Data'!E77</f>
        <v>MOZ</v>
      </c>
      <c r="F80" s="244">
        <f>IF('Crisis Indicator Data'!F77="x","x",IF(LOG('Crisis Indicator Data'!F77)&lt;F$4,0,IF(LOG('Crisis Indicator Data'!F77)&gt;F$3,5,ROUND(5-(F$3-LOG('Crisis Indicator Data'!F77))/(F$3-F$4)*5,1))))</f>
        <v>4.5999999999999996</v>
      </c>
      <c r="G80" s="143">
        <f>IF('Crisis Indicator Data'!F77="x","x",IF(LEN(E80)&gt;3,('Crisis Indicator Data'!F77/VLOOKUP('Impact of the crisis'!$C80,'Regional Crises'!$B$1:$R$66,4,FALSE)),'Crisis Indicator Data'!F77/VLOOKUP('Impact of the crisis'!$E80,'Country Indicator Data'!$B$4:$P$300,15,FALSE)))</f>
        <v>0.72107250947379131</v>
      </c>
      <c r="H80" s="238">
        <f t="shared" si="26"/>
        <v>3.6</v>
      </c>
      <c r="I80" s="238">
        <f t="shared" si="27"/>
        <v>4.0999999999999996</v>
      </c>
      <c r="J80" s="238">
        <f>IF('Crisis Indicator Data'!G77="x","x",IF(LOG('Crisis Indicator Data'!G77)&lt;J$4,0,IF(LOG('Crisis Indicator Data'!G77)&gt;J$3,5,ROUND(5-(J$3-LOG('Crisis Indicator Data'!G77))/(J$3-J$4)*5,1))))</f>
        <v>4.8</v>
      </c>
      <c r="K80" s="143">
        <f>IF('Crisis Indicator Data'!G77="x","x",IF(LEN(E80)&gt;3,('Crisis Indicator Data'!G77/VLOOKUP('Impact of the crisis'!$C80,'Regional Crises'!$B$1:$R$66,5,FALSE)),'Crisis Indicator Data'!G77/VLOOKUP('Impact of the crisis'!$E80,'Country Indicator Data'!$B$4:$P$300,14,FALSE)))</f>
        <v>0.84746370317261155</v>
      </c>
      <c r="L80" s="238">
        <f t="shared" si="28"/>
        <v>4.2</v>
      </c>
      <c r="M80" s="238">
        <f t="shared" si="29"/>
        <v>4.5</v>
      </c>
      <c r="N80" s="238">
        <f t="shared" si="30"/>
        <v>4.3</v>
      </c>
      <c r="O80" s="238">
        <f>IF('Crisis Indicator Data'!H77="x","x",IF('Crisis Indicator Data'!H77=0,0,IF(LOG('Crisis Indicator Data'!H77)&lt;O$4,0,IF(LOG('Crisis Indicator Data'!H77)&gt;O$3,5,ROUND(5-(O$3-LOG('Crisis Indicator Data'!H77))/(O$3-O$4)*5,1)))))</f>
        <v>4.3</v>
      </c>
      <c r="P80" s="143">
        <f>IF('Crisis Indicator Data'!H77="x","x",'Crisis Indicator Data'!H77/'Crisis Indicator Data'!G77)</f>
        <v>0.39615059221658205</v>
      </c>
      <c r="Q80" s="238">
        <f t="shared" si="31"/>
        <v>2</v>
      </c>
      <c r="R80" s="238">
        <f t="shared" si="32"/>
        <v>3.15</v>
      </c>
      <c r="S80" s="238">
        <f>IF('Crisis Indicator Data'!I77="x","x",IF('Crisis Indicator Data'!I77=0,0,IF(LOG('Crisis Indicator Data'!I77)&lt;S$4,0,IF(LOG('Crisis Indicator Data'!I77)&gt;S$3,5,ROUND(5-(S$3-LOG('Crisis Indicator Data'!I77))/(S$3-S$4)*5,1)))))</f>
        <v>4.4000000000000004</v>
      </c>
      <c r="T80" s="143">
        <f>IF('Crisis Indicator Data'!H77="x","x",IF('Crisis Indicator Data'!I77="x","x",'Crisis Indicator Data'!I77/'Crisis Indicator Data'!H77))</f>
        <v>0.10304324612920449</v>
      </c>
      <c r="U80" s="238">
        <f t="shared" si="33"/>
        <v>3.4</v>
      </c>
      <c r="V80" s="238">
        <f t="shared" si="34"/>
        <v>3.9</v>
      </c>
      <c r="W80" s="238">
        <f>IF('Crisis Indicator Data'!L77="x","x",IF('Crisis Indicator Data'!L77=0,0,IF(LOG('Crisis Indicator Data'!L77)&lt;W$4,0,IF(LOG('Crisis Indicator Data'!L77)&gt;W$3,5,ROUND(5-(W$3-LOG('Crisis Indicator Data'!L77))/(W$3-W$4)*5,1)))))</f>
        <v>3.8</v>
      </c>
      <c r="X80" s="245">
        <f>IF(OR('Crisis Indicator Data'!L77="x",'Crisis Indicator Data'!H77="x"),"x",'Crisis Indicator Data'!L77/'Crisis Indicator Data'!H77)</f>
        <v>4.3780032034169782E-5</v>
      </c>
      <c r="Y80" s="238">
        <f t="shared" si="35"/>
        <v>2.2000000000000002</v>
      </c>
      <c r="Z80" s="238">
        <f t="shared" si="36"/>
        <v>3</v>
      </c>
      <c r="AA80" s="238">
        <f t="shared" si="37"/>
        <v>3.5</v>
      </c>
      <c r="AB80" s="246">
        <f t="shared" si="38"/>
        <v>3.3</v>
      </c>
    </row>
    <row r="81" spans="1:28" x14ac:dyDescent="0.25">
      <c r="A81" s="147" t="str">
        <f>'Crisis Indicator Data'!A78</f>
        <v>Cabo Delgado Islamist Insurgency</v>
      </c>
      <c r="B81" s="148" t="str">
        <f>'Crisis Indicator Data'!B78</f>
        <v>Conflict,Displacement</v>
      </c>
      <c r="C81" s="148" t="str">
        <f>'Crisis Indicator Data'!C78</f>
        <v>MOZ004</v>
      </c>
      <c r="D81" s="148" t="str">
        <f>'Crisis Indicator Data'!D78</f>
        <v>Mozambique</v>
      </c>
      <c r="E81" s="149" t="str">
        <f>'Crisis Indicator Data'!E78</f>
        <v>MOZ</v>
      </c>
      <c r="F81" s="244">
        <f>IF('Crisis Indicator Data'!F78="x","x",IF(LOG('Crisis Indicator Data'!F78)&lt;F$4,0,IF(LOG('Crisis Indicator Data'!F78)&gt;F$3,5,ROUND(5-(F$3-LOG('Crisis Indicator Data'!F78))/(F$3-F$4)*5,1))))</f>
        <v>4.0999999999999996</v>
      </c>
      <c r="G81" s="143">
        <f>IF('Crisis Indicator Data'!F78="x","x",IF(LEN(E81)&gt;3,('Crisis Indicator Data'!F78/VLOOKUP('Impact of the crisis'!$C81,'Regional Crises'!$B$1:$R$66,4,FALSE)),'Crisis Indicator Data'!F78/VLOOKUP('Impact of the crisis'!$E81,'Country Indicator Data'!$B$4:$P$300,15,FALSE)))</f>
        <v>0.35684401943080951</v>
      </c>
      <c r="H81" s="238">
        <f t="shared" si="26"/>
        <v>1.7</v>
      </c>
      <c r="I81" s="238">
        <f t="shared" si="27"/>
        <v>2.9</v>
      </c>
      <c r="J81" s="238">
        <f>IF('Crisis Indicator Data'!G78="x","x",IF(LOG('Crisis Indicator Data'!G78)&lt;J$4,0,IF(LOG('Crisis Indicator Data'!G78)&gt;J$3,5,ROUND(5-(J$3-LOG('Crisis Indicator Data'!G78))/(J$3-J$4)*5,1))))</f>
        <v>3.4</v>
      </c>
      <c r="K81" s="143">
        <f>IF('Crisis Indicator Data'!G78="x","x",IF(LEN(E81)&gt;3,('Crisis Indicator Data'!G78/VLOOKUP('Impact of the crisis'!$C81,'Regional Crises'!$B$1:$R$66,5,FALSE)),'Crisis Indicator Data'!G78/VLOOKUP('Impact of the crisis'!$E81,'Country Indicator Data'!$B$4:$P$300,14,FALSE)))</f>
        <v>0.30776124753540063</v>
      </c>
      <c r="L81" s="238">
        <f t="shared" si="28"/>
        <v>1.5</v>
      </c>
      <c r="M81" s="238">
        <f t="shared" si="29"/>
        <v>2.4500000000000002</v>
      </c>
      <c r="N81" s="238">
        <f t="shared" si="30"/>
        <v>2.7</v>
      </c>
      <c r="O81" s="238">
        <f>IF('Crisis Indicator Data'!H78="x","x",IF('Crisis Indicator Data'!H78=0,0,IF(LOG('Crisis Indicator Data'!H78)&lt;O$4,0,IF(LOG('Crisis Indicator Data'!H78)&gt;O$3,5,ROUND(5-(O$3-LOG('Crisis Indicator Data'!H78))/(O$3-O$4)*5,1)))))</f>
        <v>4.2</v>
      </c>
      <c r="P81" s="143">
        <f>IF('Crisis Indicator Data'!H78="x","x",'Crisis Indicator Data'!H78/'Crisis Indicator Data'!G78)</f>
        <v>1</v>
      </c>
      <c r="Q81" s="238">
        <f t="shared" si="31"/>
        <v>5</v>
      </c>
      <c r="R81" s="238">
        <f t="shared" si="32"/>
        <v>4.5999999999999996</v>
      </c>
      <c r="S81" s="238">
        <f>IF('Crisis Indicator Data'!I78="x","x",IF('Crisis Indicator Data'!I78=0,0,IF(LOG('Crisis Indicator Data'!I78)&lt;S$4,0,IF(LOG('Crisis Indicator Data'!I78)&gt;S$3,5,ROUND(5-(S$3-LOG('Crisis Indicator Data'!I78))/(S$3-S$4)*5,1)))))</f>
        <v>4.3</v>
      </c>
      <c r="T81" s="143">
        <f>IF('Crisis Indicator Data'!H78="x","x",IF('Crisis Indicator Data'!I78="x","x",'Crisis Indicator Data'!I78/'Crisis Indicator Data'!H78))</f>
        <v>9.9883517763541055E-2</v>
      </c>
      <c r="U81" s="238">
        <f t="shared" si="33"/>
        <v>3.3</v>
      </c>
      <c r="V81" s="238">
        <f t="shared" si="34"/>
        <v>3.8</v>
      </c>
      <c r="W81" s="238">
        <f>IF('Crisis Indicator Data'!L78="x","x",IF('Crisis Indicator Data'!L78=0,0,IF(LOG('Crisis Indicator Data'!L78)&lt;W$4,0,IF(LOG('Crisis Indicator Data'!L78)&gt;W$3,5,ROUND(5-(W$3-LOG('Crisis Indicator Data'!L78))/(W$3-W$4)*5,1)))))</f>
        <v>3.8</v>
      </c>
      <c r="X81" s="245">
        <f>IF(OR('Crisis Indicator Data'!L78="x",'Crisis Indicator Data'!H78="x"),"x",'Crisis Indicator Data'!L78/'Crisis Indicator Data'!H78)</f>
        <v>4.2418947777130655E-5</v>
      </c>
      <c r="Y81" s="238">
        <f t="shared" si="35"/>
        <v>2.1</v>
      </c>
      <c r="Z81" s="238">
        <f t="shared" si="36"/>
        <v>3</v>
      </c>
      <c r="AA81" s="238">
        <f t="shared" si="37"/>
        <v>3.4</v>
      </c>
      <c r="AB81" s="246">
        <f t="shared" si="38"/>
        <v>4.0999999999999996</v>
      </c>
    </row>
    <row r="82" spans="1:28" x14ac:dyDescent="0.25">
      <c r="A82" s="147" t="str">
        <f>'Crisis Indicator Data'!A79</f>
        <v>Refugees from Mali in Mauritania</v>
      </c>
      <c r="B82" s="148" t="str">
        <f>'Crisis Indicator Data'!B79</f>
        <v>Displacement</v>
      </c>
      <c r="C82" s="148" t="str">
        <f>'Crisis Indicator Data'!C79</f>
        <v>MRT002</v>
      </c>
      <c r="D82" s="148" t="str">
        <f>'Crisis Indicator Data'!D79</f>
        <v>Mauritania</v>
      </c>
      <c r="E82" s="149" t="str">
        <f>'Crisis Indicator Data'!E79</f>
        <v>MRT</v>
      </c>
      <c r="F82" s="244">
        <f>IF('Crisis Indicator Data'!F79="x","x",IF(LOG('Crisis Indicator Data'!F79)&lt;F$4,0,IF(LOG('Crisis Indicator Data'!F79)&gt;F$3,5,ROUND(5-(F$3-LOG('Crisis Indicator Data'!F79))/(F$3-F$4)*5,1))))</f>
        <v>3.9</v>
      </c>
      <c r="G82" s="143">
        <f>IF('Crisis Indicator Data'!F79="x","x",IF(LEN(E82)&gt;3,('Crisis Indicator Data'!F79/VLOOKUP('Impact of the crisis'!$C82,'Regional Crises'!$B$1:$R$66,4,FALSE)),'Crisis Indicator Data'!F79/VLOOKUP('Impact of the crisis'!$E82,'Country Indicator Data'!$B$4:$P$300,15,FALSE)))</f>
        <v>0.19986416998156592</v>
      </c>
      <c r="H82" s="238">
        <f t="shared" si="26"/>
        <v>0.9</v>
      </c>
      <c r="I82" s="238">
        <f t="shared" si="27"/>
        <v>2.4</v>
      </c>
      <c r="J82" s="238">
        <f>IF('Crisis Indicator Data'!G79="x","x",IF(LOG('Crisis Indicator Data'!G79)&lt;J$4,0,IF(LOG('Crisis Indicator Data'!G79)&gt;J$3,5,ROUND(5-(J$3-LOG('Crisis Indicator Data'!G79))/(J$3-J$4)*5,1))))</f>
        <v>0.6</v>
      </c>
      <c r="K82" s="143">
        <f>IF('Crisis Indicator Data'!G79="x","x",IF(LEN(E82)&gt;3,('Crisis Indicator Data'!G79/VLOOKUP('Impact of the crisis'!$C82,'Regional Crises'!$B$1:$R$66,5,FALSE)),'Crisis Indicator Data'!G79/VLOOKUP('Impact of the crisis'!$E82,'Country Indicator Data'!$B$4:$P$300,14,FALSE)))</f>
        <v>0.3150770512286547</v>
      </c>
      <c r="L82" s="238">
        <f t="shared" si="28"/>
        <v>1.5</v>
      </c>
      <c r="M82" s="238">
        <f t="shared" si="29"/>
        <v>1.05</v>
      </c>
      <c r="N82" s="238">
        <f t="shared" si="30"/>
        <v>1.8</v>
      </c>
      <c r="O82" s="238">
        <f>IF('Crisis Indicator Data'!H79="x","x",IF('Crisis Indicator Data'!H79=0,0,IF(LOG('Crisis Indicator Data'!H79)&lt;O$4,0,IF(LOG('Crisis Indicator Data'!H79)&gt;O$3,5,ROUND(5-(O$3-LOG('Crisis Indicator Data'!H79))/(O$3-O$4)*5,1)))))</f>
        <v>2.8</v>
      </c>
      <c r="P82" s="143">
        <f>IF('Crisis Indicator Data'!H79="x","x",'Crisis Indicator Data'!H79/'Crisis Indicator Data'!G79)</f>
        <v>1</v>
      </c>
      <c r="Q82" s="238">
        <f t="shared" si="31"/>
        <v>5</v>
      </c>
      <c r="R82" s="238">
        <f t="shared" si="32"/>
        <v>3.9</v>
      </c>
      <c r="S82" s="238">
        <f>IF('Crisis Indicator Data'!I79="x","x",IF('Crisis Indicator Data'!I79=0,0,IF(LOG('Crisis Indicator Data'!I79)&lt;S$4,0,IF(LOG('Crisis Indicator Data'!I79)&gt;S$3,5,ROUND(5-(S$3-LOG('Crisis Indicator Data'!I79))/(S$3-S$4)*5,1)))))</f>
        <v>2.8</v>
      </c>
      <c r="T82" s="143">
        <f>IF('Crisis Indicator Data'!H79="x","x",IF('Crisis Indicator Data'!I79="x","x",'Crisis Indicator Data'!I79/'Crisis Indicator Data'!H79))</f>
        <v>6.477197620621282E-2</v>
      </c>
      <c r="U82" s="238">
        <f t="shared" si="33"/>
        <v>2.2000000000000002</v>
      </c>
      <c r="V82" s="238">
        <f t="shared" si="34"/>
        <v>2.5</v>
      </c>
      <c r="W82" s="238">
        <f>IF('Crisis Indicator Data'!L79="x","x",IF('Crisis Indicator Data'!L79=0,0,IF(LOG('Crisis Indicator Data'!L79)&lt;W$4,0,IF(LOG('Crisis Indicator Data'!L79)&gt;W$3,5,ROUND(5-(W$3-LOG('Crisis Indicator Data'!L79))/(W$3-W$4)*5,1)))))</f>
        <v>0</v>
      </c>
      <c r="X82" s="245">
        <f>IF(OR('Crisis Indicator Data'!L79="x",'Crisis Indicator Data'!H79="x"),"x",'Crisis Indicator Data'!L79/'Crisis Indicator Data'!H79)</f>
        <v>0</v>
      </c>
      <c r="Y82" s="238">
        <f t="shared" si="35"/>
        <v>0</v>
      </c>
      <c r="Z82" s="238">
        <f t="shared" si="36"/>
        <v>0</v>
      </c>
      <c r="AA82" s="238">
        <f t="shared" si="37"/>
        <v>1.4</v>
      </c>
      <c r="AB82" s="246">
        <f t="shared" si="38"/>
        <v>2.9</v>
      </c>
    </row>
    <row r="83" spans="1:28" x14ac:dyDescent="0.25">
      <c r="A83" s="147" t="str">
        <f>'Crisis Indicator Data'!A80</f>
        <v>Food Security in Mauritania</v>
      </c>
      <c r="B83" s="148" t="str">
        <f>'Crisis Indicator Data'!B80</f>
        <v>Drought,Floods</v>
      </c>
      <c r="C83" s="148" t="str">
        <f>'Crisis Indicator Data'!C80</f>
        <v>MRT003</v>
      </c>
      <c r="D83" s="148" t="str">
        <f>'Crisis Indicator Data'!D80</f>
        <v>Mauritania</v>
      </c>
      <c r="E83" s="149" t="str">
        <f>'Crisis Indicator Data'!E80</f>
        <v>MRT</v>
      </c>
      <c r="F83" s="244">
        <f>IF('Crisis Indicator Data'!F80="x","x",IF(LOG('Crisis Indicator Data'!F80)&lt;F$4,0,IF(LOG('Crisis Indicator Data'!F80)&gt;F$3,5,ROUND(5-(F$3-LOG('Crisis Indicator Data'!F80))/(F$3-F$4)*5,1))))</f>
        <v>5</v>
      </c>
      <c r="G83" s="143">
        <f>IF('Crisis Indicator Data'!F80="x","x",IF(LEN(E83)&gt;3,('Crisis Indicator Data'!F80/VLOOKUP('Impact of the crisis'!$C83,'Regional Crises'!$B$1:$R$66,4,FALSE)),'Crisis Indicator Data'!F80/VLOOKUP('Impact of the crisis'!$E83,'Country Indicator Data'!$B$4:$P$300,15,FALSE)))</f>
        <v>1</v>
      </c>
      <c r="H83" s="238">
        <f t="shared" si="26"/>
        <v>5</v>
      </c>
      <c r="I83" s="238">
        <f t="shared" si="27"/>
        <v>5</v>
      </c>
      <c r="J83" s="238">
        <f>IF('Crisis Indicator Data'!G80="x","x",IF(LOG('Crisis Indicator Data'!G80)&lt;J$4,0,IF(LOG('Crisis Indicator Data'!G80)&gt;J$3,5,ROUND(5-(J$3-LOG('Crisis Indicator Data'!G80))/(J$3-J$4)*5,1))))</f>
        <v>2.1</v>
      </c>
      <c r="K83" s="143">
        <f>IF('Crisis Indicator Data'!G80="x","x",IF(LEN(E83)&gt;3,('Crisis Indicator Data'!G80/VLOOKUP('Impact of the crisis'!$C83,'Regional Crises'!$B$1:$R$66,5,FALSE)),'Crisis Indicator Data'!G80/VLOOKUP('Impact of the crisis'!$E83,'Country Indicator Data'!$B$4:$P$300,14,FALSE)))</f>
        <v>0.91024573094543937</v>
      </c>
      <c r="L83" s="238">
        <f t="shared" si="28"/>
        <v>4.5</v>
      </c>
      <c r="M83" s="238">
        <f t="shared" si="29"/>
        <v>3.3</v>
      </c>
      <c r="N83" s="238">
        <f t="shared" si="30"/>
        <v>4.3</v>
      </c>
      <c r="O83" s="238">
        <f>IF('Crisis Indicator Data'!H80="x","x",IF('Crisis Indicator Data'!H80=0,0,IF(LOG('Crisis Indicator Data'!H80)&lt;O$4,0,IF(LOG('Crisis Indicator Data'!H80)&gt;O$3,5,ROUND(5-(O$3-LOG('Crisis Indicator Data'!H80))/(O$3-O$4)*5,1)))))</f>
        <v>2.9</v>
      </c>
      <c r="P83" s="143">
        <f>IF('Crisis Indicator Data'!H80="x","x",'Crisis Indicator Data'!H80/'Crisis Indicator Data'!G80)</f>
        <v>0.41020361473347061</v>
      </c>
      <c r="Q83" s="238">
        <f t="shared" si="31"/>
        <v>2</v>
      </c>
      <c r="R83" s="238">
        <f t="shared" si="32"/>
        <v>2.4500000000000002</v>
      </c>
      <c r="S83" s="238" t="str">
        <f>IF('Crisis Indicator Data'!I80="x","x",IF('Crisis Indicator Data'!I80=0,0,IF(LOG('Crisis Indicator Data'!I80)&lt;S$4,0,IF(LOG('Crisis Indicator Data'!I80)&gt;S$3,5,ROUND(5-(S$3-LOG('Crisis Indicator Data'!I80))/(S$3-S$4)*5,1)))))</f>
        <v>x</v>
      </c>
      <c r="T83" s="143" t="str">
        <f>IF('Crisis Indicator Data'!H80="x","x",IF('Crisis Indicator Data'!I80="x","x",'Crisis Indicator Data'!I80/'Crisis Indicator Data'!H80))</f>
        <v>x</v>
      </c>
      <c r="U83" s="238" t="str">
        <f t="shared" si="33"/>
        <v>x</v>
      </c>
      <c r="V83" s="238" t="str">
        <f t="shared" si="34"/>
        <v>x</v>
      </c>
      <c r="W83" s="238">
        <f>IF('Crisis Indicator Data'!L80="x","x",IF('Crisis Indicator Data'!L80=0,0,IF(LOG('Crisis Indicator Data'!L80)&lt;W$4,0,IF(LOG('Crisis Indicator Data'!L80)&gt;W$3,5,ROUND(5-(W$3-LOG('Crisis Indicator Data'!L80))/(W$3-W$4)*5,1)))))</f>
        <v>0</v>
      </c>
      <c r="X83" s="245">
        <f>IF(OR('Crisis Indicator Data'!L80="x",'Crisis Indicator Data'!H80="x"),"x",'Crisis Indicator Data'!L80/'Crisis Indicator Data'!H80)</f>
        <v>0</v>
      </c>
      <c r="Y83" s="238">
        <f t="shared" si="35"/>
        <v>0</v>
      </c>
      <c r="Z83" s="238">
        <f t="shared" si="36"/>
        <v>0</v>
      </c>
      <c r="AA83" s="238">
        <f t="shared" si="37"/>
        <v>0</v>
      </c>
      <c r="AB83" s="246">
        <f t="shared" si="38"/>
        <v>1.4</v>
      </c>
    </row>
    <row r="84" spans="1:28" x14ac:dyDescent="0.25">
      <c r="A84" s="147" t="str">
        <f>'Crisis Indicator Data'!A81</f>
        <v>Complex crisis in Malawi</v>
      </c>
      <c r="B84" s="148" t="str">
        <f>'Crisis Indicator Data'!B81</f>
        <v>Drought,Socio-political,Cyclone</v>
      </c>
      <c r="C84" s="148" t="str">
        <f>'Crisis Indicator Data'!C81</f>
        <v>MWI002</v>
      </c>
      <c r="D84" s="148" t="str">
        <f>'Crisis Indicator Data'!D81</f>
        <v>Malawi</v>
      </c>
      <c r="E84" s="149" t="str">
        <f>'Crisis Indicator Data'!E81</f>
        <v>MWI</v>
      </c>
      <c r="F84" s="244">
        <f>IF('Crisis Indicator Data'!F81="x","x",IF(LOG('Crisis Indicator Data'!F81)&lt;F$4,0,IF(LOG('Crisis Indicator Data'!F81)&gt;F$3,5,ROUND(5-(F$3-LOG('Crisis Indicator Data'!F81))/(F$3-F$4)*5,1))))</f>
        <v>3.3</v>
      </c>
      <c r="G84" s="143">
        <f>IF('Crisis Indicator Data'!F81="x","x",IF(LEN(E84)&gt;3,('Crisis Indicator Data'!F81/VLOOKUP('Impact of the crisis'!$C84,'Regional Crises'!$B$1:$R$66,4,FALSE)),'Crisis Indicator Data'!F81/VLOOKUP('Impact of the crisis'!$E84,'Country Indicator Data'!$B$4:$P$300,15,FALSE)))</f>
        <v>1</v>
      </c>
      <c r="H84" s="238">
        <f t="shared" si="26"/>
        <v>5</v>
      </c>
      <c r="I84" s="238">
        <f t="shared" si="27"/>
        <v>4.1500000000000004</v>
      </c>
      <c r="J84" s="238">
        <f>IF('Crisis Indicator Data'!G81="x","x",IF(LOG('Crisis Indicator Data'!G81)&lt;J$4,0,IF(LOG('Crisis Indicator Data'!G81)&gt;J$3,5,ROUND(5-(J$3-LOG('Crisis Indicator Data'!G81))/(J$3-J$4)*5,1))))</f>
        <v>4.3</v>
      </c>
      <c r="K84" s="143">
        <f>IF('Crisis Indicator Data'!G81="x","x",IF(LEN(E84)&gt;3,('Crisis Indicator Data'!G81/VLOOKUP('Impact of the crisis'!$C84,'Regional Crises'!$B$1:$R$66,5,FALSE)),'Crisis Indicator Data'!G81/VLOOKUP('Impact of the crisis'!$E84,'Country Indicator Data'!$B$4:$P$300,14,FALSE)))</f>
        <v>1</v>
      </c>
      <c r="L84" s="238">
        <f t="shared" si="28"/>
        <v>5</v>
      </c>
      <c r="M84" s="238">
        <f t="shared" si="29"/>
        <v>4.6500000000000004</v>
      </c>
      <c r="N84" s="238">
        <f t="shared" si="30"/>
        <v>4.4000000000000004</v>
      </c>
      <c r="O84" s="238">
        <f>IF('Crisis Indicator Data'!H81="x","x",IF('Crisis Indicator Data'!H81=0,0,IF(LOG('Crisis Indicator Data'!H81)&lt;O$4,0,IF(LOG('Crisis Indicator Data'!H81)&gt;O$3,5,ROUND(5-(O$3-LOG('Crisis Indicator Data'!H81))/(O$3-O$4)*5,1)))))</f>
        <v>4.3</v>
      </c>
      <c r="P84" s="143">
        <f>IF('Crisis Indicator Data'!H81="x","x",'Crisis Indicator Data'!H81/'Crisis Indicator Data'!G81)</f>
        <v>0.57527638190954777</v>
      </c>
      <c r="Q84" s="238">
        <f t="shared" si="31"/>
        <v>2.9</v>
      </c>
      <c r="R84" s="238">
        <f t="shared" si="32"/>
        <v>3.5999999999999996</v>
      </c>
      <c r="S84" s="238">
        <f>IF('Crisis Indicator Data'!I81="x","x",IF('Crisis Indicator Data'!I81=0,0,IF(LOG('Crisis Indicator Data'!I81)&lt;S$4,0,IF(LOG('Crisis Indicator Data'!I81)&gt;S$3,5,ROUND(5-(S$3-LOG('Crisis Indicator Data'!I81))/(S$3-S$4)*5,1)))))</f>
        <v>3.8</v>
      </c>
      <c r="T84" s="143">
        <f>IF('Crisis Indicator Data'!H81="x","x",IF('Crisis Indicator Data'!I81="x","x",'Crisis Indicator Data'!I81/'Crisis Indicator Data'!H81))</f>
        <v>3.756114605171209E-2</v>
      </c>
      <c r="U84" s="238">
        <f t="shared" si="33"/>
        <v>1.3</v>
      </c>
      <c r="V84" s="238">
        <f t="shared" si="34"/>
        <v>2.6</v>
      </c>
      <c r="W84" s="238">
        <f>IF('Crisis Indicator Data'!L81="x","x",IF('Crisis Indicator Data'!L81=0,0,IF(LOG('Crisis Indicator Data'!L81)&lt;W$4,0,IF(LOG('Crisis Indicator Data'!L81)&gt;W$3,5,ROUND(5-(W$3-LOG('Crisis Indicator Data'!L81))/(W$3-W$4)*5,1)))))</f>
        <v>4.2</v>
      </c>
      <c r="X84" s="245">
        <f>IF(OR('Crisis Indicator Data'!L81="x",'Crisis Indicator Data'!H81="x"),"x",'Crisis Indicator Data'!L81/'Crisis Indicator Data'!H81)</f>
        <v>7.9839273235499648E-5</v>
      </c>
      <c r="Y84" s="238">
        <f t="shared" si="35"/>
        <v>4</v>
      </c>
      <c r="Z84" s="238">
        <f t="shared" si="36"/>
        <v>4.0999999999999996</v>
      </c>
      <c r="AA84" s="238">
        <f t="shared" si="37"/>
        <v>3.4</v>
      </c>
      <c r="AB84" s="246">
        <f t="shared" si="38"/>
        <v>3.5</v>
      </c>
    </row>
    <row r="85" spans="1:28" x14ac:dyDescent="0.25">
      <c r="A85" s="147" t="str">
        <f>'Crisis Indicator Data'!A82</f>
        <v>International Refugees in Malaysia</v>
      </c>
      <c r="B85" s="148" t="str">
        <f>'Crisis Indicator Data'!B82</f>
        <v>Displacement</v>
      </c>
      <c r="C85" s="148" t="str">
        <f>'Crisis Indicator Data'!C82</f>
        <v>MYS001</v>
      </c>
      <c r="D85" s="148" t="str">
        <f>'Crisis Indicator Data'!D82</f>
        <v>Malaysia</v>
      </c>
      <c r="E85" s="149" t="str">
        <f>'Crisis Indicator Data'!E82</f>
        <v>MYS</v>
      </c>
      <c r="F85" s="244">
        <f>IF('Crisis Indicator Data'!F82="x","x",IF(LOG('Crisis Indicator Data'!F82)&lt;F$4,0,IF(LOG('Crisis Indicator Data'!F82)&gt;F$3,5,ROUND(5-(F$3-LOG('Crisis Indicator Data'!F82))/(F$3-F$4)*5,1))))</f>
        <v>1.6</v>
      </c>
      <c r="G85" s="143">
        <f>IF('Crisis Indicator Data'!F82="x","x",IF(LEN(E85)&gt;3,('Crisis Indicator Data'!F82/VLOOKUP('Impact of the crisis'!$C85,'Regional Crises'!$B$1:$R$66,4,FALSE)),'Crisis Indicator Data'!F82/VLOOKUP('Impact of the crisis'!$E85,'Country Indicator Data'!$B$4:$P$300,15,FALSE)))</f>
        <v>2.8020088266626084E-2</v>
      </c>
      <c r="H85" s="238">
        <f t="shared" si="26"/>
        <v>0</v>
      </c>
      <c r="I85" s="238">
        <f t="shared" si="27"/>
        <v>0.8</v>
      </c>
      <c r="J85" s="238">
        <f>IF('Crisis Indicator Data'!G82="x","x",IF(LOG('Crisis Indicator Data'!G82)&lt;J$4,0,IF(LOG('Crisis Indicator Data'!G82)&gt;J$3,5,ROUND(5-(J$3-LOG('Crisis Indicator Data'!G82))/(J$3-J$4)*5,1))))</f>
        <v>3.3</v>
      </c>
      <c r="K85" s="143">
        <f>IF('Crisis Indicator Data'!G82="x","x",IF(LEN(E85)&gt;3,('Crisis Indicator Data'!G82/VLOOKUP('Impact of the crisis'!$C85,'Regional Crises'!$B$1:$R$66,5,FALSE)),'Crisis Indicator Data'!G82/VLOOKUP('Impact of the crisis'!$E85,'Country Indicator Data'!$B$4:$P$300,14,FALSE)))</f>
        <v>0.30861931852939378</v>
      </c>
      <c r="L85" s="238">
        <f t="shared" si="28"/>
        <v>1.5</v>
      </c>
      <c r="M85" s="238">
        <f t="shared" si="29"/>
        <v>2.4</v>
      </c>
      <c r="N85" s="238">
        <f t="shared" si="30"/>
        <v>1.7</v>
      </c>
      <c r="O85" s="238">
        <f>IF('Crisis Indicator Data'!H82="x","x",IF('Crisis Indicator Data'!H82=0,0,IF(LOG('Crisis Indicator Data'!H82)&lt;O$4,0,IF(LOG('Crisis Indicator Data'!H82)&gt;O$3,5,ROUND(5-(O$3-LOG('Crisis Indicator Data'!H82))/(O$3-O$4)*5,1)))))</f>
        <v>4.2</v>
      </c>
      <c r="P85" s="143">
        <f>IF('Crisis Indicator Data'!H82="x","x",'Crisis Indicator Data'!H82/'Crisis Indicator Data'!G82)</f>
        <v>1</v>
      </c>
      <c r="Q85" s="238">
        <f t="shared" si="31"/>
        <v>5</v>
      </c>
      <c r="R85" s="238">
        <f t="shared" si="32"/>
        <v>4.5999999999999996</v>
      </c>
      <c r="S85" s="238">
        <f>IF('Crisis Indicator Data'!I82="x","x",IF('Crisis Indicator Data'!I82=0,0,IF(LOG('Crisis Indicator Data'!I82)&lt;S$4,0,IF(LOG('Crisis Indicator Data'!I82)&gt;S$3,5,ROUND(5-(S$3-LOG('Crisis Indicator Data'!I82))/(S$3-S$4)*5,1)))))</f>
        <v>3.2</v>
      </c>
      <c r="T85" s="143">
        <f>IF('Crisis Indicator Data'!H82="x","x",IF('Crisis Indicator Data'!I82="x","x",'Crisis Indicator Data'!I82/'Crisis Indicator Data'!H82))</f>
        <v>1.8136769078295343E-2</v>
      </c>
      <c r="U85" s="238">
        <f t="shared" si="33"/>
        <v>0.6</v>
      </c>
      <c r="V85" s="238">
        <f t="shared" si="34"/>
        <v>1.9</v>
      </c>
      <c r="W85" s="238">
        <f>IF('Crisis Indicator Data'!L82="x","x",IF('Crisis Indicator Data'!L82=0,0,IF(LOG('Crisis Indicator Data'!L82)&lt;W$4,0,IF(LOG('Crisis Indicator Data'!L82)&gt;W$3,5,ROUND(5-(W$3-LOG('Crisis Indicator Data'!L82))/(W$3-W$4)*5,1)))))</f>
        <v>0</v>
      </c>
      <c r="X85" s="245">
        <f>IF(OR('Crisis Indicator Data'!L82="x",'Crisis Indicator Data'!H82="x"),"x",'Crisis Indicator Data'!L82/'Crisis Indicator Data'!H82)</f>
        <v>0</v>
      </c>
      <c r="Y85" s="238">
        <f t="shared" si="35"/>
        <v>0</v>
      </c>
      <c r="Z85" s="238">
        <f t="shared" si="36"/>
        <v>0</v>
      </c>
      <c r="AA85" s="238">
        <f t="shared" si="37"/>
        <v>1</v>
      </c>
      <c r="AB85" s="246">
        <f t="shared" si="38"/>
        <v>3.3</v>
      </c>
    </row>
    <row r="86" spans="1:28" x14ac:dyDescent="0.25">
      <c r="A86" s="147" t="str">
        <f>'Crisis Indicator Data'!A83</f>
        <v>Food Security Crisis in Namibia</v>
      </c>
      <c r="B86" s="148" t="str">
        <f>'Crisis Indicator Data'!B83</f>
        <v>Drought</v>
      </c>
      <c r="C86" s="148" t="str">
        <f>'Crisis Indicator Data'!C83</f>
        <v>NAM002</v>
      </c>
      <c r="D86" s="148" t="str">
        <f>'Crisis Indicator Data'!D83</f>
        <v>Namibia</v>
      </c>
      <c r="E86" s="149" t="str">
        <f>'Crisis Indicator Data'!E83</f>
        <v>NAM</v>
      </c>
      <c r="F86" s="244">
        <f>IF('Crisis Indicator Data'!F83="x","x",IF(LOG('Crisis Indicator Data'!F83)&lt;F$4,0,IF(LOG('Crisis Indicator Data'!F83)&gt;F$3,5,ROUND(5-(F$3-LOG('Crisis Indicator Data'!F83))/(F$3-F$4)*5,1))))</f>
        <v>4.9000000000000004</v>
      </c>
      <c r="G86" s="143">
        <f>IF('Crisis Indicator Data'!F83="x","x",IF(LEN(E86)&gt;3,('Crisis Indicator Data'!F83/VLOOKUP('Impact of the crisis'!$C86,'Regional Crises'!$B$1:$R$66,4,FALSE)),'Crisis Indicator Data'!F83/VLOOKUP('Impact of the crisis'!$E86,'Country Indicator Data'!$B$4:$P$300,15,FALSE)))</f>
        <v>1</v>
      </c>
      <c r="H86" s="238">
        <f t="shared" si="26"/>
        <v>5</v>
      </c>
      <c r="I86" s="238">
        <f t="shared" si="27"/>
        <v>4.95</v>
      </c>
      <c r="J86" s="238">
        <f>IF('Crisis Indicator Data'!G83="x","x",IF(LOG('Crisis Indicator Data'!G83)&lt;J$4,0,IF(LOG('Crisis Indicator Data'!G83)&gt;J$3,5,ROUND(5-(J$3-LOG('Crisis Indicator Data'!G83))/(J$3-J$4)*5,1))))</f>
        <v>1.4</v>
      </c>
      <c r="K86" s="143">
        <f>IF('Crisis Indicator Data'!G83="x","x",IF(LEN(E86)&gt;3,('Crisis Indicator Data'!G83/VLOOKUP('Impact of the crisis'!$C86,'Regional Crises'!$B$1:$R$66,5,FALSE)),'Crisis Indicator Data'!G83/VLOOKUP('Impact of the crisis'!$E86,'Country Indicator Data'!$B$4:$P$300,14,FALSE)))</f>
        <v>0.98646558391337968</v>
      </c>
      <c r="L86" s="238">
        <f t="shared" si="28"/>
        <v>4.9000000000000004</v>
      </c>
      <c r="M86" s="238">
        <f t="shared" si="29"/>
        <v>3.1500000000000004</v>
      </c>
      <c r="N86" s="238">
        <f t="shared" si="30"/>
        <v>4.2</v>
      </c>
      <c r="O86" s="238">
        <f>IF('Crisis Indicator Data'!H83="x","x",IF('Crisis Indicator Data'!H83=0,0,IF(LOG('Crisis Indicator Data'!H83)&lt;O$4,0,IF(LOG('Crisis Indicator Data'!H83)&gt;O$3,5,ROUND(5-(O$3-LOG('Crisis Indicator Data'!H83))/(O$3-O$4)*5,1)))))</f>
        <v>2.8</v>
      </c>
      <c r="P86" s="143">
        <f>IF('Crisis Indicator Data'!H83="x","x",'Crisis Indicator Data'!H83/'Crisis Indicator Data'!G83)</f>
        <v>0.62210897687181499</v>
      </c>
      <c r="Q86" s="238">
        <f t="shared" si="31"/>
        <v>3.1</v>
      </c>
      <c r="R86" s="238">
        <f t="shared" si="32"/>
        <v>2.95</v>
      </c>
      <c r="S86" s="238">
        <f>IF('Crisis Indicator Data'!I83="x","x",IF('Crisis Indicator Data'!I83=0,0,IF(LOG('Crisis Indicator Data'!I83)&lt;S$4,0,IF(LOG('Crisis Indicator Data'!I83)&gt;S$3,5,ROUND(5-(S$3-LOG('Crisis Indicator Data'!I83))/(S$3-S$4)*5,1)))))</f>
        <v>0</v>
      </c>
      <c r="T86" s="143">
        <f>IF('Crisis Indicator Data'!H83="x","x",IF('Crisis Indicator Data'!I83="x","x",'Crisis Indicator Data'!I83/'Crisis Indicator Data'!H83))</f>
        <v>0</v>
      </c>
      <c r="U86" s="238">
        <f t="shared" si="33"/>
        <v>0</v>
      </c>
      <c r="V86" s="238">
        <f t="shared" si="34"/>
        <v>0</v>
      </c>
      <c r="W86" s="238">
        <f>IF('Crisis Indicator Data'!L83="x","x",IF('Crisis Indicator Data'!L83=0,0,IF(LOG('Crisis Indicator Data'!L83)&lt;W$4,0,IF(LOG('Crisis Indicator Data'!L83)&gt;W$3,5,ROUND(5-(W$3-LOG('Crisis Indicator Data'!L83))/(W$3-W$4)*5,1)))))</f>
        <v>0</v>
      </c>
      <c r="X86" s="245">
        <f>IF(OR('Crisis Indicator Data'!L83="x",'Crisis Indicator Data'!H83="x"),"x",'Crisis Indicator Data'!L83/'Crisis Indicator Data'!H83)</f>
        <v>0</v>
      </c>
      <c r="Y86" s="238">
        <f t="shared" si="35"/>
        <v>0</v>
      </c>
      <c r="Z86" s="238">
        <f t="shared" si="36"/>
        <v>0</v>
      </c>
      <c r="AA86" s="238">
        <f t="shared" si="37"/>
        <v>0</v>
      </c>
      <c r="AB86" s="246">
        <f t="shared" si="38"/>
        <v>1.7</v>
      </c>
    </row>
    <row r="87" spans="1:28" x14ac:dyDescent="0.25">
      <c r="A87" s="147" t="str">
        <f>'Crisis Indicator Data'!A84</f>
        <v>Multiple crises in Niger</v>
      </c>
      <c r="B87" s="148" t="str">
        <f>'Crisis Indicator Data'!B84</f>
        <v>Conflict,Displacement</v>
      </c>
      <c r="C87" s="148" t="str">
        <f>'Crisis Indicator Data'!C84</f>
        <v>NER001</v>
      </c>
      <c r="D87" s="148" t="str">
        <f>'Crisis Indicator Data'!D84</f>
        <v>Niger</v>
      </c>
      <c r="E87" s="149" t="str">
        <f>'Crisis Indicator Data'!E84</f>
        <v>NER</v>
      </c>
      <c r="F87" s="244">
        <f>IF('Crisis Indicator Data'!F84="x","x",IF(LOG('Crisis Indicator Data'!F84)&lt;F$4,0,IF(LOG('Crisis Indicator Data'!F84)&gt;F$3,5,ROUND(5-(F$3-LOG('Crisis Indicator Data'!F84))/(F$3-F$4)*5,1))))</f>
        <v>5</v>
      </c>
      <c r="G87" s="143">
        <f>IF('Crisis Indicator Data'!F84="x","x",IF(LEN(E87)&gt;3,('Crisis Indicator Data'!F84/VLOOKUP('Impact of the crisis'!$C87,'Regional Crises'!$B$1:$R$66,4,FALSE)),'Crisis Indicator Data'!F84/VLOOKUP('Impact of the crisis'!$E87,'Country Indicator Data'!$B$4:$P$300,15,FALSE)))</f>
        <v>1.0002368358727403</v>
      </c>
      <c r="H87" s="238">
        <f t="shared" si="26"/>
        <v>5</v>
      </c>
      <c r="I87" s="238">
        <f t="shared" si="27"/>
        <v>5</v>
      </c>
      <c r="J87" s="238">
        <f>IF('Crisis Indicator Data'!G84="x","x",IF(LOG('Crisis Indicator Data'!G84)&lt;J$4,0,IF(LOG('Crisis Indicator Data'!G84)&gt;J$3,5,ROUND(5-(J$3-LOG('Crisis Indicator Data'!G84))/(J$3-J$4)*5,1))))</f>
        <v>4.7</v>
      </c>
      <c r="K87" s="143">
        <f>IF('Crisis Indicator Data'!G84="x","x",IF(LEN(E87)&gt;3,('Crisis Indicator Data'!G84/VLOOKUP('Impact of the crisis'!$C87,'Regional Crises'!$B$1:$R$66,5,FALSE)),'Crisis Indicator Data'!G84/VLOOKUP('Impact of the crisis'!$E87,'Country Indicator Data'!$B$4:$P$300,14,FALSE)))</f>
        <v>1</v>
      </c>
      <c r="L87" s="238">
        <f t="shared" si="28"/>
        <v>5</v>
      </c>
      <c r="M87" s="238">
        <f t="shared" si="29"/>
        <v>4.8499999999999996</v>
      </c>
      <c r="N87" s="238">
        <f t="shared" si="30"/>
        <v>4.9000000000000004</v>
      </c>
      <c r="O87" s="238">
        <f>IF('Crisis Indicator Data'!H84="x","x",IF('Crisis Indicator Data'!H84=0,0,IF(LOG('Crisis Indicator Data'!H84)&lt;O$4,0,IF(LOG('Crisis Indicator Data'!H84)&gt;O$3,5,ROUND(5-(O$3-LOG('Crisis Indicator Data'!H84))/(O$3-O$4)*5,1)))))</f>
        <v>4.2</v>
      </c>
      <c r="P87" s="143">
        <f>IF('Crisis Indicator Data'!H84="x","x",'Crisis Indicator Data'!H84/'Crisis Indicator Data'!G84)</f>
        <v>0.38076923076923075</v>
      </c>
      <c r="Q87" s="238">
        <f t="shared" si="31"/>
        <v>1.9</v>
      </c>
      <c r="R87" s="238">
        <f t="shared" si="32"/>
        <v>3.05</v>
      </c>
      <c r="S87" s="238">
        <f>IF('Crisis Indicator Data'!I84="x","x",IF('Crisis Indicator Data'!I84=0,0,IF(LOG('Crisis Indicator Data'!I84)&lt;S$4,0,IF(LOG('Crisis Indicator Data'!I84)&gt;S$3,5,ROUND(5-(S$3-LOG('Crisis Indicator Data'!I84))/(S$3-S$4)*5,1)))))</f>
        <v>4.0999999999999996</v>
      </c>
      <c r="T87" s="143">
        <f>IF('Crisis Indicator Data'!H84="x","x",IF('Crisis Indicator Data'!I84="x","x",'Crisis Indicator Data'!I84/'Crisis Indicator Data'!H84))</f>
        <v>7.2323232323232317E-2</v>
      </c>
      <c r="U87" s="238">
        <f t="shared" si="33"/>
        <v>2.4</v>
      </c>
      <c r="V87" s="238">
        <f t="shared" si="34"/>
        <v>3.3</v>
      </c>
      <c r="W87" s="238">
        <f>IF('Crisis Indicator Data'!L84="x","x",IF('Crisis Indicator Data'!L84=0,0,IF(LOG('Crisis Indicator Data'!L84)&lt;W$4,0,IF(LOG('Crisis Indicator Data'!L84)&gt;W$3,5,ROUND(5-(W$3-LOG('Crisis Indicator Data'!L84))/(W$3-W$4)*5,1)))))</f>
        <v>3.6</v>
      </c>
      <c r="X87" s="245">
        <f>IF(OR('Crisis Indicator Data'!L84="x",'Crisis Indicator Data'!H84="x"),"x",'Crisis Indicator Data'!L84/'Crisis Indicator Data'!H84)</f>
        <v>3.6060606060606063E-5</v>
      </c>
      <c r="Y87" s="238">
        <f t="shared" si="35"/>
        <v>1.8</v>
      </c>
      <c r="Z87" s="238">
        <f t="shared" si="36"/>
        <v>2.7</v>
      </c>
      <c r="AA87" s="238">
        <f t="shared" si="37"/>
        <v>3</v>
      </c>
      <c r="AB87" s="246">
        <f t="shared" si="38"/>
        <v>3</v>
      </c>
    </row>
    <row r="88" spans="1:28" x14ac:dyDescent="0.25">
      <c r="A88" s="147" t="str">
        <f>'Crisis Indicator Data'!A85</f>
        <v>Boko Haram in Niger</v>
      </c>
      <c r="B88" s="148" t="str">
        <f>'Crisis Indicator Data'!B85</f>
        <v>Conflict</v>
      </c>
      <c r="C88" s="148" t="str">
        <f>'Crisis Indicator Data'!C85</f>
        <v>NER002</v>
      </c>
      <c r="D88" s="148" t="str">
        <f>'Crisis Indicator Data'!D85</f>
        <v>Niger</v>
      </c>
      <c r="E88" s="149" t="str">
        <f>'Crisis Indicator Data'!E85</f>
        <v>NER</v>
      </c>
      <c r="F88" s="244">
        <f>IF('Crisis Indicator Data'!F85="x","x",IF(LOG('Crisis Indicator Data'!F85)&lt;F$4,0,IF(LOG('Crisis Indicator Data'!F85)&gt;F$3,5,ROUND(5-(F$3-LOG('Crisis Indicator Data'!F85))/(F$3-F$4)*5,1))))</f>
        <v>3.7</v>
      </c>
      <c r="G88" s="143">
        <f>IF('Crisis Indicator Data'!F85="x","x",IF(LEN(E88)&gt;3,('Crisis Indicator Data'!F85/VLOOKUP('Impact of the crisis'!$C88,'Regional Crises'!$B$1:$R$66,4,FALSE)),'Crisis Indicator Data'!F85/VLOOKUP('Impact of the crisis'!$E88,'Country Indicator Data'!$B$4:$P$300,15,FALSE)))</f>
        <v>0.12386989816057473</v>
      </c>
      <c r="H88" s="238">
        <f t="shared" si="26"/>
        <v>0.5</v>
      </c>
      <c r="I88" s="238">
        <f t="shared" si="27"/>
        <v>2.1</v>
      </c>
      <c r="J88" s="238">
        <f>IF('Crisis Indicator Data'!G85="x","x",IF(LOG('Crisis Indicator Data'!G85)&lt;J$4,0,IF(LOG('Crisis Indicator Data'!G85)&gt;J$3,5,ROUND(5-(J$3-LOG('Crisis Indicator Data'!G85))/(J$3-J$4)*5,1))))</f>
        <v>0</v>
      </c>
      <c r="K88" s="143">
        <f>IF('Crisis Indicator Data'!G85="x","x",IF(LEN(E88)&gt;3,('Crisis Indicator Data'!G85/VLOOKUP('Impact of the crisis'!$C88,'Regional Crises'!$B$1:$R$66,5,FALSE)),'Crisis Indicator Data'!G85/VLOOKUP('Impact of the crisis'!$E88,'Country Indicator Data'!$B$4:$P$300,14,FALSE)))</f>
        <v>2.5192307692307691E-2</v>
      </c>
      <c r="L88" s="238">
        <f t="shared" si="28"/>
        <v>0.1</v>
      </c>
      <c r="M88" s="238">
        <f t="shared" si="29"/>
        <v>0.05</v>
      </c>
      <c r="N88" s="238">
        <f t="shared" si="30"/>
        <v>1.2</v>
      </c>
      <c r="O88" s="238">
        <f>IF('Crisis Indicator Data'!H85="x","x",IF('Crisis Indicator Data'!H85=0,0,IF(LOG('Crisis Indicator Data'!H85)&lt;O$4,0,IF(LOG('Crisis Indicator Data'!H85)&gt;O$3,5,ROUND(5-(O$3-LOG('Crisis Indicator Data'!H85))/(O$3-O$4)*5,1)))))</f>
        <v>2.2000000000000002</v>
      </c>
      <c r="P88" s="143">
        <f>IF('Crisis Indicator Data'!H85="x","x",'Crisis Indicator Data'!H85/'Crisis Indicator Data'!G85)</f>
        <v>1</v>
      </c>
      <c r="Q88" s="238">
        <f t="shared" si="31"/>
        <v>5</v>
      </c>
      <c r="R88" s="238">
        <f t="shared" si="32"/>
        <v>3.6</v>
      </c>
      <c r="S88" s="238">
        <f>IF('Crisis Indicator Data'!I85="x","x",IF('Crisis Indicator Data'!I85=0,0,IF(LOG('Crisis Indicator Data'!I85)&lt;S$4,0,IF(LOG('Crisis Indicator Data'!I85)&gt;S$3,5,ROUND(5-(S$3-LOG('Crisis Indicator Data'!I85))/(S$3-S$4)*5,1)))))</f>
        <v>3.6</v>
      </c>
      <c r="T88" s="143">
        <f>IF('Crisis Indicator Data'!H85="x","x",IF('Crisis Indicator Data'!I85="x","x",'Crisis Indicator Data'!I85/'Crisis Indicator Data'!H85))</f>
        <v>0.4870229007633588</v>
      </c>
      <c r="U88" s="238">
        <f t="shared" si="33"/>
        <v>5</v>
      </c>
      <c r="V88" s="238">
        <f t="shared" si="34"/>
        <v>4.3</v>
      </c>
      <c r="W88" s="238">
        <f>IF('Crisis Indicator Data'!L85="x","x",IF('Crisis Indicator Data'!L85=0,0,IF(LOG('Crisis Indicator Data'!L85)&lt;W$4,0,IF(LOG('Crisis Indicator Data'!L85)&gt;W$3,5,ROUND(5-(W$3-LOG('Crisis Indicator Data'!L85))/(W$3-W$4)*5,1)))))</f>
        <v>3</v>
      </c>
      <c r="X88" s="245">
        <f>IF(OR('Crisis Indicator Data'!L85="x",'Crisis Indicator Data'!H85="x"),"x",'Crisis Indicator Data'!L85/'Crisis Indicator Data'!H85)</f>
        <v>1.8167938931297711E-4</v>
      </c>
      <c r="Y88" s="238">
        <f t="shared" si="35"/>
        <v>5</v>
      </c>
      <c r="Z88" s="238">
        <f t="shared" si="36"/>
        <v>4</v>
      </c>
      <c r="AA88" s="238">
        <f t="shared" si="37"/>
        <v>4.2</v>
      </c>
      <c r="AB88" s="246">
        <f t="shared" si="38"/>
        <v>3.9</v>
      </c>
    </row>
    <row r="89" spans="1:28" x14ac:dyDescent="0.25">
      <c r="A89" s="147" t="str">
        <f>'Crisis Indicator Data'!A86</f>
        <v>Mali/Burkina Faso conflict</v>
      </c>
      <c r="B89" s="148" t="str">
        <f>'Crisis Indicator Data'!B86</f>
        <v>Conflict</v>
      </c>
      <c r="C89" s="148" t="str">
        <f>'Crisis Indicator Data'!C86</f>
        <v>NER003</v>
      </c>
      <c r="D89" s="148" t="str">
        <f>'Crisis Indicator Data'!D86</f>
        <v>Niger</v>
      </c>
      <c r="E89" s="149" t="str">
        <f>'Crisis Indicator Data'!E86</f>
        <v>NER</v>
      </c>
      <c r="F89" s="244">
        <f>IF('Crisis Indicator Data'!F86="x","x",IF(LOG('Crisis Indicator Data'!F86)&lt;F$4,0,IF(LOG('Crisis Indicator Data'!F86)&gt;F$3,5,ROUND(5-(F$3-LOG('Crisis Indicator Data'!F86))/(F$3-F$4)*5,1))))</f>
        <v>3.9</v>
      </c>
      <c r="G89" s="143">
        <f>IF('Crisis Indicator Data'!F86="x","x",IF(LEN(E89)&gt;3,('Crisis Indicator Data'!F86/VLOOKUP('Impact of the crisis'!$C89,'Regional Crises'!$B$1:$R$66,4,FALSE)),'Crisis Indicator Data'!F86/VLOOKUP('Impact of the crisis'!$E89,'Country Indicator Data'!$B$4:$P$300,15,FALSE)))</f>
        <v>0.1662587826636141</v>
      </c>
      <c r="H89" s="238">
        <f t="shared" si="26"/>
        <v>0.7</v>
      </c>
      <c r="I89" s="238">
        <f t="shared" si="27"/>
        <v>2.2999999999999998</v>
      </c>
      <c r="J89" s="238">
        <f>IF('Crisis Indicator Data'!G86="x","x",IF(LOG('Crisis Indicator Data'!G86)&lt;J$4,0,IF(LOG('Crisis Indicator Data'!G86)&gt;J$3,5,ROUND(5-(J$3-LOG('Crisis Indicator Data'!G86))/(J$3-J$4)*5,1))))</f>
        <v>2.6</v>
      </c>
      <c r="K89" s="143">
        <f>IF('Crisis Indicator Data'!G86="x","x",IF(LEN(E89)&gt;3,('Crisis Indicator Data'!G86/VLOOKUP('Impact of the crisis'!$C89,'Regional Crises'!$B$1:$R$66,5,FALSE)),'Crisis Indicator Data'!G86/VLOOKUP('Impact of the crisis'!$E89,'Country Indicator Data'!$B$4:$P$300,14,FALSE)))</f>
        <v>0.2326923076923077</v>
      </c>
      <c r="L89" s="238">
        <f t="shared" si="28"/>
        <v>1.1000000000000001</v>
      </c>
      <c r="M89" s="238">
        <f t="shared" si="29"/>
        <v>1.85</v>
      </c>
      <c r="N89" s="238">
        <f t="shared" si="30"/>
        <v>2.1</v>
      </c>
      <c r="O89" s="238">
        <f>IF('Crisis Indicator Data'!H86="x","x",IF('Crisis Indicator Data'!H86=0,0,IF(LOG('Crisis Indicator Data'!H86)&lt;O$4,0,IF(LOG('Crisis Indicator Data'!H86)&gt;O$3,5,ROUND(5-(O$3-LOG('Crisis Indicator Data'!H86))/(O$3-O$4)*5,1)))))</f>
        <v>3.1</v>
      </c>
      <c r="P89" s="143">
        <f>IF('Crisis Indicator Data'!H86="x","x",'Crisis Indicator Data'!H86/'Crisis Indicator Data'!G86)</f>
        <v>0.39834710743801655</v>
      </c>
      <c r="Q89" s="238">
        <f t="shared" si="31"/>
        <v>2</v>
      </c>
      <c r="R89" s="238">
        <f t="shared" si="32"/>
        <v>2.5499999999999998</v>
      </c>
      <c r="S89" s="238">
        <f>IF('Crisis Indicator Data'!I86="x","x",IF('Crisis Indicator Data'!I86=0,0,IF(LOG('Crisis Indicator Data'!I86)&lt;S$4,0,IF(LOG('Crisis Indicator Data'!I86)&gt;S$3,5,ROUND(5-(S$3-LOG('Crisis Indicator Data'!I86))/(S$3-S$4)*5,1)))))</f>
        <v>3.6</v>
      </c>
      <c r="T89" s="143">
        <f>IF('Crisis Indicator Data'!H86="x","x",IF('Crisis Indicator Data'!I86="x","x",'Crisis Indicator Data'!I86/'Crisis Indicator Data'!H86))</f>
        <v>0.12697095435684647</v>
      </c>
      <c r="U89" s="238">
        <f t="shared" si="33"/>
        <v>4.2</v>
      </c>
      <c r="V89" s="238">
        <f t="shared" si="34"/>
        <v>3.9</v>
      </c>
      <c r="W89" s="238">
        <f>IF('Crisis Indicator Data'!L86="x","x",IF('Crisis Indicator Data'!L86=0,0,IF(LOG('Crisis Indicator Data'!L86)&lt;W$4,0,IF(LOG('Crisis Indicator Data'!L86)&gt;W$3,5,ROUND(5-(W$3-LOG('Crisis Indicator Data'!L86))/(W$3-W$4)*5,1)))))</f>
        <v>3.4</v>
      </c>
      <c r="X89" s="245">
        <f>IF(OR('Crisis Indicator Data'!L86="x",'Crisis Indicator Data'!H86="x"),"x",'Crisis Indicator Data'!L86/'Crisis Indicator Data'!H86)</f>
        <v>9.9170124481327807E-5</v>
      </c>
      <c r="Y89" s="238">
        <f t="shared" si="35"/>
        <v>5</v>
      </c>
      <c r="Z89" s="238">
        <f t="shared" si="36"/>
        <v>4.2</v>
      </c>
      <c r="AA89" s="238">
        <f t="shared" si="37"/>
        <v>4.0999999999999996</v>
      </c>
      <c r="AB89" s="246">
        <f t="shared" si="38"/>
        <v>3.4</v>
      </c>
    </row>
    <row r="90" spans="1:28" x14ac:dyDescent="0.25">
      <c r="A90" s="147" t="str">
        <f>'Crisis Indicator Data'!A87</f>
        <v>Nigerian Refugees</v>
      </c>
      <c r="B90" s="148" t="str">
        <f>'Crisis Indicator Data'!B87</f>
        <v>Displacement</v>
      </c>
      <c r="C90" s="148" t="str">
        <f>'Crisis Indicator Data'!C87</f>
        <v>NER004</v>
      </c>
      <c r="D90" s="148" t="str">
        <f>'Crisis Indicator Data'!D87</f>
        <v>Niger</v>
      </c>
      <c r="E90" s="149" t="str">
        <f>'Crisis Indicator Data'!E87</f>
        <v>NER</v>
      </c>
      <c r="F90" s="244">
        <f>IF('Crisis Indicator Data'!F87="x","x",IF(LOG('Crisis Indicator Data'!F87)&lt;F$4,0,IF(LOG('Crisis Indicator Data'!F87)&gt;F$3,5,ROUND(5-(F$3-LOG('Crisis Indicator Data'!F87))/(F$3-F$4)*5,1))))</f>
        <v>1.6</v>
      </c>
      <c r="G90" s="143">
        <f>IF('Crisis Indicator Data'!F87="x","x",IF(LEN(E90)&gt;3,('Crisis Indicator Data'!F87/VLOOKUP('Impact of the crisis'!$C90,'Regional Crises'!$B$1:$R$66,4,FALSE)),'Crisis Indicator Data'!F87/VLOOKUP('Impact of the crisis'!$E90,'Country Indicator Data'!$B$4:$P$300,15,FALSE)))</f>
        <v>6.8019262650982869E-3</v>
      </c>
      <c r="H90" s="238">
        <f t="shared" si="26"/>
        <v>0</v>
      </c>
      <c r="I90" s="238">
        <f t="shared" si="27"/>
        <v>0.8</v>
      </c>
      <c r="J90" s="238">
        <f>IF('Crisis Indicator Data'!G87="x","x",IF(LOG('Crisis Indicator Data'!G87)&lt;J$4,0,IF(LOG('Crisis Indicator Data'!G87)&gt;J$3,5,ROUND(5-(J$3-LOG('Crisis Indicator Data'!G87))/(J$3-J$4)*5,1))))</f>
        <v>2.1</v>
      </c>
      <c r="K90" s="143">
        <f>IF('Crisis Indicator Data'!G87="x","x",IF(LEN(E90)&gt;3,('Crisis Indicator Data'!G87/VLOOKUP('Impact of the crisis'!$C90,'Regional Crises'!$B$1:$R$66,5,FALSE)),'Crisis Indicator Data'!G87/VLOOKUP('Impact of the crisis'!$E90,'Country Indicator Data'!$B$4:$P$300,14,FALSE)))</f>
        <v>0.16765384615384615</v>
      </c>
      <c r="L90" s="238">
        <f t="shared" si="28"/>
        <v>0.8</v>
      </c>
      <c r="M90" s="238">
        <f t="shared" si="29"/>
        <v>1.4500000000000002</v>
      </c>
      <c r="N90" s="238">
        <f t="shared" si="30"/>
        <v>1.1000000000000001</v>
      </c>
      <c r="O90" s="238">
        <f>IF('Crisis Indicator Data'!H87="x","x",IF('Crisis Indicator Data'!H87=0,0,IF(LOG('Crisis Indicator Data'!H87)&lt;O$4,0,IF(LOG('Crisis Indicator Data'!H87)&gt;O$3,5,ROUND(5-(O$3-LOG('Crisis Indicator Data'!H87))/(O$3-O$4)*5,1)))))</f>
        <v>2.5</v>
      </c>
      <c r="P90" s="143">
        <f>IF('Crisis Indicator Data'!H87="x","x",'Crisis Indicator Data'!H87/'Crisis Indicator Data'!G87)</f>
        <v>0.21954576737783896</v>
      </c>
      <c r="Q90" s="238">
        <f t="shared" si="31"/>
        <v>1.1000000000000001</v>
      </c>
      <c r="R90" s="238">
        <f t="shared" si="32"/>
        <v>1.8</v>
      </c>
      <c r="S90" s="238">
        <f>IF('Crisis Indicator Data'!I87="x","x",IF('Crisis Indicator Data'!I87=0,0,IF(LOG('Crisis Indicator Data'!I87)&lt;S$4,0,IF(LOG('Crisis Indicator Data'!I87)&gt;S$3,5,ROUND(5-(S$3-LOG('Crisis Indicator Data'!I87))/(S$3-S$4)*5,1)))))</f>
        <v>2.7</v>
      </c>
      <c r="T90" s="143">
        <f>IF('Crisis Indicator Data'!H87="x","x",IF('Crisis Indicator Data'!I87="x","x",'Crisis Indicator Data'!I87/'Crisis Indicator Data'!H87))</f>
        <v>7.9414838035527693E-2</v>
      </c>
      <c r="U90" s="238">
        <f t="shared" si="33"/>
        <v>2.6</v>
      </c>
      <c r="V90" s="238">
        <f t="shared" si="34"/>
        <v>2.7</v>
      </c>
      <c r="W90" s="238">
        <f>IF('Crisis Indicator Data'!L87="x","x",IF('Crisis Indicator Data'!L87=0,0,IF(LOG('Crisis Indicator Data'!L87)&lt;W$4,0,IF(LOG('Crisis Indicator Data'!L87)&gt;W$3,5,ROUND(5-(W$3-LOG('Crisis Indicator Data'!L87))/(W$3-W$4)*5,1)))))</f>
        <v>2</v>
      </c>
      <c r="X90" s="245">
        <f>IF(OR('Crisis Indicator Data'!L87="x",'Crisis Indicator Data'!H87="x"),"x",'Crisis Indicator Data'!L87/'Crisis Indicator Data'!H87)</f>
        <v>2.6123301985370951E-5</v>
      </c>
      <c r="Y90" s="238">
        <f t="shared" si="35"/>
        <v>1.3</v>
      </c>
      <c r="Z90" s="238">
        <f t="shared" si="36"/>
        <v>1.7</v>
      </c>
      <c r="AA90" s="238">
        <f t="shared" si="37"/>
        <v>2.2000000000000002</v>
      </c>
      <c r="AB90" s="246">
        <f t="shared" si="38"/>
        <v>2</v>
      </c>
    </row>
    <row r="91" spans="1:28" x14ac:dyDescent="0.25">
      <c r="A91" s="147" t="str">
        <f>'Crisis Indicator Data'!A88</f>
        <v>Complex crisis in Nigeria</v>
      </c>
      <c r="B91" s="148" t="str">
        <f>'Crisis Indicator Data'!B88</f>
        <v>Conflict,Displacement,Violence</v>
      </c>
      <c r="C91" s="148" t="str">
        <f>'Crisis Indicator Data'!C88</f>
        <v>NGA001</v>
      </c>
      <c r="D91" s="148" t="str">
        <f>'Crisis Indicator Data'!D88</f>
        <v>Nigeria</v>
      </c>
      <c r="E91" s="149" t="str">
        <f>'Crisis Indicator Data'!E88</f>
        <v>NGA</v>
      </c>
      <c r="F91" s="244">
        <f>IF('Crisis Indicator Data'!F88="x","x",IF(LOG('Crisis Indicator Data'!F88)&lt;F$4,0,IF(LOG('Crisis Indicator Data'!F88)&gt;F$3,5,ROUND(5-(F$3-LOG('Crisis Indicator Data'!F88))/(F$3-F$4)*5,1))))</f>
        <v>4.9000000000000004</v>
      </c>
      <c r="G91" s="143">
        <f>IF('Crisis Indicator Data'!F88="x","x",IF(LEN(E91)&gt;3,('Crisis Indicator Data'!F88/VLOOKUP('Impact of the crisis'!$C91,'Regional Crises'!$B$1:$R$66,4,FALSE)),'Crisis Indicator Data'!F88/VLOOKUP('Impact of the crisis'!$E91,'Country Indicator Data'!$B$4:$P$300,15,FALSE)))</f>
        <v>1</v>
      </c>
      <c r="H91" s="238">
        <f t="shared" si="26"/>
        <v>5</v>
      </c>
      <c r="I91" s="238">
        <f t="shared" si="27"/>
        <v>4.95</v>
      </c>
      <c r="J91" s="238">
        <f>IF('Crisis Indicator Data'!G88="x","x",IF(LOG('Crisis Indicator Data'!G88)&lt;J$4,0,IF(LOG('Crisis Indicator Data'!G88)&gt;J$3,5,ROUND(5-(J$3-LOG('Crisis Indicator Data'!G88))/(J$3-J$4)*5,1))))</f>
        <v>5</v>
      </c>
      <c r="K91" s="143">
        <f>IF('Crisis Indicator Data'!G88="x","x",IF(LEN(E91)&gt;3,('Crisis Indicator Data'!G88/VLOOKUP('Impact of the crisis'!$C91,'Regional Crises'!$B$1:$R$66,5,FALSE)),'Crisis Indicator Data'!G88/VLOOKUP('Impact of the crisis'!$E91,'Country Indicator Data'!$B$4:$P$300,14,FALSE)))</f>
        <v>1</v>
      </c>
      <c r="L91" s="238">
        <f t="shared" si="28"/>
        <v>5</v>
      </c>
      <c r="M91" s="238">
        <f t="shared" si="29"/>
        <v>5</v>
      </c>
      <c r="N91" s="238">
        <f t="shared" si="30"/>
        <v>5</v>
      </c>
      <c r="O91" s="238">
        <f>IF('Crisis Indicator Data'!H88="x","x",IF('Crisis Indicator Data'!H88=0,0,IF(LOG('Crisis Indicator Data'!H88)&lt;O$4,0,IF(LOG('Crisis Indicator Data'!H88)&gt;O$3,5,ROUND(5-(O$3-LOG('Crisis Indicator Data'!H88))/(O$3-O$4)*5,1)))))</f>
        <v>4.9000000000000004</v>
      </c>
      <c r="P91" s="143">
        <f>IF('Crisis Indicator Data'!H88="x","x",'Crisis Indicator Data'!H88/'Crisis Indicator Data'!G88)</f>
        <v>0.12158404884044759</v>
      </c>
      <c r="Q91" s="238">
        <f t="shared" si="31"/>
        <v>0.6</v>
      </c>
      <c r="R91" s="238">
        <f t="shared" si="32"/>
        <v>2.75</v>
      </c>
      <c r="S91" s="238">
        <f>IF('Crisis Indicator Data'!I88="x","x",IF('Crisis Indicator Data'!I88=0,0,IF(LOG('Crisis Indicator Data'!I88)&lt;S$4,0,IF(LOG('Crisis Indicator Data'!I88)&gt;S$3,5,ROUND(5-(S$3-LOG('Crisis Indicator Data'!I88))/(S$3-S$4)*5,1)))))</f>
        <v>5</v>
      </c>
      <c r="T91" s="143">
        <f>IF('Crisis Indicator Data'!H88="x","x",IF('Crisis Indicator Data'!I88="x","x",'Crisis Indicator Data'!I88/'Crisis Indicator Data'!H88))</f>
        <v>0.25464448257852718</v>
      </c>
      <c r="U91" s="238">
        <f t="shared" si="33"/>
        <v>5</v>
      </c>
      <c r="V91" s="238">
        <f t="shared" si="34"/>
        <v>5</v>
      </c>
      <c r="W91" s="238">
        <f>IF('Crisis Indicator Data'!L88="x","x",IF('Crisis Indicator Data'!L88=0,0,IF(LOG('Crisis Indicator Data'!L88)&lt;W$4,0,IF(LOG('Crisis Indicator Data'!L88)&gt;W$3,5,ROUND(5-(W$3-LOG('Crisis Indicator Data'!L88))/(W$3-W$4)*5,1)))))</f>
        <v>5</v>
      </c>
      <c r="X91" s="245">
        <f>IF(OR('Crisis Indicator Data'!L88="x",'Crisis Indicator Data'!H88="x"),"x",'Crisis Indicator Data'!L88/'Crisis Indicator Data'!H88)</f>
        <v>1.9760501380287996E-4</v>
      </c>
      <c r="Y91" s="238">
        <f t="shared" si="35"/>
        <v>5</v>
      </c>
      <c r="Z91" s="238">
        <f t="shared" si="36"/>
        <v>5</v>
      </c>
      <c r="AA91" s="238">
        <f t="shared" si="37"/>
        <v>5</v>
      </c>
      <c r="AB91" s="246">
        <f t="shared" si="38"/>
        <v>4.2</v>
      </c>
    </row>
    <row r="92" spans="1:28" x14ac:dyDescent="0.25">
      <c r="A92" s="147" t="str">
        <f>'Crisis Indicator Data'!A89</f>
        <v>Middle belt conflict</v>
      </c>
      <c r="B92" s="148" t="str">
        <f>'Crisis Indicator Data'!B89</f>
        <v>Violence</v>
      </c>
      <c r="C92" s="148" t="str">
        <f>'Crisis Indicator Data'!C89</f>
        <v>NGA003</v>
      </c>
      <c r="D92" s="148" t="str">
        <f>'Crisis Indicator Data'!D89</f>
        <v>Nigeria</v>
      </c>
      <c r="E92" s="149" t="str">
        <f>'Crisis Indicator Data'!E89</f>
        <v>NGA</v>
      </c>
      <c r="F92" s="244">
        <f>IF('Crisis Indicator Data'!F89="x","x",IF(LOG('Crisis Indicator Data'!F89)&lt;F$4,0,IF(LOG('Crisis Indicator Data'!F89)&gt;F$3,5,ROUND(5-(F$3-LOG('Crisis Indicator Data'!F89))/(F$3-F$4)*5,1))))</f>
        <v>3.6</v>
      </c>
      <c r="G92" s="143">
        <f>IF('Crisis Indicator Data'!F89="x","x",IF(LEN(E92)&gt;3,('Crisis Indicator Data'!F89/VLOOKUP('Impact of the crisis'!$C92,'Regional Crises'!$B$1:$R$66,4,FALSE)),'Crisis Indicator Data'!F89/VLOOKUP('Impact of the crisis'!$E92,'Country Indicator Data'!$B$4:$P$300,15,FALSE)))</f>
        <v>0.15697047553169297</v>
      </c>
      <c r="H92" s="238">
        <f t="shared" si="26"/>
        <v>0.7</v>
      </c>
      <c r="I92" s="238">
        <f t="shared" si="27"/>
        <v>2.15</v>
      </c>
      <c r="J92" s="238">
        <f>IF('Crisis Indicator Data'!G89="x","x",IF(LOG('Crisis Indicator Data'!G89)&lt;J$4,0,IF(LOG('Crisis Indicator Data'!G89)&gt;J$3,5,ROUND(5-(J$3-LOG('Crisis Indicator Data'!G89))/(J$3-J$4)*5,1))))</f>
        <v>4</v>
      </c>
      <c r="K92" s="143">
        <f>IF('Crisis Indicator Data'!G89="x","x",IF(LEN(E92)&gt;3,('Crisis Indicator Data'!G89/VLOOKUP('Impact of the crisis'!$C92,'Regional Crises'!$B$1:$R$66,5,FALSE)),'Crisis Indicator Data'!G89/VLOOKUP('Impact of the crisis'!$E92,'Country Indicator Data'!$B$4:$P$300,14,FALSE)))</f>
        <v>7.0448535648356028E-2</v>
      </c>
      <c r="L92" s="238">
        <f t="shared" si="28"/>
        <v>0.3</v>
      </c>
      <c r="M92" s="238">
        <f t="shared" si="29"/>
        <v>2.15</v>
      </c>
      <c r="N92" s="238">
        <f t="shared" si="30"/>
        <v>2.2000000000000002</v>
      </c>
      <c r="O92" s="238">
        <f>IF('Crisis Indicator Data'!H89="x","x",IF('Crisis Indicator Data'!H89=0,0,IF(LOG('Crisis Indicator Data'!H89)&lt;O$4,0,IF(LOG('Crisis Indicator Data'!H89)&gt;O$3,5,ROUND(5-(O$3-LOG('Crisis Indicator Data'!H89))/(O$3-O$4)*5,1)))))</f>
        <v>2.9</v>
      </c>
      <c r="P92" s="143">
        <f>IF('Crisis Indicator Data'!H89="x","x",'Crisis Indicator Data'!H89/'Crisis Indicator Data'!G89)</f>
        <v>0.1091939222250837</v>
      </c>
      <c r="Q92" s="238">
        <f t="shared" si="31"/>
        <v>0.5</v>
      </c>
      <c r="R92" s="238">
        <f t="shared" si="32"/>
        <v>1.7</v>
      </c>
      <c r="S92" s="238">
        <f>IF('Crisis Indicator Data'!I89="x","x",IF('Crisis Indicator Data'!I89=0,0,IF(LOG('Crisis Indicator Data'!I89)&lt;S$4,0,IF(LOG('Crisis Indicator Data'!I89)&gt;S$3,5,ROUND(5-(S$3-LOG('Crisis Indicator Data'!I89))/(S$3-S$4)*5,1)))))</f>
        <v>3.9</v>
      </c>
      <c r="T92" s="143">
        <f>IF('Crisis Indicator Data'!H89="x","x",IF('Crisis Indicator Data'!I89="x","x",'Crisis Indicator Data'!I89/'Crisis Indicator Data'!H89))</f>
        <v>0.30719339622641512</v>
      </c>
      <c r="U92" s="238">
        <f t="shared" si="33"/>
        <v>5</v>
      </c>
      <c r="V92" s="238">
        <f t="shared" si="34"/>
        <v>4.5</v>
      </c>
      <c r="W92" s="238">
        <f>IF('Crisis Indicator Data'!L89="x","x",IF('Crisis Indicator Data'!L89=0,0,IF(LOG('Crisis Indicator Data'!L89)&lt;W$4,0,IF(LOG('Crisis Indicator Data'!L89)&gt;W$3,5,ROUND(5-(W$3-LOG('Crisis Indicator Data'!L89))/(W$3-W$4)*5,1)))))</f>
        <v>3.8</v>
      </c>
      <c r="X92" s="245">
        <f>IF(OR('Crisis Indicator Data'!L89="x",'Crisis Indicator Data'!H89="x"),"x",'Crisis Indicator Data'!L89/'Crisis Indicator Data'!H89)</f>
        <v>2.529481132075472E-4</v>
      </c>
      <c r="Y92" s="238">
        <f t="shared" si="35"/>
        <v>5</v>
      </c>
      <c r="Z92" s="238">
        <f t="shared" si="36"/>
        <v>4.4000000000000004</v>
      </c>
      <c r="AA92" s="238">
        <f t="shared" si="37"/>
        <v>4.5</v>
      </c>
      <c r="AB92" s="246">
        <f t="shared" si="38"/>
        <v>3.4</v>
      </c>
    </row>
    <row r="93" spans="1:28" x14ac:dyDescent="0.25">
      <c r="A93" s="147" t="str">
        <f>'Crisis Indicator Data'!A90</f>
        <v>Boko Haram crisis in Nigeria</v>
      </c>
      <c r="B93" s="148" t="str">
        <f>'Crisis Indicator Data'!B90</f>
        <v>Conflict,Displacement</v>
      </c>
      <c r="C93" s="148" t="str">
        <f>'Crisis Indicator Data'!C90</f>
        <v>NGA004</v>
      </c>
      <c r="D93" s="148" t="str">
        <f>'Crisis Indicator Data'!D90</f>
        <v>Nigeria</v>
      </c>
      <c r="E93" s="149" t="str">
        <f>'Crisis Indicator Data'!E90</f>
        <v>NGA</v>
      </c>
      <c r="F93" s="244">
        <f>IF('Crisis Indicator Data'!F90="x","x",IF(LOG('Crisis Indicator Data'!F90)&lt;F$4,0,IF(LOG('Crisis Indicator Data'!F90)&gt;F$3,5,ROUND(5-(F$3-LOG('Crisis Indicator Data'!F90))/(F$3-F$4)*5,1))))</f>
        <v>3.7</v>
      </c>
      <c r="G93" s="143">
        <f>IF('Crisis Indicator Data'!F90="x","x",IF(LEN(E93)&gt;3,('Crisis Indicator Data'!F90/VLOOKUP('Impact of the crisis'!$C93,'Regional Crises'!$B$1:$R$66,4,FALSE)),'Crisis Indicator Data'!F90/VLOOKUP('Impact of the crisis'!$E93,'Country Indicator Data'!$B$4:$P$300,15,FALSE)))</f>
        <v>0.17338954950206967</v>
      </c>
      <c r="H93" s="238">
        <f t="shared" si="26"/>
        <v>0.8</v>
      </c>
      <c r="I93" s="238">
        <f t="shared" si="27"/>
        <v>2.25</v>
      </c>
      <c r="J93" s="238">
        <f>IF('Crisis Indicator Data'!G90="x","x",IF(LOG('Crisis Indicator Data'!G90)&lt;J$4,0,IF(LOG('Crisis Indicator Data'!G90)&gt;J$3,5,ROUND(5-(J$3-LOG('Crisis Indicator Data'!G90))/(J$3-J$4)*5,1))))</f>
        <v>4</v>
      </c>
      <c r="K93" s="143">
        <f>IF('Crisis Indicator Data'!G90="x","x",IF(LEN(E93)&gt;3,('Crisis Indicator Data'!G90/VLOOKUP('Impact of the crisis'!$C93,'Regional Crises'!$B$1:$R$66,5,FALSE)),'Crisis Indicator Data'!G90/VLOOKUP('Impact of the crisis'!$E93,'Country Indicator Data'!$B$4:$P$300,14,FALSE)))</f>
        <v>7.2802565393494889E-2</v>
      </c>
      <c r="L93" s="238">
        <f t="shared" si="28"/>
        <v>0.3</v>
      </c>
      <c r="M93" s="238">
        <f t="shared" si="29"/>
        <v>2.15</v>
      </c>
      <c r="N93" s="238">
        <f t="shared" si="30"/>
        <v>2.2000000000000002</v>
      </c>
      <c r="O93" s="238">
        <f>IF('Crisis Indicator Data'!H90="x","x",IF('Crisis Indicator Data'!H90=0,0,IF(LOG('Crisis Indicator Data'!H90)&lt;O$4,0,IF(LOG('Crisis Indicator Data'!H90)&gt;O$3,5,ROUND(5-(O$3-LOG('Crisis Indicator Data'!H90))/(O$3-O$4)*5,1)))))</f>
        <v>4.5</v>
      </c>
      <c r="P93" s="143">
        <f>IF('Crisis Indicator Data'!H90="x","x",'Crisis Indicator Data'!H90/'Crisis Indicator Data'!G90)</f>
        <v>1</v>
      </c>
      <c r="Q93" s="238">
        <f t="shared" si="31"/>
        <v>5</v>
      </c>
      <c r="R93" s="238">
        <f t="shared" si="32"/>
        <v>4.75</v>
      </c>
      <c r="S93" s="238">
        <f>IF('Crisis Indicator Data'!I90="x","x",IF('Crisis Indicator Data'!I90=0,0,IF(LOG('Crisis Indicator Data'!I90)&lt;S$4,0,IF(LOG('Crisis Indicator Data'!I90)&gt;S$3,5,ROUND(5-(S$3-LOG('Crisis Indicator Data'!I90))/(S$3-S$4)*5,1)))))</f>
        <v>5</v>
      </c>
      <c r="T93" s="143">
        <f>IF('Crisis Indicator Data'!H90="x","x",IF('Crisis Indicator Data'!I90="x","x",'Crisis Indicator Data'!I90/'Crisis Indicator Data'!H90))</f>
        <v>0.26858139679770732</v>
      </c>
      <c r="U93" s="238">
        <f t="shared" si="33"/>
        <v>5</v>
      </c>
      <c r="V93" s="238">
        <f t="shared" si="34"/>
        <v>5</v>
      </c>
      <c r="W93" s="238">
        <f>IF('Crisis Indicator Data'!L90="x","x",IF('Crisis Indicator Data'!L90=0,0,IF(LOG('Crisis Indicator Data'!L90)&lt;W$4,0,IF(LOG('Crisis Indicator Data'!L90)&gt;W$3,5,ROUND(5-(W$3-LOG('Crisis Indicator Data'!L90))/(W$3-W$4)*5,1)))))</f>
        <v>4.5999999999999996</v>
      </c>
      <c r="X93" s="245">
        <f>IF(OR('Crisis Indicator Data'!L90="x",'Crisis Indicator Data'!H90="x"),"x",'Crisis Indicator Data'!L90/'Crisis Indicator Data'!H90)</f>
        <v>9.9619961373123168E-5</v>
      </c>
      <c r="Y93" s="238">
        <f t="shared" si="35"/>
        <v>5</v>
      </c>
      <c r="Z93" s="238">
        <f t="shared" si="36"/>
        <v>4.8</v>
      </c>
      <c r="AA93" s="238">
        <f t="shared" si="37"/>
        <v>4.9000000000000004</v>
      </c>
      <c r="AB93" s="246">
        <f t="shared" si="38"/>
        <v>4.8</v>
      </c>
    </row>
    <row r="94" spans="1:28" x14ac:dyDescent="0.25">
      <c r="A94" s="147" t="str">
        <f>'Crisis Indicator Data'!A91</f>
        <v>Northwest Banditry</v>
      </c>
      <c r="B94" s="148" t="str">
        <f>'Crisis Indicator Data'!B91</f>
        <v>Violence,Displacement</v>
      </c>
      <c r="C94" s="148" t="str">
        <f>'Crisis Indicator Data'!C91</f>
        <v>NGA007</v>
      </c>
      <c r="D94" s="148" t="str">
        <f>'Crisis Indicator Data'!D91</f>
        <v>Nigeria</v>
      </c>
      <c r="E94" s="149" t="str">
        <f>'Crisis Indicator Data'!E91</f>
        <v>NGA</v>
      </c>
      <c r="F94" s="244">
        <f>IF('Crisis Indicator Data'!F91="x","x",IF(LOG('Crisis Indicator Data'!F91)&lt;F$4,0,IF(LOG('Crisis Indicator Data'!F91)&gt;F$3,5,ROUND(5-(F$3-LOG('Crisis Indicator Data'!F91))/(F$3-F$4)*5,1))))</f>
        <v>4</v>
      </c>
      <c r="G94" s="143">
        <f>IF('Crisis Indicator Data'!F91="x","x",IF(LEN(E94)&gt;3,('Crisis Indicator Data'!F91/VLOOKUP('Impact of the crisis'!$C94,'Regional Crises'!$B$1:$R$66,4,FALSE)),'Crisis Indicator Data'!F91/VLOOKUP('Impact of the crisis'!$E94,'Country Indicator Data'!$B$4:$P$300,15,FALSE)))</f>
        <v>0.26099673902302445</v>
      </c>
      <c r="H94" s="238">
        <f t="shared" si="26"/>
        <v>1.2</v>
      </c>
      <c r="I94" s="238">
        <f t="shared" si="27"/>
        <v>2.6</v>
      </c>
      <c r="J94" s="238">
        <f>IF('Crisis Indicator Data'!G91="x","x",IF(LOG('Crisis Indicator Data'!G91)&lt;J$4,0,IF(LOG('Crisis Indicator Data'!G91)&gt;J$3,5,ROUND(5-(J$3-LOG('Crisis Indicator Data'!G91))/(J$3-J$4)*5,1))))</f>
        <v>5</v>
      </c>
      <c r="K94" s="143">
        <f>IF('Crisis Indicator Data'!G91="x","x",IF(LEN(E94)&gt;3,('Crisis Indicator Data'!G91/VLOOKUP('Impact of the crisis'!$C94,'Regional Crises'!$B$1:$R$66,5,FALSE)),'Crisis Indicator Data'!G91/VLOOKUP('Impact of the crisis'!$E94,'Country Indicator Data'!$B$4:$P$300,14,FALSE)))</f>
        <v>0.18837227234173798</v>
      </c>
      <c r="L94" s="238">
        <f t="shared" si="28"/>
        <v>0.9</v>
      </c>
      <c r="M94" s="238">
        <f t="shared" si="29"/>
        <v>2.95</v>
      </c>
      <c r="N94" s="238">
        <f t="shared" si="30"/>
        <v>2.8</v>
      </c>
      <c r="O94" s="238">
        <f>IF('Crisis Indicator Data'!H91="x","x",IF('Crisis Indicator Data'!H91=0,0,IF(LOG('Crisis Indicator Data'!H91)&lt;O$4,0,IF(LOG('Crisis Indicator Data'!H91)&gt;O$3,5,ROUND(5-(O$3-LOG('Crisis Indicator Data'!H91))/(O$3-O$4)*5,1)))))</f>
        <v>3.9</v>
      </c>
      <c r="P94" s="143">
        <f>IF('Crisis Indicator Data'!H91="x","x",'Crisis Indicator Data'!H91/'Crisis Indicator Data'!G91)</f>
        <v>0.16243288146204041</v>
      </c>
      <c r="Q94" s="238">
        <f t="shared" si="31"/>
        <v>0.8</v>
      </c>
      <c r="R94" s="238">
        <f t="shared" si="32"/>
        <v>2.35</v>
      </c>
      <c r="S94" s="238">
        <f>IF('Crisis Indicator Data'!I91="x","x",IF('Crisis Indicator Data'!I91=0,0,IF(LOG('Crisis Indicator Data'!I91)&lt;S$4,0,IF(LOG('Crisis Indicator Data'!I91)&gt;S$3,5,ROUND(5-(S$3-LOG('Crisis Indicator Data'!I91))/(S$3-S$4)*5,1)))))</f>
        <v>4</v>
      </c>
      <c r="T94" s="143">
        <f>IF('Crisis Indicator Data'!H91="x","x",IF('Crisis Indicator Data'!I91="x","x",'Crisis Indicator Data'!I91/'Crisis Indicator Data'!H91))</f>
        <v>8.9682774977764598E-2</v>
      </c>
      <c r="U94" s="238">
        <f t="shared" si="33"/>
        <v>3</v>
      </c>
      <c r="V94" s="238">
        <f t="shared" si="34"/>
        <v>3.5</v>
      </c>
      <c r="W94" s="238">
        <f>IF('Crisis Indicator Data'!L91="x","x",IF('Crisis Indicator Data'!L91=0,0,IF(LOG('Crisis Indicator Data'!L91)&lt;W$4,0,IF(LOG('Crisis Indicator Data'!L91)&gt;W$3,5,ROUND(5-(W$3-LOG('Crisis Indicator Data'!L91))/(W$3-W$4)*5,1)))))</f>
        <v>4.5999999999999996</v>
      </c>
      <c r="X94" s="245">
        <f>IF(OR('Crisis Indicator Data'!L91="x",'Crisis Indicator Data'!H91="x"),"x",'Crisis Indicator Data'!L91/'Crisis Indicator Data'!H91)</f>
        <v>2.6326712125704122E-4</v>
      </c>
      <c r="Y94" s="238">
        <f t="shared" si="35"/>
        <v>5</v>
      </c>
      <c r="Z94" s="238">
        <f t="shared" si="36"/>
        <v>4.8</v>
      </c>
      <c r="AA94" s="238">
        <f t="shared" si="37"/>
        <v>4.3</v>
      </c>
      <c r="AB94" s="246">
        <f t="shared" si="38"/>
        <v>3.5</v>
      </c>
    </row>
    <row r="95" spans="1:28" x14ac:dyDescent="0.25">
      <c r="A95" s="147" t="str">
        <f>'Crisis Indicator Data'!A92</f>
        <v>Cameroonian Refugees in Nigeria</v>
      </c>
      <c r="B95" s="148" t="str">
        <f>'Crisis Indicator Data'!B92</f>
        <v>Displacement</v>
      </c>
      <c r="C95" s="148" t="str">
        <f>'Crisis Indicator Data'!C92</f>
        <v>NGA008</v>
      </c>
      <c r="D95" s="148" t="str">
        <f>'Crisis Indicator Data'!D92</f>
        <v>Nigeria</v>
      </c>
      <c r="E95" s="149" t="str">
        <f>'Crisis Indicator Data'!E92</f>
        <v>NGA</v>
      </c>
      <c r="F95" s="244">
        <f>IF('Crisis Indicator Data'!F92="x","x",IF(LOG('Crisis Indicator Data'!F92)&lt;F$4,0,IF(LOG('Crisis Indicator Data'!F92)&gt;F$3,5,ROUND(5-(F$3-LOG('Crisis Indicator Data'!F92))/(F$3-F$4)*5,1))))</f>
        <v>3.4</v>
      </c>
      <c r="G95" s="143">
        <f>IF('Crisis Indicator Data'!F92="x","x",IF(LEN(E95)&gt;3,('Crisis Indicator Data'!F92/VLOOKUP('Impact of the crisis'!$C95,'Regional Crises'!$B$1:$R$66,4,FALSE)),'Crisis Indicator Data'!F92/VLOOKUP('Impact of the crisis'!$E95,'Country Indicator Data'!$B$4:$P$300,15,FALSE)))</f>
        <v>0.11953511863587953</v>
      </c>
      <c r="H95" s="238">
        <f t="shared" si="26"/>
        <v>0.5</v>
      </c>
      <c r="I95" s="238">
        <f t="shared" si="27"/>
        <v>1.95</v>
      </c>
      <c r="J95" s="238">
        <f>IF('Crisis Indicator Data'!G92="x","x",IF(LOG('Crisis Indicator Data'!G92)&lt;J$4,0,IF(LOG('Crisis Indicator Data'!G92)&gt;J$3,5,ROUND(5-(J$3-LOG('Crisis Indicator Data'!G92))/(J$3-J$4)*5,1))))</f>
        <v>3.7</v>
      </c>
      <c r="K95" s="143">
        <f>IF('Crisis Indicator Data'!G92="x","x",IF(LEN(E95)&gt;3,('Crisis Indicator Data'!G92/VLOOKUP('Impact of the crisis'!$C95,'Regional Crises'!$B$1:$R$66,5,FALSE)),'Crisis Indicator Data'!G92/VLOOKUP('Impact of the crisis'!$E95,'Country Indicator Data'!$B$4:$P$300,14,FALSE)))</f>
        <v>5.7490032793131134E-2</v>
      </c>
      <c r="L95" s="238">
        <f t="shared" si="28"/>
        <v>0.2</v>
      </c>
      <c r="M95" s="238">
        <f t="shared" si="29"/>
        <v>1.9500000000000002</v>
      </c>
      <c r="N95" s="238">
        <f t="shared" si="30"/>
        <v>2</v>
      </c>
      <c r="O95" s="238">
        <f>IF('Crisis Indicator Data'!H92="x","x",IF('Crisis Indicator Data'!H92=0,0,IF(LOG('Crisis Indicator Data'!H92)&lt;O$4,0,IF(LOG('Crisis Indicator Data'!H92)&gt;O$3,5,ROUND(5-(O$3-LOG('Crisis Indicator Data'!H92))/(O$3-O$4)*5,1)))))</f>
        <v>0.7</v>
      </c>
      <c r="P95" s="143">
        <f>IF('Crisis Indicator Data'!H92="x","x",'Crisis Indicator Data'!H92/'Crisis Indicator Data'!G92)</f>
        <v>6.7850098619329389E-3</v>
      </c>
      <c r="Q95" s="238">
        <f t="shared" si="31"/>
        <v>0</v>
      </c>
      <c r="R95" s="238">
        <f t="shared" si="32"/>
        <v>0.35</v>
      </c>
      <c r="S95" s="238">
        <f>IF('Crisis Indicator Data'!I92="x","x",IF('Crisis Indicator Data'!I92=0,0,IF(LOG('Crisis Indicator Data'!I92)&lt;S$4,0,IF(LOG('Crisis Indicator Data'!I92)&gt;S$3,5,ROUND(5-(S$3-LOG('Crisis Indicator Data'!I92))/(S$3-S$4)*5,1)))))</f>
        <v>2.8</v>
      </c>
      <c r="T95" s="143">
        <f>IF('Crisis Indicator Data'!H92="x","x",IF('Crisis Indicator Data'!I92="x","x",'Crisis Indicator Data'!I92/'Crisis Indicator Data'!H92))</f>
        <v>1</v>
      </c>
      <c r="U95" s="238">
        <f t="shared" si="33"/>
        <v>5</v>
      </c>
      <c r="V95" s="238">
        <f t="shared" si="34"/>
        <v>3.9</v>
      </c>
      <c r="W95" s="238" t="str">
        <f>IF('Crisis Indicator Data'!L92="x","x",IF('Crisis Indicator Data'!L92=0,0,IF(LOG('Crisis Indicator Data'!L92)&lt;W$4,0,IF(LOG('Crisis Indicator Data'!L92)&gt;W$3,5,ROUND(5-(W$3-LOG('Crisis Indicator Data'!L92))/(W$3-W$4)*5,1)))))</f>
        <v>x</v>
      </c>
      <c r="X95" s="245" t="str">
        <f>IF(OR('Crisis Indicator Data'!L92="x",'Crisis Indicator Data'!H92="x"),"x",'Crisis Indicator Data'!L92/'Crisis Indicator Data'!H92)</f>
        <v>x</v>
      </c>
      <c r="Y95" s="238" t="str">
        <f t="shared" si="35"/>
        <v>x</v>
      </c>
      <c r="Z95" s="238" t="str">
        <f t="shared" si="36"/>
        <v>x</v>
      </c>
      <c r="AA95" s="238">
        <f t="shared" si="37"/>
        <v>3.9</v>
      </c>
      <c r="AB95" s="246">
        <f t="shared" si="38"/>
        <v>2.5</v>
      </c>
    </row>
    <row r="96" spans="1:28" x14ac:dyDescent="0.25">
      <c r="A96" s="147" t="str">
        <f>'Crisis Indicator Data'!A93</f>
        <v>Socioeconomic crisis in Nicaragua</v>
      </c>
      <c r="B96" s="148" t="str">
        <f>'Crisis Indicator Data'!B93</f>
        <v>Socio-political</v>
      </c>
      <c r="C96" s="148" t="str">
        <f>'Crisis Indicator Data'!C93</f>
        <v>NIC001</v>
      </c>
      <c r="D96" s="148" t="str">
        <f>'Crisis Indicator Data'!D93</f>
        <v>Nicaragua</v>
      </c>
      <c r="E96" s="149" t="str">
        <f>'Crisis Indicator Data'!E93</f>
        <v>NIC</v>
      </c>
      <c r="F96" s="244">
        <f>IF('Crisis Indicator Data'!F93="x","x",IF(LOG('Crisis Indicator Data'!F93)&lt;F$4,0,IF(LOG('Crisis Indicator Data'!F93)&gt;F$3,5,ROUND(5-(F$3-LOG('Crisis Indicator Data'!F93))/(F$3-F$4)*5,1))))</f>
        <v>3.5</v>
      </c>
      <c r="G96" s="143">
        <f>IF('Crisis Indicator Data'!F93="x","x",IF(LEN(E96)&gt;3,('Crisis Indicator Data'!F93/VLOOKUP('Impact of the crisis'!$C96,'Regional Crises'!$B$1:$R$66,4,FALSE)),'Crisis Indicator Data'!F93/VLOOKUP('Impact of the crisis'!$E96,'Country Indicator Data'!$B$4:$P$300,15,FALSE)))</f>
        <v>1</v>
      </c>
      <c r="H96" s="238">
        <f t="shared" si="26"/>
        <v>5</v>
      </c>
      <c r="I96" s="238">
        <f t="shared" si="27"/>
        <v>4.25</v>
      </c>
      <c r="J96" s="238">
        <f>IF('Crisis Indicator Data'!G93="x","x",IF(LOG('Crisis Indicator Data'!G93)&lt;J$4,0,IF(LOG('Crisis Indicator Data'!G93)&gt;J$3,5,ROUND(5-(J$3-LOG('Crisis Indicator Data'!G93))/(J$3-J$4)*5,1))))</f>
        <v>2.6</v>
      </c>
      <c r="K96" s="143">
        <f>IF('Crisis Indicator Data'!G93="x","x",IF(LEN(E96)&gt;3,('Crisis Indicator Data'!G93/VLOOKUP('Impact of the crisis'!$C96,'Regional Crises'!$B$1:$R$66,5,FALSE)),'Crisis Indicator Data'!G93/VLOOKUP('Impact of the crisis'!$E96,'Country Indicator Data'!$B$4:$P$300,14,FALSE)))</f>
        <v>1</v>
      </c>
      <c r="L96" s="238">
        <f t="shared" si="28"/>
        <v>5</v>
      </c>
      <c r="M96" s="238">
        <f t="shared" si="29"/>
        <v>3.8</v>
      </c>
      <c r="N96" s="238">
        <f t="shared" si="30"/>
        <v>4</v>
      </c>
      <c r="O96" s="238">
        <f>IF('Crisis Indicator Data'!H93="x","x",IF('Crisis Indicator Data'!H93=0,0,IF(LOG('Crisis Indicator Data'!H93)&lt;O$4,0,IF(LOG('Crisis Indicator Data'!H93)&gt;O$3,5,ROUND(5-(O$3-LOG('Crisis Indicator Data'!H93))/(O$3-O$4)*5,1)))))</f>
        <v>1.3</v>
      </c>
      <c r="P96" s="143">
        <f>IF('Crisis Indicator Data'!H93="x","x",'Crisis Indicator Data'!H93/'Crisis Indicator Data'!G93)</f>
        <v>3.2252862441541685E-2</v>
      </c>
      <c r="Q96" s="238">
        <f t="shared" si="31"/>
        <v>0.1</v>
      </c>
      <c r="R96" s="238">
        <f t="shared" si="32"/>
        <v>0.70000000000000007</v>
      </c>
      <c r="S96" s="238">
        <f>IF('Crisis Indicator Data'!I93="x","x",IF('Crisis Indicator Data'!I93=0,0,IF(LOG('Crisis Indicator Data'!I93)&lt;S$4,0,IF(LOG('Crisis Indicator Data'!I93)&gt;S$3,5,ROUND(5-(S$3-LOG('Crisis Indicator Data'!I93))/(S$3-S$4)*5,1)))))</f>
        <v>3.3</v>
      </c>
      <c r="T96" s="143">
        <f>IF('Crisis Indicator Data'!H93="x","x",IF('Crisis Indicator Data'!I93="x","x",'Crisis Indicator Data'!I93/'Crisis Indicator Data'!H93))</f>
        <v>1</v>
      </c>
      <c r="U96" s="238">
        <f t="shared" si="33"/>
        <v>5</v>
      </c>
      <c r="V96" s="238">
        <f t="shared" si="34"/>
        <v>4.2</v>
      </c>
      <c r="W96" s="238">
        <f>IF('Crisis Indicator Data'!L93="x","x",IF('Crisis Indicator Data'!L93=0,0,IF(LOG('Crisis Indicator Data'!L93)&lt;W$4,0,IF(LOG('Crisis Indicator Data'!L93)&gt;W$3,5,ROUND(5-(W$3-LOG('Crisis Indicator Data'!L93))/(W$3-W$4)*5,1)))))</f>
        <v>1.2</v>
      </c>
      <c r="X96" s="245">
        <f>IF(OR('Crisis Indicator Data'!L93="x",'Crisis Indicator Data'!H93="x"),"x",'Crisis Indicator Data'!L93/'Crisis Indicator Data'!H93)</f>
        <v>3.4999999999999997E-5</v>
      </c>
      <c r="Y96" s="238">
        <f t="shared" si="35"/>
        <v>1.8</v>
      </c>
      <c r="Z96" s="238">
        <f t="shared" si="36"/>
        <v>1.5</v>
      </c>
      <c r="AA96" s="238">
        <f t="shared" si="37"/>
        <v>3.1</v>
      </c>
      <c r="AB96" s="246">
        <f t="shared" si="38"/>
        <v>2.1</v>
      </c>
    </row>
    <row r="97" spans="1:28" x14ac:dyDescent="0.25">
      <c r="A97" s="147" t="str">
        <f>'Crisis Indicator Data'!A94</f>
        <v>Complex crisis in Pakistan</v>
      </c>
      <c r="B97" s="148" t="str">
        <f>'Crisis Indicator Data'!B94</f>
        <v>Displacement,Conflict</v>
      </c>
      <c r="C97" s="148" t="str">
        <f>'Crisis Indicator Data'!C94</f>
        <v>PAK001</v>
      </c>
      <c r="D97" s="148" t="str">
        <f>'Crisis Indicator Data'!D94</f>
        <v>Pakistan</v>
      </c>
      <c r="E97" s="149" t="str">
        <f>'Crisis Indicator Data'!E94</f>
        <v>PAK</v>
      </c>
      <c r="F97" s="244">
        <f>IF('Crisis Indicator Data'!F94="x","x",IF(LOG('Crisis Indicator Data'!F94)&lt;F$4,0,IF(LOG('Crisis Indicator Data'!F94)&gt;F$3,5,ROUND(5-(F$3-LOG('Crisis Indicator Data'!F94))/(F$3-F$4)*5,1))))</f>
        <v>4.8</v>
      </c>
      <c r="G97" s="143">
        <f>IF('Crisis Indicator Data'!F94="x","x",IF(LEN(E97)&gt;3,('Crisis Indicator Data'!F94/VLOOKUP('Impact of the crisis'!$C97,'Regional Crises'!$B$1:$R$66,4,FALSE)),'Crisis Indicator Data'!F94/VLOOKUP('Impact of the crisis'!$E97,'Country Indicator Data'!$B$4:$P$300,15,FALSE)))</f>
        <v>1</v>
      </c>
      <c r="H97" s="238">
        <f t="shared" si="26"/>
        <v>5</v>
      </c>
      <c r="I97" s="238">
        <f t="shared" si="27"/>
        <v>4.9000000000000004</v>
      </c>
      <c r="J97" s="238">
        <f>IF('Crisis Indicator Data'!G94="x","x",IF(LOG('Crisis Indicator Data'!G94)&lt;J$4,0,IF(LOG('Crisis Indicator Data'!G94)&gt;J$3,5,ROUND(5-(J$3-LOG('Crisis Indicator Data'!G94))/(J$3-J$4)*5,1))))</f>
        <v>5</v>
      </c>
      <c r="K97" s="143">
        <f>IF('Crisis Indicator Data'!G94="x","x",IF(LEN(E97)&gt;3,('Crisis Indicator Data'!G94/VLOOKUP('Impact of the crisis'!$C97,'Regional Crises'!$B$1:$R$66,5,FALSE)),'Crisis Indicator Data'!G94/VLOOKUP('Impact of the crisis'!$E97,'Country Indicator Data'!$B$4:$P$300,14,FALSE)))</f>
        <v>1</v>
      </c>
      <c r="L97" s="238">
        <f t="shared" si="28"/>
        <v>5</v>
      </c>
      <c r="M97" s="238">
        <f t="shared" si="29"/>
        <v>5</v>
      </c>
      <c r="N97" s="238">
        <f t="shared" si="30"/>
        <v>5</v>
      </c>
      <c r="O97" s="238">
        <f>IF('Crisis Indicator Data'!H94="x","x",IF('Crisis Indicator Data'!H94=0,0,IF(LOG('Crisis Indicator Data'!H94)&lt;O$4,0,IF(LOG('Crisis Indicator Data'!H94)&gt;O$3,5,ROUND(5-(O$3-LOG('Crisis Indicator Data'!H94))/(O$3-O$4)*5,1)))))</f>
        <v>5</v>
      </c>
      <c r="P97" s="143">
        <f>IF('Crisis Indicator Data'!H94="x","x",'Crisis Indicator Data'!H94/'Crisis Indicator Data'!G94)</f>
        <v>0.44901498546771307</v>
      </c>
      <c r="Q97" s="238">
        <f t="shared" si="31"/>
        <v>2.2000000000000002</v>
      </c>
      <c r="R97" s="238">
        <f t="shared" si="32"/>
        <v>3.6</v>
      </c>
      <c r="S97" s="238">
        <f>IF('Crisis Indicator Data'!I94="x","x",IF('Crisis Indicator Data'!I94=0,0,IF(LOG('Crisis Indicator Data'!I94)&lt;S$4,0,IF(LOG('Crisis Indicator Data'!I94)&gt;S$3,5,ROUND(5-(S$3-LOG('Crisis Indicator Data'!I94))/(S$3-S$4)*5,1)))))</f>
        <v>4.5999999999999996</v>
      </c>
      <c r="T97" s="143">
        <f>IF('Crisis Indicator Data'!H94="x","x",IF('Crisis Indicator Data'!I94="x","x",'Crisis Indicator Data'!I94/'Crisis Indicator Data'!H94))</f>
        <v>1.6575443499864135E-2</v>
      </c>
      <c r="U97" s="238">
        <f t="shared" si="33"/>
        <v>0.6</v>
      </c>
      <c r="V97" s="238">
        <f t="shared" si="34"/>
        <v>2.6</v>
      </c>
      <c r="W97" s="238">
        <f>IF('Crisis Indicator Data'!L94="x","x",IF('Crisis Indicator Data'!L94=0,0,IF(LOG('Crisis Indicator Data'!L94)&lt;W$4,0,IF(LOG('Crisis Indicator Data'!L94)&gt;W$3,5,ROUND(5-(W$3-LOG('Crisis Indicator Data'!L94))/(W$3-W$4)*5,1)))))</f>
        <v>4.2</v>
      </c>
      <c r="X97" s="245">
        <f>IF(OR('Crisis Indicator Data'!L94="x",'Crisis Indicator Data'!H94="x"),"x",'Crisis Indicator Data'!L94/'Crisis Indicator Data'!H94)</f>
        <v>8.540041147470984E-6</v>
      </c>
      <c r="Y97" s="238">
        <f t="shared" si="35"/>
        <v>0.4</v>
      </c>
      <c r="Z97" s="238">
        <f t="shared" si="36"/>
        <v>2.2999999999999998</v>
      </c>
      <c r="AA97" s="238">
        <f t="shared" si="37"/>
        <v>2.5</v>
      </c>
      <c r="AB97" s="246">
        <f t="shared" si="38"/>
        <v>3.1</v>
      </c>
    </row>
    <row r="98" spans="1:28" x14ac:dyDescent="0.25">
      <c r="A98" s="147" t="str">
        <f>'Crisis Indicator Data'!A95</f>
        <v>Kashmir conflict in Pakistan</v>
      </c>
      <c r="B98" s="148" t="str">
        <f>'Crisis Indicator Data'!B95</f>
        <v>Conflict</v>
      </c>
      <c r="C98" s="148" t="str">
        <f>'Crisis Indicator Data'!C95</f>
        <v>PAK004</v>
      </c>
      <c r="D98" s="148" t="str">
        <f>'Crisis Indicator Data'!D95</f>
        <v>Pakistan</v>
      </c>
      <c r="E98" s="149" t="str">
        <f>'Crisis Indicator Data'!E95</f>
        <v>PAK</v>
      </c>
      <c r="F98" s="244">
        <f>IF('Crisis Indicator Data'!F95="x","x",IF(LOG('Crisis Indicator Data'!F95)&lt;F$4,0,IF(LOG('Crisis Indicator Data'!F95)&gt;F$3,5,ROUND(5-(F$3-LOG('Crisis Indicator Data'!F95))/(F$3-F$4)*5,1))))</f>
        <v>1.9</v>
      </c>
      <c r="G98" s="143">
        <f>IF('Crisis Indicator Data'!F95="x","x",IF(LEN(E98)&gt;3,('Crisis Indicator Data'!F95/VLOOKUP('Impact of the crisis'!$C98,'Regional Crises'!$B$1:$R$66,4,FALSE)),'Crisis Indicator Data'!F95/VLOOKUP('Impact of the crisis'!$E98,'Country Indicator Data'!$B$4:$P$300,15,FALSE)))</f>
        <v>1.7249117891241179E-2</v>
      </c>
      <c r="H98" s="238">
        <f t="shared" si="26"/>
        <v>0</v>
      </c>
      <c r="I98" s="238">
        <f t="shared" si="27"/>
        <v>0.95</v>
      </c>
      <c r="J98" s="238">
        <f>IF('Crisis Indicator Data'!G95="x","x",IF(LOG('Crisis Indicator Data'!G95)&lt;J$4,0,IF(LOG('Crisis Indicator Data'!G95)&gt;J$3,5,ROUND(5-(J$3-LOG('Crisis Indicator Data'!G95))/(J$3-J$4)*5,1))))</f>
        <v>2.1</v>
      </c>
      <c r="K98" s="143">
        <f>IF('Crisis Indicator Data'!G95="x","x",IF(LEN(E98)&gt;3,('Crisis Indicator Data'!G95/VLOOKUP('Impact of the crisis'!$C98,'Regional Crises'!$B$1:$R$66,5,FALSE)),'Crisis Indicator Data'!G95/VLOOKUP('Impact of the crisis'!$E98,'Country Indicator Data'!$B$4:$P$300,14,FALSE)))</f>
        <v>1.84758310855858E-2</v>
      </c>
      <c r="L98" s="238">
        <f t="shared" si="28"/>
        <v>0</v>
      </c>
      <c r="M98" s="238">
        <f t="shared" si="29"/>
        <v>1.05</v>
      </c>
      <c r="N98" s="238">
        <f t="shared" si="30"/>
        <v>1</v>
      </c>
      <c r="O98" s="238" t="str">
        <f>IF('Crisis Indicator Data'!H95="x","x",IF('Crisis Indicator Data'!H95=0,0,IF(LOG('Crisis Indicator Data'!H95)&lt;O$4,0,IF(LOG('Crisis Indicator Data'!H95)&gt;O$3,5,ROUND(5-(O$3-LOG('Crisis Indicator Data'!H95))/(O$3-O$4)*5,1)))))</f>
        <v>x</v>
      </c>
      <c r="P98" s="143" t="str">
        <f>IF('Crisis Indicator Data'!H95="x","x",'Crisis Indicator Data'!H95/'Crisis Indicator Data'!G95)</f>
        <v>x</v>
      </c>
      <c r="Q98" s="238" t="str">
        <f t="shared" si="31"/>
        <v>x</v>
      </c>
      <c r="R98" s="238" t="str">
        <f t="shared" si="32"/>
        <v>x</v>
      </c>
      <c r="S98" s="238" t="str">
        <f>IF('Crisis Indicator Data'!I95="x","x",IF('Crisis Indicator Data'!I95=0,0,IF(LOG('Crisis Indicator Data'!I95)&lt;S$4,0,IF(LOG('Crisis Indicator Data'!I95)&gt;S$3,5,ROUND(5-(S$3-LOG('Crisis Indicator Data'!I95))/(S$3-S$4)*5,1)))))</f>
        <v>x</v>
      </c>
      <c r="T98" s="143" t="str">
        <f>IF('Crisis Indicator Data'!H95="x","x",IF('Crisis Indicator Data'!I95="x","x",'Crisis Indicator Data'!I95/'Crisis Indicator Data'!H95))</f>
        <v>x</v>
      </c>
      <c r="U98" s="238" t="str">
        <f t="shared" si="33"/>
        <v>x</v>
      </c>
      <c r="V98" s="238" t="str">
        <f t="shared" si="34"/>
        <v>x</v>
      </c>
      <c r="W98" s="238">
        <f>IF('Crisis Indicator Data'!L95="x","x",IF('Crisis Indicator Data'!L95=0,0,IF(LOG('Crisis Indicator Data'!L95)&lt;W$4,0,IF(LOG('Crisis Indicator Data'!L95)&gt;W$3,5,ROUND(5-(W$3-LOG('Crisis Indicator Data'!L95))/(W$3-W$4)*5,1)))))</f>
        <v>0.7</v>
      </c>
      <c r="X98" s="245" t="str">
        <f>IF(OR('Crisis Indicator Data'!L95="x",'Crisis Indicator Data'!H95="x"),"x",'Crisis Indicator Data'!L95/'Crisis Indicator Data'!H95)</f>
        <v>x</v>
      </c>
      <c r="Y98" s="238" t="str">
        <f t="shared" si="35"/>
        <v>x</v>
      </c>
      <c r="Z98" s="238">
        <f t="shared" si="36"/>
        <v>0.7</v>
      </c>
      <c r="AA98" s="238">
        <f t="shared" si="37"/>
        <v>0.7</v>
      </c>
      <c r="AB98" s="246">
        <f t="shared" si="38"/>
        <v>0.7</v>
      </c>
    </row>
    <row r="99" spans="1:28" x14ac:dyDescent="0.25">
      <c r="A99" s="147" t="str">
        <f>'Crisis Indicator Data'!A96</f>
        <v xml:space="preserve">Floods in Pakistan </v>
      </c>
      <c r="B99" s="148" t="str">
        <f>'Crisis Indicator Data'!B96</f>
        <v>Other seasonal event</v>
      </c>
      <c r="C99" s="148" t="str">
        <f>'Crisis Indicator Data'!C96</f>
        <v>PAK005</v>
      </c>
      <c r="D99" s="148" t="str">
        <f>'Crisis Indicator Data'!D96</f>
        <v>Pakistan</v>
      </c>
      <c r="E99" s="149" t="str">
        <f>'Crisis Indicator Data'!E96</f>
        <v>PAK</v>
      </c>
      <c r="F99" s="244">
        <f>IF('Crisis Indicator Data'!F96="x","x",IF(LOG('Crisis Indicator Data'!F96)&lt;F$4,0,IF(LOG('Crisis Indicator Data'!F96)&gt;F$3,5,ROUND(5-(F$3-LOG('Crisis Indicator Data'!F96))/(F$3-F$4)*5,1))))</f>
        <v>4.9000000000000004</v>
      </c>
      <c r="G99" s="143">
        <f>IF('Crisis Indicator Data'!F96="x","x",IF(LEN(E99)&gt;3,('Crisis Indicator Data'!F96/VLOOKUP('Impact of the crisis'!$C99,'Regional Crises'!$B$1:$R$66,4,FALSE)),'Crisis Indicator Data'!F96/VLOOKUP('Impact of the crisis'!$E99,'Country Indicator Data'!$B$4:$P$300,15,FALSE)))</f>
        <v>1.1075173827314237</v>
      </c>
      <c r="H99" s="238">
        <f t="shared" si="26"/>
        <v>5</v>
      </c>
      <c r="I99" s="238">
        <f t="shared" si="27"/>
        <v>4.95</v>
      </c>
      <c r="J99" s="238">
        <f>IF('Crisis Indicator Data'!G96="x","x",IF(LOG('Crisis Indicator Data'!G96)&lt;J$4,0,IF(LOG('Crisis Indicator Data'!G96)&gt;J$3,5,ROUND(5-(J$3-LOG('Crisis Indicator Data'!G96))/(J$3-J$4)*5,1))))</f>
        <v>5</v>
      </c>
      <c r="K99" s="143">
        <f>IF('Crisis Indicator Data'!G96="x","x",IF(LEN(E99)&gt;3,('Crisis Indicator Data'!G96/VLOOKUP('Impact of the crisis'!$C99,'Regional Crises'!$B$1:$R$66,5,FALSE)),'Crisis Indicator Data'!G96/VLOOKUP('Impact of the crisis'!$E99,'Country Indicator Data'!$B$4:$P$300,14,FALSE)))</f>
        <v>0.14379774193970082</v>
      </c>
      <c r="L99" s="238">
        <f t="shared" si="28"/>
        <v>0.7</v>
      </c>
      <c r="M99" s="238">
        <f t="shared" si="29"/>
        <v>2.85</v>
      </c>
      <c r="N99" s="238">
        <f t="shared" si="30"/>
        <v>4.0999999999999996</v>
      </c>
      <c r="O99" s="238">
        <f>IF('Crisis Indicator Data'!H96="x","x",IF('Crisis Indicator Data'!H96=0,0,IF(LOG('Crisis Indicator Data'!H96)&lt;O$4,0,IF(LOG('Crisis Indicator Data'!H96)&gt;O$3,5,ROUND(5-(O$3-LOG('Crisis Indicator Data'!H96))/(O$3-O$4)*5,1)))))</f>
        <v>5</v>
      </c>
      <c r="P99" s="143">
        <f>IF('Crisis Indicator Data'!H96="x","x",'Crisis Indicator Data'!H96/'Crisis Indicator Data'!G96)</f>
        <v>1</v>
      </c>
      <c r="Q99" s="238">
        <f t="shared" si="31"/>
        <v>5</v>
      </c>
      <c r="R99" s="238">
        <f t="shared" si="32"/>
        <v>5</v>
      </c>
      <c r="S99" s="238">
        <f>IF('Crisis Indicator Data'!I96="x","x",IF('Crisis Indicator Data'!I96=0,0,IF(LOG('Crisis Indicator Data'!I96)&lt;S$4,0,IF(LOG('Crisis Indicator Data'!I96)&gt;S$3,5,ROUND(5-(S$3-LOG('Crisis Indicator Data'!I96))/(S$3-S$4)*5,1)))))</f>
        <v>3.1</v>
      </c>
      <c r="T99" s="143">
        <f>IF('Crisis Indicator Data'!H96="x","x",IF('Crisis Indicator Data'!I96="x","x",'Crisis Indicator Data'!I96/'Crisis Indicator Data'!H96))</f>
        <v>4.7272727272727275E-3</v>
      </c>
      <c r="U99" s="238">
        <f t="shared" si="33"/>
        <v>0.2</v>
      </c>
      <c r="V99" s="238">
        <f t="shared" si="34"/>
        <v>1.7</v>
      </c>
      <c r="W99" s="238">
        <f>IF('Crisis Indicator Data'!L96="x","x",IF('Crisis Indicator Data'!L96=0,0,IF(LOG('Crisis Indicator Data'!L96)&lt;W$4,0,IF(LOG('Crisis Indicator Data'!L96)&gt;W$3,5,ROUND(5-(W$3-LOG('Crisis Indicator Data'!L96))/(W$3-W$4)*5,1)))))</f>
        <v>4.5999999999999996</v>
      </c>
      <c r="X99" s="245">
        <f>IF(OR('Crisis Indicator Data'!L96="x",'Crisis Indicator Data'!H96="x"),"x",'Crisis Indicator Data'!L96/'Crisis Indicator Data'!H96)</f>
        <v>5.2696969696969699E-5</v>
      </c>
      <c r="Y99" s="238">
        <f t="shared" si="35"/>
        <v>2.6</v>
      </c>
      <c r="Z99" s="238">
        <f t="shared" si="36"/>
        <v>3.6</v>
      </c>
      <c r="AA99" s="238">
        <f t="shared" si="37"/>
        <v>2.8</v>
      </c>
      <c r="AB99" s="246">
        <f t="shared" si="38"/>
        <v>4.2</v>
      </c>
    </row>
    <row r="100" spans="1:28" x14ac:dyDescent="0.25">
      <c r="A100" s="147" t="str">
        <f>'Crisis Indicator Data'!A97</f>
        <v>Venezuela displacement in Panama</v>
      </c>
      <c r="B100" s="148" t="str">
        <f>'Crisis Indicator Data'!B97</f>
        <v>Displacement</v>
      </c>
      <c r="C100" s="148" t="str">
        <f>'Crisis Indicator Data'!C97</f>
        <v>PAN002</v>
      </c>
      <c r="D100" s="148" t="str">
        <f>'Crisis Indicator Data'!D97</f>
        <v>Panama</v>
      </c>
      <c r="E100" s="149" t="str">
        <f>'Crisis Indicator Data'!E97</f>
        <v>PAN</v>
      </c>
      <c r="F100" s="244">
        <f>IF('Crisis Indicator Data'!F97="x","x",IF(LOG('Crisis Indicator Data'!F97)&lt;F$4,0,IF(LOG('Crisis Indicator Data'!F97)&gt;F$3,5,ROUND(5-(F$3-LOG('Crisis Indicator Data'!F97))/(F$3-F$4)*5,1))))</f>
        <v>3.1</v>
      </c>
      <c r="G100" s="143">
        <f>IF('Crisis Indicator Data'!F97="x","x",IF(LEN(E100)&gt;3,('Crisis Indicator Data'!F97/VLOOKUP('Impact of the crisis'!$C100,'Regional Crises'!$B$1:$R$66,4,FALSE)),'Crisis Indicator Data'!F97/VLOOKUP('Impact of the crisis'!$E100,'Country Indicator Data'!$B$4:$P$300,15,FALSE)))</f>
        <v>0.99780737153618515</v>
      </c>
      <c r="H100" s="238">
        <f t="shared" si="26"/>
        <v>5</v>
      </c>
      <c r="I100" s="238">
        <f t="shared" si="27"/>
        <v>4.05</v>
      </c>
      <c r="J100" s="238">
        <f>IF('Crisis Indicator Data'!G97="x","x",IF(LOG('Crisis Indicator Data'!G97)&lt;J$4,0,IF(LOG('Crisis Indicator Data'!G97)&gt;J$3,5,ROUND(5-(J$3-LOG('Crisis Indicator Data'!G97))/(J$3-J$4)*5,1))))</f>
        <v>0</v>
      </c>
      <c r="K100" s="143">
        <f>IF('Crisis Indicator Data'!G97="x","x",IF(LEN(E100)&gt;3,('Crisis Indicator Data'!G97/VLOOKUP('Impact of the crisis'!$C100,'Regional Crises'!$B$1:$R$66,5,FALSE)),'Crisis Indicator Data'!G97/VLOOKUP('Impact of the crisis'!$E100,'Country Indicator Data'!$B$4:$P$300,14,FALSE)))</f>
        <v>3.2122286220646876E-2</v>
      </c>
      <c r="L100" s="238">
        <f t="shared" si="28"/>
        <v>0.1</v>
      </c>
      <c r="M100" s="238">
        <f t="shared" si="29"/>
        <v>0.05</v>
      </c>
      <c r="N100" s="238">
        <f t="shared" si="30"/>
        <v>2.6</v>
      </c>
      <c r="O100" s="238">
        <f>IF('Crisis Indicator Data'!H97="x","x",IF('Crisis Indicator Data'!H97=0,0,IF(LOG('Crisis Indicator Data'!H97)&lt;O$4,0,IF(LOG('Crisis Indicator Data'!H97)&gt;O$3,5,ROUND(5-(O$3-LOG('Crisis Indicator Data'!H97))/(O$3-O$4)*5,1)))))</f>
        <v>0.6</v>
      </c>
      <c r="P100" s="143">
        <f>IF('Crisis Indicator Data'!H97="x","x",'Crisis Indicator Data'!H97/'Crisis Indicator Data'!G97)</f>
        <v>0.50344827586206897</v>
      </c>
      <c r="Q100" s="238">
        <f t="shared" si="31"/>
        <v>2.5</v>
      </c>
      <c r="R100" s="238">
        <f t="shared" si="32"/>
        <v>1.55</v>
      </c>
      <c r="S100" s="238">
        <f>IF('Crisis Indicator Data'!I97="x","x",IF('Crisis Indicator Data'!I97=0,0,IF(LOG('Crisis Indicator Data'!I97)&lt;S$4,0,IF(LOG('Crisis Indicator Data'!I97)&gt;S$3,5,ROUND(5-(S$3-LOG('Crisis Indicator Data'!I97))/(S$3-S$4)*5,1)))))</f>
        <v>3.1</v>
      </c>
      <c r="T100" s="143">
        <f>IF('Crisis Indicator Data'!H97="x","x",IF('Crisis Indicator Data'!I97="x","x",'Crisis Indicator Data'!I97/'Crisis Indicator Data'!H97))</f>
        <v>1.9863013698630136</v>
      </c>
      <c r="U100" s="238">
        <f t="shared" si="33"/>
        <v>5</v>
      </c>
      <c r="V100" s="238">
        <f t="shared" si="34"/>
        <v>4.0999999999999996</v>
      </c>
      <c r="W100" s="238">
        <f>IF('Crisis Indicator Data'!L97="x","x",IF('Crisis Indicator Data'!L97=0,0,IF(LOG('Crisis Indicator Data'!L97)&lt;W$4,0,IF(LOG('Crisis Indicator Data'!L97)&gt;W$3,5,ROUND(5-(W$3-LOG('Crisis Indicator Data'!L97))/(W$3-W$4)*5,1)))))</f>
        <v>2.6</v>
      </c>
      <c r="X100" s="245">
        <f>IF(OR('Crisis Indicator Data'!L97="x",'Crisis Indicator Data'!H97="x"),"x",'Crisis Indicator Data'!L97/'Crisis Indicator Data'!H97)</f>
        <v>8.3561643835616437E-4</v>
      </c>
      <c r="Y100" s="238">
        <f t="shared" si="35"/>
        <v>5</v>
      </c>
      <c r="Z100" s="238">
        <f t="shared" si="36"/>
        <v>3.8</v>
      </c>
      <c r="AA100" s="238">
        <f t="shared" si="37"/>
        <v>4</v>
      </c>
      <c r="AB100" s="246">
        <f t="shared" si="38"/>
        <v>3</v>
      </c>
    </row>
    <row r="101" spans="1:28" x14ac:dyDescent="0.25">
      <c r="A101" s="147" t="str">
        <f>'Crisis Indicator Data'!A98</f>
        <v>Venezuela displacement in Peru</v>
      </c>
      <c r="B101" s="148" t="str">
        <f>'Crisis Indicator Data'!B98</f>
        <v>Displacement</v>
      </c>
      <c r="C101" s="148" t="str">
        <f>'Crisis Indicator Data'!C98</f>
        <v>PER002</v>
      </c>
      <c r="D101" s="148" t="str">
        <f>'Crisis Indicator Data'!D98</f>
        <v>Peru</v>
      </c>
      <c r="E101" s="149" t="str">
        <f>'Crisis Indicator Data'!E98</f>
        <v>PER</v>
      </c>
      <c r="F101" s="244">
        <f>IF('Crisis Indicator Data'!F98="x","x",IF(LOG('Crisis Indicator Data'!F98)&lt;F$4,0,IF(LOG('Crisis Indicator Data'!F98)&gt;F$3,5,ROUND(5-(F$3-LOG('Crisis Indicator Data'!F98))/(F$3-F$4)*5,1))))</f>
        <v>5</v>
      </c>
      <c r="G101" s="143">
        <f>IF('Crisis Indicator Data'!F98="x","x",IF(LEN(E101)&gt;3,('Crisis Indicator Data'!F98/VLOOKUP('Impact of the crisis'!$C101,'Regional Crises'!$B$1:$R$66,4,FALSE)),'Crisis Indicator Data'!F98/VLOOKUP('Impact of the crisis'!$E101,'Country Indicator Data'!$B$4:$P$300,15,FALSE)))</f>
        <v>1</v>
      </c>
      <c r="H101" s="238">
        <f t="shared" si="26"/>
        <v>5</v>
      </c>
      <c r="I101" s="238">
        <f t="shared" si="27"/>
        <v>5</v>
      </c>
      <c r="J101" s="238">
        <f>IF('Crisis Indicator Data'!G98="x","x",IF(LOG('Crisis Indicator Data'!G98)&lt;J$4,0,IF(LOG('Crisis Indicator Data'!G98)&gt;J$3,5,ROUND(5-(J$3-LOG('Crisis Indicator Data'!G98))/(J$3-J$4)*5,1))))</f>
        <v>5</v>
      </c>
      <c r="K101" s="143">
        <f>IF('Crisis Indicator Data'!G98="x","x",IF(LEN(E101)&gt;3,('Crisis Indicator Data'!G98/VLOOKUP('Impact of the crisis'!$C101,'Regional Crises'!$B$1:$R$66,5,FALSE)),'Crisis Indicator Data'!G98/VLOOKUP('Impact of the crisis'!$E101,'Country Indicator Data'!$B$4:$P$300,14,FALSE)))</f>
        <v>1</v>
      </c>
      <c r="L101" s="238">
        <f t="shared" si="28"/>
        <v>5</v>
      </c>
      <c r="M101" s="238">
        <f t="shared" si="29"/>
        <v>5</v>
      </c>
      <c r="N101" s="238">
        <f t="shared" si="30"/>
        <v>5</v>
      </c>
      <c r="O101" s="238">
        <f>IF('Crisis Indicator Data'!H98="x","x",IF('Crisis Indicator Data'!H98=0,0,IF(LOG('Crisis Indicator Data'!H98)&lt;O$4,0,IF(LOG('Crisis Indicator Data'!H98)&gt;O$3,5,ROUND(5-(O$3-LOG('Crisis Indicator Data'!H98))/(O$3-O$4)*5,1)))))</f>
        <v>4.2</v>
      </c>
      <c r="P101" s="143">
        <f>IF('Crisis Indicator Data'!H98="x","x",'Crisis Indicator Data'!H98/'Crisis Indicator Data'!G98)</f>
        <v>0.30219730807278394</v>
      </c>
      <c r="Q101" s="238">
        <f t="shared" si="31"/>
        <v>1.5</v>
      </c>
      <c r="R101" s="238">
        <f t="shared" si="32"/>
        <v>2.85</v>
      </c>
      <c r="S101" s="238">
        <f>IF('Crisis Indicator Data'!I98="x","x",IF('Crisis Indicator Data'!I98=0,0,IF(LOG('Crisis Indicator Data'!I98)&lt;S$4,0,IF(LOG('Crisis Indicator Data'!I98)&gt;S$3,5,ROUND(5-(S$3-LOG('Crisis Indicator Data'!I98))/(S$3-S$4)*5,1)))))</f>
        <v>4.5999999999999996</v>
      </c>
      <c r="T101" s="143">
        <f>IF('Crisis Indicator Data'!H98="x","x",IF('Crisis Indicator Data'!I98="x","x",'Crisis Indicator Data'!I98/'Crisis Indicator Data'!H98))</f>
        <v>0.15573851800416624</v>
      </c>
      <c r="U101" s="238">
        <f t="shared" si="33"/>
        <v>5</v>
      </c>
      <c r="V101" s="238">
        <f t="shared" si="34"/>
        <v>4.8</v>
      </c>
      <c r="W101" s="238">
        <f>IF('Crisis Indicator Data'!L98="x","x",IF('Crisis Indicator Data'!L98=0,0,IF(LOG('Crisis Indicator Data'!L98)&lt;W$4,0,IF(LOG('Crisis Indicator Data'!L98)&gt;W$3,5,ROUND(5-(W$3-LOG('Crisis Indicator Data'!L98))/(W$3-W$4)*5,1)))))</f>
        <v>0</v>
      </c>
      <c r="X101" s="245">
        <f>IF(OR('Crisis Indicator Data'!L98="x",'Crisis Indicator Data'!H98="x"),"x",'Crisis Indicator Data'!L98/'Crisis Indicator Data'!H98)</f>
        <v>9.9196508282908435E-8</v>
      </c>
      <c r="Y101" s="238">
        <f t="shared" si="35"/>
        <v>0</v>
      </c>
      <c r="Z101" s="238">
        <f t="shared" si="36"/>
        <v>0</v>
      </c>
      <c r="AA101" s="238">
        <f t="shared" si="37"/>
        <v>3.2</v>
      </c>
      <c r="AB101" s="246">
        <f t="shared" si="38"/>
        <v>3</v>
      </c>
    </row>
    <row r="102" spans="1:28" x14ac:dyDescent="0.25">
      <c r="A102" s="147" t="str">
        <f>'Crisis Indicator Data'!A99</f>
        <v>Multiple crises in the Philippines</v>
      </c>
      <c r="B102" s="148" t="str">
        <f>'Crisis Indicator Data'!B99</f>
        <v>Conflict,Cyclone,Violence,Floods,Other seasonal event</v>
      </c>
      <c r="C102" s="148" t="str">
        <f>'Crisis Indicator Data'!C99</f>
        <v>PHL001</v>
      </c>
      <c r="D102" s="148" t="str">
        <f>'Crisis Indicator Data'!D99</f>
        <v>Philippines</v>
      </c>
      <c r="E102" s="149" t="str">
        <f>'Crisis Indicator Data'!E99</f>
        <v>PHL</v>
      </c>
      <c r="F102" s="244">
        <f>IF('Crisis Indicator Data'!F99="x","x",IF(LOG('Crisis Indicator Data'!F99)&lt;F$4,0,IF(LOG('Crisis Indicator Data'!F99)&gt;F$3,5,ROUND(5-(F$3-LOG('Crisis Indicator Data'!F99))/(F$3-F$4)*5,1))))</f>
        <v>4.0999999999999996</v>
      </c>
      <c r="G102" s="143">
        <f>IF('Crisis Indicator Data'!F99="x","x",IF(LEN(E102)&gt;3,('Crisis Indicator Data'!F99/VLOOKUP('Impact of the crisis'!$C102,'Regional Crises'!$B$1:$R$66,4,FALSE)),'Crisis Indicator Data'!F99/VLOOKUP('Impact of the crisis'!$E102,'Country Indicator Data'!$B$4:$P$300,15,FALSE)))</f>
        <v>1.006137438374082</v>
      </c>
      <c r="H102" s="238">
        <f t="shared" ref="H102:H133" si="39">IF(G102="x","x",IF(G102&lt;H$4,0,IF(G102&gt;H$3,5,ROUND(5-(H$3-G102)/(H$3-H$4)*5,1))))</f>
        <v>5</v>
      </c>
      <c r="I102" s="238">
        <f t="shared" ref="I102:I133" si="40">IF(AND(H102="x",F102="x"),"x",AVERAGE(F102,H102))</f>
        <v>4.55</v>
      </c>
      <c r="J102" s="238">
        <f>IF('Crisis Indicator Data'!G99="x","x",IF(LOG('Crisis Indicator Data'!G99)&lt;J$4,0,IF(LOG('Crisis Indicator Data'!G99)&gt;J$3,5,ROUND(5-(J$3-LOG('Crisis Indicator Data'!G99))/(J$3-J$4)*5,1))))</f>
        <v>5</v>
      </c>
      <c r="K102" s="143">
        <f>IF('Crisis Indicator Data'!G99="x","x",IF(LEN(E102)&gt;3,('Crisis Indicator Data'!G99/VLOOKUP('Impact of the crisis'!$C102,'Regional Crises'!$B$1:$R$66,5,FALSE)),'Crisis Indicator Data'!G99/VLOOKUP('Impact of the crisis'!$E102,'Country Indicator Data'!$B$4:$P$300,14,FALSE)))</f>
        <v>1</v>
      </c>
      <c r="L102" s="238">
        <f t="shared" ref="L102:L133" si="41">IF(K102="x","x",IF(K102&lt;L$4,0,IF(K102&gt;L$3,5,ROUND(5-(L$3-K102)/(L$3-L$4)*5,1))))</f>
        <v>5</v>
      </c>
      <c r="M102" s="238">
        <f t="shared" ref="M102:M133" si="42">IF(AND(L102="x",J102="x"),"x",AVERAGE(J102,L102))</f>
        <v>5</v>
      </c>
      <c r="N102" s="238">
        <f t="shared" ref="N102:N133" si="43">IF(AND(M102="x",I102="x"),"x",IF(OR(M102="x",I102="x"),AVERAGE(I102,M102),ROUND((5-GEOMEAN(((5-I102)/5*4+1),((5-M102)/5*4+1)))/4*5,1)))</f>
        <v>4.8</v>
      </c>
      <c r="O102" s="238">
        <f>IF('Crisis Indicator Data'!H99="x","x",IF('Crisis Indicator Data'!H99=0,0,IF(LOG('Crisis Indicator Data'!H99)&lt;O$4,0,IF(LOG('Crisis Indicator Data'!H99)&gt;O$3,5,ROUND(5-(O$3-LOG('Crisis Indicator Data'!H99))/(O$3-O$4)*5,1)))))</f>
        <v>4</v>
      </c>
      <c r="P102" s="143">
        <f>IF('Crisis Indicator Data'!H99="x","x",'Crisis Indicator Data'!H99/'Crisis Indicator Data'!G99)</f>
        <v>7.5591793310282207E-2</v>
      </c>
      <c r="Q102" s="238">
        <f t="shared" ref="Q102:Q133" si="44">IF(P102="x","x",IF(P102&lt;Q$4,0,IF(P102&gt;Q$3,5,ROUND(5-(Q$3-P102)/(Q$3-Q$4)*5,1))))</f>
        <v>0.3</v>
      </c>
      <c r="R102" s="238">
        <f t="shared" ref="R102:R133" si="45">IF(AND(Q102="x",O102="x"),"x",AVERAGE(O102,Q102))</f>
        <v>2.15</v>
      </c>
      <c r="S102" s="238">
        <f>IF('Crisis Indicator Data'!I99="x","x",IF('Crisis Indicator Data'!I99=0,0,IF(LOG('Crisis Indicator Data'!I99)&lt;S$4,0,IF(LOG('Crisis Indicator Data'!I99)&gt;S$3,5,ROUND(5-(S$3-LOG('Crisis Indicator Data'!I99))/(S$3-S$4)*5,1)))))</f>
        <v>3.4</v>
      </c>
      <c r="T102" s="143">
        <f>IF('Crisis Indicator Data'!H99="x","x",IF('Crisis Indicator Data'!I99="x","x",'Crisis Indicator Data'!I99/'Crisis Indicator Data'!H99))</f>
        <v>2.7420528997816065E-2</v>
      </c>
      <c r="U102" s="238">
        <f t="shared" ref="U102:U133" si="46">IF(T102="x","x",IF(T102&lt;U$4,0,IF(T102&gt;U$3,5,ROUND(5-(U$3-T102)/(U$3-U$4)*5,1))))</f>
        <v>0.9</v>
      </c>
      <c r="V102" s="238">
        <f t="shared" ref="V102:V133" si="47">IF(AND(U102="x",S102="x"),"x",ROUND(AVERAGE(S102,U102),1))</f>
        <v>2.2000000000000002</v>
      </c>
      <c r="W102" s="238">
        <f>IF('Crisis Indicator Data'!L99="x","x",IF('Crisis Indicator Data'!L99=0,0,IF(LOG('Crisis Indicator Data'!L99)&lt;W$4,0,IF(LOG('Crisis Indicator Data'!L99)&gt;W$3,5,ROUND(5-(W$3-LOG('Crisis Indicator Data'!L99))/(W$3-W$4)*5,1)))))</f>
        <v>3.7</v>
      </c>
      <c r="X102" s="245">
        <f>IF(OR('Crisis Indicator Data'!L99="x",'Crisis Indicator Data'!H99="x"),"x",'Crisis Indicator Data'!L99/'Crisis Indicator Data'!H99)</f>
        <v>4.6590633341421984E-5</v>
      </c>
      <c r="Y102" s="238">
        <f t="shared" ref="Y102:Y133" si="48">IF(X102="x","x",IF(X102&lt;Y$4,0,IF(X102&gt;Y$3,5,ROUND(5-(Y$3-X102)/(Y$3-Y$4)*5,1))))</f>
        <v>2.2999999999999998</v>
      </c>
      <c r="Z102" s="238">
        <f t="shared" ref="Z102:Z133" si="49">IF(AND(Y102="x",W102="x"),"x",ROUND(AVERAGE(W102,Y102),1))</f>
        <v>3</v>
      </c>
      <c r="AA102" s="238">
        <f t="shared" ref="AA102:AA133" si="50">IF(AND(V102="x",Z102="x"),"x",IF(OR(V102="x",Z102="x"),AVERAGE(V102,Z102),ROUND((5-GEOMEAN(((5-V102)/5*4+1),((5-Z102)/5*4+1)))/4*5,1)))</f>
        <v>2.6</v>
      </c>
      <c r="AB102" s="246">
        <f t="shared" ref="AB102:AB133" si="51">IF(AND(R102="x",AA102="x"),"x",IF(OR(R102="x",AA102="x"),AVERAGE(R102,AA102),ROUND((5-GEOMEAN(((5-R102)/5*4+1),((5-AA102)/5*4+1)))/4*5,1)))</f>
        <v>2.4</v>
      </c>
    </row>
    <row r="103" spans="1:28" x14ac:dyDescent="0.25">
      <c r="A103" s="147" t="str">
        <f>'Crisis Indicator Data'!A100</f>
        <v>Mindanao conflict</v>
      </c>
      <c r="B103" s="148" t="str">
        <f>'Crisis Indicator Data'!B100</f>
        <v>Conflict,Violence</v>
      </c>
      <c r="C103" s="148" t="str">
        <f>'Crisis Indicator Data'!C100</f>
        <v>PHL003</v>
      </c>
      <c r="D103" s="148" t="str">
        <f>'Crisis Indicator Data'!D100</f>
        <v>Philippines</v>
      </c>
      <c r="E103" s="149" t="str">
        <f>'Crisis Indicator Data'!E100</f>
        <v>PHL</v>
      </c>
      <c r="F103" s="244">
        <f>IF('Crisis Indicator Data'!F100="x","x",IF(LOG('Crisis Indicator Data'!F100)&lt;F$4,0,IF(LOG('Crisis Indicator Data'!F100)&gt;F$3,5,ROUND(5-(F$3-LOG('Crisis Indicator Data'!F100))/(F$3-F$4)*5,1))))</f>
        <v>3.6</v>
      </c>
      <c r="G103" s="143">
        <f>IF('Crisis Indicator Data'!F100="x","x",IF(LEN(E103)&gt;3,('Crisis Indicator Data'!F100/VLOOKUP('Impact of the crisis'!$C103,'Regional Crises'!$B$1:$R$66,4,FALSE)),'Crisis Indicator Data'!F100/VLOOKUP('Impact of the crisis'!$E103,'Country Indicator Data'!$B$4:$P$300,15,FALSE)))</f>
        <v>0.46401046382935907</v>
      </c>
      <c r="H103" s="238">
        <f t="shared" si="39"/>
        <v>2.2999999999999998</v>
      </c>
      <c r="I103" s="238">
        <f t="shared" si="40"/>
        <v>2.95</v>
      </c>
      <c r="J103" s="238">
        <f>IF('Crisis Indicator Data'!G100="x","x",IF(LOG('Crisis Indicator Data'!G100)&lt;J$4,0,IF(LOG('Crisis Indicator Data'!G100)&gt;J$3,5,ROUND(5-(J$3-LOG('Crisis Indicator Data'!G100))/(J$3-J$4)*5,1))))</f>
        <v>4.7</v>
      </c>
      <c r="K103" s="143">
        <f>IF('Crisis Indicator Data'!G100="x","x",IF(LEN(E103)&gt;3,('Crisis Indicator Data'!G100/VLOOKUP('Impact of the crisis'!$C103,'Regional Crises'!$B$1:$R$66,5,FALSE)),'Crisis Indicator Data'!G100/VLOOKUP('Impact of the crisis'!$E103,'Country Indicator Data'!$B$4:$P$300,14,FALSE)))</f>
        <v>0.24077114268157346</v>
      </c>
      <c r="L103" s="238">
        <f t="shared" si="41"/>
        <v>1.2</v>
      </c>
      <c r="M103" s="238">
        <f t="shared" si="42"/>
        <v>2.95</v>
      </c>
      <c r="N103" s="238">
        <f t="shared" si="43"/>
        <v>3</v>
      </c>
      <c r="O103" s="238">
        <f>IF('Crisis Indicator Data'!H100="x","x",IF('Crisis Indicator Data'!H100=0,0,IF(LOG('Crisis Indicator Data'!H100)&lt;O$4,0,IF(LOG('Crisis Indicator Data'!H100)&gt;O$3,5,ROUND(5-(O$3-LOG('Crisis Indicator Data'!H100))/(O$3-O$4)*5,1)))))</f>
        <v>1.2</v>
      </c>
      <c r="P103" s="143">
        <f>IF('Crisis Indicator Data'!H100="x","x",'Crisis Indicator Data'!H100/'Crisis Indicator Data'!G100)</f>
        <v>6.0566813957031842E-3</v>
      </c>
      <c r="Q103" s="238">
        <f t="shared" si="44"/>
        <v>0</v>
      </c>
      <c r="R103" s="238">
        <f t="shared" si="45"/>
        <v>0.6</v>
      </c>
      <c r="S103" s="238">
        <f>IF('Crisis Indicator Data'!I100="x","x",IF('Crisis Indicator Data'!I100=0,0,IF(LOG('Crisis Indicator Data'!I100)&lt;S$4,0,IF(LOG('Crisis Indicator Data'!I100)&gt;S$3,5,ROUND(5-(S$3-LOG('Crisis Indicator Data'!I100))/(S$3-S$4)*5,1)))))</f>
        <v>3.1</v>
      </c>
      <c r="T103" s="143">
        <f>IF('Crisis Indicator Data'!H100="x","x",IF('Crisis Indicator Data'!I100="x","x",'Crisis Indicator Data'!I100/'Crisis Indicator Data'!H100))</f>
        <v>1</v>
      </c>
      <c r="U103" s="238">
        <f t="shared" si="46"/>
        <v>5</v>
      </c>
      <c r="V103" s="238">
        <f t="shared" si="47"/>
        <v>4.0999999999999996</v>
      </c>
      <c r="W103" s="238">
        <f>IF('Crisis Indicator Data'!L100="x","x",IF('Crisis Indicator Data'!L100=0,0,IF(LOG('Crisis Indicator Data'!L100)&lt;W$4,0,IF(LOG('Crisis Indicator Data'!L100)&gt;W$3,5,ROUND(5-(W$3-LOG('Crisis Indicator Data'!L100))/(W$3-W$4)*5,1)))))</f>
        <v>3.2</v>
      </c>
      <c r="X103" s="245">
        <f>IF(OR('Crisis Indicator Data'!L100="x",'Crisis Indicator Data'!H100="x"),"x",'Crisis Indicator Data'!L100/'Crisis Indicator Data'!H100)</f>
        <v>1.1635220125786163E-3</v>
      </c>
      <c r="Y103" s="238">
        <f t="shared" si="48"/>
        <v>5</v>
      </c>
      <c r="Z103" s="238">
        <f t="shared" si="49"/>
        <v>4.0999999999999996</v>
      </c>
      <c r="AA103" s="238">
        <f t="shared" si="50"/>
        <v>4.0999999999999996</v>
      </c>
      <c r="AB103" s="246">
        <f t="shared" si="51"/>
        <v>2.8</v>
      </c>
    </row>
    <row r="104" spans="1:28" x14ac:dyDescent="0.25">
      <c r="A104" s="147" t="str">
        <f>'Crisis Indicator Data'!A101</f>
        <v>Typhoon Nalgae</v>
      </c>
      <c r="B104" s="148" t="str">
        <f>'Crisis Indicator Data'!B101</f>
        <v>Cyclone</v>
      </c>
      <c r="C104" s="148" t="str">
        <f>'Crisis Indicator Data'!C101</f>
        <v>PHL012</v>
      </c>
      <c r="D104" s="148" t="str">
        <f>'Crisis Indicator Data'!D101</f>
        <v>Philippines</v>
      </c>
      <c r="E104" s="149" t="str">
        <f>'Crisis Indicator Data'!E101</f>
        <v>PHL</v>
      </c>
      <c r="F104" s="244">
        <f>IF('Crisis Indicator Data'!F101="x","x",IF(LOG('Crisis Indicator Data'!F101)&lt;F$4,0,IF(LOG('Crisis Indicator Data'!F101)&gt;F$3,5,ROUND(5-(F$3-LOG('Crisis Indicator Data'!F101))/(F$3-F$4)*5,1))))</f>
        <v>4</v>
      </c>
      <c r="G104" s="143">
        <f>IF('Crisis Indicator Data'!F101="x","x",IF(LEN(E104)&gt;3,('Crisis Indicator Data'!F101/VLOOKUP('Impact of the crisis'!$C104,'Regional Crises'!$B$1:$R$66,4,FALSE)),'Crisis Indicator Data'!F101/VLOOKUP('Impact of the crisis'!$E104,'Country Indicator Data'!$B$4:$P$300,15,FALSE)))</f>
        <v>0.79820236777677167</v>
      </c>
      <c r="H104" s="238">
        <f t="shared" si="39"/>
        <v>4</v>
      </c>
      <c r="I104" s="238">
        <f t="shared" si="40"/>
        <v>4</v>
      </c>
      <c r="J104" s="238">
        <f>IF('Crisis Indicator Data'!G101="x","x",IF(LOG('Crisis Indicator Data'!G101)&lt;J$4,0,IF(LOG('Crisis Indicator Data'!G101)&gt;J$3,5,ROUND(5-(J$3-LOG('Crisis Indicator Data'!G101))/(J$3-J$4)*5,1))))</f>
        <v>5</v>
      </c>
      <c r="K104" s="143">
        <f>IF('Crisis Indicator Data'!G101="x","x",IF(LEN(E104)&gt;3,('Crisis Indicator Data'!G101/VLOOKUP('Impact of the crisis'!$C104,'Regional Crises'!$B$1:$R$66,5,FALSE)),'Crisis Indicator Data'!G101/VLOOKUP('Impact of the crisis'!$E104,'Country Indicator Data'!$B$4:$P$300,14,FALSE)))</f>
        <v>0.88011886309649368</v>
      </c>
      <c r="L104" s="238">
        <f t="shared" si="41"/>
        <v>4.4000000000000004</v>
      </c>
      <c r="M104" s="238">
        <f t="shared" si="42"/>
        <v>4.7</v>
      </c>
      <c r="N104" s="238">
        <f t="shared" si="43"/>
        <v>4.4000000000000004</v>
      </c>
      <c r="O104" s="238">
        <f>IF('Crisis Indicator Data'!H101="x","x",IF('Crisis Indicator Data'!H101=0,0,IF(LOG('Crisis Indicator Data'!H101)&lt;O$4,0,IF(LOG('Crisis Indicator Data'!H101)&gt;O$3,5,ROUND(5-(O$3-LOG('Crisis Indicator Data'!H101))/(O$3-O$4)*5,1)))))</f>
        <v>3.8</v>
      </c>
      <c r="P104" s="143">
        <f>IF('Crisis Indicator Data'!H101="x","x",'Crisis Indicator Data'!H101/'Crisis Indicator Data'!G101)</f>
        <v>6.5942769012734201E-2</v>
      </c>
      <c r="Q104" s="238">
        <f t="shared" si="44"/>
        <v>0.3</v>
      </c>
      <c r="R104" s="238">
        <f t="shared" si="45"/>
        <v>2.0499999999999998</v>
      </c>
      <c r="S104" s="238">
        <f>IF('Crisis Indicator Data'!I101="x","x",IF('Crisis Indicator Data'!I101=0,0,IF(LOG('Crisis Indicator Data'!I101)&lt;S$4,0,IF(LOG('Crisis Indicator Data'!I101)&gt;S$3,5,ROUND(5-(S$3-LOG('Crisis Indicator Data'!I101))/(S$3-S$4)*5,1)))))</f>
        <v>2.5</v>
      </c>
      <c r="T104" s="143">
        <f>IF('Crisis Indicator Data'!H101="x","x",IF('Crisis Indicator Data'!I101="x","x",'Crisis Indicator Data'!I101/'Crisis Indicator Data'!H101))</f>
        <v>8.6915297092288249E-3</v>
      </c>
      <c r="U104" s="238">
        <f t="shared" si="46"/>
        <v>0.3</v>
      </c>
      <c r="V104" s="238">
        <f t="shared" si="47"/>
        <v>1.4</v>
      </c>
      <c r="W104" s="238">
        <f>IF('Crisis Indicator Data'!L101="x","x",IF('Crisis Indicator Data'!L101=0,0,IF(LOG('Crisis Indicator Data'!L101)&lt;W$4,0,IF(LOG('Crisis Indicator Data'!L101)&gt;W$3,5,ROUND(5-(W$3-LOG('Crisis Indicator Data'!L101))/(W$3-W$4)*5,1)))))</f>
        <v>3.2</v>
      </c>
      <c r="X104" s="245">
        <f>IF(OR('Crisis Indicator Data'!L101="x",'Crisis Indicator Data'!H101="x"),"x",'Crisis Indicator Data'!L101/'Crisis Indicator Data'!H101)</f>
        <v>2.5916561314791404E-5</v>
      </c>
      <c r="Y104" s="238">
        <f t="shared" si="48"/>
        <v>1.3</v>
      </c>
      <c r="Z104" s="238">
        <f t="shared" si="49"/>
        <v>2.2999999999999998</v>
      </c>
      <c r="AA104" s="238">
        <f t="shared" si="50"/>
        <v>1.9</v>
      </c>
      <c r="AB104" s="246">
        <f t="shared" si="51"/>
        <v>2</v>
      </c>
    </row>
    <row r="105" spans="1:28" x14ac:dyDescent="0.25">
      <c r="A105" s="147" t="str">
        <f>'Crisis Indicator Data'!A102</f>
        <v>LPAs, Northeast Monsoon, and Shear Line</v>
      </c>
      <c r="B105" s="148" t="str">
        <f>'Crisis Indicator Data'!B102</f>
        <v>Floods,Other seasonal event</v>
      </c>
      <c r="C105" s="148" t="str">
        <f>'Crisis Indicator Data'!C102</f>
        <v>PHL013</v>
      </c>
      <c r="D105" s="148" t="str">
        <f>'Crisis Indicator Data'!D102</f>
        <v>Philippines</v>
      </c>
      <c r="E105" s="149" t="str">
        <f>'Crisis Indicator Data'!E102</f>
        <v>PHL</v>
      </c>
      <c r="F105" s="244">
        <f>IF('Crisis Indicator Data'!F102="x","x",IF(LOG('Crisis Indicator Data'!F102)&lt;F$4,0,IF(LOG('Crisis Indicator Data'!F102)&gt;F$3,5,ROUND(5-(F$3-LOG('Crisis Indicator Data'!F102))/(F$3-F$4)*5,1))))</f>
        <v>3.8</v>
      </c>
      <c r="G105" s="143">
        <f>IF('Crisis Indicator Data'!F102="x","x",IF(LEN(E105)&gt;3,('Crisis Indicator Data'!F102/VLOOKUP('Impact of the crisis'!$C105,'Regional Crises'!$B$1:$R$66,4,FALSE)),'Crisis Indicator Data'!F102/VLOOKUP('Impact of the crisis'!$E105,'Country Indicator Data'!$B$4:$P$300,15,FALSE)))</f>
        <v>0.64578260723748193</v>
      </c>
      <c r="H105" s="238">
        <f t="shared" si="39"/>
        <v>3.2</v>
      </c>
      <c r="I105" s="238">
        <f t="shared" si="40"/>
        <v>3.5</v>
      </c>
      <c r="J105" s="238">
        <f>IF('Crisis Indicator Data'!G102="x","x",IF(LOG('Crisis Indicator Data'!G102)&lt;J$4,0,IF(LOG('Crisis Indicator Data'!G102)&gt;J$3,5,ROUND(5-(J$3-LOG('Crisis Indicator Data'!G102))/(J$3-J$4)*5,1))))</f>
        <v>5</v>
      </c>
      <c r="K105" s="143">
        <f>IF('Crisis Indicator Data'!G102="x","x",IF(LEN(E105)&gt;3,('Crisis Indicator Data'!G102/VLOOKUP('Impact of the crisis'!$C105,'Regional Crises'!$B$1:$R$66,5,FALSE)),'Crisis Indicator Data'!G102/VLOOKUP('Impact of the crisis'!$E105,'Country Indicator Data'!$B$4:$P$300,14,FALSE)))</f>
        <v>0.46940834426274614</v>
      </c>
      <c r="L105" s="238">
        <f t="shared" si="41"/>
        <v>2.2999999999999998</v>
      </c>
      <c r="M105" s="238">
        <f t="shared" si="42"/>
        <v>3.65</v>
      </c>
      <c r="N105" s="238">
        <f t="shared" si="43"/>
        <v>3.6</v>
      </c>
      <c r="O105" s="238">
        <f>IF('Crisis Indicator Data'!H102="x","x",IF('Crisis Indicator Data'!H102=0,0,IF(LOG('Crisis Indicator Data'!H102)&lt;O$4,0,IF(LOG('Crisis Indicator Data'!H102)&gt;O$3,5,ROUND(5-(O$3-LOG('Crisis Indicator Data'!H102))/(O$3-O$4)*5,1)))))</f>
        <v>2.9</v>
      </c>
      <c r="P105" s="143">
        <f>IF('Crisis Indicator Data'!H102="x","x",'Crisis Indicator Data'!H102/'Crisis Indicator Data'!G102)</f>
        <v>3.4309607080752626E-2</v>
      </c>
      <c r="Q105" s="238">
        <f t="shared" si="44"/>
        <v>0.1</v>
      </c>
      <c r="R105" s="238">
        <f t="shared" si="45"/>
        <v>1.5</v>
      </c>
      <c r="S105" s="238">
        <f>IF('Crisis Indicator Data'!I102="x","x",IF('Crisis Indicator Data'!I102=0,0,IF(LOG('Crisis Indicator Data'!I102)&lt;S$4,0,IF(LOG('Crisis Indicator Data'!I102)&gt;S$3,5,ROUND(5-(S$3-LOG('Crisis Indicator Data'!I102))/(S$3-S$4)*5,1)))))</f>
        <v>1.5</v>
      </c>
      <c r="T105" s="143">
        <f>IF('Crisis Indicator Data'!H102="x","x",IF('Crisis Indicator Data'!I102="x","x",'Crisis Indicator Data'!I102/'Crisis Indicator Data'!H102))</f>
        <v>6.8337129840546698E-3</v>
      </c>
      <c r="U105" s="238">
        <f t="shared" si="46"/>
        <v>0.2</v>
      </c>
      <c r="V105" s="238">
        <f t="shared" si="47"/>
        <v>0.9</v>
      </c>
      <c r="W105" s="238">
        <f>IF('Crisis Indicator Data'!L102="x","x",IF('Crisis Indicator Data'!L102=0,0,IF(LOG('Crisis Indicator Data'!L102)&lt;W$4,0,IF(LOG('Crisis Indicator Data'!L102)&gt;W$3,5,ROUND(5-(W$3-LOG('Crisis Indicator Data'!L102))/(W$3-W$4)*5,1)))))</f>
        <v>2.2000000000000002</v>
      </c>
      <c r="X105" s="245">
        <f>IF(OR('Crisis Indicator Data'!L102="x",'Crisis Indicator Data'!H102="x"),"x",'Crisis Indicator Data'!L102/'Crisis Indicator Data'!H102)</f>
        <v>1.9931662870159454E-5</v>
      </c>
      <c r="Y105" s="238">
        <f t="shared" si="48"/>
        <v>1</v>
      </c>
      <c r="Z105" s="238">
        <f t="shared" si="49"/>
        <v>1.6</v>
      </c>
      <c r="AA105" s="238">
        <f t="shared" si="50"/>
        <v>1.3</v>
      </c>
      <c r="AB105" s="246">
        <f t="shared" si="51"/>
        <v>1.4</v>
      </c>
    </row>
    <row r="106" spans="1:28" x14ac:dyDescent="0.25">
      <c r="A106" s="147" t="str">
        <f>'Crisis Indicator Data'!A103</f>
        <v>Highlands Violence</v>
      </c>
      <c r="B106" s="148" t="str">
        <f>'Crisis Indicator Data'!B103</f>
        <v>Earthquake</v>
      </c>
      <c r="C106" s="148" t="str">
        <f>'Crisis Indicator Data'!C103</f>
        <v>PNG003</v>
      </c>
      <c r="D106" s="148" t="str">
        <f>'Crisis Indicator Data'!D103</f>
        <v>Papua New Guinea</v>
      </c>
      <c r="E106" s="149" t="str">
        <f>'Crisis Indicator Data'!E103</f>
        <v>PNG</v>
      </c>
      <c r="F106" s="244">
        <f>IF('Crisis Indicator Data'!F103="x","x",IF(LOG('Crisis Indicator Data'!F103)&lt;F$4,0,IF(LOG('Crisis Indicator Data'!F103)&gt;F$3,5,ROUND(5-(F$3-LOG('Crisis Indicator Data'!F103))/(F$3-F$4)*5,1))))</f>
        <v>3</v>
      </c>
      <c r="G106" s="143">
        <f>IF('Crisis Indicator Data'!F103="x","x",IF(LEN(E106)&gt;3,('Crisis Indicator Data'!F103/VLOOKUP('Impact of the crisis'!$C106,'Regional Crises'!$B$1:$R$66,4,FALSE)),'Crisis Indicator Data'!F103/VLOOKUP('Impact of the crisis'!$E106,'Country Indicator Data'!$B$4:$P$300,15,FALSE)))</f>
        <v>0.14061520116592324</v>
      </c>
      <c r="H106" s="238">
        <f t="shared" si="39"/>
        <v>0.6</v>
      </c>
      <c r="I106" s="238">
        <f t="shared" si="40"/>
        <v>1.8</v>
      </c>
      <c r="J106" s="238">
        <f>IF('Crisis Indicator Data'!G103="x","x",IF(LOG('Crisis Indicator Data'!G103)&lt;J$4,0,IF(LOG('Crisis Indicator Data'!G103)&gt;J$3,5,ROUND(5-(J$3-LOG('Crisis Indicator Data'!G103))/(J$3-J$4)*5,1))))</f>
        <v>1.5</v>
      </c>
      <c r="K106" s="143">
        <f>IF('Crisis Indicator Data'!G103="x","x",IF(LEN(E106)&gt;3,('Crisis Indicator Data'!G103/VLOOKUP('Impact of the crisis'!$C106,'Regional Crises'!$B$1:$R$66,5,FALSE)),'Crisis Indicator Data'!G103/VLOOKUP('Impact of the crisis'!$E106,'Country Indicator Data'!$B$4:$P$300,14,FALSE)))</f>
        <v>0.39243986254295532</v>
      </c>
      <c r="L106" s="238">
        <f t="shared" si="41"/>
        <v>1.9</v>
      </c>
      <c r="M106" s="238">
        <f t="shared" si="42"/>
        <v>1.7</v>
      </c>
      <c r="N106" s="238">
        <f t="shared" si="43"/>
        <v>1.8</v>
      </c>
      <c r="O106" s="238">
        <f>IF('Crisis Indicator Data'!H103="x","x",IF('Crisis Indicator Data'!H103=0,0,IF(LOG('Crisis Indicator Data'!H103)&lt;O$4,0,IF(LOG('Crisis Indicator Data'!H103)&gt;O$3,5,ROUND(5-(O$3-LOG('Crisis Indicator Data'!H103))/(O$3-O$4)*5,1)))))</f>
        <v>1.5</v>
      </c>
      <c r="P106" s="143">
        <f>IF('Crisis Indicator Data'!H103="x","x",'Crisis Indicator Data'!H103/'Crisis Indicator Data'!G103)</f>
        <v>9.2819614711033269E-2</v>
      </c>
      <c r="Q106" s="238">
        <f t="shared" si="44"/>
        <v>0.4</v>
      </c>
      <c r="R106" s="238">
        <f t="shared" si="45"/>
        <v>0.95</v>
      </c>
      <c r="S106" s="238">
        <f>IF('Crisis Indicator Data'!I103="x","x",IF('Crisis Indicator Data'!I103=0,0,IF(LOG('Crisis Indicator Data'!I103)&lt;S$4,0,IF(LOG('Crisis Indicator Data'!I103)&gt;S$3,5,ROUND(5-(S$3-LOG('Crisis Indicator Data'!I103))/(S$3-S$4)*5,1)))))</f>
        <v>2.1</v>
      </c>
      <c r="T106" s="143">
        <f>IF('Crisis Indicator Data'!H103="x","x",IF('Crisis Indicator Data'!I103="x","x",'Crisis Indicator Data'!I103/'Crisis Indicator Data'!H103))</f>
        <v>0.1169811320754717</v>
      </c>
      <c r="U106" s="238">
        <f t="shared" si="46"/>
        <v>3.9</v>
      </c>
      <c r="V106" s="238">
        <f t="shared" si="47"/>
        <v>3</v>
      </c>
      <c r="W106" s="238">
        <f>IF('Crisis Indicator Data'!L103="x","x",IF('Crisis Indicator Data'!L103=0,0,IF(LOG('Crisis Indicator Data'!L103)&lt;W$4,0,IF(LOG('Crisis Indicator Data'!L103)&gt;W$3,5,ROUND(5-(W$3-LOG('Crisis Indicator Data'!L103))/(W$3-W$4)*5,1)))))</f>
        <v>3.2</v>
      </c>
      <c r="X106" s="245">
        <f>IF(OR('Crisis Indicator Data'!L103="x",'Crisis Indicator Data'!H103="x"),"x",'Crisis Indicator Data'!L103/'Crisis Indicator Data'!H103)</f>
        <v>6.2641509433962266E-4</v>
      </c>
      <c r="Y106" s="238">
        <f t="shared" si="48"/>
        <v>5</v>
      </c>
      <c r="Z106" s="238">
        <f t="shared" si="49"/>
        <v>4.0999999999999996</v>
      </c>
      <c r="AA106" s="238">
        <f t="shared" si="50"/>
        <v>3.6</v>
      </c>
      <c r="AB106" s="246">
        <f t="shared" si="51"/>
        <v>2.5</v>
      </c>
    </row>
    <row r="107" spans="1:28" x14ac:dyDescent="0.25">
      <c r="A107" s="147" t="str">
        <f>'Crisis Indicator Data'!A104</f>
        <v>Displacement from Ukraine conflict in Poland</v>
      </c>
      <c r="B107" s="148" t="str">
        <f>'Crisis Indicator Data'!B104</f>
        <v>Displacement,Conflict</v>
      </c>
      <c r="C107" s="148" t="str">
        <f>'Crisis Indicator Data'!C104</f>
        <v>POL002</v>
      </c>
      <c r="D107" s="148" t="str">
        <f>'Crisis Indicator Data'!D104</f>
        <v>Poland</v>
      </c>
      <c r="E107" s="149" t="str">
        <f>'Crisis Indicator Data'!E104</f>
        <v>POL</v>
      </c>
      <c r="F107" s="244">
        <f>IF('Crisis Indicator Data'!F104="x","x",IF(LOG('Crisis Indicator Data'!F104)&lt;F$4,0,IF(LOG('Crisis Indicator Data'!F104)&gt;F$3,5,ROUND(5-(F$3-LOG('Crisis Indicator Data'!F104))/(F$3-F$4)*5,1))))</f>
        <v>3.6</v>
      </c>
      <c r="G107" s="143">
        <f>IF('Crisis Indicator Data'!F104="x","x",IF(LEN(E107)&gt;3,('Crisis Indicator Data'!F104/VLOOKUP('Impact of the crisis'!$C107,'Regional Crises'!$B$1:$R$66,4,FALSE)),'Crisis Indicator Data'!F104/VLOOKUP('Impact of the crisis'!$E107,'Country Indicator Data'!$B$4:$P$300,15,FALSE)))</f>
        <v>0.48172703223488683</v>
      </c>
      <c r="H107" s="238">
        <f t="shared" si="39"/>
        <v>2.4</v>
      </c>
      <c r="I107" s="238">
        <f t="shared" si="40"/>
        <v>3</v>
      </c>
      <c r="J107" s="238">
        <f>IF('Crisis Indicator Data'!G104="x","x",IF(LOG('Crisis Indicator Data'!G104)&lt;J$4,0,IF(LOG('Crisis Indicator Data'!G104)&gt;J$3,5,ROUND(5-(J$3-LOG('Crisis Indicator Data'!G104))/(J$3-J$4)*5,1))))</f>
        <v>0.9</v>
      </c>
      <c r="K107" s="143">
        <f>IF('Crisis Indicator Data'!G104="x","x",IF(LEN(E107)&gt;3,('Crisis Indicator Data'!G104/VLOOKUP('Impact of the crisis'!$C107,'Regional Crises'!$B$1:$R$66,5,FALSE)),'Crisis Indicator Data'!G104/VLOOKUP('Impact of the crisis'!$E107,'Country Indicator Data'!$B$4:$P$300,14,FALSE)))</f>
        <v>4.4749028459730528E-2</v>
      </c>
      <c r="L107" s="238">
        <f t="shared" si="41"/>
        <v>0.2</v>
      </c>
      <c r="M107" s="238">
        <f t="shared" si="42"/>
        <v>0.55000000000000004</v>
      </c>
      <c r="N107" s="238">
        <f t="shared" si="43"/>
        <v>1.9</v>
      </c>
      <c r="O107" s="238">
        <f>IF('Crisis Indicator Data'!H104="x","x",IF('Crisis Indicator Data'!H104=0,0,IF(LOG('Crisis Indicator Data'!H104)&lt;O$4,0,IF(LOG('Crisis Indicator Data'!H104)&gt;O$3,5,ROUND(5-(O$3-LOG('Crisis Indicator Data'!H104))/(O$3-O$4)*5,1)))))</f>
        <v>2.8</v>
      </c>
      <c r="P107" s="143">
        <f>IF('Crisis Indicator Data'!H104="x","x",'Crisis Indicator Data'!H104/'Crisis Indicator Data'!G104)</f>
        <v>0.81279251170046807</v>
      </c>
      <c r="Q107" s="238">
        <f t="shared" si="44"/>
        <v>4.0999999999999996</v>
      </c>
      <c r="R107" s="238">
        <f t="shared" si="45"/>
        <v>3.4499999999999997</v>
      </c>
      <c r="S107" s="238">
        <f>IF('Crisis Indicator Data'!I104="x","x",IF('Crisis Indicator Data'!I104=0,0,IF(LOG('Crisis Indicator Data'!I104)&lt;S$4,0,IF(LOG('Crisis Indicator Data'!I104)&gt;S$3,5,ROUND(5-(S$3-LOG('Crisis Indicator Data'!I104))/(S$3-S$4)*5,1)))))</f>
        <v>4.5999999999999996</v>
      </c>
      <c r="T107" s="143">
        <f>IF('Crisis Indicator Data'!H104="x","x",IF('Crisis Indicator Data'!I104="x","x",'Crisis Indicator Data'!I104/'Crisis Indicator Data'!H104))</f>
        <v>1</v>
      </c>
      <c r="U107" s="238">
        <f t="shared" si="46"/>
        <v>5</v>
      </c>
      <c r="V107" s="238">
        <f t="shared" si="47"/>
        <v>4.8</v>
      </c>
      <c r="W107" s="238">
        <f>IF('Crisis Indicator Data'!L104="x","x",IF('Crisis Indicator Data'!L104=0,0,IF(LOG('Crisis Indicator Data'!L104)&lt;W$4,0,IF(LOG('Crisis Indicator Data'!L104)&gt;W$3,5,ROUND(5-(W$3-LOG('Crisis Indicator Data'!L104))/(W$3-W$4)*5,1)))))</f>
        <v>0</v>
      </c>
      <c r="X107" s="245">
        <f>IF(OR('Crisis Indicator Data'!L104="x",'Crisis Indicator Data'!H104="x"),"x",'Crisis Indicator Data'!L104/'Crisis Indicator Data'!H104)</f>
        <v>0</v>
      </c>
      <c r="Y107" s="238">
        <f t="shared" si="48"/>
        <v>0</v>
      </c>
      <c r="Z107" s="238">
        <f t="shared" si="49"/>
        <v>0</v>
      </c>
      <c r="AA107" s="238">
        <f t="shared" si="50"/>
        <v>3.2</v>
      </c>
      <c r="AB107" s="246">
        <f t="shared" si="51"/>
        <v>3.3</v>
      </c>
    </row>
    <row r="108" spans="1:28" x14ac:dyDescent="0.25">
      <c r="A108" s="147" t="str">
        <f>'Crisis Indicator Data'!A105</f>
        <v>Complex crisis in DPRK</v>
      </c>
      <c r="B108" s="148" t="str">
        <f>'Crisis Indicator Data'!B105</f>
        <v>Socio-political,Floods,Other seasonal event,Food Security</v>
      </c>
      <c r="C108" s="148" t="str">
        <f>'Crisis Indicator Data'!C105</f>
        <v>PRK001</v>
      </c>
      <c r="D108" s="148" t="str">
        <f>'Crisis Indicator Data'!D105</f>
        <v>DPRK</v>
      </c>
      <c r="E108" s="149" t="str">
        <f>'Crisis Indicator Data'!E105</f>
        <v>PRK</v>
      </c>
      <c r="F108" s="244">
        <f>IF('Crisis Indicator Data'!F105="x","x",IF(LOG('Crisis Indicator Data'!F105)&lt;F$4,0,IF(LOG('Crisis Indicator Data'!F105)&gt;F$3,5,ROUND(5-(F$3-LOG('Crisis Indicator Data'!F105))/(F$3-F$4)*5,1))))</f>
        <v>3.5</v>
      </c>
      <c r="G108" s="143">
        <f>IF('Crisis Indicator Data'!F105="x","x",IF(LEN(E108)&gt;3,('Crisis Indicator Data'!F105/VLOOKUP('Impact of the crisis'!$C108,'Regional Crises'!$B$1:$R$66,4,FALSE)),'Crisis Indicator Data'!F105/VLOOKUP('Impact of the crisis'!$E108,'Country Indicator Data'!$B$4:$P$300,15,FALSE)))</f>
        <v>1</v>
      </c>
      <c r="H108" s="238">
        <f t="shared" si="39"/>
        <v>5</v>
      </c>
      <c r="I108" s="238">
        <f t="shared" si="40"/>
        <v>4.25</v>
      </c>
      <c r="J108" s="238">
        <f>IF('Crisis Indicator Data'!G105="x","x",IF(LOG('Crisis Indicator Data'!G105)&lt;J$4,0,IF(LOG('Crisis Indicator Data'!G105)&gt;J$3,5,ROUND(5-(J$3-LOG('Crisis Indicator Data'!G105))/(J$3-J$4)*5,1))))</f>
        <v>4.7</v>
      </c>
      <c r="K108" s="143">
        <f>IF('Crisis Indicator Data'!G105="x","x",IF(LEN(E108)&gt;3,('Crisis Indicator Data'!G105/VLOOKUP('Impact of the crisis'!$C108,'Regional Crises'!$B$1:$R$66,5,FALSE)),'Crisis Indicator Data'!G105/VLOOKUP('Impact of the crisis'!$E108,'Country Indicator Data'!$B$4:$P$300,14,FALSE)))</f>
        <v>1</v>
      </c>
      <c r="L108" s="238">
        <f t="shared" si="41"/>
        <v>5</v>
      </c>
      <c r="M108" s="238">
        <f t="shared" si="42"/>
        <v>4.8499999999999996</v>
      </c>
      <c r="N108" s="238">
        <f t="shared" si="43"/>
        <v>4.5999999999999996</v>
      </c>
      <c r="O108" s="238">
        <f>IF('Crisis Indicator Data'!H105="x","x",IF('Crisis Indicator Data'!H105=0,0,IF(LOG('Crisis Indicator Data'!H105)&lt;O$4,0,IF(LOG('Crisis Indicator Data'!H105)&gt;O$3,5,ROUND(5-(O$3-LOG('Crisis Indicator Data'!H105))/(O$3-O$4)*5,1)))))</f>
        <v>4.8</v>
      </c>
      <c r="P108" s="143">
        <f>IF('Crisis Indicator Data'!H105="x","x",'Crisis Indicator Data'!H105/'Crisis Indicator Data'!G105)</f>
        <v>1</v>
      </c>
      <c r="Q108" s="238">
        <f t="shared" si="44"/>
        <v>5</v>
      </c>
      <c r="R108" s="238">
        <f t="shared" si="45"/>
        <v>4.9000000000000004</v>
      </c>
      <c r="S108" s="238">
        <f>IF('Crisis Indicator Data'!I105="x","x",IF('Crisis Indicator Data'!I105=0,0,IF(LOG('Crisis Indicator Data'!I105)&lt;S$4,0,IF(LOG('Crisis Indicator Data'!I105)&gt;S$3,5,ROUND(5-(S$3-LOG('Crisis Indicator Data'!I105))/(S$3-S$4)*5,1)))))</f>
        <v>2.2000000000000002</v>
      </c>
      <c r="T108" s="143">
        <f>IF('Crisis Indicator Data'!H105="x","x",IF('Crisis Indicator Data'!I105="x","x",'Crisis Indicator Data'!I105/'Crisis Indicator Data'!H105))</f>
        <v>1.3247097327203305E-3</v>
      </c>
      <c r="U108" s="238">
        <f t="shared" si="46"/>
        <v>0</v>
      </c>
      <c r="V108" s="238">
        <f t="shared" si="47"/>
        <v>1.1000000000000001</v>
      </c>
      <c r="W108" s="238">
        <f>IF('Crisis Indicator Data'!L105="x","x",IF('Crisis Indicator Data'!L105=0,0,IF(LOG('Crisis Indicator Data'!L105)&lt;W$4,0,IF(LOG('Crisis Indicator Data'!L105)&gt;W$3,5,ROUND(5-(W$3-LOG('Crisis Indicator Data'!L105))/(W$3-W$4)*5,1)))))</f>
        <v>1.6</v>
      </c>
      <c r="X108" s="245">
        <f>IF(OR('Crisis Indicator Data'!L105="x",'Crisis Indicator Data'!H105="x"),"x",'Crisis Indicator Data'!L105/'Crisis Indicator Data'!H105)</f>
        <v>5.0650666251071456E-7</v>
      </c>
      <c r="Y108" s="238">
        <f t="shared" si="48"/>
        <v>0</v>
      </c>
      <c r="Z108" s="238">
        <f t="shared" si="49"/>
        <v>0.8</v>
      </c>
      <c r="AA108" s="238">
        <f t="shared" si="50"/>
        <v>1</v>
      </c>
      <c r="AB108" s="246">
        <f t="shared" si="51"/>
        <v>3.6</v>
      </c>
    </row>
    <row r="109" spans="1:28" x14ac:dyDescent="0.25">
      <c r="A109" s="147" t="str">
        <f>'Crisis Indicator Data'!A106</f>
        <v>Conflict in Palestine</v>
      </c>
      <c r="B109" s="148" t="str">
        <f>'Crisis Indicator Data'!B106</f>
        <v>Conflict,Socio-political,Violence</v>
      </c>
      <c r="C109" s="148" t="str">
        <f>'Crisis Indicator Data'!C106</f>
        <v>PSE002</v>
      </c>
      <c r="D109" s="148" t="str">
        <f>'Crisis Indicator Data'!D106</f>
        <v>Palestine</v>
      </c>
      <c r="E109" s="149" t="str">
        <f>'Crisis Indicator Data'!E106</f>
        <v>PSE</v>
      </c>
      <c r="F109" s="244">
        <f>IF('Crisis Indicator Data'!F106="x","x",IF(LOG('Crisis Indicator Data'!F106)&lt;F$4,0,IF(LOG('Crisis Indicator Data'!F106)&gt;F$3,5,ROUND(5-(F$3-LOG('Crisis Indicator Data'!F106))/(F$3-F$4)*5,1))))</f>
        <v>1.3</v>
      </c>
      <c r="G109" s="143">
        <f>IF('Crisis Indicator Data'!F106="x","x",IF(LEN(E109)&gt;3,('Crisis Indicator Data'!F106/VLOOKUP('Impact of the crisis'!$C109,'Regional Crises'!$B$1:$R$66,4,FALSE)),'Crisis Indicator Data'!F106/VLOOKUP('Impact of the crisis'!$E109,'Country Indicator Data'!$B$4:$P$300,15,FALSE)))</f>
        <v>1.0008305647840532</v>
      </c>
      <c r="H109" s="238">
        <f t="shared" si="39"/>
        <v>5</v>
      </c>
      <c r="I109" s="238">
        <f t="shared" si="40"/>
        <v>3.15</v>
      </c>
      <c r="J109" s="238">
        <f>IF('Crisis Indicator Data'!G106="x","x",IF(LOG('Crisis Indicator Data'!G106)&lt;J$4,0,IF(LOG('Crisis Indicator Data'!G106)&gt;J$3,5,ROUND(5-(J$3-LOG('Crisis Indicator Data'!G106))/(J$3-J$4)*5,1))))</f>
        <v>2.4</v>
      </c>
      <c r="K109" s="143">
        <f>IF('Crisis Indicator Data'!G106="x","x",IF(LEN(E109)&gt;3,('Crisis Indicator Data'!G106/VLOOKUP('Impact of the crisis'!$C109,'Regional Crises'!$B$1:$R$66,5,FALSE)),'Crisis Indicator Data'!G106/VLOOKUP('Impact of the crisis'!$E109,'Country Indicator Data'!$B$4:$P$300,14,FALSE)))</f>
        <v>1</v>
      </c>
      <c r="L109" s="238">
        <f t="shared" si="41"/>
        <v>5</v>
      </c>
      <c r="M109" s="238">
        <f t="shared" si="42"/>
        <v>3.7</v>
      </c>
      <c r="N109" s="238">
        <f t="shared" si="43"/>
        <v>3.4</v>
      </c>
      <c r="O109" s="238">
        <f>IF('Crisis Indicator Data'!H106="x","x",IF('Crisis Indicator Data'!H106=0,0,IF(LOG('Crisis Indicator Data'!H106)&lt;O$4,0,IF(LOG('Crisis Indicator Data'!H106)&gt;O$3,5,ROUND(5-(O$3-LOG('Crisis Indicator Data'!H106))/(O$3-O$4)*5,1)))))</f>
        <v>3.7</v>
      </c>
      <c r="P109" s="143">
        <f>IF('Crisis Indicator Data'!H106="x","x",'Crisis Indicator Data'!H106/'Crisis Indicator Data'!G106)</f>
        <v>1</v>
      </c>
      <c r="Q109" s="238">
        <f t="shared" si="44"/>
        <v>5</v>
      </c>
      <c r="R109" s="238">
        <f t="shared" si="45"/>
        <v>4.3499999999999996</v>
      </c>
      <c r="S109" s="238">
        <f>IF('Crisis Indicator Data'!I106="x","x",IF('Crisis Indicator Data'!I106=0,0,IF(LOG('Crisis Indicator Data'!I106)&lt;S$4,0,IF(LOG('Crisis Indicator Data'!I106)&gt;S$3,5,ROUND(5-(S$3-LOG('Crisis Indicator Data'!I106))/(S$3-S$4)*5,1)))))</f>
        <v>5</v>
      </c>
      <c r="T109" s="143">
        <f>IF('Crisis Indicator Data'!H106="x","x",IF('Crisis Indicator Data'!I106="x","x",'Crisis Indicator Data'!I106/'Crisis Indicator Data'!H106))</f>
        <v>1.1953314659197012</v>
      </c>
      <c r="U109" s="238">
        <f t="shared" si="46"/>
        <v>5</v>
      </c>
      <c r="V109" s="238">
        <f t="shared" si="47"/>
        <v>5</v>
      </c>
      <c r="W109" s="238">
        <f>IF('Crisis Indicator Data'!L106="x","x",IF('Crisis Indicator Data'!L106=0,0,IF(LOG('Crisis Indicator Data'!L106)&lt;W$4,0,IF(LOG('Crisis Indicator Data'!L106)&gt;W$3,5,ROUND(5-(W$3-LOG('Crisis Indicator Data'!L106))/(W$3-W$4)*5,1)))))</f>
        <v>3.1</v>
      </c>
      <c r="X109" s="245">
        <f>IF(OR('Crisis Indicator Data'!L106="x",'Crisis Indicator Data'!H106="x"),"x",'Crisis Indicator Data'!L106/'Crisis Indicator Data'!H106)</f>
        <v>2.8758169934640522E-5</v>
      </c>
      <c r="Y109" s="238">
        <f t="shared" si="48"/>
        <v>1.4</v>
      </c>
      <c r="Z109" s="238">
        <f t="shared" si="49"/>
        <v>2.2999999999999998</v>
      </c>
      <c r="AA109" s="238">
        <f t="shared" si="50"/>
        <v>4</v>
      </c>
      <c r="AB109" s="246">
        <f t="shared" si="51"/>
        <v>4.2</v>
      </c>
    </row>
    <row r="110" spans="1:28" x14ac:dyDescent="0.25">
      <c r="A110" s="147" t="str">
        <f>'Crisis Indicator Data'!A107</f>
        <v>Regional Boko Haram Crisis</v>
      </c>
      <c r="B110" s="148">
        <f>'Crisis Indicator Data'!B107</f>
        <v>0</v>
      </c>
      <c r="C110" s="148" t="str">
        <f>'Crisis Indicator Data'!C107</f>
        <v>REG001</v>
      </c>
      <c r="D110" s="148" t="str">
        <f>'Crisis Indicator Data'!D107</f>
        <v>Nigeria,Niger,Chad,Cameroon</v>
      </c>
      <c r="E110" s="149" t="str">
        <f>'Crisis Indicator Data'!E107</f>
        <v>NGA,NER,TCD,CMR</v>
      </c>
      <c r="F110" s="244">
        <f>IF('Crisis Indicator Data'!F107="x","x",IF(LOG('Crisis Indicator Data'!F107)&lt;F$4,0,IF(LOG('Crisis Indicator Data'!F107)&gt;F$3,5,ROUND(5-(F$3-LOG('Crisis Indicator Data'!F107))/(F$3-F$4)*5,1))))</f>
        <v>4.3</v>
      </c>
      <c r="G110" s="143">
        <f>IF('Crisis Indicator Data'!F107="x","x",IF(LEN(E110)&gt;3,('Crisis Indicator Data'!F107/VLOOKUP('Impact of the crisis'!$C110,'Regional Crises'!$B$1:$R$66,4,FALSE)),'Crisis Indicator Data'!F107/VLOOKUP('Impact of the crisis'!$E110,'Country Indicator Data'!$B$4:$P$300,15,FALSE)))</f>
        <v>9.4388880078170964E-2</v>
      </c>
      <c r="H110" s="238">
        <f t="shared" si="39"/>
        <v>0.4</v>
      </c>
      <c r="I110" s="238">
        <f t="shared" si="40"/>
        <v>2.35</v>
      </c>
      <c r="J110" s="238">
        <f>IF('Crisis Indicator Data'!G107="x","x",IF(LOG('Crisis Indicator Data'!G107)&lt;J$4,0,IF(LOG('Crisis Indicator Data'!G107)&gt;J$3,5,ROUND(5-(J$3-LOG('Crisis Indicator Data'!G107))/(J$3-J$4)*5,1))))</f>
        <v>4.4000000000000004</v>
      </c>
      <c r="K110" s="143">
        <f>IF('Crisis Indicator Data'!G107="x","x",IF(LEN(E110)&gt;3,('Crisis Indicator Data'!G107/VLOOKUP('Impact of the crisis'!$C110,'Regional Crises'!$B$1:$R$66,5,FALSE)),'Crisis Indicator Data'!G107/VLOOKUP('Impact of the crisis'!$E110,'Country Indicator Data'!$B$4:$P$300,14,FALSE)))</f>
        <v>7.6556347850147879E-2</v>
      </c>
      <c r="L110" s="238">
        <f t="shared" si="41"/>
        <v>0.3</v>
      </c>
      <c r="M110" s="238">
        <f t="shared" si="42"/>
        <v>2.35</v>
      </c>
      <c r="N110" s="238">
        <f t="shared" si="43"/>
        <v>2.4</v>
      </c>
      <c r="O110" s="238">
        <f>IF('Crisis Indicator Data'!H107="x","x",IF('Crisis Indicator Data'!H107=0,0,IF(LOG('Crisis Indicator Data'!H107)&lt;O$4,0,IF(LOG('Crisis Indicator Data'!H107)&gt;O$3,5,ROUND(5-(O$3-LOG('Crisis Indicator Data'!H107))/(O$3-O$4)*5,1)))))</f>
        <v>4.5999999999999996</v>
      </c>
      <c r="P110" s="143">
        <f>IF('Crisis Indicator Data'!H107="x","x",'Crisis Indicator Data'!H107/'Crisis Indicator Data'!G107)</f>
        <v>0.82953990426882873</v>
      </c>
      <c r="Q110" s="238">
        <f t="shared" si="44"/>
        <v>4.0999999999999996</v>
      </c>
      <c r="R110" s="238">
        <f t="shared" si="45"/>
        <v>4.3499999999999996</v>
      </c>
      <c r="S110" s="238">
        <f>IF('Crisis Indicator Data'!I107="x","x",IF('Crisis Indicator Data'!I107=0,0,IF(LOG('Crisis Indicator Data'!I107)&lt;S$4,0,IF(LOG('Crisis Indicator Data'!I107)&gt;S$3,5,ROUND(5-(S$3-LOG('Crisis Indicator Data'!I107))/(S$3-S$4)*5,1)))))</f>
        <v>5</v>
      </c>
      <c r="T110" s="143">
        <f>IF('Crisis Indicator Data'!H107="x","x",IF('Crisis Indicator Data'!I107="x","x",'Crisis Indicator Data'!I107/'Crisis Indicator Data'!H107))</f>
        <v>0.33820065944418276</v>
      </c>
      <c r="U110" s="238">
        <f t="shared" si="46"/>
        <v>5</v>
      </c>
      <c r="V110" s="238">
        <f t="shared" si="47"/>
        <v>5</v>
      </c>
      <c r="W110" s="238">
        <f>IF('Crisis Indicator Data'!L107="x","x",IF('Crisis Indicator Data'!L107=0,0,IF(LOG('Crisis Indicator Data'!L107)&lt;W$4,0,IF(LOG('Crisis Indicator Data'!L107)&gt;W$3,5,ROUND(5-(W$3-LOG('Crisis Indicator Data'!L107))/(W$3-W$4)*5,1)))))</f>
        <v>4.5999999999999996</v>
      </c>
      <c r="X110" s="245">
        <f>IF(OR('Crisis Indicator Data'!L107="x",'Crisis Indicator Data'!H107="x"),"x",'Crisis Indicator Data'!L107/'Crisis Indicator Data'!H107)</f>
        <v>9.3205369759773906E-5</v>
      </c>
      <c r="Y110" s="238">
        <f t="shared" si="48"/>
        <v>4.7</v>
      </c>
      <c r="Z110" s="238">
        <f t="shared" si="49"/>
        <v>4.7</v>
      </c>
      <c r="AA110" s="238">
        <f t="shared" si="50"/>
        <v>4.9000000000000004</v>
      </c>
      <c r="AB110" s="246">
        <f t="shared" si="51"/>
        <v>4.5999999999999996</v>
      </c>
    </row>
    <row r="111" spans="1:28" x14ac:dyDescent="0.25">
      <c r="A111" s="147" t="str">
        <f>'Crisis Indicator Data'!A108</f>
        <v>Venezuela Regional Crisis</v>
      </c>
      <c r="B111" s="148">
        <f>'Crisis Indicator Data'!B108</f>
        <v>0</v>
      </c>
      <c r="C111" s="148" t="str">
        <f>'Crisis Indicator Data'!C108</f>
        <v>REG002</v>
      </c>
      <c r="D111" s="148" t="str">
        <f>'Crisis Indicator Data'!D108</f>
        <v>Venezuela,Brazil,Colombia,Ecuador,Peru,Trinidad and Tobago,Chile,Dominican Republic,Panama</v>
      </c>
      <c r="E111" s="149" t="str">
        <f>'Crisis Indicator Data'!E108</f>
        <v>VEN,BRA,COL,ECU,PER,TTO,CHL,DOM,PAN</v>
      </c>
      <c r="F111" s="244">
        <f>IF('Crisis Indicator Data'!F108="x","x",IF(LOG('Crisis Indicator Data'!F108)&lt;F$4,0,IF(LOG('Crisis Indicator Data'!F108)&gt;F$3,5,ROUND(5-(F$3-LOG('Crisis Indicator Data'!F108))/(F$3-F$4)*5,1))))</f>
        <v>5</v>
      </c>
      <c r="G111" s="143">
        <f>IF('Crisis Indicator Data'!F108="x","x",IF(LEN(E111)&gt;3,('Crisis Indicator Data'!F108/VLOOKUP('Impact of the crisis'!$C111,'Regional Crises'!$B$1:$R$66,4,FALSE)),'Crisis Indicator Data'!F108/VLOOKUP('Impact of the crisis'!$E111,'Country Indicator Data'!$B$4:$P$300,15,FALSE)))</f>
        <v>0.45580759256816145</v>
      </c>
      <c r="H111" s="238">
        <f t="shared" si="39"/>
        <v>2.2000000000000002</v>
      </c>
      <c r="I111" s="238">
        <f t="shared" si="40"/>
        <v>3.6</v>
      </c>
      <c r="J111" s="238">
        <f>IF('Crisis Indicator Data'!G108="x","x",IF(LOG('Crisis Indicator Data'!G108)&lt;J$4,0,IF(LOG('Crisis Indicator Data'!G108)&gt;J$3,5,ROUND(5-(J$3-LOG('Crisis Indicator Data'!G108))/(J$3-J$4)*5,1))))</f>
        <v>5</v>
      </c>
      <c r="K111" s="143">
        <f>IF('Crisis Indicator Data'!G108="x","x",IF(LEN(E111)&gt;3,('Crisis Indicator Data'!G108/VLOOKUP('Impact of the crisis'!$C111,'Regional Crises'!$B$1:$R$66,5,FALSE)),'Crisis Indicator Data'!G108/VLOOKUP('Impact of the crisis'!$E111,'Country Indicator Data'!$B$4:$P$300,14,FALSE)))</f>
        <v>0.25611645544821754</v>
      </c>
      <c r="L111" s="238">
        <f t="shared" si="41"/>
        <v>1.2</v>
      </c>
      <c r="M111" s="238">
        <f t="shared" si="42"/>
        <v>3.1</v>
      </c>
      <c r="N111" s="238">
        <f t="shared" si="43"/>
        <v>3.4</v>
      </c>
      <c r="O111" s="238">
        <f>IF('Crisis Indicator Data'!H108="x","x",IF('Crisis Indicator Data'!H108=0,0,IF(LOG('Crisis Indicator Data'!H108)&lt;O$4,0,IF(LOG('Crisis Indicator Data'!H108)&gt;O$3,5,ROUND(5-(O$3-LOG('Crisis Indicator Data'!H108))/(O$3-O$4)*5,1)))))</f>
        <v>5</v>
      </c>
      <c r="P111" s="143">
        <f>IF('Crisis Indicator Data'!H108="x","x",'Crisis Indicator Data'!H108/'Crisis Indicator Data'!G108)</f>
        <v>0.30127051053628229</v>
      </c>
      <c r="Q111" s="238">
        <f t="shared" si="44"/>
        <v>1.5</v>
      </c>
      <c r="R111" s="238">
        <f t="shared" si="45"/>
        <v>3.25</v>
      </c>
      <c r="S111" s="238">
        <f>IF('Crisis Indicator Data'!I108="x","x",IF('Crisis Indicator Data'!I108=0,0,IF(LOG('Crisis Indicator Data'!I108)&lt;S$4,0,IF(LOG('Crisis Indicator Data'!I108)&gt;S$3,5,ROUND(5-(S$3-LOG('Crisis Indicator Data'!I108))/(S$3-S$4)*5,1)))))</f>
        <v>5</v>
      </c>
      <c r="T111" s="143">
        <f>IF('Crisis Indicator Data'!H108="x","x",IF('Crisis Indicator Data'!I108="x","x",'Crisis Indicator Data'!I108/'Crisis Indicator Data'!H108))</f>
        <v>0.18571671852987165</v>
      </c>
      <c r="U111" s="238">
        <f t="shared" si="46"/>
        <v>5</v>
      </c>
      <c r="V111" s="238">
        <f t="shared" si="47"/>
        <v>5</v>
      </c>
      <c r="W111" s="238">
        <f>IF('Crisis Indicator Data'!L108="x","x",IF('Crisis Indicator Data'!L108=0,0,IF(LOG('Crisis Indicator Data'!L108)&lt;W$4,0,IF(LOG('Crisis Indicator Data'!L108)&gt;W$3,5,ROUND(5-(W$3-LOG('Crisis Indicator Data'!L108))/(W$3-W$4)*5,1)))))</f>
        <v>3.9</v>
      </c>
      <c r="X111" s="245">
        <f>IF(OR('Crisis Indicator Data'!L108="x",'Crisis Indicator Data'!H108="x"),"x",'Crisis Indicator Data'!L108/'Crisis Indicator Data'!H108)</f>
        <v>7.9265555091108943E-6</v>
      </c>
      <c r="Y111" s="238">
        <f t="shared" si="48"/>
        <v>0.4</v>
      </c>
      <c r="Z111" s="238">
        <f t="shared" si="49"/>
        <v>2.2000000000000002</v>
      </c>
      <c r="AA111" s="238">
        <f t="shared" si="50"/>
        <v>4</v>
      </c>
      <c r="AB111" s="246">
        <f t="shared" si="51"/>
        <v>3.7</v>
      </c>
    </row>
    <row r="112" spans="1:28" x14ac:dyDescent="0.25">
      <c r="A112" s="147" t="str">
        <f>'Crisis Indicator Data'!A109</f>
        <v>Regional Kashmir conflict</v>
      </c>
      <c r="B112" s="148">
        <f>'Crisis Indicator Data'!B109</f>
        <v>0</v>
      </c>
      <c r="C112" s="148" t="str">
        <f>'Crisis Indicator Data'!C109</f>
        <v>REG003</v>
      </c>
      <c r="D112" s="148" t="str">
        <f>'Crisis Indicator Data'!D109</f>
        <v>India,Pakistan</v>
      </c>
      <c r="E112" s="149" t="str">
        <f>'Crisis Indicator Data'!E109</f>
        <v>IND,PAK</v>
      </c>
      <c r="F112" s="244">
        <f>IF('Crisis Indicator Data'!F109="x","x",IF(LOG('Crisis Indicator Data'!F109)&lt;F$4,0,IF(LOG('Crisis Indicator Data'!F109)&gt;F$3,5,ROUND(5-(F$3-LOG('Crisis Indicator Data'!F109))/(F$3-F$4)*5,1))))</f>
        <v>4</v>
      </c>
      <c r="G112" s="143">
        <f>IF('Crisis Indicator Data'!F109="x","x",IF(LEN(E112)&gt;3,('Crisis Indicator Data'!F109/VLOOKUP('Impact of the crisis'!$C112,'Regional Crises'!$B$1:$R$66,4,FALSE)),'Crisis Indicator Data'!F109/VLOOKUP('Impact of the crisis'!$E112,'Country Indicator Data'!$B$4:$P$300,15,FALSE)))</f>
        <v>6.2908278958459643E-2</v>
      </c>
      <c r="H112" s="238">
        <f t="shared" si="39"/>
        <v>0.2</v>
      </c>
      <c r="I112" s="238">
        <f t="shared" si="40"/>
        <v>2.1</v>
      </c>
      <c r="J112" s="238">
        <f>IF('Crisis Indicator Data'!G109="x","x",IF(LOG('Crisis Indicator Data'!G109)&lt;J$4,0,IF(LOG('Crisis Indicator Data'!G109)&gt;J$3,5,ROUND(5-(J$3-LOG('Crisis Indicator Data'!G109))/(J$3-J$4)*5,1))))</f>
        <v>4.0999999999999996</v>
      </c>
      <c r="K112" s="143">
        <f>IF('Crisis Indicator Data'!G109="x","x",IF(LEN(E112)&gt;3,('Crisis Indicator Data'!G109/VLOOKUP('Impact of the crisis'!$C112,'Regional Crises'!$B$1:$R$66,5,FALSE)),'Crisis Indicator Data'!G109/VLOOKUP('Impact of the crisis'!$E112,'Country Indicator Data'!$B$4:$P$300,14,FALSE)))</f>
        <v>1.0600697785041019E-2</v>
      </c>
      <c r="L112" s="238">
        <f t="shared" si="41"/>
        <v>0</v>
      </c>
      <c r="M112" s="238">
        <f t="shared" si="42"/>
        <v>2.0499999999999998</v>
      </c>
      <c r="N112" s="238">
        <f t="shared" si="43"/>
        <v>2.1</v>
      </c>
      <c r="O112" s="238">
        <f>IF('Crisis Indicator Data'!H109="x","x",IF('Crisis Indicator Data'!H109=0,0,IF(LOG('Crisis Indicator Data'!H109)&lt;O$4,0,IF(LOG('Crisis Indicator Data'!H109)&gt;O$3,5,ROUND(5-(O$3-LOG('Crisis Indicator Data'!H109))/(O$3-O$4)*5,1)))))</f>
        <v>4.5999999999999996</v>
      </c>
      <c r="P112" s="143">
        <f>IF('Crisis Indicator Data'!H109="x","x",'Crisis Indicator Data'!H109/'Crisis Indicator Data'!G109)</f>
        <v>1.0125141529110304</v>
      </c>
      <c r="Q112" s="238">
        <f t="shared" si="44"/>
        <v>5</v>
      </c>
      <c r="R112" s="238">
        <f t="shared" si="45"/>
        <v>4.8</v>
      </c>
      <c r="S112" s="238" t="str">
        <f>IF('Crisis Indicator Data'!I109="x","x",IF('Crisis Indicator Data'!I109=0,0,IF(LOG('Crisis Indicator Data'!I109)&lt;S$4,0,IF(LOG('Crisis Indicator Data'!I109)&gt;S$3,5,ROUND(5-(S$3-LOG('Crisis Indicator Data'!I109))/(S$3-S$4)*5,1)))))</f>
        <v>x</v>
      </c>
      <c r="T112" s="143" t="str">
        <f>IF('Crisis Indicator Data'!H109="x","x",IF('Crisis Indicator Data'!I109="x","x",'Crisis Indicator Data'!I109/'Crisis Indicator Data'!H109))</f>
        <v>x</v>
      </c>
      <c r="U112" s="238" t="str">
        <f t="shared" si="46"/>
        <v>x</v>
      </c>
      <c r="V112" s="238" t="str">
        <f t="shared" si="47"/>
        <v>x</v>
      </c>
      <c r="W112" s="238">
        <f>IF('Crisis Indicator Data'!L109="x","x",IF('Crisis Indicator Data'!L109=0,0,IF(LOG('Crisis Indicator Data'!L109)&lt;W$4,0,IF(LOG('Crisis Indicator Data'!L109)&gt;W$3,5,ROUND(5-(W$3-LOG('Crisis Indicator Data'!L109))/(W$3-W$4)*5,1)))))</f>
        <v>2.9</v>
      </c>
      <c r="X112" s="245">
        <f>IF(OR('Crisis Indicator Data'!L109="x",'Crisis Indicator Data'!H109="x"),"x",'Crisis Indicator Data'!L109/'Crisis Indicator Data'!H109)</f>
        <v>5.8854687775881352E-6</v>
      </c>
      <c r="Y112" s="238">
        <f t="shared" si="48"/>
        <v>0.3</v>
      </c>
      <c r="Z112" s="238">
        <f t="shared" si="49"/>
        <v>1.6</v>
      </c>
      <c r="AA112" s="238">
        <f t="shared" si="50"/>
        <v>1.6</v>
      </c>
      <c r="AB112" s="246">
        <f t="shared" si="51"/>
        <v>3.7</v>
      </c>
    </row>
    <row r="113" spans="1:28" x14ac:dyDescent="0.25">
      <c r="A113" s="147" t="str">
        <f>'Crisis Indicator Data'!A110</f>
        <v>Syrian Regional Crisis</v>
      </c>
      <c r="B113" s="148">
        <f>'Crisis Indicator Data'!B110</f>
        <v>0</v>
      </c>
      <c r="C113" s="148" t="str">
        <f>'Crisis Indicator Data'!C110</f>
        <v>REG004</v>
      </c>
      <c r="D113" s="148" t="str">
        <f>'Crisis Indicator Data'!D110</f>
        <v>Syria,Turkey,Iraq,Egypt,Jordan,Lebanon</v>
      </c>
      <c r="E113" s="149" t="str">
        <f>'Crisis Indicator Data'!E110</f>
        <v>SYR,TUR,IRQ,EGY,JOR,LBN</v>
      </c>
      <c r="F113" s="244">
        <f>IF('Crisis Indicator Data'!F110="x","x",IF(LOG('Crisis Indicator Data'!F110)&lt;F$4,0,IF(LOG('Crisis Indicator Data'!F110)&gt;F$3,5,ROUND(5-(F$3-LOG('Crisis Indicator Data'!F110))/(F$3-F$4)*5,1))))</f>
        <v>4.5</v>
      </c>
      <c r="G113" s="143">
        <f>IF('Crisis Indicator Data'!F110="x","x",IF(LEN(E113)&gt;3,('Crisis Indicator Data'!F110/VLOOKUP('Impact of the crisis'!$C113,'Regional Crises'!$B$1:$R$66,4,FALSE)),'Crisis Indicator Data'!F110/VLOOKUP('Impact of the crisis'!$E113,'Country Indicator Data'!$B$4:$P$300,15,FALSE)))</f>
        <v>0.20057815345441654</v>
      </c>
      <c r="H113" s="238">
        <f t="shared" si="39"/>
        <v>0.9</v>
      </c>
      <c r="I113" s="238">
        <f t="shared" si="40"/>
        <v>2.7</v>
      </c>
      <c r="J113" s="238">
        <f>IF('Crisis Indicator Data'!G110="x","x",IF(LOG('Crisis Indicator Data'!G110)&lt;J$4,0,IF(LOG('Crisis Indicator Data'!G110)&gt;J$3,5,ROUND(5-(J$3-LOG('Crisis Indicator Data'!G110))/(J$3-J$4)*5,1))))</f>
        <v>5</v>
      </c>
      <c r="K113" s="143">
        <f>IF('Crisis Indicator Data'!G110="x","x",IF(LEN(E113)&gt;3,('Crisis Indicator Data'!G110/VLOOKUP('Impact of the crisis'!$C113,'Regional Crises'!$B$1:$R$66,5,FALSE)),'Crisis Indicator Data'!G110/VLOOKUP('Impact of the crisis'!$E113,'Country Indicator Data'!$B$4:$P$300,14,FALSE)))</f>
        <v>0.32712676468436835</v>
      </c>
      <c r="L113" s="238">
        <f t="shared" si="41"/>
        <v>1.6</v>
      </c>
      <c r="M113" s="238">
        <f t="shared" si="42"/>
        <v>3.3</v>
      </c>
      <c r="N113" s="238">
        <f t="shared" si="43"/>
        <v>3</v>
      </c>
      <c r="O113" s="238">
        <f>IF('Crisis Indicator Data'!H110="x","x",IF('Crisis Indicator Data'!H110=0,0,IF(LOG('Crisis Indicator Data'!H110)&lt;O$4,0,IF(LOG('Crisis Indicator Data'!H110)&gt;O$3,5,ROUND(5-(O$3-LOG('Crisis Indicator Data'!H110))/(O$3-O$4)*5,1)))))</f>
        <v>5</v>
      </c>
      <c r="P113" s="143">
        <f>IF('Crisis Indicator Data'!H110="x","x",'Crisis Indicator Data'!H110/'Crisis Indicator Data'!G110)</f>
        <v>0.43949778070950213</v>
      </c>
      <c r="Q113" s="238">
        <f t="shared" si="44"/>
        <v>2.2000000000000002</v>
      </c>
      <c r="R113" s="238">
        <f t="shared" si="45"/>
        <v>3.6</v>
      </c>
      <c r="S113" s="238">
        <f>IF('Crisis Indicator Data'!I110="x","x",IF('Crisis Indicator Data'!I110=0,0,IF(LOG('Crisis Indicator Data'!I110)&lt;S$4,0,IF(LOG('Crisis Indicator Data'!I110)&gt;S$3,5,ROUND(5-(S$3-LOG('Crisis Indicator Data'!I110))/(S$3-S$4)*5,1)))))</f>
        <v>5</v>
      </c>
      <c r="T113" s="143">
        <f>IF('Crisis Indicator Data'!H110="x","x",IF('Crisis Indicator Data'!I110="x","x",'Crisis Indicator Data'!I110/'Crisis Indicator Data'!H110))</f>
        <v>0.59440345967947084</v>
      </c>
      <c r="U113" s="238">
        <f t="shared" si="46"/>
        <v>5</v>
      </c>
      <c r="V113" s="238">
        <f t="shared" si="47"/>
        <v>5</v>
      </c>
      <c r="W113" s="238">
        <f>IF('Crisis Indicator Data'!L110="x","x",IF('Crisis Indicator Data'!L110=0,0,IF(LOG('Crisis Indicator Data'!L110)&lt;W$4,0,IF(LOG('Crisis Indicator Data'!L110)&gt;W$3,5,ROUND(5-(W$3-LOG('Crisis Indicator Data'!L110))/(W$3-W$4)*5,1)))))</f>
        <v>4.9000000000000004</v>
      </c>
      <c r="X113" s="245">
        <f>IF(OR('Crisis Indicator Data'!L110="x",'Crisis Indicator Data'!H110="x"),"x",'Crisis Indicator Data'!L110/'Crisis Indicator Data'!H110)</f>
        <v>6.6090053421521248E-5</v>
      </c>
      <c r="Y113" s="238">
        <f t="shared" si="48"/>
        <v>3.3</v>
      </c>
      <c r="Z113" s="238">
        <f t="shared" si="49"/>
        <v>4.0999999999999996</v>
      </c>
      <c r="AA113" s="238">
        <f t="shared" si="50"/>
        <v>4.5999999999999996</v>
      </c>
      <c r="AB113" s="246">
        <f t="shared" si="51"/>
        <v>4.2</v>
      </c>
    </row>
    <row r="114" spans="1:28" x14ac:dyDescent="0.25">
      <c r="A114" s="147" t="str">
        <f>'Crisis Indicator Data'!A111</f>
        <v xml:space="preserve">Eastern Mediterranean Route </v>
      </c>
      <c r="B114" s="148">
        <f>'Crisis Indicator Data'!B111</f>
        <v>0</v>
      </c>
      <c r="C114" s="148" t="str">
        <f>'Crisis Indicator Data'!C111</f>
        <v>REG006</v>
      </c>
      <c r="D114" s="148" t="str">
        <f>'Crisis Indicator Data'!D111</f>
        <v>Turkey,Greece</v>
      </c>
      <c r="E114" s="149" t="str">
        <f>'Crisis Indicator Data'!E111</f>
        <v>TUR,GRC</v>
      </c>
      <c r="F114" s="244">
        <f>IF('Crisis Indicator Data'!F111="x","x",IF(LOG('Crisis Indicator Data'!F111)&lt;F$4,0,IF(LOG('Crisis Indicator Data'!F111)&gt;F$3,5,ROUND(5-(F$3-LOG('Crisis Indicator Data'!F111))/(F$3-F$4)*5,1))))</f>
        <v>3.8</v>
      </c>
      <c r="G114" s="143">
        <f>IF('Crisis Indicator Data'!F111="x","x",IF(LEN(E114)&gt;3,('Crisis Indicator Data'!F111/VLOOKUP('Impact of the crisis'!$C114,'Regional Crises'!$B$1:$R$66,4,FALSE)),'Crisis Indicator Data'!F111/VLOOKUP('Impact of the crisis'!$E114,'Country Indicator Data'!$B$4:$P$300,15,FALSE)))</f>
        <v>0.20129322337595851</v>
      </c>
      <c r="H114" s="238">
        <f t="shared" si="39"/>
        <v>0.9</v>
      </c>
      <c r="I114" s="238">
        <f t="shared" si="40"/>
        <v>2.35</v>
      </c>
      <c r="J114" s="238">
        <f>IF('Crisis Indicator Data'!G111="x","x",IF(LOG('Crisis Indicator Data'!G111)&lt;J$4,0,IF(LOG('Crisis Indicator Data'!G111)&gt;J$3,5,ROUND(5-(J$3-LOG('Crisis Indicator Data'!G111))/(J$3-J$4)*5,1))))</f>
        <v>5</v>
      </c>
      <c r="K114" s="143">
        <f>IF('Crisis Indicator Data'!G111="x","x",IF(LEN(E114)&gt;3,('Crisis Indicator Data'!G111/VLOOKUP('Impact of the crisis'!$C114,'Regional Crises'!$B$1:$R$66,5,FALSE)),'Crisis Indicator Data'!G111/VLOOKUP('Impact of the crisis'!$E114,'Country Indicator Data'!$B$4:$P$300,14,FALSE)))</f>
        <v>0.39833464257659074</v>
      </c>
      <c r="L114" s="238">
        <f t="shared" si="41"/>
        <v>2</v>
      </c>
      <c r="M114" s="238">
        <f t="shared" si="42"/>
        <v>3.5</v>
      </c>
      <c r="N114" s="238">
        <f t="shared" si="43"/>
        <v>3</v>
      </c>
      <c r="O114" s="238">
        <f>IF('Crisis Indicator Data'!H111="x","x",IF('Crisis Indicator Data'!H111=0,0,IF(LOG('Crisis Indicator Data'!H111)&lt;O$4,0,IF(LOG('Crisis Indicator Data'!H111)&gt;O$3,5,ROUND(5-(O$3-LOG('Crisis Indicator Data'!H111))/(O$3-O$4)*5,1)))))</f>
        <v>4.0999999999999996</v>
      </c>
      <c r="P114" s="143">
        <f>IF('Crisis Indicator Data'!H111="x","x",'Crisis Indicator Data'!H111/'Crisis Indicator Data'!G111)</f>
        <v>0.23638610607136284</v>
      </c>
      <c r="Q114" s="238">
        <f t="shared" si="44"/>
        <v>1.1000000000000001</v>
      </c>
      <c r="R114" s="238">
        <f t="shared" si="45"/>
        <v>2.5999999999999996</v>
      </c>
      <c r="S114" s="238">
        <f>IF('Crisis Indicator Data'!I111="x","x",IF('Crisis Indicator Data'!I111=0,0,IF(LOG('Crisis Indicator Data'!I111)&lt;S$4,0,IF(LOG('Crisis Indicator Data'!I111)&gt;S$3,5,ROUND(5-(S$3-LOG('Crisis Indicator Data'!I111))/(S$3-S$4)*5,1)))))</f>
        <v>3.8</v>
      </c>
      <c r="T114" s="143">
        <f>IF('Crisis Indicator Data'!H111="x","x",IF('Crisis Indicator Data'!I111="x","x",'Crisis Indicator Data'!I111/'Crisis Indicator Data'!H111))</f>
        <v>5.4505005561735265E-2</v>
      </c>
      <c r="U114" s="238">
        <f t="shared" si="46"/>
        <v>1.8</v>
      </c>
      <c r="V114" s="238">
        <f t="shared" si="47"/>
        <v>2.8</v>
      </c>
      <c r="W114" s="238">
        <f>IF('Crisis Indicator Data'!L111="x","x",IF('Crisis Indicator Data'!L111=0,0,IF(LOG('Crisis Indicator Data'!L111)&lt;W$4,0,IF(LOG('Crisis Indicator Data'!L111)&gt;W$3,5,ROUND(5-(W$3-LOG('Crisis Indicator Data'!L111))/(W$3-W$4)*5,1)))))</f>
        <v>3.2</v>
      </c>
      <c r="X114" s="245">
        <f>IF(OR('Crisis Indicator Data'!L111="x",'Crisis Indicator Data'!H111="x"),"x",'Crisis Indicator Data'!L111/'Crisis Indicator Data'!H111)</f>
        <v>2.0912124582869854E-5</v>
      </c>
      <c r="Y114" s="238">
        <f t="shared" si="48"/>
        <v>1</v>
      </c>
      <c r="Z114" s="238">
        <f t="shared" si="49"/>
        <v>2.1</v>
      </c>
      <c r="AA114" s="238">
        <f t="shared" si="50"/>
        <v>2.5</v>
      </c>
      <c r="AB114" s="246">
        <f t="shared" si="51"/>
        <v>2.6</v>
      </c>
    </row>
    <row r="115" spans="1:28" x14ac:dyDescent="0.25">
      <c r="A115" s="147" t="str">
        <f>'Crisis Indicator Data'!A112</f>
        <v>Central Mediterranean Route</v>
      </c>
      <c r="B115" s="148">
        <f>'Crisis Indicator Data'!B112</f>
        <v>0</v>
      </c>
      <c r="C115" s="148" t="str">
        <f>'Crisis Indicator Data'!C112</f>
        <v>REG007</v>
      </c>
      <c r="D115" s="148" t="str">
        <f>'Crisis Indicator Data'!D112</f>
        <v>Algeria,Tunisia,Libya,Italy</v>
      </c>
      <c r="E115" s="149" t="str">
        <f>'Crisis Indicator Data'!E112</f>
        <v>DZA,TUN,LBY,ITA</v>
      </c>
      <c r="F115" s="244">
        <f>IF('Crisis Indicator Data'!F112="x","x",IF(LOG('Crisis Indicator Data'!F112)&lt;F$4,0,IF(LOG('Crisis Indicator Data'!F112)&gt;F$3,5,ROUND(5-(F$3-LOG('Crisis Indicator Data'!F112))/(F$3-F$4)*5,1))))</f>
        <v>5</v>
      </c>
      <c r="G115" s="143">
        <f>IF('Crisis Indicator Data'!F112="x","x",IF(LEN(E115)&gt;3,('Crisis Indicator Data'!F112/VLOOKUP('Impact of the crisis'!$C115,'Regional Crises'!$B$1:$R$66,4,FALSE)),'Crisis Indicator Data'!F112/VLOOKUP('Impact of the crisis'!$E115,'Country Indicator Data'!$B$4:$P$300,15,FALSE)))</f>
        <v>0.94666811594802713</v>
      </c>
      <c r="H115" s="238">
        <f t="shared" si="39"/>
        <v>4.7</v>
      </c>
      <c r="I115" s="238">
        <f t="shared" si="40"/>
        <v>4.8499999999999996</v>
      </c>
      <c r="J115" s="238">
        <f>IF('Crisis Indicator Data'!G112="x","x",IF(LOG('Crisis Indicator Data'!G112)&lt;J$4,0,IF(LOG('Crisis Indicator Data'!G112)&gt;J$3,5,ROUND(5-(J$3-LOG('Crisis Indicator Data'!G112))/(J$3-J$4)*5,1))))</f>
        <v>5</v>
      </c>
      <c r="K115" s="143">
        <f>IF('Crisis Indicator Data'!G112="x","x",IF(LEN(E115)&gt;3,('Crisis Indicator Data'!G112/VLOOKUP('Impact of the crisis'!$C115,'Regional Crises'!$B$1:$R$66,5,FALSE)),'Crisis Indicator Data'!G112/VLOOKUP('Impact of the crisis'!$E115,'Country Indicator Data'!$B$4:$P$300,14,FALSE)))</f>
        <v>0.57055160641443814</v>
      </c>
      <c r="L115" s="238">
        <f t="shared" si="41"/>
        <v>2.8</v>
      </c>
      <c r="M115" s="238">
        <f t="shared" si="42"/>
        <v>3.9</v>
      </c>
      <c r="N115" s="238">
        <f t="shared" si="43"/>
        <v>4.4000000000000004</v>
      </c>
      <c r="O115" s="238">
        <f>IF('Crisis Indicator Data'!H112="x","x",IF('Crisis Indicator Data'!H112=0,0,IF(LOG('Crisis Indicator Data'!H112)&lt;O$4,0,IF(LOG('Crisis Indicator Data'!H112)&gt;O$3,5,ROUND(5-(O$3-LOG('Crisis Indicator Data'!H112))/(O$3-O$4)*5,1)))))</f>
        <v>2.7</v>
      </c>
      <c r="P115" s="143">
        <f>IF('Crisis Indicator Data'!H112="x","x",'Crisis Indicator Data'!H112/'Crisis Indicator Data'!G112)</f>
        <v>1.751552097086833E-2</v>
      </c>
      <c r="Q115" s="238">
        <f t="shared" si="44"/>
        <v>0</v>
      </c>
      <c r="R115" s="238">
        <f t="shared" si="45"/>
        <v>1.35</v>
      </c>
      <c r="S115" s="238">
        <f>IF('Crisis Indicator Data'!I112="x","x",IF('Crisis Indicator Data'!I112=0,0,IF(LOG('Crisis Indicator Data'!I112)&lt;S$4,0,IF(LOG('Crisis Indicator Data'!I112)&gt;S$3,5,ROUND(5-(S$3-LOG('Crisis Indicator Data'!I112))/(S$3-S$4)*5,1)))))</f>
        <v>4.4000000000000004</v>
      </c>
      <c r="T115" s="143">
        <f>IF('Crisis Indicator Data'!H112="x","x",IF('Crisis Indicator Data'!I112="x","x",'Crisis Indicator Data'!I112/'Crisis Indicator Data'!H112))</f>
        <v>1</v>
      </c>
      <c r="U115" s="238">
        <f t="shared" si="46"/>
        <v>5</v>
      </c>
      <c r="V115" s="238">
        <f t="shared" si="47"/>
        <v>4.7</v>
      </c>
      <c r="W115" s="238">
        <f>IF('Crisis Indicator Data'!L112="x","x",IF('Crisis Indicator Data'!L112=0,0,IF(LOG('Crisis Indicator Data'!L112)&lt;W$4,0,IF(LOG('Crisis Indicator Data'!L112)&gt;W$3,5,ROUND(5-(W$3-LOG('Crisis Indicator Data'!L112))/(W$3-W$4)*5,1)))))</f>
        <v>4</v>
      </c>
      <c r="X115" s="245">
        <f>IF(OR('Crisis Indicator Data'!L112="x",'Crisis Indicator Data'!H112="x"),"x",'Crisis Indicator Data'!L112/'Crisis Indicator Data'!H112)</f>
        <v>4.7634322373696873E-4</v>
      </c>
      <c r="Y115" s="238">
        <f t="shared" si="48"/>
        <v>5</v>
      </c>
      <c r="Z115" s="238">
        <f t="shared" si="49"/>
        <v>4.5</v>
      </c>
      <c r="AA115" s="238">
        <f t="shared" si="50"/>
        <v>4.5999999999999996</v>
      </c>
      <c r="AB115" s="246">
        <f t="shared" si="51"/>
        <v>3.4</v>
      </c>
    </row>
    <row r="116" spans="1:28" x14ac:dyDescent="0.25">
      <c r="A116" s="147" t="str">
        <f>'Crisis Indicator Data'!A113</f>
        <v>Western Mediterranean Route</v>
      </c>
      <c r="B116" s="148">
        <f>'Crisis Indicator Data'!B113</f>
        <v>0</v>
      </c>
      <c r="C116" s="148" t="str">
        <f>'Crisis Indicator Data'!C113</f>
        <v>REG008</v>
      </c>
      <c r="D116" s="148" t="str">
        <f>'Crisis Indicator Data'!D113</f>
        <v>Algeria,Morocco,Spain</v>
      </c>
      <c r="E116" s="149" t="str">
        <f>'Crisis Indicator Data'!E113</f>
        <v>DZA,MAR,ESP</v>
      </c>
      <c r="F116" s="244">
        <f>IF('Crisis Indicator Data'!F113="x","x",IF(LOG('Crisis Indicator Data'!F113)&lt;F$4,0,IF(LOG('Crisis Indicator Data'!F113)&gt;F$3,5,ROUND(5-(F$3-LOG('Crisis Indicator Data'!F113))/(F$3-F$4)*5,1))))</f>
        <v>5</v>
      </c>
      <c r="G116" s="143">
        <f>IF('Crisis Indicator Data'!F113="x","x",IF(LEN(E116)&gt;3,('Crisis Indicator Data'!F113/VLOOKUP('Impact of the crisis'!$C116,'Regional Crises'!$B$1:$R$66,4,FALSE)),'Crisis Indicator Data'!F113/VLOOKUP('Impact of the crisis'!$E116,'Country Indicator Data'!$B$4:$P$300,15,FALSE)))</f>
        <v>0.8797536604060211</v>
      </c>
      <c r="H116" s="238">
        <f t="shared" si="39"/>
        <v>4.4000000000000004</v>
      </c>
      <c r="I116" s="238">
        <f t="shared" si="40"/>
        <v>4.7</v>
      </c>
      <c r="J116" s="238">
        <f>IF('Crisis Indicator Data'!G113="x","x",IF(LOG('Crisis Indicator Data'!G113)&lt;J$4,0,IF(LOG('Crisis Indicator Data'!G113)&gt;J$3,5,ROUND(5-(J$3-LOG('Crisis Indicator Data'!G113))/(J$3-J$4)*5,1))))</f>
        <v>5</v>
      </c>
      <c r="K116" s="143">
        <f>IF('Crisis Indicator Data'!G113="x","x",IF(LEN(E116)&gt;3,('Crisis Indicator Data'!G113/VLOOKUP('Impact of the crisis'!$C116,'Regional Crises'!$B$1:$R$66,5,FALSE)),'Crisis Indicator Data'!G113/VLOOKUP('Impact of the crisis'!$E116,'Country Indicator Data'!$B$4:$P$300,14,FALSE)))</f>
        <v>0.72905218464273946</v>
      </c>
      <c r="L116" s="238">
        <f t="shared" si="41"/>
        <v>3.6</v>
      </c>
      <c r="M116" s="238">
        <f t="shared" si="42"/>
        <v>4.3</v>
      </c>
      <c r="N116" s="238">
        <f t="shared" si="43"/>
        <v>4.5</v>
      </c>
      <c r="O116" s="238">
        <f>IF('Crisis Indicator Data'!H113="x","x",IF('Crisis Indicator Data'!H113=0,0,IF(LOG('Crisis Indicator Data'!H113)&lt;O$4,0,IF(LOG('Crisis Indicator Data'!H113)&gt;O$3,5,ROUND(5-(O$3-LOG('Crisis Indicator Data'!H113))/(O$3-O$4)*5,1)))))</f>
        <v>1.9</v>
      </c>
      <c r="P116" s="143">
        <f>IF('Crisis Indicator Data'!H113="x","x",'Crisis Indicator Data'!H113/'Crisis Indicator Data'!G113)</f>
        <v>4.7515926245190587E-3</v>
      </c>
      <c r="Q116" s="238">
        <f t="shared" si="44"/>
        <v>0</v>
      </c>
      <c r="R116" s="238">
        <f t="shared" si="45"/>
        <v>0.95</v>
      </c>
      <c r="S116" s="238">
        <f>IF('Crisis Indicator Data'!I113="x","x",IF('Crisis Indicator Data'!I113=0,0,IF(LOG('Crisis Indicator Data'!I113)&lt;S$4,0,IF(LOG('Crisis Indicator Data'!I113)&gt;S$3,5,ROUND(5-(S$3-LOG('Crisis Indicator Data'!I113))/(S$3-S$4)*5,1)))))</f>
        <v>3.8</v>
      </c>
      <c r="T116" s="143">
        <f>IF('Crisis Indicator Data'!H113="x","x",IF('Crisis Indicator Data'!I113="x","x",'Crisis Indicator Data'!I113/'Crisis Indicator Data'!H113))</f>
        <v>1</v>
      </c>
      <c r="U116" s="238">
        <f t="shared" si="46"/>
        <v>5</v>
      </c>
      <c r="V116" s="238">
        <f t="shared" si="47"/>
        <v>4.4000000000000004</v>
      </c>
      <c r="W116" s="238">
        <f>IF('Crisis Indicator Data'!L113="x","x",IF('Crisis Indicator Data'!L113=0,0,IF(LOG('Crisis Indicator Data'!L113)&lt;W$4,0,IF(LOG('Crisis Indicator Data'!L113)&gt;W$3,5,ROUND(5-(W$3-LOG('Crisis Indicator Data'!L113))/(W$3-W$4)*5,1)))))</f>
        <v>3.1</v>
      </c>
      <c r="X116" s="245">
        <f>IF(OR('Crisis Indicator Data'!L113="x",'Crisis Indicator Data'!H113="x"),"x",'Crisis Indicator Data'!L113/'Crisis Indicator Data'!H113)</f>
        <v>3.2964601769911502E-4</v>
      </c>
      <c r="Y116" s="238">
        <f t="shared" si="48"/>
        <v>5</v>
      </c>
      <c r="Z116" s="238">
        <f t="shared" si="49"/>
        <v>4.0999999999999996</v>
      </c>
      <c r="AA116" s="238">
        <f t="shared" si="50"/>
        <v>4.3</v>
      </c>
      <c r="AB116" s="246">
        <f t="shared" si="51"/>
        <v>3</v>
      </c>
    </row>
    <row r="117" spans="1:28" x14ac:dyDescent="0.25">
      <c r="A117" s="147" t="str">
        <f>'Crisis Indicator Data'!A114</f>
        <v>Rohingya Regional Crisis</v>
      </c>
      <c r="B117" s="148">
        <f>'Crisis Indicator Data'!B114</f>
        <v>0</v>
      </c>
      <c r="C117" s="148" t="str">
        <f>'Crisis Indicator Data'!C114</f>
        <v>REG011</v>
      </c>
      <c r="D117" s="148" t="str">
        <f>'Crisis Indicator Data'!D114</f>
        <v>Bangladesh,Myanmar</v>
      </c>
      <c r="E117" s="149" t="str">
        <f>'Crisis Indicator Data'!E114</f>
        <v>BGD,MMR</v>
      </c>
      <c r="F117" s="244">
        <f>IF('Crisis Indicator Data'!F114="x","x",IF(LOG('Crisis Indicator Data'!F114)&lt;F$4,0,IF(LOG('Crisis Indicator Data'!F114)&gt;F$3,5,ROUND(5-(F$3-LOG('Crisis Indicator Data'!F114))/(F$3-F$4)*5,1))))</f>
        <v>2.6</v>
      </c>
      <c r="G117" s="143">
        <f>IF('Crisis Indicator Data'!F114="x","x",IF(LEN(E117)&gt;3,('Crisis Indicator Data'!F114/VLOOKUP('Impact of the crisis'!$C117,'Regional Crises'!$B$1:$R$66,4,FALSE)),'Crisis Indicator Data'!F114/VLOOKUP('Impact of the crisis'!$E117,'Country Indicator Data'!$B$4:$P$300,15,FALSE)))</f>
        <v>4.7887647622087456E-2</v>
      </c>
      <c r="H117" s="238">
        <f t="shared" si="39"/>
        <v>0.1</v>
      </c>
      <c r="I117" s="238">
        <f t="shared" si="40"/>
        <v>1.35</v>
      </c>
      <c r="J117" s="238">
        <f>IF('Crisis Indicator Data'!G114="x","x",IF(LOG('Crisis Indicator Data'!G114)&lt;J$4,0,IF(LOG('Crisis Indicator Data'!G114)&gt;J$3,5,ROUND(5-(J$3-LOG('Crisis Indicator Data'!G114))/(J$3-J$4)*5,1))))</f>
        <v>2.2999999999999998</v>
      </c>
      <c r="K117" s="143">
        <f>IF('Crisis Indicator Data'!G114="x","x",IF(LEN(E117)&gt;3,('Crisis Indicator Data'!G114/VLOOKUP('Impact of the crisis'!$C117,'Regional Crises'!$B$1:$R$66,5,FALSE)),'Crisis Indicator Data'!G114/VLOOKUP('Impact of the crisis'!$E117,'Country Indicator Data'!$B$4:$P$300,14,FALSE)))</f>
        <v>2.1831085002726139E-2</v>
      </c>
      <c r="L117" s="238">
        <f t="shared" si="41"/>
        <v>0.1</v>
      </c>
      <c r="M117" s="238">
        <f t="shared" si="42"/>
        <v>1.2</v>
      </c>
      <c r="N117" s="238">
        <f t="shared" si="43"/>
        <v>1.3</v>
      </c>
      <c r="O117" s="238">
        <f>IF('Crisis Indicator Data'!H114="x","x",IF('Crisis Indicator Data'!H114=0,0,IF(LOG('Crisis Indicator Data'!H114)&lt;O$4,0,IF(LOG('Crisis Indicator Data'!H114)&gt;O$3,5,ROUND(5-(O$3-LOG('Crisis Indicator Data'!H114))/(O$3-O$4)*5,1)))))</f>
        <v>3.7</v>
      </c>
      <c r="P117" s="143">
        <f>IF('Crisis Indicator Data'!H114="x","x",'Crisis Indicator Data'!H114/'Crisis Indicator Data'!G114)</f>
        <v>1</v>
      </c>
      <c r="Q117" s="238">
        <f t="shared" si="44"/>
        <v>5</v>
      </c>
      <c r="R117" s="238">
        <f t="shared" si="45"/>
        <v>4.3499999999999996</v>
      </c>
      <c r="S117" s="238">
        <f>IF('Crisis Indicator Data'!I114="x","x",IF('Crisis Indicator Data'!I114=0,0,IF(LOG('Crisis Indicator Data'!I114)&lt;S$4,0,IF(LOG('Crisis Indicator Data'!I114)&gt;S$3,5,ROUND(5-(S$3-LOG('Crisis Indicator Data'!I114))/(S$3-S$4)*5,1)))))</f>
        <v>4.4000000000000004</v>
      </c>
      <c r="T117" s="143">
        <f>IF('Crisis Indicator Data'!H114="x","x",IF('Crisis Indicator Data'!I114="x","x",'Crisis Indicator Data'!I114/'Crisis Indicator Data'!H114))</f>
        <v>0.26143001007049343</v>
      </c>
      <c r="U117" s="238">
        <f t="shared" si="46"/>
        <v>5</v>
      </c>
      <c r="V117" s="238">
        <f t="shared" si="47"/>
        <v>4.7</v>
      </c>
      <c r="W117" s="238">
        <f>IF('Crisis Indicator Data'!L114="x","x",IF('Crisis Indicator Data'!L114=0,0,IF(LOG('Crisis Indicator Data'!L114)&lt;W$4,0,IF(LOG('Crisis Indicator Data'!L114)&gt;W$3,5,ROUND(5-(W$3-LOG('Crisis Indicator Data'!L114))/(W$3-W$4)*5,1)))))</f>
        <v>3.6</v>
      </c>
      <c r="X117" s="245">
        <f>IF(OR('Crisis Indicator Data'!L114="x",'Crisis Indicator Data'!H114="x"),"x",'Crisis Indicator Data'!L114/'Crisis Indicator Data'!H114)</f>
        <v>7.2104733131923469E-5</v>
      </c>
      <c r="Y117" s="238">
        <f t="shared" si="48"/>
        <v>3.6</v>
      </c>
      <c r="Z117" s="238">
        <f t="shared" si="49"/>
        <v>3.6</v>
      </c>
      <c r="AA117" s="238">
        <f t="shared" si="50"/>
        <v>4.2</v>
      </c>
      <c r="AB117" s="246">
        <f t="shared" si="51"/>
        <v>4.3</v>
      </c>
    </row>
    <row r="118" spans="1:28" x14ac:dyDescent="0.25">
      <c r="A118" s="147" t="str">
        <f>'Crisis Indicator Data'!A115</f>
        <v>Southern Africa Regional Food Security Crisis</v>
      </c>
      <c r="B118" s="148">
        <f>'Crisis Indicator Data'!B115</f>
        <v>0</v>
      </c>
      <c r="C118" s="148" t="str">
        <f>'Crisis Indicator Data'!C115</f>
        <v>REG012</v>
      </c>
      <c r="D118" s="148" t="str">
        <f>'Crisis Indicator Data'!D115</f>
        <v>Lesotho,Madagascar,Malawi,Namibia,Eswatini,Zambia,Zimbabwe,Tanzania</v>
      </c>
      <c r="E118" s="149" t="str">
        <f>'Crisis Indicator Data'!E115</f>
        <v>LSO,MDG,MWI,NAM,SWZ,ZMB,ZWE,TZA</v>
      </c>
      <c r="F118" s="244">
        <f>IF('Crisis Indicator Data'!F115="x","x",IF(LOG('Crisis Indicator Data'!F115)&lt;F$4,0,IF(LOG('Crisis Indicator Data'!F115)&gt;F$3,5,ROUND(5-(F$3-LOG('Crisis Indicator Data'!F115))/(F$3-F$4)*5,1))))</f>
        <v>5</v>
      </c>
      <c r="G118" s="143">
        <f>IF('Crisis Indicator Data'!F115="x","x",IF(LEN(E118)&gt;3,('Crisis Indicator Data'!F115/VLOOKUP('Impact of the crisis'!$C118,'Regional Crises'!$B$1:$R$66,4,FALSE)),'Crisis Indicator Data'!F115/VLOOKUP('Impact of the crisis'!$E118,'Country Indicator Data'!$B$4:$P$300,15,FALSE)))</f>
        <v>0.73166740107270056</v>
      </c>
      <c r="H118" s="238">
        <f t="shared" si="39"/>
        <v>3.6</v>
      </c>
      <c r="I118" s="238">
        <f t="shared" si="40"/>
        <v>4.3</v>
      </c>
      <c r="J118" s="238">
        <f>IF('Crisis Indicator Data'!G115="x","x",IF(LOG('Crisis Indicator Data'!G115)&lt;J$4,0,IF(LOG('Crisis Indicator Data'!G115)&gt;J$3,5,ROUND(5-(J$3-LOG('Crisis Indicator Data'!G115))/(J$3-J$4)*5,1))))</f>
        <v>5</v>
      </c>
      <c r="K118" s="143">
        <f>IF('Crisis Indicator Data'!G115="x","x",IF(LEN(E118)&gt;3,('Crisis Indicator Data'!G115/VLOOKUP('Impact of the crisis'!$C118,'Regional Crises'!$B$1:$R$66,5,FALSE)),'Crisis Indicator Data'!G115/VLOOKUP('Impact of the crisis'!$E118,'Country Indicator Data'!$B$4:$P$300,14,FALSE)))</f>
        <v>0.51795422753558396</v>
      </c>
      <c r="L118" s="238">
        <f t="shared" si="41"/>
        <v>2.6</v>
      </c>
      <c r="M118" s="238">
        <f t="shared" si="42"/>
        <v>3.8</v>
      </c>
      <c r="N118" s="238">
        <f t="shared" si="43"/>
        <v>4.0999999999999996</v>
      </c>
      <c r="O118" s="238">
        <f>IF('Crisis Indicator Data'!H115="x","x",IF('Crisis Indicator Data'!H115=0,0,IF(LOG('Crisis Indicator Data'!H115)&lt;O$4,0,IF(LOG('Crisis Indicator Data'!H115)&gt;O$3,5,ROUND(5-(O$3-LOG('Crisis Indicator Data'!H115))/(O$3-O$4)*5,1)))))</f>
        <v>5</v>
      </c>
      <c r="P118" s="143">
        <f>IF('Crisis Indicator Data'!H115="x","x",'Crisis Indicator Data'!H115/'Crisis Indicator Data'!G115)</f>
        <v>0.58360363621176892</v>
      </c>
      <c r="Q118" s="238">
        <f t="shared" si="44"/>
        <v>2.9</v>
      </c>
      <c r="R118" s="238">
        <f t="shared" si="45"/>
        <v>3.95</v>
      </c>
      <c r="S118" s="238">
        <f>IF('Crisis Indicator Data'!I115="x","x",IF('Crisis Indicator Data'!I115=0,0,IF(LOG('Crisis Indicator Data'!I115)&lt;S$4,0,IF(LOG('Crisis Indicator Data'!I115)&gt;S$3,5,ROUND(5-(S$3-LOG('Crisis Indicator Data'!I115))/(S$3-S$4)*5,1)))))</f>
        <v>3.9</v>
      </c>
      <c r="T118" s="143">
        <f>IF('Crisis Indicator Data'!H115="x","x",IF('Crisis Indicator Data'!I115="x","x",'Crisis Indicator Data'!I115/'Crisis Indicator Data'!H115))</f>
        <v>1.2475549830637851E-2</v>
      </c>
      <c r="U118" s="238">
        <f t="shared" si="46"/>
        <v>0.4</v>
      </c>
      <c r="V118" s="238">
        <f t="shared" si="47"/>
        <v>2.2000000000000002</v>
      </c>
      <c r="W118" s="238">
        <f>IF('Crisis Indicator Data'!L115="x","x",IF('Crisis Indicator Data'!L115=0,0,IF(LOG('Crisis Indicator Data'!L115)&lt;W$4,0,IF(LOG('Crisis Indicator Data'!L115)&gt;W$3,5,ROUND(5-(W$3-LOG('Crisis Indicator Data'!L115))/(W$3-W$4)*5,1)))))</f>
        <v>4.5999999999999996</v>
      </c>
      <c r="X118" s="245">
        <f>IF(OR('Crisis Indicator Data'!L115="x",'Crisis Indicator Data'!H115="x"),"x",'Crisis Indicator Data'!L115/'Crisis Indicator Data'!H115)</f>
        <v>4.0217546872763706E-5</v>
      </c>
      <c r="Y118" s="238">
        <f t="shared" si="48"/>
        <v>2</v>
      </c>
      <c r="Z118" s="238">
        <f t="shared" si="49"/>
        <v>3.3</v>
      </c>
      <c r="AA118" s="238">
        <f t="shared" si="50"/>
        <v>2.8</v>
      </c>
      <c r="AB118" s="246">
        <f t="shared" si="51"/>
        <v>3.4</v>
      </c>
    </row>
    <row r="119" spans="1:28" x14ac:dyDescent="0.25">
      <c r="A119" s="147" t="str">
        <f>'Crisis Indicator Data'!A116</f>
        <v>Nagorno-Karabakh Conflict</v>
      </c>
      <c r="B119" s="148">
        <f>'Crisis Indicator Data'!B116</f>
        <v>0</v>
      </c>
      <c r="C119" s="148" t="str">
        <f>'Crisis Indicator Data'!C116</f>
        <v>REG013</v>
      </c>
      <c r="D119" s="148" t="str">
        <f>'Crisis Indicator Data'!D116</f>
        <v>Armenia,Azerbaijan</v>
      </c>
      <c r="E119" s="149" t="str">
        <f>'Crisis Indicator Data'!E116</f>
        <v>ARM,AZE</v>
      </c>
      <c r="F119" s="244">
        <f>IF('Crisis Indicator Data'!F116="x","x",IF(LOG('Crisis Indicator Data'!F116)&lt;F$4,0,IF(LOG('Crisis Indicator Data'!F116)&gt;F$3,5,ROUND(5-(F$3-LOG('Crisis Indicator Data'!F116))/(F$3-F$4)*5,1))))</f>
        <v>2.6</v>
      </c>
      <c r="G119" s="143">
        <f>IF('Crisis Indicator Data'!F116="x","x",IF(LEN(E119)&gt;3,('Crisis Indicator Data'!F116/VLOOKUP('Impact of the crisis'!$C119,'Regional Crises'!$B$1:$R$66,4,FALSE)),'Crisis Indicator Data'!F116/VLOOKUP('Impact of the crisis'!$E119,'Country Indicator Data'!$B$4:$P$300,15,FALSE)))</f>
        <v>0.3235672572503217</v>
      </c>
      <c r="H119" s="238">
        <f t="shared" si="39"/>
        <v>1.5</v>
      </c>
      <c r="I119" s="238">
        <f t="shared" si="40"/>
        <v>2.0499999999999998</v>
      </c>
      <c r="J119" s="238">
        <f>IF('Crisis Indicator Data'!G116="x","x",IF(LOG('Crisis Indicator Data'!G116)&lt;J$4,0,IF(LOG('Crisis Indicator Data'!G116)&gt;J$3,5,ROUND(5-(J$3-LOG('Crisis Indicator Data'!G116))/(J$3-J$4)*5,1))))</f>
        <v>2.2000000000000002</v>
      </c>
      <c r="K119" s="143">
        <f>IF('Crisis Indicator Data'!G116="x","x",IF(LEN(E119)&gt;3,('Crisis Indicator Data'!G116/VLOOKUP('Impact of the crisis'!$C119,'Regional Crises'!$B$1:$R$66,5,FALSE)),'Crisis Indicator Data'!G116/VLOOKUP('Impact of the crisis'!$E119,'Country Indicator Data'!$B$4:$P$300,14,FALSE)))</f>
        <v>0.34169928620769052</v>
      </c>
      <c r="L119" s="238">
        <f t="shared" si="41"/>
        <v>1.7</v>
      </c>
      <c r="M119" s="238">
        <f t="shared" si="42"/>
        <v>1.9500000000000002</v>
      </c>
      <c r="N119" s="238">
        <f t="shared" si="43"/>
        <v>2</v>
      </c>
      <c r="O119" s="238">
        <f>IF('Crisis Indicator Data'!H116="x","x",IF('Crisis Indicator Data'!H116=0,0,IF(LOG('Crisis Indicator Data'!H116)&lt;O$4,0,IF(LOG('Crisis Indicator Data'!H116)&gt;O$3,5,ROUND(5-(O$3-LOG('Crisis Indicator Data'!H116))/(O$3-O$4)*5,1)))))</f>
        <v>3.3</v>
      </c>
      <c r="P119" s="143">
        <f>IF('Crisis Indicator Data'!H116="x","x",'Crisis Indicator Data'!H116/'Crisis Indicator Data'!G116)</f>
        <v>0.64240790655884994</v>
      </c>
      <c r="Q119" s="238">
        <f t="shared" si="44"/>
        <v>3.2</v>
      </c>
      <c r="R119" s="238">
        <f t="shared" si="45"/>
        <v>3.25</v>
      </c>
      <c r="S119" s="238">
        <f>IF('Crisis Indicator Data'!I116="x","x",IF('Crisis Indicator Data'!I116=0,0,IF(LOG('Crisis Indicator Data'!I116)&lt;S$4,0,IF(LOG('Crisis Indicator Data'!I116)&gt;S$3,5,ROUND(5-(S$3-LOG('Crisis Indicator Data'!I116))/(S$3-S$4)*5,1)))))</f>
        <v>2.8</v>
      </c>
      <c r="T119" s="143">
        <f>IF('Crisis Indicator Data'!H116="x","x",IF('Crisis Indicator Data'!I116="x","x",'Crisis Indicator Data'!I116/'Crisis Indicator Data'!H116))</f>
        <v>3.1818181818181815E-2</v>
      </c>
      <c r="U119" s="238">
        <f t="shared" si="46"/>
        <v>1.1000000000000001</v>
      </c>
      <c r="V119" s="238">
        <f t="shared" si="47"/>
        <v>2</v>
      </c>
      <c r="W119" s="238">
        <f>IF('Crisis Indicator Data'!L116="x","x",IF('Crisis Indicator Data'!L116=0,0,IF(LOG('Crisis Indicator Data'!L116)&lt;W$4,0,IF(LOG('Crisis Indicator Data'!L116)&gt;W$3,5,ROUND(5-(W$3-LOG('Crisis Indicator Data'!L116))/(W$3-W$4)*5,1)))))</f>
        <v>1.6</v>
      </c>
      <c r="X119" s="245">
        <f>IF(OR('Crisis Indicator Data'!L116="x",'Crisis Indicator Data'!H116="x"),"x",'Crisis Indicator Data'!L116/'Crisis Indicator Data'!H116)</f>
        <v>4.5454545454545455E-6</v>
      </c>
      <c r="Y119" s="238">
        <f t="shared" si="48"/>
        <v>0.2</v>
      </c>
      <c r="Z119" s="238">
        <f t="shared" si="49"/>
        <v>0.9</v>
      </c>
      <c r="AA119" s="238">
        <f t="shared" si="50"/>
        <v>1.5</v>
      </c>
      <c r="AB119" s="246">
        <f t="shared" si="51"/>
        <v>2.5</v>
      </c>
    </row>
    <row r="120" spans="1:28" x14ac:dyDescent="0.25">
      <c r="A120" s="147" t="str">
        <f>'Crisis Indicator Data'!A117</f>
        <v>Eastern Africa Regional Drought Crisis</v>
      </c>
      <c r="B120" s="148" t="str">
        <f>'Crisis Indicator Data'!B117</f>
        <v>Drought</v>
      </c>
      <c r="C120" s="148" t="str">
        <f>'Crisis Indicator Data'!C117</f>
        <v>REG014</v>
      </c>
      <c r="D120" s="148" t="str">
        <f>'Crisis Indicator Data'!D117</f>
        <v>Ethiopia,Somalia,Kenya</v>
      </c>
      <c r="E120" s="149" t="str">
        <f>'Crisis Indicator Data'!E117</f>
        <v>ETH,SOM,KEN</v>
      </c>
      <c r="F120" s="244">
        <f>IF('Crisis Indicator Data'!F117="x","x",IF(LOG('Crisis Indicator Data'!F117)&lt;F$4,0,IF(LOG('Crisis Indicator Data'!F117)&gt;F$3,5,ROUND(5-(F$3-LOG('Crisis Indicator Data'!F117))/(F$3-F$4)*5,1))))</f>
        <v>5</v>
      </c>
      <c r="G120" s="143">
        <f>IF('Crisis Indicator Data'!F117="x","x",IF(LEN(E120)&gt;3,('Crisis Indicator Data'!F117/VLOOKUP('Impact of the crisis'!$C120,'Regional Crises'!$B$1:$R$66,4,FALSE)),'Crisis Indicator Data'!F117/VLOOKUP('Impact of the crisis'!$E120,'Country Indicator Data'!$B$4:$P$300,15,FALSE)))</f>
        <v>0.87907925407925402</v>
      </c>
      <c r="H120" s="238">
        <f t="shared" si="39"/>
        <v>4.4000000000000004</v>
      </c>
      <c r="I120" s="238">
        <f t="shared" si="40"/>
        <v>4.7</v>
      </c>
      <c r="J120" s="238">
        <f>IF('Crisis Indicator Data'!G117="x","x",IF(LOG('Crisis Indicator Data'!G117)&lt;J$4,0,IF(LOG('Crisis Indicator Data'!G117)&gt;J$3,5,ROUND(5-(J$3-LOG('Crisis Indicator Data'!G117))/(J$3-J$4)*5,1))))</f>
        <v>5</v>
      </c>
      <c r="K120" s="143">
        <f>IF('Crisis Indicator Data'!G117="x","x",IF(LEN(E120)&gt;3,('Crisis Indicator Data'!G117/VLOOKUP('Impact of the crisis'!$C120,'Regional Crises'!$B$1:$R$66,5,FALSE)),'Crisis Indicator Data'!G117/VLOOKUP('Impact of the crisis'!$E120,'Country Indicator Data'!$B$4:$P$300,14,FALSE)))</f>
        <v>0.48085951790577619</v>
      </c>
      <c r="L120" s="238">
        <f t="shared" si="41"/>
        <v>2.4</v>
      </c>
      <c r="M120" s="238">
        <f t="shared" si="42"/>
        <v>3.7</v>
      </c>
      <c r="N120" s="238">
        <f t="shared" si="43"/>
        <v>4.3</v>
      </c>
      <c r="O120" s="238">
        <f>IF('Crisis Indicator Data'!H117="x","x",IF('Crisis Indicator Data'!H117=0,0,IF(LOG('Crisis Indicator Data'!H117)&lt;O$4,0,IF(LOG('Crisis Indicator Data'!H117)&gt;O$3,5,ROUND(5-(O$3-LOG('Crisis Indicator Data'!H117))/(O$3-O$4)*5,1)))))</f>
        <v>5</v>
      </c>
      <c r="P120" s="143">
        <f>IF('Crisis Indicator Data'!H117="x","x",'Crisis Indicator Data'!H117/'Crisis Indicator Data'!G117)</f>
        <v>0.6206557688853197</v>
      </c>
      <c r="Q120" s="238">
        <f t="shared" si="44"/>
        <v>3.1</v>
      </c>
      <c r="R120" s="238">
        <f t="shared" si="45"/>
        <v>4.05</v>
      </c>
      <c r="S120" s="238">
        <f>IF('Crisis Indicator Data'!I117="x","x",IF('Crisis Indicator Data'!I117=0,0,IF(LOG('Crisis Indicator Data'!I117)&lt;S$4,0,IF(LOG('Crisis Indicator Data'!I117)&gt;S$3,5,ROUND(5-(S$3-LOG('Crisis Indicator Data'!I117))/(S$3-S$4)*5,1)))))</f>
        <v>5</v>
      </c>
      <c r="T120" s="143">
        <f>IF('Crisis Indicator Data'!H117="x","x",IF('Crisis Indicator Data'!I117="x","x",'Crisis Indicator Data'!I117/'Crisis Indicator Data'!H117))</f>
        <v>8.6112671740129737E-2</v>
      </c>
      <c r="U120" s="238">
        <f t="shared" si="46"/>
        <v>2.9</v>
      </c>
      <c r="V120" s="238">
        <f t="shared" si="47"/>
        <v>4</v>
      </c>
      <c r="W120" s="238">
        <f>IF('Crisis Indicator Data'!L117="x","x",IF('Crisis Indicator Data'!L117=0,0,IF(LOG('Crisis Indicator Data'!L117)&lt;W$4,0,IF(LOG('Crisis Indicator Data'!L117)&gt;W$3,5,ROUND(5-(W$3-LOG('Crisis Indicator Data'!L117))/(W$3-W$4)*5,1)))))</f>
        <v>5</v>
      </c>
      <c r="X120" s="245">
        <f>IF(OR('Crisis Indicator Data'!L117="x",'Crisis Indicator Data'!H117="x"),"x",'Crisis Indicator Data'!L117/'Crisis Indicator Data'!H117)</f>
        <v>8.3712140558761937E-5</v>
      </c>
      <c r="Y120" s="238">
        <f t="shared" si="48"/>
        <v>4.2</v>
      </c>
      <c r="Z120" s="238">
        <f t="shared" si="49"/>
        <v>4.5999999999999996</v>
      </c>
      <c r="AA120" s="238">
        <f t="shared" si="50"/>
        <v>4.3</v>
      </c>
      <c r="AB120" s="246">
        <f t="shared" si="51"/>
        <v>4.2</v>
      </c>
    </row>
    <row r="121" spans="1:28" x14ac:dyDescent="0.25">
      <c r="A121" s="147" t="str">
        <f>'Crisis Indicator Data'!A118</f>
        <v>Displacement from Ukraine conflict in Romania</v>
      </c>
      <c r="B121" s="148" t="str">
        <f>'Crisis Indicator Data'!B118</f>
        <v>Conflict,Displacement</v>
      </c>
      <c r="C121" s="148" t="str">
        <f>'Crisis Indicator Data'!C118</f>
        <v>ROU002</v>
      </c>
      <c r="D121" s="148" t="str">
        <f>'Crisis Indicator Data'!D118</f>
        <v>Romania</v>
      </c>
      <c r="E121" s="149" t="str">
        <f>'Crisis Indicator Data'!E118</f>
        <v>ROU</v>
      </c>
      <c r="F121" s="244">
        <f>IF('Crisis Indicator Data'!F118="x","x",IF(LOG('Crisis Indicator Data'!F118)&lt;F$4,0,IF(LOG('Crisis Indicator Data'!F118)&gt;F$3,5,ROUND(5-(F$3-LOG('Crisis Indicator Data'!F118))/(F$3-F$4)*5,1))))</f>
        <v>3</v>
      </c>
      <c r="G121" s="143">
        <f>IF('Crisis Indicator Data'!F118="x","x",IF(LEN(E121)&gt;3,('Crisis Indicator Data'!F118/VLOOKUP('Impact of the crisis'!$C121,'Regional Crises'!$B$1:$R$66,4,FALSE)),'Crisis Indicator Data'!F118/VLOOKUP('Impact of the crisis'!$E121,'Country Indicator Data'!$B$4:$P$300,15,FALSE)))</f>
        <v>0.27346140472878999</v>
      </c>
      <c r="H121" s="238">
        <f t="shared" si="39"/>
        <v>1.3</v>
      </c>
      <c r="I121" s="238">
        <f t="shared" si="40"/>
        <v>2.15</v>
      </c>
      <c r="J121" s="238">
        <f>IF('Crisis Indicator Data'!G118="x","x",IF(LOG('Crisis Indicator Data'!G118)&lt;J$4,0,IF(LOG('Crisis Indicator Data'!G118)&gt;J$3,5,ROUND(5-(J$3-LOG('Crisis Indicator Data'!G118))/(J$3-J$4)*5,1))))</f>
        <v>2.4</v>
      </c>
      <c r="K121" s="143">
        <f>IF('Crisis Indicator Data'!G118="x","x",IF(LEN(E121)&gt;3,('Crisis Indicator Data'!G118/VLOOKUP('Impact of the crisis'!$C121,'Regional Crises'!$B$1:$R$66,5,FALSE)),'Crisis Indicator Data'!G118/VLOOKUP('Impact of the crisis'!$E121,'Country Indicator Data'!$B$4:$P$300,14,FALSE)))</f>
        <v>0.25740102840597073</v>
      </c>
      <c r="L121" s="238">
        <f t="shared" si="41"/>
        <v>1.2</v>
      </c>
      <c r="M121" s="238">
        <f t="shared" si="42"/>
        <v>1.7999999999999998</v>
      </c>
      <c r="N121" s="238">
        <f t="shared" si="43"/>
        <v>2</v>
      </c>
      <c r="O121" s="238">
        <f>IF('Crisis Indicator Data'!H118="x","x",IF('Crisis Indicator Data'!H118=0,0,IF(LOG('Crisis Indicator Data'!H118)&lt;O$4,0,IF(LOG('Crisis Indicator Data'!H118)&gt;O$3,5,ROUND(5-(O$3-LOG('Crisis Indicator Data'!H118))/(O$3-O$4)*5,1)))))</f>
        <v>0.9</v>
      </c>
      <c r="P121" s="143">
        <f>IF('Crisis Indicator Data'!H118="x","x",'Crisis Indicator Data'!H118/'Crisis Indicator Data'!G118)</f>
        <v>2.0752521334367727E-2</v>
      </c>
      <c r="Q121" s="238">
        <f t="shared" si="44"/>
        <v>0.1</v>
      </c>
      <c r="R121" s="238">
        <f t="shared" si="45"/>
        <v>0.5</v>
      </c>
      <c r="S121" s="238">
        <f>IF('Crisis Indicator Data'!I118="x","x",IF('Crisis Indicator Data'!I118=0,0,IF(LOG('Crisis Indicator Data'!I118)&lt;S$4,0,IF(LOG('Crisis Indicator Data'!I118)&gt;S$3,5,ROUND(5-(S$3-LOG('Crisis Indicator Data'!I118))/(S$3-S$4)*5,1)))))</f>
        <v>2.9</v>
      </c>
      <c r="T121" s="143">
        <f>IF('Crisis Indicator Data'!H118="x","x",IF('Crisis Indicator Data'!I118="x","x",'Crisis Indicator Data'!I118/'Crisis Indicator Data'!H118))</f>
        <v>1</v>
      </c>
      <c r="U121" s="238">
        <f t="shared" si="46"/>
        <v>5</v>
      </c>
      <c r="V121" s="238">
        <f t="shared" si="47"/>
        <v>4</v>
      </c>
      <c r="W121" s="238">
        <f>IF('Crisis Indicator Data'!L118="x","x",IF('Crisis Indicator Data'!L118=0,0,IF(LOG('Crisis Indicator Data'!L118)&lt;W$4,0,IF(LOG('Crisis Indicator Data'!L118)&gt;W$3,5,ROUND(5-(W$3-LOG('Crisis Indicator Data'!L118))/(W$3-W$4)*5,1)))))</f>
        <v>0</v>
      </c>
      <c r="X121" s="245">
        <f>IF(OR('Crisis Indicator Data'!L118="x",'Crisis Indicator Data'!H118="x"),"x",'Crisis Indicator Data'!L118/'Crisis Indicator Data'!H118)</f>
        <v>0</v>
      </c>
      <c r="Y121" s="238">
        <f t="shared" si="48"/>
        <v>0</v>
      </c>
      <c r="Z121" s="238">
        <f t="shared" si="49"/>
        <v>0</v>
      </c>
      <c r="AA121" s="238">
        <f t="shared" si="50"/>
        <v>2.5</v>
      </c>
      <c r="AB121" s="246">
        <f t="shared" si="51"/>
        <v>1.6</v>
      </c>
    </row>
    <row r="122" spans="1:28" x14ac:dyDescent="0.25">
      <c r="A122" s="147" t="str">
        <f>'Crisis Indicator Data'!A119</f>
        <v>Burundi and DRC refugees in Rwanda</v>
      </c>
      <c r="B122" s="148" t="str">
        <f>'Crisis Indicator Data'!B119</f>
        <v>Displacement</v>
      </c>
      <c r="C122" s="148" t="str">
        <f>'Crisis Indicator Data'!C119</f>
        <v>RWA002</v>
      </c>
      <c r="D122" s="148" t="str">
        <f>'Crisis Indicator Data'!D119</f>
        <v>Rwanda</v>
      </c>
      <c r="E122" s="149" t="str">
        <f>'Crisis Indicator Data'!E119</f>
        <v>RWA</v>
      </c>
      <c r="F122" s="244">
        <f>IF('Crisis Indicator Data'!F119="x","x",IF(LOG('Crisis Indicator Data'!F119)&lt;F$4,0,IF(LOG('Crisis Indicator Data'!F119)&gt;F$3,5,ROUND(5-(F$3-LOG('Crisis Indicator Data'!F119))/(F$3-F$4)*5,1))))</f>
        <v>2.2000000000000002</v>
      </c>
      <c r="G122" s="143">
        <f>IF('Crisis Indicator Data'!F119="x","x",IF(LEN(E122)&gt;3,('Crisis Indicator Data'!F119/VLOOKUP('Impact of the crisis'!$C122,'Regional Crises'!$B$1:$R$66,4,FALSE)),'Crisis Indicator Data'!F119/VLOOKUP('Impact of the crisis'!$E122,'Country Indicator Data'!$B$4:$P$300,15,FALSE)))</f>
        <v>0.83194162950952577</v>
      </c>
      <c r="H122" s="238">
        <f t="shared" si="39"/>
        <v>4.0999999999999996</v>
      </c>
      <c r="I122" s="238">
        <f t="shared" si="40"/>
        <v>3.15</v>
      </c>
      <c r="J122" s="238">
        <f>IF('Crisis Indicator Data'!G119="x","x",IF(LOG('Crisis Indicator Data'!G119)&lt;J$4,0,IF(LOG('Crisis Indicator Data'!G119)&gt;J$3,5,ROUND(5-(J$3-LOG('Crisis Indicator Data'!G119))/(J$3-J$4)*5,1))))</f>
        <v>1.2</v>
      </c>
      <c r="K122" s="143">
        <f>IF('Crisis Indicator Data'!G119="x","x",IF(LEN(E122)&gt;3,('Crisis Indicator Data'!G119/VLOOKUP('Impact of the crisis'!$C122,'Regional Crises'!$B$1:$R$66,5,FALSE)),'Crisis Indicator Data'!G119/VLOOKUP('Impact of the crisis'!$E122,'Country Indicator Data'!$B$4:$P$300,14,FALSE)))</f>
        <v>0.16982078853046595</v>
      </c>
      <c r="L122" s="238">
        <f t="shared" si="41"/>
        <v>0.8</v>
      </c>
      <c r="M122" s="238">
        <f t="shared" si="42"/>
        <v>1</v>
      </c>
      <c r="N122" s="238">
        <f t="shared" si="43"/>
        <v>2.2000000000000002</v>
      </c>
      <c r="O122" s="238">
        <f>IF('Crisis Indicator Data'!H119="x","x",IF('Crisis Indicator Data'!H119=0,0,IF(LOG('Crisis Indicator Data'!H119)&lt;O$4,0,IF(LOG('Crisis Indicator Data'!H119)&gt;O$3,5,ROUND(5-(O$3-LOG('Crisis Indicator Data'!H119))/(O$3-O$4)*5,1)))))</f>
        <v>1</v>
      </c>
      <c r="P122" s="143">
        <f>IF('Crisis Indicator Data'!H119="x","x",'Crisis Indicator Data'!H119/'Crisis Indicator Data'!G119)</f>
        <v>5.3609117771211481E-2</v>
      </c>
      <c r="Q122" s="238">
        <f t="shared" si="44"/>
        <v>0.2</v>
      </c>
      <c r="R122" s="238">
        <f t="shared" si="45"/>
        <v>0.6</v>
      </c>
      <c r="S122" s="238">
        <f>IF('Crisis Indicator Data'!I119="x","x",IF('Crisis Indicator Data'!I119=0,0,IF(LOG('Crisis Indicator Data'!I119)&lt;S$4,0,IF(LOG('Crisis Indicator Data'!I119)&gt;S$3,5,ROUND(5-(S$3-LOG('Crisis Indicator Data'!I119))/(S$3-S$4)*5,1)))))</f>
        <v>3</v>
      </c>
      <c r="T122" s="143">
        <f>IF('Crisis Indicator Data'!H119="x","x",IF('Crisis Indicator Data'!I119="x","x",'Crisis Indicator Data'!I119/'Crisis Indicator Data'!H119))</f>
        <v>1</v>
      </c>
      <c r="U122" s="238">
        <f t="shared" si="46"/>
        <v>5</v>
      </c>
      <c r="V122" s="238">
        <f t="shared" si="47"/>
        <v>4</v>
      </c>
      <c r="W122" s="238" t="str">
        <f>IF('Crisis Indicator Data'!L119="x","x",IF('Crisis Indicator Data'!L119=0,0,IF(LOG('Crisis Indicator Data'!L119)&lt;W$4,0,IF(LOG('Crisis Indicator Data'!L119)&gt;W$3,5,ROUND(5-(W$3-LOG('Crisis Indicator Data'!L119))/(W$3-W$4)*5,1)))))</f>
        <v>x</v>
      </c>
      <c r="X122" s="245" t="str">
        <f>IF(OR('Crisis Indicator Data'!L119="x",'Crisis Indicator Data'!H119="x"),"x",'Crisis Indicator Data'!L119/'Crisis Indicator Data'!H119)</f>
        <v>x</v>
      </c>
      <c r="Y122" s="238" t="str">
        <f t="shared" si="48"/>
        <v>x</v>
      </c>
      <c r="Z122" s="238" t="str">
        <f t="shared" si="49"/>
        <v>x</v>
      </c>
      <c r="AA122" s="238">
        <f t="shared" si="50"/>
        <v>4</v>
      </c>
      <c r="AB122" s="246">
        <f t="shared" si="51"/>
        <v>2.7</v>
      </c>
    </row>
    <row r="123" spans="1:28" x14ac:dyDescent="0.25">
      <c r="A123" s="147" t="str">
        <f>'Crisis Indicator Data'!A120</f>
        <v>Complex crisis in Sudan</v>
      </c>
      <c r="B123" s="148" t="str">
        <f>'Crisis Indicator Data'!B120</f>
        <v>Displacement,Violence,Floods</v>
      </c>
      <c r="C123" s="148" t="str">
        <f>'Crisis Indicator Data'!C120</f>
        <v>SDN001</v>
      </c>
      <c r="D123" s="148" t="str">
        <f>'Crisis Indicator Data'!D120</f>
        <v>Sudan</v>
      </c>
      <c r="E123" s="149" t="str">
        <f>'Crisis Indicator Data'!E120</f>
        <v>SDN</v>
      </c>
      <c r="F123" s="244">
        <f>IF('Crisis Indicator Data'!F120="x","x",IF(LOG('Crisis Indicator Data'!F120)&lt;F$4,0,IF(LOG('Crisis Indicator Data'!F120)&gt;F$3,5,ROUND(5-(F$3-LOG('Crisis Indicator Data'!F120))/(F$3-F$4)*5,1))))</f>
        <v>5</v>
      </c>
      <c r="G123" s="143">
        <f>IF('Crisis Indicator Data'!F120="x","x",IF(LEN(E123)&gt;3,('Crisis Indicator Data'!F120/VLOOKUP('Impact of the crisis'!$C123,'Regional Crises'!$B$1:$R$66,4,FALSE)),'Crisis Indicator Data'!F120/VLOOKUP('Impact of the crisis'!$E123,'Country Indicator Data'!$B$4:$P$300,15,FALSE)))</f>
        <v>0.77469991582491582</v>
      </c>
      <c r="H123" s="238">
        <f t="shared" si="39"/>
        <v>3.9</v>
      </c>
      <c r="I123" s="238">
        <f t="shared" si="40"/>
        <v>4.45</v>
      </c>
      <c r="J123" s="238">
        <f>IF('Crisis Indicator Data'!G120="x","x",IF(LOG('Crisis Indicator Data'!G120)&lt;J$4,0,IF(LOG('Crisis Indicator Data'!G120)&gt;J$3,5,ROUND(5-(J$3-LOG('Crisis Indicator Data'!G120))/(J$3-J$4)*5,1))))</f>
        <v>5</v>
      </c>
      <c r="K123" s="143">
        <f>IF('Crisis Indicator Data'!G120="x","x",IF(LEN(E123)&gt;3,('Crisis Indicator Data'!G120/VLOOKUP('Impact of the crisis'!$C123,'Regional Crises'!$B$1:$R$66,5,FALSE)),'Crisis Indicator Data'!G120/VLOOKUP('Impact of the crisis'!$E123,'Country Indicator Data'!$B$4:$P$300,14,FALSE)))</f>
        <v>1</v>
      </c>
      <c r="L123" s="238">
        <f t="shared" si="41"/>
        <v>5</v>
      </c>
      <c r="M123" s="238">
        <f t="shared" si="42"/>
        <v>5</v>
      </c>
      <c r="N123" s="238">
        <f t="shared" si="43"/>
        <v>4.8</v>
      </c>
      <c r="O123" s="238">
        <f>IF('Crisis Indicator Data'!H120="x","x",IF('Crisis Indicator Data'!H120=0,0,IF(LOG('Crisis Indicator Data'!H120)&lt;O$4,0,IF(LOG('Crisis Indicator Data'!H120)&gt;O$3,5,ROUND(5-(O$3-LOG('Crisis Indicator Data'!H120))/(O$3-O$4)*5,1)))))</f>
        <v>4.9000000000000004</v>
      </c>
      <c r="P123" s="143">
        <f>IF('Crisis Indicator Data'!H120="x","x",'Crisis Indicator Data'!H120/'Crisis Indicator Data'!G120)</f>
        <v>0.58835341365461846</v>
      </c>
      <c r="Q123" s="238">
        <f t="shared" si="44"/>
        <v>2.9</v>
      </c>
      <c r="R123" s="238">
        <f t="shared" si="45"/>
        <v>3.9000000000000004</v>
      </c>
      <c r="S123" s="238">
        <f>IF('Crisis Indicator Data'!I120="x","x",IF('Crisis Indicator Data'!I120=0,0,IF(LOG('Crisis Indicator Data'!I120)&lt;S$4,0,IF(LOG('Crisis Indicator Data'!I120)&gt;S$3,5,ROUND(5-(S$3-LOG('Crisis Indicator Data'!I120))/(S$3-S$4)*5,1)))))</f>
        <v>5</v>
      </c>
      <c r="T123" s="143">
        <f>IF('Crisis Indicator Data'!H120="x","x",IF('Crisis Indicator Data'!I120="x","x",'Crisis Indicator Data'!I120/'Crisis Indicator Data'!H120))</f>
        <v>0.18904436860068261</v>
      </c>
      <c r="U123" s="238">
        <f t="shared" si="46"/>
        <v>5</v>
      </c>
      <c r="V123" s="238">
        <f t="shared" si="47"/>
        <v>5</v>
      </c>
      <c r="W123" s="238">
        <f>IF('Crisis Indicator Data'!L120="x","x",IF('Crisis Indicator Data'!L120=0,0,IF(LOG('Crisis Indicator Data'!L120)&lt;W$4,0,IF(LOG('Crisis Indicator Data'!L120)&gt;W$3,5,ROUND(5-(W$3-LOG('Crisis Indicator Data'!L120))/(W$3-W$4)*5,1)))))</f>
        <v>4.5999999999999996</v>
      </c>
      <c r="X123" s="245">
        <f>IF(OR('Crisis Indicator Data'!L120="x",'Crisis Indicator Data'!H120="x"),"x",'Crisis Indicator Data'!L120/'Crisis Indicator Data'!H120)</f>
        <v>5.3959044368600681E-5</v>
      </c>
      <c r="Y123" s="238">
        <f t="shared" si="48"/>
        <v>2.7</v>
      </c>
      <c r="Z123" s="238">
        <f t="shared" si="49"/>
        <v>3.7</v>
      </c>
      <c r="AA123" s="238">
        <f t="shared" si="50"/>
        <v>4.5</v>
      </c>
      <c r="AB123" s="246">
        <f t="shared" si="51"/>
        <v>4.2</v>
      </c>
    </row>
    <row r="124" spans="1:28" x14ac:dyDescent="0.25">
      <c r="A124" s="147" t="str">
        <f>'Crisis Indicator Data'!A121</f>
        <v>Refugees in Sudan</v>
      </c>
      <c r="B124" s="148" t="str">
        <f>'Crisis Indicator Data'!B121</f>
        <v>Displacement</v>
      </c>
      <c r="C124" s="148" t="str">
        <f>'Crisis Indicator Data'!C121</f>
        <v>SDN005</v>
      </c>
      <c r="D124" s="148" t="str">
        <f>'Crisis Indicator Data'!D121</f>
        <v>Sudan</v>
      </c>
      <c r="E124" s="149" t="str">
        <f>'Crisis Indicator Data'!E121</f>
        <v>SDN</v>
      </c>
      <c r="F124" s="244">
        <f>IF('Crisis Indicator Data'!F121="x","x",IF(LOG('Crisis Indicator Data'!F121)&lt;F$4,0,IF(LOG('Crisis Indicator Data'!F121)&gt;F$3,5,ROUND(5-(F$3-LOG('Crisis Indicator Data'!F121))/(F$3-F$4)*5,1))))</f>
        <v>3.3</v>
      </c>
      <c r="G124" s="143">
        <f>IF('Crisis Indicator Data'!F121="x","x",IF(LEN(E124)&gt;3,('Crisis Indicator Data'!F121/VLOOKUP('Impact of the crisis'!$C124,'Regional Crises'!$B$1:$R$66,4,FALSE)),'Crisis Indicator Data'!F121/VLOOKUP('Impact of the crisis'!$E124,'Country Indicator Data'!$B$4:$P$300,15,FALSE)))</f>
        <v>3.7568602693602696E-2</v>
      </c>
      <c r="H124" s="238">
        <f t="shared" si="39"/>
        <v>0.1</v>
      </c>
      <c r="I124" s="238">
        <f t="shared" si="40"/>
        <v>1.7</v>
      </c>
      <c r="J124" s="238">
        <f>IF('Crisis Indicator Data'!G121="x","x",IF(LOG('Crisis Indicator Data'!G121)&lt;J$4,0,IF(LOG('Crisis Indicator Data'!G121)&gt;J$3,5,ROUND(5-(J$3-LOG('Crisis Indicator Data'!G121))/(J$3-J$4)*5,1))))</f>
        <v>3.9</v>
      </c>
      <c r="K124" s="143">
        <f>IF('Crisis Indicator Data'!G121="x","x",IF(LEN(E124)&gt;3,('Crisis Indicator Data'!G121/VLOOKUP('Impact of the crisis'!$C124,'Regional Crises'!$B$1:$R$66,5,FALSE)),'Crisis Indicator Data'!G121/VLOOKUP('Impact of the crisis'!$E124,'Country Indicator Data'!$B$4:$P$300,14,FALSE)))</f>
        <v>0.29658634538152612</v>
      </c>
      <c r="L124" s="238">
        <f t="shared" si="41"/>
        <v>1.4</v>
      </c>
      <c r="M124" s="238">
        <f t="shared" si="42"/>
        <v>2.65</v>
      </c>
      <c r="N124" s="238">
        <f t="shared" si="43"/>
        <v>2.2000000000000002</v>
      </c>
      <c r="O124" s="238">
        <f>IF('Crisis Indicator Data'!H121="x","x",IF('Crisis Indicator Data'!H121=0,0,IF(LOG('Crisis Indicator Data'!H121)&lt;O$4,0,IF(LOG('Crisis Indicator Data'!H121)&gt;O$3,5,ROUND(5-(O$3-LOG('Crisis Indicator Data'!H121))/(O$3-O$4)*5,1)))))</f>
        <v>4.4000000000000004</v>
      </c>
      <c r="P124" s="143">
        <f>IF('Crisis Indicator Data'!H121="x","x",'Crisis Indicator Data'!H121/'Crisis Indicator Data'!G121)</f>
        <v>1</v>
      </c>
      <c r="Q124" s="238">
        <f t="shared" si="44"/>
        <v>5</v>
      </c>
      <c r="R124" s="238">
        <f t="shared" si="45"/>
        <v>4.7</v>
      </c>
      <c r="S124" s="238">
        <f>IF('Crisis Indicator Data'!I121="x","x",IF('Crisis Indicator Data'!I121=0,0,IF(LOG('Crisis Indicator Data'!I121)&lt;S$4,0,IF(LOG('Crisis Indicator Data'!I121)&gt;S$3,5,ROUND(5-(S$3-LOG('Crisis Indicator Data'!I121))/(S$3-S$4)*5,1)))))</f>
        <v>4.4000000000000004</v>
      </c>
      <c r="T124" s="143">
        <f>IF('Crisis Indicator Data'!H121="x","x",IF('Crisis Indicator Data'!I121="x","x",'Crisis Indicator Data'!I121/'Crisis Indicator Data'!H121))</f>
        <v>7.6438727149627628E-2</v>
      </c>
      <c r="U124" s="238">
        <f t="shared" si="46"/>
        <v>2.5</v>
      </c>
      <c r="V124" s="238">
        <f t="shared" si="47"/>
        <v>3.5</v>
      </c>
      <c r="W124" s="238">
        <f>IF('Crisis Indicator Data'!L121="x","x",IF('Crisis Indicator Data'!L121=0,0,IF(LOG('Crisis Indicator Data'!L121)&lt;W$4,0,IF(LOG('Crisis Indicator Data'!L121)&gt;W$3,5,ROUND(5-(W$3-LOG('Crisis Indicator Data'!L121))/(W$3-W$4)*5,1)))))</f>
        <v>0</v>
      </c>
      <c r="X124" s="245">
        <f>IF(OR('Crisis Indicator Data'!L121="x",'Crisis Indicator Data'!H121="x"),"x",'Crisis Indicator Data'!L121/'Crisis Indicator Data'!H121)</f>
        <v>0</v>
      </c>
      <c r="Y124" s="238">
        <f t="shared" si="48"/>
        <v>0</v>
      </c>
      <c r="Z124" s="238">
        <f t="shared" si="49"/>
        <v>0</v>
      </c>
      <c r="AA124" s="238">
        <f t="shared" si="50"/>
        <v>2.1</v>
      </c>
      <c r="AB124" s="246">
        <f t="shared" si="51"/>
        <v>3.7</v>
      </c>
    </row>
    <row r="125" spans="1:28" x14ac:dyDescent="0.25">
      <c r="A125" s="147" t="str">
        <f>'Crisis Indicator Data'!A122</f>
        <v xml:space="preserve">Floods in Sudan </v>
      </c>
      <c r="B125" s="148" t="str">
        <f>'Crisis Indicator Data'!B122</f>
        <v>Floods</v>
      </c>
      <c r="C125" s="148" t="str">
        <f>'Crisis Indicator Data'!C122</f>
        <v>SDN006</v>
      </c>
      <c r="D125" s="148" t="str">
        <f>'Crisis Indicator Data'!D122</f>
        <v>Sudan</v>
      </c>
      <c r="E125" s="149" t="str">
        <f>'Crisis Indicator Data'!E122</f>
        <v>SDN</v>
      </c>
      <c r="F125" s="244">
        <f>IF('Crisis Indicator Data'!F122="x","x",IF(LOG('Crisis Indicator Data'!F122)&lt;F$4,0,IF(LOG('Crisis Indicator Data'!F122)&gt;F$3,5,ROUND(5-(F$3-LOG('Crisis Indicator Data'!F122))/(F$3-F$4)*5,1))))</f>
        <v>5</v>
      </c>
      <c r="G125" s="143">
        <f>IF('Crisis Indicator Data'!F122="x","x",IF(LEN(E125)&gt;3,('Crisis Indicator Data'!F122/VLOOKUP('Impact of the crisis'!$C125,'Regional Crises'!$B$1:$R$66,4,FALSE)),'Crisis Indicator Data'!F122/VLOOKUP('Impact of the crisis'!$E125,'Country Indicator Data'!$B$4:$P$300,15,FALSE)))</f>
        <v>0.77469991582491582</v>
      </c>
      <c r="H125" s="238">
        <f t="shared" si="39"/>
        <v>3.9</v>
      </c>
      <c r="I125" s="238">
        <f t="shared" si="40"/>
        <v>4.45</v>
      </c>
      <c r="J125" s="238">
        <f>IF('Crisis Indicator Data'!G122="x","x",IF(LOG('Crisis Indicator Data'!G122)&lt;J$4,0,IF(LOG('Crisis Indicator Data'!G122)&gt;J$3,5,ROUND(5-(J$3-LOG('Crisis Indicator Data'!G122))/(J$3-J$4)*5,1))))</f>
        <v>5</v>
      </c>
      <c r="K125" s="143">
        <f>IF('Crisis Indicator Data'!G122="x","x",IF(LEN(E125)&gt;3,('Crisis Indicator Data'!G122/VLOOKUP('Impact of the crisis'!$C125,'Regional Crises'!$B$1:$R$66,5,FALSE)),'Crisis Indicator Data'!G122/VLOOKUP('Impact of the crisis'!$E125,'Country Indicator Data'!$B$4:$P$300,14,FALSE)))</f>
        <v>1</v>
      </c>
      <c r="L125" s="238">
        <f t="shared" si="41"/>
        <v>5</v>
      </c>
      <c r="M125" s="238">
        <f t="shared" si="42"/>
        <v>5</v>
      </c>
      <c r="N125" s="238">
        <f t="shared" si="43"/>
        <v>4.8</v>
      </c>
      <c r="O125" s="238">
        <f>IF('Crisis Indicator Data'!H122="x","x",IF('Crisis Indicator Data'!H122=0,0,IF(LOG('Crisis Indicator Data'!H122)&lt;O$4,0,IF(LOG('Crisis Indicator Data'!H122)&gt;O$3,5,ROUND(5-(O$3-LOG('Crisis Indicator Data'!H122))/(O$3-O$4)*5,1)))))</f>
        <v>1.7</v>
      </c>
      <c r="P125" s="143">
        <f>IF('Crisis Indicator Data'!H122="x","x",'Crisis Indicator Data'!H122/'Crisis Indicator Data'!G122)</f>
        <v>7.0080321285140561E-3</v>
      </c>
      <c r="Q125" s="238">
        <f t="shared" si="44"/>
        <v>0</v>
      </c>
      <c r="R125" s="238">
        <f t="shared" si="45"/>
        <v>0.85</v>
      </c>
      <c r="S125" s="238">
        <f>IF('Crisis Indicator Data'!I122="x","x",IF('Crisis Indicator Data'!I122=0,0,IF(LOG('Crisis Indicator Data'!I122)&lt;S$4,0,IF(LOG('Crisis Indicator Data'!I122)&gt;S$3,5,ROUND(5-(S$3-LOG('Crisis Indicator Data'!I122))/(S$3-S$4)*5,1)))))</f>
        <v>3.1</v>
      </c>
      <c r="T125" s="143">
        <f>IF('Crisis Indicator Data'!H122="x","x",IF('Crisis Indicator Data'!I122="x","x",'Crisis Indicator Data'!I122/'Crisis Indicator Data'!H122))</f>
        <v>0.39828080229226359</v>
      </c>
      <c r="U125" s="238">
        <f t="shared" si="46"/>
        <v>5</v>
      </c>
      <c r="V125" s="238">
        <f t="shared" si="47"/>
        <v>4.0999999999999996</v>
      </c>
      <c r="W125" s="238">
        <f>IF('Crisis Indicator Data'!L122="x","x",IF('Crisis Indicator Data'!L122=0,0,IF(LOG('Crisis Indicator Data'!L122)&lt;W$4,0,IF(LOG('Crisis Indicator Data'!L122)&gt;W$3,5,ROUND(5-(W$3-LOG('Crisis Indicator Data'!L122))/(W$3-W$4)*5,1)))))</f>
        <v>3.1</v>
      </c>
      <c r="X125" s="245">
        <f>IF(OR('Crisis Indicator Data'!L122="x",'Crisis Indicator Data'!H122="x"),"x",'Crisis Indicator Data'!L122/'Crisis Indicator Data'!H122)</f>
        <v>4.1833810888252147E-4</v>
      </c>
      <c r="Y125" s="238">
        <f t="shared" si="48"/>
        <v>5</v>
      </c>
      <c r="Z125" s="238">
        <f t="shared" si="49"/>
        <v>4.0999999999999996</v>
      </c>
      <c r="AA125" s="238">
        <f t="shared" si="50"/>
        <v>4.0999999999999996</v>
      </c>
      <c r="AB125" s="246">
        <f t="shared" si="51"/>
        <v>2.8</v>
      </c>
    </row>
    <row r="126" spans="1:28" x14ac:dyDescent="0.25">
      <c r="A126" s="147" t="str">
        <f>'Crisis Indicator Data'!A123</f>
        <v>Violence in Darfur and Kordofan regions</v>
      </c>
      <c r="B126" s="148" t="str">
        <f>'Crisis Indicator Data'!B123</f>
        <v>Violence</v>
      </c>
      <c r="C126" s="148" t="str">
        <f>'Crisis Indicator Data'!C123</f>
        <v>SDN008</v>
      </c>
      <c r="D126" s="148" t="str">
        <f>'Crisis Indicator Data'!D123</f>
        <v>Sudan</v>
      </c>
      <c r="E126" s="149" t="str">
        <f>'Crisis Indicator Data'!E123</f>
        <v>SDN</v>
      </c>
      <c r="F126" s="244">
        <f>IF('Crisis Indicator Data'!F123="x","x",IF(LOG('Crisis Indicator Data'!F123)&lt;F$4,0,IF(LOG('Crisis Indicator Data'!F123)&gt;F$3,5,ROUND(5-(F$3-LOG('Crisis Indicator Data'!F123))/(F$3-F$4)*5,1))))</f>
        <v>4.9000000000000004</v>
      </c>
      <c r="G126" s="143">
        <f>IF('Crisis Indicator Data'!F123="x","x",IF(LEN(E126)&gt;3,('Crisis Indicator Data'!F123/VLOOKUP('Impact of the crisis'!$C126,'Regional Crises'!$B$1:$R$66,4,FALSE)),'Crisis Indicator Data'!F123/VLOOKUP('Impact of the crisis'!$E126,'Country Indicator Data'!$B$4:$P$300,15,FALSE)))</f>
        <v>0.37043139730639729</v>
      </c>
      <c r="H126" s="238">
        <f t="shared" si="39"/>
        <v>1.8</v>
      </c>
      <c r="I126" s="238">
        <f t="shared" si="40"/>
        <v>3.35</v>
      </c>
      <c r="J126" s="238">
        <f>IF('Crisis Indicator Data'!G123="x","x",IF(LOG('Crisis Indicator Data'!G123)&lt;J$4,0,IF(LOG('Crisis Indicator Data'!G123)&gt;J$3,5,ROUND(5-(J$3-LOG('Crisis Indicator Data'!G123))/(J$3-J$4)*5,1))))</f>
        <v>4.0999999999999996</v>
      </c>
      <c r="K126" s="143">
        <f>IF('Crisis Indicator Data'!G123="x","x",IF(LEN(E126)&gt;3,('Crisis Indicator Data'!G123/VLOOKUP('Impact of the crisis'!$C126,'Regional Crises'!$B$1:$R$66,5,FALSE)),'Crisis Indicator Data'!G123/VLOOKUP('Impact of the crisis'!$E126,'Country Indicator Data'!$B$4:$P$300,14,FALSE)))</f>
        <v>0.34415662650602408</v>
      </c>
      <c r="L126" s="238">
        <f t="shared" si="41"/>
        <v>1.7</v>
      </c>
      <c r="M126" s="238">
        <f t="shared" si="42"/>
        <v>2.9</v>
      </c>
      <c r="N126" s="238">
        <f t="shared" si="43"/>
        <v>3.1</v>
      </c>
      <c r="O126" s="238">
        <f>IF('Crisis Indicator Data'!H123="x","x",IF('Crisis Indicator Data'!H123=0,0,IF(LOG('Crisis Indicator Data'!H123)&lt;O$4,0,IF(LOG('Crisis Indicator Data'!H123)&gt;O$3,5,ROUND(5-(O$3-LOG('Crisis Indicator Data'!H123))/(O$3-O$4)*5,1)))))</f>
        <v>4.5999999999999996</v>
      </c>
      <c r="P126" s="143">
        <f>IF('Crisis Indicator Data'!H123="x","x",'Crisis Indicator Data'!H123/'Crisis Indicator Data'!G123)</f>
        <v>1</v>
      </c>
      <c r="Q126" s="238">
        <f t="shared" si="44"/>
        <v>5</v>
      </c>
      <c r="R126" s="238">
        <f t="shared" si="45"/>
        <v>4.8</v>
      </c>
      <c r="S126" s="238">
        <f>IF('Crisis Indicator Data'!I123="x","x",IF('Crisis Indicator Data'!I123=0,0,IF(LOG('Crisis Indicator Data'!I123)&lt;S$4,0,IF(LOG('Crisis Indicator Data'!I123)&gt;S$3,5,ROUND(5-(S$3-LOG('Crisis Indicator Data'!I123))/(S$3-S$4)*5,1)))))</f>
        <v>3.2</v>
      </c>
      <c r="T126" s="143">
        <f>IF('Crisis Indicator Data'!H123="x","x",IF('Crisis Indicator Data'!I123="x","x",'Crisis Indicator Data'!I123/'Crisis Indicator Data'!H123))</f>
        <v>1.0619055954256374E-2</v>
      </c>
      <c r="U126" s="238">
        <f t="shared" si="46"/>
        <v>0.4</v>
      </c>
      <c r="V126" s="238">
        <f t="shared" si="47"/>
        <v>1.8</v>
      </c>
      <c r="W126" s="238">
        <f>IF('Crisis Indicator Data'!L123="x","x",IF('Crisis Indicator Data'!L123=0,0,IF(LOG('Crisis Indicator Data'!L123)&lt;W$4,0,IF(LOG('Crisis Indicator Data'!L123)&gt;W$3,5,ROUND(5-(W$3-LOG('Crisis Indicator Data'!L123))/(W$3-W$4)*5,1)))))</f>
        <v>3.9</v>
      </c>
      <c r="X126" s="245">
        <f>IF(OR('Crisis Indicator Data'!L123="x",'Crisis Indicator Data'!H123="x"),"x",'Crisis Indicator Data'!L123/'Crisis Indicator Data'!H123)</f>
        <v>3.0165120485442559E-5</v>
      </c>
      <c r="Y126" s="238">
        <f t="shared" si="48"/>
        <v>1.5</v>
      </c>
      <c r="Z126" s="238">
        <f t="shared" si="49"/>
        <v>2.7</v>
      </c>
      <c r="AA126" s="238">
        <f t="shared" si="50"/>
        <v>2.2999999999999998</v>
      </c>
      <c r="AB126" s="246">
        <f t="shared" si="51"/>
        <v>3.9</v>
      </c>
    </row>
    <row r="127" spans="1:28" x14ac:dyDescent="0.25">
      <c r="A127" s="147" t="str">
        <f>'Crisis Indicator Data'!A124</f>
        <v>Drought in Senegal</v>
      </c>
      <c r="B127" s="148" t="str">
        <f>'Crisis Indicator Data'!B124</f>
        <v>Drought</v>
      </c>
      <c r="C127" s="148" t="str">
        <f>'Crisis Indicator Data'!C124</f>
        <v>SEN002</v>
      </c>
      <c r="D127" s="148" t="str">
        <f>'Crisis Indicator Data'!D124</f>
        <v>Senegal</v>
      </c>
      <c r="E127" s="149" t="str">
        <f>'Crisis Indicator Data'!E124</f>
        <v>SEN</v>
      </c>
      <c r="F127" s="244">
        <f>IF('Crisis Indicator Data'!F124="x","x",IF(LOG('Crisis Indicator Data'!F124)&lt;F$4,0,IF(LOG('Crisis Indicator Data'!F124)&gt;F$3,5,ROUND(5-(F$3-LOG('Crisis Indicator Data'!F124))/(F$3-F$4)*5,1))))</f>
        <v>3.8</v>
      </c>
      <c r="G127" s="143">
        <f>IF('Crisis Indicator Data'!F124="x","x",IF(LEN(E127)&gt;3,('Crisis Indicator Data'!F124/VLOOKUP('Impact of the crisis'!$C127,'Regional Crises'!$B$1:$R$66,4,FALSE)),'Crisis Indicator Data'!F124/VLOOKUP('Impact of the crisis'!$E127,'Country Indicator Data'!$B$4:$P$300,15,FALSE)))</f>
        <v>1.021721290188542</v>
      </c>
      <c r="H127" s="238">
        <f t="shared" si="39"/>
        <v>5</v>
      </c>
      <c r="I127" s="238">
        <f t="shared" si="40"/>
        <v>4.4000000000000004</v>
      </c>
      <c r="J127" s="238">
        <f>IF('Crisis Indicator Data'!G124="x","x",IF(LOG('Crisis Indicator Data'!G124)&lt;J$4,0,IF(LOG('Crisis Indicator Data'!G124)&gt;J$3,5,ROUND(5-(J$3-LOG('Crisis Indicator Data'!G124))/(J$3-J$4)*5,1))))</f>
        <v>4.2</v>
      </c>
      <c r="K127" s="143">
        <f>IF('Crisis Indicator Data'!G124="x","x",IF(LEN(E127)&gt;3,('Crisis Indicator Data'!G124/VLOOKUP('Impact of the crisis'!$C127,'Regional Crises'!$B$1:$R$66,5,FALSE)),'Crisis Indicator Data'!G124/VLOOKUP('Impact of the crisis'!$E127,'Country Indicator Data'!$B$4:$P$300,14,FALSE)))</f>
        <v>1</v>
      </c>
      <c r="L127" s="238">
        <f t="shared" si="41"/>
        <v>5</v>
      </c>
      <c r="M127" s="238">
        <f t="shared" si="42"/>
        <v>4.5999999999999996</v>
      </c>
      <c r="N127" s="238">
        <f t="shared" si="43"/>
        <v>4.5</v>
      </c>
      <c r="O127" s="238">
        <f>IF('Crisis Indicator Data'!H124="x","x",IF('Crisis Indicator Data'!H124=0,0,IF(LOG('Crisis Indicator Data'!H124)&lt;O$4,0,IF(LOG('Crisis Indicator Data'!H124)&gt;O$3,5,ROUND(5-(O$3-LOG('Crisis Indicator Data'!H124))/(O$3-O$4)*5,1)))))</f>
        <v>3.8</v>
      </c>
      <c r="P127" s="143">
        <f>IF('Crisis Indicator Data'!H124="x","x",'Crisis Indicator Data'!H124/'Crisis Indicator Data'!G124)</f>
        <v>0.31992777413000656</v>
      </c>
      <c r="Q127" s="238">
        <f t="shared" si="44"/>
        <v>1.6</v>
      </c>
      <c r="R127" s="238">
        <f t="shared" si="45"/>
        <v>2.7</v>
      </c>
      <c r="S127" s="238">
        <f>IF('Crisis Indicator Data'!I124="x","x",IF('Crisis Indicator Data'!I124=0,0,IF(LOG('Crisis Indicator Data'!I124)&lt;S$4,0,IF(LOG('Crisis Indicator Data'!I124)&gt;S$3,5,ROUND(5-(S$3-LOG('Crisis Indicator Data'!I124))/(S$3-S$4)*5,1)))))</f>
        <v>0.9</v>
      </c>
      <c r="T127" s="143">
        <f>IF('Crisis Indicator Data'!H124="x","x",IF('Crisis Indicator Data'!I124="x","x",'Crisis Indicator Data'!I124/'Crisis Indicator Data'!H124))</f>
        <v>6.8411151017615875E-4</v>
      </c>
      <c r="U127" s="238">
        <f t="shared" si="46"/>
        <v>0</v>
      </c>
      <c r="V127" s="238">
        <f t="shared" si="47"/>
        <v>0.5</v>
      </c>
      <c r="W127" s="238">
        <f>IF('Crisis Indicator Data'!L124="x","x",IF('Crisis Indicator Data'!L124=0,0,IF(LOG('Crisis Indicator Data'!L124)&lt;W$4,0,IF(LOG('Crisis Indicator Data'!L124)&gt;W$3,5,ROUND(5-(W$3-LOG('Crisis Indicator Data'!L124))/(W$3-W$4)*5,1)))))</f>
        <v>1.7</v>
      </c>
      <c r="X127" s="245">
        <f>IF(OR('Crisis Indicator Data'!L124="x",'Crisis Indicator Data'!H124="x"),"x",'Crisis Indicator Data'!L124/'Crisis Indicator Data'!H124)</f>
        <v>2.5654181631605953E-6</v>
      </c>
      <c r="Y127" s="238">
        <f t="shared" si="48"/>
        <v>0.1</v>
      </c>
      <c r="Z127" s="238">
        <f t="shared" si="49"/>
        <v>0.9</v>
      </c>
      <c r="AA127" s="238">
        <f t="shared" si="50"/>
        <v>0.7</v>
      </c>
      <c r="AB127" s="246">
        <f t="shared" si="51"/>
        <v>1.8</v>
      </c>
    </row>
    <row r="128" spans="1:28" x14ac:dyDescent="0.25">
      <c r="A128" s="147" t="str">
        <f>'Crisis Indicator Data'!A125</f>
        <v>Complex crisis in El Salvador</v>
      </c>
      <c r="B128" s="148" t="str">
        <f>'Crisis Indicator Data'!B125</f>
        <v>Displacement,Violence,Floods,Drought</v>
      </c>
      <c r="C128" s="148" t="str">
        <f>'Crisis Indicator Data'!C125</f>
        <v>SLV001</v>
      </c>
      <c r="D128" s="148" t="str">
        <f>'Crisis Indicator Data'!D125</f>
        <v>El Salvador</v>
      </c>
      <c r="E128" s="149" t="str">
        <f>'Crisis Indicator Data'!E125</f>
        <v>SLV</v>
      </c>
      <c r="F128" s="244">
        <f>IF('Crisis Indicator Data'!F125="x","x",IF(LOG('Crisis Indicator Data'!F125)&lt;F$4,0,IF(LOG('Crisis Indicator Data'!F125)&gt;F$3,5,ROUND(5-(F$3-LOG('Crisis Indicator Data'!F125))/(F$3-F$4)*5,1))))</f>
        <v>2.2000000000000002</v>
      </c>
      <c r="G128" s="143">
        <f>IF('Crisis Indicator Data'!F125="x","x",IF(LEN(E128)&gt;3,('Crisis Indicator Data'!F125/VLOOKUP('Impact of the crisis'!$C128,'Regional Crises'!$B$1:$R$66,4,FALSE)),'Crisis Indicator Data'!F125/VLOOKUP('Impact of the crisis'!$E128,'Country Indicator Data'!$B$4:$P$300,15,FALSE)))</f>
        <v>1</v>
      </c>
      <c r="H128" s="238">
        <f t="shared" si="39"/>
        <v>5</v>
      </c>
      <c r="I128" s="238">
        <f t="shared" si="40"/>
        <v>3.6</v>
      </c>
      <c r="J128" s="238">
        <f>IF('Crisis Indicator Data'!G125="x","x",IF(LOG('Crisis Indicator Data'!G125)&lt;J$4,0,IF(LOG('Crisis Indicator Data'!G125)&gt;J$3,5,ROUND(5-(J$3-LOG('Crisis Indicator Data'!G125))/(J$3-J$4)*5,1))))</f>
        <v>2.8</v>
      </c>
      <c r="K128" s="143">
        <f>IF('Crisis Indicator Data'!G125="x","x",IF(LEN(E128)&gt;3,('Crisis Indicator Data'!G125/VLOOKUP('Impact of the crisis'!$C128,'Regional Crises'!$B$1:$R$66,5,FALSE)),'Crisis Indicator Data'!G125/VLOOKUP('Impact of the crisis'!$E128,'Country Indicator Data'!$B$4:$P$300,14,FALSE)))</f>
        <v>1</v>
      </c>
      <c r="L128" s="238">
        <f t="shared" si="41"/>
        <v>5</v>
      </c>
      <c r="M128" s="238">
        <f t="shared" si="42"/>
        <v>3.9</v>
      </c>
      <c r="N128" s="238">
        <f t="shared" si="43"/>
        <v>3.8</v>
      </c>
      <c r="O128" s="238">
        <f>IF('Crisis Indicator Data'!H125="x","x",IF('Crisis Indicator Data'!H125=0,0,IF(LOG('Crisis Indicator Data'!H125)&lt;O$4,0,IF(LOG('Crisis Indicator Data'!H125)&gt;O$3,5,ROUND(5-(O$3-LOG('Crisis Indicator Data'!H125))/(O$3-O$4)*5,1)))))</f>
        <v>3.3</v>
      </c>
      <c r="P128" s="143">
        <f>IF('Crisis Indicator Data'!H125="x","x",'Crisis Indicator Data'!H125/'Crisis Indicator Data'!G125)</f>
        <v>0.47761194029850745</v>
      </c>
      <c r="Q128" s="238">
        <f t="shared" si="44"/>
        <v>2.4</v>
      </c>
      <c r="R128" s="238">
        <f t="shared" si="45"/>
        <v>2.8499999999999996</v>
      </c>
      <c r="S128" s="238">
        <f>IF('Crisis Indicator Data'!I125="x","x",IF('Crisis Indicator Data'!I125=0,0,IF(LOG('Crisis Indicator Data'!I125)&lt;S$4,0,IF(LOG('Crisis Indicator Data'!I125)&gt;S$3,5,ROUND(5-(S$3-LOG('Crisis Indicator Data'!I125))/(S$3-S$4)*5,1)))))</f>
        <v>3.2</v>
      </c>
      <c r="T128" s="143">
        <f>IF('Crisis Indicator Data'!H125="x","x",IF('Crisis Indicator Data'!I125="x","x",'Crisis Indicator Data'!I125/'Crisis Indicator Data'!H125))</f>
        <v>5.5E-2</v>
      </c>
      <c r="U128" s="238">
        <f t="shared" si="46"/>
        <v>1.8</v>
      </c>
      <c r="V128" s="238">
        <f t="shared" si="47"/>
        <v>2.5</v>
      </c>
      <c r="W128" s="238">
        <f>IF('Crisis Indicator Data'!L125="x","x",IF('Crisis Indicator Data'!L125=0,0,IF(LOG('Crisis Indicator Data'!L125)&lt;W$4,0,IF(LOG('Crisis Indicator Data'!L125)&gt;W$3,5,ROUND(5-(W$3-LOG('Crisis Indicator Data'!L125))/(W$3-W$4)*5,1)))))</f>
        <v>3.4</v>
      </c>
      <c r="X128" s="245">
        <f>IF(OR('Crisis Indicator Data'!L125="x",'Crisis Indicator Data'!H125="x"),"x",'Crisis Indicator Data'!L125/'Crisis Indicator Data'!H125)</f>
        <v>7.8437500000000002E-5</v>
      </c>
      <c r="Y128" s="238">
        <f t="shared" si="48"/>
        <v>3.9</v>
      </c>
      <c r="Z128" s="238">
        <f t="shared" si="49"/>
        <v>3.7</v>
      </c>
      <c r="AA128" s="238">
        <f t="shared" si="50"/>
        <v>3.2</v>
      </c>
      <c r="AB128" s="246">
        <f t="shared" si="51"/>
        <v>3</v>
      </c>
    </row>
    <row r="129" spans="1:28" x14ac:dyDescent="0.25">
      <c r="A129" s="147" t="str">
        <f>'Crisis Indicator Data'!A126</f>
        <v>Complex crisis in Somalia</v>
      </c>
      <c r="B129" s="148" t="str">
        <f>'Crisis Indicator Data'!B126</f>
        <v>Conflict,Displacement,Floods,Drought</v>
      </c>
      <c r="C129" s="148" t="str">
        <f>'Crisis Indicator Data'!C126</f>
        <v>SOM001</v>
      </c>
      <c r="D129" s="148" t="str">
        <f>'Crisis Indicator Data'!D126</f>
        <v>Somalia</v>
      </c>
      <c r="E129" s="149" t="str">
        <f>'Crisis Indicator Data'!E126</f>
        <v>SOM</v>
      </c>
      <c r="F129" s="244">
        <f>IF('Crisis Indicator Data'!F126="x","x",IF(LOG('Crisis Indicator Data'!F126)&lt;F$4,0,IF(LOG('Crisis Indicator Data'!F126)&gt;F$3,5,ROUND(5-(F$3-LOG('Crisis Indicator Data'!F126))/(F$3-F$4)*5,1))))</f>
        <v>4.7</v>
      </c>
      <c r="G129" s="143">
        <f>IF('Crisis Indicator Data'!F126="x","x",IF(LEN(E129)&gt;3,('Crisis Indicator Data'!F126/VLOOKUP('Impact of the crisis'!$C129,'Regional Crises'!$B$1:$R$66,4,FALSE)),'Crisis Indicator Data'!F126/VLOOKUP('Impact of the crisis'!$E129,'Country Indicator Data'!$B$4:$P$300,15,FALSE)))</f>
        <v>1</v>
      </c>
      <c r="H129" s="238">
        <f t="shared" si="39"/>
        <v>5</v>
      </c>
      <c r="I129" s="238">
        <f t="shared" si="40"/>
        <v>4.8499999999999996</v>
      </c>
      <c r="J129" s="238">
        <f>IF('Crisis Indicator Data'!G126="x","x",IF(LOG('Crisis Indicator Data'!G126)&lt;J$4,0,IF(LOG('Crisis Indicator Data'!G126)&gt;J$3,5,ROUND(5-(J$3-LOG('Crisis Indicator Data'!G126))/(J$3-J$4)*5,1))))</f>
        <v>4.2</v>
      </c>
      <c r="K129" s="143">
        <f>IF('Crisis Indicator Data'!G126="x","x",IF(LEN(E129)&gt;3,('Crisis Indicator Data'!G126/VLOOKUP('Impact of the crisis'!$C129,'Regional Crises'!$B$1:$R$66,5,FALSE)),'Crisis Indicator Data'!G126/VLOOKUP('Impact of the crisis'!$E129,'Country Indicator Data'!$B$4:$P$300,14,FALSE)))</f>
        <v>1</v>
      </c>
      <c r="L129" s="238">
        <f t="shared" si="41"/>
        <v>5</v>
      </c>
      <c r="M129" s="238">
        <f t="shared" si="42"/>
        <v>4.5999999999999996</v>
      </c>
      <c r="N129" s="238">
        <f t="shared" si="43"/>
        <v>4.7</v>
      </c>
      <c r="O129" s="238">
        <f>IF('Crisis Indicator Data'!H126="x","x",IF('Crisis Indicator Data'!H126=0,0,IF(LOG('Crisis Indicator Data'!H126)&lt;O$4,0,IF(LOG('Crisis Indicator Data'!H126)&gt;O$3,5,ROUND(5-(O$3-LOG('Crisis Indicator Data'!H126))/(O$3-O$4)*5,1)))))</f>
        <v>4.5999999999999996</v>
      </c>
      <c r="P129" s="143">
        <f>IF('Crisis Indicator Data'!H126="x","x",'Crisis Indicator Data'!H126/'Crisis Indicator Data'!G126)</f>
        <v>1</v>
      </c>
      <c r="Q129" s="238">
        <f t="shared" si="44"/>
        <v>5</v>
      </c>
      <c r="R129" s="238">
        <f t="shared" si="45"/>
        <v>4.8</v>
      </c>
      <c r="S129" s="238">
        <f>IF('Crisis Indicator Data'!I126="x","x",IF('Crisis Indicator Data'!I126=0,0,IF(LOG('Crisis Indicator Data'!I126)&lt;S$4,0,IF(LOG('Crisis Indicator Data'!I126)&gt;S$3,5,ROUND(5-(S$3-LOG('Crisis Indicator Data'!I126))/(S$3-S$4)*5,1)))))</f>
        <v>5</v>
      </c>
      <c r="T129" s="143">
        <f>IF('Crisis Indicator Data'!H126="x","x",IF('Crisis Indicator Data'!I126="x","x",'Crisis Indicator Data'!I126/'Crisis Indicator Data'!H126))</f>
        <v>0.21108801887322362</v>
      </c>
      <c r="U129" s="238">
        <f t="shared" si="46"/>
        <v>5</v>
      </c>
      <c r="V129" s="238">
        <f t="shared" si="47"/>
        <v>5</v>
      </c>
      <c r="W129" s="238">
        <f>IF('Crisis Indicator Data'!L126="x","x",IF('Crisis Indicator Data'!L126=0,0,IF(LOG('Crisis Indicator Data'!L126)&lt;W$4,0,IF(LOG('Crisis Indicator Data'!L126)&gt;W$3,5,ROUND(5-(W$3-LOG('Crisis Indicator Data'!L126))/(W$3-W$4)*5,1)))))</f>
        <v>5</v>
      </c>
      <c r="X129" s="245">
        <f>IF(OR('Crisis Indicator Data'!L126="x",'Crisis Indicator Data'!H126="x"),"x",'Crisis Indicator Data'!L126/'Crisis Indicator Data'!H126)</f>
        <v>2.7484131887884066E-4</v>
      </c>
      <c r="Y129" s="238">
        <f t="shared" si="48"/>
        <v>5</v>
      </c>
      <c r="Z129" s="238">
        <f t="shared" si="49"/>
        <v>5</v>
      </c>
      <c r="AA129" s="238">
        <f t="shared" si="50"/>
        <v>5</v>
      </c>
      <c r="AB129" s="246">
        <f t="shared" si="51"/>
        <v>4.9000000000000004</v>
      </c>
    </row>
    <row r="130" spans="1:28" x14ac:dyDescent="0.25">
      <c r="A130" s="147" t="str">
        <f>'Crisis Indicator Data'!A127</f>
        <v>Mixed Migration Flows in Somalia</v>
      </c>
      <c r="B130" s="148" t="str">
        <f>'Crisis Indicator Data'!B127</f>
        <v>Displacement</v>
      </c>
      <c r="C130" s="148" t="str">
        <f>'Crisis Indicator Data'!C127</f>
        <v>SOM002</v>
      </c>
      <c r="D130" s="148" t="str">
        <f>'Crisis Indicator Data'!D127</f>
        <v>Somalia</v>
      </c>
      <c r="E130" s="149" t="str">
        <f>'Crisis Indicator Data'!E127</f>
        <v>SOM</v>
      </c>
      <c r="F130" s="244">
        <f>IF('Crisis Indicator Data'!F127="x","x",IF(LOG('Crisis Indicator Data'!F127)&lt;F$4,0,IF(LOG('Crisis Indicator Data'!F127)&gt;F$3,5,ROUND(5-(F$3-LOG('Crisis Indicator Data'!F127))/(F$3-F$4)*5,1))))</f>
        <v>3.3</v>
      </c>
      <c r="G130" s="143">
        <f>IF('Crisis Indicator Data'!F127="x","x",IF(LEN(E130)&gt;3,('Crisis Indicator Data'!F127/VLOOKUP('Impact of the crisis'!$C130,'Regional Crises'!$B$1:$R$66,4,FALSE)),'Crisis Indicator Data'!F127/VLOOKUP('Impact of the crisis'!$E130,'Country Indicator Data'!$B$4:$P$300,15,FALSE)))</f>
        <v>0.157688016067842</v>
      </c>
      <c r="H130" s="238">
        <f t="shared" si="39"/>
        <v>0.7</v>
      </c>
      <c r="I130" s="238">
        <f t="shared" si="40"/>
        <v>2</v>
      </c>
      <c r="J130" s="238">
        <f>IF('Crisis Indicator Data'!G127="x","x",IF(LOG('Crisis Indicator Data'!G127)&lt;J$4,0,IF(LOG('Crisis Indicator Data'!G127)&gt;J$3,5,ROUND(5-(J$3-LOG('Crisis Indicator Data'!G127))/(J$3-J$4)*5,1))))</f>
        <v>1.4</v>
      </c>
      <c r="K130" s="143">
        <f>IF('Crisis Indicator Data'!G127="x","x",IF(LEN(E130)&gt;3,('Crisis Indicator Data'!G127/VLOOKUP('Impact of the crisis'!$C130,'Regional Crises'!$B$1:$R$66,5,FALSE)),'Crisis Indicator Data'!G127/VLOOKUP('Impact of the crisis'!$E130,'Country Indicator Data'!$B$4:$P$300,14,FALSE)))</f>
        <v>0.15132281076223109</v>
      </c>
      <c r="L130" s="238">
        <f t="shared" si="41"/>
        <v>0.7</v>
      </c>
      <c r="M130" s="238">
        <f t="shared" si="42"/>
        <v>1.0499999999999998</v>
      </c>
      <c r="N130" s="238">
        <f t="shared" si="43"/>
        <v>1.5</v>
      </c>
      <c r="O130" s="238">
        <f>IF('Crisis Indicator Data'!H127="x","x",IF('Crisis Indicator Data'!H127=0,0,IF(LOG('Crisis Indicator Data'!H127)&lt;O$4,0,IF(LOG('Crisis Indicator Data'!H127)&gt;O$3,5,ROUND(5-(O$3-LOG('Crisis Indicator Data'!H127))/(O$3-O$4)*5,1)))))</f>
        <v>0.1</v>
      </c>
      <c r="P130" s="143">
        <f>IF('Crisis Indicator Data'!H127="x","x",'Crisis Indicator Data'!H127/'Crisis Indicator Data'!G127)</f>
        <v>1.2991833704528583E-2</v>
      </c>
      <c r="Q130" s="238">
        <f t="shared" si="44"/>
        <v>0</v>
      </c>
      <c r="R130" s="238">
        <f t="shared" si="45"/>
        <v>0.05</v>
      </c>
      <c r="S130" s="238">
        <f>IF('Crisis Indicator Data'!I127="x","x",IF('Crisis Indicator Data'!I127=0,0,IF(LOG('Crisis Indicator Data'!I127)&lt;S$4,0,IF(LOG('Crisis Indicator Data'!I127)&gt;S$3,5,ROUND(5-(S$3-LOG('Crisis Indicator Data'!I127))/(S$3-S$4)*5,1)))))</f>
        <v>2.2000000000000002</v>
      </c>
      <c r="T130" s="143">
        <f>IF('Crisis Indicator Data'!H127="x","x",IF('Crisis Indicator Data'!I127="x","x",'Crisis Indicator Data'!I127/'Crisis Indicator Data'!H127))</f>
        <v>1</v>
      </c>
      <c r="U130" s="238">
        <f t="shared" si="46"/>
        <v>5</v>
      </c>
      <c r="V130" s="238">
        <f t="shared" si="47"/>
        <v>3.6</v>
      </c>
      <c r="W130" s="238">
        <f>IF('Crisis Indicator Data'!L127="x","x",IF('Crisis Indicator Data'!L127=0,0,IF(LOG('Crisis Indicator Data'!L127)&lt;W$4,0,IF(LOG('Crisis Indicator Data'!L127)&gt;W$3,5,ROUND(5-(W$3-LOG('Crisis Indicator Data'!L127))/(W$3-W$4)*5,1)))))</f>
        <v>1.3</v>
      </c>
      <c r="X130" s="245">
        <f>IF(OR('Crisis Indicator Data'!L127="x",'Crisis Indicator Data'!H127="x"),"x",'Crisis Indicator Data'!L127/'Crisis Indicator Data'!H127)</f>
        <v>2.2857142857142857E-4</v>
      </c>
      <c r="Y130" s="238">
        <f t="shared" si="48"/>
        <v>5</v>
      </c>
      <c r="Z130" s="238">
        <f t="shared" si="49"/>
        <v>3.2</v>
      </c>
      <c r="AA130" s="238">
        <f t="shared" si="50"/>
        <v>3.4</v>
      </c>
      <c r="AB130" s="246">
        <f t="shared" si="51"/>
        <v>2</v>
      </c>
    </row>
    <row r="131" spans="1:28" x14ac:dyDescent="0.25">
      <c r="A131" s="147" t="str">
        <f>'Crisis Indicator Data'!A128</f>
        <v>Complex crisis in South Sudan</v>
      </c>
      <c r="B131" s="148" t="str">
        <f>'Crisis Indicator Data'!B128</f>
        <v>Conflict,Floods,Displacement</v>
      </c>
      <c r="C131" s="148" t="str">
        <f>'Crisis Indicator Data'!C128</f>
        <v>SSD001</v>
      </c>
      <c r="D131" s="148" t="str">
        <f>'Crisis Indicator Data'!D128</f>
        <v>South Sudan</v>
      </c>
      <c r="E131" s="149" t="str">
        <f>'Crisis Indicator Data'!E128</f>
        <v>SSD</v>
      </c>
      <c r="F131" s="244">
        <f>IF('Crisis Indicator Data'!F128="x","x",IF(LOG('Crisis Indicator Data'!F128)&lt;F$4,0,IF(LOG('Crisis Indicator Data'!F128)&gt;F$3,5,ROUND(5-(F$3-LOG('Crisis Indicator Data'!F128))/(F$3-F$4)*5,1))))</f>
        <v>4.7</v>
      </c>
      <c r="G131" s="143">
        <f>IF('Crisis Indicator Data'!F128="x","x",IF(LEN(E131)&gt;3,('Crisis Indicator Data'!F128/VLOOKUP('Impact of the crisis'!$C131,'Regional Crises'!$B$1:$R$66,4,FALSE)),'Crisis Indicator Data'!F128/VLOOKUP('Impact of the crisis'!$E131,'Country Indicator Data'!$B$4:$P$300,15,FALSE)))</f>
        <v>1</v>
      </c>
      <c r="H131" s="238">
        <f t="shared" si="39"/>
        <v>5</v>
      </c>
      <c r="I131" s="238">
        <f t="shared" si="40"/>
        <v>4.8499999999999996</v>
      </c>
      <c r="J131" s="238">
        <f>IF('Crisis Indicator Data'!G128="x","x",IF(LOG('Crisis Indicator Data'!G128)&lt;J$4,0,IF(LOG('Crisis Indicator Data'!G128)&gt;J$3,5,ROUND(5-(J$3-LOG('Crisis Indicator Data'!G128))/(J$3-J$4)*5,1))))</f>
        <v>3.7</v>
      </c>
      <c r="K131" s="143">
        <f>IF('Crisis Indicator Data'!G128="x","x",IF(LEN(E131)&gt;3,('Crisis Indicator Data'!G128/VLOOKUP('Impact of the crisis'!$C131,'Regional Crises'!$B$1:$R$66,5,FALSE)),'Crisis Indicator Data'!G128/VLOOKUP('Impact of the crisis'!$E131,'Country Indicator Data'!$B$4:$P$300,14,FALSE)))</f>
        <v>1</v>
      </c>
      <c r="L131" s="238">
        <f t="shared" si="41"/>
        <v>5</v>
      </c>
      <c r="M131" s="238">
        <f t="shared" si="42"/>
        <v>4.3499999999999996</v>
      </c>
      <c r="N131" s="238">
        <f t="shared" si="43"/>
        <v>4.5999999999999996</v>
      </c>
      <c r="O131" s="238">
        <f>IF('Crisis Indicator Data'!H128="x","x",IF('Crisis Indicator Data'!H128=0,0,IF(LOG('Crisis Indicator Data'!H128)&lt;O$4,0,IF(LOG('Crisis Indicator Data'!H128)&gt;O$3,5,ROUND(5-(O$3-LOG('Crisis Indicator Data'!H128))/(O$3-O$4)*5,1)))))</f>
        <v>4.3</v>
      </c>
      <c r="P131" s="143">
        <f>IF('Crisis Indicator Data'!H128="x","x",'Crisis Indicator Data'!H128/'Crisis Indicator Data'!G128)</f>
        <v>1</v>
      </c>
      <c r="Q131" s="238">
        <f t="shared" si="44"/>
        <v>5</v>
      </c>
      <c r="R131" s="238">
        <f t="shared" si="45"/>
        <v>4.6500000000000004</v>
      </c>
      <c r="S131" s="238">
        <f>IF('Crisis Indicator Data'!I128="x","x",IF('Crisis Indicator Data'!I128=0,0,IF(LOG('Crisis Indicator Data'!I128)&lt;S$4,0,IF(LOG('Crisis Indicator Data'!I128)&gt;S$3,5,ROUND(5-(S$3-LOG('Crisis Indicator Data'!I128))/(S$3-S$4)*5,1)))))</f>
        <v>5</v>
      </c>
      <c r="T131" s="143">
        <f>IF('Crisis Indicator Data'!H128="x","x",IF('Crisis Indicator Data'!I128="x","x",'Crisis Indicator Data'!I128/'Crisis Indicator Data'!H128))</f>
        <v>0.42725209360569771</v>
      </c>
      <c r="U131" s="238">
        <f t="shared" si="46"/>
        <v>5</v>
      </c>
      <c r="V131" s="238">
        <f t="shared" si="47"/>
        <v>5</v>
      </c>
      <c r="W131" s="238">
        <f>IF('Crisis Indicator Data'!L128="x","x",IF('Crisis Indicator Data'!L128=0,0,IF(LOG('Crisis Indicator Data'!L128)&lt;W$4,0,IF(LOG('Crisis Indicator Data'!L128)&gt;W$3,5,ROUND(5-(W$3-LOG('Crisis Indicator Data'!L128))/(W$3-W$4)*5,1)))))</f>
        <v>4.2</v>
      </c>
      <c r="X131" s="245">
        <f>IF(OR('Crisis Indicator Data'!L128="x",'Crisis Indicator Data'!H128="x"),"x",'Crisis Indicator Data'!L128/'Crisis Indicator Data'!H128)</f>
        <v>6.3160366283165065E-5</v>
      </c>
      <c r="Y131" s="238">
        <f t="shared" si="48"/>
        <v>3.2</v>
      </c>
      <c r="Z131" s="238">
        <f t="shared" si="49"/>
        <v>3.7</v>
      </c>
      <c r="AA131" s="238">
        <f t="shared" si="50"/>
        <v>4.5</v>
      </c>
      <c r="AB131" s="246">
        <f t="shared" si="51"/>
        <v>4.5999999999999996</v>
      </c>
    </row>
    <row r="132" spans="1:28" x14ac:dyDescent="0.25">
      <c r="A132" s="147" t="str">
        <f>'Crisis Indicator Data'!A129</f>
        <v>2022 seasonal floods in South Sudan</v>
      </c>
      <c r="B132" s="148" t="str">
        <f>'Crisis Indicator Data'!B129</f>
        <v>Floods</v>
      </c>
      <c r="C132" s="148" t="str">
        <f>'Crisis Indicator Data'!C129</f>
        <v>SSD003</v>
      </c>
      <c r="D132" s="148" t="str">
        <f>'Crisis Indicator Data'!D129</f>
        <v>South Sudan</v>
      </c>
      <c r="E132" s="149" t="str">
        <f>'Crisis Indicator Data'!E129</f>
        <v>SSD</v>
      </c>
      <c r="F132" s="244">
        <f>IF('Crisis Indicator Data'!F129="x","x",IF(LOG('Crisis Indicator Data'!F129)&lt;F$4,0,IF(LOG('Crisis Indicator Data'!F129)&gt;F$3,5,ROUND(5-(F$3-LOG('Crisis Indicator Data'!F129))/(F$3-F$4)*5,1))))</f>
        <v>4.5999999999999996</v>
      </c>
      <c r="G132" s="143">
        <f>IF('Crisis Indicator Data'!F129="x","x",IF(LEN(E132)&gt;3,('Crisis Indicator Data'!F129/VLOOKUP('Impact of the crisis'!$C132,'Regional Crises'!$B$1:$R$66,4,FALSE)),'Crisis Indicator Data'!F129/VLOOKUP('Impact of the crisis'!$E132,'Country Indicator Data'!$B$4:$P$300,15,FALSE)))</f>
        <v>0.93321424303422629</v>
      </c>
      <c r="H132" s="238">
        <f t="shared" si="39"/>
        <v>4.7</v>
      </c>
      <c r="I132" s="238">
        <f t="shared" si="40"/>
        <v>4.6500000000000004</v>
      </c>
      <c r="J132" s="238">
        <f>IF('Crisis Indicator Data'!G129="x","x",IF(LOG('Crisis Indicator Data'!G129)&lt;J$4,0,IF(LOG('Crisis Indicator Data'!G129)&gt;J$3,5,ROUND(5-(J$3-LOG('Crisis Indicator Data'!G129))/(J$3-J$4)*5,1))))</f>
        <v>3.6</v>
      </c>
      <c r="K132" s="143">
        <f>IF('Crisis Indicator Data'!G129="x","x",IF(LEN(E132)&gt;3,('Crisis Indicator Data'!G129/VLOOKUP('Impact of the crisis'!$C132,'Regional Crises'!$B$1:$R$66,5,FALSE)),'Crisis Indicator Data'!G129/VLOOKUP('Impact of the crisis'!$E132,'Country Indicator Data'!$B$4:$P$300,14,FALSE)))</f>
        <v>0.91124677154261569</v>
      </c>
      <c r="L132" s="238">
        <f t="shared" si="41"/>
        <v>4.5999999999999996</v>
      </c>
      <c r="M132" s="238">
        <f t="shared" si="42"/>
        <v>4.0999999999999996</v>
      </c>
      <c r="N132" s="238">
        <f t="shared" si="43"/>
        <v>4.4000000000000004</v>
      </c>
      <c r="O132" s="238">
        <f>IF('Crisis Indicator Data'!H129="x","x",IF('Crisis Indicator Data'!H129=0,0,IF(LOG('Crisis Indicator Data'!H129)&lt;O$4,0,IF(LOG('Crisis Indicator Data'!H129)&gt;O$3,5,ROUND(5-(O$3-LOG('Crisis Indicator Data'!H129))/(O$3-O$4)*5,1)))))</f>
        <v>2.5</v>
      </c>
      <c r="P132" s="143">
        <f>IF('Crisis Indicator Data'!H129="x","x",'Crisis Indicator Data'!H129/'Crisis Indicator Data'!G129)</f>
        <v>8.5888516705316498E-2</v>
      </c>
      <c r="Q132" s="238">
        <f t="shared" si="44"/>
        <v>0.4</v>
      </c>
      <c r="R132" s="238">
        <f t="shared" si="45"/>
        <v>1.45</v>
      </c>
      <c r="S132" s="238">
        <f>IF('Crisis Indicator Data'!I129="x","x",IF('Crisis Indicator Data'!I129=0,0,IF(LOG('Crisis Indicator Data'!I129)&lt;S$4,0,IF(LOG('Crisis Indicator Data'!I129)&gt;S$3,5,ROUND(5-(S$3-LOG('Crisis Indicator Data'!I129))/(S$3-S$4)*5,1)))))</f>
        <v>3.2</v>
      </c>
      <c r="T132" s="143">
        <f>IF('Crisis Indicator Data'!H129="x","x",IF('Crisis Indicator Data'!I129="x","x",'Crisis Indicator Data'!I129/'Crisis Indicator Data'!H129))</f>
        <v>0.182</v>
      </c>
      <c r="U132" s="238">
        <f t="shared" si="46"/>
        <v>5</v>
      </c>
      <c r="V132" s="238">
        <f t="shared" si="47"/>
        <v>4.0999999999999996</v>
      </c>
      <c r="W132" s="238">
        <f>IF('Crisis Indicator Data'!L129="x","x",IF('Crisis Indicator Data'!L129=0,0,IF(LOG('Crisis Indicator Data'!L129)&lt;W$4,0,IF(LOG('Crisis Indicator Data'!L129)&gt;W$3,5,ROUND(5-(W$3-LOG('Crisis Indicator Data'!L129))/(W$3-W$4)*5,1)))))</f>
        <v>2.6</v>
      </c>
      <c r="X132" s="245">
        <f>IF(OR('Crisis Indicator Data'!L129="x",'Crisis Indicator Data'!H129="x"),"x",'Crisis Indicator Data'!L129/'Crisis Indicator Data'!H129)</f>
        <v>6.2000000000000003E-5</v>
      </c>
      <c r="Y132" s="238">
        <f t="shared" si="48"/>
        <v>3.1</v>
      </c>
      <c r="Z132" s="238">
        <f t="shared" si="49"/>
        <v>2.9</v>
      </c>
      <c r="AA132" s="238">
        <f t="shared" si="50"/>
        <v>3.6</v>
      </c>
      <c r="AB132" s="246">
        <f t="shared" si="51"/>
        <v>2.7</v>
      </c>
    </row>
    <row r="133" spans="1:28" x14ac:dyDescent="0.25">
      <c r="A133" s="147" t="str">
        <f>'Crisis Indicator Data'!A130</f>
        <v>Displacement from Ukraine conflict in Slovakia</v>
      </c>
      <c r="B133" s="148" t="str">
        <f>'Crisis Indicator Data'!B130</f>
        <v>Displacement,Conflict</v>
      </c>
      <c r="C133" s="148" t="str">
        <f>'Crisis Indicator Data'!C130</f>
        <v>SVK002</v>
      </c>
      <c r="D133" s="148" t="str">
        <f>'Crisis Indicator Data'!D130</f>
        <v>Slovakia</v>
      </c>
      <c r="E133" s="149" t="str">
        <f>'Crisis Indicator Data'!E130</f>
        <v>SVK</v>
      </c>
      <c r="F133" s="244">
        <f>IF('Crisis Indicator Data'!F130="x","x",IF(LOG('Crisis Indicator Data'!F130)&lt;F$4,0,IF(LOG('Crisis Indicator Data'!F130)&gt;F$3,5,ROUND(5-(F$3-LOG('Crisis Indicator Data'!F130))/(F$3-F$4)*5,1))))</f>
        <v>2</v>
      </c>
      <c r="G133" s="143">
        <f>IF('Crisis Indicator Data'!F130="x","x",IF(LEN(E133)&gt;3,('Crisis Indicator Data'!F130/VLOOKUP('Impact of the crisis'!$C133,'Regional Crises'!$B$1:$R$66,4,FALSE)),'Crisis Indicator Data'!F130/VLOOKUP('Impact of the crisis'!$E133,'Country Indicator Data'!$B$4:$P$300,15,FALSE)))</f>
        <v>0.32649835711017761</v>
      </c>
      <c r="H133" s="238">
        <f t="shared" si="39"/>
        <v>1.6</v>
      </c>
      <c r="I133" s="238">
        <f t="shared" si="40"/>
        <v>1.8</v>
      </c>
      <c r="J133" s="238">
        <f>IF('Crisis Indicator Data'!G130="x","x",IF(LOG('Crisis Indicator Data'!G130)&lt;J$4,0,IF(LOG('Crisis Indicator Data'!G130)&gt;J$3,5,ROUND(5-(J$3-LOG('Crisis Indicator Data'!G130))/(J$3-J$4)*5,1))))</f>
        <v>0.7</v>
      </c>
      <c r="K133" s="143">
        <f>IF('Crisis Indicator Data'!G130="x","x",IF(LEN(E133)&gt;3,('Crisis Indicator Data'!G130/VLOOKUP('Impact of the crisis'!$C133,'Regional Crises'!$B$1:$R$66,5,FALSE)),'Crisis Indicator Data'!G130/VLOOKUP('Impact of the crisis'!$E133,'Country Indicator Data'!$B$4:$P$300,14,FALSE)))</f>
        <v>0.28674080410607355</v>
      </c>
      <c r="L133" s="238">
        <f t="shared" si="41"/>
        <v>1.4</v>
      </c>
      <c r="M133" s="238">
        <f t="shared" si="42"/>
        <v>1.0499999999999998</v>
      </c>
      <c r="N133" s="238">
        <f t="shared" si="43"/>
        <v>1.4</v>
      </c>
      <c r="O133" s="238">
        <f>IF('Crisis Indicator Data'!H130="x","x",IF('Crisis Indicator Data'!H130=0,0,IF(LOG('Crisis Indicator Data'!H130)&lt;O$4,0,IF(LOG('Crisis Indicator Data'!H130)&gt;O$3,5,ROUND(5-(O$3-LOG('Crisis Indicator Data'!H130))/(O$3-O$4)*5,1)))))</f>
        <v>0.9</v>
      </c>
      <c r="P133" s="143">
        <f>IF('Crisis Indicator Data'!H130="x","x",'Crisis Indicator Data'!H130/'Crisis Indicator Data'!G130)</f>
        <v>6.3245823389021474E-2</v>
      </c>
      <c r="Q133" s="238">
        <f t="shared" si="44"/>
        <v>0.3</v>
      </c>
      <c r="R133" s="238">
        <f t="shared" si="45"/>
        <v>0.6</v>
      </c>
      <c r="S133" s="238">
        <f>IF('Crisis Indicator Data'!I130="x","x",IF('Crisis Indicator Data'!I130=0,0,IF(LOG('Crisis Indicator Data'!I130)&lt;S$4,0,IF(LOG('Crisis Indicator Data'!I130)&gt;S$3,5,ROUND(5-(S$3-LOG('Crisis Indicator Data'!I130))/(S$3-S$4)*5,1)))))</f>
        <v>2.9</v>
      </c>
      <c r="T133" s="143">
        <f>IF('Crisis Indicator Data'!H130="x","x",IF('Crisis Indicator Data'!I130="x","x",'Crisis Indicator Data'!I130/'Crisis Indicator Data'!H130))</f>
        <v>1</v>
      </c>
      <c r="U133" s="238">
        <f t="shared" si="46"/>
        <v>5</v>
      </c>
      <c r="V133" s="238">
        <f t="shared" si="47"/>
        <v>4</v>
      </c>
      <c r="W133" s="238">
        <f>IF('Crisis Indicator Data'!L130="x","x",IF('Crisis Indicator Data'!L130=0,0,IF(LOG('Crisis Indicator Data'!L130)&lt;W$4,0,IF(LOG('Crisis Indicator Data'!L130)&gt;W$3,5,ROUND(5-(W$3-LOG('Crisis Indicator Data'!L130))/(W$3-W$4)*5,1)))))</f>
        <v>0</v>
      </c>
      <c r="X133" s="245">
        <f>IF(OR('Crisis Indicator Data'!L130="x",'Crisis Indicator Data'!H130="x"),"x",'Crisis Indicator Data'!L130/'Crisis Indicator Data'!H130)</f>
        <v>0</v>
      </c>
      <c r="Y133" s="238">
        <f t="shared" si="48"/>
        <v>0</v>
      </c>
      <c r="Z133" s="238">
        <f t="shared" si="49"/>
        <v>0</v>
      </c>
      <c r="AA133" s="238">
        <f t="shared" si="50"/>
        <v>2.5</v>
      </c>
      <c r="AB133" s="246">
        <f t="shared" si="51"/>
        <v>1.6</v>
      </c>
    </row>
    <row r="134" spans="1:28" x14ac:dyDescent="0.25">
      <c r="A134" s="147" t="str">
        <f>'Crisis Indicator Data'!A131</f>
        <v>Food Security Crisis in Eswatini</v>
      </c>
      <c r="B134" s="148" t="str">
        <f>'Crisis Indicator Data'!B131</f>
        <v>Drought</v>
      </c>
      <c r="C134" s="148" t="str">
        <f>'Crisis Indicator Data'!C131</f>
        <v>SWZ001</v>
      </c>
      <c r="D134" s="148" t="str">
        <f>'Crisis Indicator Data'!D131</f>
        <v>Eswatini</v>
      </c>
      <c r="E134" s="149" t="str">
        <f>'Crisis Indicator Data'!E131</f>
        <v>SWZ</v>
      </c>
      <c r="F134" s="244">
        <f>IF('Crisis Indicator Data'!F131="x","x",IF(LOG('Crisis Indicator Data'!F131)&lt;F$4,0,IF(LOG('Crisis Indicator Data'!F131)&gt;F$3,5,ROUND(5-(F$3-LOG('Crisis Indicator Data'!F131))/(F$3-F$4)*5,1))))</f>
        <v>2.1</v>
      </c>
      <c r="G134" s="143">
        <f>IF('Crisis Indicator Data'!F131="x","x",IF(LEN(E134)&gt;3,('Crisis Indicator Data'!F131/VLOOKUP('Impact of the crisis'!$C134,'Regional Crises'!$B$1:$R$66,4,FALSE)),'Crisis Indicator Data'!F131/VLOOKUP('Impact of the crisis'!$E134,'Country Indicator Data'!$B$4:$P$300,15,FALSE)))</f>
        <v>1</v>
      </c>
      <c r="H134" s="238">
        <f t="shared" ref="H134:H161" si="52">IF(G134="x","x",IF(G134&lt;H$4,0,IF(G134&gt;H$3,5,ROUND(5-(H$3-G134)/(H$3-H$4)*5,1))))</f>
        <v>5</v>
      </c>
      <c r="I134" s="238">
        <f t="shared" ref="I134:I161" si="53">IF(AND(H134="x",F134="x"),"x",AVERAGE(F134,H134))</f>
        <v>3.55</v>
      </c>
      <c r="J134" s="238">
        <f>IF('Crisis Indicator Data'!G131="x","x",IF(LOG('Crisis Indicator Data'!G131)&lt;J$4,0,IF(LOG('Crisis Indicator Data'!G131)&gt;J$3,5,ROUND(5-(J$3-LOG('Crisis Indicator Data'!G131))/(J$3-J$4)*5,1))))</f>
        <v>0.2</v>
      </c>
      <c r="K134" s="143">
        <f>IF('Crisis Indicator Data'!G131="x","x",IF(LEN(E134)&gt;3,('Crisis Indicator Data'!G131/VLOOKUP('Impact of the crisis'!$C134,'Regional Crises'!$B$1:$R$66,5,FALSE)),'Crisis Indicator Data'!G131/VLOOKUP('Impact of the crisis'!$E134,'Country Indicator Data'!$B$4:$P$300,14,FALSE)))</f>
        <v>0.9734660033167496</v>
      </c>
      <c r="L134" s="238">
        <f t="shared" ref="L134:L161" si="54">IF(K134="x","x",IF(K134&lt;L$4,0,IF(K134&gt;L$3,5,ROUND(5-(L$3-K134)/(L$3-L$4)*5,1))))</f>
        <v>4.9000000000000004</v>
      </c>
      <c r="M134" s="238">
        <f t="shared" ref="M134:M161" si="55">IF(AND(L134="x",J134="x"),"x",AVERAGE(J134,L134))</f>
        <v>2.5500000000000003</v>
      </c>
      <c r="N134" s="238">
        <f t="shared" ref="N134:N161" si="56">IF(AND(M134="x",I134="x"),"x",IF(OR(M134="x",I134="x"),AVERAGE(I134,M134),ROUND((5-GEOMEAN(((5-I134)/5*4+1),((5-M134)/5*4+1)))/4*5,1)))</f>
        <v>3.1</v>
      </c>
      <c r="O134" s="238">
        <f>IF('Crisis Indicator Data'!H131="x","x",IF('Crisis Indicator Data'!H131=0,0,IF(LOG('Crisis Indicator Data'!H131)&lt;O$4,0,IF(LOG('Crisis Indicator Data'!H131)&gt;O$3,5,ROUND(5-(O$3-LOG('Crisis Indicator Data'!H131))/(O$3-O$4)*5,1)))))</f>
        <v>2.2000000000000002</v>
      </c>
      <c r="P134" s="143">
        <f>IF('Crisis Indicator Data'!H131="x","x",'Crisis Indicator Data'!H131/'Crisis Indicator Data'!G131)</f>
        <v>0.59369676320272569</v>
      </c>
      <c r="Q134" s="238">
        <f t="shared" ref="Q134:Q161" si="57">IF(P134="x","x",IF(P134&lt;Q$4,0,IF(P134&gt;Q$3,5,ROUND(5-(Q$3-P134)/(Q$3-Q$4)*5,1))))</f>
        <v>2.9</v>
      </c>
      <c r="R134" s="238">
        <f t="shared" ref="R134:R161" si="58">IF(AND(Q134="x",O134="x"),"x",AVERAGE(O134,Q134))</f>
        <v>2.5499999999999998</v>
      </c>
      <c r="S134" s="238">
        <f>IF('Crisis Indicator Data'!I131="x","x",IF('Crisis Indicator Data'!I131=0,0,IF(LOG('Crisis Indicator Data'!I131)&lt;S$4,0,IF(LOG('Crisis Indicator Data'!I131)&gt;S$3,5,ROUND(5-(S$3-LOG('Crisis Indicator Data'!I131))/(S$3-S$4)*5,1)))))</f>
        <v>0</v>
      </c>
      <c r="T134" s="143">
        <f>IF('Crisis Indicator Data'!H131="x","x",IF('Crisis Indicator Data'!I131="x","x",'Crisis Indicator Data'!I131/'Crisis Indicator Data'!H131))</f>
        <v>0</v>
      </c>
      <c r="U134" s="238">
        <f t="shared" ref="U134:U161" si="59">IF(T134="x","x",IF(T134&lt;U$4,0,IF(T134&gt;U$3,5,ROUND(5-(U$3-T134)/(U$3-U$4)*5,1))))</f>
        <v>0</v>
      </c>
      <c r="V134" s="238">
        <f t="shared" ref="V134:V161" si="60">IF(AND(U134="x",S134="x"),"x",ROUND(AVERAGE(S134,U134),1))</f>
        <v>0</v>
      </c>
      <c r="W134" s="238">
        <f>IF('Crisis Indicator Data'!L131="x","x",IF('Crisis Indicator Data'!L131=0,0,IF(LOG('Crisis Indicator Data'!L131)&lt;W$4,0,IF(LOG('Crisis Indicator Data'!L131)&gt;W$3,5,ROUND(5-(W$3-LOG('Crisis Indicator Data'!L131))/(W$3-W$4)*5,1)))))</f>
        <v>0</v>
      </c>
      <c r="X134" s="245">
        <f>IF(OR('Crisis Indicator Data'!L131="x",'Crisis Indicator Data'!H131="x"),"x",'Crisis Indicator Data'!L131/'Crisis Indicator Data'!H131)</f>
        <v>0</v>
      </c>
      <c r="Y134" s="238">
        <f t="shared" ref="Y134:Y161" si="61">IF(X134="x","x",IF(X134&lt;Y$4,0,IF(X134&gt;Y$3,5,ROUND(5-(Y$3-X134)/(Y$3-Y$4)*5,1))))</f>
        <v>0</v>
      </c>
      <c r="Z134" s="238">
        <f t="shared" ref="Z134:Z161" si="62">IF(AND(Y134="x",W134="x"),"x",ROUND(AVERAGE(W134,Y134),1))</f>
        <v>0</v>
      </c>
      <c r="AA134" s="238">
        <f t="shared" ref="AA134:AA161" si="63">IF(AND(V134="x",Z134="x"),"x",IF(OR(V134="x",Z134="x"),AVERAGE(V134,Z134),ROUND((5-GEOMEAN(((5-V134)/5*4+1),((5-Z134)/5*4+1)))/4*5,1)))</f>
        <v>0</v>
      </c>
      <c r="AB134" s="246">
        <f t="shared" ref="AB134:AB161" si="64">IF(AND(R134="x",AA134="x"),"x",IF(OR(R134="x",AA134="x"),AVERAGE(R134,AA134),ROUND((5-GEOMEAN(((5-R134)/5*4+1),((5-AA134)/5*4+1)))/4*5,1)))</f>
        <v>1.4</v>
      </c>
    </row>
    <row r="135" spans="1:28" x14ac:dyDescent="0.25">
      <c r="A135" s="147" t="str">
        <f>'Crisis Indicator Data'!A132</f>
        <v>Syrian conflict</v>
      </c>
      <c r="B135" s="148" t="str">
        <f>'Crisis Indicator Data'!B132</f>
        <v>Conflict,Displacement,Violence</v>
      </c>
      <c r="C135" s="148" t="str">
        <f>'Crisis Indicator Data'!C132</f>
        <v>SYR001</v>
      </c>
      <c r="D135" s="148" t="str">
        <f>'Crisis Indicator Data'!D132</f>
        <v>Syria</v>
      </c>
      <c r="E135" s="149" t="str">
        <f>'Crisis Indicator Data'!E132</f>
        <v>SYR</v>
      </c>
      <c r="F135" s="244">
        <f>IF('Crisis Indicator Data'!F132="x","x",IF(LOG('Crisis Indicator Data'!F132)&lt;F$4,0,IF(LOG('Crisis Indicator Data'!F132)&gt;F$3,5,ROUND(5-(F$3-LOG('Crisis Indicator Data'!F132))/(F$3-F$4)*5,1))))</f>
        <v>3.8</v>
      </c>
      <c r="G135" s="143">
        <f>IF('Crisis Indicator Data'!F132="x","x",IF(LEN(E135)&gt;3,('Crisis Indicator Data'!F132/VLOOKUP('Impact of the crisis'!$C135,'Regional Crises'!$B$1:$R$66,4,FALSE)),'Crisis Indicator Data'!F132/VLOOKUP('Impact of the crisis'!$E135,'Country Indicator Data'!$B$4:$P$300,15,FALSE)))</f>
        <v>1.008440886565376</v>
      </c>
      <c r="H135" s="238">
        <f t="shared" si="52"/>
        <v>5</v>
      </c>
      <c r="I135" s="238">
        <f t="shared" si="53"/>
        <v>4.4000000000000004</v>
      </c>
      <c r="J135" s="238">
        <f>IF('Crisis Indicator Data'!G132="x","x",IF(LOG('Crisis Indicator Data'!G132)&lt;J$4,0,IF(LOG('Crisis Indicator Data'!G132)&gt;J$3,5,ROUND(5-(J$3-LOG('Crisis Indicator Data'!G132))/(J$3-J$4)*5,1))))</f>
        <v>4.2</v>
      </c>
      <c r="K135" s="143">
        <f>IF('Crisis Indicator Data'!G132="x","x",IF(LEN(E135)&gt;3,('Crisis Indicator Data'!G132/VLOOKUP('Impact of the crisis'!$C135,'Regional Crises'!$B$1:$R$66,5,FALSE)),'Crisis Indicator Data'!G132/VLOOKUP('Impact of the crisis'!$E135,'Country Indicator Data'!$B$4:$P$300,14,FALSE)))</f>
        <v>1</v>
      </c>
      <c r="L135" s="238">
        <f t="shared" si="54"/>
        <v>5</v>
      </c>
      <c r="M135" s="238">
        <f t="shared" si="55"/>
        <v>4.5999999999999996</v>
      </c>
      <c r="N135" s="238">
        <f t="shared" si="56"/>
        <v>4.5</v>
      </c>
      <c r="O135" s="238">
        <f>IF('Crisis Indicator Data'!H132="x","x",IF('Crisis Indicator Data'!H132=0,0,IF(LOG('Crisis Indicator Data'!H132)&lt;O$4,0,IF(LOG('Crisis Indicator Data'!H132)&gt;O$3,5,ROUND(5-(O$3-LOG('Crisis Indicator Data'!H132))/(O$3-O$4)*5,1)))))</f>
        <v>4.5999999999999996</v>
      </c>
      <c r="P135" s="143">
        <f>IF('Crisis Indicator Data'!H132="x","x",'Crisis Indicator Data'!H132/'Crisis Indicator Data'!G132)</f>
        <v>1</v>
      </c>
      <c r="Q135" s="238">
        <f t="shared" si="57"/>
        <v>5</v>
      </c>
      <c r="R135" s="238">
        <f t="shared" si="58"/>
        <v>4.8</v>
      </c>
      <c r="S135" s="238">
        <f>IF('Crisis Indicator Data'!I132="x","x",IF('Crisis Indicator Data'!I132=0,0,IF(LOG('Crisis Indicator Data'!I132)&lt;S$4,0,IF(LOG('Crisis Indicator Data'!I132)&gt;S$3,5,ROUND(5-(S$3-LOG('Crisis Indicator Data'!I132))/(S$3-S$4)*5,1)))))</f>
        <v>5</v>
      </c>
      <c r="T135" s="143">
        <f>IF('Crisis Indicator Data'!H132="x","x",IF('Crisis Indicator Data'!I132="x","x",'Crisis Indicator Data'!I132/'Crisis Indicator Data'!H132))</f>
        <v>0.89494142417534961</v>
      </c>
      <c r="U135" s="238">
        <f t="shared" si="59"/>
        <v>5</v>
      </c>
      <c r="V135" s="238">
        <f t="shared" si="60"/>
        <v>5</v>
      </c>
      <c r="W135" s="238">
        <f>IF('Crisis Indicator Data'!L132="x","x",IF('Crisis Indicator Data'!L132=0,0,IF(LOG('Crisis Indicator Data'!L132)&lt;W$4,0,IF(LOG('Crisis Indicator Data'!L132)&gt;W$3,5,ROUND(5-(W$3-LOG('Crisis Indicator Data'!L132))/(W$3-W$4)*5,1)))))</f>
        <v>4.9000000000000004</v>
      </c>
      <c r="X135" s="245">
        <f>IF(OR('Crisis Indicator Data'!L132="x",'Crisis Indicator Data'!H132="x"),"x",'Crisis Indicator Data'!L132/'Crisis Indicator Data'!H132)</f>
        <v>1.4025805755007287E-4</v>
      </c>
      <c r="Y135" s="238">
        <f t="shared" si="61"/>
        <v>5</v>
      </c>
      <c r="Z135" s="238">
        <f t="shared" si="62"/>
        <v>5</v>
      </c>
      <c r="AA135" s="238">
        <f t="shared" si="63"/>
        <v>5</v>
      </c>
      <c r="AB135" s="246">
        <f t="shared" si="64"/>
        <v>4.9000000000000004</v>
      </c>
    </row>
    <row r="136" spans="1:28" x14ac:dyDescent="0.25">
      <c r="A136" s="147" t="str">
        <f>'Crisis Indicator Data'!A133</f>
        <v>Complex crisis in Chad</v>
      </c>
      <c r="B136" s="148" t="str">
        <f>'Crisis Indicator Data'!B133</f>
        <v>Conflict,Displacement</v>
      </c>
      <c r="C136" s="148" t="str">
        <f>'Crisis Indicator Data'!C133</f>
        <v>TCD001</v>
      </c>
      <c r="D136" s="148" t="str">
        <f>'Crisis Indicator Data'!D133</f>
        <v>Chad</v>
      </c>
      <c r="E136" s="149" t="str">
        <f>'Crisis Indicator Data'!E133</f>
        <v>TCD</v>
      </c>
      <c r="F136" s="244">
        <f>IF('Crisis Indicator Data'!F133="x","x",IF(LOG('Crisis Indicator Data'!F133)&lt;F$4,0,IF(LOG('Crisis Indicator Data'!F133)&gt;F$3,5,ROUND(5-(F$3-LOG('Crisis Indicator Data'!F133))/(F$3-F$4)*5,1))))</f>
        <v>5</v>
      </c>
      <c r="G136" s="143">
        <f>IF('Crisis Indicator Data'!F133="x","x",IF(LEN(E136)&gt;3,('Crisis Indicator Data'!F133/VLOOKUP('Impact of the crisis'!$C136,'Regional Crises'!$B$1:$R$66,4,FALSE)),'Crisis Indicator Data'!F133/VLOOKUP('Impact of the crisis'!$E136,'Country Indicator Data'!$B$4:$P$300,15,FALSE)))</f>
        <v>1</v>
      </c>
      <c r="H136" s="238">
        <f t="shared" si="52"/>
        <v>5</v>
      </c>
      <c r="I136" s="238">
        <f t="shared" si="53"/>
        <v>5</v>
      </c>
      <c r="J136" s="238">
        <f>IF('Crisis Indicator Data'!G133="x","x",IF(LOG('Crisis Indicator Data'!G133)&lt;J$4,0,IF(LOG('Crisis Indicator Data'!G133)&gt;J$3,5,ROUND(5-(J$3-LOG('Crisis Indicator Data'!G133))/(J$3-J$4)*5,1))))</f>
        <v>4.0999999999999996</v>
      </c>
      <c r="K136" s="143">
        <f>IF('Crisis Indicator Data'!G133="x","x",IF(LEN(E136)&gt;3,('Crisis Indicator Data'!G133/VLOOKUP('Impact of the crisis'!$C136,'Regional Crises'!$B$1:$R$66,5,FALSE)),'Crisis Indicator Data'!G133/VLOOKUP('Impact of the crisis'!$E136,'Country Indicator Data'!$B$4:$P$300,14,FALSE)))</f>
        <v>0.91711711711711708</v>
      </c>
      <c r="L136" s="238">
        <f t="shared" si="54"/>
        <v>4.5999999999999996</v>
      </c>
      <c r="M136" s="238">
        <f t="shared" si="55"/>
        <v>4.3499999999999996</v>
      </c>
      <c r="N136" s="238">
        <f t="shared" si="56"/>
        <v>4.7</v>
      </c>
      <c r="O136" s="238">
        <f>IF('Crisis Indicator Data'!H133="x","x",IF('Crisis Indicator Data'!H133=0,0,IF(LOG('Crisis Indicator Data'!H133)&lt;O$4,0,IF(LOG('Crisis Indicator Data'!H133)&gt;O$3,5,ROUND(5-(O$3-LOG('Crisis Indicator Data'!H133))/(O$3-O$4)*5,1)))))</f>
        <v>4</v>
      </c>
      <c r="P136" s="143">
        <f>IF('Crisis Indicator Data'!H133="x","x",'Crisis Indicator Data'!H133/'Crisis Indicator Data'!G133)</f>
        <v>0.45287849020658449</v>
      </c>
      <c r="Q136" s="238">
        <f t="shared" si="57"/>
        <v>2.2000000000000002</v>
      </c>
      <c r="R136" s="238">
        <f t="shared" si="58"/>
        <v>3.1</v>
      </c>
      <c r="S136" s="238">
        <f>IF('Crisis Indicator Data'!I133="x","x",IF('Crisis Indicator Data'!I133=0,0,IF(LOG('Crisis Indicator Data'!I133)&lt;S$4,0,IF(LOG('Crisis Indicator Data'!I133)&gt;S$3,5,ROUND(5-(S$3-LOG('Crisis Indicator Data'!I133))/(S$3-S$4)*5,1)))))</f>
        <v>4.3</v>
      </c>
      <c r="T136" s="143">
        <f>IF('Crisis Indicator Data'!H133="x","x",IF('Crisis Indicator Data'!I133="x","x",'Crisis Indicator Data'!I133/'Crisis Indicator Data'!H133))</f>
        <v>0.14210595504140922</v>
      </c>
      <c r="U136" s="238">
        <f t="shared" si="59"/>
        <v>4.7</v>
      </c>
      <c r="V136" s="238">
        <f t="shared" si="60"/>
        <v>4.5</v>
      </c>
      <c r="W136" s="238">
        <f>IF('Crisis Indicator Data'!L133="x","x",IF('Crisis Indicator Data'!L133=0,0,IF(LOG('Crisis Indicator Data'!L133)&lt;W$4,0,IF(LOG('Crisis Indicator Data'!L133)&gt;W$3,5,ROUND(5-(W$3-LOG('Crisis Indicator Data'!L133))/(W$3-W$4)*5,1)))))</f>
        <v>3.3</v>
      </c>
      <c r="X136" s="245">
        <f>IF(OR('Crisis Indicator Data'!L133="x",'Crisis Indicator Data'!H133="x"),"x",'Crisis Indicator Data'!L133/'Crisis Indicator Data'!H133)</f>
        <v>2.7080320757197318E-5</v>
      </c>
      <c r="Y136" s="238">
        <f t="shared" si="61"/>
        <v>1.4</v>
      </c>
      <c r="Z136" s="238">
        <f t="shared" si="62"/>
        <v>2.4</v>
      </c>
      <c r="AA136" s="238">
        <f t="shared" si="63"/>
        <v>3.7</v>
      </c>
      <c r="AB136" s="246">
        <f t="shared" si="64"/>
        <v>3.4</v>
      </c>
    </row>
    <row r="137" spans="1:28" x14ac:dyDescent="0.25">
      <c r="A137" s="147" t="str">
        <f>'Crisis Indicator Data'!A134</f>
        <v>Boko Haram in Chad</v>
      </c>
      <c r="B137" s="148" t="str">
        <f>'Crisis Indicator Data'!B134</f>
        <v>Conflict</v>
      </c>
      <c r="C137" s="148" t="str">
        <f>'Crisis Indicator Data'!C134</f>
        <v>TCD003</v>
      </c>
      <c r="D137" s="148" t="str">
        <f>'Crisis Indicator Data'!D134</f>
        <v>Chad</v>
      </c>
      <c r="E137" s="149" t="str">
        <f>'Crisis Indicator Data'!E134</f>
        <v>TCD</v>
      </c>
      <c r="F137" s="244">
        <f>IF('Crisis Indicator Data'!F134="x","x",IF(LOG('Crisis Indicator Data'!F134)&lt;F$4,0,IF(LOG('Crisis Indicator Data'!F134)&gt;F$3,5,ROUND(5-(F$3-LOG('Crisis Indicator Data'!F134))/(F$3-F$4)*5,1))))</f>
        <v>2.2000000000000002</v>
      </c>
      <c r="G137" s="143">
        <f>IF('Crisis Indicator Data'!F134="x","x",IF(LEN(E137)&gt;3,('Crisis Indicator Data'!F134/VLOOKUP('Impact of the crisis'!$C137,'Regional Crises'!$B$1:$R$66,4,FALSE)),'Crisis Indicator Data'!F134/VLOOKUP('Impact of the crisis'!$E137,'Country Indicator Data'!$B$4:$P$300,15,FALSE)))</f>
        <v>1.5815597204574334E-2</v>
      </c>
      <c r="H137" s="238">
        <f t="shared" si="52"/>
        <v>0</v>
      </c>
      <c r="I137" s="238">
        <f t="shared" si="53"/>
        <v>1.1000000000000001</v>
      </c>
      <c r="J137" s="238">
        <f>IF('Crisis Indicator Data'!G134="x","x",IF(LOG('Crisis Indicator Data'!G134)&lt;J$4,0,IF(LOG('Crisis Indicator Data'!G134)&gt;J$3,5,ROUND(5-(J$3-LOG('Crisis Indicator Data'!G134))/(J$3-J$4)*5,1))))</f>
        <v>0.1</v>
      </c>
      <c r="K137" s="143">
        <f>IF('Crisis Indicator Data'!G134="x","x",IF(LEN(E137)&gt;3,('Crisis Indicator Data'!G134/VLOOKUP('Impact of the crisis'!$C137,'Regional Crises'!$B$1:$R$66,5,FALSE)),'Crisis Indicator Data'!G134/VLOOKUP('Impact of the crisis'!$E137,'Country Indicator Data'!$B$4:$P$300,14,FALSE)))</f>
        <v>6.0278460278460282E-2</v>
      </c>
      <c r="L137" s="238">
        <f t="shared" si="54"/>
        <v>0.3</v>
      </c>
      <c r="M137" s="238">
        <f t="shared" si="55"/>
        <v>0.2</v>
      </c>
      <c r="N137" s="238">
        <f t="shared" si="56"/>
        <v>0.7</v>
      </c>
      <c r="O137" s="238">
        <f>IF('Crisis Indicator Data'!H134="x","x",IF('Crisis Indicator Data'!H134=0,0,IF(LOG('Crisis Indicator Data'!H134)&lt;O$4,0,IF(LOG('Crisis Indicator Data'!H134)&gt;O$3,5,ROUND(5-(O$3-LOG('Crisis Indicator Data'!H134))/(O$3-O$4)*5,1)))))</f>
        <v>2.4</v>
      </c>
      <c r="P137" s="143">
        <f>IF('Crisis Indicator Data'!H134="x","x",'Crisis Indicator Data'!H134/'Crisis Indicator Data'!G134)</f>
        <v>0.74909420289855078</v>
      </c>
      <c r="Q137" s="238">
        <f t="shared" si="57"/>
        <v>3.7</v>
      </c>
      <c r="R137" s="238">
        <f t="shared" si="58"/>
        <v>3.05</v>
      </c>
      <c r="S137" s="238">
        <f>IF('Crisis Indicator Data'!I134="x","x",IF('Crisis Indicator Data'!I134=0,0,IF(LOG('Crisis Indicator Data'!I134)&lt;S$4,0,IF(LOG('Crisis Indicator Data'!I134)&gt;S$3,5,ROUND(5-(S$3-LOG('Crisis Indicator Data'!I134))/(S$3-S$4)*5,1)))))</f>
        <v>3.7</v>
      </c>
      <c r="T137" s="143">
        <f>IF('Crisis Indicator Data'!H134="x","x",IF('Crisis Indicator Data'!I134="x","x",'Crisis Indicator Data'!I134/'Crisis Indicator Data'!H134))</f>
        <v>0.48972188633615477</v>
      </c>
      <c r="U137" s="238">
        <f t="shared" si="59"/>
        <v>5</v>
      </c>
      <c r="V137" s="238">
        <f t="shared" si="60"/>
        <v>4.4000000000000004</v>
      </c>
      <c r="W137" s="238">
        <f>IF('Crisis Indicator Data'!L134="x","x",IF('Crisis Indicator Data'!L134=0,0,IF(LOG('Crisis Indicator Data'!L134)&lt;W$4,0,IF(LOG('Crisis Indicator Data'!L134)&gt;W$3,5,ROUND(5-(W$3-LOG('Crisis Indicator Data'!L134))/(W$3-W$4)*5,1)))))</f>
        <v>2.7</v>
      </c>
      <c r="X137" s="245">
        <f>IF(OR('Crisis Indicator Data'!L134="x",'Crisis Indicator Data'!H134="x"),"x",'Crisis Indicator Data'!L134/'Crisis Indicator Data'!H134)</f>
        <v>8.8270858524788391E-5</v>
      </c>
      <c r="Y137" s="238">
        <f t="shared" si="61"/>
        <v>4.4000000000000004</v>
      </c>
      <c r="Z137" s="238">
        <f t="shared" si="62"/>
        <v>3.6</v>
      </c>
      <c r="AA137" s="238">
        <f t="shared" si="63"/>
        <v>4</v>
      </c>
      <c r="AB137" s="246">
        <f t="shared" si="64"/>
        <v>3.6</v>
      </c>
    </row>
    <row r="138" spans="1:28" x14ac:dyDescent="0.25">
      <c r="A138" s="147" t="str">
        <f>'Crisis Indicator Data'!A135</f>
        <v>CAR refugees in Chad</v>
      </c>
      <c r="B138" s="148" t="str">
        <f>'Crisis Indicator Data'!B135</f>
        <v>Displacement</v>
      </c>
      <c r="C138" s="148" t="str">
        <f>'Crisis Indicator Data'!C135</f>
        <v>TCD004</v>
      </c>
      <c r="D138" s="148" t="str">
        <f>'Crisis Indicator Data'!D135</f>
        <v>Chad</v>
      </c>
      <c r="E138" s="149" t="str">
        <f>'Crisis Indicator Data'!E135</f>
        <v>TCD</v>
      </c>
      <c r="F138" s="244">
        <f>IF('Crisis Indicator Data'!F135="x","x",IF(LOG('Crisis Indicator Data'!F135)&lt;F$4,0,IF(LOG('Crisis Indicator Data'!F135)&gt;F$3,5,ROUND(5-(F$3-LOG('Crisis Indicator Data'!F135))/(F$3-F$4)*5,1))))</f>
        <v>3.6</v>
      </c>
      <c r="G138" s="143">
        <f>IF('Crisis Indicator Data'!F135="x","x",IF(LEN(E138)&gt;3,('Crisis Indicator Data'!F135/VLOOKUP('Impact of the crisis'!$C138,'Regional Crises'!$B$1:$R$66,4,FALSE)),'Crisis Indicator Data'!F135/VLOOKUP('Impact of the crisis'!$E138,'Country Indicator Data'!$B$4:$P$300,15,FALSE)))</f>
        <v>0.12279463151207115</v>
      </c>
      <c r="H138" s="238">
        <f t="shared" si="52"/>
        <v>0.5</v>
      </c>
      <c r="I138" s="238">
        <f t="shared" si="53"/>
        <v>2.0499999999999998</v>
      </c>
      <c r="J138" s="238">
        <f>IF('Crisis Indicator Data'!G135="x","x",IF(LOG('Crisis Indicator Data'!G135)&lt;J$4,0,IF(LOG('Crisis Indicator Data'!G135)&gt;J$3,5,ROUND(5-(J$3-LOG('Crisis Indicator Data'!G135))/(J$3-J$4)*5,1))))</f>
        <v>1.7</v>
      </c>
      <c r="K138" s="143">
        <f>IF('Crisis Indicator Data'!G135="x","x",IF(LEN(E138)&gt;3,('Crisis Indicator Data'!G135/VLOOKUP('Impact of the crisis'!$C138,'Regional Crises'!$B$1:$R$66,5,FALSE)),'Crisis Indicator Data'!G135/VLOOKUP('Impact of the crisis'!$E138,'Country Indicator Data'!$B$4:$P$300,14,FALSE)))</f>
        <v>0.174010374010374</v>
      </c>
      <c r="L138" s="238">
        <f t="shared" si="54"/>
        <v>0.8</v>
      </c>
      <c r="M138" s="238">
        <f t="shared" si="55"/>
        <v>1.25</v>
      </c>
      <c r="N138" s="238">
        <f t="shared" si="56"/>
        <v>1.7</v>
      </c>
      <c r="O138" s="238">
        <f>IF('Crisis Indicator Data'!H135="x","x",IF('Crisis Indicator Data'!H135=0,0,IF(LOG('Crisis Indicator Data'!H135)&lt;O$4,0,IF(LOG('Crisis Indicator Data'!H135)&gt;O$3,5,ROUND(5-(O$3-LOG('Crisis Indicator Data'!H135))/(O$3-O$4)*5,1)))))</f>
        <v>2.7</v>
      </c>
      <c r="P138" s="143">
        <f>IF('Crisis Indicator Data'!H135="x","x",'Crisis Indicator Data'!H135/'Crisis Indicator Data'!G135)</f>
        <v>0.39159083777847503</v>
      </c>
      <c r="Q138" s="238">
        <f t="shared" si="57"/>
        <v>1.9</v>
      </c>
      <c r="R138" s="238">
        <f t="shared" si="58"/>
        <v>2.2999999999999998</v>
      </c>
      <c r="S138" s="238">
        <f>IF('Crisis Indicator Data'!I135="x","x",IF('Crisis Indicator Data'!I135=0,0,IF(LOG('Crisis Indicator Data'!I135)&lt;S$4,0,IF(LOG('Crisis Indicator Data'!I135)&gt;S$3,5,ROUND(5-(S$3-LOG('Crisis Indicator Data'!I135))/(S$3-S$4)*5,1)))))</f>
        <v>3</v>
      </c>
      <c r="T138" s="143">
        <f>IF('Crisis Indicator Data'!H135="x","x",IF('Crisis Indicator Data'!I135="x","x",'Crisis Indicator Data'!I135/'Crisis Indicator Data'!H135))</f>
        <v>0.10016025641025642</v>
      </c>
      <c r="U138" s="238">
        <f t="shared" si="59"/>
        <v>3.3</v>
      </c>
      <c r="V138" s="238">
        <f t="shared" si="60"/>
        <v>3.2</v>
      </c>
      <c r="W138" s="238">
        <f>IF('Crisis Indicator Data'!L135="x","x",IF('Crisis Indicator Data'!L135=0,0,IF(LOG('Crisis Indicator Data'!L135)&lt;W$4,0,IF(LOG('Crisis Indicator Data'!L135)&gt;W$3,5,ROUND(5-(W$3-LOG('Crisis Indicator Data'!L135))/(W$3-W$4)*5,1)))))</f>
        <v>2.2000000000000002</v>
      </c>
      <c r="X138" s="245">
        <f>IF(OR('Crisis Indicator Data'!L135="x",'Crisis Indicator Data'!H135="x"),"x",'Crisis Indicator Data'!L135/'Crisis Indicator Data'!H135)</f>
        <v>2.564102564102564E-5</v>
      </c>
      <c r="Y138" s="238">
        <f t="shared" si="61"/>
        <v>1.3</v>
      </c>
      <c r="Z138" s="238">
        <f t="shared" si="62"/>
        <v>1.8</v>
      </c>
      <c r="AA138" s="238">
        <f t="shared" si="63"/>
        <v>2.6</v>
      </c>
      <c r="AB138" s="246">
        <f t="shared" si="64"/>
        <v>2.5</v>
      </c>
    </row>
    <row r="139" spans="1:28" x14ac:dyDescent="0.25">
      <c r="A139" s="147" t="str">
        <f>'Crisis Indicator Data'!A136</f>
        <v>Darfur refugees in Chad</v>
      </c>
      <c r="B139" s="148" t="str">
        <f>'Crisis Indicator Data'!B136</f>
        <v>Displacement</v>
      </c>
      <c r="C139" s="148" t="str">
        <f>'Crisis Indicator Data'!C136</f>
        <v>TCD005</v>
      </c>
      <c r="D139" s="148" t="str">
        <f>'Crisis Indicator Data'!D136</f>
        <v>Chad</v>
      </c>
      <c r="E139" s="149" t="str">
        <f>'Crisis Indicator Data'!E136</f>
        <v>TCD</v>
      </c>
      <c r="F139" s="244">
        <f>IF('Crisis Indicator Data'!F136="x","x",IF(LOG('Crisis Indicator Data'!F136)&lt;F$4,0,IF(LOG('Crisis Indicator Data'!F136)&gt;F$3,5,ROUND(5-(F$3-LOG('Crisis Indicator Data'!F136))/(F$3-F$4)*5,1))))</f>
        <v>3.9</v>
      </c>
      <c r="G139" s="143">
        <f>IF('Crisis Indicator Data'!F136="x","x",IF(LEN(E139)&gt;3,('Crisis Indicator Data'!F136/VLOOKUP('Impact of the crisis'!$C139,'Regional Crises'!$B$1:$R$66,4,FALSE)),'Crisis Indicator Data'!F136/VLOOKUP('Impact of the crisis'!$E139,'Country Indicator Data'!$B$4:$P$300,15,FALSE)))</f>
        <v>0.16333465692503177</v>
      </c>
      <c r="H139" s="238">
        <f t="shared" si="52"/>
        <v>0.7</v>
      </c>
      <c r="I139" s="238">
        <f t="shared" si="53"/>
        <v>2.2999999999999998</v>
      </c>
      <c r="J139" s="238">
        <f>IF('Crisis Indicator Data'!G136="x","x",IF(LOG('Crisis Indicator Data'!G136)&lt;J$4,0,IF(LOG('Crisis Indicator Data'!G136)&gt;J$3,5,ROUND(5-(J$3-LOG('Crisis Indicator Data'!G136))/(J$3-J$4)*5,1))))</f>
        <v>1.3</v>
      </c>
      <c r="K139" s="143">
        <f>IF('Crisis Indicator Data'!G136="x","x",IF(LEN(E139)&gt;3,('Crisis Indicator Data'!G136/VLOOKUP('Impact of the crisis'!$C139,'Regional Crises'!$B$1:$R$66,5,FALSE)),'Crisis Indicator Data'!G136/VLOOKUP('Impact of the crisis'!$E139,'Country Indicator Data'!$B$4:$P$300,14,FALSE)))</f>
        <v>0.13366093366093365</v>
      </c>
      <c r="L139" s="238">
        <f t="shared" si="54"/>
        <v>0.6</v>
      </c>
      <c r="M139" s="238">
        <f t="shared" si="55"/>
        <v>0.95</v>
      </c>
      <c r="N139" s="238">
        <f t="shared" si="56"/>
        <v>1.7</v>
      </c>
      <c r="O139" s="238">
        <f>IF('Crisis Indicator Data'!H136="x","x",IF('Crisis Indicator Data'!H136=0,0,IF(LOG('Crisis Indicator Data'!H136)&lt;O$4,0,IF(LOG('Crisis Indicator Data'!H136)&gt;O$3,5,ROUND(5-(O$3-LOG('Crisis Indicator Data'!H136))/(O$3-O$4)*5,1)))))</f>
        <v>2.7</v>
      </c>
      <c r="P139" s="143">
        <f>IF('Crisis Indicator Data'!H136="x","x",'Crisis Indicator Data'!H136/'Crisis Indicator Data'!G136)</f>
        <v>0.52328431372549022</v>
      </c>
      <c r="Q139" s="238">
        <f t="shared" si="57"/>
        <v>2.6</v>
      </c>
      <c r="R139" s="238">
        <f t="shared" si="58"/>
        <v>2.6500000000000004</v>
      </c>
      <c r="S139" s="238">
        <f>IF('Crisis Indicator Data'!I136="x","x",IF('Crisis Indicator Data'!I136=0,0,IF(LOG('Crisis Indicator Data'!I136)&lt;S$4,0,IF(LOG('Crisis Indicator Data'!I136)&gt;S$3,5,ROUND(5-(S$3-LOG('Crisis Indicator Data'!I136))/(S$3-S$4)*5,1)))))</f>
        <v>3.7</v>
      </c>
      <c r="T139" s="143">
        <f>IF('Crisis Indicator Data'!H136="x","x",IF('Crisis Indicator Data'!I136="x","x",'Crisis Indicator Data'!I136/'Crisis Indicator Data'!H136))</f>
        <v>0.31537861046057769</v>
      </c>
      <c r="U139" s="238">
        <f t="shared" si="59"/>
        <v>5</v>
      </c>
      <c r="V139" s="238">
        <f t="shared" si="60"/>
        <v>4.4000000000000004</v>
      </c>
      <c r="W139" s="238">
        <f>IF('Crisis Indicator Data'!L136="x","x",IF('Crisis Indicator Data'!L136=0,0,IF(LOG('Crisis Indicator Data'!L136)&lt;W$4,0,IF(LOG('Crisis Indicator Data'!L136)&gt;W$3,5,ROUND(5-(W$3-LOG('Crisis Indicator Data'!L136))/(W$3-W$4)*5,1)))))</f>
        <v>0.9</v>
      </c>
      <c r="X139" s="245">
        <f>IF(OR('Crisis Indicator Data'!L136="x",'Crisis Indicator Data'!H136="x"),"x",'Crisis Indicator Data'!L136/'Crisis Indicator Data'!H136)</f>
        <v>3.1225604996096799E-6</v>
      </c>
      <c r="Y139" s="238">
        <f t="shared" si="61"/>
        <v>0.2</v>
      </c>
      <c r="Z139" s="238">
        <f t="shared" si="62"/>
        <v>0.6</v>
      </c>
      <c r="AA139" s="238">
        <f t="shared" si="63"/>
        <v>3</v>
      </c>
      <c r="AB139" s="246">
        <f t="shared" si="64"/>
        <v>2.8</v>
      </c>
    </row>
    <row r="140" spans="1:28" x14ac:dyDescent="0.25">
      <c r="A140" s="147" t="str">
        <f>'Crisis Indicator Data'!A137</f>
        <v>Tibesti Conflict in Chad</v>
      </c>
      <c r="B140" s="148" t="str">
        <f>'Crisis Indicator Data'!B137</f>
        <v>Conflict</v>
      </c>
      <c r="C140" s="148" t="str">
        <f>'Crisis Indicator Data'!C137</f>
        <v>TCD006</v>
      </c>
      <c r="D140" s="148" t="str">
        <f>'Crisis Indicator Data'!D137</f>
        <v>Chad</v>
      </c>
      <c r="E140" s="149" t="str">
        <f>'Crisis Indicator Data'!E137</f>
        <v>TCD</v>
      </c>
      <c r="F140" s="244">
        <f>IF('Crisis Indicator Data'!F137="x","x",IF(LOG('Crisis Indicator Data'!F137)&lt;F$4,0,IF(LOG('Crisis Indicator Data'!F137)&gt;F$3,5,ROUND(5-(F$3-LOG('Crisis Indicator Data'!F137))/(F$3-F$4)*5,1))))</f>
        <v>3.9</v>
      </c>
      <c r="G140" s="143">
        <f>IF('Crisis Indicator Data'!F137="x","x",IF(LEN(E140)&gt;3,('Crisis Indicator Data'!F137/VLOOKUP('Impact of the crisis'!$C140,'Regional Crises'!$B$1:$R$66,4,FALSE)),'Crisis Indicator Data'!F137/VLOOKUP('Impact of the crisis'!$E140,'Country Indicator Data'!$B$4:$P$300,15,FALSE)))</f>
        <v>0.17471410419313851</v>
      </c>
      <c r="H140" s="238">
        <f t="shared" si="52"/>
        <v>0.8</v>
      </c>
      <c r="I140" s="238">
        <f t="shared" si="53"/>
        <v>2.35</v>
      </c>
      <c r="J140" s="238">
        <f>IF('Crisis Indicator Data'!G137="x","x",IF(LOG('Crisis Indicator Data'!G137)&lt;J$4,0,IF(LOG('Crisis Indicator Data'!G137)&gt;J$3,5,ROUND(5-(J$3-LOG('Crisis Indicator Data'!G137))/(J$3-J$4)*5,1))))</f>
        <v>0</v>
      </c>
      <c r="K140" s="143">
        <f>IF('Crisis Indicator Data'!G137="x","x",IF(LEN(E140)&gt;3,('Crisis Indicator Data'!G137/VLOOKUP('Impact of the crisis'!$C140,'Regional Crises'!$B$1:$R$66,5,FALSE)),'Crisis Indicator Data'!G137/VLOOKUP('Impact of the crisis'!$E140,'Country Indicator Data'!$B$4:$P$300,14,FALSE)))</f>
        <v>2.0748020748020748E-3</v>
      </c>
      <c r="L140" s="238">
        <f t="shared" si="54"/>
        <v>0</v>
      </c>
      <c r="M140" s="238">
        <f t="shared" si="55"/>
        <v>0</v>
      </c>
      <c r="N140" s="238">
        <f t="shared" si="56"/>
        <v>1.3</v>
      </c>
      <c r="O140" s="238">
        <f>IF('Crisis Indicator Data'!H137="x","x",IF('Crisis Indicator Data'!H137=0,0,IF(LOG('Crisis Indicator Data'!H137)&lt;O$4,0,IF(LOG('Crisis Indicator Data'!H137)&gt;O$3,5,ROUND(5-(O$3-LOG('Crisis Indicator Data'!H137))/(O$3-O$4)*5,1)))))</f>
        <v>0.1</v>
      </c>
      <c r="P140" s="143">
        <f>IF('Crisis Indicator Data'!H137="x","x",'Crisis Indicator Data'!H137/'Crisis Indicator Data'!G137)</f>
        <v>1</v>
      </c>
      <c r="Q140" s="238">
        <f t="shared" si="57"/>
        <v>5</v>
      </c>
      <c r="R140" s="238">
        <f t="shared" si="58"/>
        <v>2.5499999999999998</v>
      </c>
      <c r="S140" s="238" t="str">
        <f>IF('Crisis Indicator Data'!I137="x","x",IF('Crisis Indicator Data'!I137=0,0,IF(LOG('Crisis Indicator Data'!I137)&lt;S$4,0,IF(LOG('Crisis Indicator Data'!I137)&gt;S$3,5,ROUND(5-(S$3-LOG('Crisis Indicator Data'!I137))/(S$3-S$4)*5,1)))))</f>
        <v>x</v>
      </c>
      <c r="T140" s="143" t="str">
        <f>IF('Crisis Indicator Data'!H137="x","x",IF('Crisis Indicator Data'!I137="x","x",'Crisis Indicator Data'!I137/'Crisis Indicator Data'!H137))</f>
        <v>x</v>
      </c>
      <c r="U140" s="238" t="str">
        <f t="shared" si="59"/>
        <v>x</v>
      </c>
      <c r="V140" s="238" t="str">
        <f t="shared" si="60"/>
        <v>x</v>
      </c>
      <c r="W140" s="238">
        <f>IF('Crisis Indicator Data'!L137="x","x",IF('Crisis Indicator Data'!L137=0,0,IF(LOG('Crisis Indicator Data'!L137)&lt;W$4,0,IF(LOG('Crisis Indicator Data'!L137)&gt;W$3,5,ROUND(5-(W$3-LOG('Crisis Indicator Data'!L137))/(W$3-W$4)*5,1)))))</f>
        <v>1.1000000000000001</v>
      </c>
      <c r="X140" s="245">
        <f>IF(OR('Crisis Indicator Data'!L137="x",'Crisis Indicator Data'!H137="x"),"x",'Crisis Indicator Data'!L137/'Crisis Indicator Data'!H137)</f>
        <v>1.5789473684210527E-4</v>
      </c>
      <c r="Y140" s="238">
        <f t="shared" si="61"/>
        <v>5</v>
      </c>
      <c r="Z140" s="238">
        <f t="shared" si="62"/>
        <v>3.1</v>
      </c>
      <c r="AA140" s="238">
        <f t="shared" si="63"/>
        <v>3.1</v>
      </c>
      <c r="AB140" s="246">
        <f t="shared" si="64"/>
        <v>2.8</v>
      </c>
    </row>
    <row r="141" spans="1:28" x14ac:dyDescent="0.25">
      <c r="A141" s="147" t="str">
        <f>'Crisis Indicator Data'!A138</f>
        <v>Multiple situations in Thailand</v>
      </c>
      <c r="B141" s="148" t="str">
        <f>'Crisis Indicator Data'!B138</f>
        <v>Conflict,Displacement</v>
      </c>
      <c r="C141" s="148" t="str">
        <f>'Crisis Indicator Data'!C138</f>
        <v>THA001</v>
      </c>
      <c r="D141" s="148" t="str">
        <f>'Crisis Indicator Data'!D138</f>
        <v>Thailand</v>
      </c>
      <c r="E141" s="149" t="str">
        <f>'Crisis Indicator Data'!E138</f>
        <v>THA</v>
      </c>
      <c r="F141" s="244">
        <f>IF('Crisis Indicator Data'!F138="x","x",IF(LOG('Crisis Indicator Data'!F138)&lt;F$4,0,IF(LOG('Crisis Indicator Data'!F138)&gt;F$3,5,ROUND(5-(F$3-LOG('Crisis Indicator Data'!F138))/(F$3-F$4)*5,1))))</f>
        <v>2.5</v>
      </c>
      <c r="G141" s="143">
        <f>IF('Crisis Indicator Data'!F138="x","x",IF(LEN(E141)&gt;3,('Crisis Indicator Data'!F138/VLOOKUP('Impact of the crisis'!$C141,'Regional Crises'!$B$1:$R$66,4,FALSE)),'Crisis Indicator Data'!F138/VLOOKUP('Impact of the crisis'!$E141,'Country Indicator Data'!$B$4:$P$300,15,FALSE)))</f>
        <v>5.9390475444811998E-2</v>
      </c>
      <c r="H141" s="238">
        <f t="shared" si="52"/>
        <v>0.2</v>
      </c>
      <c r="I141" s="238">
        <f t="shared" si="53"/>
        <v>1.35</v>
      </c>
      <c r="J141" s="238">
        <f>IF('Crisis Indicator Data'!G138="x","x",IF(LOG('Crisis Indicator Data'!G138)&lt;J$4,0,IF(LOG('Crisis Indicator Data'!G138)&gt;J$3,5,ROUND(5-(J$3-LOG('Crisis Indicator Data'!G138))/(J$3-J$4)*5,1))))</f>
        <v>1.9</v>
      </c>
      <c r="K141" s="143">
        <f>IF('Crisis Indicator Data'!G138="x","x",IF(LEN(E141)&gt;3,('Crisis Indicator Data'!G138/VLOOKUP('Impact of the crisis'!$C141,'Regional Crises'!$B$1:$R$66,5,FALSE)),'Crisis Indicator Data'!G138/VLOOKUP('Impact of the crisis'!$E141,'Country Indicator Data'!$B$4:$P$300,14,FALSE)))</f>
        <v>5.9488399762046403E-2</v>
      </c>
      <c r="L141" s="238">
        <f t="shared" si="54"/>
        <v>0.2</v>
      </c>
      <c r="M141" s="238">
        <f t="shared" si="55"/>
        <v>1.05</v>
      </c>
      <c r="N141" s="238">
        <f t="shared" si="56"/>
        <v>1.2</v>
      </c>
      <c r="O141" s="238">
        <f>IF('Crisis Indicator Data'!H138="x","x",IF('Crisis Indicator Data'!H138=0,0,IF(LOG('Crisis Indicator Data'!H138)&lt;O$4,0,IF(LOG('Crisis Indicator Data'!H138)&gt;O$3,5,ROUND(5-(O$3-LOG('Crisis Indicator Data'!H138))/(O$3-O$4)*5,1)))))</f>
        <v>0.8</v>
      </c>
      <c r="P141" s="143">
        <f>IF('Crisis Indicator Data'!H138="x","x",'Crisis Indicator Data'!H138/'Crisis Indicator Data'!G138)</f>
        <v>2.394736842105263E-2</v>
      </c>
      <c r="Q141" s="238">
        <f t="shared" si="57"/>
        <v>0.1</v>
      </c>
      <c r="R141" s="238">
        <f t="shared" si="58"/>
        <v>0.45</v>
      </c>
      <c r="S141" s="238">
        <f>IF('Crisis Indicator Data'!I138="x","x",IF('Crisis Indicator Data'!I138=0,0,IF(LOG('Crisis Indicator Data'!I138)&lt;S$4,0,IF(LOG('Crisis Indicator Data'!I138)&gt;S$3,5,ROUND(5-(S$3-LOG('Crisis Indicator Data'!I138))/(S$3-S$4)*5,1)))))</f>
        <v>2.8</v>
      </c>
      <c r="T141" s="143">
        <f>IF('Crisis Indicator Data'!H138="x","x",IF('Crisis Indicator Data'!I138="x","x",'Crisis Indicator Data'!I138/'Crisis Indicator Data'!H138))</f>
        <v>1</v>
      </c>
      <c r="U141" s="238">
        <f t="shared" si="59"/>
        <v>5</v>
      </c>
      <c r="V141" s="238">
        <f t="shared" si="60"/>
        <v>3.9</v>
      </c>
      <c r="W141" s="238">
        <f>IF('Crisis Indicator Data'!L138="x","x",IF('Crisis Indicator Data'!L138=0,0,IF(LOG('Crisis Indicator Data'!L138)&lt;W$4,0,IF(LOG('Crisis Indicator Data'!L138)&gt;W$3,5,ROUND(5-(W$3-LOG('Crisis Indicator Data'!L138))/(W$3-W$4)*5,1)))))</f>
        <v>2</v>
      </c>
      <c r="X141" s="245">
        <f>IF(OR('Crisis Indicator Data'!L138="x",'Crisis Indicator Data'!H138="x"),"x",'Crisis Indicator Data'!L138/'Crisis Indicator Data'!H138)</f>
        <v>2.9670329670329669E-4</v>
      </c>
      <c r="Y141" s="238">
        <f t="shared" si="61"/>
        <v>5</v>
      </c>
      <c r="Z141" s="238">
        <f t="shared" si="62"/>
        <v>3.5</v>
      </c>
      <c r="AA141" s="238">
        <f t="shared" si="63"/>
        <v>3.7</v>
      </c>
      <c r="AB141" s="246">
        <f t="shared" si="64"/>
        <v>2.4</v>
      </c>
    </row>
    <row r="142" spans="1:28" x14ac:dyDescent="0.25">
      <c r="A142" s="147" t="str">
        <f>'Crisis Indicator Data'!A139</f>
        <v xml:space="preserve">Conflict in southern Thailand </v>
      </c>
      <c r="B142" s="148" t="str">
        <f>'Crisis Indicator Data'!B139</f>
        <v>Conflict</v>
      </c>
      <c r="C142" s="148" t="str">
        <f>'Crisis Indicator Data'!C139</f>
        <v>THA002</v>
      </c>
      <c r="D142" s="148" t="str">
        <f>'Crisis Indicator Data'!D139</f>
        <v>Thailand</v>
      </c>
      <c r="E142" s="149" t="str">
        <f>'Crisis Indicator Data'!E139</f>
        <v>THA</v>
      </c>
      <c r="F142" s="244">
        <f>IF('Crisis Indicator Data'!F139="x","x",IF(LOG('Crisis Indicator Data'!F139)&lt;F$4,0,IF(LOG('Crisis Indicator Data'!F139)&gt;F$3,5,ROUND(5-(F$3-LOG('Crisis Indicator Data'!F139))/(F$3-F$4)*5,1))))</f>
        <v>2.1</v>
      </c>
      <c r="G142" s="143">
        <f>IF('Crisis Indicator Data'!F139="x","x",IF(LEN(E142)&gt;3,('Crisis Indicator Data'!F139/VLOOKUP('Impact of the crisis'!$C142,'Regional Crises'!$B$1:$R$66,4,FALSE)),'Crisis Indicator Data'!F139/VLOOKUP('Impact of the crisis'!$E142,'Country Indicator Data'!$B$4:$P$300,15,FALSE)))</f>
        <v>3.5878564857405704E-2</v>
      </c>
      <c r="H142" s="238">
        <f t="shared" si="52"/>
        <v>0.1</v>
      </c>
      <c r="I142" s="238">
        <f t="shared" si="53"/>
        <v>1.1000000000000001</v>
      </c>
      <c r="J142" s="238">
        <f>IF('Crisis Indicator Data'!G139="x","x",IF(LOG('Crisis Indicator Data'!G139)&lt;J$4,0,IF(LOG('Crisis Indicator Data'!G139)&gt;J$3,5,ROUND(5-(J$3-LOG('Crisis Indicator Data'!G139))/(J$3-J$4)*5,1))))</f>
        <v>1.8</v>
      </c>
      <c r="K142" s="143">
        <f>IF('Crisis Indicator Data'!G139="x","x",IF(LEN(E142)&gt;3,('Crisis Indicator Data'!G139/VLOOKUP('Impact of the crisis'!$C142,'Regional Crises'!$B$1:$R$66,5,FALSE)),'Crisis Indicator Data'!G139/VLOOKUP('Impact of the crisis'!$E142,'Country Indicator Data'!$B$4:$P$300,14,FALSE)))</f>
        <v>5.4134443783462223E-2</v>
      </c>
      <c r="L142" s="238">
        <f t="shared" si="54"/>
        <v>0.2</v>
      </c>
      <c r="M142" s="238">
        <f t="shared" si="55"/>
        <v>1</v>
      </c>
      <c r="N142" s="238">
        <f t="shared" si="56"/>
        <v>1.1000000000000001</v>
      </c>
      <c r="O142" s="238" t="str">
        <f>IF('Crisis Indicator Data'!H139="x","x",IF('Crisis Indicator Data'!H139=0,0,IF(LOG('Crisis Indicator Data'!H139)&lt;O$4,0,IF(LOG('Crisis Indicator Data'!H139)&gt;O$3,5,ROUND(5-(O$3-LOG('Crisis Indicator Data'!H139))/(O$3-O$4)*5,1)))))</f>
        <v>x</v>
      </c>
      <c r="P142" s="143" t="str">
        <f>IF('Crisis Indicator Data'!H139="x","x",'Crisis Indicator Data'!H139/'Crisis Indicator Data'!G139)</f>
        <v>x</v>
      </c>
      <c r="Q142" s="238" t="str">
        <f t="shared" si="57"/>
        <v>x</v>
      </c>
      <c r="R142" s="238" t="str">
        <f t="shared" si="58"/>
        <v>x</v>
      </c>
      <c r="S142" s="238" t="str">
        <f>IF('Crisis Indicator Data'!I139="x","x",IF('Crisis Indicator Data'!I139=0,0,IF(LOG('Crisis Indicator Data'!I139)&lt;S$4,0,IF(LOG('Crisis Indicator Data'!I139)&gt;S$3,5,ROUND(5-(S$3-LOG('Crisis Indicator Data'!I139))/(S$3-S$4)*5,1)))))</f>
        <v>x</v>
      </c>
      <c r="T142" s="143" t="str">
        <f>IF('Crisis Indicator Data'!H139="x","x",IF('Crisis Indicator Data'!I139="x","x",'Crisis Indicator Data'!I139/'Crisis Indicator Data'!H139))</f>
        <v>x</v>
      </c>
      <c r="U142" s="238" t="str">
        <f t="shared" si="59"/>
        <v>x</v>
      </c>
      <c r="V142" s="238" t="str">
        <f t="shared" si="60"/>
        <v>x</v>
      </c>
      <c r="W142" s="238">
        <f>IF('Crisis Indicator Data'!L139="x","x",IF('Crisis Indicator Data'!L139=0,0,IF(LOG('Crisis Indicator Data'!L139)&lt;W$4,0,IF(LOG('Crisis Indicator Data'!L139)&gt;W$3,5,ROUND(5-(W$3-LOG('Crisis Indicator Data'!L139))/(W$3-W$4)*5,1)))))</f>
        <v>2</v>
      </c>
      <c r="X142" s="245" t="str">
        <f>IF(OR('Crisis Indicator Data'!L139="x",'Crisis Indicator Data'!H139="x"),"x",'Crisis Indicator Data'!L139/'Crisis Indicator Data'!H139)</f>
        <v>x</v>
      </c>
      <c r="Y142" s="238" t="str">
        <f t="shared" si="61"/>
        <v>x</v>
      </c>
      <c r="Z142" s="238">
        <f t="shared" si="62"/>
        <v>2</v>
      </c>
      <c r="AA142" s="238">
        <f t="shared" si="63"/>
        <v>2</v>
      </c>
      <c r="AB142" s="246">
        <f t="shared" si="64"/>
        <v>2</v>
      </c>
    </row>
    <row r="143" spans="1:28" x14ac:dyDescent="0.25">
      <c r="A143" s="147" t="str">
        <f>'Crisis Indicator Data'!A140</f>
        <v>Myanmar refugees in Thailand</v>
      </c>
      <c r="B143" s="148" t="str">
        <f>'Crisis Indicator Data'!B140</f>
        <v>Conflict</v>
      </c>
      <c r="C143" s="148" t="str">
        <f>'Crisis Indicator Data'!C140</f>
        <v>THA003</v>
      </c>
      <c r="D143" s="148" t="str">
        <f>'Crisis Indicator Data'!D140</f>
        <v>Thailand</v>
      </c>
      <c r="E143" s="149" t="str">
        <f>'Crisis Indicator Data'!E140</f>
        <v>THA</v>
      </c>
      <c r="F143" s="244">
        <f>IF('Crisis Indicator Data'!F140="x","x",IF(LOG('Crisis Indicator Data'!F140)&lt;F$4,0,IF(LOG('Crisis Indicator Data'!F140)&gt;F$3,5,ROUND(5-(F$3-LOG('Crisis Indicator Data'!F140))/(F$3-F$4)*5,1))))</f>
        <v>1.8</v>
      </c>
      <c r="G143" s="143">
        <f>IF('Crisis Indicator Data'!F140="x","x",IF(LEN(E143)&gt;3,('Crisis Indicator Data'!F140/VLOOKUP('Impact of the crisis'!$C143,'Regional Crises'!$B$1:$R$66,4,FALSE)),'Crisis Indicator Data'!F140/VLOOKUP('Impact of the crisis'!$E143,'Country Indicator Data'!$B$4:$P$300,15,FALSE)))</f>
        <v>2.3511910587406291E-2</v>
      </c>
      <c r="H143" s="238">
        <f t="shared" si="52"/>
        <v>0</v>
      </c>
      <c r="I143" s="238">
        <f t="shared" si="53"/>
        <v>0.9</v>
      </c>
      <c r="J143" s="238">
        <f>IF('Crisis Indicator Data'!G140="x","x",IF(LOG('Crisis Indicator Data'!G140)&lt;J$4,0,IF(LOG('Crisis Indicator Data'!G140)&gt;J$3,5,ROUND(5-(J$3-LOG('Crisis Indicator Data'!G140))/(J$3-J$4)*5,1))))</f>
        <v>0</v>
      </c>
      <c r="K143" s="143">
        <f>IF('Crisis Indicator Data'!G140="x","x",IF(LEN(E143)&gt;3,('Crisis Indicator Data'!G140/VLOOKUP('Impact of the crisis'!$C143,'Regional Crises'!$B$1:$R$66,5,FALSE)),'Crisis Indicator Data'!G140/VLOOKUP('Impact of the crisis'!$E143,'Country Indicator Data'!$B$4:$P$300,14,FALSE)))</f>
        <v>5.353955978584176E-3</v>
      </c>
      <c r="L143" s="238">
        <f t="shared" si="54"/>
        <v>0</v>
      </c>
      <c r="M143" s="238">
        <f t="shared" si="55"/>
        <v>0</v>
      </c>
      <c r="N143" s="238">
        <f t="shared" si="56"/>
        <v>0.5</v>
      </c>
      <c r="O143" s="238">
        <f>IF('Crisis Indicator Data'!H140="x","x",IF('Crisis Indicator Data'!H140=0,0,IF(LOG('Crisis Indicator Data'!H140)&lt;O$4,0,IF(LOG('Crisis Indicator Data'!H140)&gt;O$3,5,ROUND(5-(O$3-LOG('Crisis Indicator Data'!H140))/(O$3-O$4)*5,1)))))</f>
        <v>0.8</v>
      </c>
      <c r="P143" s="143">
        <f>IF('Crisis Indicator Data'!H140="x","x",'Crisis Indicator Data'!H140/'Crisis Indicator Data'!G140)</f>
        <v>0.26608187134502925</v>
      </c>
      <c r="Q143" s="238">
        <f t="shared" si="57"/>
        <v>1.3</v>
      </c>
      <c r="R143" s="238">
        <f t="shared" si="58"/>
        <v>1.05</v>
      </c>
      <c r="S143" s="238">
        <f>IF('Crisis Indicator Data'!I140="x","x",IF('Crisis Indicator Data'!I140=0,0,IF(LOG('Crisis Indicator Data'!I140)&lt;S$4,0,IF(LOG('Crisis Indicator Data'!I140)&gt;S$3,5,ROUND(5-(S$3-LOG('Crisis Indicator Data'!I140))/(S$3-S$4)*5,1)))))</f>
        <v>2.8</v>
      </c>
      <c r="T143" s="143">
        <f>IF('Crisis Indicator Data'!H140="x","x",IF('Crisis Indicator Data'!I140="x","x",'Crisis Indicator Data'!I140/'Crisis Indicator Data'!H140))</f>
        <v>1</v>
      </c>
      <c r="U143" s="238">
        <f t="shared" si="59"/>
        <v>5</v>
      </c>
      <c r="V143" s="238">
        <f t="shared" si="60"/>
        <v>3.9</v>
      </c>
      <c r="W143" s="238" t="str">
        <f>IF('Crisis Indicator Data'!L140="x","x",IF('Crisis Indicator Data'!L140=0,0,IF(LOG('Crisis Indicator Data'!L140)&lt;W$4,0,IF(LOG('Crisis Indicator Data'!L140)&gt;W$3,5,ROUND(5-(W$3-LOG('Crisis Indicator Data'!L140))/(W$3-W$4)*5,1)))))</f>
        <v>x</v>
      </c>
      <c r="X143" s="245" t="str">
        <f>IF(OR('Crisis Indicator Data'!L140="x",'Crisis Indicator Data'!H140="x"),"x",'Crisis Indicator Data'!L140/'Crisis Indicator Data'!H140)</f>
        <v>x</v>
      </c>
      <c r="Y143" s="238" t="str">
        <f t="shared" si="61"/>
        <v>x</v>
      </c>
      <c r="Z143" s="238" t="str">
        <f t="shared" si="62"/>
        <v>x</v>
      </c>
      <c r="AA143" s="238">
        <f t="shared" si="63"/>
        <v>3.9</v>
      </c>
      <c r="AB143" s="246">
        <f t="shared" si="64"/>
        <v>2.8</v>
      </c>
    </row>
    <row r="144" spans="1:28" x14ac:dyDescent="0.25">
      <c r="A144" s="150" t="str">
        <f>'Crisis Indicator Data'!A141</f>
        <v>Venezuelan refugees in Trinidad and Tobago</v>
      </c>
      <c r="B144" s="151" t="str">
        <f>'Crisis Indicator Data'!B141</f>
        <v>Displacement</v>
      </c>
      <c r="C144" s="151" t="str">
        <f>'Crisis Indicator Data'!C141</f>
        <v>TTO002</v>
      </c>
      <c r="D144" s="151" t="str">
        <f>'Crisis Indicator Data'!D141</f>
        <v>Trinidad and Tobago</v>
      </c>
      <c r="E144" s="152" t="str">
        <f>'Crisis Indicator Data'!E141</f>
        <v>TTO</v>
      </c>
      <c r="F144" s="244">
        <f>IF('Crisis Indicator Data'!F141="x","x",IF(LOG('Crisis Indicator Data'!F141)&lt;F$4,0,IF(LOG('Crisis Indicator Data'!F141)&gt;F$3,5,ROUND(5-(F$3-LOG('Crisis Indicator Data'!F141))/(F$3-F$4)*5,1))))</f>
        <v>1.2</v>
      </c>
      <c r="G144" s="143">
        <f>IF('Crisis Indicator Data'!F141="x","x",IF(LEN(E144)&gt;3,('Crisis Indicator Data'!F141/VLOOKUP('Impact of the crisis'!$C144,'Regional Crises'!$B$1:$R$66,4,FALSE)),'Crisis Indicator Data'!F141/VLOOKUP('Impact of the crisis'!$E144,'Country Indicator Data'!$B$4:$P$300,15,FALSE)))</f>
        <v>1</v>
      </c>
      <c r="H144" s="238">
        <f t="shared" si="52"/>
        <v>5</v>
      </c>
      <c r="I144" s="238">
        <f t="shared" si="53"/>
        <v>3.1</v>
      </c>
      <c r="J144" s="238">
        <f>IF('Crisis Indicator Data'!G141="x","x",IF(LOG('Crisis Indicator Data'!G141)&lt;J$4,0,IF(LOG('Crisis Indicator Data'!G141)&gt;J$3,5,ROUND(5-(J$3-LOG('Crisis Indicator Data'!G141))/(J$3-J$4)*5,1))))</f>
        <v>0.5</v>
      </c>
      <c r="K144" s="143">
        <f>IF('Crisis Indicator Data'!G141="x","x",IF(LEN(E144)&gt;3,('Crisis Indicator Data'!G141/VLOOKUP('Impact of the crisis'!$C144,'Regional Crises'!$B$1:$R$66,5,FALSE)),'Crisis Indicator Data'!G141/VLOOKUP('Impact of the crisis'!$E144,'Country Indicator Data'!$B$4:$P$300,14,FALSE)))</f>
        <v>1</v>
      </c>
      <c r="L144" s="238">
        <f t="shared" si="54"/>
        <v>5</v>
      </c>
      <c r="M144" s="238">
        <f t="shared" si="55"/>
        <v>2.75</v>
      </c>
      <c r="N144" s="238">
        <f t="shared" si="56"/>
        <v>2.9</v>
      </c>
      <c r="O144" s="238">
        <f>IF('Crisis Indicator Data'!H141="x","x",IF('Crisis Indicator Data'!H141=0,0,IF(LOG('Crisis Indicator Data'!H141)&lt;O$4,0,IF(LOG('Crisis Indicator Data'!H141)&gt;O$3,5,ROUND(5-(O$3-LOG('Crisis Indicator Data'!H141))/(O$3-O$4)*5,1)))))</f>
        <v>1.4</v>
      </c>
      <c r="P144" s="143">
        <f>IF('Crisis Indicator Data'!H141="x","x",'Crisis Indicator Data'!H141/'Crisis Indicator Data'!G141)</f>
        <v>0.1511047754811119</v>
      </c>
      <c r="Q144" s="238">
        <f t="shared" si="57"/>
        <v>0.7</v>
      </c>
      <c r="R144" s="238">
        <f t="shared" si="58"/>
        <v>1.0499999999999998</v>
      </c>
      <c r="S144" s="238">
        <f>IF('Crisis Indicator Data'!I141="x","x",IF('Crisis Indicator Data'!I141=0,0,IF(LOG('Crisis Indicator Data'!I141)&lt;S$4,0,IF(LOG('Crisis Indicator Data'!I141)&gt;S$3,5,ROUND(5-(S$3-LOG('Crisis Indicator Data'!I141))/(S$3-S$4)*5,1)))))</f>
        <v>2.2000000000000002</v>
      </c>
      <c r="T144" s="143">
        <f>IF('Crisis Indicator Data'!H141="x","x",IF('Crisis Indicator Data'!I141="x","x",'Crisis Indicator Data'!I141/'Crisis Indicator Data'!H141))</f>
        <v>0.16037735849056603</v>
      </c>
      <c r="U144" s="238">
        <f t="shared" si="59"/>
        <v>5</v>
      </c>
      <c r="V144" s="238">
        <f t="shared" si="60"/>
        <v>3.6</v>
      </c>
      <c r="W144" s="238">
        <f>IF('Crisis Indicator Data'!L141="x","x",IF('Crisis Indicator Data'!L141=0,0,IF(LOG('Crisis Indicator Data'!L141)&lt;W$4,0,IF(LOG('Crisis Indicator Data'!L141)&gt;W$3,5,ROUND(5-(W$3-LOG('Crisis Indicator Data'!L141))/(W$3-W$4)*5,1)))))</f>
        <v>3.1</v>
      </c>
      <c r="X144" s="245">
        <f>IF(OR('Crisis Indicator Data'!L141="x",'Crisis Indicator Data'!H141="x"),"x",'Crisis Indicator Data'!L141/'Crisis Indicator Data'!H141)</f>
        <v>7.5000000000000002E-4</v>
      </c>
      <c r="Y144" s="238">
        <f t="shared" si="61"/>
        <v>5</v>
      </c>
      <c r="Z144" s="238">
        <f t="shared" si="62"/>
        <v>4.0999999999999996</v>
      </c>
      <c r="AA144" s="238">
        <f t="shared" si="63"/>
        <v>3.9</v>
      </c>
      <c r="AB144" s="246">
        <f t="shared" si="64"/>
        <v>2.8</v>
      </c>
    </row>
    <row r="145" spans="1:28" x14ac:dyDescent="0.25">
      <c r="A145" s="150" t="str">
        <f>'Crisis Indicator Data'!A142</f>
        <v>Mixed migration flows in Tunisia</v>
      </c>
      <c r="B145" s="151" t="str">
        <f>'Crisis Indicator Data'!B142</f>
        <v>Displacement</v>
      </c>
      <c r="C145" s="151" t="str">
        <f>'Crisis Indicator Data'!C142</f>
        <v>TUN002</v>
      </c>
      <c r="D145" s="151" t="str">
        <f>'Crisis Indicator Data'!D142</f>
        <v>Tunisia</v>
      </c>
      <c r="E145" s="152" t="str">
        <f>'Crisis Indicator Data'!E142</f>
        <v>TUN</v>
      </c>
      <c r="F145" s="244">
        <f>IF('Crisis Indicator Data'!F142="x","x",IF(LOG('Crisis Indicator Data'!F142)&lt;F$4,0,IF(LOG('Crisis Indicator Data'!F142)&gt;F$3,5,ROUND(5-(F$3-LOG('Crisis Indicator Data'!F142))/(F$3-F$4)*5,1))))</f>
        <v>3.7</v>
      </c>
      <c r="G145" s="143">
        <f>IF('Crisis Indicator Data'!F142="x","x",IF(LEN(E145)&gt;3,('Crisis Indicator Data'!F142/VLOOKUP('Impact of the crisis'!$C145,'Regional Crises'!$B$1:$R$66,4,FALSE)),'Crisis Indicator Data'!F142/VLOOKUP('Impact of the crisis'!$E145,'Country Indicator Data'!$B$4:$P$300,15,FALSE)))</f>
        <v>1.0531024716786819</v>
      </c>
      <c r="H145" s="238">
        <f t="shared" si="52"/>
        <v>5</v>
      </c>
      <c r="I145" s="238">
        <f t="shared" si="53"/>
        <v>4.3499999999999996</v>
      </c>
      <c r="J145" s="238">
        <f>IF('Crisis Indicator Data'!G142="x","x",IF(LOG('Crisis Indicator Data'!G142)&lt;J$4,0,IF(LOG('Crisis Indicator Data'!G142)&gt;J$3,5,ROUND(5-(J$3-LOG('Crisis Indicator Data'!G142))/(J$3-J$4)*5,1))))</f>
        <v>3.6</v>
      </c>
      <c r="K145" s="143">
        <f>IF('Crisis Indicator Data'!G142="x","x",IF(LEN(E145)&gt;3,('Crisis Indicator Data'!G142/VLOOKUP('Impact of the crisis'!$C145,'Regional Crises'!$B$1:$R$66,5,FALSE)),'Crisis Indicator Data'!G142/VLOOKUP('Impact of the crisis'!$E145,'Country Indicator Data'!$B$4:$P$300,14,FALSE)))</f>
        <v>1</v>
      </c>
      <c r="L145" s="238">
        <f t="shared" si="54"/>
        <v>5</v>
      </c>
      <c r="M145" s="238">
        <f t="shared" si="55"/>
        <v>4.3</v>
      </c>
      <c r="N145" s="238">
        <f t="shared" si="56"/>
        <v>4.3</v>
      </c>
      <c r="O145" s="238">
        <f>IF('Crisis Indicator Data'!H142="x","x",IF('Crisis Indicator Data'!H142=0,0,IF(LOG('Crisis Indicator Data'!H142)&lt;O$4,0,IF(LOG('Crisis Indicator Data'!H142)&gt;O$3,5,ROUND(5-(O$3-LOG('Crisis Indicator Data'!H142))/(O$3-O$4)*5,1)))))</f>
        <v>0</v>
      </c>
      <c r="P145" s="143">
        <f>IF('Crisis Indicator Data'!H142="x","x",'Crisis Indicator Data'!H142/'Crisis Indicator Data'!G142)</f>
        <v>8.8638195004029014E-4</v>
      </c>
      <c r="Q145" s="238">
        <f t="shared" si="57"/>
        <v>0</v>
      </c>
      <c r="R145" s="238">
        <f t="shared" si="58"/>
        <v>0</v>
      </c>
      <c r="S145" s="238">
        <f>IF('Crisis Indicator Data'!I142="x","x",IF('Crisis Indicator Data'!I142=0,0,IF(LOG('Crisis Indicator Data'!I142)&lt;S$4,0,IF(LOG('Crisis Indicator Data'!I142)&gt;S$3,5,ROUND(5-(S$3-LOG('Crisis Indicator Data'!I142))/(S$3-S$4)*5,1)))))</f>
        <v>1.5</v>
      </c>
      <c r="T145" s="143">
        <f>IF('Crisis Indicator Data'!H142="x","x",IF('Crisis Indicator Data'!I142="x","x",'Crisis Indicator Data'!I142/'Crisis Indicator Data'!H142))</f>
        <v>1</v>
      </c>
      <c r="U145" s="238">
        <f t="shared" si="59"/>
        <v>5</v>
      </c>
      <c r="V145" s="238">
        <f t="shared" si="60"/>
        <v>3.3</v>
      </c>
      <c r="W145" s="238">
        <f>IF('Crisis Indicator Data'!L142="x","x",IF('Crisis Indicator Data'!L142=0,0,IF(LOG('Crisis Indicator Data'!L142)&lt;W$4,0,IF(LOG('Crisis Indicator Data'!L142)&gt;W$3,5,ROUND(5-(W$3-LOG('Crisis Indicator Data'!L142))/(W$3-W$4)*5,1)))))</f>
        <v>4</v>
      </c>
      <c r="X145" s="245">
        <f>IF(OR('Crisis Indicator Data'!L142="x",'Crisis Indicator Data'!H142="x"),"x",'Crisis Indicator Data'!L142/'Crisis Indicator Data'!H142)</f>
        <v>5.3999999999999999E-2</v>
      </c>
      <c r="Y145" s="238">
        <f t="shared" si="61"/>
        <v>5</v>
      </c>
      <c r="Z145" s="238">
        <f t="shared" si="62"/>
        <v>4.5</v>
      </c>
      <c r="AA145" s="238">
        <f t="shared" si="63"/>
        <v>4</v>
      </c>
      <c r="AB145" s="246">
        <f t="shared" si="64"/>
        <v>2.5</v>
      </c>
    </row>
    <row r="146" spans="1:28" x14ac:dyDescent="0.25">
      <c r="A146" s="150" t="str">
        <f>'Crisis Indicator Data'!A143</f>
        <v>Complex situation in Türkiye</v>
      </c>
      <c r="B146" s="151" t="str">
        <f>'Crisis Indicator Data'!B143</f>
        <v>Displacement,Conflict</v>
      </c>
      <c r="C146" s="151" t="str">
        <f>'Crisis Indicator Data'!C143</f>
        <v>TUR001</v>
      </c>
      <c r="D146" s="151" t="str">
        <f>'Crisis Indicator Data'!D143</f>
        <v>Türkiye</v>
      </c>
      <c r="E146" s="152" t="str">
        <f>'Crisis Indicator Data'!E143</f>
        <v>TUR</v>
      </c>
      <c r="F146" s="244">
        <f>IF('Crisis Indicator Data'!F143="x","x",IF(LOG('Crisis Indicator Data'!F143)&lt;F$4,0,IF(LOG('Crisis Indicator Data'!F143)&gt;F$3,5,ROUND(5-(F$3-LOG('Crisis Indicator Data'!F143))/(F$3-F$4)*5,1))))</f>
        <v>4.3</v>
      </c>
      <c r="G146" s="143">
        <f>IF('Crisis Indicator Data'!F143="x","x",IF(LEN(E146)&gt;3,('Crisis Indicator Data'!F143/VLOOKUP('Impact of the crisis'!$C146,'Regional Crises'!$B$1:$R$66,4,FALSE)),'Crisis Indicator Data'!F143/VLOOKUP('Impact of the crisis'!$E146,'Country Indicator Data'!$B$4:$P$300,15,FALSE)))</f>
        <v>0.4847667060795447</v>
      </c>
      <c r="H146" s="238">
        <f t="shared" si="52"/>
        <v>2.4</v>
      </c>
      <c r="I146" s="238">
        <f t="shared" si="53"/>
        <v>3.3499999999999996</v>
      </c>
      <c r="J146" s="238">
        <f>IF('Crisis Indicator Data'!G143="x","x",IF(LOG('Crisis Indicator Data'!G143)&lt;J$4,0,IF(LOG('Crisis Indicator Data'!G143)&gt;J$3,5,ROUND(5-(J$3-LOG('Crisis Indicator Data'!G143))/(J$3-J$4)*5,1))))</f>
        <v>5</v>
      </c>
      <c r="K146" s="143">
        <f>IF('Crisis Indicator Data'!G143="x","x",IF(LEN(E146)&gt;3,('Crisis Indicator Data'!G143/VLOOKUP('Impact of the crisis'!$C146,'Regional Crises'!$B$1:$R$66,5,FALSE)),'Crisis Indicator Data'!G143/VLOOKUP('Impact of the crisis'!$E146,'Country Indicator Data'!$B$4:$P$300,14,FALSE)))</f>
        <v>1.0201545100713756</v>
      </c>
      <c r="L146" s="238">
        <f t="shared" si="54"/>
        <v>5</v>
      </c>
      <c r="M146" s="238">
        <f t="shared" si="55"/>
        <v>5</v>
      </c>
      <c r="N146" s="238">
        <f t="shared" si="56"/>
        <v>4.3</v>
      </c>
      <c r="O146" s="238">
        <f>IF('Crisis Indicator Data'!H143="x","x",IF('Crisis Indicator Data'!H143=0,0,IF(LOG('Crisis Indicator Data'!H143)&lt;O$4,0,IF(LOG('Crisis Indicator Data'!H143)&gt;O$3,5,ROUND(5-(O$3-LOG('Crisis Indicator Data'!H143))/(O$3-O$4)*5,1)))))</f>
        <v>4.7</v>
      </c>
      <c r="P146" s="143">
        <f>IF('Crisis Indicator Data'!H143="x","x",'Crisis Indicator Data'!H143/'Crisis Indicator Data'!G143)</f>
        <v>0.24051085215025877</v>
      </c>
      <c r="Q146" s="238">
        <f t="shared" si="57"/>
        <v>1.2</v>
      </c>
      <c r="R146" s="238">
        <f t="shared" si="58"/>
        <v>2.95</v>
      </c>
      <c r="S146" s="238">
        <f>IF('Crisis Indicator Data'!I143="x","x",IF('Crisis Indicator Data'!I143=0,0,IF(LOG('Crisis Indicator Data'!I143)&lt;S$4,0,IF(LOG('Crisis Indicator Data'!I143)&gt;S$3,5,ROUND(5-(S$3-LOG('Crisis Indicator Data'!I143))/(S$3-S$4)*5,1)))))</f>
        <v>5</v>
      </c>
      <c r="T146" s="143">
        <f>IF('Crisis Indicator Data'!H143="x","x",IF('Crisis Indicator Data'!I143="x","x",'Crisis Indicator Data'!I143/'Crisis Indicator Data'!H143))</f>
        <v>0.18527748490367105</v>
      </c>
      <c r="U146" s="238">
        <f t="shared" si="59"/>
        <v>5</v>
      </c>
      <c r="V146" s="238">
        <f t="shared" si="60"/>
        <v>5</v>
      </c>
      <c r="W146" s="238">
        <f>IF('Crisis Indicator Data'!L143="x","x",IF('Crisis Indicator Data'!L143=0,0,IF(LOG('Crisis Indicator Data'!L143)&lt;W$4,0,IF(LOG('Crisis Indicator Data'!L143)&gt;W$3,5,ROUND(5-(W$3-LOG('Crisis Indicator Data'!L143))/(W$3-W$4)*5,1)))))</f>
        <v>3</v>
      </c>
      <c r="X146" s="245">
        <f>IF(OR('Crisis Indicator Data'!L143="x",'Crisis Indicator Data'!H143="x"),"x",'Crisis Indicator Data'!L143/'Crisis Indicator Data'!H143)</f>
        <v>5.9906067286494775E-6</v>
      </c>
      <c r="Y146" s="238">
        <f t="shared" si="61"/>
        <v>0.3</v>
      </c>
      <c r="Z146" s="238">
        <f t="shared" si="62"/>
        <v>1.7</v>
      </c>
      <c r="AA146" s="238">
        <f t="shared" si="63"/>
        <v>3.9</v>
      </c>
      <c r="AB146" s="246">
        <f t="shared" si="64"/>
        <v>3.5</v>
      </c>
    </row>
    <row r="147" spans="1:28" x14ac:dyDescent="0.25">
      <c r="A147" s="150" t="str">
        <f>'Crisis Indicator Data'!A144</f>
        <v>Syrian Refugees in Türkiye</v>
      </c>
      <c r="B147" s="151" t="str">
        <f>'Crisis Indicator Data'!B144</f>
        <v>Displacement</v>
      </c>
      <c r="C147" s="151" t="str">
        <f>'Crisis Indicator Data'!C144</f>
        <v>TUR002</v>
      </c>
      <c r="D147" s="151" t="str">
        <f>'Crisis Indicator Data'!D144</f>
        <v>Türkiye</v>
      </c>
      <c r="E147" s="152" t="str">
        <f>'Crisis Indicator Data'!E144</f>
        <v>TUR</v>
      </c>
      <c r="F147" s="244">
        <f>IF('Crisis Indicator Data'!F144="x","x",IF(LOG('Crisis Indicator Data'!F144)&lt;F$4,0,IF(LOG('Crisis Indicator Data'!F144)&gt;F$3,5,ROUND(5-(F$3-LOG('Crisis Indicator Data'!F144))/(F$3-F$4)*5,1))))</f>
        <v>3.5</v>
      </c>
      <c r="G147" s="143">
        <f>IF('Crisis Indicator Data'!F144="x","x",IF(LEN(E147)&gt;3,('Crisis Indicator Data'!F144/VLOOKUP('Impact of the crisis'!$C147,'Regional Crises'!$B$1:$R$66,4,FALSE)),'Crisis Indicator Data'!F144/VLOOKUP('Impact of the crisis'!$E147,'Country Indicator Data'!$B$4:$P$300,15,FALSE)))</f>
        <v>0.1715473669165703</v>
      </c>
      <c r="H147" s="238">
        <f t="shared" si="52"/>
        <v>0.8</v>
      </c>
      <c r="I147" s="238">
        <f t="shared" si="53"/>
        <v>2.15</v>
      </c>
      <c r="J147" s="238">
        <f>IF('Crisis Indicator Data'!G144="x","x",IF(LOG('Crisis Indicator Data'!G144)&lt;J$4,0,IF(LOG('Crisis Indicator Data'!G144)&gt;J$3,5,ROUND(5-(J$3-LOG('Crisis Indicator Data'!G144))/(J$3-J$4)*5,1))))</f>
        <v>5</v>
      </c>
      <c r="K147" s="143">
        <f>IF('Crisis Indicator Data'!G144="x","x",IF(LEN(E147)&gt;3,('Crisis Indicator Data'!G144/VLOOKUP('Impact of the crisis'!$C147,'Regional Crises'!$B$1:$R$66,5,FALSE)),'Crisis Indicator Data'!G144/VLOOKUP('Impact of the crisis'!$E147,'Country Indicator Data'!$B$4:$P$300,14,FALSE)))</f>
        <v>0.42517314770175085</v>
      </c>
      <c r="L147" s="238">
        <f t="shared" si="54"/>
        <v>2.1</v>
      </c>
      <c r="M147" s="238">
        <f t="shared" si="55"/>
        <v>3.55</v>
      </c>
      <c r="N147" s="238">
        <f t="shared" si="56"/>
        <v>2.9</v>
      </c>
      <c r="O147" s="238">
        <f>IF('Crisis Indicator Data'!H144="x","x",IF('Crisis Indicator Data'!H144=0,0,IF(LOG('Crisis Indicator Data'!H144)&lt;O$4,0,IF(LOG('Crisis Indicator Data'!H144)&gt;O$3,5,ROUND(5-(O$3-LOG('Crisis Indicator Data'!H144))/(O$3-O$4)*5,1)))))</f>
        <v>4.3</v>
      </c>
      <c r="P147" s="143">
        <f>IF('Crisis Indicator Data'!H144="x","x",'Crisis Indicator Data'!H144/'Crisis Indicator Data'!G144)</f>
        <v>0.33287239338458985</v>
      </c>
      <c r="Q147" s="238">
        <f t="shared" si="57"/>
        <v>1.6</v>
      </c>
      <c r="R147" s="238">
        <f t="shared" si="58"/>
        <v>2.95</v>
      </c>
      <c r="S147" s="238">
        <f>IF('Crisis Indicator Data'!I144="x","x",IF('Crisis Indicator Data'!I144=0,0,IF(LOG('Crisis Indicator Data'!I144)&lt;S$4,0,IF(LOG('Crisis Indicator Data'!I144)&gt;S$3,5,ROUND(5-(S$3-LOG('Crisis Indicator Data'!I144))/(S$3-S$4)*5,1)))))</f>
        <v>5</v>
      </c>
      <c r="T147" s="143">
        <f>IF('Crisis Indicator Data'!H144="x","x",IF('Crisis Indicator Data'!I144="x","x",'Crisis Indicator Data'!I144/'Crisis Indicator Data'!H144))</f>
        <v>0.29378531073446329</v>
      </c>
      <c r="U147" s="238">
        <f t="shared" si="59"/>
        <v>5</v>
      </c>
      <c r="V147" s="238">
        <f t="shared" si="60"/>
        <v>5</v>
      </c>
      <c r="W147" s="238" t="str">
        <f>IF('Crisis Indicator Data'!L144="x","x",IF('Crisis Indicator Data'!L144=0,0,IF(LOG('Crisis Indicator Data'!L144)&lt;W$4,0,IF(LOG('Crisis Indicator Data'!L144)&gt;W$3,5,ROUND(5-(W$3-LOG('Crisis Indicator Data'!L144))/(W$3-W$4)*5,1)))))</f>
        <v>x</v>
      </c>
      <c r="X147" s="245" t="str">
        <f>IF(OR('Crisis Indicator Data'!L144="x",'Crisis Indicator Data'!H144="x"),"x",'Crisis Indicator Data'!L144/'Crisis Indicator Data'!H144)</f>
        <v>x</v>
      </c>
      <c r="Y147" s="238" t="str">
        <f t="shared" si="61"/>
        <v>x</v>
      </c>
      <c r="Z147" s="238" t="str">
        <f t="shared" si="62"/>
        <v>x</v>
      </c>
      <c r="AA147" s="238">
        <f t="shared" si="63"/>
        <v>5</v>
      </c>
      <c r="AB147" s="246">
        <f t="shared" si="64"/>
        <v>4.2</v>
      </c>
    </row>
    <row r="148" spans="1:28" x14ac:dyDescent="0.25">
      <c r="A148" s="150" t="str">
        <f>'Crisis Indicator Data'!A145</f>
        <v>Mixed Migration Flows in Türkiye</v>
      </c>
      <c r="B148" s="151" t="str">
        <f>'Crisis Indicator Data'!B145</f>
        <v>Displacement</v>
      </c>
      <c r="C148" s="151" t="str">
        <f>'Crisis Indicator Data'!C145</f>
        <v>TUR003</v>
      </c>
      <c r="D148" s="151" t="str">
        <f>'Crisis Indicator Data'!D145</f>
        <v>Türkiye</v>
      </c>
      <c r="E148" s="152" t="str">
        <f>'Crisis Indicator Data'!E145</f>
        <v>TUR</v>
      </c>
      <c r="F148" s="244">
        <f>IF('Crisis Indicator Data'!F145="x","x",IF(LOG('Crisis Indicator Data'!F145)&lt;F$4,0,IF(LOG('Crisis Indicator Data'!F145)&gt;F$3,5,ROUND(5-(F$3-LOG('Crisis Indicator Data'!F145))/(F$3-F$4)*5,1))))</f>
        <v>3.7</v>
      </c>
      <c r="G148" s="143">
        <f>IF('Crisis Indicator Data'!F145="x","x",IF(LEN(E148)&gt;3,('Crisis Indicator Data'!F145/VLOOKUP('Impact of the crisis'!$C148,'Regional Crises'!$B$1:$R$66,4,FALSE)),'Crisis Indicator Data'!F145/VLOOKUP('Impact of the crisis'!$E148,'Country Indicator Data'!$B$4:$P$300,15,FALSE)))</f>
        <v>0.23063550017540896</v>
      </c>
      <c r="H148" s="238">
        <f t="shared" si="52"/>
        <v>1.1000000000000001</v>
      </c>
      <c r="I148" s="238">
        <f t="shared" si="53"/>
        <v>2.4000000000000004</v>
      </c>
      <c r="J148" s="238">
        <f>IF('Crisis Indicator Data'!G145="x","x",IF(LOG('Crisis Indicator Data'!G145)&lt;J$4,0,IF(LOG('Crisis Indicator Data'!G145)&gt;J$3,5,ROUND(5-(J$3-LOG('Crisis Indicator Data'!G145))/(J$3-J$4)*5,1))))</f>
        <v>5</v>
      </c>
      <c r="K148" s="143">
        <f>IF('Crisis Indicator Data'!G145="x","x",IF(LEN(E148)&gt;3,('Crisis Indicator Data'!G145/VLOOKUP('Impact of the crisis'!$C148,'Regional Crises'!$B$1:$R$66,5,FALSE)),'Crisis Indicator Data'!G145/VLOOKUP('Impact of the crisis'!$E148,'Country Indicator Data'!$B$4:$P$300,14,FALSE)))</f>
        <v>0.44243500346883341</v>
      </c>
      <c r="L148" s="238">
        <f t="shared" si="54"/>
        <v>2.2000000000000002</v>
      </c>
      <c r="M148" s="238">
        <f t="shared" si="55"/>
        <v>3.6</v>
      </c>
      <c r="N148" s="238">
        <f t="shared" si="56"/>
        <v>3.1</v>
      </c>
      <c r="O148" s="238">
        <f>IF('Crisis Indicator Data'!H145="x","x",IF('Crisis Indicator Data'!H145=0,0,IF(LOG('Crisis Indicator Data'!H145)&lt;O$4,0,IF(LOG('Crisis Indicator Data'!H145)&gt;O$3,5,ROUND(5-(O$3-LOG('Crisis Indicator Data'!H145))/(O$3-O$4)*5,1)))))</f>
        <v>4.0999999999999996</v>
      </c>
      <c r="P148" s="143">
        <f>IF('Crisis Indicator Data'!H145="x","x",'Crisis Indicator Data'!H145/'Crisis Indicator Data'!G145)</f>
        <v>0.23467814808908732</v>
      </c>
      <c r="Q148" s="238">
        <f t="shared" si="57"/>
        <v>1.1000000000000001</v>
      </c>
      <c r="R148" s="238">
        <f t="shared" si="58"/>
        <v>2.5999999999999996</v>
      </c>
      <c r="S148" s="238">
        <f>IF('Crisis Indicator Data'!I145="x","x",IF('Crisis Indicator Data'!I145=0,0,IF(LOG('Crisis Indicator Data'!I145)&lt;S$4,0,IF(LOG('Crisis Indicator Data'!I145)&gt;S$3,5,ROUND(5-(S$3-LOG('Crisis Indicator Data'!I145))/(S$3-S$4)*5,1)))))</f>
        <v>3.6</v>
      </c>
      <c r="T148" s="143">
        <f>IF('Crisis Indicator Data'!H145="x","x",IF('Crisis Indicator Data'!I145="x","x",'Crisis Indicator Data'!I145/'Crisis Indicator Data'!H145))</f>
        <v>3.7372593431483581E-2</v>
      </c>
      <c r="U148" s="238">
        <f t="shared" si="59"/>
        <v>1.2</v>
      </c>
      <c r="V148" s="238">
        <f t="shared" si="60"/>
        <v>2.4</v>
      </c>
      <c r="W148" s="238">
        <f>IF('Crisis Indicator Data'!L145="x","x",IF('Crisis Indicator Data'!L145=0,0,IF(LOG('Crisis Indicator Data'!L145)&lt;W$4,0,IF(LOG('Crisis Indicator Data'!L145)&gt;W$3,5,ROUND(5-(W$3-LOG('Crisis Indicator Data'!L145))/(W$3-W$4)*5,1)))))</f>
        <v>3.2</v>
      </c>
      <c r="X148" s="245">
        <f>IF(OR('Crisis Indicator Data'!L145="x",'Crisis Indicator Data'!H145="x"),"x",'Crisis Indicator Data'!L145/'Crisis Indicator Data'!H145)</f>
        <v>2.1064552661381652E-5</v>
      </c>
      <c r="Y148" s="238">
        <f t="shared" si="61"/>
        <v>1.1000000000000001</v>
      </c>
      <c r="Z148" s="238">
        <f t="shared" si="62"/>
        <v>2.2000000000000002</v>
      </c>
      <c r="AA148" s="238">
        <f t="shared" si="63"/>
        <v>2.2999999999999998</v>
      </c>
      <c r="AB148" s="246">
        <f t="shared" si="64"/>
        <v>2.5</v>
      </c>
    </row>
    <row r="149" spans="1:28" x14ac:dyDescent="0.25">
      <c r="A149" s="150" t="str">
        <f>'Crisis Indicator Data'!A146</f>
        <v>Kurdish Conflict</v>
      </c>
      <c r="B149" s="151" t="str">
        <f>'Crisis Indicator Data'!B146</f>
        <v>Conflict</v>
      </c>
      <c r="C149" s="151" t="str">
        <f>'Crisis Indicator Data'!C146</f>
        <v>TUR004</v>
      </c>
      <c r="D149" s="151" t="str">
        <f>'Crisis Indicator Data'!D146</f>
        <v>Türkiye</v>
      </c>
      <c r="E149" s="152" t="str">
        <f>'Crisis Indicator Data'!E146</f>
        <v>TUR</v>
      </c>
      <c r="F149" s="244">
        <f>IF('Crisis Indicator Data'!F146="x","x",IF(LOG('Crisis Indicator Data'!F146)&lt;F$4,0,IF(LOG('Crisis Indicator Data'!F146)&gt;F$3,5,ROUND(5-(F$3-LOG('Crisis Indicator Data'!F146))/(F$3-F$4)*5,1))))</f>
        <v>3.8</v>
      </c>
      <c r="G149" s="143">
        <f>IF('Crisis Indicator Data'!F146="x","x",IF(LEN(E149)&gt;3,('Crisis Indicator Data'!F146/VLOOKUP('Impact of the crisis'!$C149,'Regional Crises'!$B$1:$R$66,4,FALSE)),'Crisis Indicator Data'!F146/VLOOKUP('Impact of the crisis'!$E149,'Country Indicator Data'!$B$4:$P$300,15,FALSE)))</f>
        <v>0.25413120590413574</v>
      </c>
      <c r="H149" s="238">
        <f t="shared" si="52"/>
        <v>1.2</v>
      </c>
      <c r="I149" s="238">
        <f t="shared" si="53"/>
        <v>2.5</v>
      </c>
      <c r="J149" s="238">
        <f>IF('Crisis Indicator Data'!G146="x","x",IF(LOG('Crisis Indicator Data'!G146)&lt;J$4,0,IF(LOG('Crisis Indicator Data'!G146)&gt;J$3,5,ROUND(5-(J$3-LOG('Crisis Indicator Data'!G146))/(J$3-J$4)*5,1))))</f>
        <v>3.7</v>
      </c>
      <c r="K149" s="143">
        <f>IF('Crisis Indicator Data'!G146="x","x",IF(LEN(E149)&gt;3,('Crisis Indicator Data'!G146/VLOOKUP('Impact of the crisis'!$C149,'Regional Crises'!$B$1:$R$66,5,FALSE)),'Crisis Indicator Data'!G146/VLOOKUP('Impact of the crisis'!$E149,'Country Indicator Data'!$B$4:$P$300,14,FALSE)))</f>
        <v>0.15255811765812588</v>
      </c>
      <c r="L149" s="238">
        <f t="shared" si="54"/>
        <v>0.7</v>
      </c>
      <c r="M149" s="238">
        <f t="shared" si="55"/>
        <v>2.2000000000000002</v>
      </c>
      <c r="N149" s="238">
        <f t="shared" si="56"/>
        <v>2.4</v>
      </c>
      <c r="O149" s="238" t="str">
        <f>IF('Crisis Indicator Data'!H146="x","x",IF('Crisis Indicator Data'!H146=0,0,IF(LOG('Crisis Indicator Data'!H146)&lt;O$4,0,IF(LOG('Crisis Indicator Data'!H146)&gt;O$3,5,ROUND(5-(O$3-LOG('Crisis Indicator Data'!H146))/(O$3-O$4)*5,1)))))</f>
        <v>x</v>
      </c>
      <c r="P149" s="143" t="str">
        <f>IF('Crisis Indicator Data'!H146="x","x",'Crisis Indicator Data'!H146/'Crisis Indicator Data'!G146)</f>
        <v>x</v>
      </c>
      <c r="Q149" s="238" t="str">
        <f t="shared" si="57"/>
        <v>x</v>
      </c>
      <c r="R149" s="238" t="str">
        <f t="shared" si="58"/>
        <v>x</v>
      </c>
      <c r="S149" s="238" t="str">
        <f>IF('Crisis Indicator Data'!I146="x","x",IF('Crisis Indicator Data'!I146=0,0,IF(LOG('Crisis Indicator Data'!I146)&lt;S$4,0,IF(LOG('Crisis Indicator Data'!I146)&gt;S$3,5,ROUND(5-(S$3-LOG('Crisis Indicator Data'!I146))/(S$3-S$4)*5,1)))))</f>
        <v>x</v>
      </c>
      <c r="T149" s="143" t="str">
        <f>IF('Crisis Indicator Data'!H146="x","x",IF('Crisis Indicator Data'!I146="x","x",'Crisis Indicator Data'!I146/'Crisis Indicator Data'!H146))</f>
        <v>x</v>
      </c>
      <c r="U149" s="238" t="str">
        <f t="shared" si="59"/>
        <v>x</v>
      </c>
      <c r="V149" s="238" t="str">
        <f t="shared" si="60"/>
        <v>x</v>
      </c>
      <c r="W149" s="238">
        <f>IF('Crisis Indicator Data'!L146="x","x",IF('Crisis Indicator Data'!L146=0,0,IF(LOG('Crisis Indicator Data'!L146)&lt;W$4,0,IF(LOG('Crisis Indicator Data'!L146)&gt;W$3,5,ROUND(5-(W$3-LOG('Crisis Indicator Data'!L146))/(W$3-W$4)*5,1)))))</f>
        <v>3</v>
      </c>
      <c r="X149" s="245" t="str">
        <f>IF(OR('Crisis Indicator Data'!L146="x",'Crisis Indicator Data'!H146="x"),"x",'Crisis Indicator Data'!L146/'Crisis Indicator Data'!H146)</f>
        <v>x</v>
      </c>
      <c r="Y149" s="238" t="str">
        <f t="shared" si="61"/>
        <v>x</v>
      </c>
      <c r="Z149" s="238">
        <f t="shared" si="62"/>
        <v>3</v>
      </c>
      <c r="AA149" s="238">
        <f t="shared" si="63"/>
        <v>3</v>
      </c>
      <c r="AB149" s="246">
        <f t="shared" si="64"/>
        <v>3</v>
      </c>
    </row>
    <row r="150" spans="1:28" x14ac:dyDescent="0.25">
      <c r="A150" s="150" t="str">
        <f>'Crisis Indicator Data'!A147</f>
        <v>Multiple Crises in Tanzania</v>
      </c>
      <c r="B150" s="151" t="str">
        <f>'Crisis Indicator Data'!B147</f>
        <v>Displacement,Drought</v>
      </c>
      <c r="C150" s="151" t="str">
        <f>'Crisis Indicator Data'!C147</f>
        <v>TZA001</v>
      </c>
      <c r="D150" s="151" t="str">
        <f>'Crisis Indicator Data'!D147</f>
        <v>Tanzania</v>
      </c>
      <c r="E150" s="152" t="str">
        <f>'Crisis Indicator Data'!E147</f>
        <v>TZA</v>
      </c>
      <c r="F150" s="244">
        <f>IF('Crisis Indicator Data'!F147="x","x",IF(LOG('Crisis Indicator Data'!F147)&lt;F$4,0,IF(LOG('Crisis Indicator Data'!F147)&gt;F$3,5,ROUND(5-(F$3-LOG('Crisis Indicator Data'!F147))/(F$3-F$4)*5,1))))</f>
        <v>4.4000000000000004</v>
      </c>
      <c r="G150" s="143">
        <f>IF('Crisis Indicator Data'!F147="x","x",IF(LEN(E150)&gt;3,('Crisis Indicator Data'!F147/VLOOKUP('Impact of the crisis'!$C150,'Regional Crises'!$B$1:$R$66,4,FALSE)),'Crisis Indicator Data'!F147/VLOOKUP('Impact of the crisis'!$E150,'Country Indicator Data'!$B$4:$P$300,15,FALSE)))</f>
        <v>0.49834612779408444</v>
      </c>
      <c r="H150" s="238">
        <f t="shared" si="52"/>
        <v>2.4</v>
      </c>
      <c r="I150" s="238">
        <f t="shared" si="53"/>
        <v>3.4000000000000004</v>
      </c>
      <c r="J150" s="238">
        <f>IF('Crisis Indicator Data'!G147="x","x",IF(LOG('Crisis Indicator Data'!G147)&lt;J$4,0,IF(LOG('Crisis Indicator Data'!G147)&gt;J$3,5,ROUND(5-(J$3-LOG('Crisis Indicator Data'!G147))/(J$3-J$4)*5,1))))</f>
        <v>4.7</v>
      </c>
      <c r="K150" s="143">
        <f>IF('Crisis Indicator Data'!G147="x","x",IF(LEN(E150)&gt;3,('Crisis Indicator Data'!G147/VLOOKUP('Impact of the crisis'!$C150,'Regional Crises'!$B$1:$R$66,5,FALSE)),'Crisis Indicator Data'!G147/VLOOKUP('Impact of the crisis'!$E150,'Country Indicator Data'!$B$4:$P$300,14,FALSE)))</f>
        <v>0.38283739104298165</v>
      </c>
      <c r="L150" s="238">
        <f t="shared" si="54"/>
        <v>1.9</v>
      </c>
      <c r="M150" s="238">
        <f t="shared" si="55"/>
        <v>3.3</v>
      </c>
      <c r="N150" s="238">
        <f t="shared" si="56"/>
        <v>3.4</v>
      </c>
      <c r="O150" s="238">
        <f>IF('Crisis Indicator Data'!H147="x","x",IF('Crisis Indicator Data'!H147=0,0,IF(LOG('Crisis Indicator Data'!H147)&lt;O$4,0,IF(LOG('Crisis Indicator Data'!H147)&gt;O$3,5,ROUND(5-(O$3-LOG('Crisis Indicator Data'!H147))/(O$3-O$4)*5,1)))))</f>
        <v>4.5999999999999996</v>
      </c>
      <c r="P150" s="143">
        <f>IF('Crisis Indicator Data'!H147="x","x",'Crisis Indicator Data'!H147/'Crisis Indicator Data'!G147)</f>
        <v>0.76050090288136929</v>
      </c>
      <c r="Q150" s="238">
        <f t="shared" si="57"/>
        <v>3.8</v>
      </c>
      <c r="R150" s="238">
        <f t="shared" si="58"/>
        <v>4.1999999999999993</v>
      </c>
      <c r="S150" s="238">
        <f>IF('Crisis Indicator Data'!I147="x","x",IF('Crisis Indicator Data'!I147=0,0,IF(LOG('Crisis Indicator Data'!I147)&lt;S$4,0,IF(LOG('Crisis Indicator Data'!I147)&gt;S$3,5,ROUND(5-(S$3-LOG('Crisis Indicator Data'!I147))/(S$3-S$4)*5,1)))))</f>
        <v>3.4</v>
      </c>
      <c r="T150" s="143">
        <f>IF('Crisis Indicator Data'!H147="x","x",IF('Crisis Indicator Data'!I147="x","x",'Crisis Indicator Data'!I147/'Crisis Indicator Data'!H147))</f>
        <v>1.2749703195168533E-2</v>
      </c>
      <c r="U150" s="238">
        <f t="shared" si="59"/>
        <v>0.4</v>
      </c>
      <c r="V150" s="238">
        <f t="shared" si="60"/>
        <v>1.9</v>
      </c>
      <c r="W150" s="238">
        <f>IF('Crisis Indicator Data'!L147="x","x",IF('Crisis Indicator Data'!L147=0,0,IF(LOG('Crisis Indicator Data'!L147)&lt;W$4,0,IF(LOG('Crisis Indicator Data'!L147)&gt;W$3,5,ROUND(5-(W$3-LOG('Crisis Indicator Data'!L147))/(W$3-W$4)*5,1)))))</f>
        <v>1.5</v>
      </c>
      <c r="X150" s="245">
        <f>IF(OR('Crisis Indicator Data'!L147="x",'Crisis Indicator Data'!H147="x"),"x",'Crisis Indicator Data'!L147/'Crisis Indicator Data'!H147)</f>
        <v>6.1941877871264131E-7</v>
      </c>
      <c r="Y150" s="238">
        <f t="shared" si="61"/>
        <v>0</v>
      </c>
      <c r="Z150" s="238">
        <f t="shared" si="62"/>
        <v>0.8</v>
      </c>
      <c r="AA150" s="238">
        <f t="shared" si="63"/>
        <v>1.4</v>
      </c>
      <c r="AB150" s="246">
        <f t="shared" si="64"/>
        <v>3.1</v>
      </c>
    </row>
    <row r="151" spans="1:28" x14ac:dyDescent="0.25">
      <c r="A151" s="150" t="str">
        <f>'Crisis Indicator Data'!A148</f>
        <v>International Displacement in Tanzania</v>
      </c>
      <c r="B151" s="151" t="str">
        <f>'Crisis Indicator Data'!B148</f>
        <v>Displacement</v>
      </c>
      <c r="C151" s="151" t="str">
        <f>'Crisis Indicator Data'!C148</f>
        <v>TZA002</v>
      </c>
      <c r="D151" s="151" t="str">
        <f>'Crisis Indicator Data'!D148</f>
        <v>Tanzania</v>
      </c>
      <c r="E151" s="152" t="str">
        <f>'Crisis Indicator Data'!E148</f>
        <v>TZA</v>
      </c>
      <c r="F151" s="244">
        <f>IF('Crisis Indicator Data'!F148="x","x",IF(LOG('Crisis Indicator Data'!F148)&lt;F$4,0,IF(LOG('Crisis Indicator Data'!F148)&gt;F$3,5,ROUND(5-(F$3-LOG('Crisis Indicator Data'!F148))/(F$3-F$4)*5,1))))</f>
        <v>3.8</v>
      </c>
      <c r="G151" s="143">
        <f>IF('Crisis Indicator Data'!F148="x","x",IF(LEN(E151)&gt;3,('Crisis Indicator Data'!F148/VLOOKUP('Impact of the crisis'!$C151,'Regional Crises'!$B$1:$R$66,4,FALSE)),'Crisis Indicator Data'!F148/VLOOKUP('Impact of the crisis'!$E151,'Country Indicator Data'!$B$4:$P$300,15,FALSE)))</f>
        <v>0.21122488146308421</v>
      </c>
      <c r="H151" s="238">
        <f t="shared" si="52"/>
        <v>1</v>
      </c>
      <c r="I151" s="238">
        <f t="shared" si="53"/>
        <v>2.4</v>
      </c>
      <c r="J151" s="238">
        <f>IF('Crisis Indicator Data'!G148="x","x",IF(LOG('Crisis Indicator Data'!G148)&lt;J$4,0,IF(LOG('Crisis Indicator Data'!G148)&gt;J$3,5,ROUND(5-(J$3-LOG('Crisis Indicator Data'!G148))/(J$3-J$4)*5,1))))</f>
        <v>3.9</v>
      </c>
      <c r="K151" s="143">
        <f>IF('Crisis Indicator Data'!G148="x","x",IF(LEN(E151)&gt;3,('Crisis Indicator Data'!G148/VLOOKUP('Impact of the crisis'!$C151,'Regional Crises'!$B$1:$R$66,5,FALSE)),'Crisis Indicator Data'!G148/VLOOKUP('Impact of the crisis'!$E151,'Country Indicator Data'!$B$4:$P$300,14,FALSE)))</f>
        <v>0.22494740006011421</v>
      </c>
      <c r="L151" s="238">
        <f t="shared" si="54"/>
        <v>1.1000000000000001</v>
      </c>
      <c r="M151" s="238">
        <f t="shared" si="55"/>
        <v>2.5</v>
      </c>
      <c r="N151" s="238">
        <f t="shared" si="56"/>
        <v>2.5</v>
      </c>
      <c r="O151" s="238">
        <f>IF('Crisis Indicator Data'!H148="x","x",IF('Crisis Indicator Data'!H148=0,0,IF(LOG('Crisis Indicator Data'!H148)&lt;O$4,0,IF(LOG('Crisis Indicator Data'!H148)&gt;O$3,5,ROUND(5-(O$3-LOG('Crisis Indicator Data'!H148))/(O$3-O$4)*5,1)))))</f>
        <v>4.5</v>
      </c>
      <c r="P151" s="143">
        <f>IF('Crisis Indicator Data'!H148="x","x",'Crisis Indicator Data'!H148/'Crisis Indicator Data'!G148)</f>
        <v>1</v>
      </c>
      <c r="Q151" s="238">
        <f t="shared" si="57"/>
        <v>5</v>
      </c>
      <c r="R151" s="238">
        <f t="shared" si="58"/>
        <v>4.75</v>
      </c>
      <c r="S151" s="238">
        <f>IF('Crisis Indicator Data'!I148="x","x",IF('Crisis Indicator Data'!I148=0,0,IF(LOG('Crisis Indicator Data'!I148)&lt;S$4,0,IF(LOG('Crisis Indicator Data'!I148)&gt;S$3,5,ROUND(5-(S$3-LOG('Crisis Indicator Data'!I148))/(S$3-S$4)*5,1)))))</f>
        <v>3.4</v>
      </c>
      <c r="T151" s="143">
        <f>IF('Crisis Indicator Data'!H148="x","x",IF('Crisis Indicator Data'!I148="x","x",'Crisis Indicator Data'!I148/'Crisis Indicator Data'!H148))</f>
        <v>1.6501870657402457E-2</v>
      </c>
      <c r="U151" s="238">
        <f t="shared" si="59"/>
        <v>0.6</v>
      </c>
      <c r="V151" s="238">
        <f t="shared" si="60"/>
        <v>2</v>
      </c>
      <c r="W151" s="238">
        <f>IF('Crisis Indicator Data'!L148="x","x",IF('Crisis Indicator Data'!L148=0,0,IF(LOG('Crisis Indicator Data'!L148)&lt;W$4,0,IF(LOG('Crisis Indicator Data'!L148)&gt;W$3,5,ROUND(5-(W$3-LOG('Crisis Indicator Data'!L148))/(W$3-W$4)*5,1)))))</f>
        <v>0.4</v>
      </c>
      <c r="X151" s="245">
        <f>IF(OR('Crisis Indicator Data'!L148="x",'Crisis Indicator Data'!H148="x"),"x",'Crisis Indicator Data'!L148/'Crisis Indicator Data'!H148)</f>
        <v>1.3361838588989845E-7</v>
      </c>
      <c r="Y151" s="238">
        <f t="shared" si="61"/>
        <v>0</v>
      </c>
      <c r="Z151" s="238">
        <f t="shared" si="62"/>
        <v>0.2</v>
      </c>
      <c r="AA151" s="238">
        <f t="shared" si="63"/>
        <v>1.2</v>
      </c>
      <c r="AB151" s="246">
        <f t="shared" si="64"/>
        <v>3.5</v>
      </c>
    </row>
    <row r="152" spans="1:28" x14ac:dyDescent="0.25">
      <c r="A152" s="150" t="str">
        <f>'Crisis Indicator Data'!A149</f>
        <v>Food Security Crisis in North-East Tanzania</v>
      </c>
      <c r="B152" s="151" t="str">
        <f>'Crisis Indicator Data'!B149</f>
        <v>Drought</v>
      </c>
      <c r="C152" s="151" t="str">
        <f>'Crisis Indicator Data'!C149</f>
        <v>TZA003</v>
      </c>
      <c r="D152" s="151" t="str">
        <f>'Crisis Indicator Data'!D149</f>
        <v>Tanzania</v>
      </c>
      <c r="E152" s="152" t="str">
        <f>'Crisis Indicator Data'!E149</f>
        <v>TZA</v>
      </c>
      <c r="F152" s="244">
        <f>IF('Crisis Indicator Data'!F149="x","x",IF(LOG('Crisis Indicator Data'!F149)&lt;F$4,0,IF(LOG('Crisis Indicator Data'!F149)&gt;F$3,5,ROUND(5-(F$3-LOG('Crisis Indicator Data'!F149))/(F$3-F$4)*5,1))))</f>
        <v>4.3</v>
      </c>
      <c r="G152" s="143">
        <f>IF('Crisis Indicator Data'!F149="x","x",IF(LEN(E152)&gt;3,('Crisis Indicator Data'!F149/VLOOKUP('Impact of the crisis'!$C152,'Regional Crises'!$B$1:$R$66,4,FALSE)),'Crisis Indicator Data'!F149/VLOOKUP('Impact of the crisis'!$E152,'Country Indicator Data'!$B$4:$P$300,15,FALSE)))</f>
        <v>0.4032050124181531</v>
      </c>
      <c r="H152" s="238">
        <f t="shared" si="52"/>
        <v>2</v>
      </c>
      <c r="I152" s="238">
        <f t="shared" si="53"/>
        <v>3.15</v>
      </c>
      <c r="J152" s="238">
        <f>IF('Crisis Indicator Data'!G149="x","x",IF(LOG('Crisis Indicator Data'!G149)&lt;J$4,0,IF(LOG('Crisis Indicator Data'!G149)&gt;J$3,5,ROUND(5-(J$3-LOG('Crisis Indicator Data'!G149))/(J$3-J$4)*5,1))))</f>
        <v>3.4</v>
      </c>
      <c r="K152" s="143">
        <f>IF('Crisis Indicator Data'!G149="x","x",IF(LEN(E152)&gt;3,('Crisis Indicator Data'!G149/VLOOKUP('Impact of the crisis'!$C152,'Regional Crises'!$B$1:$R$66,5,FALSE)),'Crisis Indicator Data'!G149/VLOOKUP('Impact of the crisis'!$E152,'Country Indicator Data'!$B$4:$P$300,14,FALSE)))</f>
        <v>0.15788999098286746</v>
      </c>
      <c r="L152" s="238">
        <f t="shared" si="54"/>
        <v>0.7</v>
      </c>
      <c r="M152" s="238">
        <f t="shared" si="55"/>
        <v>2.0499999999999998</v>
      </c>
      <c r="N152" s="238">
        <f t="shared" si="56"/>
        <v>2.6</v>
      </c>
      <c r="O152" s="238">
        <f>IF('Crisis Indicator Data'!H149="x","x",IF('Crisis Indicator Data'!H149=0,0,IF(LOG('Crisis Indicator Data'!H149)&lt;O$4,0,IF(LOG('Crisis Indicator Data'!H149)&gt;O$3,5,ROUND(5-(O$3-LOG('Crisis Indicator Data'!H149))/(O$3-O$4)*5,1)))))</f>
        <v>3.6</v>
      </c>
      <c r="P152" s="143">
        <f>IF('Crisis Indicator Data'!H149="x","x",'Crisis Indicator Data'!H149/'Crisis Indicator Data'!G149)</f>
        <v>0.41928421854178566</v>
      </c>
      <c r="Q152" s="238">
        <f t="shared" si="57"/>
        <v>2.1</v>
      </c>
      <c r="R152" s="238">
        <f t="shared" si="58"/>
        <v>2.85</v>
      </c>
      <c r="S152" s="238" t="str">
        <f>IF('Crisis Indicator Data'!I149="x","x",IF('Crisis Indicator Data'!I149=0,0,IF(LOG('Crisis Indicator Data'!I149)&lt;S$4,0,IF(LOG('Crisis Indicator Data'!I149)&gt;S$3,5,ROUND(5-(S$3-LOG('Crisis Indicator Data'!I149))/(S$3-S$4)*5,1)))))</f>
        <v>x</v>
      </c>
      <c r="T152" s="143" t="str">
        <f>IF('Crisis Indicator Data'!H149="x","x",IF('Crisis Indicator Data'!I149="x","x",'Crisis Indicator Data'!I149/'Crisis Indicator Data'!H149))</f>
        <v>x</v>
      </c>
      <c r="U152" s="238" t="str">
        <f t="shared" si="59"/>
        <v>x</v>
      </c>
      <c r="V152" s="238" t="str">
        <f t="shared" si="60"/>
        <v>x</v>
      </c>
      <c r="W152" s="238">
        <f>IF('Crisis Indicator Data'!L149="x","x",IF('Crisis Indicator Data'!L149=0,0,IF(LOG('Crisis Indicator Data'!L149)&lt;W$4,0,IF(LOG('Crisis Indicator Data'!L149)&gt;W$3,5,ROUND(5-(W$3-LOG('Crisis Indicator Data'!L149))/(W$3-W$4)*5,1)))))</f>
        <v>0</v>
      </c>
      <c r="X152" s="245">
        <f>IF(OR('Crisis Indicator Data'!L149="x",'Crisis Indicator Data'!H149="x"),"x",'Crisis Indicator Data'!L149/'Crisis Indicator Data'!H149)</f>
        <v>0</v>
      </c>
      <c r="Y152" s="238">
        <f t="shared" si="61"/>
        <v>0</v>
      </c>
      <c r="Z152" s="238">
        <f t="shared" si="62"/>
        <v>0</v>
      </c>
      <c r="AA152" s="238">
        <f t="shared" si="63"/>
        <v>0</v>
      </c>
      <c r="AB152" s="246">
        <f t="shared" si="64"/>
        <v>1.6</v>
      </c>
    </row>
    <row r="153" spans="1:28" x14ac:dyDescent="0.25">
      <c r="A153" s="150" t="str">
        <f>'Crisis Indicator Data'!A150</f>
        <v>Multiple crises in Uganda</v>
      </c>
      <c r="B153" s="151" t="str">
        <f>'Crisis Indicator Data'!B150</f>
        <v>Displacement,Drought,Violence,Epidemic</v>
      </c>
      <c r="C153" s="151" t="str">
        <f>'Crisis Indicator Data'!C150</f>
        <v>UGA001</v>
      </c>
      <c r="D153" s="151" t="str">
        <f>'Crisis Indicator Data'!D150</f>
        <v>Uganda</v>
      </c>
      <c r="E153" s="152" t="str">
        <f>'Crisis Indicator Data'!E150</f>
        <v>UGA</v>
      </c>
      <c r="F153" s="244">
        <f>IF('Crisis Indicator Data'!F150="x","x",IF(LOG('Crisis Indicator Data'!F150)&lt;F$4,0,IF(LOG('Crisis Indicator Data'!F150)&gt;F$3,5,ROUND(5-(F$3-LOG('Crisis Indicator Data'!F150))/(F$3-F$4)*5,1))))</f>
        <v>2.9</v>
      </c>
      <c r="G153" s="143">
        <f>IF('Crisis Indicator Data'!F150="x","x",IF(LEN(E153)&gt;3,('Crisis Indicator Data'!F150/VLOOKUP('Impact of the crisis'!$C153,'Regional Crises'!$B$1:$R$66,4,FALSE)),'Crisis Indicator Data'!F150/VLOOKUP('Impact of the crisis'!$E153,'Country Indicator Data'!$B$4:$P$300,15,FALSE)))</f>
        <v>0.26985338120885699</v>
      </c>
      <c r="H153" s="238">
        <f t="shared" si="52"/>
        <v>1.3</v>
      </c>
      <c r="I153" s="238">
        <f t="shared" si="53"/>
        <v>2.1</v>
      </c>
      <c r="J153" s="238">
        <f>IF('Crisis Indicator Data'!G150="x","x",IF(LOG('Crisis Indicator Data'!G150)&lt;J$4,0,IF(LOG('Crisis Indicator Data'!G150)&gt;J$3,5,ROUND(5-(J$3-LOG('Crisis Indicator Data'!G150))/(J$3-J$4)*5,1))))</f>
        <v>3.2</v>
      </c>
      <c r="K153" s="143">
        <f>IF('Crisis Indicator Data'!G150="x","x",IF(LEN(E153)&gt;3,('Crisis Indicator Data'!G150/VLOOKUP('Impact of the crisis'!$C153,'Regional Crises'!$B$1:$R$66,5,FALSE)),'Crisis Indicator Data'!G150/VLOOKUP('Impact of the crisis'!$E153,'Country Indicator Data'!$B$4:$P$300,14,FALSE)))</f>
        <v>0.18775125628140704</v>
      </c>
      <c r="L153" s="238">
        <f t="shared" si="54"/>
        <v>0.9</v>
      </c>
      <c r="M153" s="238">
        <f t="shared" si="55"/>
        <v>2.0500000000000003</v>
      </c>
      <c r="N153" s="238">
        <f t="shared" si="56"/>
        <v>2.1</v>
      </c>
      <c r="O153" s="238">
        <f>IF('Crisis Indicator Data'!H150="x","x",IF('Crisis Indicator Data'!H150=0,0,IF(LOG('Crisis Indicator Data'!H150)&lt;O$4,0,IF(LOG('Crisis Indicator Data'!H150)&gt;O$3,5,ROUND(5-(O$3-LOG('Crisis Indicator Data'!H150))/(O$3-O$4)*5,1)))))</f>
        <v>3.5</v>
      </c>
      <c r="P153" s="143">
        <f>IF('Crisis Indicator Data'!H150="x","x",'Crisis Indicator Data'!H150/'Crisis Indicator Data'!G150)</f>
        <v>0.42734470837515331</v>
      </c>
      <c r="Q153" s="238">
        <f t="shared" si="57"/>
        <v>2.1</v>
      </c>
      <c r="R153" s="238">
        <f t="shared" si="58"/>
        <v>2.8</v>
      </c>
      <c r="S153" s="238">
        <f>IF('Crisis Indicator Data'!I150="x","x",IF('Crisis Indicator Data'!I150=0,0,IF(LOG('Crisis Indicator Data'!I150)&lt;S$4,0,IF(LOG('Crisis Indicator Data'!I150)&gt;S$3,5,ROUND(5-(S$3-LOG('Crisis Indicator Data'!I150))/(S$3-S$4)*5,1)))))</f>
        <v>4.5</v>
      </c>
      <c r="T153" s="143">
        <f>IF('Crisis Indicator Data'!H150="x","x",IF('Crisis Indicator Data'!I150="x","x",'Crisis Indicator Data'!I150/'Crisis Indicator Data'!H150))</f>
        <v>0.38648225469728603</v>
      </c>
      <c r="U153" s="238">
        <f t="shared" si="59"/>
        <v>5</v>
      </c>
      <c r="V153" s="238">
        <f t="shared" si="60"/>
        <v>4.8</v>
      </c>
      <c r="W153" s="238">
        <f>IF('Crisis Indicator Data'!L150="x","x",IF('Crisis Indicator Data'!L150=0,0,IF(LOG('Crisis Indicator Data'!L150)&lt;W$4,0,IF(LOG('Crisis Indicator Data'!L150)&gt;W$3,5,ROUND(5-(W$3-LOG('Crisis Indicator Data'!L150))/(W$3-W$4)*5,1)))))</f>
        <v>4.8</v>
      </c>
      <c r="X153" s="245">
        <f>IF(OR('Crisis Indicator Data'!L150="x",'Crisis Indicator Data'!H150="x"),"x",'Crisis Indicator Data'!L150/'Crisis Indicator Data'!H150)</f>
        <v>6.4326722338204593E-4</v>
      </c>
      <c r="Y153" s="238">
        <f t="shared" si="61"/>
        <v>5</v>
      </c>
      <c r="Z153" s="238">
        <f t="shared" si="62"/>
        <v>4.9000000000000004</v>
      </c>
      <c r="AA153" s="238">
        <f t="shared" si="63"/>
        <v>4.9000000000000004</v>
      </c>
      <c r="AB153" s="246">
        <f t="shared" si="64"/>
        <v>4.0999999999999996</v>
      </c>
    </row>
    <row r="154" spans="1:28" x14ac:dyDescent="0.25">
      <c r="A154" s="150" t="str">
        <f>'Crisis Indicator Data'!A151</f>
        <v>International Displacement in Uganda</v>
      </c>
      <c r="B154" s="151" t="str">
        <f>'Crisis Indicator Data'!B151</f>
        <v>Displacement</v>
      </c>
      <c r="C154" s="151" t="str">
        <f>'Crisis Indicator Data'!C151</f>
        <v>UGA005</v>
      </c>
      <c r="D154" s="151" t="str">
        <f>'Crisis Indicator Data'!D151</f>
        <v>Uganda</v>
      </c>
      <c r="E154" s="152" t="str">
        <f>'Crisis Indicator Data'!E151</f>
        <v>UGA</v>
      </c>
      <c r="F154" s="244">
        <f>IF('Crisis Indicator Data'!F151="x","x",IF(LOG('Crisis Indicator Data'!F151)&lt;F$4,0,IF(LOG('Crisis Indicator Data'!F151)&gt;F$3,5,ROUND(5-(F$3-LOG('Crisis Indicator Data'!F151))/(F$3-F$4)*5,1))))</f>
        <v>2.4</v>
      </c>
      <c r="G154" s="143">
        <f>IF('Crisis Indicator Data'!F151="x","x",IF(LEN(E154)&gt;3,('Crisis Indicator Data'!F151/VLOOKUP('Impact of the crisis'!$C154,'Regional Crises'!$B$1:$R$66,4,FALSE)),'Crisis Indicator Data'!F151/VLOOKUP('Impact of the crisis'!$E154,'Country Indicator Data'!$B$4:$P$300,15,FALSE)))</f>
        <v>0.13222122481547977</v>
      </c>
      <c r="H154" s="238">
        <f t="shared" si="52"/>
        <v>0.6</v>
      </c>
      <c r="I154" s="238">
        <f t="shared" si="53"/>
        <v>1.5</v>
      </c>
      <c r="J154" s="238">
        <f>IF('Crisis Indicator Data'!G151="x","x",IF(LOG('Crisis Indicator Data'!G151)&lt;J$4,0,IF(LOG('Crisis Indicator Data'!G151)&gt;J$3,5,ROUND(5-(J$3-LOG('Crisis Indicator Data'!G151))/(J$3-J$4)*5,1))))</f>
        <v>3</v>
      </c>
      <c r="K154" s="143">
        <f>IF('Crisis Indicator Data'!G151="x","x",IF(LEN(E154)&gt;3,('Crisis Indicator Data'!G151/VLOOKUP('Impact of the crisis'!$C154,'Regional Crises'!$B$1:$R$66,5,FALSE)),'Crisis Indicator Data'!G151/VLOOKUP('Impact of the crisis'!$E154,'Country Indicator Data'!$B$4:$P$300,14,FALSE)))</f>
        <v>0.16166247906197656</v>
      </c>
      <c r="L154" s="238">
        <f t="shared" si="54"/>
        <v>0.8</v>
      </c>
      <c r="M154" s="238">
        <f t="shared" si="55"/>
        <v>1.9</v>
      </c>
      <c r="N154" s="238">
        <f t="shared" si="56"/>
        <v>1.7</v>
      </c>
      <c r="O154" s="238">
        <f>IF('Crisis Indicator Data'!H151="x","x",IF('Crisis Indicator Data'!H151=0,0,IF(LOG('Crisis Indicator Data'!H151)&lt;O$4,0,IF(LOG('Crisis Indicator Data'!H151)&gt;O$3,5,ROUND(5-(O$3-LOG('Crisis Indicator Data'!H151))/(O$3-O$4)*5,1)))))</f>
        <v>3.3</v>
      </c>
      <c r="P154" s="143">
        <f>IF('Crisis Indicator Data'!H151="x","x",'Crisis Indicator Data'!H151/'Crisis Indicator Data'!G151)</f>
        <v>0.38686698614169152</v>
      </c>
      <c r="Q154" s="238">
        <f t="shared" si="57"/>
        <v>1.9</v>
      </c>
      <c r="R154" s="238">
        <f t="shared" si="58"/>
        <v>2.5999999999999996</v>
      </c>
      <c r="S154" s="238">
        <f>IF('Crisis Indicator Data'!I151="x","x",IF('Crisis Indicator Data'!I151=0,0,IF(LOG('Crisis Indicator Data'!I151)&lt;S$4,0,IF(LOG('Crisis Indicator Data'!I151)&gt;S$3,5,ROUND(5-(S$3-LOG('Crisis Indicator Data'!I151))/(S$3-S$4)*5,1)))))</f>
        <v>4.5</v>
      </c>
      <c r="T154" s="143">
        <f>IF('Crisis Indicator Data'!H151="x","x",IF('Crisis Indicator Data'!I151="x","x",'Crisis Indicator Data'!I151/'Crisis Indicator Data'!H151))</f>
        <v>0.49581519919651823</v>
      </c>
      <c r="U154" s="238">
        <f t="shared" si="59"/>
        <v>5</v>
      </c>
      <c r="V154" s="238">
        <f t="shared" si="60"/>
        <v>4.8</v>
      </c>
      <c r="W154" s="238" t="str">
        <f>IF('Crisis Indicator Data'!L151="x","x",IF('Crisis Indicator Data'!L151=0,0,IF(LOG('Crisis Indicator Data'!L151)&lt;W$4,0,IF(LOG('Crisis Indicator Data'!L151)&gt;W$3,5,ROUND(5-(W$3-LOG('Crisis Indicator Data'!L151))/(W$3-W$4)*5,1)))))</f>
        <v>x</v>
      </c>
      <c r="X154" s="245" t="str">
        <f>IF(OR('Crisis Indicator Data'!L151="x",'Crisis Indicator Data'!H151="x"),"x",'Crisis Indicator Data'!L151/'Crisis Indicator Data'!H151)</f>
        <v>x</v>
      </c>
      <c r="Y154" s="238" t="str">
        <f t="shared" si="61"/>
        <v>x</v>
      </c>
      <c r="Z154" s="238" t="str">
        <f t="shared" si="62"/>
        <v>x</v>
      </c>
      <c r="AA154" s="238">
        <f t="shared" si="63"/>
        <v>4.8</v>
      </c>
      <c r="AB154" s="246">
        <f t="shared" si="64"/>
        <v>3.9</v>
      </c>
    </row>
    <row r="155" spans="1:28" x14ac:dyDescent="0.25">
      <c r="A155" s="150" t="str">
        <f>'Crisis Indicator Data'!A152</f>
        <v>Food Security Crisis in Karamoja Region</v>
      </c>
      <c r="B155" s="151" t="str">
        <f>'Crisis Indicator Data'!B152</f>
        <v>Drought,Violence,Epidemic</v>
      </c>
      <c r="C155" s="151" t="str">
        <f>'Crisis Indicator Data'!C152</f>
        <v>UGA007</v>
      </c>
      <c r="D155" s="151" t="str">
        <f>'Crisis Indicator Data'!D152</f>
        <v>Uganda</v>
      </c>
      <c r="E155" s="152" t="str">
        <f>'Crisis Indicator Data'!E152</f>
        <v>UGA</v>
      </c>
      <c r="F155" s="244">
        <f>IF('Crisis Indicator Data'!F152="x","x",IF(LOG('Crisis Indicator Data'!F152)&lt;F$4,0,IF(LOG('Crisis Indicator Data'!F152)&gt;F$3,5,ROUND(5-(F$3-LOG('Crisis Indicator Data'!F152))/(F$3-F$4)*5,1))))</f>
        <v>2.4</v>
      </c>
      <c r="G155" s="143">
        <f>IF('Crisis Indicator Data'!F152="x","x",IF(LEN(E155)&gt;3,('Crisis Indicator Data'!F152/VLOOKUP('Impact of the crisis'!$C155,'Regional Crises'!$B$1:$R$66,4,FALSE)),'Crisis Indicator Data'!F152/VLOOKUP('Impact of the crisis'!$E155,'Country Indicator Data'!$B$4:$P$300,15,FALSE)))</f>
        <v>0.13763215639337723</v>
      </c>
      <c r="H155" s="238">
        <f t="shared" si="52"/>
        <v>0.6</v>
      </c>
      <c r="I155" s="238">
        <f t="shared" si="53"/>
        <v>1.5</v>
      </c>
      <c r="J155" s="238">
        <f>IF('Crisis Indicator Data'!G152="x","x",IF(LOG('Crisis Indicator Data'!G152)&lt;J$4,0,IF(LOG('Crisis Indicator Data'!G152)&gt;J$3,5,ROUND(5-(J$3-LOG('Crisis Indicator Data'!G152))/(J$3-J$4)*5,1))))</f>
        <v>0.3</v>
      </c>
      <c r="K155" s="143">
        <f>IF('Crisis Indicator Data'!G152="x","x",IF(LEN(E155)&gt;3,('Crisis Indicator Data'!G152/VLOOKUP('Impact of the crisis'!$C155,'Regional Crises'!$B$1:$R$66,5,FALSE)),'Crisis Indicator Data'!G152/VLOOKUP('Impact of the crisis'!$E155,'Country Indicator Data'!$B$4:$P$300,14,FALSE)))</f>
        <v>2.6088777219430485E-2</v>
      </c>
      <c r="L155" s="238">
        <f t="shared" si="54"/>
        <v>0.1</v>
      </c>
      <c r="M155" s="238">
        <f t="shared" si="55"/>
        <v>0.2</v>
      </c>
      <c r="N155" s="238">
        <f t="shared" si="56"/>
        <v>0.9</v>
      </c>
      <c r="O155" s="238">
        <f>IF('Crisis Indicator Data'!H152="x","x",IF('Crisis Indicator Data'!H152=0,0,IF(LOG('Crisis Indicator Data'!H152)&lt;O$4,0,IF(LOG('Crisis Indicator Data'!H152)&gt;O$3,5,ROUND(5-(O$3-LOG('Crisis Indicator Data'!H152))/(O$3-O$4)*5,1)))))</f>
        <v>2.4</v>
      </c>
      <c r="P155" s="143">
        <f>IF('Crisis Indicator Data'!H152="x","x",'Crisis Indicator Data'!H152/'Crisis Indicator Data'!G152)</f>
        <v>0.6773675762439807</v>
      </c>
      <c r="Q155" s="238">
        <f t="shared" si="57"/>
        <v>3.4</v>
      </c>
      <c r="R155" s="238">
        <f t="shared" si="58"/>
        <v>2.9</v>
      </c>
      <c r="S155" s="238" t="str">
        <f>IF('Crisis Indicator Data'!I152="x","x",IF('Crisis Indicator Data'!I152=0,0,IF(LOG('Crisis Indicator Data'!I152)&lt;S$4,0,IF(LOG('Crisis Indicator Data'!I152)&gt;S$3,5,ROUND(5-(S$3-LOG('Crisis Indicator Data'!I152))/(S$3-S$4)*5,1)))))</f>
        <v>x</v>
      </c>
      <c r="T155" s="143" t="str">
        <f>IF('Crisis Indicator Data'!H152="x","x",IF('Crisis Indicator Data'!I152="x","x",'Crisis Indicator Data'!I152/'Crisis Indicator Data'!H152))</f>
        <v>x</v>
      </c>
      <c r="U155" s="238" t="str">
        <f t="shared" si="59"/>
        <v>x</v>
      </c>
      <c r="V155" s="238" t="str">
        <f t="shared" si="60"/>
        <v>x</v>
      </c>
      <c r="W155" s="238">
        <f>IF('Crisis Indicator Data'!L152="x","x",IF('Crisis Indicator Data'!L152=0,0,IF(LOG('Crisis Indicator Data'!L152)&lt;W$4,0,IF(LOG('Crisis Indicator Data'!L152)&gt;W$3,5,ROUND(5-(W$3-LOG('Crisis Indicator Data'!L152))/(W$3-W$4)*5,1)))))</f>
        <v>4.8</v>
      </c>
      <c r="X155" s="245">
        <f>IF(OR('Crisis Indicator Data'!L152="x",'Crisis Indicator Data'!H152="x"),"x",'Crisis Indicator Data'!L152/'Crisis Indicator Data'!H152)</f>
        <v>2.9206161137440758E-3</v>
      </c>
      <c r="Y155" s="238">
        <f t="shared" si="61"/>
        <v>5</v>
      </c>
      <c r="Z155" s="238">
        <f t="shared" si="62"/>
        <v>4.9000000000000004</v>
      </c>
      <c r="AA155" s="238">
        <f t="shared" si="63"/>
        <v>4.9000000000000004</v>
      </c>
      <c r="AB155" s="246">
        <f t="shared" si="64"/>
        <v>4.0999999999999996</v>
      </c>
    </row>
    <row r="156" spans="1:28" x14ac:dyDescent="0.25">
      <c r="A156" s="150" t="str">
        <f>'Crisis Indicator Data'!A153</f>
        <v>Conflict in Ukraine</v>
      </c>
      <c r="B156" s="151" t="str">
        <f>'Crisis Indicator Data'!B153</f>
        <v>Conflict,Displacement</v>
      </c>
      <c r="C156" s="151" t="str">
        <f>'Crisis Indicator Data'!C153</f>
        <v>UKR002</v>
      </c>
      <c r="D156" s="151" t="str">
        <f>'Crisis Indicator Data'!D153</f>
        <v>Ukraine</v>
      </c>
      <c r="E156" s="152" t="str">
        <f>'Crisis Indicator Data'!E153</f>
        <v>UKR</v>
      </c>
      <c r="F156" s="244">
        <f>IF('Crisis Indicator Data'!F153="x","x",IF(LOG('Crisis Indicator Data'!F153)&lt;F$4,0,IF(LOG('Crisis Indicator Data'!F153)&gt;F$3,5,ROUND(5-(F$3-LOG('Crisis Indicator Data'!F153))/(F$3-F$4)*5,1))))</f>
        <v>4.5999999999999996</v>
      </c>
      <c r="G156" s="143">
        <f>IF('Crisis Indicator Data'!F153="x","x",IF(LEN(E156)&gt;3,('Crisis Indicator Data'!F153/VLOOKUP('Impact of the crisis'!$C156,'Regional Crises'!$B$1:$R$66,4,FALSE)),'Crisis Indicator Data'!F153/VLOOKUP('Impact of the crisis'!$E156,'Country Indicator Data'!$B$4:$P$300,15,FALSE)))</f>
        <v>1.0420134992836059</v>
      </c>
      <c r="H156" s="238">
        <f t="shared" si="52"/>
        <v>5</v>
      </c>
      <c r="I156" s="238">
        <f t="shared" si="53"/>
        <v>4.8</v>
      </c>
      <c r="J156" s="238">
        <f>IF('Crisis Indicator Data'!G153="x","x",IF(LOG('Crisis Indicator Data'!G153)&lt;J$4,0,IF(LOG('Crisis Indicator Data'!G153)&gt;J$3,5,ROUND(5-(J$3-LOG('Crisis Indicator Data'!G153))/(J$3-J$4)*5,1))))</f>
        <v>5</v>
      </c>
      <c r="K156" s="143">
        <f>IF('Crisis Indicator Data'!G153="x","x",IF(LEN(E156)&gt;3,('Crisis Indicator Data'!G153/VLOOKUP('Impact of the crisis'!$C156,'Regional Crises'!$B$1:$R$66,5,FALSE)),'Crisis Indicator Data'!G153/VLOOKUP('Impact of the crisis'!$E156,'Country Indicator Data'!$B$4:$P$300,14,FALSE)))</f>
        <v>1</v>
      </c>
      <c r="L156" s="238">
        <f t="shared" si="54"/>
        <v>5</v>
      </c>
      <c r="M156" s="238">
        <f t="shared" si="55"/>
        <v>5</v>
      </c>
      <c r="N156" s="238">
        <f t="shared" si="56"/>
        <v>4.9000000000000004</v>
      </c>
      <c r="O156" s="238">
        <f>IF('Crisis Indicator Data'!H153="x","x",IF('Crisis Indicator Data'!H153=0,0,IF(LOG('Crisis Indicator Data'!H153)&lt;O$4,0,IF(LOG('Crisis Indicator Data'!H153)&gt;O$3,5,ROUND(5-(O$3-LOG('Crisis Indicator Data'!H153))/(O$3-O$4)*5,1)))))</f>
        <v>5</v>
      </c>
      <c r="P156" s="143">
        <f>IF('Crisis Indicator Data'!H153="x","x",'Crisis Indicator Data'!H153/'Crisis Indicator Data'!G153)</f>
        <v>1</v>
      </c>
      <c r="Q156" s="238">
        <f t="shared" si="57"/>
        <v>5</v>
      </c>
      <c r="R156" s="238">
        <f t="shared" si="58"/>
        <v>5</v>
      </c>
      <c r="S156" s="238">
        <f>IF('Crisis Indicator Data'!I153="x","x",IF('Crisis Indicator Data'!I153=0,0,IF(LOG('Crisis Indicator Data'!I153)&lt;S$4,0,IF(LOG('Crisis Indicator Data'!I153)&gt;S$3,5,ROUND(5-(S$3-LOG('Crisis Indicator Data'!I153))/(S$3-S$4)*5,1)))))</f>
        <v>5</v>
      </c>
      <c r="T156" s="143">
        <f>IF('Crisis Indicator Data'!H153="x","x",IF('Crisis Indicator Data'!I153="x","x",'Crisis Indicator Data'!I153/'Crisis Indicator Data'!H153))</f>
        <v>0.31386219033437118</v>
      </c>
      <c r="U156" s="238">
        <f t="shared" si="59"/>
        <v>5</v>
      </c>
      <c r="V156" s="238">
        <f t="shared" si="60"/>
        <v>5</v>
      </c>
      <c r="W156" s="238">
        <f>IF('Crisis Indicator Data'!L153="x","x",IF('Crisis Indicator Data'!L153=0,0,IF(LOG('Crisis Indicator Data'!L153)&lt;W$4,0,IF(LOG('Crisis Indicator Data'!L153)&gt;W$3,5,ROUND(5-(W$3-LOG('Crisis Indicator Data'!L153))/(W$3-W$4)*5,1)))))</f>
        <v>5</v>
      </c>
      <c r="X156" s="245">
        <f>IF(OR('Crisis Indicator Data'!L153="x",'Crisis Indicator Data'!H153="x"),"x",'Crisis Indicator Data'!L153/'Crisis Indicator Data'!H153)</f>
        <v>1.5946933802626236E-4</v>
      </c>
      <c r="Y156" s="238">
        <f t="shared" si="61"/>
        <v>5</v>
      </c>
      <c r="Z156" s="238">
        <f t="shared" si="62"/>
        <v>5</v>
      </c>
      <c r="AA156" s="238">
        <f t="shared" si="63"/>
        <v>5</v>
      </c>
      <c r="AB156" s="246">
        <f t="shared" si="64"/>
        <v>5</v>
      </c>
    </row>
    <row r="157" spans="1:28" x14ac:dyDescent="0.25">
      <c r="A157" s="150" t="str">
        <f>'Crisis Indicator Data'!A154</f>
        <v>Complex crisis in Venezuela</v>
      </c>
      <c r="B157" s="151" t="str">
        <f>'Crisis Indicator Data'!B154</f>
        <v>Socio-political,Violence,Floods</v>
      </c>
      <c r="C157" s="151" t="str">
        <f>'Crisis Indicator Data'!C154</f>
        <v>VEN001</v>
      </c>
      <c r="D157" s="151" t="str">
        <f>'Crisis Indicator Data'!D154</f>
        <v>Venezuela</v>
      </c>
      <c r="E157" s="152" t="str">
        <f>'Crisis Indicator Data'!E154</f>
        <v>VEN</v>
      </c>
      <c r="F157" s="244">
        <f>IF('Crisis Indicator Data'!F154="x","x",IF(LOG('Crisis Indicator Data'!F154)&lt;F$4,0,IF(LOG('Crisis Indicator Data'!F154)&gt;F$3,5,ROUND(5-(F$3-LOG('Crisis Indicator Data'!F154))/(F$3-F$4)*5,1))))</f>
        <v>4.9000000000000004</v>
      </c>
      <c r="G157" s="143">
        <f>IF('Crisis Indicator Data'!F154="x","x",IF(LEN(E157)&gt;3,('Crisis Indicator Data'!F154/VLOOKUP('Impact of the crisis'!$C157,'Regional Crises'!$B$1:$R$66,4,FALSE)),'Crisis Indicator Data'!F154/VLOOKUP('Impact of the crisis'!$E157,'Country Indicator Data'!$B$4:$P$300,15,FALSE)))</f>
        <v>1</v>
      </c>
      <c r="H157" s="238">
        <f t="shared" si="52"/>
        <v>5</v>
      </c>
      <c r="I157" s="238">
        <f t="shared" si="53"/>
        <v>4.95</v>
      </c>
      <c r="J157" s="238">
        <f>IF('Crisis Indicator Data'!G154="x","x",IF(LOG('Crisis Indicator Data'!G154)&lt;J$4,0,IF(LOG('Crisis Indicator Data'!G154)&gt;J$3,5,ROUND(5-(J$3-LOG('Crisis Indicator Data'!G154))/(J$3-J$4)*5,1))))</f>
        <v>4.8</v>
      </c>
      <c r="K157" s="143">
        <f>IF('Crisis Indicator Data'!G154="x","x",IF(LEN(E157)&gt;3,('Crisis Indicator Data'!G154/VLOOKUP('Impact of the crisis'!$C157,'Regional Crises'!$B$1:$R$66,5,FALSE)),'Crisis Indicator Data'!G154/VLOOKUP('Impact of the crisis'!$E157,'Country Indicator Data'!$B$4:$P$300,14,FALSE)))</f>
        <v>1</v>
      </c>
      <c r="L157" s="238">
        <f t="shared" si="54"/>
        <v>5</v>
      </c>
      <c r="M157" s="238">
        <f t="shared" si="55"/>
        <v>4.9000000000000004</v>
      </c>
      <c r="N157" s="238">
        <f t="shared" si="56"/>
        <v>4.9000000000000004</v>
      </c>
      <c r="O157" s="238">
        <f>IF('Crisis Indicator Data'!H154="x","x",IF('Crisis Indicator Data'!H154=0,0,IF(LOG('Crisis Indicator Data'!H154)&lt;O$4,0,IF(LOG('Crisis Indicator Data'!H154)&gt;O$3,5,ROUND(5-(O$3-LOG('Crisis Indicator Data'!H154))/(O$3-O$4)*5,1)))))</f>
        <v>4.5999999999999996</v>
      </c>
      <c r="P157" s="143">
        <f>IF('Crisis Indicator Data'!H154="x","x",'Crisis Indicator Data'!H154/'Crisis Indicator Data'!G154)</f>
        <v>0.65982394366197183</v>
      </c>
      <c r="Q157" s="238">
        <f t="shared" si="57"/>
        <v>3.3</v>
      </c>
      <c r="R157" s="238">
        <f t="shared" si="58"/>
        <v>3.9499999999999997</v>
      </c>
      <c r="S157" s="238">
        <f>IF('Crisis Indicator Data'!I154="x","x",IF('Crisis Indicator Data'!I154=0,0,IF(LOG('Crisis Indicator Data'!I154)&lt;S$4,0,IF(LOG('Crisis Indicator Data'!I154)&gt;S$3,5,ROUND(5-(S$3-LOG('Crisis Indicator Data'!I154))/(S$3-S$4)*5,1)))))</f>
        <v>5</v>
      </c>
      <c r="T157" s="143">
        <f>IF('Crisis Indicator Data'!H154="x","x",IF('Crisis Indicator Data'!I154="x","x",'Crisis Indicator Data'!I154/'Crisis Indicator Data'!H154))</f>
        <v>0.29884198729921552</v>
      </c>
      <c r="U157" s="238">
        <f t="shared" si="59"/>
        <v>5</v>
      </c>
      <c r="V157" s="238">
        <f t="shared" si="60"/>
        <v>5</v>
      </c>
      <c r="W157" s="238">
        <f>IF('Crisis Indicator Data'!L154="x","x",IF('Crisis Indicator Data'!L154=0,0,IF(LOG('Crisis Indicator Data'!L154)&lt;W$4,0,IF(LOG('Crisis Indicator Data'!L154)&gt;W$3,5,ROUND(5-(W$3-LOG('Crisis Indicator Data'!L154))/(W$3-W$4)*5,1)))))</f>
        <v>3.6</v>
      </c>
      <c r="X157" s="245">
        <f>IF(OR('Crisis Indicator Data'!L154="x",'Crisis Indicator Data'!H154="x"),"x",'Crisis Indicator Data'!L154/'Crisis Indicator Data'!H154)</f>
        <v>1.7076684988526601E-5</v>
      </c>
      <c r="Y157" s="238">
        <f t="shared" si="61"/>
        <v>0.9</v>
      </c>
      <c r="Z157" s="238">
        <f t="shared" si="62"/>
        <v>2.2999999999999998</v>
      </c>
      <c r="AA157" s="238">
        <f t="shared" si="63"/>
        <v>4</v>
      </c>
      <c r="AB157" s="246">
        <f t="shared" si="64"/>
        <v>4</v>
      </c>
    </row>
    <row r="158" spans="1:28" x14ac:dyDescent="0.25">
      <c r="A158" s="150" t="str">
        <f>'Crisis Indicator Data'!A155</f>
        <v>Conflict in Yemen</v>
      </c>
      <c r="B158" s="151" t="str">
        <f>'Crisis Indicator Data'!B155</f>
        <v>Conflict</v>
      </c>
      <c r="C158" s="151" t="str">
        <f>'Crisis Indicator Data'!C155</f>
        <v>YEM001</v>
      </c>
      <c r="D158" s="151" t="str">
        <f>'Crisis Indicator Data'!D155</f>
        <v>Yemen</v>
      </c>
      <c r="E158" s="152" t="str">
        <f>'Crisis Indicator Data'!E155</f>
        <v>YEM</v>
      </c>
      <c r="F158" s="244">
        <f>IF('Crisis Indicator Data'!F155="x","x",IF(LOG('Crisis Indicator Data'!F155)&lt;F$4,0,IF(LOG('Crisis Indicator Data'!F155)&gt;F$3,5,ROUND(5-(F$3-LOG('Crisis Indicator Data'!F155))/(F$3-F$4)*5,1))))</f>
        <v>4.5</v>
      </c>
      <c r="G158" s="143">
        <f>IF('Crisis Indicator Data'!F155="x","x",IF(LEN(E158)&gt;3,('Crisis Indicator Data'!F155/VLOOKUP('Impact of the crisis'!$C158,'Regional Crises'!$B$1:$R$66,4,FALSE)),'Crisis Indicator Data'!F155/VLOOKUP('Impact of the crisis'!$E158,'Country Indicator Data'!$B$4:$P$300,15,FALSE)))</f>
        <v>1</v>
      </c>
      <c r="H158" s="238">
        <f t="shared" si="52"/>
        <v>5</v>
      </c>
      <c r="I158" s="238">
        <f t="shared" si="53"/>
        <v>4.75</v>
      </c>
      <c r="J158" s="238">
        <f>IF('Crisis Indicator Data'!G155="x","x",IF(LOG('Crisis Indicator Data'!G155)&lt;J$4,0,IF(LOG('Crisis Indicator Data'!G155)&gt;J$3,5,ROUND(5-(J$3-LOG('Crisis Indicator Data'!G155))/(J$3-J$4)*5,1))))</f>
        <v>5</v>
      </c>
      <c r="K158" s="143">
        <f>IF('Crisis Indicator Data'!G155="x","x",IF(LEN(E158)&gt;3,('Crisis Indicator Data'!G155/VLOOKUP('Impact of the crisis'!$C158,'Regional Crises'!$B$1:$R$66,5,FALSE)),'Crisis Indicator Data'!G155/VLOOKUP('Impact of the crisis'!$E158,'Country Indicator Data'!$B$4:$P$300,14,FALSE)))</f>
        <v>0.94705882352941173</v>
      </c>
      <c r="L158" s="238">
        <f t="shared" si="54"/>
        <v>4.7</v>
      </c>
      <c r="M158" s="238">
        <f t="shared" si="55"/>
        <v>4.8499999999999996</v>
      </c>
      <c r="N158" s="238">
        <f t="shared" si="56"/>
        <v>4.8</v>
      </c>
      <c r="O158" s="238">
        <f>IF('Crisis Indicator Data'!H155="x","x",IF('Crisis Indicator Data'!H155=0,0,IF(LOG('Crisis Indicator Data'!H155)&lt;O$4,0,IF(LOG('Crisis Indicator Data'!H155)&gt;O$3,5,ROUND(5-(O$3-LOG('Crisis Indicator Data'!H155))/(O$3-O$4)*5,1)))))</f>
        <v>4.9000000000000004</v>
      </c>
      <c r="P158" s="143">
        <f>IF('Crisis Indicator Data'!H155="x","x",'Crisis Indicator Data'!H155/'Crisis Indicator Data'!G155)</f>
        <v>0.86956521739130432</v>
      </c>
      <c r="Q158" s="238">
        <f t="shared" si="57"/>
        <v>4.3</v>
      </c>
      <c r="R158" s="238">
        <f t="shared" si="58"/>
        <v>4.5999999999999996</v>
      </c>
      <c r="S158" s="238">
        <f>IF('Crisis Indicator Data'!I155="x","x",IF('Crisis Indicator Data'!I155=0,0,IF(LOG('Crisis Indicator Data'!I155)&lt;S$4,0,IF(LOG('Crisis Indicator Data'!I155)&gt;S$3,5,ROUND(5-(S$3-LOG('Crisis Indicator Data'!I155))/(S$3-S$4)*5,1)))))</f>
        <v>3.3</v>
      </c>
      <c r="T158" s="143">
        <f>IF('Crisis Indicator Data'!H155="x","x",IF('Crisis Indicator Data'!I155="x","x",'Crisis Indicator Data'!I155/'Crisis Indicator Data'!H155))</f>
        <v>7.5357142857142853E-3</v>
      </c>
      <c r="U158" s="238">
        <f t="shared" si="59"/>
        <v>0.3</v>
      </c>
      <c r="V158" s="238">
        <f t="shared" si="60"/>
        <v>1.8</v>
      </c>
      <c r="W158" s="238">
        <f>IF('Crisis Indicator Data'!L155="x","x",IF('Crisis Indicator Data'!L155=0,0,IF(LOG('Crisis Indicator Data'!L155)&lt;W$4,0,IF(LOG('Crisis Indicator Data'!L155)&gt;W$3,5,ROUND(5-(W$3-LOG('Crisis Indicator Data'!L155))/(W$3-W$4)*5,1)))))</f>
        <v>3.6</v>
      </c>
      <c r="X158" s="245">
        <f>IF(OR('Crisis Indicator Data'!L155="x",'Crisis Indicator Data'!H155="x"),"x",'Crisis Indicator Data'!L155/'Crisis Indicator Data'!H155)</f>
        <v>1.1142857142857143E-5</v>
      </c>
      <c r="Y158" s="238">
        <f t="shared" si="61"/>
        <v>0.6</v>
      </c>
      <c r="Z158" s="238">
        <f t="shared" si="62"/>
        <v>2.1</v>
      </c>
      <c r="AA158" s="238">
        <f t="shared" si="63"/>
        <v>2</v>
      </c>
      <c r="AB158" s="246">
        <f t="shared" si="64"/>
        <v>3.6</v>
      </c>
    </row>
    <row r="159" spans="1:28" x14ac:dyDescent="0.25">
      <c r="A159" s="150" t="str">
        <f>'Crisis Indicator Data'!A156</f>
        <v>Mixed migration flows in Yemen</v>
      </c>
      <c r="B159" s="151" t="str">
        <f>'Crisis Indicator Data'!B156</f>
        <v>Displacement</v>
      </c>
      <c r="C159" s="151" t="str">
        <f>'Crisis Indicator Data'!C156</f>
        <v>YEM002</v>
      </c>
      <c r="D159" s="151" t="str">
        <f>'Crisis Indicator Data'!D156</f>
        <v>Yemen</v>
      </c>
      <c r="E159" s="152" t="str">
        <f>'Crisis Indicator Data'!E156</f>
        <v>YEM</v>
      </c>
      <c r="F159" s="244">
        <f>IF('Crisis Indicator Data'!F156="x","x",IF(LOG('Crisis Indicator Data'!F156)&lt;F$4,0,IF(LOG('Crisis Indicator Data'!F156)&gt;F$3,5,ROUND(5-(F$3-LOG('Crisis Indicator Data'!F156))/(F$3-F$4)*5,1))))</f>
        <v>2.8</v>
      </c>
      <c r="G159" s="143">
        <f>IF('Crisis Indicator Data'!F156="x","x",IF(LEN(E159)&gt;3,('Crisis Indicator Data'!F156/VLOOKUP('Impact of the crisis'!$C159,'Regional Crises'!$B$1:$R$66,4,FALSE)),'Crisis Indicator Data'!F156/VLOOKUP('Impact of the crisis'!$E159,'Country Indicator Data'!$B$4:$P$300,15,FALSE)))</f>
        <v>8.881186431047218E-2</v>
      </c>
      <c r="H159" s="238">
        <f t="shared" si="52"/>
        <v>0.4</v>
      </c>
      <c r="I159" s="238">
        <f t="shared" si="53"/>
        <v>1.5999999999999999</v>
      </c>
      <c r="J159" s="238">
        <f>IF('Crisis Indicator Data'!G156="x","x",IF(LOG('Crisis Indicator Data'!G156)&lt;J$4,0,IF(LOG('Crisis Indicator Data'!G156)&gt;J$3,5,ROUND(5-(J$3-LOG('Crisis Indicator Data'!G156))/(J$3-J$4)*5,1))))</f>
        <v>2.2999999999999998</v>
      </c>
      <c r="K159" s="143">
        <f>IF('Crisis Indicator Data'!G156="x","x",IF(LEN(E159)&gt;3,('Crisis Indicator Data'!G156/VLOOKUP('Impact of the crisis'!$C159,'Regional Crises'!$B$1:$R$66,5,FALSE)),'Crisis Indicator Data'!G156/VLOOKUP('Impact of the crisis'!$E159,'Country Indicator Data'!$B$4:$P$300,14,FALSE)))</f>
        <v>0.14602941176470588</v>
      </c>
      <c r="L159" s="238">
        <f t="shared" si="54"/>
        <v>0.7</v>
      </c>
      <c r="M159" s="238">
        <f t="shared" si="55"/>
        <v>1.5</v>
      </c>
      <c r="N159" s="238">
        <f t="shared" si="56"/>
        <v>1.6</v>
      </c>
      <c r="O159" s="238">
        <f>IF('Crisis Indicator Data'!H156="x","x",IF('Crisis Indicator Data'!H156=0,0,IF(LOG('Crisis Indicator Data'!H156)&lt;O$4,0,IF(LOG('Crisis Indicator Data'!H156)&gt;O$3,5,ROUND(5-(O$3-LOG('Crisis Indicator Data'!H156))/(O$3-O$4)*5,1)))))</f>
        <v>0.8</v>
      </c>
      <c r="P159" s="143">
        <f>IF('Crisis Indicator Data'!H156="x","x",'Crisis Indicator Data'!H156/'Crisis Indicator Data'!G156)</f>
        <v>1.9939577039274924E-2</v>
      </c>
      <c r="Q159" s="238">
        <f t="shared" si="57"/>
        <v>0.1</v>
      </c>
      <c r="R159" s="238">
        <f t="shared" si="58"/>
        <v>0.45</v>
      </c>
      <c r="S159" s="238">
        <f>IF('Crisis Indicator Data'!I156="x","x",IF('Crisis Indicator Data'!I156=0,0,IF(LOG('Crisis Indicator Data'!I156)&lt;S$4,0,IF(LOG('Crisis Indicator Data'!I156)&gt;S$3,5,ROUND(5-(S$3-LOG('Crisis Indicator Data'!I156))/(S$3-S$4)*5,1)))))</f>
        <v>2.9</v>
      </c>
      <c r="T159" s="143">
        <f>IF('Crisis Indicator Data'!H156="x","x",IF('Crisis Indicator Data'!I156="x","x",'Crisis Indicator Data'!I156/'Crisis Indicator Data'!H156))</f>
        <v>1</v>
      </c>
      <c r="U159" s="238">
        <f t="shared" si="59"/>
        <v>5</v>
      </c>
      <c r="V159" s="238">
        <f t="shared" si="60"/>
        <v>4</v>
      </c>
      <c r="W159" s="238">
        <f>IF('Crisis Indicator Data'!L156="x","x",IF('Crisis Indicator Data'!L156=0,0,IF(LOG('Crisis Indicator Data'!L156)&lt;W$4,0,IF(LOG('Crisis Indicator Data'!L156)&gt;W$3,5,ROUND(5-(W$3-LOG('Crisis Indicator Data'!L156))/(W$3-W$4)*5,1)))))</f>
        <v>2.4</v>
      </c>
      <c r="X159" s="245">
        <f>IF(OR('Crisis Indicator Data'!L156="x",'Crisis Indicator Data'!H156="x"),"x",'Crisis Indicator Data'!L156/'Crisis Indicator Data'!H156)</f>
        <v>5.1515151515151513E-4</v>
      </c>
      <c r="Y159" s="238">
        <f t="shared" si="61"/>
        <v>5</v>
      </c>
      <c r="Z159" s="238">
        <f t="shared" si="62"/>
        <v>3.7</v>
      </c>
      <c r="AA159" s="238">
        <f t="shared" si="63"/>
        <v>3.9</v>
      </c>
      <c r="AB159" s="246">
        <f t="shared" si="64"/>
        <v>2.6</v>
      </c>
    </row>
    <row r="160" spans="1:28" x14ac:dyDescent="0.25">
      <c r="A160" s="150" t="str">
        <f>'Crisis Indicator Data'!A157</f>
        <v>Drought in Zambia</v>
      </c>
      <c r="B160" s="151" t="str">
        <f>'Crisis Indicator Data'!B157</f>
        <v>Drought</v>
      </c>
      <c r="C160" s="151" t="str">
        <f>'Crisis Indicator Data'!C157</f>
        <v>ZMB002</v>
      </c>
      <c r="D160" s="151" t="str">
        <f>'Crisis Indicator Data'!D157</f>
        <v>Zambia</v>
      </c>
      <c r="E160" s="152" t="str">
        <f>'Crisis Indicator Data'!E157</f>
        <v>ZMB</v>
      </c>
      <c r="F160" s="244">
        <f>IF('Crisis Indicator Data'!F157="x","x",IF(LOG('Crisis Indicator Data'!F157)&lt;F$4,0,IF(LOG('Crisis Indicator Data'!F157)&gt;F$3,5,ROUND(5-(F$3-LOG('Crisis Indicator Data'!F157))/(F$3-F$4)*5,1))))</f>
        <v>4.8</v>
      </c>
      <c r="G160" s="143">
        <f>IF('Crisis Indicator Data'!F157="x","x",IF(LEN(E160)&gt;3,('Crisis Indicator Data'!F157/VLOOKUP('Impact of the crisis'!$C160,'Regional Crises'!$B$1:$R$66,4,FALSE)),'Crisis Indicator Data'!F157/VLOOKUP('Impact of the crisis'!$E160,'Country Indicator Data'!$B$4:$P$300,15,FALSE)))</f>
        <v>1.0124134034625163</v>
      </c>
      <c r="H160" s="238">
        <f t="shared" si="52"/>
        <v>5</v>
      </c>
      <c r="I160" s="238">
        <f t="shared" si="53"/>
        <v>4.9000000000000004</v>
      </c>
      <c r="J160" s="238">
        <f>IF('Crisis Indicator Data'!G157="x","x",IF(LOG('Crisis Indicator Data'!G157)&lt;J$4,0,IF(LOG('Crisis Indicator Data'!G157)&gt;J$3,5,ROUND(5-(J$3-LOG('Crisis Indicator Data'!G157))/(J$3-J$4)*5,1))))</f>
        <v>3.8</v>
      </c>
      <c r="K160" s="143">
        <f>IF('Crisis Indicator Data'!G157="x","x",IF(LEN(E160)&gt;3,('Crisis Indicator Data'!G157/VLOOKUP('Impact of the crisis'!$C160,'Regional Crises'!$B$1:$R$66,5,FALSE)),'Crisis Indicator Data'!G157/VLOOKUP('Impact of the crisis'!$E160,'Country Indicator Data'!$B$4:$P$300,14,FALSE)))</f>
        <v>0.66407403760953032</v>
      </c>
      <c r="L160" s="238">
        <f t="shared" si="54"/>
        <v>3.3</v>
      </c>
      <c r="M160" s="238">
        <f t="shared" si="55"/>
        <v>3.55</v>
      </c>
      <c r="N160" s="238">
        <f t="shared" si="56"/>
        <v>4.3</v>
      </c>
      <c r="O160" s="238">
        <f>IF('Crisis Indicator Data'!H157="x","x",IF('Crisis Indicator Data'!H157=0,0,IF(LOG('Crisis Indicator Data'!H157)&lt;O$4,0,IF(LOG('Crisis Indicator Data'!H157)&gt;O$3,5,ROUND(5-(O$3-LOG('Crisis Indicator Data'!H157))/(O$3-O$4)*5,1)))))</f>
        <v>4.0999999999999996</v>
      </c>
      <c r="P160" s="143">
        <f>IF('Crisis Indicator Data'!H157="x","x",'Crisis Indicator Data'!H157/'Crisis Indicator Data'!G157)</f>
        <v>0.63402520385470718</v>
      </c>
      <c r="Q160" s="238">
        <f t="shared" si="57"/>
        <v>3.2</v>
      </c>
      <c r="R160" s="238">
        <f t="shared" si="58"/>
        <v>3.65</v>
      </c>
      <c r="S160" s="238">
        <f>IF('Crisis Indicator Data'!I157="x","x",IF('Crisis Indicator Data'!I157=0,0,IF(LOG('Crisis Indicator Data'!I157)&lt;S$4,0,IF(LOG('Crisis Indicator Data'!I157)&gt;S$3,5,ROUND(5-(S$3-LOG('Crisis Indicator Data'!I157))/(S$3-S$4)*5,1)))))</f>
        <v>0</v>
      </c>
      <c r="T160" s="143">
        <f>IF('Crisis Indicator Data'!H157="x","x",IF('Crisis Indicator Data'!I157="x","x",'Crisis Indicator Data'!I157/'Crisis Indicator Data'!H157))</f>
        <v>0</v>
      </c>
      <c r="U160" s="238">
        <f t="shared" si="59"/>
        <v>0</v>
      </c>
      <c r="V160" s="238">
        <f t="shared" si="60"/>
        <v>0</v>
      </c>
      <c r="W160" s="238">
        <f>IF('Crisis Indicator Data'!L157="x","x",IF('Crisis Indicator Data'!L157=0,0,IF(LOG('Crisis Indicator Data'!L157)&lt;W$4,0,IF(LOG('Crisis Indicator Data'!L157)&gt;W$3,5,ROUND(5-(W$3-LOG('Crisis Indicator Data'!L157))/(W$3-W$4)*5,1)))))</f>
        <v>0</v>
      </c>
      <c r="X160" s="245">
        <f>IF(OR('Crisis Indicator Data'!L157="x",'Crisis Indicator Data'!H157="x"),"x",'Crisis Indicator Data'!L157/'Crisis Indicator Data'!H157)</f>
        <v>0</v>
      </c>
      <c r="Y160" s="238">
        <f t="shared" si="61"/>
        <v>0</v>
      </c>
      <c r="Z160" s="238">
        <f t="shared" si="62"/>
        <v>0</v>
      </c>
      <c r="AA160" s="238">
        <f t="shared" si="63"/>
        <v>0</v>
      </c>
      <c r="AB160" s="246">
        <f t="shared" si="64"/>
        <v>2.2000000000000002</v>
      </c>
    </row>
    <row r="161" spans="1:28" x14ac:dyDescent="0.25">
      <c r="A161" s="150" t="str">
        <f>'Crisis Indicator Data'!A158</f>
        <v>Complex crisis in Zimbabwe</v>
      </c>
      <c r="B161" s="151" t="str">
        <f>'Crisis Indicator Data'!B158</f>
        <v>Socio-political,Drought</v>
      </c>
      <c r="C161" s="151" t="str">
        <f>'Crisis Indicator Data'!C158</f>
        <v>ZWE001</v>
      </c>
      <c r="D161" s="151" t="str">
        <f>'Crisis Indicator Data'!D158</f>
        <v>Zimbabwe</v>
      </c>
      <c r="E161" s="152" t="str">
        <f>'Crisis Indicator Data'!E158</f>
        <v>ZWE</v>
      </c>
      <c r="F161" s="244">
        <f>IF('Crisis Indicator Data'!F158="x","x",IF(LOG('Crisis Indicator Data'!F158)&lt;F$4,0,IF(LOG('Crisis Indicator Data'!F158)&gt;F$3,5,ROUND(5-(F$3-LOG('Crisis Indicator Data'!F158))/(F$3-F$4)*5,1))))</f>
        <v>4.3</v>
      </c>
      <c r="G161" s="143">
        <f>IF('Crisis Indicator Data'!F158="x","x",IF(LEN(E161)&gt;3,('Crisis Indicator Data'!F158/VLOOKUP('Impact of the crisis'!$C161,'Regional Crises'!$B$1:$R$66,4,FALSE)),'Crisis Indicator Data'!F158/VLOOKUP('Impact of the crisis'!$E161,'Country Indicator Data'!$B$4:$P$300,15,FALSE)))</f>
        <v>1</v>
      </c>
      <c r="H161" s="238">
        <f t="shared" si="52"/>
        <v>5</v>
      </c>
      <c r="I161" s="238">
        <f t="shared" si="53"/>
        <v>4.6500000000000004</v>
      </c>
      <c r="J161" s="238">
        <f>IF('Crisis Indicator Data'!G158="x","x",IF(LOG('Crisis Indicator Data'!G158)&lt;J$4,0,IF(LOG('Crisis Indicator Data'!G158)&gt;J$3,5,ROUND(5-(J$3-LOG('Crisis Indicator Data'!G158))/(J$3-J$4)*5,1))))</f>
        <v>4.0999999999999996</v>
      </c>
      <c r="K161" s="143">
        <f>IF('Crisis Indicator Data'!G158="x","x",IF(LEN(E161)&gt;3,('Crisis Indicator Data'!G158/VLOOKUP('Impact of the crisis'!$C161,'Regional Crises'!$B$1:$R$66,5,FALSE)),'Crisis Indicator Data'!G158/VLOOKUP('Impact of the crisis'!$E161,'Country Indicator Data'!$B$4:$P$300,14,FALSE)))</f>
        <v>1</v>
      </c>
      <c r="L161" s="238">
        <f t="shared" si="54"/>
        <v>5</v>
      </c>
      <c r="M161" s="238">
        <f t="shared" si="55"/>
        <v>4.55</v>
      </c>
      <c r="N161" s="238">
        <f t="shared" si="56"/>
        <v>4.5999999999999996</v>
      </c>
      <c r="O161" s="238">
        <f>IF('Crisis Indicator Data'!H158="x","x",IF('Crisis Indicator Data'!H158=0,0,IF(LOG('Crisis Indicator Data'!H158)&lt;O$4,0,IF(LOG('Crisis Indicator Data'!H158)&gt;O$3,5,ROUND(5-(O$3-LOG('Crisis Indicator Data'!H158))/(O$3-O$4)*5,1)))))</f>
        <v>4.0999999999999996</v>
      </c>
      <c r="P161" s="143">
        <f>IF('Crisis Indicator Data'!H158="x","x",'Crisis Indicator Data'!H158/'Crisis Indicator Data'!G158)</f>
        <v>0.58834939686003518</v>
      </c>
      <c r="Q161" s="238">
        <f t="shared" si="57"/>
        <v>2.9</v>
      </c>
      <c r="R161" s="238">
        <f t="shared" si="58"/>
        <v>3.5</v>
      </c>
      <c r="S161" s="238">
        <f>IF('Crisis Indicator Data'!I158="x","x",IF('Crisis Indicator Data'!I158=0,0,IF(LOG('Crisis Indicator Data'!I158)&lt;S$4,0,IF(LOG('Crisis Indicator Data'!I158)&gt;S$3,5,ROUND(5-(S$3-LOG('Crisis Indicator Data'!I158))/(S$3-S$4)*5,1)))))</f>
        <v>2.8</v>
      </c>
      <c r="T161" s="143">
        <f>IF('Crisis Indicator Data'!H158="x","x",IF('Crisis Indicator Data'!I158="x","x",'Crisis Indicator Data'!I158/'Crisis Indicator Data'!H158))</f>
        <v>8.7574696064290133E-3</v>
      </c>
      <c r="U161" s="238">
        <f t="shared" si="59"/>
        <v>0.3</v>
      </c>
      <c r="V161" s="238">
        <f t="shared" si="60"/>
        <v>1.6</v>
      </c>
      <c r="W161" s="238">
        <f>IF('Crisis Indicator Data'!L158="x","x",IF('Crisis Indicator Data'!L158=0,0,IF(LOG('Crisis Indicator Data'!L158)&lt;W$4,0,IF(LOG('Crisis Indicator Data'!L158)&gt;W$3,5,ROUND(5-(W$3-LOG('Crisis Indicator Data'!L158))/(W$3-W$4)*5,1)))))</f>
        <v>4.0999999999999996</v>
      </c>
      <c r="X161" s="245">
        <f>IF(OR('Crisis Indicator Data'!L158="x",'Crisis Indicator Data'!H158="x"),"x",'Crisis Indicator Data'!L158/'Crisis Indicator Data'!H158)</f>
        <v>7.953842983721409E-5</v>
      </c>
      <c r="Y161" s="238">
        <f t="shared" si="61"/>
        <v>4</v>
      </c>
      <c r="Z161" s="238">
        <f t="shared" si="62"/>
        <v>4.0999999999999996</v>
      </c>
      <c r="AA161" s="238">
        <f t="shared" si="63"/>
        <v>3.1</v>
      </c>
      <c r="AB161" s="246">
        <f t="shared" si="64"/>
        <v>3.3</v>
      </c>
    </row>
  </sheetData>
  <mergeCells count="1">
    <mergeCell ref="A1:AB1"/>
  </mergeCells>
  <conditionalFormatting sqref="K6:K300">
    <cfRule type="cellIs" priority="101" stopIfTrue="1" operator="equal">
      <formula>"x"</formula>
    </cfRule>
  </conditionalFormatting>
  <conditionalFormatting sqref="P6:P300">
    <cfRule type="cellIs" priority="99" stopIfTrue="1" operator="equal">
      <formula>"x"</formula>
    </cfRule>
  </conditionalFormatting>
  <conditionalFormatting sqref="T6:T300">
    <cfRule type="cellIs" priority="97" stopIfTrue="1" operator="equal">
      <formula>"x"</formula>
    </cfRule>
  </conditionalFormatting>
  <conditionalFormatting sqref="F6:F300">
    <cfRule type="cellIs" dxfId="518" priority="92" stopIfTrue="1" operator="between">
      <formula>4</formula>
      <formula>5</formula>
    </cfRule>
    <cfRule type="cellIs" dxfId="517" priority="93" stopIfTrue="1" operator="between">
      <formula>3</formula>
      <formula>4</formula>
    </cfRule>
    <cfRule type="cellIs" dxfId="516" priority="94" stopIfTrue="1" operator="between">
      <formula>2</formula>
      <formula>3</formula>
    </cfRule>
    <cfRule type="cellIs" dxfId="515" priority="95" stopIfTrue="1" operator="between">
      <formula>1</formula>
      <formula>2</formula>
    </cfRule>
    <cfRule type="cellIs" dxfId="514" priority="96" stopIfTrue="1" operator="between">
      <formula>0</formula>
      <formula>1</formula>
    </cfRule>
  </conditionalFormatting>
  <conditionalFormatting sqref="H6:H300">
    <cfRule type="cellIs" dxfId="513" priority="87" stopIfTrue="1" operator="between">
      <formula>4</formula>
      <formula>5</formula>
    </cfRule>
    <cfRule type="cellIs" dxfId="512" priority="88" stopIfTrue="1" operator="between">
      <formula>3</formula>
      <formula>4</formula>
    </cfRule>
    <cfRule type="cellIs" dxfId="511" priority="89" stopIfTrue="1" operator="between">
      <formula>2</formula>
      <formula>3</formula>
    </cfRule>
    <cfRule type="cellIs" dxfId="510" priority="90" stopIfTrue="1" operator="between">
      <formula>1</formula>
      <formula>2</formula>
    </cfRule>
    <cfRule type="cellIs" dxfId="509" priority="91" stopIfTrue="1" operator="between">
      <formula>0</formula>
      <formula>1</formula>
    </cfRule>
  </conditionalFormatting>
  <conditionalFormatting sqref="I7:I300">
    <cfRule type="cellIs" dxfId="508" priority="82" stopIfTrue="1" operator="between">
      <formula>4</formula>
      <formula>5</formula>
    </cfRule>
    <cfRule type="cellIs" dxfId="507" priority="83" stopIfTrue="1" operator="between">
      <formula>3</formula>
      <formula>4</formula>
    </cfRule>
    <cfRule type="cellIs" dxfId="506" priority="84" stopIfTrue="1" operator="between">
      <formula>2</formula>
      <formula>3</formula>
    </cfRule>
    <cfRule type="cellIs" dxfId="505" priority="85" stopIfTrue="1" operator="between">
      <formula>1</formula>
      <formula>2</formula>
    </cfRule>
    <cfRule type="cellIs" dxfId="504" priority="86" stopIfTrue="1" operator="between">
      <formula>0</formula>
      <formula>1</formula>
    </cfRule>
  </conditionalFormatting>
  <conditionalFormatting sqref="J6:J300">
    <cfRule type="cellIs" dxfId="503" priority="77" stopIfTrue="1" operator="between">
      <formula>4</formula>
      <formula>5</formula>
    </cfRule>
    <cfRule type="cellIs" dxfId="502" priority="78" stopIfTrue="1" operator="between">
      <formula>3</formula>
      <formula>4</formula>
    </cfRule>
    <cfRule type="cellIs" dxfId="501" priority="79" stopIfTrue="1" operator="between">
      <formula>2</formula>
      <formula>3</formula>
    </cfRule>
    <cfRule type="cellIs" dxfId="500" priority="80" stopIfTrue="1" operator="between">
      <formula>1</formula>
      <formula>2</formula>
    </cfRule>
    <cfRule type="cellIs" dxfId="499" priority="81" stopIfTrue="1" operator="between">
      <formula>0</formula>
      <formula>1</formula>
    </cfRule>
  </conditionalFormatting>
  <conditionalFormatting sqref="I6">
    <cfRule type="cellIs" dxfId="498" priority="72" stopIfTrue="1" operator="between">
      <formula>4</formula>
      <formula>5</formula>
    </cfRule>
    <cfRule type="cellIs" dxfId="497" priority="73" stopIfTrue="1" operator="between">
      <formula>3</formula>
      <formula>4</formula>
    </cfRule>
    <cfRule type="cellIs" dxfId="496" priority="74" stopIfTrue="1" operator="between">
      <formula>2</formula>
      <formula>3</formula>
    </cfRule>
    <cfRule type="cellIs" dxfId="495" priority="75" stopIfTrue="1" operator="between">
      <formula>1</formula>
      <formula>2</formula>
    </cfRule>
    <cfRule type="cellIs" dxfId="494" priority="76" stopIfTrue="1" operator="between">
      <formula>0</formula>
      <formula>1</formula>
    </cfRule>
  </conditionalFormatting>
  <conditionalFormatting sqref="L6:L300">
    <cfRule type="cellIs" dxfId="493" priority="67" stopIfTrue="1" operator="between">
      <formula>4</formula>
      <formula>5</formula>
    </cfRule>
    <cfRule type="cellIs" dxfId="492" priority="68" stopIfTrue="1" operator="between">
      <formula>3</formula>
      <formula>4</formula>
    </cfRule>
    <cfRule type="cellIs" dxfId="491" priority="69" stopIfTrue="1" operator="between">
      <formula>2</formula>
      <formula>3</formula>
    </cfRule>
    <cfRule type="cellIs" dxfId="490" priority="70" stopIfTrue="1" operator="between">
      <formula>1</formula>
      <formula>2</formula>
    </cfRule>
    <cfRule type="cellIs" dxfId="489" priority="71" stopIfTrue="1" operator="between">
      <formula>0</formula>
      <formula>1</formula>
    </cfRule>
  </conditionalFormatting>
  <conditionalFormatting sqref="M6:M300">
    <cfRule type="cellIs" dxfId="488" priority="62" stopIfTrue="1" operator="between">
      <formula>4</formula>
      <formula>5</formula>
    </cfRule>
    <cfRule type="cellIs" dxfId="487" priority="63" stopIfTrue="1" operator="between">
      <formula>3</formula>
      <formula>4</formula>
    </cfRule>
    <cfRule type="cellIs" dxfId="486" priority="64" stopIfTrue="1" operator="between">
      <formula>2</formula>
      <formula>3</formula>
    </cfRule>
    <cfRule type="cellIs" dxfId="485" priority="65" stopIfTrue="1" operator="between">
      <formula>1</formula>
      <formula>2</formula>
    </cfRule>
    <cfRule type="cellIs" dxfId="484" priority="66" stopIfTrue="1" operator="between">
      <formula>0</formula>
      <formula>1</formula>
    </cfRule>
  </conditionalFormatting>
  <conditionalFormatting sqref="N6:N300">
    <cfRule type="cellIs" dxfId="483" priority="57" stopIfTrue="1" operator="between">
      <formula>4</formula>
      <formula>5</formula>
    </cfRule>
    <cfRule type="cellIs" dxfId="482" priority="58" stopIfTrue="1" operator="between">
      <formula>3</formula>
      <formula>4</formula>
    </cfRule>
    <cfRule type="cellIs" dxfId="481" priority="59" stopIfTrue="1" operator="between">
      <formula>2</formula>
      <formula>3</formula>
    </cfRule>
    <cfRule type="cellIs" dxfId="480" priority="60" stopIfTrue="1" operator="between">
      <formula>1</formula>
      <formula>2</formula>
    </cfRule>
    <cfRule type="cellIs" dxfId="479" priority="61" stopIfTrue="1" operator="between">
      <formula>0</formula>
      <formula>1</formula>
    </cfRule>
  </conditionalFormatting>
  <conditionalFormatting sqref="O6:O300">
    <cfRule type="cellIs" dxfId="478" priority="52" stopIfTrue="1" operator="between">
      <formula>4</formula>
      <formula>5</formula>
    </cfRule>
    <cfRule type="cellIs" dxfId="477" priority="53" stopIfTrue="1" operator="between">
      <formula>3</formula>
      <formula>4</formula>
    </cfRule>
    <cfRule type="cellIs" dxfId="476" priority="54" stopIfTrue="1" operator="between">
      <formula>2</formula>
      <formula>3</formula>
    </cfRule>
    <cfRule type="cellIs" dxfId="475" priority="55" stopIfTrue="1" operator="between">
      <formula>1</formula>
      <formula>2</formula>
    </cfRule>
    <cfRule type="cellIs" dxfId="474" priority="56" stopIfTrue="1" operator="between">
      <formula>0</formula>
      <formula>1</formula>
    </cfRule>
  </conditionalFormatting>
  <conditionalFormatting sqref="Q6:Q300">
    <cfRule type="cellIs" dxfId="473" priority="47" stopIfTrue="1" operator="between">
      <formula>4</formula>
      <formula>5</formula>
    </cfRule>
    <cfRule type="cellIs" dxfId="472" priority="48" stopIfTrue="1" operator="between">
      <formula>3</formula>
      <formula>4</formula>
    </cfRule>
    <cfRule type="cellIs" dxfId="471" priority="49" stopIfTrue="1" operator="between">
      <formula>2</formula>
      <formula>3</formula>
    </cfRule>
    <cfRule type="cellIs" dxfId="470" priority="50" stopIfTrue="1" operator="between">
      <formula>1</formula>
      <formula>2</formula>
    </cfRule>
    <cfRule type="cellIs" dxfId="469" priority="51" stopIfTrue="1" operator="between">
      <formula>0</formula>
      <formula>1</formula>
    </cfRule>
  </conditionalFormatting>
  <conditionalFormatting sqref="R6:R300">
    <cfRule type="cellIs" dxfId="468" priority="42" stopIfTrue="1" operator="between">
      <formula>4</formula>
      <formula>5</formula>
    </cfRule>
    <cfRule type="cellIs" dxfId="467" priority="43" stopIfTrue="1" operator="between">
      <formula>3</formula>
      <formula>4</formula>
    </cfRule>
    <cfRule type="cellIs" dxfId="466" priority="44" stopIfTrue="1" operator="between">
      <formula>2</formula>
      <formula>3</formula>
    </cfRule>
    <cfRule type="cellIs" dxfId="465" priority="45" stopIfTrue="1" operator="between">
      <formula>1</formula>
      <formula>2</formula>
    </cfRule>
    <cfRule type="cellIs" dxfId="464" priority="46" stopIfTrue="1" operator="between">
      <formula>0</formula>
      <formula>1</formula>
    </cfRule>
  </conditionalFormatting>
  <conditionalFormatting sqref="S6:S300">
    <cfRule type="cellIs" dxfId="463" priority="37" stopIfTrue="1" operator="between">
      <formula>4</formula>
      <formula>5</formula>
    </cfRule>
    <cfRule type="cellIs" dxfId="462" priority="38" stopIfTrue="1" operator="between">
      <formula>3</formula>
      <formula>4</formula>
    </cfRule>
    <cfRule type="cellIs" dxfId="461" priority="39" stopIfTrue="1" operator="between">
      <formula>2</formula>
      <formula>3</formula>
    </cfRule>
    <cfRule type="cellIs" dxfId="460" priority="40" stopIfTrue="1" operator="between">
      <formula>1</formula>
      <formula>2</formula>
    </cfRule>
    <cfRule type="cellIs" dxfId="459" priority="41" stopIfTrue="1" operator="between">
      <formula>0</formula>
      <formula>1</formula>
    </cfRule>
  </conditionalFormatting>
  <conditionalFormatting sqref="U6:U300">
    <cfRule type="cellIs" dxfId="458" priority="32" stopIfTrue="1" operator="between">
      <formula>4</formula>
      <formula>5</formula>
    </cfRule>
    <cfRule type="cellIs" dxfId="457" priority="33" stopIfTrue="1" operator="between">
      <formula>3</formula>
      <formula>4</formula>
    </cfRule>
    <cfRule type="cellIs" dxfId="456" priority="34" stopIfTrue="1" operator="between">
      <formula>2</formula>
      <formula>3</formula>
    </cfRule>
    <cfRule type="cellIs" dxfId="455" priority="35" stopIfTrue="1" operator="between">
      <formula>1</formula>
      <formula>2</formula>
    </cfRule>
    <cfRule type="cellIs" dxfId="454" priority="36" stopIfTrue="1" operator="between">
      <formula>0</formula>
      <formula>1</formula>
    </cfRule>
  </conditionalFormatting>
  <conditionalFormatting sqref="V6:V300">
    <cfRule type="cellIs" dxfId="453" priority="27" stopIfTrue="1" operator="between">
      <formula>4</formula>
      <formula>5</formula>
    </cfRule>
    <cfRule type="cellIs" dxfId="452" priority="28" stopIfTrue="1" operator="between">
      <formula>3</formula>
      <formula>4</formula>
    </cfRule>
    <cfRule type="cellIs" dxfId="451" priority="29" stopIfTrue="1" operator="between">
      <formula>2</formula>
      <formula>3</formula>
    </cfRule>
    <cfRule type="cellIs" dxfId="450" priority="30" stopIfTrue="1" operator="between">
      <formula>1</formula>
      <formula>2</formula>
    </cfRule>
    <cfRule type="cellIs" dxfId="449" priority="31" stopIfTrue="1" operator="between">
      <formula>0</formula>
      <formula>1</formula>
    </cfRule>
  </conditionalFormatting>
  <conditionalFormatting sqref="W6:W300">
    <cfRule type="cellIs" dxfId="448" priority="22" stopIfTrue="1" operator="between">
      <formula>4</formula>
      <formula>5</formula>
    </cfRule>
    <cfRule type="cellIs" dxfId="447" priority="23" stopIfTrue="1" operator="between">
      <formula>3</formula>
      <formula>4</formula>
    </cfRule>
    <cfRule type="cellIs" dxfId="446" priority="24" stopIfTrue="1" operator="between">
      <formula>2</formula>
      <formula>3</formula>
    </cfRule>
    <cfRule type="cellIs" dxfId="445" priority="25" stopIfTrue="1" operator="between">
      <formula>1</formula>
      <formula>2</formula>
    </cfRule>
    <cfRule type="cellIs" dxfId="444" priority="26" stopIfTrue="1" operator="between">
      <formula>0</formula>
      <formula>1</formula>
    </cfRule>
  </conditionalFormatting>
  <conditionalFormatting sqref="AB6:AB300">
    <cfRule type="cellIs" dxfId="443" priority="2" stopIfTrue="1" operator="between">
      <formula>4</formula>
      <formula>5</formula>
    </cfRule>
    <cfRule type="cellIs" dxfId="442" priority="3" stopIfTrue="1" operator="between">
      <formula>3</formula>
      <formula>4</formula>
    </cfRule>
    <cfRule type="cellIs" dxfId="441" priority="4" stopIfTrue="1" operator="between">
      <formula>2</formula>
      <formula>3</formula>
    </cfRule>
    <cfRule type="cellIs" dxfId="440" priority="5" stopIfTrue="1" operator="between">
      <formula>1</formula>
      <formula>2</formula>
    </cfRule>
    <cfRule type="cellIs" dxfId="439" priority="6" stopIfTrue="1" operator="between">
      <formula>0</formula>
      <formula>1</formula>
    </cfRule>
  </conditionalFormatting>
  <conditionalFormatting sqref="Y6:Y300">
    <cfRule type="cellIs" dxfId="438" priority="17" stopIfTrue="1" operator="between">
      <formula>4</formula>
      <formula>5</formula>
    </cfRule>
    <cfRule type="cellIs" dxfId="437" priority="18" stopIfTrue="1" operator="between">
      <formula>3</formula>
      <formula>4</formula>
    </cfRule>
    <cfRule type="cellIs" dxfId="436" priority="19" stopIfTrue="1" operator="between">
      <formula>2</formula>
      <formula>3</formula>
    </cfRule>
    <cfRule type="cellIs" dxfId="435" priority="20" stopIfTrue="1" operator="between">
      <formula>1</formula>
      <formula>2</formula>
    </cfRule>
    <cfRule type="cellIs" dxfId="434" priority="21" stopIfTrue="1" operator="between">
      <formula>0</formula>
      <formula>1</formula>
    </cfRule>
  </conditionalFormatting>
  <conditionalFormatting sqref="Z6:Z300">
    <cfRule type="cellIs" dxfId="433" priority="12" stopIfTrue="1" operator="between">
      <formula>4</formula>
      <formula>5</formula>
    </cfRule>
    <cfRule type="cellIs" dxfId="432" priority="13" stopIfTrue="1" operator="between">
      <formula>3</formula>
      <formula>4</formula>
    </cfRule>
    <cfRule type="cellIs" dxfId="431" priority="14" stopIfTrue="1" operator="between">
      <formula>2</formula>
      <formula>3</formula>
    </cfRule>
    <cfRule type="cellIs" dxfId="430" priority="15" stopIfTrue="1" operator="between">
      <formula>1</formula>
      <formula>2</formula>
    </cfRule>
    <cfRule type="cellIs" dxfId="429" priority="16" stopIfTrue="1" operator="between">
      <formula>0</formula>
      <formula>1</formula>
    </cfRule>
  </conditionalFormatting>
  <conditionalFormatting sqref="AA6:AA300">
    <cfRule type="cellIs" dxfId="428" priority="7" stopIfTrue="1" operator="between">
      <formula>4</formula>
      <formula>5</formula>
    </cfRule>
    <cfRule type="cellIs" dxfId="427" priority="8" stopIfTrue="1" operator="between">
      <formula>3</formula>
      <formula>4</formula>
    </cfRule>
    <cfRule type="cellIs" dxfId="426" priority="9" stopIfTrue="1" operator="between">
      <formula>2</formula>
      <formula>3</formula>
    </cfRule>
    <cfRule type="cellIs" dxfId="425" priority="10" stopIfTrue="1" operator="between">
      <formula>1</formula>
      <formula>2</formula>
    </cfRule>
    <cfRule type="cellIs" dxfId="424" priority="11" stopIfTrue="1" operator="between">
      <formula>0</formula>
      <formula>1</formula>
    </cfRule>
  </conditionalFormatting>
  <conditionalFormatting sqref="A1:XFD1048576">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842066"/>
  </sheetPr>
  <dimension ref="A1:R161"/>
  <sheetViews>
    <sheetView topLeftCell="B1" zoomScale="80" zoomScaleNormal="80" workbookViewId="0">
      <selection activeCell="F253" sqref="F253:J300"/>
    </sheetView>
  </sheetViews>
  <sheetFormatPr defaultColWidth="9.42578125" defaultRowHeight="15" x14ac:dyDescent="0.25"/>
  <cols>
    <col min="1" max="1" width="36.42578125" style="214" customWidth="1"/>
    <col min="2" max="2" width="26" style="214" bestFit="1" customWidth="1"/>
    <col min="3" max="3" width="10.42578125" style="214" bestFit="1" customWidth="1"/>
    <col min="4" max="4" width="13.42578125" style="214" customWidth="1"/>
    <col min="5" max="5" width="11" style="214" customWidth="1"/>
    <col min="6" max="18" width="10" style="210" customWidth="1"/>
    <col min="19" max="19" width="9.42578125" style="214" customWidth="1"/>
    <col min="20" max="16384" width="9.42578125" style="214"/>
  </cols>
  <sheetData>
    <row r="1" spans="1:18" ht="15.6" customHeight="1" thickBot="1" x14ac:dyDescent="0.3">
      <c r="A1" s="300"/>
      <c r="B1" s="297"/>
      <c r="C1" s="297"/>
      <c r="D1" s="297"/>
      <c r="E1" s="297"/>
      <c r="F1" s="298"/>
      <c r="G1" s="298"/>
      <c r="H1" s="298"/>
      <c r="I1" s="298"/>
      <c r="J1" s="298"/>
      <c r="K1" s="298"/>
      <c r="L1" s="298"/>
      <c r="M1" s="298"/>
      <c r="N1" s="298"/>
      <c r="O1" s="298"/>
      <c r="P1" s="298"/>
      <c r="Q1" s="298"/>
      <c r="R1" s="298"/>
    </row>
    <row r="2" spans="1:18" s="209" customFormat="1" ht="110.85" customHeight="1" thickBot="1" x14ac:dyDescent="0.25">
      <c r="A2" s="2"/>
      <c r="B2" s="2"/>
      <c r="C2" s="55"/>
      <c r="D2" s="55"/>
      <c r="E2" s="55"/>
      <c r="F2" s="85" t="s">
        <v>8244</v>
      </c>
      <c r="G2" s="85" t="s">
        <v>8245</v>
      </c>
      <c r="H2" s="85" t="s">
        <v>8246</v>
      </c>
      <c r="I2" s="85" t="s">
        <v>8247</v>
      </c>
      <c r="J2" s="86" t="s">
        <v>8248</v>
      </c>
      <c r="K2" s="84" t="s">
        <v>577</v>
      </c>
      <c r="L2" s="87" t="s">
        <v>8249</v>
      </c>
      <c r="M2" s="87" t="s">
        <v>8250</v>
      </c>
      <c r="N2" s="87" t="s">
        <v>8251</v>
      </c>
      <c r="O2" s="87" t="s">
        <v>8252</v>
      </c>
      <c r="P2" s="87" t="s">
        <v>8253</v>
      </c>
      <c r="Q2" s="84" t="s">
        <v>8209</v>
      </c>
      <c r="R2" s="83" t="s">
        <v>8208</v>
      </c>
    </row>
    <row r="3" spans="1:18" x14ac:dyDescent="0.25">
      <c r="A3" s="51"/>
      <c r="B3" s="51"/>
      <c r="C3" s="55"/>
      <c r="D3" s="55"/>
      <c r="E3" s="7" t="s">
        <v>8241</v>
      </c>
      <c r="F3" s="66"/>
      <c r="G3" s="66"/>
      <c r="H3" s="66"/>
      <c r="I3" s="66"/>
      <c r="J3" s="66"/>
      <c r="K3" s="67">
        <v>7</v>
      </c>
      <c r="L3" s="29">
        <v>0.05</v>
      </c>
      <c r="M3" s="29">
        <v>0.05</v>
      </c>
      <c r="N3" s="29">
        <v>0.05</v>
      </c>
      <c r="O3" s="29">
        <v>0.05</v>
      </c>
      <c r="P3" s="29">
        <v>0.05</v>
      </c>
      <c r="Q3" s="66"/>
      <c r="R3" s="66"/>
    </row>
    <row r="4" spans="1:18" x14ac:dyDescent="0.25">
      <c r="A4" s="51"/>
      <c r="B4" s="51"/>
      <c r="C4" s="55"/>
      <c r="D4" s="55"/>
      <c r="E4" s="7" t="s">
        <v>8242</v>
      </c>
      <c r="F4" s="66"/>
      <c r="G4" s="66"/>
      <c r="H4" s="66"/>
      <c r="I4" s="66"/>
      <c r="J4" s="66"/>
      <c r="K4" s="67">
        <v>4</v>
      </c>
      <c r="L4" s="66"/>
      <c r="M4" s="66"/>
      <c r="N4" s="66"/>
      <c r="O4" s="66"/>
      <c r="P4" s="66"/>
      <c r="Q4" s="66"/>
      <c r="R4" s="66"/>
    </row>
    <row r="5" spans="1:18" x14ac:dyDescent="0.25">
      <c r="A5" s="23" t="s">
        <v>8196</v>
      </c>
      <c r="B5" s="23" t="s">
        <v>8201</v>
      </c>
      <c r="C5" s="23" t="s">
        <v>8198</v>
      </c>
      <c r="D5" s="23" t="s">
        <v>8199</v>
      </c>
      <c r="E5" s="24" t="s">
        <v>8243</v>
      </c>
      <c r="F5" s="25"/>
      <c r="G5" s="26"/>
      <c r="H5" s="25"/>
      <c r="I5" s="27"/>
      <c r="J5" s="25"/>
      <c r="K5" s="25"/>
      <c r="L5" s="25"/>
      <c r="M5" s="25"/>
      <c r="N5" s="25"/>
      <c r="O5" s="25"/>
      <c r="P5" s="25"/>
      <c r="Q5" s="25"/>
      <c r="R5" s="25"/>
    </row>
    <row r="6" spans="1:18" x14ac:dyDescent="0.25">
      <c r="A6" s="144" t="str">
        <f>'Crisis Indicator Data'!A3</f>
        <v>Complex crisis in Afghanistan</v>
      </c>
      <c r="B6" s="145" t="str">
        <f>'Crisis Indicator Data'!B3</f>
        <v>Conflict,Violence,Displacement,Drought,Earthquake,Socio-political</v>
      </c>
      <c r="C6" s="145" t="str">
        <f>'Crisis Indicator Data'!C3</f>
        <v>AFG001</v>
      </c>
      <c r="D6" s="145" t="str">
        <f>'Crisis Indicator Data'!D3</f>
        <v>Afghanistan</v>
      </c>
      <c r="E6" s="145" t="str">
        <f>'Crisis Indicator Data'!E3</f>
        <v>AFG</v>
      </c>
      <c r="F6" s="156">
        <f>IF('Crisis Indicator Data'!Q3="x","x",('Crisis Indicator Data'!Q3/1000000))</f>
        <v>5.5</v>
      </c>
      <c r="G6" s="156">
        <f>IF('Crisis Indicator Data'!R3="x","x",('Crisis Indicator Data'!R3/1000000))</f>
        <v>9.1999999999999993</v>
      </c>
      <c r="H6" s="156">
        <f>IF('Crisis Indicator Data'!S3="x","x",('Crisis Indicator Data'!S3/1000000))</f>
        <v>13.7</v>
      </c>
      <c r="I6" s="156">
        <f>IF('Crisis Indicator Data'!T3="x","x",('Crisis Indicator Data'!T3/1000000))</f>
        <v>14.7</v>
      </c>
      <c r="J6" s="156">
        <f>IF('Crisis Indicator Data'!U3="x","x",('Crisis Indicator Data'!U3/1000000))</f>
        <v>0</v>
      </c>
      <c r="K6" s="244">
        <f t="shared" ref="K6:K37" si="0">IF(H6="x","x",IF(SUM(H6:J6)=0,0,IF(LOG(SUM(H6:J6)*1000000)&lt;$K$4,0,IF(LOG(SUM(H6:J6)*1000000)&gt;$K$3,5,ROUND(5-(K$3-LOG(SUM(H6:J6)*1000000))/(K$3-K$4)*5,1)))))</f>
        <v>5</v>
      </c>
      <c r="L6" s="143">
        <f>IF(F6="x","x",(F6*1000000/VLOOKUP($C6,'Crisis Indicator Data'!$C$3:$H$198,5,FALSE)))</f>
        <v>0.12761020881670534</v>
      </c>
      <c r="M6" s="143">
        <f>IF(G6="x","x",(G6*1000000/VLOOKUP($C6,'Crisis Indicator Data'!$C$3:$H$198,5,FALSE)))</f>
        <v>0.21345707656612528</v>
      </c>
      <c r="N6" s="143">
        <f>IF(H6="x","x",(H6*1000000/VLOOKUP($C6,'Crisis Indicator Data'!$C$3:$H$198,5,FALSE)))</f>
        <v>0.31786542923433875</v>
      </c>
      <c r="O6" s="143">
        <f>IF(I6="x","x",(I6*1000000/VLOOKUP($C6,'Crisis Indicator Data'!$C$3:$H$198,5,FALSE)))</f>
        <v>0.34106728538283065</v>
      </c>
      <c r="P6" s="143">
        <f>IF(J6="x","x",(J6*1000000/VLOOKUP($C6,'Crisis Indicator Data'!$C$3:$H$198,5,FALSE)))</f>
        <v>0</v>
      </c>
      <c r="Q6" s="238">
        <f t="shared" ref="Q6:Q37" si="1">IF(N6="x","x",IF(OR(L6&gt;=$L$3,M6&gt;=$M$3,N6&gt;=$N$3,O6&gt;=$O$3,P6&gt;=$P$3),(IF(P6&gt;=$P$3,5,IF((O6+P6)&gt;=$O$3,4,IF((O6+P6+N6)&gt;=$N$3,3,IF((O6+P6+N6+M6)&gt;=$M$3,2,1)))))))</f>
        <v>4</v>
      </c>
      <c r="R6" s="238">
        <f t="shared" ref="R6:R37" si="2">IF(Q6="x","x",(AVERAGE(K6,Q6)))</f>
        <v>4.5</v>
      </c>
    </row>
    <row r="7" spans="1:18" x14ac:dyDescent="0.25">
      <c r="A7" s="144" t="str">
        <f>'Crisis Indicator Data'!A4</f>
        <v>Earthquake in Khost and Paktika</v>
      </c>
      <c r="B7" s="145" t="str">
        <f>'Crisis Indicator Data'!B4</f>
        <v>Earthquake</v>
      </c>
      <c r="C7" s="145" t="str">
        <f>'Crisis Indicator Data'!C4</f>
        <v>AFG005</v>
      </c>
      <c r="D7" s="145" t="str">
        <f>'Crisis Indicator Data'!D4</f>
        <v>Afghanistan</v>
      </c>
      <c r="E7" s="145" t="str">
        <f>'Crisis Indicator Data'!E4</f>
        <v>AFG</v>
      </c>
      <c r="F7" s="156">
        <f>IF('Crisis Indicator Data'!Q4="x","x",('Crisis Indicator Data'!Q4/1000000))</f>
        <v>1.484</v>
      </c>
      <c r="G7" s="156">
        <f>IF('Crisis Indicator Data'!R4="x","x",('Crisis Indicator Data'!R4/1000000))</f>
        <v>0</v>
      </c>
      <c r="H7" s="156">
        <f>IF('Crisis Indicator Data'!S4="x","x",('Crisis Indicator Data'!S4/1000000))</f>
        <v>0.36199999999999999</v>
      </c>
      <c r="I7" s="156">
        <f>IF('Crisis Indicator Data'!T4="x","x",('Crisis Indicator Data'!T4/1000000))</f>
        <v>0</v>
      </c>
      <c r="J7" s="156">
        <f>IF('Crisis Indicator Data'!U4="x","x",('Crisis Indicator Data'!U4/1000000))</f>
        <v>0</v>
      </c>
      <c r="K7" s="244">
        <f t="shared" si="0"/>
        <v>2.6</v>
      </c>
      <c r="L7" s="143">
        <f>IF(F7="x","x",(F7*1000000/VLOOKUP($C7,'Crisis Indicator Data'!$C$3:$H$198,5,FALSE)))</f>
        <v>0.80390032502708564</v>
      </c>
      <c r="M7" s="143">
        <f>IF(G7="x","x",(G7*1000000/VLOOKUP($C7,'Crisis Indicator Data'!$C$3:$H$198,5,FALSE)))</f>
        <v>0</v>
      </c>
      <c r="N7" s="143">
        <f>IF(H7="x","x",(H7*1000000/VLOOKUP($C7,'Crisis Indicator Data'!$C$3:$H$198,5,FALSE)))</f>
        <v>0.19609967497291442</v>
      </c>
      <c r="O7" s="143">
        <f>IF(I7="x","x",(I7*1000000/VLOOKUP($C7,'Crisis Indicator Data'!$C$3:$H$198,5,FALSE)))</f>
        <v>0</v>
      </c>
      <c r="P7" s="143">
        <f>IF(J7="x","x",(J7*1000000/VLOOKUP($C7,'Crisis Indicator Data'!$C$3:$H$198,5,FALSE)))</f>
        <v>0</v>
      </c>
      <c r="Q7" s="238">
        <f t="shared" si="1"/>
        <v>3</v>
      </c>
      <c r="R7" s="238">
        <f t="shared" si="2"/>
        <v>2.8</v>
      </c>
    </row>
    <row r="8" spans="1:18" x14ac:dyDescent="0.25">
      <c r="A8" s="144" t="str">
        <f>'Crisis Indicator Data'!A5</f>
        <v>Drought in South-West Angola</v>
      </c>
      <c r="B8" s="145" t="str">
        <f>'Crisis Indicator Data'!B5</f>
        <v>Drought</v>
      </c>
      <c r="C8" s="145" t="str">
        <f>'Crisis Indicator Data'!C5</f>
        <v>AGO002</v>
      </c>
      <c r="D8" s="145" t="str">
        <f>'Crisis Indicator Data'!D5</f>
        <v>Angola</v>
      </c>
      <c r="E8" s="145" t="str">
        <f>'Crisis Indicator Data'!E5</f>
        <v>AGO</v>
      </c>
      <c r="F8" s="156">
        <f>IF('Crisis Indicator Data'!Q5="x","x",('Crisis Indicator Data'!Q5/1000000))</f>
        <v>0.48299999999999998</v>
      </c>
      <c r="G8" s="156">
        <f>IF('Crisis Indicator Data'!R5="x","x",('Crisis Indicator Data'!R5/1000000))</f>
        <v>0.68300000000000005</v>
      </c>
      <c r="H8" s="156">
        <f>IF('Crisis Indicator Data'!S5="x","x",('Crisis Indicator Data'!S5/1000000))</f>
        <v>1.167</v>
      </c>
      <c r="I8" s="156">
        <f>IF('Crisis Indicator Data'!T5="x","x",('Crisis Indicator Data'!T5/1000000))</f>
        <v>0.41699999999999998</v>
      </c>
      <c r="J8" s="156">
        <f>IF('Crisis Indicator Data'!U5="x","x",('Crisis Indicator Data'!U5/1000000))</f>
        <v>0</v>
      </c>
      <c r="K8" s="244">
        <f t="shared" si="0"/>
        <v>3.7</v>
      </c>
      <c r="L8" s="143">
        <f>IF(F8="x","x",(F8*1000000/VLOOKUP($C8,'Crisis Indicator Data'!$C$3:$H$198,5,FALSE)))</f>
        <v>0.17563636363636365</v>
      </c>
      <c r="M8" s="143">
        <f>IF(G8="x","x",(G8*1000000/VLOOKUP($C8,'Crisis Indicator Data'!$C$3:$H$198,5,FALSE)))</f>
        <v>0.24836363636363637</v>
      </c>
      <c r="N8" s="143">
        <f>IF(H8="x","x",(H8*1000000/VLOOKUP($C8,'Crisis Indicator Data'!$C$3:$H$198,5,FALSE)))</f>
        <v>0.42436363636363639</v>
      </c>
      <c r="O8" s="143">
        <f>IF(I8="x","x",(I8*1000000/VLOOKUP($C8,'Crisis Indicator Data'!$C$3:$H$198,5,FALSE)))</f>
        <v>0.15163636363636362</v>
      </c>
      <c r="P8" s="143">
        <f>IF(J8="x","x",(J8*1000000/VLOOKUP($C8,'Crisis Indicator Data'!$C$3:$H$198,5,FALSE)))</f>
        <v>0</v>
      </c>
      <c r="Q8" s="238">
        <f t="shared" si="1"/>
        <v>4</v>
      </c>
      <c r="R8" s="238">
        <f t="shared" si="2"/>
        <v>3.85</v>
      </c>
    </row>
    <row r="9" spans="1:18" x14ac:dyDescent="0.25">
      <c r="A9" s="144" t="str">
        <f>'Crisis Indicator Data'!A6</f>
        <v>Nagorno-Karabakh Conflict in Armenia</v>
      </c>
      <c r="B9" s="145" t="str">
        <f>'Crisis Indicator Data'!B6</f>
        <v>Conflict,Displacement</v>
      </c>
      <c r="C9" s="145" t="str">
        <f>'Crisis Indicator Data'!C6</f>
        <v>ARM002</v>
      </c>
      <c r="D9" s="145" t="str">
        <f>'Crisis Indicator Data'!D6</f>
        <v>Armenia</v>
      </c>
      <c r="E9" s="145" t="str">
        <f>'Crisis Indicator Data'!E6</f>
        <v>ARM</v>
      </c>
      <c r="F9" s="156">
        <f>IF('Crisis Indicator Data'!Q6="x","x",('Crisis Indicator Data'!Q6/1000000))</f>
        <v>1.593</v>
      </c>
      <c r="G9" s="156">
        <f>IF('Crisis Indicator Data'!R6="x","x",('Crisis Indicator Data'!R6/1000000))</f>
        <v>7.0000000000000001E-3</v>
      </c>
      <c r="H9" s="156">
        <f>IF('Crisis Indicator Data'!S6="x","x",('Crisis Indicator Data'!S6/1000000))</f>
        <v>2.7E-2</v>
      </c>
      <c r="I9" s="156">
        <f>IF('Crisis Indicator Data'!T6="x","x",('Crisis Indicator Data'!T6/1000000))</f>
        <v>0</v>
      </c>
      <c r="J9" s="156">
        <f>IF('Crisis Indicator Data'!U6="x","x",('Crisis Indicator Data'!U6/1000000))</f>
        <v>0</v>
      </c>
      <c r="K9" s="244">
        <f t="shared" si="0"/>
        <v>0.7</v>
      </c>
      <c r="L9" s="143">
        <f>IF(F9="x","x",(F9*1000000/VLOOKUP($C9,'Crisis Indicator Data'!$C$3:$H$198,5,FALSE)))</f>
        <v>0.97970479704797053</v>
      </c>
      <c r="M9" s="143">
        <f>IF(G9="x","x",(G9*1000000/VLOOKUP($C9,'Crisis Indicator Data'!$C$3:$H$198,5,FALSE)))</f>
        <v>4.3050430504305041E-3</v>
      </c>
      <c r="N9" s="143">
        <f>IF(H9="x","x",(H9*1000000/VLOOKUP($C9,'Crisis Indicator Data'!$C$3:$H$198,5,FALSE)))</f>
        <v>1.6605166051660517E-2</v>
      </c>
      <c r="O9" s="143">
        <f>IF(I9="x","x",(I9*1000000/VLOOKUP($C9,'Crisis Indicator Data'!$C$3:$H$198,5,FALSE)))</f>
        <v>0</v>
      </c>
      <c r="P9" s="143">
        <f>IF(J9="x","x",(J9*1000000/VLOOKUP($C9,'Crisis Indicator Data'!$C$3:$H$198,5,FALSE)))</f>
        <v>0</v>
      </c>
      <c r="Q9" s="238">
        <f t="shared" si="1"/>
        <v>1</v>
      </c>
      <c r="R9" s="238">
        <f t="shared" si="2"/>
        <v>0.85</v>
      </c>
    </row>
    <row r="10" spans="1:18" x14ac:dyDescent="0.25">
      <c r="A10" s="144" t="str">
        <f>'Crisis Indicator Data'!A7</f>
        <v>Nagorno-Karabakh conflict in Azerbaijan</v>
      </c>
      <c r="B10" s="145" t="str">
        <f>'Crisis Indicator Data'!B7</f>
        <v>Conflict,Displacement</v>
      </c>
      <c r="C10" s="145" t="str">
        <f>'Crisis Indicator Data'!C7</f>
        <v>AZE002</v>
      </c>
      <c r="D10" s="145" t="str">
        <f>'Crisis Indicator Data'!D7</f>
        <v>Azerbaijan</v>
      </c>
      <c r="E10" s="145" t="str">
        <f>'Crisis Indicator Data'!E7</f>
        <v>AZE</v>
      </c>
      <c r="F10" s="156">
        <f>IF('Crisis Indicator Data'!Q7="x","x",('Crisis Indicator Data'!Q7/1000000))</f>
        <v>0</v>
      </c>
      <c r="G10" s="156">
        <f>IF('Crisis Indicator Data'!R7="x","x",('Crisis Indicator Data'!R7/1000000))</f>
        <v>2.8260000000000001</v>
      </c>
      <c r="H10" s="156">
        <f>IF('Crisis Indicator Data'!S7="x","x",('Crisis Indicator Data'!S7/1000000))</f>
        <v>0</v>
      </c>
      <c r="I10" s="156">
        <f>IF('Crisis Indicator Data'!T7="x","x",('Crisis Indicator Data'!T7/1000000))</f>
        <v>0</v>
      </c>
      <c r="J10" s="156">
        <f>IF('Crisis Indicator Data'!U7="x","x",('Crisis Indicator Data'!U7/1000000))</f>
        <v>0</v>
      </c>
      <c r="K10" s="244">
        <f t="shared" si="0"/>
        <v>0</v>
      </c>
      <c r="L10" s="143">
        <f>IF(F10="x","x",(F10*1000000/VLOOKUP($C10,'Crisis Indicator Data'!$C$3:$H$198,5,FALSE)))</f>
        <v>0</v>
      </c>
      <c r="M10" s="143">
        <f>IF(G10="x","x",(G10*1000000/VLOOKUP($C10,'Crisis Indicator Data'!$C$3:$H$198,5,FALSE)))</f>
        <v>1</v>
      </c>
      <c r="N10" s="143">
        <f>IF(H10="x","x",(H10*1000000/VLOOKUP($C10,'Crisis Indicator Data'!$C$3:$H$198,5,FALSE)))</f>
        <v>0</v>
      </c>
      <c r="O10" s="143">
        <f>IF(I10="x","x",(I10*1000000/VLOOKUP($C10,'Crisis Indicator Data'!$C$3:$H$198,5,FALSE)))</f>
        <v>0</v>
      </c>
      <c r="P10" s="143">
        <f>IF(J10="x","x",(J10*1000000/VLOOKUP($C10,'Crisis Indicator Data'!$C$3:$H$198,5,FALSE)))</f>
        <v>0</v>
      </c>
      <c r="Q10" s="238">
        <f t="shared" si="1"/>
        <v>2</v>
      </c>
      <c r="R10" s="238">
        <f t="shared" si="2"/>
        <v>1</v>
      </c>
    </row>
    <row r="11" spans="1:18" x14ac:dyDescent="0.25">
      <c r="A11" s="144" t="str">
        <f>'Crisis Indicator Data'!A8</f>
        <v>Complex in Burundi</v>
      </c>
      <c r="B11" s="145" t="str">
        <f>'Crisis Indicator Data'!B8</f>
        <v>Violence,Displacement,Floods</v>
      </c>
      <c r="C11" s="145" t="str">
        <f>'Crisis Indicator Data'!C8</f>
        <v>BDI001</v>
      </c>
      <c r="D11" s="145" t="str">
        <f>'Crisis Indicator Data'!D8</f>
        <v>Burundi</v>
      </c>
      <c r="E11" s="145" t="str">
        <f>'Crisis Indicator Data'!E8</f>
        <v>BDI</v>
      </c>
      <c r="F11" s="156">
        <f>IF('Crisis Indicator Data'!Q8="x","x",('Crisis Indicator Data'!Q8/1000000))</f>
        <v>0</v>
      </c>
      <c r="G11" s="156">
        <f>IF('Crisis Indicator Data'!R8="x","x",('Crisis Indicator Data'!R8/1000000))</f>
        <v>11.2</v>
      </c>
      <c r="H11" s="156">
        <f>IF('Crisis Indicator Data'!S8="x","x",('Crisis Indicator Data'!S8/1000000))</f>
        <v>1.6919999999999999</v>
      </c>
      <c r="I11" s="156">
        <f>IF('Crisis Indicator Data'!T8="x","x",('Crisis Indicator Data'!T8/1000000))</f>
        <v>0.108</v>
      </c>
      <c r="J11" s="156">
        <f>IF('Crisis Indicator Data'!U8="x","x",('Crisis Indicator Data'!U8/1000000))</f>
        <v>0</v>
      </c>
      <c r="K11" s="244">
        <f t="shared" si="0"/>
        <v>3.8</v>
      </c>
      <c r="L11" s="143">
        <f>IF(F11="x","x",(F11*1000000/VLOOKUP($C11,'Crisis Indicator Data'!$C$3:$H$198,5,FALSE)))</f>
        <v>0</v>
      </c>
      <c r="M11" s="143">
        <f>IF(G11="x","x",(G11*1000000/VLOOKUP($C11,'Crisis Indicator Data'!$C$3:$H$198,5,FALSE)))</f>
        <v>0.86153846153846159</v>
      </c>
      <c r="N11" s="143">
        <f>IF(H11="x","x",(H11*1000000/VLOOKUP($C11,'Crisis Indicator Data'!$C$3:$H$198,5,FALSE)))</f>
        <v>0.13015384615384615</v>
      </c>
      <c r="O11" s="143">
        <f>IF(I11="x","x",(I11*1000000/VLOOKUP($C11,'Crisis Indicator Data'!$C$3:$H$198,5,FALSE)))</f>
        <v>8.3076923076923076E-3</v>
      </c>
      <c r="P11" s="143">
        <f>IF(J11="x","x",(J11*1000000/VLOOKUP($C11,'Crisis Indicator Data'!$C$3:$H$198,5,FALSE)))</f>
        <v>0</v>
      </c>
      <c r="Q11" s="238">
        <f t="shared" si="1"/>
        <v>3</v>
      </c>
      <c r="R11" s="238">
        <f t="shared" si="2"/>
        <v>3.4</v>
      </c>
    </row>
    <row r="12" spans="1:18" x14ac:dyDescent="0.25">
      <c r="A12" s="144" t="str">
        <f>'Crisis Indicator Data'!A9</f>
        <v>Conflict in Burkina Faso</v>
      </c>
      <c r="B12" s="145" t="str">
        <f>'Crisis Indicator Data'!B9</f>
        <v>Conflict,Displacement,Violence</v>
      </c>
      <c r="C12" s="145" t="str">
        <f>'Crisis Indicator Data'!C9</f>
        <v>BFA002</v>
      </c>
      <c r="D12" s="145" t="str">
        <f>'Crisis Indicator Data'!D9</f>
        <v>Burkina Faso</v>
      </c>
      <c r="E12" s="145" t="str">
        <f>'Crisis Indicator Data'!E9</f>
        <v>BFA</v>
      </c>
      <c r="F12" s="156">
        <f>IF('Crisis Indicator Data'!Q9="x","x",('Crisis Indicator Data'!Q9/1000000))</f>
        <v>18.02</v>
      </c>
      <c r="G12" s="156">
        <f>IF('Crisis Indicator Data'!R9="x","x",('Crisis Indicator Data'!R9/1000000))</f>
        <v>0</v>
      </c>
      <c r="H12" s="156">
        <f>IF('Crisis Indicator Data'!S9="x","x",('Crisis Indicator Data'!S9/1000000))</f>
        <v>2.8370000000000002</v>
      </c>
      <c r="I12" s="156">
        <f>IF('Crisis Indicator Data'!T9="x","x",('Crisis Indicator Data'!T9/1000000))</f>
        <v>0.68</v>
      </c>
      <c r="J12" s="156">
        <f>IF('Crisis Indicator Data'!U9="x","x",('Crisis Indicator Data'!U9/1000000))</f>
        <v>0</v>
      </c>
      <c r="K12" s="244">
        <f t="shared" si="0"/>
        <v>4.2</v>
      </c>
      <c r="L12" s="143">
        <f>IF(F12="x","x",(F12*1000000/VLOOKUP($C12,'Crisis Indicator Data'!$C$3:$H$198,5,FALSE)))</f>
        <v>0.836699633189395</v>
      </c>
      <c r="M12" s="143">
        <f>IF(G12="x","x",(G12*1000000/VLOOKUP($C12,'Crisis Indicator Data'!$C$3:$H$198,5,FALSE)))</f>
        <v>0</v>
      </c>
      <c r="N12" s="143">
        <f>IF(H12="x","x",(H12*1000000/VLOOKUP($C12,'Crisis Indicator Data'!$C$3:$H$198,5,FALSE)))</f>
        <v>0.13172679574685425</v>
      </c>
      <c r="O12" s="143">
        <f>IF(I12="x","x",(I12*1000000/VLOOKUP($C12,'Crisis Indicator Data'!$C$3:$H$198,5,FALSE)))</f>
        <v>3.1573571063750756E-2</v>
      </c>
      <c r="P12" s="143">
        <f>IF(J12="x","x",(J12*1000000/VLOOKUP($C12,'Crisis Indicator Data'!$C$3:$H$198,5,FALSE)))</f>
        <v>0</v>
      </c>
      <c r="Q12" s="238">
        <f t="shared" si="1"/>
        <v>3</v>
      </c>
      <c r="R12" s="238">
        <f t="shared" si="2"/>
        <v>3.6</v>
      </c>
    </row>
    <row r="13" spans="1:18" x14ac:dyDescent="0.25">
      <c r="A13" s="144" t="str">
        <f>'Crisis Indicator Data'!A10</f>
        <v>Rohingya refugee crisis</v>
      </c>
      <c r="B13" s="145" t="str">
        <f>'Crisis Indicator Data'!B10</f>
        <v>Conflict,Violence,Displacement</v>
      </c>
      <c r="C13" s="145" t="str">
        <f>'Crisis Indicator Data'!C10</f>
        <v>BGD002</v>
      </c>
      <c r="D13" s="145" t="str">
        <f>'Crisis Indicator Data'!D10</f>
        <v>Bangladesh</v>
      </c>
      <c r="E13" s="145" t="str">
        <f>'Crisis Indicator Data'!E10</f>
        <v>BGD</v>
      </c>
      <c r="F13" s="156">
        <f>IF('Crisis Indicator Data'!Q10="x","x",('Crisis Indicator Data'!Q10/1000000))</f>
        <v>0</v>
      </c>
      <c r="G13" s="156">
        <f>IF('Crisis Indicator Data'!R10="x","x",('Crisis Indicator Data'!R10/1000000))</f>
        <v>0</v>
      </c>
      <c r="H13" s="156">
        <f>IF('Crisis Indicator Data'!S10="x","x",('Crisis Indicator Data'!S10/1000000))</f>
        <v>1.4930000000000001</v>
      </c>
      <c r="I13" s="156">
        <f>IF('Crisis Indicator Data'!T10="x","x",('Crisis Indicator Data'!T10/1000000))</f>
        <v>0</v>
      </c>
      <c r="J13" s="156">
        <f>IF('Crisis Indicator Data'!U10="x","x",('Crisis Indicator Data'!U10/1000000))</f>
        <v>0</v>
      </c>
      <c r="K13" s="244">
        <f t="shared" si="0"/>
        <v>3.6</v>
      </c>
      <c r="L13" s="143">
        <f>IF(F13="x","x",(F13*1000000/VLOOKUP($C13,'Crisis Indicator Data'!$C$3:$H$198,5,FALSE)))</f>
        <v>0</v>
      </c>
      <c r="M13" s="143">
        <f>IF(G13="x","x",(G13*1000000/VLOOKUP($C13,'Crisis Indicator Data'!$C$3:$H$198,5,FALSE)))</f>
        <v>0</v>
      </c>
      <c r="N13" s="143">
        <f>IF(H13="x","x",(H13*1000000/VLOOKUP($C13,'Crisis Indicator Data'!$C$3:$H$198,5,FALSE)))</f>
        <v>1</v>
      </c>
      <c r="O13" s="143">
        <f>IF(I13="x","x",(I13*1000000/VLOOKUP($C13,'Crisis Indicator Data'!$C$3:$H$198,5,FALSE)))</f>
        <v>0</v>
      </c>
      <c r="P13" s="143">
        <f>IF(J13="x","x",(J13*1000000/VLOOKUP($C13,'Crisis Indicator Data'!$C$3:$H$198,5,FALSE)))</f>
        <v>0</v>
      </c>
      <c r="Q13" s="238">
        <f t="shared" si="1"/>
        <v>3</v>
      </c>
      <c r="R13" s="238">
        <f t="shared" si="2"/>
        <v>3.3</v>
      </c>
    </row>
    <row r="14" spans="1:18" x14ac:dyDescent="0.25">
      <c r="A14" s="144" t="str">
        <f>'Crisis Indicator Data'!A11</f>
        <v>Country level Brazil</v>
      </c>
      <c r="B14" s="145" t="str">
        <f>'Crisis Indicator Data'!B11</f>
        <v>Displacement,Floods</v>
      </c>
      <c r="C14" s="145" t="str">
        <f>'Crisis Indicator Data'!C11</f>
        <v>BRA001</v>
      </c>
      <c r="D14" s="145" t="str">
        <f>'Crisis Indicator Data'!D11</f>
        <v>Brazil</v>
      </c>
      <c r="E14" s="145" t="str">
        <f>'Crisis Indicator Data'!E11</f>
        <v>BRA</v>
      </c>
      <c r="F14" s="156">
        <f>IF('Crisis Indicator Data'!Q11="x","x",('Crisis Indicator Data'!Q11/1000000))</f>
        <v>134.57599999999999</v>
      </c>
      <c r="G14" s="156">
        <f>IF('Crisis Indicator Data'!R11="x","x",('Crisis Indicator Data'!R11/1000000))</f>
        <v>0.161</v>
      </c>
      <c r="H14" s="156">
        <f>IF('Crisis Indicator Data'!S11="x","x",('Crisis Indicator Data'!S11/1000000))</f>
        <v>0.316</v>
      </c>
      <c r="I14" s="156">
        <f>IF('Crisis Indicator Data'!T11="x","x",('Crisis Indicator Data'!T11/1000000))</f>
        <v>0</v>
      </c>
      <c r="J14" s="156">
        <f>IF('Crisis Indicator Data'!U11="x","x",('Crisis Indicator Data'!U11/1000000))</f>
        <v>0</v>
      </c>
      <c r="K14" s="244">
        <f t="shared" si="0"/>
        <v>2.5</v>
      </c>
      <c r="L14" s="143">
        <f>IF(F14="x","x",(F14*1000000/VLOOKUP($C14,'Crisis Indicator Data'!$C$3:$H$198,5,FALSE)))</f>
        <v>0.99646805328278532</v>
      </c>
      <c r="M14" s="143">
        <f>IF(G14="x","x",(G14*1000000/VLOOKUP($C14,'Crisis Indicator Data'!$C$3:$H$198,5,FALSE)))</f>
        <v>1.1921245733156614E-3</v>
      </c>
      <c r="N14" s="143">
        <f>IF(H14="x","x",(H14*1000000/VLOOKUP($C14,'Crisis Indicator Data'!$C$3:$H$198,5,FALSE)))</f>
        <v>2.339822143899062E-3</v>
      </c>
      <c r="O14" s="143">
        <f>IF(I14="x","x",(I14*1000000/VLOOKUP($C14,'Crisis Indicator Data'!$C$3:$H$198,5,FALSE)))</f>
        <v>0</v>
      </c>
      <c r="P14" s="143">
        <f>IF(J14="x","x",(J14*1000000/VLOOKUP($C14,'Crisis Indicator Data'!$C$3:$H$198,5,FALSE)))</f>
        <v>0</v>
      </c>
      <c r="Q14" s="238">
        <f t="shared" si="1"/>
        <v>1</v>
      </c>
      <c r="R14" s="238">
        <f t="shared" si="2"/>
        <v>1.75</v>
      </c>
    </row>
    <row r="15" spans="1:18" x14ac:dyDescent="0.25">
      <c r="A15" s="144" t="str">
        <f>'Crisis Indicator Data'!A12</f>
        <v>Venezuela displacement in Brazil</v>
      </c>
      <c r="B15" s="145" t="str">
        <f>'Crisis Indicator Data'!B12</f>
        <v>Displacement</v>
      </c>
      <c r="C15" s="145" t="str">
        <f>'Crisis Indicator Data'!C12</f>
        <v>BRA002</v>
      </c>
      <c r="D15" s="145" t="str">
        <f>'Crisis Indicator Data'!D12</f>
        <v>Brazil</v>
      </c>
      <c r="E15" s="145" t="str">
        <f>'Crisis Indicator Data'!E12</f>
        <v>BRA</v>
      </c>
      <c r="F15" s="156">
        <f>IF('Crisis Indicator Data'!Q12="x","x",('Crisis Indicator Data'!Q12/1000000))</f>
        <v>72.637</v>
      </c>
      <c r="G15" s="156">
        <f>IF('Crisis Indicator Data'!R12="x","x",('Crisis Indicator Data'!R12/1000000))</f>
        <v>0.108</v>
      </c>
      <c r="H15" s="156">
        <f>IF('Crisis Indicator Data'!S12="x","x",('Crisis Indicator Data'!S12/1000000))</f>
        <v>0.29799999999999999</v>
      </c>
      <c r="I15" s="156">
        <f>IF('Crisis Indicator Data'!T12="x","x",('Crisis Indicator Data'!T12/1000000))</f>
        <v>0</v>
      </c>
      <c r="J15" s="156">
        <f>IF('Crisis Indicator Data'!U12="x","x",('Crisis Indicator Data'!U12/1000000))</f>
        <v>0</v>
      </c>
      <c r="K15" s="244">
        <f t="shared" si="0"/>
        <v>2.5</v>
      </c>
      <c r="L15" s="143">
        <f>IF(F15="x","x",(F15*1000000/VLOOKUP($C15,'Crisis Indicator Data'!$C$3:$H$198,5,FALSE)))</f>
        <v>0.99444163027257915</v>
      </c>
      <c r="M15" s="143">
        <f>IF(G15="x","x",(G15*1000000/VLOOKUP($C15,'Crisis Indicator Data'!$C$3:$H$198,5,FALSE)))</f>
        <v>1.4785811097572663E-3</v>
      </c>
      <c r="N15" s="143">
        <f>IF(H15="x","x",(H15*1000000/VLOOKUP($C15,'Crisis Indicator Data'!$C$3:$H$198,5,FALSE)))</f>
        <v>4.0797886176635679E-3</v>
      </c>
      <c r="O15" s="143">
        <f>IF(I15="x","x",(I15*1000000/VLOOKUP($C15,'Crisis Indicator Data'!$C$3:$H$198,5,FALSE)))</f>
        <v>0</v>
      </c>
      <c r="P15" s="143">
        <f>IF(J15="x","x",(J15*1000000/VLOOKUP($C15,'Crisis Indicator Data'!$C$3:$H$198,5,FALSE)))</f>
        <v>0</v>
      </c>
      <c r="Q15" s="238">
        <f t="shared" si="1"/>
        <v>1</v>
      </c>
      <c r="R15" s="238">
        <f t="shared" si="2"/>
        <v>1.75</v>
      </c>
    </row>
    <row r="16" spans="1:18" x14ac:dyDescent="0.25">
      <c r="A16" s="144" t="str">
        <f>'Crisis Indicator Data'!A13</f>
        <v>Floods in rainy season 2022</v>
      </c>
      <c r="B16" s="145" t="str">
        <f>'Crisis Indicator Data'!B13</f>
        <v>Floods</v>
      </c>
      <c r="C16" s="145" t="str">
        <f>'Crisis Indicator Data'!C13</f>
        <v>BRA003</v>
      </c>
      <c r="D16" s="145" t="str">
        <f>'Crisis Indicator Data'!D13</f>
        <v>Brazil</v>
      </c>
      <c r="E16" s="145" t="str">
        <f>'Crisis Indicator Data'!E13</f>
        <v>BRA</v>
      </c>
      <c r="F16" s="156">
        <f>IF('Crisis Indicator Data'!Q13="x","x",('Crisis Indicator Data'!Q13/1000000))</f>
        <v>52.771999999999998</v>
      </c>
      <c r="G16" s="156">
        <f>IF('Crisis Indicator Data'!R13="x","x",('Crisis Indicator Data'!R13/1000000))</f>
        <v>5.1999999999999998E-2</v>
      </c>
      <c r="H16" s="156">
        <f>IF('Crisis Indicator Data'!S13="x","x",('Crisis Indicator Data'!S13/1000000))</f>
        <v>1.7999999999999999E-2</v>
      </c>
      <c r="I16" s="156">
        <f>IF('Crisis Indicator Data'!T13="x","x",('Crisis Indicator Data'!T13/1000000))</f>
        <v>0</v>
      </c>
      <c r="J16" s="156">
        <f>IF('Crisis Indicator Data'!U13="x","x",('Crisis Indicator Data'!U13/1000000))</f>
        <v>0</v>
      </c>
      <c r="K16" s="244">
        <f t="shared" si="0"/>
        <v>0.4</v>
      </c>
      <c r="L16" s="143">
        <f>IF(F16="x","x",(F16*1000000/VLOOKUP($C16,'Crisis Indicator Data'!$C$3:$H$198,5,FALSE)))</f>
        <v>0.99867529616592865</v>
      </c>
      <c r="M16" s="143">
        <f>IF(G16="x","x",(G16*1000000/VLOOKUP($C16,'Crisis Indicator Data'!$C$3:$H$198,5,FALSE)))</f>
        <v>9.8406570531016997E-4</v>
      </c>
      <c r="N16" s="143">
        <f>IF(H16="x","x",(H16*1000000/VLOOKUP($C16,'Crisis Indicator Data'!$C$3:$H$198,5,FALSE)))</f>
        <v>3.4063812876121267E-4</v>
      </c>
      <c r="O16" s="143">
        <f>IF(I16="x","x",(I16*1000000/VLOOKUP($C16,'Crisis Indicator Data'!$C$3:$H$198,5,FALSE)))</f>
        <v>0</v>
      </c>
      <c r="P16" s="143">
        <f>IF(J16="x","x",(J16*1000000/VLOOKUP($C16,'Crisis Indicator Data'!$C$3:$H$198,5,FALSE)))</f>
        <v>0</v>
      </c>
      <c r="Q16" s="238">
        <f t="shared" si="1"/>
        <v>1</v>
      </c>
      <c r="R16" s="238">
        <f t="shared" si="2"/>
        <v>0.7</v>
      </c>
    </row>
    <row r="17" spans="1:18" x14ac:dyDescent="0.25">
      <c r="A17" s="144" t="str">
        <f>'Crisis Indicator Data'!A14</f>
        <v>Complex crisis in CAR</v>
      </c>
      <c r="B17" s="145" t="str">
        <f>'Crisis Indicator Data'!B14</f>
        <v>Conflict,Displacement</v>
      </c>
      <c r="C17" s="145" t="str">
        <f>'Crisis Indicator Data'!C14</f>
        <v>CAF001</v>
      </c>
      <c r="D17" s="145" t="str">
        <f>'Crisis Indicator Data'!D14</f>
        <v>CAR</v>
      </c>
      <c r="E17" s="145" t="str">
        <f>'Crisis Indicator Data'!E14</f>
        <v>CAF</v>
      </c>
      <c r="F17" s="156">
        <f>IF('Crisis Indicator Data'!Q14="x","x",('Crisis Indicator Data'!Q14/1000000))</f>
        <v>0</v>
      </c>
      <c r="G17" s="156">
        <f>IF('Crisis Indicator Data'!R14="x","x",('Crisis Indicator Data'!R14/1000000))</f>
        <v>1.95</v>
      </c>
      <c r="H17" s="156">
        <f>IF('Crisis Indicator Data'!S14="x","x",('Crisis Indicator Data'!S14/1000000))</f>
        <v>2.1</v>
      </c>
      <c r="I17" s="156">
        <f>IF('Crisis Indicator Data'!T14="x","x",('Crisis Indicator Data'!T14/1000000))</f>
        <v>1.3</v>
      </c>
      <c r="J17" s="156">
        <f>IF('Crisis Indicator Data'!U14="x","x",('Crisis Indicator Data'!U14/1000000))</f>
        <v>0</v>
      </c>
      <c r="K17" s="244">
        <f t="shared" si="0"/>
        <v>4.2</v>
      </c>
      <c r="L17" s="143">
        <f>IF(F17="x","x",(F17*1000000/VLOOKUP($C17,'Crisis Indicator Data'!$C$3:$H$198,5,FALSE)))</f>
        <v>0</v>
      </c>
      <c r="M17" s="143">
        <f>IF(G17="x","x",(G17*1000000/VLOOKUP($C17,'Crisis Indicator Data'!$C$3:$H$198,5,FALSE)))</f>
        <v>0.3644859813084112</v>
      </c>
      <c r="N17" s="143">
        <f>IF(H17="x","x",(H17*1000000/VLOOKUP($C17,'Crisis Indicator Data'!$C$3:$H$198,5,FALSE)))</f>
        <v>0.3925233644859813</v>
      </c>
      <c r="O17" s="143">
        <f>IF(I17="x","x",(I17*1000000/VLOOKUP($C17,'Crisis Indicator Data'!$C$3:$H$198,5,FALSE)))</f>
        <v>0.24299065420560748</v>
      </c>
      <c r="P17" s="143">
        <f>IF(J17="x","x",(J17*1000000/VLOOKUP($C17,'Crisis Indicator Data'!$C$3:$H$198,5,FALSE)))</f>
        <v>0</v>
      </c>
      <c r="Q17" s="238">
        <f t="shared" si="1"/>
        <v>4</v>
      </c>
      <c r="R17" s="238">
        <f t="shared" si="2"/>
        <v>4.0999999999999996</v>
      </c>
    </row>
    <row r="18" spans="1:18" x14ac:dyDescent="0.25">
      <c r="A18" s="144" t="str">
        <f>'Crisis Indicator Data'!A15</f>
        <v>Venezuela displacement in Chile</v>
      </c>
      <c r="B18" s="145" t="str">
        <f>'Crisis Indicator Data'!B15</f>
        <v>Displacement</v>
      </c>
      <c r="C18" s="145" t="str">
        <f>'Crisis Indicator Data'!C15</f>
        <v>CHL002</v>
      </c>
      <c r="D18" s="145" t="str">
        <f>'Crisis Indicator Data'!D15</f>
        <v>Chile</v>
      </c>
      <c r="E18" s="145" t="str">
        <f>'Crisis Indicator Data'!E15</f>
        <v>CHL</v>
      </c>
      <c r="F18" s="156">
        <f>IF('Crisis Indicator Data'!Q15="x","x",('Crisis Indicator Data'!Q15/1000000))</f>
        <v>7.4669999999999996</v>
      </c>
      <c r="G18" s="156">
        <f>IF('Crisis Indicator Data'!R15="x","x",('Crisis Indicator Data'!R15/1000000))</f>
        <v>11.169</v>
      </c>
      <c r="H18" s="156">
        <f>IF('Crisis Indicator Data'!S15="x","x",('Crisis Indicator Data'!S15/1000000))</f>
        <v>0.48099999999999998</v>
      </c>
      <c r="I18" s="156">
        <f>IF('Crisis Indicator Data'!T15="x","x",('Crisis Indicator Data'!T15/1000000))</f>
        <v>0</v>
      </c>
      <c r="J18" s="156">
        <f>IF('Crisis Indicator Data'!U15="x","x",('Crisis Indicator Data'!U15/1000000))</f>
        <v>0</v>
      </c>
      <c r="K18" s="244">
        <f t="shared" si="0"/>
        <v>2.8</v>
      </c>
      <c r="L18" s="143">
        <f>IF(F18="x","x",(F18*1000000/VLOOKUP($C18,'Crisis Indicator Data'!$C$3:$H$198,5,FALSE)))</f>
        <v>0.39061519146264911</v>
      </c>
      <c r="M18" s="143">
        <f>IF(G18="x","x",(G18*1000000/VLOOKUP($C18,'Crisis Indicator Data'!$C$3:$H$198,5,FALSE)))</f>
        <v>0.58427495291902076</v>
      </c>
      <c r="N18" s="143">
        <f>IF(H18="x","x",(H18*1000000/VLOOKUP($C18,'Crisis Indicator Data'!$C$3:$H$198,5,FALSE)))</f>
        <v>2.5162167817535049E-2</v>
      </c>
      <c r="O18" s="143">
        <f>IF(I18="x","x",(I18*1000000/VLOOKUP($C18,'Crisis Indicator Data'!$C$3:$H$198,5,FALSE)))</f>
        <v>0</v>
      </c>
      <c r="P18" s="143">
        <f>IF(J18="x","x",(J18*1000000/VLOOKUP($C18,'Crisis Indicator Data'!$C$3:$H$198,5,FALSE)))</f>
        <v>0</v>
      </c>
      <c r="Q18" s="238">
        <f t="shared" si="1"/>
        <v>2</v>
      </c>
      <c r="R18" s="238">
        <f t="shared" si="2"/>
        <v>2.4</v>
      </c>
    </row>
    <row r="19" spans="1:18" x14ac:dyDescent="0.25">
      <c r="A19" s="144" t="str">
        <f>'Crisis Indicator Data'!A16</f>
        <v>Multiple crises in Cameroon</v>
      </c>
      <c r="B19" s="145" t="str">
        <f>'Crisis Indicator Data'!B16</f>
        <v>Conflict,Displacement</v>
      </c>
      <c r="C19" s="145" t="str">
        <f>'Crisis Indicator Data'!C16</f>
        <v>CMR001</v>
      </c>
      <c r="D19" s="145" t="str">
        <f>'Crisis Indicator Data'!D16</f>
        <v>Cameroon</v>
      </c>
      <c r="E19" s="145" t="str">
        <f>'Crisis Indicator Data'!E16</f>
        <v>CMR</v>
      </c>
      <c r="F19" s="156">
        <f>IF('Crisis Indicator Data'!Q16="x","x",('Crisis Indicator Data'!Q16/1000000))</f>
        <v>23.844999999999999</v>
      </c>
      <c r="G19" s="156">
        <f>IF('Crisis Indicator Data'!R16="x","x",('Crisis Indicator Data'!R16/1000000))</f>
        <v>0</v>
      </c>
      <c r="H19" s="156">
        <f>IF('Crisis Indicator Data'!S16="x","x",('Crisis Indicator Data'!S16/1000000))</f>
        <v>2.0720000000000001</v>
      </c>
      <c r="I19" s="156">
        <f>IF('Crisis Indicator Data'!T16="x","x",('Crisis Indicator Data'!T16/1000000))</f>
        <v>1.6830000000000001</v>
      </c>
      <c r="J19" s="156">
        <f>IF('Crisis Indicator Data'!U16="x","x",('Crisis Indicator Data'!U16/1000000))</f>
        <v>0</v>
      </c>
      <c r="K19" s="244">
        <f t="shared" si="0"/>
        <v>4.3</v>
      </c>
      <c r="L19" s="143">
        <f>IF(F19="x","x",(F19*1000000/VLOOKUP($C19,'Crisis Indicator Data'!$C$3:$H$198,5,FALSE)))</f>
        <v>0.8639492753623188</v>
      </c>
      <c r="M19" s="143">
        <f>IF(G19="x","x",(G19*1000000/VLOOKUP($C19,'Crisis Indicator Data'!$C$3:$H$198,5,FALSE)))</f>
        <v>0</v>
      </c>
      <c r="N19" s="143">
        <f>IF(H19="x","x",(H19*1000000/VLOOKUP($C19,'Crisis Indicator Data'!$C$3:$H$198,5,FALSE)))</f>
        <v>7.5072463768115938E-2</v>
      </c>
      <c r="O19" s="143">
        <f>IF(I19="x","x",(I19*1000000/VLOOKUP($C19,'Crisis Indicator Data'!$C$3:$H$198,5,FALSE)))</f>
        <v>6.0978260869565218E-2</v>
      </c>
      <c r="P19" s="143">
        <f>IF(J19="x","x",(J19*1000000/VLOOKUP($C19,'Crisis Indicator Data'!$C$3:$H$198,5,FALSE)))</f>
        <v>0</v>
      </c>
      <c r="Q19" s="238">
        <f t="shared" si="1"/>
        <v>4</v>
      </c>
      <c r="R19" s="238">
        <f t="shared" si="2"/>
        <v>4.1500000000000004</v>
      </c>
    </row>
    <row r="20" spans="1:18" x14ac:dyDescent="0.25">
      <c r="A20" s="144" t="str">
        <f>'Crisis Indicator Data'!A17</f>
        <v>Boko Haram in Cameroon</v>
      </c>
      <c r="B20" s="145" t="str">
        <f>'Crisis Indicator Data'!B17</f>
        <v>Conflict</v>
      </c>
      <c r="C20" s="145" t="str">
        <f>'Crisis Indicator Data'!C17</f>
        <v>CMR002</v>
      </c>
      <c r="D20" s="145" t="str">
        <f>'Crisis Indicator Data'!D17</f>
        <v>Cameroon</v>
      </c>
      <c r="E20" s="145" t="str">
        <f>'Crisis Indicator Data'!E17</f>
        <v>CMR</v>
      </c>
      <c r="F20" s="156">
        <f>IF('Crisis Indicator Data'!Q17="x","x",('Crisis Indicator Data'!Q17/1000000))</f>
        <v>2.5569999999999999</v>
      </c>
      <c r="G20" s="156">
        <f>IF('Crisis Indicator Data'!R17="x","x",('Crisis Indicator Data'!R17/1000000))</f>
        <v>0</v>
      </c>
      <c r="H20" s="156">
        <f>IF('Crisis Indicator Data'!S17="x","x",('Crisis Indicator Data'!S17/1000000))</f>
        <v>0.16600000000000001</v>
      </c>
      <c r="I20" s="156">
        <f>IF('Crisis Indicator Data'!T17="x","x",('Crisis Indicator Data'!T17/1000000))</f>
        <v>1.08</v>
      </c>
      <c r="J20" s="156">
        <f>IF('Crisis Indicator Data'!U17="x","x",('Crisis Indicator Data'!U17/1000000))</f>
        <v>0</v>
      </c>
      <c r="K20" s="244">
        <f t="shared" si="0"/>
        <v>3.5</v>
      </c>
      <c r="L20" s="143">
        <f>IF(F20="x","x",(F20*1000000/VLOOKUP($C20,'Crisis Indicator Data'!$C$3:$H$198,5,FALSE)))</f>
        <v>0.67236392321851168</v>
      </c>
      <c r="M20" s="143">
        <f>IF(G20="x","x",(G20*1000000/VLOOKUP($C20,'Crisis Indicator Data'!$C$3:$H$198,5,FALSE)))</f>
        <v>0</v>
      </c>
      <c r="N20" s="143">
        <f>IF(H20="x","x",(H20*1000000/VLOOKUP($C20,'Crisis Indicator Data'!$C$3:$H$198,5,FALSE)))</f>
        <v>4.3649750197212726E-2</v>
      </c>
      <c r="O20" s="143">
        <f>IF(I20="x","x",(I20*1000000/VLOOKUP($C20,'Crisis Indicator Data'!$C$3:$H$198,5,FALSE)))</f>
        <v>0.28398632658427558</v>
      </c>
      <c r="P20" s="143">
        <f>IF(J20="x","x",(J20*1000000/VLOOKUP($C20,'Crisis Indicator Data'!$C$3:$H$198,5,FALSE)))</f>
        <v>0</v>
      </c>
      <c r="Q20" s="238">
        <f t="shared" si="1"/>
        <v>4</v>
      </c>
      <c r="R20" s="238">
        <f t="shared" si="2"/>
        <v>3.75</v>
      </c>
    </row>
    <row r="21" spans="1:18" x14ac:dyDescent="0.25">
      <c r="A21" s="144" t="str">
        <f>'Crisis Indicator Data'!A18</f>
        <v>Anglophone Crisis in Cameroon</v>
      </c>
      <c r="B21" s="145" t="str">
        <f>'Crisis Indicator Data'!B18</f>
        <v>Conflict</v>
      </c>
      <c r="C21" s="145" t="str">
        <f>'Crisis Indicator Data'!C18</f>
        <v>CMR003</v>
      </c>
      <c r="D21" s="145" t="str">
        <f>'Crisis Indicator Data'!D18</f>
        <v>Cameroon</v>
      </c>
      <c r="E21" s="145" t="str">
        <f>'Crisis Indicator Data'!E18</f>
        <v>CMR</v>
      </c>
      <c r="F21" s="156">
        <f>IF('Crisis Indicator Data'!Q18="x","x",('Crisis Indicator Data'!Q18/1000000))</f>
        <v>11.439</v>
      </c>
      <c r="G21" s="156">
        <f>IF('Crisis Indicator Data'!R18="x","x",('Crisis Indicator Data'!R18/1000000))</f>
        <v>0</v>
      </c>
      <c r="H21" s="156">
        <f>IF('Crisis Indicator Data'!S18="x","x",('Crisis Indicator Data'!S18/1000000))</f>
        <v>1.431</v>
      </c>
      <c r="I21" s="156">
        <f>IF('Crisis Indicator Data'!T18="x","x",('Crisis Indicator Data'!T18/1000000))</f>
        <v>0.60299999999999998</v>
      </c>
      <c r="J21" s="156">
        <f>IF('Crisis Indicator Data'!U18="x","x",('Crisis Indicator Data'!U18/1000000))</f>
        <v>0</v>
      </c>
      <c r="K21" s="244">
        <f t="shared" si="0"/>
        <v>3.8</v>
      </c>
      <c r="L21" s="143">
        <f>IF(F21="x","x",(F21*1000000/VLOOKUP($C21,'Crisis Indicator Data'!$C$3:$H$198,5,FALSE)))</f>
        <v>0.84896838355351045</v>
      </c>
      <c r="M21" s="143">
        <f>IF(G21="x","x",(G21*1000000/VLOOKUP($C21,'Crisis Indicator Data'!$C$3:$H$198,5,FALSE)))</f>
        <v>0</v>
      </c>
      <c r="N21" s="143">
        <f>IF(H21="x","x",(H21*1000000/VLOOKUP($C21,'Crisis Indicator Data'!$C$3:$H$198,5,FALSE)))</f>
        <v>0.10620454208104498</v>
      </c>
      <c r="O21" s="143">
        <f>IF(I21="x","x",(I21*1000000/VLOOKUP($C21,'Crisis Indicator Data'!$C$3:$H$198,5,FALSE)))</f>
        <v>4.4752857354905744E-2</v>
      </c>
      <c r="P21" s="143">
        <f>IF(J21="x","x",(J21*1000000/VLOOKUP($C21,'Crisis Indicator Data'!$C$3:$H$198,5,FALSE)))</f>
        <v>0</v>
      </c>
      <c r="Q21" s="238">
        <f t="shared" si="1"/>
        <v>3</v>
      </c>
      <c r="R21" s="238">
        <f t="shared" si="2"/>
        <v>3.4</v>
      </c>
    </row>
    <row r="22" spans="1:18" x14ac:dyDescent="0.25">
      <c r="A22" s="144" t="str">
        <f>'Crisis Indicator Data'!A19</f>
        <v>CAR refugees in Cameroon</v>
      </c>
      <c r="B22" s="145" t="str">
        <f>'Crisis Indicator Data'!B19</f>
        <v>Conflict,Displacement</v>
      </c>
      <c r="C22" s="145" t="str">
        <f>'Crisis Indicator Data'!C19</f>
        <v>CMR004</v>
      </c>
      <c r="D22" s="145" t="str">
        <f>'Crisis Indicator Data'!D19</f>
        <v>Cameroon</v>
      </c>
      <c r="E22" s="145" t="str">
        <f>'Crisis Indicator Data'!E19</f>
        <v>CMR</v>
      </c>
      <c r="F22" s="156">
        <f>IF('Crisis Indicator Data'!Q19="x","x",('Crisis Indicator Data'!Q19/1000000))</f>
        <v>5.1829999999999998</v>
      </c>
      <c r="G22" s="156">
        <f>IF('Crisis Indicator Data'!R19="x","x",('Crisis Indicator Data'!R19/1000000))</f>
        <v>0</v>
      </c>
      <c r="H22" s="156">
        <f>IF('Crisis Indicator Data'!S19="x","x",('Crisis Indicator Data'!S19/1000000))</f>
        <v>0.47499999999999998</v>
      </c>
      <c r="I22" s="156">
        <f>IF('Crisis Indicator Data'!T19="x","x",('Crisis Indicator Data'!T19/1000000))</f>
        <v>0</v>
      </c>
      <c r="J22" s="156">
        <f>IF('Crisis Indicator Data'!U19="x","x",('Crisis Indicator Data'!U19/1000000))</f>
        <v>0</v>
      </c>
      <c r="K22" s="244">
        <f t="shared" si="0"/>
        <v>2.8</v>
      </c>
      <c r="L22" s="143">
        <f>IF(F22="x","x",(F22*1000000/VLOOKUP($C22,'Crisis Indicator Data'!$C$3:$H$198,5,FALSE)))</f>
        <v>0.91604807352421347</v>
      </c>
      <c r="M22" s="143">
        <f>IF(G22="x","x",(G22*1000000/VLOOKUP($C22,'Crisis Indicator Data'!$C$3:$H$198,5,FALSE)))</f>
        <v>0</v>
      </c>
      <c r="N22" s="143">
        <f>IF(H22="x","x",(H22*1000000/VLOOKUP($C22,'Crisis Indicator Data'!$C$3:$H$198,5,FALSE)))</f>
        <v>8.3951926475786504E-2</v>
      </c>
      <c r="O22" s="143">
        <f>IF(I22="x","x",(I22*1000000/VLOOKUP($C22,'Crisis Indicator Data'!$C$3:$H$198,5,FALSE)))</f>
        <v>0</v>
      </c>
      <c r="P22" s="143">
        <f>IF(J22="x","x",(J22*1000000/VLOOKUP($C22,'Crisis Indicator Data'!$C$3:$H$198,5,FALSE)))</f>
        <v>0</v>
      </c>
      <c r="Q22" s="238">
        <f t="shared" si="1"/>
        <v>3</v>
      </c>
      <c r="R22" s="238">
        <f t="shared" si="2"/>
        <v>2.9</v>
      </c>
    </row>
    <row r="23" spans="1:18" x14ac:dyDescent="0.25">
      <c r="A23" s="144" t="str">
        <f>'Crisis Indicator Data'!A20</f>
        <v>Complex crisis in DRC</v>
      </c>
      <c r="B23" s="145" t="str">
        <f>'Crisis Indicator Data'!B20</f>
        <v>Conflict,Displacement,Socio-political</v>
      </c>
      <c r="C23" s="145" t="str">
        <f>'Crisis Indicator Data'!C20</f>
        <v>COD001</v>
      </c>
      <c r="D23" s="145" t="str">
        <f>'Crisis Indicator Data'!D20</f>
        <v>DRC</v>
      </c>
      <c r="E23" s="145" t="str">
        <f>'Crisis Indicator Data'!E20</f>
        <v>COD</v>
      </c>
      <c r="F23" s="156">
        <f>IF('Crisis Indicator Data'!Q20="x","x",('Crisis Indicator Data'!Q20/1000000))</f>
        <v>80.692999999999998</v>
      </c>
      <c r="G23" s="156">
        <f>IF('Crisis Indicator Data'!R20="x","x",('Crisis Indicator Data'!R20/1000000))</f>
        <v>9.5</v>
      </c>
      <c r="H23" s="156">
        <f>IF('Crisis Indicator Data'!S20="x","x",('Crisis Indicator Data'!S20/1000000))</f>
        <v>12.5</v>
      </c>
      <c r="I23" s="156">
        <f>IF('Crisis Indicator Data'!T20="x","x",('Crisis Indicator Data'!T20/1000000))</f>
        <v>2.9</v>
      </c>
      <c r="J23" s="156">
        <f>IF('Crisis Indicator Data'!U20="x","x",('Crisis Indicator Data'!U20/1000000))</f>
        <v>0.6</v>
      </c>
      <c r="K23" s="244">
        <f t="shared" si="0"/>
        <v>5</v>
      </c>
      <c r="L23" s="143">
        <f>IF(F23="x","x",(F23*1000000/VLOOKUP($C23,'Crisis Indicator Data'!$C$3:$H$198,5,FALSE)))</f>
        <v>0.75987117794958237</v>
      </c>
      <c r="M23" s="143">
        <f>IF(G23="x","x",(G23*1000000/VLOOKUP($C23,'Crisis Indicator Data'!$C$3:$H$198,5,FALSE)))</f>
        <v>8.945975723446932E-2</v>
      </c>
      <c r="N23" s="143">
        <f>IF(H23="x","x",(H23*1000000/VLOOKUP($C23,'Crisis Indicator Data'!$C$3:$H$198,5,FALSE)))</f>
        <v>0.11771020688745963</v>
      </c>
      <c r="O23" s="143">
        <f>IF(I23="x","x",(I23*1000000/VLOOKUP($C23,'Crisis Indicator Data'!$C$3:$H$198,5,FALSE)))</f>
        <v>2.7308767997890632E-2</v>
      </c>
      <c r="P23" s="143">
        <f>IF(J23="x","x",(J23*1000000/VLOOKUP($C23,'Crisis Indicator Data'!$C$3:$H$198,5,FALSE)))</f>
        <v>5.6500899305980618E-3</v>
      </c>
      <c r="Q23" s="238">
        <f t="shared" si="1"/>
        <v>3</v>
      </c>
      <c r="R23" s="238">
        <f t="shared" si="2"/>
        <v>4</v>
      </c>
    </row>
    <row r="24" spans="1:18" x14ac:dyDescent="0.25">
      <c r="A24" s="144" t="str">
        <f>'Crisis Indicator Data'!A21</f>
        <v>Complex crisis in Congo</v>
      </c>
      <c r="B24" s="145" t="str">
        <f>'Crisis Indicator Data'!B21</f>
        <v>Conflict</v>
      </c>
      <c r="C24" s="145" t="str">
        <f>'Crisis Indicator Data'!C21</f>
        <v>COG001</v>
      </c>
      <c r="D24" s="145" t="str">
        <f>'Crisis Indicator Data'!D21</f>
        <v>Congo</v>
      </c>
      <c r="E24" s="145" t="str">
        <f>'Crisis Indicator Data'!E21</f>
        <v>COG</v>
      </c>
      <c r="F24" s="156">
        <f>IF('Crisis Indicator Data'!Q21="x","x",('Crisis Indicator Data'!Q21/1000000))</f>
        <v>0.375</v>
      </c>
      <c r="G24" s="156">
        <f>IF('Crisis Indicator Data'!R21="x","x",('Crisis Indicator Data'!R21/1000000))</f>
        <v>0.23899999999999999</v>
      </c>
      <c r="H24" s="156">
        <f>IF('Crisis Indicator Data'!S21="x","x",('Crisis Indicator Data'!S21/1000000))</f>
        <v>3.5999999999999997E-2</v>
      </c>
      <c r="I24" s="156">
        <f>IF('Crisis Indicator Data'!T21="x","x",('Crisis Indicator Data'!T21/1000000))</f>
        <v>4.0000000000000001E-3</v>
      </c>
      <c r="J24" s="156">
        <f>IF('Crisis Indicator Data'!U21="x","x",('Crisis Indicator Data'!U21/1000000))</f>
        <v>0</v>
      </c>
      <c r="K24" s="244">
        <f t="shared" si="0"/>
        <v>1</v>
      </c>
      <c r="L24" s="143">
        <f>IF(F24="x","x",(F24*1000000/VLOOKUP($C24,'Crisis Indicator Data'!$C$3:$H$198,5,FALSE)))</f>
        <v>0.5725190839694656</v>
      </c>
      <c r="M24" s="143">
        <f>IF(G24="x","x",(G24*1000000/VLOOKUP($C24,'Crisis Indicator Data'!$C$3:$H$198,5,FALSE)))</f>
        <v>0.36488549618320609</v>
      </c>
      <c r="N24" s="143">
        <f>IF(H24="x","x",(H24*1000000/VLOOKUP($C24,'Crisis Indicator Data'!$C$3:$H$198,5,FALSE)))</f>
        <v>5.4961832061068701E-2</v>
      </c>
      <c r="O24" s="143">
        <f>IF(I24="x","x",(I24*1000000/VLOOKUP($C24,'Crisis Indicator Data'!$C$3:$H$198,5,FALSE)))</f>
        <v>6.1068702290076335E-3</v>
      </c>
      <c r="P24" s="143">
        <f>IF(J24="x","x",(J24*1000000/VLOOKUP($C24,'Crisis Indicator Data'!$C$3:$H$198,5,FALSE)))</f>
        <v>0</v>
      </c>
      <c r="Q24" s="238">
        <f t="shared" si="1"/>
        <v>3</v>
      </c>
      <c r="R24" s="238">
        <f t="shared" si="2"/>
        <v>2</v>
      </c>
    </row>
    <row r="25" spans="1:18" x14ac:dyDescent="0.25">
      <c r="A25" s="144" t="str">
        <f>'Crisis Indicator Data'!A22</f>
        <v>Complex crisis in Colombia</v>
      </c>
      <c r="B25" s="145" t="str">
        <f>'Crisis Indicator Data'!B22</f>
        <v>Socio-political,Conflict,Violence,Floods,Displacement</v>
      </c>
      <c r="C25" s="145" t="str">
        <f>'Crisis Indicator Data'!C22</f>
        <v>COL001</v>
      </c>
      <c r="D25" s="145" t="str">
        <f>'Crisis Indicator Data'!D22</f>
        <v>Colombia</v>
      </c>
      <c r="E25" s="145" t="str">
        <f>'Crisis Indicator Data'!E22</f>
        <v>COL</v>
      </c>
      <c r="F25" s="156">
        <f>IF('Crisis Indicator Data'!Q22="x","x",('Crisis Indicator Data'!Q22/1000000))</f>
        <v>39.9</v>
      </c>
      <c r="G25" s="156">
        <f>IF('Crisis Indicator Data'!R22="x","x",('Crisis Indicator Data'!R22/1000000))</f>
        <v>3.4</v>
      </c>
      <c r="H25" s="156">
        <f>IF('Crisis Indicator Data'!S22="x","x",('Crisis Indicator Data'!S22/1000000))</f>
        <v>4.5069999999999997</v>
      </c>
      <c r="I25" s="156">
        <f>IF('Crisis Indicator Data'!T22="x","x",('Crisis Indicator Data'!T22/1000000))</f>
        <v>2.9</v>
      </c>
      <c r="J25" s="156">
        <f>IF('Crisis Indicator Data'!U22="x","x",('Crisis Indicator Data'!U22/1000000))</f>
        <v>0.29299999999999998</v>
      </c>
      <c r="K25" s="244">
        <f t="shared" si="0"/>
        <v>4.8</v>
      </c>
      <c r="L25" s="143">
        <f>IF(F25="x","x",(F25*1000000/VLOOKUP($C25,'Crisis Indicator Data'!$C$3:$H$198,5,FALSE)))</f>
        <v>0.78235294117647058</v>
      </c>
      <c r="M25" s="143">
        <f>IF(G25="x","x",(G25*1000000/VLOOKUP($C25,'Crisis Indicator Data'!$C$3:$H$198,5,FALSE)))</f>
        <v>6.6666666666666666E-2</v>
      </c>
      <c r="N25" s="143">
        <f>IF(H25="x","x",(H25*1000000/VLOOKUP($C25,'Crisis Indicator Data'!$C$3:$H$198,5,FALSE)))</f>
        <v>8.8372549019607838E-2</v>
      </c>
      <c r="O25" s="143">
        <f>IF(I25="x","x",(I25*1000000/VLOOKUP($C25,'Crisis Indicator Data'!$C$3:$H$198,5,FALSE)))</f>
        <v>5.6862745098039215E-2</v>
      </c>
      <c r="P25" s="143">
        <f>IF(J25="x","x",(J25*1000000/VLOOKUP($C25,'Crisis Indicator Data'!$C$3:$H$198,5,FALSE)))</f>
        <v>5.745098039215686E-3</v>
      </c>
      <c r="Q25" s="238">
        <f t="shared" si="1"/>
        <v>4</v>
      </c>
      <c r="R25" s="238">
        <f t="shared" si="2"/>
        <v>4.4000000000000004</v>
      </c>
    </row>
    <row r="26" spans="1:18" x14ac:dyDescent="0.25">
      <c r="A26" s="144" t="str">
        <f>'Crisis Indicator Data'!A23</f>
        <v>Venezuela displacement in Colombia</v>
      </c>
      <c r="B26" s="145" t="str">
        <f>'Crisis Indicator Data'!B23</f>
        <v>Displacement</v>
      </c>
      <c r="C26" s="145" t="str">
        <f>'Crisis Indicator Data'!C23</f>
        <v>COL002</v>
      </c>
      <c r="D26" s="145" t="str">
        <f>'Crisis Indicator Data'!D23</f>
        <v>Colombia</v>
      </c>
      <c r="E26" s="145" t="str">
        <f>'Crisis Indicator Data'!E23</f>
        <v>COL</v>
      </c>
      <c r="F26" s="156">
        <f>IF('Crisis Indicator Data'!Q23="x","x",('Crisis Indicator Data'!Q23/1000000))</f>
        <v>20.707999999999998</v>
      </c>
      <c r="G26" s="156">
        <f>IF('Crisis Indicator Data'!R23="x","x",('Crisis Indicator Data'!R23/1000000))</f>
        <v>3.6539999999999999</v>
      </c>
      <c r="H26" s="156">
        <f>IF('Crisis Indicator Data'!S23="x","x",('Crisis Indicator Data'!S23/1000000))</f>
        <v>1.9</v>
      </c>
      <c r="I26" s="156">
        <f>IF('Crisis Indicator Data'!T23="x","x",('Crisis Indicator Data'!T23/1000000))</f>
        <v>0</v>
      </c>
      <c r="J26" s="156">
        <f>IF('Crisis Indicator Data'!U23="x","x",('Crisis Indicator Data'!U23/1000000))</f>
        <v>0</v>
      </c>
      <c r="K26" s="244">
        <f t="shared" si="0"/>
        <v>3.8</v>
      </c>
      <c r="L26" s="143">
        <f>IF(F26="x","x",(F26*1000000/VLOOKUP($C26,'Crisis Indicator Data'!$C$3:$H$198,5,FALSE)))</f>
        <v>0.78851572614423882</v>
      </c>
      <c r="M26" s="143">
        <f>IF(G26="x","x",(G26*1000000/VLOOKUP($C26,'Crisis Indicator Data'!$C$3:$H$198,5,FALSE)))</f>
        <v>0.13913639479095272</v>
      </c>
      <c r="N26" s="143">
        <f>IF(H26="x","x",(H26*1000000/VLOOKUP($C26,'Crisis Indicator Data'!$C$3:$H$198,5,FALSE)))</f>
        <v>7.2347879064808468E-2</v>
      </c>
      <c r="O26" s="143">
        <f>IF(I26="x","x",(I26*1000000/VLOOKUP($C26,'Crisis Indicator Data'!$C$3:$H$198,5,FALSE)))</f>
        <v>0</v>
      </c>
      <c r="P26" s="143">
        <f>IF(J26="x","x",(J26*1000000/VLOOKUP($C26,'Crisis Indicator Data'!$C$3:$H$198,5,FALSE)))</f>
        <v>0</v>
      </c>
      <c r="Q26" s="238">
        <f t="shared" si="1"/>
        <v>3</v>
      </c>
      <c r="R26" s="238">
        <f t="shared" si="2"/>
        <v>3.4</v>
      </c>
    </row>
    <row r="27" spans="1:18" x14ac:dyDescent="0.25">
      <c r="A27" s="144" t="str">
        <f>'Crisis Indicator Data'!A24</f>
        <v>Nicaraguan refugees in Costa Rica</v>
      </c>
      <c r="B27" s="145" t="str">
        <f>'Crisis Indicator Data'!B24</f>
        <v>Displacement</v>
      </c>
      <c r="C27" s="145" t="str">
        <f>'Crisis Indicator Data'!C24</f>
        <v>CRI002</v>
      </c>
      <c r="D27" s="145" t="str">
        <f>'Crisis Indicator Data'!D24</f>
        <v>Costa Rica</v>
      </c>
      <c r="E27" s="145" t="str">
        <f>'Crisis Indicator Data'!E24</f>
        <v>CRI</v>
      </c>
      <c r="F27" s="156">
        <f>IF('Crisis Indicator Data'!Q24="x","x",('Crisis Indicator Data'!Q24/1000000))</f>
        <v>0.90600000000000003</v>
      </c>
      <c r="G27" s="156">
        <f>IF('Crisis Indicator Data'!R24="x","x",('Crisis Indicator Data'!R24/1000000))</f>
        <v>4.7E-2</v>
      </c>
      <c r="H27" s="156">
        <f>IF('Crisis Indicator Data'!S24="x","x",('Crisis Indicator Data'!S24/1000000))</f>
        <v>0.18</v>
      </c>
      <c r="I27" s="156">
        <f>IF('Crisis Indicator Data'!T24="x","x",('Crisis Indicator Data'!T24/1000000))</f>
        <v>0</v>
      </c>
      <c r="J27" s="156">
        <f>IF('Crisis Indicator Data'!U24="x","x",('Crisis Indicator Data'!U24/1000000))</f>
        <v>0</v>
      </c>
      <c r="K27" s="244">
        <f t="shared" si="0"/>
        <v>2.1</v>
      </c>
      <c r="L27" s="143">
        <f>IF(F27="x","x",(F27*1000000/VLOOKUP($C27,'Crisis Indicator Data'!$C$3:$H$198,5,FALSE)))</f>
        <v>0.79964695498676086</v>
      </c>
      <c r="M27" s="143">
        <f>IF(G27="x","x",(G27*1000000/VLOOKUP($C27,'Crisis Indicator Data'!$C$3:$H$198,5,FALSE)))</f>
        <v>4.1482789055604589E-2</v>
      </c>
      <c r="N27" s="143">
        <f>IF(H27="x","x",(H27*1000000/VLOOKUP($C27,'Crisis Indicator Data'!$C$3:$H$198,5,FALSE)))</f>
        <v>0.1588702559576346</v>
      </c>
      <c r="O27" s="143">
        <f>IF(I27="x","x",(I27*1000000/VLOOKUP($C27,'Crisis Indicator Data'!$C$3:$H$198,5,FALSE)))</f>
        <v>0</v>
      </c>
      <c r="P27" s="143">
        <f>IF(J27="x","x",(J27*1000000/VLOOKUP($C27,'Crisis Indicator Data'!$C$3:$H$198,5,FALSE)))</f>
        <v>0</v>
      </c>
      <c r="Q27" s="238">
        <f t="shared" si="1"/>
        <v>3</v>
      </c>
      <c r="R27" s="238">
        <f t="shared" si="2"/>
        <v>2.5499999999999998</v>
      </c>
    </row>
    <row r="28" spans="1:18" x14ac:dyDescent="0.25">
      <c r="A28" s="144" t="str">
        <f>'Crisis Indicator Data'!A25</f>
        <v>Multiple crises in Djibouti</v>
      </c>
      <c r="B28" s="145" t="str">
        <f>'Crisis Indicator Data'!B25</f>
        <v>Displacement,Drought</v>
      </c>
      <c r="C28" s="145" t="str">
        <f>'Crisis Indicator Data'!C25</f>
        <v>DJI001</v>
      </c>
      <c r="D28" s="145" t="str">
        <f>'Crisis Indicator Data'!D25</f>
        <v>Djibouti</v>
      </c>
      <c r="E28" s="145" t="str">
        <f>'Crisis Indicator Data'!E25</f>
        <v>DJI</v>
      </c>
      <c r="F28" s="156">
        <f>IF('Crisis Indicator Data'!Q25="x","x",('Crisis Indicator Data'!Q25/1000000))</f>
        <v>0.56200000000000006</v>
      </c>
      <c r="G28" s="156">
        <f>IF('Crisis Indicator Data'!R25="x","x",('Crisis Indicator Data'!R25/1000000))</f>
        <v>0.41499999999999998</v>
      </c>
      <c r="H28" s="156">
        <f>IF('Crisis Indicator Data'!S25="x","x",('Crisis Indicator Data'!S25/1000000))</f>
        <v>0.23100000000000001</v>
      </c>
      <c r="I28" s="156">
        <f>IF('Crisis Indicator Data'!T25="x","x",('Crisis Indicator Data'!T25/1000000))</f>
        <v>1.2E-2</v>
      </c>
      <c r="J28" s="156">
        <f>IF('Crisis Indicator Data'!U25="x","x",('Crisis Indicator Data'!U25/1000000))</f>
        <v>0</v>
      </c>
      <c r="K28" s="244">
        <f t="shared" si="0"/>
        <v>2.2999999999999998</v>
      </c>
      <c r="L28" s="143">
        <f>IF(F28="x","x",(F28*1000000/VLOOKUP($C28,'Crisis Indicator Data'!$C$3:$H$198,5,FALSE)))</f>
        <v>0.46065573770491802</v>
      </c>
      <c r="M28" s="143">
        <f>IF(G28="x","x",(G28*1000000/VLOOKUP($C28,'Crisis Indicator Data'!$C$3:$H$198,5,FALSE)))</f>
        <v>0.3401639344262295</v>
      </c>
      <c r="N28" s="143">
        <f>IF(H28="x","x",(H28*1000000/VLOOKUP($C28,'Crisis Indicator Data'!$C$3:$H$198,5,FALSE)))</f>
        <v>0.18934426229508197</v>
      </c>
      <c r="O28" s="143">
        <f>IF(I28="x","x",(I28*1000000/VLOOKUP($C28,'Crisis Indicator Data'!$C$3:$H$198,5,FALSE)))</f>
        <v>9.8360655737704927E-3</v>
      </c>
      <c r="P28" s="143">
        <f>IF(J28="x","x",(J28*1000000/VLOOKUP($C28,'Crisis Indicator Data'!$C$3:$H$198,5,FALSE)))</f>
        <v>0</v>
      </c>
      <c r="Q28" s="238">
        <f t="shared" si="1"/>
        <v>3</v>
      </c>
      <c r="R28" s="238">
        <f t="shared" si="2"/>
        <v>2.65</v>
      </c>
    </row>
    <row r="29" spans="1:18" x14ac:dyDescent="0.25">
      <c r="A29" s="144" t="str">
        <f>'Crisis Indicator Data'!A26</f>
        <v>Mixed migration in Djibouti</v>
      </c>
      <c r="B29" s="145" t="str">
        <f>'Crisis Indicator Data'!B26</f>
        <v>Displacement</v>
      </c>
      <c r="C29" s="145" t="str">
        <f>'Crisis Indicator Data'!C26</f>
        <v>DJI002</v>
      </c>
      <c r="D29" s="145" t="str">
        <f>'Crisis Indicator Data'!D26</f>
        <v>Djibouti</v>
      </c>
      <c r="E29" s="145" t="str">
        <f>'Crisis Indicator Data'!E26</f>
        <v>DJI</v>
      </c>
      <c r="F29" s="156">
        <f>IF('Crisis Indicator Data'!Q26="x","x",('Crisis Indicator Data'!Q26/1000000))</f>
        <v>0.63</v>
      </c>
      <c r="G29" s="156">
        <f>IF('Crisis Indicator Data'!R26="x","x",('Crisis Indicator Data'!R26/1000000))</f>
        <v>0</v>
      </c>
      <c r="H29" s="156">
        <f>IF('Crisis Indicator Data'!S26="x","x",('Crisis Indicator Data'!S26/1000000))</f>
        <v>5.0999999999999997E-2</v>
      </c>
      <c r="I29" s="156">
        <f>IF('Crisis Indicator Data'!T26="x","x",('Crisis Indicator Data'!T26/1000000))</f>
        <v>0</v>
      </c>
      <c r="J29" s="156">
        <f>IF('Crisis Indicator Data'!U26="x","x",('Crisis Indicator Data'!U26/1000000))</f>
        <v>0</v>
      </c>
      <c r="K29" s="244">
        <f t="shared" si="0"/>
        <v>1.2</v>
      </c>
      <c r="L29" s="143">
        <f>IF(F29="x","x",(F29*1000000/VLOOKUP($C29,'Crisis Indicator Data'!$C$3:$H$198,5,FALSE)))</f>
        <v>0.92511013215859028</v>
      </c>
      <c r="M29" s="143">
        <f>IF(G29="x","x",(G29*1000000/VLOOKUP($C29,'Crisis Indicator Data'!$C$3:$H$198,5,FALSE)))</f>
        <v>0</v>
      </c>
      <c r="N29" s="143">
        <f>IF(H29="x","x",(H29*1000000/VLOOKUP($C29,'Crisis Indicator Data'!$C$3:$H$198,5,FALSE)))</f>
        <v>7.4889867841409691E-2</v>
      </c>
      <c r="O29" s="143">
        <f>IF(I29="x","x",(I29*1000000/VLOOKUP($C29,'Crisis Indicator Data'!$C$3:$H$198,5,FALSE)))</f>
        <v>0</v>
      </c>
      <c r="P29" s="143">
        <f>IF(J29="x","x",(J29*1000000/VLOOKUP($C29,'Crisis Indicator Data'!$C$3:$H$198,5,FALSE)))</f>
        <v>0</v>
      </c>
      <c r="Q29" s="238">
        <f t="shared" si="1"/>
        <v>3</v>
      </c>
      <c r="R29" s="238">
        <f t="shared" si="2"/>
        <v>2.1</v>
      </c>
    </row>
    <row r="30" spans="1:18" x14ac:dyDescent="0.25">
      <c r="A30" s="144" t="str">
        <f>'Crisis Indicator Data'!A27</f>
        <v>Drought in Djibouti</v>
      </c>
      <c r="B30" s="145" t="str">
        <f>'Crisis Indicator Data'!B27</f>
        <v>Drought</v>
      </c>
      <c r="C30" s="145" t="str">
        <f>'Crisis Indicator Data'!C27</f>
        <v>DJI003</v>
      </c>
      <c r="D30" s="145" t="str">
        <f>'Crisis Indicator Data'!D27</f>
        <v>Djibouti</v>
      </c>
      <c r="E30" s="145" t="str">
        <f>'Crisis Indicator Data'!E27</f>
        <v>DJI</v>
      </c>
      <c r="F30" s="156">
        <f>IF('Crisis Indicator Data'!Q27="x","x",('Crisis Indicator Data'!Q27/1000000))</f>
        <v>0.57499999999999996</v>
      </c>
      <c r="G30" s="156">
        <f>IF('Crisis Indicator Data'!R27="x","x",('Crisis Indicator Data'!R27/1000000))</f>
        <v>0.41499999999999998</v>
      </c>
      <c r="H30" s="156">
        <f>IF('Crisis Indicator Data'!S27="x","x",('Crisis Indicator Data'!S27/1000000))</f>
        <v>0.18</v>
      </c>
      <c r="I30" s="156">
        <f>IF('Crisis Indicator Data'!T27="x","x",('Crisis Indicator Data'!T27/1000000))</f>
        <v>1.2E-2</v>
      </c>
      <c r="J30" s="156">
        <f>IF('Crisis Indicator Data'!U27="x","x",('Crisis Indicator Data'!U27/1000000))</f>
        <v>0</v>
      </c>
      <c r="K30" s="244">
        <f t="shared" si="0"/>
        <v>2.1</v>
      </c>
      <c r="L30" s="143">
        <f>IF(F30="x","x",(F30*1000000/VLOOKUP($C30,'Crisis Indicator Data'!$C$3:$H$198,5,FALSE)))</f>
        <v>0.48646362098138746</v>
      </c>
      <c r="M30" s="143">
        <f>IF(G30="x","x",(G30*1000000/VLOOKUP($C30,'Crisis Indicator Data'!$C$3:$H$198,5,FALSE)))</f>
        <v>0.35109983079526225</v>
      </c>
      <c r="N30" s="143">
        <f>IF(H30="x","x",(H30*1000000/VLOOKUP($C30,'Crisis Indicator Data'!$C$3:$H$198,5,FALSE)))</f>
        <v>0.15228426395939088</v>
      </c>
      <c r="O30" s="143">
        <f>IF(I30="x","x",(I30*1000000/VLOOKUP($C30,'Crisis Indicator Data'!$C$3:$H$198,5,FALSE)))</f>
        <v>1.015228426395939E-2</v>
      </c>
      <c r="P30" s="143">
        <f>IF(J30="x","x",(J30*1000000/VLOOKUP($C30,'Crisis Indicator Data'!$C$3:$H$198,5,FALSE)))</f>
        <v>0</v>
      </c>
      <c r="Q30" s="238">
        <f t="shared" si="1"/>
        <v>3</v>
      </c>
      <c r="R30" s="238">
        <f t="shared" si="2"/>
        <v>2.5499999999999998</v>
      </c>
    </row>
    <row r="31" spans="1:18" x14ac:dyDescent="0.25">
      <c r="A31" s="144" t="str">
        <f>'Crisis Indicator Data'!A28</f>
        <v>Venezuela displacement in Dominican Republic</v>
      </c>
      <c r="B31" s="145" t="str">
        <f>'Crisis Indicator Data'!B28</f>
        <v>Displacement</v>
      </c>
      <c r="C31" s="145" t="str">
        <f>'Crisis Indicator Data'!C28</f>
        <v>DOM002</v>
      </c>
      <c r="D31" s="145" t="str">
        <f>'Crisis Indicator Data'!D28</f>
        <v>Dominican Republic</v>
      </c>
      <c r="E31" s="145" t="str">
        <f>'Crisis Indicator Data'!E28</f>
        <v>DOM</v>
      </c>
      <c r="F31" s="156">
        <f>IF('Crisis Indicator Data'!Q28="x","x",('Crisis Indicator Data'!Q28/1000000))</f>
        <v>0.56399999999999995</v>
      </c>
      <c r="G31" s="156">
        <f>IF('Crisis Indicator Data'!R28="x","x",('Crisis Indicator Data'!R28/1000000))</f>
        <v>9.4090000000000007</v>
      </c>
      <c r="H31" s="156">
        <f>IF('Crisis Indicator Data'!S28="x","x",('Crisis Indicator Data'!S28/1000000))</f>
        <v>0.10199999999999999</v>
      </c>
      <c r="I31" s="156">
        <f>IF('Crisis Indicator Data'!T28="x","x",('Crisis Indicator Data'!T28/1000000))</f>
        <v>0</v>
      </c>
      <c r="J31" s="156">
        <f>IF('Crisis Indicator Data'!U28="x","x",('Crisis Indicator Data'!U28/1000000))</f>
        <v>0</v>
      </c>
      <c r="K31" s="244">
        <f t="shared" si="0"/>
        <v>1.7</v>
      </c>
      <c r="L31" s="143">
        <f>IF(F31="x","x",(F31*1000000/VLOOKUP($C31,'Crisis Indicator Data'!$C$3:$H$198,5,FALSE)))</f>
        <v>5.598570577724836E-2</v>
      </c>
      <c r="M31" s="143">
        <f>IF(G31="x","x",(G31*1000000/VLOOKUP($C31,'Crisis Indicator Data'!$C$3:$H$198,5,FALSE)))</f>
        <v>0.9339884852094501</v>
      </c>
      <c r="N31" s="143">
        <f>IF(H31="x","x",(H31*1000000/VLOOKUP($C31,'Crisis Indicator Data'!$C$3:$H$198,5,FALSE)))</f>
        <v>1.0125074449076831E-2</v>
      </c>
      <c r="O31" s="143">
        <f>IF(I31="x","x",(I31*1000000/VLOOKUP($C31,'Crisis Indicator Data'!$C$3:$H$198,5,FALSE)))</f>
        <v>0</v>
      </c>
      <c r="P31" s="143">
        <f>IF(J31="x","x",(J31*1000000/VLOOKUP($C31,'Crisis Indicator Data'!$C$3:$H$198,5,FALSE)))</f>
        <v>0</v>
      </c>
      <c r="Q31" s="238">
        <f t="shared" si="1"/>
        <v>2</v>
      </c>
      <c r="R31" s="238">
        <f t="shared" si="2"/>
        <v>1.85</v>
      </c>
    </row>
    <row r="32" spans="1:18" x14ac:dyDescent="0.25">
      <c r="A32" s="144" t="str">
        <f>'Crisis Indicator Data'!A29</f>
        <v>Mixed migration flows in Algeria</v>
      </c>
      <c r="B32" s="145" t="str">
        <f>'Crisis Indicator Data'!B29</f>
        <v>Displacement</v>
      </c>
      <c r="C32" s="145" t="str">
        <f>'Crisis Indicator Data'!C29</f>
        <v>DZA002</v>
      </c>
      <c r="D32" s="145" t="str">
        <f>'Crisis Indicator Data'!D29</f>
        <v>Algeria</v>
      </c>
      <c r="E32" s="145" t="str">
        <f>'Crisis Indicator Data'!E29</f>
        <v>DZA</v>
      </c>
      <c r="F32" s="156">
        <f>IF('Crisis Indicator Data'!Q29="x","x",('Crisis Indicator Data'!Q29/1000000))</f>
        <v>45.017000000000003</v>
      </c>
      <c r="G32" s="156">
        <f>IF('Crisis Indicator Data'!R29="x","x",('Crisis Indicator Data'!R29/1000000))</f>
        <v>0</v>
      </c>
      <c r="H32" s="156">
        <f>IF('Crisis Indicator Data'!S29="x","x",('Crisis Indicator Data'!S29/1000000))</f>
        <v>0.26200000000000001</v>
      </c>
      <c r="I32" s="156">
        <f>IF('Crisis Indicator Data'!T29="x","x",('Crisis Indicator Data'!T29/1000000))</f>
        <v>0</v>
      </c>
      <c r="J32" s="156">
        <f>IF('Crisis Indicator Data'!U29="x","x",('Crisis Indicator Data'!U29/1000000))</f>
        <v>0</v>
      </c>
      <c r="K32" s="244">
        <f t="shared" si="0"/>
        <v>2.4</v>
      </c>
      <c r="L32" s="143">
        <f>IF(F32="x","x",(F32*1000000/VLOOKUP($C32,'Crisis Indicator Data'!$C$3:$H$198,5,FALSE)))</f>
        <v>0.99421365312838184</v>
      </c>
      <c r="M32" s="143">
        <f>IF(G32="x","x",(G32*1000000/VLOOKUP($C32,'Crisis Indicator Data'!$C$3:$H$198,5,FALSE)))</f>
        <v>0</v>
      </c>
      <c r="N32" s="143">
        <f>IF(H32="x","x",(H32*1000000/VLOOKUP($C32,'Crisis Indicator Data'!$C$3:$H$198,5,FALSE)))</f>
        <v>5.7863468716181895E-3</v>
      </c>
      <c r="O32" s="143">
        <f>IF(I32="x","x",(I32*1000000/VLOOKUP($C32,'Crisis Indicator Data'!$C$3:$H$198,5,FALSE)))</f>
        <v>0</v>
      </c>
      <c r="P32" s="143">
        <f>IF(J32="x","x",(J32*1000000/VLOOKUP($C32,'Crisis Indicator Data'!$C$3:$H$198,5,FALSE)))</f>
        <v>0</v>
      </c>
      <c r="Q32" s="238">
        <f t="shared" si="1"/>
        <v>1</v>
      </c>
      <c r="R32" s="238">
        <f t="shared" si="2"/>
        <v>1.7</v>
      </c>
    </row>
    <row r="33" spans="1:18" x14ac:dyDescent="0.25">
      <c r="A33" s="144" t="str">
        <f>'Crisis Indicator Data'!A30</f>
        <v>Sahrawi refugees in Algeria</v>
      </c>
      <c r="B33" s="145" t="str">
        <f>'Crisis Indicator Data'!B30</f>
        <v>Displacement</v>
      </c>
      <c r="C33" s="145" t="str">
        <f>'Crisis Indicator Data'!C30</f>
        <v>DZA003</v>
      </c>
      <c r="D33" s="145" t="str">
        <f>'Crisis Indicator Data'!D30</f>
        <v>Algeria</v>
      </c>
      <c r="E33" s="145" t="str">
        <f>'Crisis Indicator Data'!E30</f>
        <v>DZA</v>
      </c>
      <c r="F33" s="156">
        <f>IF('Crisis Indicator Data'!Q30="x","x",('Crisis Indicator Data'!Q30/1000000))</f>
        <v>4.9000000000000002E-2</v>
      </c>
      <c r="G33" s="156">
        <f>IF('Crisis Indicator Data'!R30="x","x",('Crisis Indicator Data'!R30/1000000))</f>
        <v>8.4000000000000005E-2</v>
      </c>
      <c r="H33" s="156">
        <f>IF('Crisis Indicator Data'!S30="x","x",('Crisis Indicator Data'!S30/1000000))</f>
        <v>0.09</v>
      </c>
      <c r="I33" s="156">
        <f>IF('Crisis Indicator Data'!T30="x","x",('Crisis Indicator Data'!T30/1000000))</f>
        <v>0</v>
      </c>
      <c r="J33" s="156">
        <f>IF('Crisis Indicator Data'!U30="x","x",('Crisis Indicator Data'!U30/1000000))</f>
        <v>0</v>
      </c>
      <c r="K33" s="244">
        <f t="shared" si="0"/>
        <v>1.6</v>
      </c>
      <c r="L33" s="143">
        <f>IF(F33="x","x",(F33*1000000/VLOOKUP($C33,'Crisis Indicator Data'!$C$3:$H$198,5,FALSE)))</f>
        <v>0.21973094170403587</v>
      </c>
      <c r="M33" s="143">
        <f>IF(G33="x","x",(G33*1000000/VLOOKUP($C33,'Crisis Indicator Data'!$C$3:$H$198,5,FALSE)))</f>
        <v>0.37668161434977576</v>
      </c>
      <c r="N33" s="143">
        <f>IF(H33="x","x",(H33*1000000/VLOOKUP($C33,'Crisis Indicator Data'!$C$3:$H$198,5,FALSE)))</f>
        <v>0.40358744394618834</v>
      </c>
      <c r="O33" s="143">
        <f>IF(I33="x","x",(I33*1000000/VLOOKUP($C33,'Crisis Indicator Data'!$C$3:$H$198,5,FALSE)))</f>
        <v>0</v>
      </c>
      <c r="P33" s="143">
        <f>IF(J33="x","x",(J33*1000000/VLOOKUP($C33,'Crisis Indicator Data'!$C$3:$H$198,5,FALSE)))</f>
        <v>0</v>
      </c>
      <c r="Q33" s="238">
        <f t="shared" si="1"/>
        <v>3</v>
      </c>
      <c r="R33" s="238">
        <f t="shared" si="2"/>
        <v>2.2999999999999998</v>
      </c>
    </row>
    <row r="34" spans="1:18" x14ac:dyDescent="0.25">
      <c r="A34" s="144" t="str">
        <f>'Crisis Indicator Data'!A31</f>
        <v>Multiple crises in Algeria</v>
      </c>
      <c r="B34" s="145" t="str">
        <f>'Crisis Indicator Data'!B31</f>
        <v>Displacement</v>
      </c>
      <c r="C34" s="145" t="str">
        <f>'Crisis Indicator Data'!C31</f>
        <v>DZA004</v>
      </c>
      <c r="D34" s="145" t="str">
        <f>'Crisis Indicator Data'!D31</f>
        <v>Algeria</v>
      </c>
      <c r="E34" s="145" t="str">
        <f>'Crisis Indicator Data'!E31</f>
        <v>DZA</v>
      </c>
      <c r="F34" s="156">
        <f>IF('Crisis Indicator Data'!Q31="x","x",('Crisis Indicator Data'!Q31/1000000))</f>
        <v>45.066000000000003</v>
      </c>
      <c r="G34" s="156">
        <f>IF('Crisis Indicator Data'!R31="x","x",('Crisis Indicator Data'!R31/1000000))</f>
        <v>8.4000000000000005E-2</v>
      </c>
      <c r="H34" s="156">
        <f>IF('Crisis Indicator Data'!S31="x","x",('Crisis Indicator Data'!S31/1000000))</f>
        <v>0.35199999999999998</v>
      </c>
      <c r="I34" s="156">
        <f>IF('Crisis Indicator Data'!T31="x","x",('Crisis Indicator Data'!T31/1000000))</f>
        <v>0</v>
      </c>
      <c r="J34" s="156">
        <f>IF('Crisis Indicator Data'!U31="x","x",('Crisis Indicator Data'!U31/1000000))</f>
        <v>0</v>
      </c>
      <c r="K34" s="244">
        <f t="shared" si="0"/>
        <v>2.6</v>
      </c>
      <c r="L34" s="143">
        <f>IF(F34="x","x",(F34*1000000/VLOOKUP($C34,'Crisis Indicator Data'!$C$3:$H$198,5,FALSE)))</f>
        <v>0.99041800360423715</v>
      </c>
      <c r="M34" s="143">
        <f>IF(G34="x","x",(G34*1000000/VLOOKUP($C34,'Crisis Indicator Data'!$C$3:$H$198,5,FALSE)))</f>
        <v>1.8460727001010945E-3</v>
      </c>
      <c r="N34" s="143">
        <f>IF(H34="x","x",(H34*1000000/VLOOKUP($C34,'Crisis Indicator Data'!$C$3:$H$198,5,FALSE)))</f>
        <v>7.7359236956617292E-3</v>
      </c>
      <c r="O34" s="143">
        <f>IF(I34="x","x",(I34*1000000/VLOOKUP($C34,'Crisis Indicator Data'!$C$3:$H$198,5,FALSE)))</f>
        <v>0</v>
      </c>
      <c r="P34" s="143">
        <f>IF(J34="x","x",(J34*1000000/VLOOKUP($C34,'Crisis Indicator Data'!$C$3:$H$198,5,FALSE)))</f>
        <v>0</v>
      </c>
      <c r="Q34" s="238">
        <f t="shared" si="1"/>
        <v>1</v>
      </c>
      <c r="R34" s="238">
        <f t="shared" si="2"/>
        <v>1.8</v>
      </c>
    </row>
    <row r="35" spans="1:18" x14ac:dyDescent="0.25">
      <c r="A35" s="144" t="str">
        <f>'Crisis Indicator Data'!A32</f>
        <v>Venezuela displacement in Ecuador</v>
      </c>
      <c r="B35" s="145" t="str">
        <f>'Crisis Indicator Data'!B32</f>
        <v>Displacement</v>
      </c>
      <c r="C35" s="145" t="str">
        <f>'Crisis Indicator Data'!C32</f>
        <v>ECU002</v>
      </c>
      <c r="D35" s="145" t="str">
        <f>'Crisis Indicator Data'!D32</f>
        <v>Ecuador</v>
      </c>
      <c r="E35" s="145" t="str">
        <f>'Crisis Indicator Data'!E32</f>
        <v>ECU</v>
      </c>
      <c r="F35" s="157">
        <f>IF('Crisis Indicator Data'!Q32="x","x",('Crisis Indicator Data'!Q32/1000000))</f>
        <v>9.3390000000000004</v>
      </c>
      <c r="G35" s="157">
        <f>IF('Crisis Indicator Data'!R32="x","x",('Crisis Indicator Data'!R32/1000000))</f>
        <v>7.431</v>
      </c>
      <c r="H35" s="157">
        <f>IF('Crisis Indicator Data'!S32="x","x",('Crisis Indicator Data'!S32/1000000))</f>
        <v>0.873</v>
      </c>
      <c r="I35" s="157">
        <f>IF('Crisis Indicator Data'!T32="x","x",('Crisis Indicator Data'!T32/1000000))</f>
        <v>0</v>
      </c>
      <c r="J35" s="157">
        <f>IF('Crisis Indicator Data'!U32="x","x",('Crisis Indicator Data'!U32/1000000))</f>
        <v>0</v>
      </c>
      <c r="K35" s="244">
        <f t="shared" si="0"/>
        <v>3.2</v>
      </c>
      <c r="L35" s="143">
        <f>IF(F35="x","x",(F35*1000000/VLOOKUP($C35,'Crisis Indicator Data'!$C$3:$H$198,5,FALSE)))</f>
        <v>0.52933174630164936</v>
      </c>
      <c r="M35" s="143">
        <f>IF(G35="x","x",(G35*1000000/VLOOKUP($C35,'Crisis Indicator Data'!$C$3:$H$198,5,FALSE)))</f>
        <v>0.42118687298078555</v>
      </c>
      <c r="N35" s="143">
        <f>IF(H35="x","x",(H35*1000000/VLOOKUP($C35,'Crisis Indicator Data'!$C$3:$H$198,5,FALSE)))</f>
        <v>4.9481380717565041E-2</v>
      </c>
      <c r="O35" s="143">
        <f>IF(I35="x","x",(I35*1000000/VLOOKUP($C35,'Crisis Indicator Data'!$C$3:$H$198,5,FALSE)))</f>
        <v>0</v>
      </c>
      <c r="P35" s="143">
        <f>IF(J35="x","x",(J35*1000000/VLOOKUP($C35,'Crisis Indicator Data'!$C$3:$H$198,5,FALSE)))</f>
        <v>0</v>
      </c>
      <c r="Q35" s="238">
        <f t="shared" si="1"/>
        <v>2</v>
      </c>
      <c r="R35" s="238">
        <f t="shared" si="2"/>
        <v>2.6</v>
      </c>
    </row>
    <row r="36" spans="1:18" x14ac:dyDescent="0.25">
      <c r="A36" s="144" t="str">
        <f>'Crisis Indicator Data'!A33</f>
        <v>Syrian Refugee Crisis in Egypt</v>
      </c>
      <c r="B36" s="145" t="str">
        <f>'Crisis Indicator Data'!B33</f>
        <v>Displacement</v>
      </c>
      <c r="C36" s="145" t="str">
        <f>'Crisis Indicator Data'!C33</f>
        <v>EGY002</v>
      </c>
      <c r="D36" s="145" t="str">
        <f>'Crisis Indicator Data'!D33</f>
        <v>Egypt</v>
      </c>
      <c r="E36" s="145" t="str">
        <f>'Crisis Indicator Data'!E33</f>
        <v>EGY</v>
      </c>
      <c r="F36" s="157">
        <f>IF('Crisis Indicator Data'!Q33="x","x",('Crisis Indicator Data'!Q33/1000000))</f>
        <v>13.989000000000001</v>
      </c>
      <c r="G36" s="157">
        <f>IF('Crisis Indicator Data'!R33="x","x",('Crisis Indicator Data'!R33/1000000))</f>
        <v>0</v>
      </c>
      <c r="H36" s="157">
        <f>IF('Crisis Indicator Data'!S33="x","x",('Crisis Indicator Data'!S33/1000000))</f>
        <v>0.14499999999999999</v>
      </c>
      <c r="I36" s="157">
        <f>IF('Crisis Indicator Data'!T33="x","x",('Crisis Indicator Data'!T33/1000000))</f>
        <v>0</v>
      </c>
      <c r="J36" s="157">
        <f>IF('Crisis Indicator Data'!U33="x","x",('Crisis Indicator Data'!U33/1000000))</f>
        <v>0</v>
      </c>
      <c r="K36" s="244">
        <f t="shared" si="0"/>
        <v>1.9</v>
      </c>
      <c r="L36" s="143">
        <f>IF(F36="x","x",(F36*1000000/VLOOKUP($C36,'Crisis Indicator Data'!$C$3:$H$198,5,FALSE)))</f>
        <v>0.98974104995047407</v>
      </c>
      <c r="M36" s="143">
        <f>IF(G36="x","x",(G36*1000000/VLOOKUP($C36,'Crisis Indicator Data'!$C$3:$H$198,5,FALSE)))</f>
        <v>0</v>
      </c>
      <c r="N36" s="143">
        <f>IF(H36="x","x",(H36*1000000/VLOOKUP($C36,'Crisis Indicator Data'!$C$3:$H$198,5,FALSE)))</f>
        <v>1.0258950049525966E-2</v>
      </c>
      <c r="O36" s="143">
        <f>IF(I36="x","x",(I36*1000000/VLOOKUP($C36,'Crisis Indicator Data'!$C$3:$H$198,5,FALSE)))</f>
        <v>0</v>
      </c>
      <c r="P36" s="143">
        <f>IF(J36="x","x",(J36*1000000/VLOOKUP($C36,'Crisis Indicator Data'!$C$3:$H$198,5,FALSE)))</f>
        <v>0</v>
      </c>
      <c r="Q36" s="238">
        <f t="shared" si="1"/>
        <v>1</v>
      </c>
      <c r="R36" s="238">
        <f t="shared" si="2"/>
        <v>1.45</v>
      </c>
    </row>
    <row r="37" spans="1:18" x14ac:dyDescent="0.25">
      <c r="A37" s="144" t="str">
        <f>'Crisis Indicator Data'!A34</f>
        <v>Complex crisis in Eritrea</v>
      </c>
      <c r="B37" s="145" t="str">
        <f>'Crisis Indicator Data'!B34</f>
        <v>Socio-political,Displacement</v>
      </c>
      <c r="C37" s="145" t="str">
        <f>'Crisis Indicator Data'!C34</f>
        <v>ERI001</v>
      </c>
      <c r="D37" s="145" t="str">
        <f>'Crisis Indicator Data'!D34</f>
        <v>Eritrea</v>
      </c>
      <c r="E37" s="145" t="str">
        <f>'Crisis Indicator Data'!E34</f>
        <v>ERI</v>
      </c>
      <c r="F37" s="157">
        <f>IF('Crisis Indicator Data'!Q34="x","x",('Crisis Indicator Data'!Q34/1000000))</f>
        <v>5.0090000000000003</v>
      </c>
      <c r="G37" s="157">
        <f>IF('Crisis Indicator Data'!R34="x","x",('Crisis Indicator Data'!R34/1000000))</f>
        <v>0</v>
      </c>
      <c r="H37" s="157">
        <f>IF('Crisis Indicator Data'!S34="x","x",('Crisis Indicator Data'!S34/1000000))</f>
        <v>1.2</v>
      </c>
      <c r="I37" s="157">
        <f>IF('Crisis Indicator Data'!T34="x","x",('Crisis Indicator Data'!T34/1000000))</f>
        <v>0</v>
      </c>
      <c r="J37" s="157">
        <f>IF('Crisis Indicator Data'!U34="x","x",('Crisis Indicator Data'!U34/1000000))</f>
        <v>0</v>
      </c>
      <c r="K37" s="244">
        <f t="shared" si="0"/>
        <v>3.5</v>
      </c>
      <c r="L37" s="143">
        <f>IF(F37="x","x",(F37*1000000/VLOOKUP($C37,'Crisis Indicator Data'!$C$3:$H$198,5,FALSE)))</f>
        <v>0.80673216298920924</v>
      </c>
      <c r="M37" s="143">
        <f>IF(G37="x","x",(G37*1000000/VLOOKUP($C37,'Crisis Indicator Data'!$C$3:$H$198,5,FALSE)))</f>
        <v>0</v>
      </c>
      <c r="N37" s="143">
        <f>IF(H37="x","x",(H37*1000000/VLOOKUP($C37,'Crisis Indicator Data'!$C$3:$H$198,5,FALSE)))</f>
        <v>0.19326783701079078</v>
      </c>
      <c r="O37" s="143">
        <f>IF(I37="x","x",(I37*1000000/VLOOKUP($C37,'Crisis Indicator Data'!$C$3:$H$198,5,FALSE)))</f>
        <v>0</v>
      </c>
      <c r="P37" s="143">
        <f>IF(J37="x","x",(J37*1000000/VLOOKUP($C37,'Crisis Indicator Data'!$C$3:$H$198,5,FALSE)))</f>
        <v>0</v>
      </c>
      <c r="Q37" s="238">
        <f t="shared" si="1"/>
        <v>3</v>
      </c>
      <c r="R37" s="238">
        <f t="shared" si="2"/>
        <v>3.25</v>
      </c>
    </row>
    <row r="38" spans="1:18" x14ac:dyDescent="0.25">
      <c r="A38" s="144" t="str">
        <f>'Crisis Indicator Data'!A35</f>
        <v>Mixed migration flows in spain</v>
      </c>
      <c r="B38" s="145" t="str">
        <f>'Crisis Indicator Data'!B35</f>
        <v>Displacement</v>
      </c>
      <c r="C38" s="145" t="str">
        <f>'Crisis Indicator Data'!C35</f>
        <v>ESP002</v>
      </c>
      <c r="D38" s="145" t="str">
        <f>'Crisis Indicator Data'!D35</f>
        <v>Spain</v>
      </c>
      <c r="E38" s="145" t="str">
        <f>'Crisis Indicator Data'!E35</f>
        <v>ESP</v>
      </c>
      <c r="F38" s="157">
        <f>IF('Crisis Indicator Data'!Q35="x","x",('Crisis Indicator Data'!Q35/1000000))</f>
        <v>12.018000000000001</v>
      </c>
      <c r="G38" s="157">
        <f>IF('Crisis Indicator Data'!R35="x","x",('Crisis Indicator Data'!R35/1000000))</f>
        <v>0</v>
      </c>
      <c r="H38" s="157">
        <f>IF('Crisis Indicator Data'!S35="x","x",('Crisis Indicator Data'!S35/1000000))</f>
        <v>0.16900000000000001</v>
      </c>
      <c r="I38" s="157">
        <f>IF('Crisis Indicator Data'!T35="x","x",('Crisis Indicator Data'!T35/1000000))</f>
        <v>0</v>
      </c>
      <c r="J38" s="157">
        <f>IF('Crisis Indicator Data'!U35="x","x",('Crisis Indicator Data'!U35/1000000))</f>
        <v>0</v>
      </c>
      <c r="K38" s="244">
        <f t="shared" ref="K38:K69" si="3">IF(H38="x","x",IF(SUM(H38:J38)=0,0,IF(LOG(SUM(H38:J38)*1000000)&lt;$K$4,0,IF(LOG(SUM(H38:J38)*1000000)&gt;$K$3,5,ROUND(5-(K$3-LOG(SUM(H38:J38)*1000000))/(K$3-K$4)*5,1)))))</f>
        <v>2</v>
      </c>
      <c r="L38" s="143">
        <f>IF(F38="x","x",(F38*1000000/VLOOKUP($C38,'Crisis Indicator Data'!$C$3:$H$198,5,FALSE)))</f>
        <v>0.98621368783850316</v>
      </c>
      <c r="M38" s="143">
        <f>IF(G38="x","x",(G38*1000000/VLOOKUP($C38,'Crisis Indicator Data'!$C$3:$H$198,5,FALSE)))</f>
        <v>0</v>
      </c>
      <c r="N38" s="143">
        <f>IF(H38="x","x",(H38*1000000/VLOOKUP($C38,'Crisis Indicator Data'!$C$3:$H$198,5,FALSE)))</f>
        <v>1.3868373543410471E-2</v>
      </c>
      <c r="O38" s="143">
        <f>IF(I38="x","x",(I38*1000000/VLOOKUP($C38,'Crisis Indicator Data'!$C$3:$H$198,5,FALSE)))</f>
        <v>0</v>
      </c>
      <c r="P38" s="143">
        <f>IF(J38="x","x",(J38*1000000/VLOOKUP($C38,'Crisis Indicator Data'!$C$3:$H$198,5,FALSE)))</f>
        <v>0</v>
      </c>
      <c r="Q38" s="238">
        <f t="shared" ref="Q38:Q69" si="4">IF(N38="x","x",IF(OR(L38&gt;=$L$3,M38&gt;=$M$3,N38&gt;=$N$3,O38&gt;=$O$3,P38&gt;=$P$3),(IF(P38&gt;=$P$3,5,IF((O38+P38)&gt;=$O$3,4,IF((O38+P38+N38)&gt;=$N$3,3,IF((O38+P38+N38+M38)&gt;=$M$3,2,1)))))))</f>
        <v>1</v>
      </c>
      <c r="R38" s="238">
        <f t="shared" ref="R38:R69" si="5">IF(Q38="x","x",(AVERAGE(K38,Q38)))</f>
        <v>1.5</v>
      </c>
    </row>
    <row r="39" spans="1:18" x14ac:dyDescent="0.25">
      <c r="A39" s="144" t="str">
        <f>'Crisis Indicator Data'!A36</f>
        <v>Complex crisis in Ethiopia</v>
      </c>
      <c r="B39" s="145" t="str">
        <f>'Crisis Indicator Data'!B36</f>
        <v>Displacement,Floods,Conflict</v>
      </c>
      <c r="C39" s="145" t="str">
        <f>'Crisis Indicator Data'!C36</f>
        <v>ETH001</v>
      </c>
      <c r="D39" s="145" t="str">
        <f>'Crisis Indicator Data'!D36</f>
        <v>Ethiopia</v>
      </c>
      <c r="E39" s="145" t="str">
        <f>'Crisis Indicator Data'!E36</f>
        <v>ETH</v>
      </c>
      <c r="F39" s="157">
        <f>IF('Crisis Indicator Data'!Q36="x","x",('Crisis Indicator Data'!Q36/1000000))</f>
        <v>38.494999999999997</v>
      </c>
      <c r="G39" s="157">
        <f>IF('Crisis Indicator Data'!R36="x","x",('Crisis Indicator Data'!R36/1000000))</f>
        <v>47.884</v>
      </c>
      <c r="H39" s="157">
        <f>IF('Crisis Indicator Data'!S36="x","x",('Crisis Indicator Data'!S36/1000000))</f>
        <v>25.795000000000002</v>
      </c>
      <c r="I39" s="157">
        <f>IF('Crisis Indicator Data'!T36="x","x",('Crisis Indicator Data'!T36/1000000))</f>
        <v>11.195</v>
      </c>
      <c r="J39" s="157">
        <f>IF('Crisis Indicator Data'!U36="x","x",('Crisis Indicator Data'!U36/1000000))</f>
        <v>1.2050000000000001</v>
      </c>
      <c r="K39" s="244">
        <f t="shared" si="3"/>
        <v>5</v>
      </c>
      <c r="L39" s="143">
        <f>IF(F39="x","x",(F39*1000000/VLOOKUP($C39,'Crisis Indicator Data'!$C$3:$H$198,5,FALSE)))</f>
        <v>0.30901311670171944</v>
      </c>
      <c r="M39" s="143">
        <f>IF(G39="x","x",(G39*1000000/VLOOKUP($C39,'Crisis Indicator Data'!$C$3:$H$198,5,FALSE)))</f>
        <v>0.38438197376659655</v>
      </c>
      <c r="N39" s="143">
        <f>IF(H39="x","x",(H39*1000000/VLOOKUP($C39,'Crisis Indicator Data'!$C$3:$H$198,5,FALSE)))</f>
        <v>0.20706567983688409</v>
      </c>
      <c r="O39" s="143">
        <f>IF(I39="x","x",(I39*1000000/VLOOKUP($C39,'Crisis Indicator Data'!$C$3:$H$198,5,FALSE)))</f>
        <v>8.98662642284907E-2</v>
      </c>
      <c r="P39" s="143">
        <f>IF(J39="x","x",(J39*1000000/VLOOKUP($C39,'Crisis Indicator Data'!$C$3:$H$198,5,FALSE)))</f>
        <v>9.6729654663091809E-3</v>
      </c>
      <c r="Q39" s="238">
        <f t="shared" si="4"/>
        <v>4</v>
      </c>
      <c r="R39" s="238">
        <f t="shared" si="5"/>
        <v>4.5</v>
      </c>
    </row>
    <row r="40" spans="1:18" x14ac:dyDescent="0.25">
      <c r="A40" s="144" t="str">
        <f>'Crisis Indicator Data'!A37</f>
        <v>International Displacement</v>
      </c>
      <c r="B40" s="145" t="str">
        <f>'Crisis Indicator Data'!B37</f>
        <v>Displacement</v>
      </c>
      <c r="C40" s="145" t="str">
        <f>'Crisis Indicator Data'!C37</f>
        <v>ETH003</v>
      </c>
      <c r="D40" s="145" t="str">
        <f>'Crisis Indicator Data'!D37</f>
        <v>Ethiopia</v>
      </c>
      <c r="E40" s="145" t="str">
        <f>'Crisis Indicator Data'!E37</f>
        <v>ETH</v>
      </c>
      <c r="F40" s="157">
        <f>IF('Crisis Indicator Data'!Q37="x","x",('Crisis Indicator Data'!Q37/1000000))</f>
        <v>82.594999999999999</v>
      </c>
      <c r="G40" s="157">
        <f>IF('Crisis Indicator Data'!R37="x","x",('Crisis Indicator Data'!R37/1000000))</f>
        <v>41.097000000000001</v>
      </c>
      <c r="H40" s="157">
        <f>IF('Crisis Indicator Data'!S37="x","x",('Crisis Indicator Data'!S37/1000000))</f>
        <v>0.88200000000000001</v>
      </c>
      <c r="I40" s="157">
        <f>IF('Crisis Indicator Data'!T37="x","x",('Crisis Indicator Data'!T37/1000000))</f>
        <v>0</v>
      </c>
      <c r="J40" s="157">
        <f>IF('Crisis Indicator Data'!U37="x","x",('Crisis Indicator Data'!U37/1000000))</f>
        <v>0</v>
      </c>
      <c r="K40" s="244">
        <f t="shared" si="3"/>
        <v>3.2</v>
      </c>
      <c r="L40" s="143">
        <f>IF(F40="x","x",(F40*1000000/VLOOKUP($C40,'Crisis Indicator Data'!$C$3:$H$198,5,FALSE)))</f>
        <v>0.66301957069693518</v>
      </c>
      <c r="M40" s="143">
        <f>IF(G40="x","x",(G40*1000000/VLOOKUP($C40,'Crisis Indicator Data'!$C$3:$H$198,5,FALSE)))</f>
        <v>0.32990030022316053</v>
      </c>
      <c r="N40" s="143">
        <f>IF(H40="x","x",(H40*1000000/VLOOKUP($C40,'Crisis Indicator Data'!$C$3:$H$198,5,FALSE)))</f>
        <v>7.0801290799043142E-3</v>
      </c>
      <c r="O40" s="143">
        <f>IF(I40="x","x",(I40*1000000/VLOOKUP($C40,'Crisis Indicator Data'!$C$3:$H$198,5,FALSE)))</f>
        <v>0</v>
      </c>
      <c r="P40" s="143">
        <f>IF(J40="x","x",(J40*1000000/VLOOKUP($C40,'Crisis Indicator Data'!$C$3:$H$198,5,FALSE)))</f>
        <v>0</v>
      </c>
      <c r="Q40" s="238">
        <f t="shared" si="4"/>
        <v>2</v>
      </c>
      <c r="R40" s="238">
        <f t="shared" si="5"/>
        <v>2.6</v>
      </c>
    </row>
    <row r="41" spans="1:18" x14ac:dyDescent="0.25">
      <c r="A41" s="144" t="str">
        <f>'Crisis Indicator Data'!A38</f>
        <v>Northern Ethiopia Conflict</v>
      </c>
      <c r="B41" s="145" t="str">
        <f>'Crisis Indicator Data'!B38</f>
        <v>Conflict,Displacement</v>
      </c>
      <c r="C41" s="145" t="str">
        <f>'Crisis Indicator Data'!C38</f>
        <v>ETH004</v>
      </c>
      <c r="D41" s="145" t="str">
        <f>'Crisis Indicator Data'!D38</f>
        <v>Ethiopia</v>
      </c>
      <c r="E41" s="145" t="str">
        <f>'Crisis Indicator Data'!E38</f>
        <v>ETH</v>
      </c>
      <c r="F41" s="157">
        <f>IF('Crisis Indicator Data'!Q38="x","x",('Crisis Indicator Data'!Q38/1000000))</f>
        <v>0</v>
      </c>
      <c r="G41" s="157">
        <f>IF('Crisis Indicator Data'!R38="x","x",('Crisis Indicator Data'!R38/1000000))</f>
        <v>16.7</v>
      </c>
      <c r="H41" s="157">
        <f>IF('Crisis Indicator Data'!S38="x","x",('Crisis Indicator Data'!S38/1000000))</f>
        <v>3.7</v>
      </c>
      <c r="I41" s="157">
        <f>IF('Crisis Indicator Data'!T38="x","x",('Crisis Indicator Data'!T38/1000000))</f>
        <v>9.1999999999999993</v>
      </c>
      <c r="J41" s="157">
        <f>IF('Crisis Indicator Data'!U38="x","x",('Crisis Indicator Data'!U38/1000000))</f>
        <v>0.5</v>
      </c>
      <c r="K41" s="244">
        <f t="shared" si="3"/>
        <v>5</v>
      </c>
      <c r="L41" s="143">
        <f>IF(F41="x","x",(F41*1000000/VLOOKUP($C41,'Crisis Indicator Data'!$C$3:$H$198,5,FALSE)))</f>
        <v>0</v>
      </c>
      <c r="M41" s="143">
        <f>IF(G41="x","x",(G41*1000000/VLOOKUP($C41,'Crisis Indicator Data'!$C$3:$H$198,5,FALSE)))</f>
        <v>0.55481727574750828</v>
      </c>
      <c r="N41" s="143">
        <f>IF(H41="x","x",(H41*1000000/VLOOKUP($C41,'Crisis Indicator Data'!$C$3:$H$198,5,FALSE)))</f>
        <v>0.12292358803986711</v>
      </c>
      <c r="O41" s="143">
        <f>IF(I41="x","x",(I41*1000000/VLOOKUP($C41,'Crisis Indicator Data'!$C$3:$H$198,5,FALSE)))</f>
        <v>0.30564784053156147</v>
      </c>
      <c r="P41" s="143">
        <f>IF(J41="x","x",(J41*1000000/VLOOKUP($C41,'Crisis Indicator Data'!$C$3:$H$198,5,FALSE)))</f>
        <v>1.6611295681063124E-2</v>
      </c>
      <c r="Q41" s="238">
        <f t="shared" si="4"/>
        <v>4</v>
      </c>
      <c r="R41" s="238">
        <f t="shared" si="5"/>
        <v>4.5</v>
      </c>
    </row>
    <row r="42" spans="1:18" x14ac:dyDescent="0.25">
      <c r="A42" s="144" t="str">
        <f>'Crisis Indicator Data'!A39</f>
        <v>Drought in Ethiopia</v>
      </c>
      <c r="B42" s="145" t="str">
        <f>'Crisis Indicator Data'!B39</f>
        <v>Drought</v>
      </c>
      <c r="C42" s="145" t="str">
        <f>'Crisis Indicator Data'!C39</f>
        <v>ETH005</v>
      </c>
      <c r="D42" s="145" t="str">
        <f>'Crisis Indicator Data'!D39</f>
        <v>Ethiopia</v>
      </c>
      <c r="E42" s="145" t="str">
        <f>'Crisis Indicator Data'!E39</f>
        <v>ETH</v>
      </c>
      <c r="F42" s="157">
        <f>IF('Crisis Indicator Data'!Q39="x","x",('Crisis Indicator Data'!Q39/1000000))</f>
        <v>35.9</v>
      </c>
      <c r="G42" s="157">
        <f>IF('Crisis Indicator Data'!R39="x","x",('Crisis Indicator Data'!R39/1000000))</f>
        <v>12.3</v>
      </c>
      <c r="H42" s="157">
        <f>IF('Crisis Indicator Data'!S39="x","x",('Crisis Indicator Data'!S39/1000000))</f>
        <v>9.1</v>
      </c>
      <c r="I42" s="157">
        <f>IF('Crisis Indicator Data'!T39="x","x",('Crisis Indicator Data'!T39/1000000))</f>
        <v>1.9950000000000001</v>
      </c>
      <c r="J42" s="157">
        <f>IF('Crisis Indicator Data'!U39="x","x",('Crisis Indicator Data'!U39/1000000))</f>
        <v>0.70499999999999996</v>
      </c>
      <c r="K42" s="244">
        <f t="shared" si="3"/>
        <v>5</v>
      </c>
      <c r="L42" s="143">
        <f>IF(F42="x","x",(F42*1000000/VLOOKUP($C42,'Crisis Indicator Data'!$C$3:$H$198,5,FALSE)))</f>
        <v>0.59833333333333338</v>
      </c>
      <c r="M42" s="143">
        <f>IF(G42="x","x",(G42*1000000/VLOOKUP($C42,'Crisis Indicator Data'!$C$3:$H$198,5,FALSE)))</f>
        <v>0.20499999999999999</v>
      </c>
      <c r="N42" s="143">
        <f>IF(H42="x","x",(H42*1000000/VLOOKUP($C42,'Crisis Indicator Data'!$C$3:$H$198,5,FALSE)))</f>
        <v>0.15166666666666667</v>
      </c>
      <c r="O42" s="143">
        <f>IF(I42="x","x",(I42*1000000/VLOOKUP($C42,'Crisis Indicator Data'!$C$3:$H$198,5,FALSE)))</f>
        <v>3.3250000000000002E-2</v>
      </c>
      <c r="P42" s="143">
        <f>IF(J42="x","x",(J42*1000000/VLOOKUP($C42,'Crisis Indicator Data'!$C$3:$H$198,5,FALSE)))</f>
        <v>1.175E-2</v>
      </c>
      <c r="Q42" s="238">
        <f t="shared" si="4"/>
        <v>3</v>
      </c>
      <c r="R42" s="238">
        <f t="shared" si="5"/>
        <v>4</v>
      </c>
    </row>
    <row r="43" spans="1:18" x14ac:dyDescent="0.25">
      <c r="A43" s="144" t="str">
        <f>'Crisis Indicator Data'!A40</f>
        <v xml:space="preserve">Flood crisis in Gambia </v>
      </c>
      <c r="B43" s="145" t="str">
        <f>'Crisis Indicator Data'!B40</f>
        <v>Floods</v>
      </c>
      <c r="C43" s="145" t="str">
        <f>'Crisis Indicator Data'!C40</f>
        <v>GMB002</v>
      </c>
      <c r="D43" s="145" t="str">
        <f>'Crisis Indicator Data'!D40</f>
        <v>Gambia</v>
      </c>
      <c r="E43" s="145" t="str">
        <f>'Crisis Indicator Data'!E40</f>
        <v>GMB</v>
      </c>
      <c r="F43" s="157">
        <f>IF('Crisis Indicator Data'!Q40="x","x",('Crisis Indicator Data'!Q40/1000000))</f>
        <v>2.448</v>
      </c>
      <c r="G43" s="157">
        <f>IF('Crisis Indicator Data'!R40="x","x",('Crisis Indicator Data'!R40/1000000))</f>
        <v>0</v>
      </c>
      <c r="H43" s="157">
        <f>IF('Crisis Indicator Data'!S40="x","x",('Crisis Indicator Data'!S40/1000000))</f>
        <v>3.7999999999999999E-2</v>
      </c>
      <c r="I43" s="157">
        <f>IF('Crisis Indicator Data'!T40="x","x",('Crisis Indicator Data'!T40/1000000))</f>
        <v>6.0000000000000001E-3</v>
      </c>
      <c r="J43" s="157">
        <f>IF('Crisis Indicator Data'!U40="x","x",('Crisis Indicator Data'!U40/1000000))</f>
        <v>0</v>
      </c>
      <c r="K43" s="244">
        <f t="shared" si="3"/>
        <v>1.1000000000000001</v>
      </c>
      <c r="L43" s="143">
        <f>IF(F43="x","x",(F43*1000000/VLOOKUP($C43,'Crisis Indicator Data'!$C$3:$H$198,5,FALSE)))</f>
        <v>0.9823434991974318</v>
      </c>
      <c r="M43" s="143">
        <f>IF(G43="x","x",(G43*1000000/VLOOKUP($C43,'Crisis Indicator Data'!$C$3:$H$198,5,FALSE)))</f>
        <v>0</v>
      </c>
      <c r="N43" s="143">
        <f>IF(H43="x","x",(H43*1000000/VLOOKUP($C43,'Crisis Indicator Data'!$C$3:$H$198,5,FALSE)))</f>
        <v>1.5248796147672551E-2</v>
      </c>
      <c r="O43" s="143">
        <f>IF(I43="x","x",(I43*1000000/VLOOKUP($C43,'Crisis Indicator Data'!$C$3:$H$198,5,FALSE)))</f>
        <v>2.407704654895666E-3</v>
      </c>
      <c r="P43" s="143">
        <f>IF(J43="x","x",(J43*1000000/VLOOKUP($C43,'Crisis Indicator Data'!$C$3:$H$198,5,FALSE)))</f>
        <v>0</v>
      </c>
      <c r="Q43" s="238">
        <f t="shared" si="4"/>
        <v>1</v>
      </c>
      <c r="R43" s="238">
        <f t="shared" si="5"/>
        <v>1.05</v>
      </c>
    </row>
    <row r="44" spans="1:18" x14ac:dyDescent="0.25">
      <c r="A44" s="144" t="str">
        <f>'Crisis Indicator Data'!A41</f>
        <v>Mixed migration flows in Greece</v>
      </c>
      <c r="B44" s="145" t="str">
        <f>'Crisis Indicator Data'!B41</f>
        <v>Displacement</v>
      </c>
      <c r="C44" s="145" t="str">
        <f>'Crisis Indicator Data'!C41</f>
        <v>GRC002</v>
      </c>
      <c r="D44" s="145" t="str">
        <f>'Crisis Indicator Data'!D41</f>
        <v>Greece</v>
      </c>
      <c r="E44" s="145" t="str">
        <f>'Crisis Indicator Data'!E41</f>
        <v>GRC</v>
      </c>
      <c r="F44" s="157">
        <f>IF('Crisis Indicator Data'!Q41="x","x",('Crisis Indicator Data'!Q41/1000000))</f>
        <v>0.245</v>
      </c>
      <c r="G44" s="157">
        <f>IF('Crisis Indicator Data'!R41="x","x",('Crisis Indicator Data'!R41/1000000))</f>
        <v>0.14099999999999999</v>
      </c>
      <c r="H44" s="157">
        <f>IF('Crisis Indicator Data'!S41="x","x",('Crisis Indicator Data'!S41/1000000))</f>
        <v>1.9E-2</v>
      </c>
      <c r="I44" s="157">
        <f>IF('Crisis Indicator Data'!T41="x","x",('Crisis Indicator Data'!T41/1000000))</f>
        <v>0</v>
      </c>
      <c r="J44" s="157">
        <f>IF('Crisis Indicator Data'!U41="x","x",('Crisis Indicator Data'!U41/1000000))</f>
        <v>0</v>
      </c>
      <c r="K44" s="244">
        <f t="shared" si="3"/>
        <v>0.5</v>
      </c>
      <c r="L44" s="143">
        <f>IF(F44="x","x",(F44*1000000/VLOOKUP($C44,'Crisis Indicator Data'!$C$3:$H$198,5,FALSE)))</f>
        <v>0.60493827160493829</v>
      </c>
      <c r="M44" s="143">
        <f>IF(G44="x","x",(G44*1000000/VLOOKUP($C44,'Crisis Indicator Data'!$C$3:$H$198,5,FALSE)))</f>
        <v>0.34814814814814815</v>
      </c>
      <c r="N44" s="143">
        <f>IF(H44="x","x",(H44*1000000/VLOOKUP($C44,'Crisis Indicator Data'!$C$3:$H$198,5,FALSE)))</f>
        <v>4.6913580246913583E-2</v>
      </c>
      <c r="O44" s="143">
        <f>IF(I44="x","x",(I44*1000000/VLOOKUP($C44,'Crisis Indicator Data'!$C$3:$H$198,5,FALSE)))</f>
        <v>0</v>
      </c>
      <c r="P44" s="143">
        <f>IF(J44="x","x",(J44*1000000/VLOOKUP($C44,'Crisis Indicator Data'!$C$3:$H$198,5,FALSE)))</f>
        <v>0</v>
      </c>
      <c r="Q44" s="238">
        <f t="shared" si="4"/>
        <v>2</v>
      </c>
      <c r="R44" s="238">
        <f t="shared" si="5"/>
        <v>1.25</v>
      </c>
    </row>
    <row r="45" spans="1:18" x14ac:dyDescent="0.25">
      <c r="A45" s="144" t="str">
        <f>'Crisis Indicator Data'!A42</f>
        <v>Complex crisis in Guatemala</v>
      </c>
      <c r="B45" s="145" t="str">
        <f>'Crisis Indicator Data'!B42</f>
        <v>Violence,Socio-political,Other seasonal event</v>
      </c>
      <c r="C45" s="145" t="str">
        <f>'Crisis Indicator Data'!C42</f>
        <v>GTM001</v>
      </c>
      <c r="D45" s="145" t="str">
        <f>'Crisis Indicator Data'!D42</f>
        <v>Guatemala</v>
      </c>
      <c r="E45" s="145" t="str">
        <f>'Crisis Indicator Data'!E42</f>
        <v>GTM</v>
      </c>
      <c r="F45" s="157">
        <f>IF('Crisis Indicator Data'!Q42="x","x",('Crisis Indicator Data'!Q42/1000000))</f>
        <v>11.4</v>
      </c>
      <c r="G45" s="157">
        <f>IF('Crisis Indicator Data'!R42="x","x",('Crisis Indicator Data'!R42/1000000))</f>
        <v>0.7</v>
      </c>
      <c r="H45" s="157">
        <f>IF('Crisis Indicator Data'!S42="x","x",('Crisis Indicator Data'!S42/1000000))</f>
        <v>5</v>
      </c>
      <c r="I45" s="157">
        <f>IF('Crisis Indicator Data'!T42="x","x",('Crisis Indicator Data'!T42/1000000))</f>
        <v>0</v>
      </c>
      <c r="J45" s="157">
        <f>IF('Crisis Indicator Data'!U42="x","x",('Crisis Indicator Data'!U42/1000000))</f>
        <v>0</v>
      </c>
      <c r="K45" s="244">
        <f t="shared" si="3"/>
        <v>4.5</v>
      </c>
      <c r="L45" s="143">
        <f>IF(F45="x","x",(F45*1000000/VLOOKUP($C45,'Crisis Indicator Data'!$C$3:$H$198,5,FALSE)))</f>
        <v>0.65895953757225434</v>
      </c>
      <c r="M45" s="143">
        <f>IF(G45="x","x",(G45*1000000/VLOOKUP($C45,'Crisis Indicator Data'!$C$3:$H$198,5,FALSE)))</f>
        <v>4.046242774566474E-2</v>
      </c>
      <c r="N45" s="143">
        <f>IF(H45="x","x",(H45*1000000/VLOOKUP($C45,'Crisis Indicator Data'!$C$3:$H$198,5,FALSE)))</f>
        <v>0.28901734104046245</v>
      </c>
      <c r="O45" s="143">
        <f>IF(I45="x","x",(I45*1000000/VLOOKUP($C45,'Crisis Indicator Data'!$C$3:$H$198,5,FALSE)))</f>
        <v>0</v>
      </c>
      <c r="P45" s="143">
        <f>IF(J45="x","x",(J45*1000000/VLOOKUP($C45,'Crisis Indicator Data'!$C$3:$H$198,5,FALSE)))</f>
        <v>0</v>
      </c>
      <c r="Q45" s="238">
        <f t="shared" si="4"/>
        <v>3</v>
      </c>
      <c r="R45" s="238">
        <f t="shared" si="5"/>
        <v>3.75</v>
      </c>
    </row>
    <row r="46" spans="1:18" x14ac:dyDescent="0.25">
      <c r="A46" s="144" t="str">
        <f>'Crisis Indicator Data'!A43</f>
        <v>Complex crisis in Honduras</v>
      </c>
      <c r="B46" s="145" t="str">
        <f>'Crisis Indicator Data'!B43</f>
        <v>Violence,Socio-political,Other seasonal event,Cyclone</v>
      </c>
      <c r="C46" s="145" t="str">
        <f>'Crisis Indicator Data'!C43</f>
        <v>HND001</v>
      </c>
      <c r="D46" s="145" t="str">
        <f>'Crisis Indicator Data'!D43</f>
        <v>Honduras</v>
      </c>
      <c r="E46" s="145" t="str">
        <f>'Crisis Indicator Data'!E43</f>
        <v>HND</v>
      </c>
      <c r="F46" s="157">
        <f>IF('Crisis Indicator Data'!Q43="x","x",('Crisis Indicator Data'!Q43/1000000))</f>
        <v>5.4</v>
      </c>
      <c r="G46" s="157">
        <f>IF('Crisis Indicator Data'!R43="x","x",('Crisis Indicator Data'!R43/1000000))</f>
        <v>0.8</v>
      </c>
      <c r="H46" s="157">
        <f>IF('Crisis Indicator Data'!S43="x","x",('Crisis Indicator Data'!S43/1000000))</f>
        <v>3.2</v>
      </c>
      <c r="I46" s="157">
        <f>IF('Crisis Indicator Data'!T43="x","x",('Crisis Indicator Data'!T43/1000000))</f>
        <v>0</v>
      </c>
      <c r="J46" s="157">
        <f>IF('Crisis Indicator Data'!U43="x","x",('Crisis Indicator Data'!U43/1000000))</f>
        <v>0</v>
      </c>
      <c r="K46" s="244">
        <f t="shared" si="3"/>
        <v>4.2</v>
      </c>
      <c r="L46" s="143">
        <f>IF(F46="x","x",(F46*1000000/VLOOKUP($C46,'Crisis Indicator Data'!$C$3:$H$198,5,FALSE)))</f>
        <v>0.5625</v>
      </c>
      <c r="M46" s="143">
        <f>IF(G46="x","x",(G46*1000000/VLOOKUP($C46,'Crisis Indicator Data'!$C$3:$H$198,5,FALSE)))</f>
        <v>8.3333333333333329E-2</v>
      </c>
      <c r="N46" s="143">
        <f>IF(H46="x","x",(H46*1000000/VLOOKUP($C46,'Crisis Indicator Data'!$C$3:$H$198,5,FALSE)))</f>
        <v>0.33333333333333331</v>
      </c>
      <c r="O46" s="143">
        <f>IF(I46="x","x",(I46*1000000/VLOOKUP($C46,'Crisis Indicator Data'!$C$3:$H$198,5,FALSE)))</f>
        <v>0</v>
      </c>
      <c r="P46" s="143">
        <f>IF(J46="x","x",(J46*1000000/VLOOKUP($C46,'Crisis Indicator Data'!$C$3:$H$198,5,FALSE)))</f>
        <v>0</v>
      </c>
      <c r="Q46" s="238">
        <f t="shared" si="4"/>
        <v>3</v>
      </c>
      <c r="R46" s="238">
        <f t="shared" si="5"/>
        <v>3.6</v>
      </c>
    </row>
    <row r="47" spans="1:18" x14ac:dyDescent="0.25">
      <c r="A47" s="144" t="str">
        <f>'Crisis Indicator Data'!A44</f>
        <v>Complex crisis in Haiti</v>
      </c>
      <c r="B47" s="145" t="str">
        <f>'Crisis Indicator Data'!B44</f>
        <v>Earthquake,Violence,Socio-political,Other seasonal event</v>
      </c>
      <c r="C47" s="145" t="str">
        <f>'Crisis Indicator Data'!C44</f>
        <v>HTI001</v>
      </c>
      <c r="D47" s="145" t="str">
        <f>'Crisis Indicator Data'!D44</f>
        <v>Haiti</v>
      </c>
      <c r="E47" s="145" t="str">
        <f>'Crisis Indicator Data'!E44</f>
        <v>HTI</v>
      </c>
      <c r="F47" s="157">
        <f>IF('Crisis Indicator Data'!Q44="x","x",('Crisis Indicator Data'!Q44/1000000))</f>
        <v>3.2</v>
      </c>
      <c r="G47" s="157">
        <f>IF('Crisis Indicator Data'!R44="x","x",('Crisis Indicator Data'!R44/1000000))</f>
        <v>3.8</v>
      </c>
      <c r="H47" s="157">
        <f>IF('Crisis Indicator Data'!S44="x","x",('Crisis Indicator Data'!S44/1000000))</f>
        <v>1.9</v>
      </c>
      <c r="I47" s="157">
        <f>IF('Crisis Indicator Data'!T44="x","x",('Crisis Indicator Data'!T44/1000000))</f>
        <v>1.5</v>
      </c>
      <c r="J47" s="157">
        <f>IF('Crisis Indicator Data'!U44="x","x",('Crisis Indicator Data'!U44/1000000))</f>
        <v>1</v>
      </c>
      <c r="K47" s="244">
        <f t="shared" si="3"/>
        <v>4.4000000000000004</v>
      </c>
      <c r="L47" s="143">
        <f>IF(F47="x","x",(F47*1000000/VLOOKUP($C47,'Crisis Indicator Data'!$C$3:$H$198,5,FALSE)))</f>
        <v>0.2807017543859649</v>
      </c>
      <c r="M47" s="143">
        <f>IF(G47="x","x",(G47*1000000/VLOOKUP($C47,'Crisis Indicator Data'!$C$3:$H$198,5,FALSE)))</f>
        <v>0.33333333333333331</v>
      </c>
      <c r="N47" s="143">
        <f>IF(H47="x","x",(H47*1000000/VLOOKUP($C47,'Crisis Indicator Data'!$C$3:$H$198,5,FALSE)))</f>
        <v>0.16666666666666666</v>
      </c>
      <c r="O47" s="143">
        <f>IF(I47="x","x",(I47*1000000/VLOOKUP($C47,'Crisis Indicator Data'!$C$3:$H$198,5,FALSE)))</f>
        <v>0.13157894736842105</v>
      </c>
      <c r="P47" s="143">
        <f>IF(J47="x","x",(J47*1000000/VLOOKUP($C47,'Crisis Indicator Data'!$C$3:$H$198,5,FALSE)))</f>
        <v>8.771929824561403E-2</v>
      </c>
      <c r="Q47" s="238">
        <f t="shared" si="4"/>
        <v>5</v>
      </c>
      <c r="R47" s="238">
        <f t="shared" si="5"/>
        <v>4.7</v>
      </c>
    </row>
    <row r="48" spans="1:18" x14ac:dyDescent="0.25">
      <c r="A48" s="144" t="str">
        <f>'Crisis Indicator Data'!A45</f>
        <v xml:space="preserve">Nippes Earthquake </v>
      </c>
      <c r="B48" s="145" t="str">
        <f>'Crisis Indicator Data'!B45</f>
        <v>Earthquake</v>
      </c>
      <c r="C48" s="145" t="str">
        <f>'Crisis Indicator Data'!C45</f>
        <v>HTI002</v>
      </c>
      <c r="D48" s="145" t="str">
        <f>'Crisis Indicator Data'!D45</f>
        <v>Haiti</v>
      </c>
      <c r="E48" s="145" t="str">
        <f>'Crisis Indicator Data'!E45</f>
        <v>HTI</v>
      </c>
      <c r="F48" s="157">
        <f>IF('Crisis Indicator Data'!Q45="x","x",('Crisis Indicator Data'!Q45/1000000))</f>
        <v>5.7389999999999999</v>
      </c>
      <c r="G48" s="157">
        <f>IF('Crisis Indicator Data'!R45="x","x",('Crisis Indicator Data'!R45/1000000))</f>
        <v>0.04</v>
      </c>
      <c r="H48" s="157">
        <f>IF('Crisis Indicator Data'!S45="x","x",('Crisis Indicator Data'!S45/1000000))</f>
        <v>0.65</v>
      </c>
      <c r="I48" s="157">
        <f>IF('Crisis Indicator Data'!T45="x","x",('Crisis Indicator Data'!T45/1000000))</f>
        <v>0</v>
      </c>
      <c r="J48" s="157">
        <f>IF('Crisis Indicator Data'!U45="x","x",('Crisis Indicator Data'!U45/1000000))</f>
        <v>0</v>
      </c>
      <c r="K48" s="244">
        <f t="shared" si="3"/>
        <v>3</v>
      </c>
      <c r="L48" s="143">
        <f>IF(F48="x","x",(F48*1000000/VLOOKUP($C48,'Crisis Indicator Data'!$C$3:$H$198,5,FALSE)))</f>
        <v>0.89267382174521703</v>
      </c>
      <c r="M48" s="143">
        <f>IF(G48="x","x",(G48*1000000/VLOOKUP($C48,'Crisis Indicator Data'!$C$3:$H$198,5,FALSE)))</f>
        <v>6.221807435059885E-3</v>
      </c>
      <c r="N48" s="143">
        <f>IF(H48="x","x",(H48*1000000/VLOOKUP($C48,'Crisis Indicator Data'!$C$3:$H$198,5,FALSE)))</f>
        <v>0.10110437081972314</v>
      </c>
      <c r="O48" s="143">
        <f>IF(I48="x","x",(I48*1000000/VLOOKUP($C48,'Crisis Indicator Data'!$C$3:$H$198,5,FALSE)))</f>
        <v>0</v>
      </c>
      <c r="P48" s="143">
        <f>IF(J48="x","x",(J48*1000000/VLOOKUP($C48,'Crisis Indicator Data'!$C$3:$H$198,5,FALSE)))</f>
        <v>0</v>
      </c>
      <c r="Q48" s="238">
        <f t="shared" si="4"/>
        <v>3</v>
      </c>
      <c r="R48" s="238">
        <f t="shared" si="5"/>
        <v>3</v>
      </c>
    </row>
    <row r="49" spans="1:18" x14ac:dyDescent="0.25">
      <c r="A49" s="144" t="str">
        <f>'Crisis Indicator Data'!A46</f>
        <v>Displacement from Ukraine conflict in Hungary</v>
      </c>
      <c r="B49" s="145" t="str">
        <f>'Crisis Indicator Data'!B46</f>
        <v>Conflict,Displacement</v>
      </c>
      <c r="C49" s="145" t="str">
        <f>'Crisis Indicator Data'!C46</f>
        <v>HUN002</v>
      </c>
      <c r="D49" s="145" t="str">
        <f>'Crisis Indicator Data'!D46</f>
        <v>Hungary</v>
      </c>
      <c r="E49" s="145" t="str">
        <f>'Crisis Indicator Data'!E46</f>
        <v>HUN</v>
      </c>
      <c r="F49" s="157">
        <f>IF('Crisis Indicator Data'!Q46="x","x",('Crisis Indicator Data'!Q46/1000000))</f>
        <v>0.55300000000000005</v>
      </c>
      <c r="G49" s="157">
        <f>IF('Crisis Indicator Data'!R46="x","x",('Crisis Indicator Data'!R46/1000000))</f>
        <v>0</v>
      </c>
      <c r="H49" s="157">
        <f>IF('Crisis Indicator Data'!S46="x","x",('Crisis Indicator Data'!S46/1000000))</f>
        <v>3.3000000000000002E-2</v>
      </c>
      <c r="I49" s="157">
        <f>IF('Crisis Indicator Data'!T46="x","x",('Crisis Indicator Data'!T46/1000000))</f>
        <v>0</v>
      </c>
      <c r="J49" s="157">
        <f>IF('Crisis Indicator Data'!U46="x","x",('Crisis Indicator Data'!U46/1000000))</f>
        <v>0</v>
      </c>
      <c r="K49" s="244">
        <f t="shared" si="3"/>
        <v>0.9</v>
      </c>
      <c r="L49" s="143">
        <f>IF(F49="x","x",(F49*1000000/VLOOKUP($C49,'Crisis Indicator Data'!$C$3:$H$198,5,FALSE)))</f>
        <v>0.94368600682593862</v>
      </c>
      <c r="M49" s="143">
        <f>IF(G49="x","x",(G49*1000000/VLOOKUP($C49,'Crisis Indicator Data'!$C$3:$H$198,5,FALSE)))</f>
        <v>0</v>
      </c>
      <c r="N49" s="143">
        <f>IF(H49="x","x",(H49*1000000/VLOOKUP($C49,'Crisis Indicator Data'!$C$3:$H$198,5,FALSE)))</f>
        <v>5.6313993174061432E-2</v>
      </c>
      <c r="O49" s="143">
        <f>IF(I49="x","x",(I49*1000000/VLOOKUP($C49,'Crisis Indicator Data'!$C$3:$H$198,5,FALSE)))</f>
        <v>0</v>
      </c>
      <c r="P49" s="143">
        <f>IF(J49="x","x",(J49*1000000/VLOOKUP($C49,'Crisis Indicator Data'!$C$3:$H$198,5,FALSE)))</f>
        <v>0</v>
      </c>
      <c r="Q49" s="238">
        <f t="shared" si="4"/>
        <v>3</v>
      </c>
      <c r="R49" s="238">
        <f t="shared" si="5"/>
        <v>1.95</v>
      </c>
    </row>
    <row r="50" spans="1:18" x14ac:dyDescent="0.25">
      <c r="A50" s="144" t="str">
        <f>'Crisis Indicator Data'!A47</f>
        <v>Papua Conflict</v>
      </c>
      <c r="B50" s="145" t="str">
        <f>'Crisis Indicator Data'!B47</f>
        <v>Socio-political,Violence</v>
      </c>
      <c r="C50" s="145" t="str">
        <f>'Crisis Indicator Data'!C47</f>
        <v>IDN002</v>
      </c>
      <c r="D50" s="145" t="str">
        <f>'Crisis Indicator Data'!D47</f>
        <v>Indonesia</v>
      </c>
      <c r="E50" s="145" t="str">
        <f>'Crisis Indicator Data'!E47</f>
        <v>IDN</v>
      </c>
      <c r="F50" s="157">
        <f>IF('Crisis Indicator Data'!Q47="x","x",('Crisis Indicator Data'!Q47/1000000))</f>
        <v>0</v>
      </c>
      <c r="G50" s="157">
        <f>IF('Crisis Indicator Data'!R47="x","x",('Crisis Indicator Data'!R47/1000000))</f>
        <v>5.3380000000000001</v>
      </c>
      <c r="H50" s="157">
        <f>IF('Crisis Indicator Data'!S47="x","x",('Crisis Indicator Data'!S47/1000000))</f>
        <v>0.1</v>
      </c>
      <c r="I50" s="157">
        <f>IF('Crisis Indicator Data'!T47="x","x",('Crisis Indicator Data'!T47/1000000))</f>
        <v>0</v>
      </c>
      <c r="J50" s="157">
        <f>IF('Crisis Indicator Data'!U47="x","x",('Crisis Indicator Data'!U47/1000000))</f>
        <v>0</v>
      </c>
      <c r="K50" s="244">
        <f t="shared" si="3"/>
        <v>1.7</v>
      </c>
      <c r="L50" s="143">
        <f>IF(F50="x","x",(F50*1000000/VLOOKUP($C50,'Crisis Indicator Data'!$C$3:$H$198,5,FALSE)))</f>
        <v>0</v>
      </c>
      <c r="M50" s="143">
        <f>IF(G50="x","x",(G50*1000000/VLOOKUP($C50,'Crisis Indicator Data'!$C$3:$H$198,5,FALSE)))</f>
        <v>0.98161088635527771</v>
      </c>
      <c r="N50" s="143">
        <f>IF(H50="x","x",(H50*1000000/VLOOKUP($C50,'Crisis Indicator Data'!$C$3:$H$198,5,FALSE)))</f>
        <v>1.8389113644722323E-2</v>
      </c>
      <c r="O50" s="143">
        <f>IF(I50="x","x",(I50*1000000/VLOOKUP($C50,'Crisis Indicator Data'!$C$3:$H$198,5,FALSE)))</f>
        <v>0</v>
      </c>
      <c r="P50" s="143">
        <f>IF(J50="x","x",(J50*1000000/VLOOKUP($C50,'Crisis Indicator Data'!$C$3:$H$198,5,FALSE)))</f>
        <v>0</v>
      </c>
      <c r="Q50" s="238">
        <f t="shared" si="4"/>
        <v>2</v>
      </c>
      <c r="R50" s="238">
        <f t="shared" si="5"/>
        <v>1.85</v>
      </c>
    </row>
    <row r="51" spans="1:18" x14ac:dyDescent="0.25">
      <c r="A51" s="144" t="str">
        <f>'Crisis Indicator Data'!A48</f>
        <v>Country Level</v>
      </c>
      <c r="B51" s="145" t="str">
        <f>'Crisis Indicator Data'!B48</f>
        <v>Earthquake,Socio-political,Violence</v>
      </c>
      <c r="C51" s="145" t="str">
        <f>'Crisis Indicator Data'!C48</f>
        <v>IDN007</v>
      </c>
      <c r="D51" s="145" t="str">
        <f>'Crisis Indicator Data'!D48</f>
        <v>Indonesia</v>
      </c>
      <c r="E51" s="145" t="str">
        <f>'Crisis Indicator Data'!E48</f>
        <v>IDN</v>
      </c>
      <c r="F51" s="157">
        <f>IF('Crisis Indicator Data'!Q48="x","x",('Crisis Indicator Data'!Q48/1000000))</f>
        <v>15.061</v>
      </c>
      <c r="G51" s="157">
        <f>IF('Crisis Indicator Data'!R48="x","x",('Crisis Indicator Data'!R48/1000000))</f>
        <v>7.0759999999999996</v>
      </c>
      <c r="H51" s="157">
        <f>IF('Crisis Indicator Data'!S48="x","x",('Crisis Indicator Data'!S48/1000000))</f>
        <v>0.16200000000000001</v>
      </c>
      <c r="I51" s="157">
        <f>IF('Crisis Indicator Data'!T48="x","x",('Crisis Indicator Data'!T48/1000000))</f>
        <v>0</v>
      </c>
      <c r="J51" s="157">
        <f>IF('Crisis Indicator Data'!U48="x","x",('Crisis Indicator Data'!U48/1000000))</f>
        <v>0</v>
      </c>
      <c r="K51" s="244">
        <f t="shared" si="3"/>
        <v>2</v>
      </c>
      <c r="L51" s="143">
        <f>IF(F51="x","x",(F51*1000000/VLOOKUP($C51,'Crisis Indicator Data'!$C$3:$H$198,5,FALSE)))</f>
        <v>0.67541145342840481</v>
      </c>
      <c r="M51" s="143">
        <f>IF(G51="x","x",(G51*1000000/VLOOKUP($C51,'Crisis Indicator Data'!$C$3:$H$198,5,FALSE)))</f>
        <v>0.31732364680030495</v>
      </c>
      <c r="N51" s="143">
        <f>IF(H51="x","x",(H51*1000000/VLOOKUP($C51,'Crisis Indicator Data'!$C$3:$H$198,5,FALSE)))</f>
        <v>7.2648997712901923E-3</v>
      </c>
      <c r="O51" s="143">
        <f>IF(I51="x","x",(I51*1000000/VLOOKUP($C51,'Crisis Indicator Data'!$C$3:$H$198,5,FALSE)))</f>
        <v>0</v>
      </c>
      <c r="P51" s="143">
        <f>IF(J51="x","x",(J51*1000000/VLOOKUP($C51,'Crisis Indicator Data'!$C$3:$H$198,5,FALSE)))</f>
        <v>0</v>
      </c>
      <c r="Q51" s="238">
        <f t="shared" si="4"/>
        <v>2</v>
      </c>
      <c r="R51" s="238">
        <f t="shared" si="5"/>
        <v>2</v>
      </c>
    </row>
    <row r="52" spans="1:18" x14ac:dyDescent="0.25">
      <c r="A52" s="144" t="str">
        <f>'Crisis Indicator Data'!A49</f>
        <v>Earthquake in West Java province</v>
      </c>
      <c r="B52" s="145" t="str">
        <f>'Crisis Indicator Data'!B49</f>
        <v>Earthquake</v>
      </c>
      <c r="C52" s="145" t="str">
        <f>'Crisis Indicator Data'!C49</f>
        <v>IDN008</v>
      </c>
      <c r="D52" s="145" t="str">
        <f>'Crisis Indicator Data'!D49</f>
        <v>Indonesia</v>
      </c>
      <c r="E52" s="145" t="str">
        <f>'Crisis Indicator Data'!E49</f>
        <v>IDN</v>
      </c>
      <c r="F52" s="157">
        <f>IF('Crisis Indicator Data'!Q49="x","x",('Crisis Indicator Data'!Q49/1000000))</f>
        <v>15.061</v>
      </c>
      <c r="G52" s="157">
        <f>IF('Crisis Indicator Data'!R49="x","x",('Crisis Indicator Data'!R49/1000000))</f>
        <v>1.738</v>
      </c>
      <c r="H52" s="157">
        <f>IF('Crisis Indicator Data'!S49="x","x",('Crisis Indicator Data'!S49/1000000))</f>
        <v>6.2E-2</v>
      </c>
      <c r="I52" s="157">
        <f>IF('Crisis Indicator Data'!T49="x","x",('Crisis Indicator Data'!T49/1000000))</f>
        <v>0</v>
      </c>
      <c r="J52" s="157">
        <f>IF('Crisis Indicator Data'!U49="x","x",('Crisis Indicator Data'!U49/1000000))</f>
        <v>0</v>
      </c>
      <c r="K52" s="244">
        <f t="shared" si="3"/>
        <v>1.3</v>
      </c>
      <c r="L52" s="143">
        <f>IF(F52="x","x",(F52*1000000/VLOOKUP($C52,'Crisis Indicator Data'!$C$3:$H$198,5,FALSE)))</f>
        <v>0.8932447660281122</v>
      </c>
      <c r="M52" s="143">
        <f>IF(G52="x","x",(G52*1000000/VLOOKUP($C52,'Crisis Indicator Data'!$C$3:$H$198,5,FALSE)))</f>
        <v>0.10307810924618943</v>
      </c>
      <c r="N52" s="143">
        <f>IF(H52="x","x",(H52*1000000/VLOOKUP($C52,'Crisis Indicator Data'!$C$3:$H$198,5,FALSE)))</f>
        <v>3.6771247256983572E-3</v>
      </c>
      <c r="O52" s="143">
        <f>IF(I52="x","x",(I52*1000000/VLOOKUP($C52,'Crisis Indicator Data'!$C$3:$H$198,5,FALSE)))</f>
        <v>0</v>
      </c>
      <c r="P52" s="143">
        <f>IF(J52="x","x",(J52*1000000/VLOOKUP($C52,'Crisis Indicator Data'!$C$3:$H$198,5,FALSE)))</f>
        <v>0</v>
      </c>
      <c r="Q52" s="238">
        <f t="shared" si="4"/>
        <v>2</v>
      </c>
      <c r="R52" s="238">
        <f t="shared" si="5"/>
        <v>1.65</v>
      </c>
    </row>
    <row r="53" spans="1:18" x14ac:dyDescent="0.25">
      <c r="A53" s="144" t="str">
        <f>'Crisis Indicator Data'!A50</f>
        <v>Conflict in Jammu and Kashmir</v>
      </c>
      <c r="B53" s="145" t="str">
        <f>'Crisis Indicator Data'!B50</f>
        <v>Socio-political</v>
      </c>
      <c r="C53" s="145" t="str">
        <f>'Crisis Indicator Data'!C50</f>
        <v>IND002</v>
      </c>
      <c r="D53" s="145" t="str">
        <f>'Crisis Indicator Data'!D50</f>
        <v>India</v>
      </c>
      <c r="E53" s="145" t="str">
        <f>'Crisis Indicator Data'!E50</f>
        <v>IND</v>
      </c>
      <c r="F53" s="157">
        <f>IF('Crisis Indicator Data'!Q50="x","x",('Crisis Indicator Data'!Q50/1000000))</f>
        <v>12.541</v>
      </c>
      <c r="G53" s="157" t="str">
        <f>IF('Crisis Indicator Data'!R50="x","x",('Crisis Indicator Data'!R50/1000000))</f>
        <v>x</v>
      </c>
      <c r="H53" s="157" t="str">
        <f>IF('Crisis Indicator Data'!S50="x","x",('Crisis Indicator Data'!S50/1000000))</f>
        <v>x</v>
      </c>
      <c r="I53" s="157" t="str">
        <f>IF('Crisis Indicator Data'!T50="x","x",('Crisis Indicator Data'!T50/1000000))</f>
        <v>x</v>
      </c>
      <c r="J53" s="157" t="str">
        <f>IF('Crisis Indicator Data'!U50="x","x",('Crisis Indicator Data'!U50/1000000))</f>
        <v>x</v>
      </c>
      <c r="K53" s="244" t="str">
        <f t="shared" si="3"/>
        <v>x</v>
      </c>
      <c r="L53" s="143">
        <f>IF(F53="x","x",(F53*1000000/VLOOKUP($C53,'Crisis Indicator Data'!$C$3:$H$198,5,FALSE)))</f>
        <v>1</v>
      </c>
      <c r="M53" s="143" t="str">
        <f>IF(G53="x","x",(G53*1000000/VLOOKUP($C53,'Crisis Indicator Data'!$C$3:$H$198,5,FALSE)))</f>
        <v>x</v>
      </c>
      <c r="N53" s="143" t="str">
        <f>IF(H53="x","x",(H53*1000000/VLOOKUP($C53,'Crisis Indicator Data'!$C$3:$H$198,5,FALSE)))</f>
        <v>x</v>
      </c>
      <c r="O53" s="143" t="str">
        <f>IF(I53="x","x",(I53*1000000/VLOOKUP($C53,'Crisis Indicator Data'!$C$3:$H$198,5,FALSE)))</f>
        <v>x</v>
      </c>
      <c r="P53" s="143" t="str">
        <f>IF(J53="x","x",(J53*1000000/VLOOKUP($C53,'Crisis Indicator Data'!$C$3:$H$198,5,FALSE)))</f>
        <v>x</v>
      </c>
      <c r="Q53" s="238" t="str">
        <f t="shared" si="4"/>
        <v>x</v>
      </c>
      <c r="R53" s="238" t="str">
        <f t="shared" si="5"/>
        <v>x</v>
      </c>
    </row>
    <row r="54" spans="1:18" x14ac:dyDescent="0.25">
      <c r="A54" s="147" t="str">
        <f>'Crisis Indicator Data'!A51</f>
        <v>Afghan Refugees in Iran</v>
      </c>
      <c r="B54" s="148" t="str">
        <f>'Crisis Indicator Data'!B51</f>
        <v>Displacement</v>
      </c>
      <c r="C54" s="148" t="str">
        <f>'Crisis Indicator Data'!C51</f>
        <v>IRN004</v>
      </c>
      <c r="D54" s="148" t="str">
        <f>'Crisis Indicator Data'!D51</f>
        <v>Iran</v>
      </c>
      <c r="E54" s="148" t="str">
        <f>'Crisis Indicator Data'!E51</f>
        <v>IRN</v>
      </c>
      <c r="F54" s="157">
        <f>IF('Crisis Indicator Data'!Q51="x","x",('Crisis Indicator Data'!Q51/1000000))</f>
        <v>21.943000000000001</v>
      </c>
      <c r="G54" s="157">
        <f>IF('Crisis Indicator Data'!R51="x","x",('Crisis Indicator Data'!R51/1000000))</f>
        <v>0</v>
      </c>
      <c r="H54" s="157">
        <f>IF('Crisis Indicator Data'!S51="x","x",('Crisis Indicator Data'!S51/1000000))</f>
        <v>0.78</v>
      </c>
      <c r="I54" s="157">
        <f>IF('Crisis Indicator Data'!T51="x","x",('Crisis Indicator Data'!T51/1000000))</f>
        <v>2.1</v>
      </c>
      <c r="J54" s="157">
        <f>IF('Crisis Indicator Data'!U51="x","x",('Crisis Indicator Data'!U51/1000000))</f>
        <v>0</v>
      </c>
      <c r="K54" s="244">
        <f t="shared" si="3"/>
        <v>4.0999999999999996</v>
      </c>
      <c r="L54" s="143">
        <f>IF(F54="x","x",(F54*1000000/VLOOKUP($C54,'Crisis Indicator Data'!$C$3:$H$198,5,FALSE)))</f>
        <v>0.88397856826330423</v>
      </c>
      <c r="M54" s="143">
        <f>IF(G54="x","x",(G54*1000000/VLOOKUP($C54,'Crisis Indicator Data'!$C$3:$H$198,5,FALSE)))</f>
        <v>0</v>
      </c>
      <c r="N54" s="143">
        <f>IF(H54="x","x",(H54*1000000/VLOOKUP($C54,'Crisis Indicator Data'!$C$3:$H$198,5,FALSE)))</f>
        <v>3.1422471095355113E-2</v>
      </c>
      <c r="O54" s="143">
        <f>IF(I54="x","x",(I54*1000000/VLOOKUP($C54,'Crisis Indicator Data'!$C$3:$H$198,5,FALSE)))</f>
        <v>8.459896064134069E-2</v>
      </c>
      <c r="P54" s="143">
        <f>IF(J54="x","x",(J54*1000000/VLOOKUP($C54,'Crisis Indicator Data'!$C$3:$H$198,5,FALSE)))</f>
        <v>0</v>
      </c>
      <c r="Q54" s="238">
        <f t="shared" si="4"/>
        <v>4</v>
      </c>
      <c r="R54" s="238">
        <f t="shared" si="5"/>
        <v>4.05</v>
      </c>
    </row>
    <row r="55" spans="1:18" x14ac:dyDescent="0.25">
      <c r="A55" s="147" t="str">
        <f>'Crisis Indicator Data'!A52</f>
        <v>Multiple crises in Iraq</v>
      </c>
      <c r="B55" s="148" t="str">
        <f>'Crisis Indicator Data'!B52</f>
        <v>Violence,Displacement,Socio-political,Conflict</v>
      </c>
      <c r="C55" s="148" t="str">
        <f>'Crisis Indicator Data'!C52</f>
        <v>IRQ001</v>
      </c>
      <c r="D55" s="148" t="str">
        <f>'Crisis Indicator Data'!D52</f>
        <v>Iraq</v>
      </c>
      <c r="E55" s="148" t="str">
        <f>'Crisis Indicator Data'!E52</f>
        <v>IRQ</v>
      </c>
      <c r="F55" s="157">
        <f>IF('Crisis Indicator Data'!Q52="x","x",('Crisis Indicator Data'!Q52/1000000))</f>
        <v>39.905000000000001</v>
      </c>
      <c r="G55" s="157">
        <f>IF('Crisis Indicator Data'!R52="x","x",('Crisis Indicator Data'!R52/1000000))</f>
        <v>3.0630000000000002</v>
      </c>
      <c r="H55" s="157">
        <f>IF('Crisis Indicator Data'!S52="x","x",('Crisis Indicator Data'!S52/1000000))</f>
        <v>2.2330000000000001</v>
      </c>
      <c r="I55" s="157">
        <f>IF('Crisis Indicator Data'!T52="x","x",('Crisis Indicator Data'!T52/1000000))</f>
        <v>0.38</v>
      </c>
      <c r="J55" s="157">
        <f>IF('Crisis Indicator Data'!U52="x","x",('Crisis Indicator Data'!U52/1000000))</f>
        <v>0.14599999999999999</v>
      </c>
      <c r="K55" s="244">
        <f t="shared" si="3"/>
        <v>4.0999999999999996</v>
      </c>
      <c r="L55" s="143">
        <f>IF(F55="x","x",(F55*1000000/VLOOKUP($C55,'Crisis Indicator Data'!$C$3:$H$198,5,FALSE)))</f>
        <v>0.87264099368015924</v>
      </c>
      <c r="M55" s="143">
        <f>IF(G55="x","x",(G55*1000000/VLOOKUP($C55,'Crisis Indicator Data'!$C$3:$H$198,5,FALSE)))</f>
        <v>6.698156530866628E-2</v>
      </c>
      <c r="N55" s="143">
        <f>IF(H55="x","x",(H55*1000000/VLOOKUP($C55,'Crisis Indicator Data'!$C$3:$H$198,5,FALSE)))</f>
        <v>4.8831157471188963E-2</v>
      </c>
      <c r="O55" s="143">
        <f>IF(I55="x","x",(I55*1000000/VLOOKUP($C55,'Crisis Indicator Data'!$C$3:$H$198,5,FALSE)))</f>
        <v>8.3098252749896125E-3</v>
      </c>
      <c r="P55" s="143">
        <f>IF(J55="x","x",(J55*1000000/VLOOKUP($C55,'Crisis Indicator Data'!$C$3:$H$198,5,FALSE)))</f>
        <v>3.1927223424960093E-3</v>
      </c>
      <c r="Q55" s="238">
        <f t="shared" si="4"/>
        <v>3</v>
      </c>
      <c r="R55" s="238">
        <f t="shared" si="5"/>
        <v>3.55</v>
      </c>
    </row>
    <row r="56" spans="1:18" x14ac:dyDescent="0.25">
      <c r="A56" s="147" t="str">
        <f>'Crisis Indicator Data'!A53</f>
        <v>Conflict  in Iraq</v>
      </c>
      <c r="B56" s="148" t="str">
        <f>'Crisis Indicator Data'!B53</f>
        <v>Conflict,Socio-political,Violence</v>
      </c>
      <c r="C56" s="148" t="str">
        <f>'Crisis Indicator Data'!C53</f>
        <v>IRQ002</v>
      </c>
      <c r="D56" s="148" t="str">
        <f>'Crisis Indicator Data'!D53</f>
        <v>Iraq</v>
      </c>
      <c r="E56" s="148" t="str">
        <f>'Crisis Indicator Data'!E53</f>
        <v>IRQ</v>
      </c>
      <c r="F56" s="157">
        <f>IF('Crisis Indicator Data'!Q53="x","x",('Crisis Indicator Data'!Q53/1000000))</f>
        <v>35.276000000000003</v>
      </c>
      <c r="G56" s="157">
        <f>IF('Crisis Indicator Data'!R53="x","x",('Crisis Indicator Data'!R53/1000000))</f>
        <v>2.8</v>
      </c>
      <c r="H56" s="157">
        <f>IF('Crisis Indicator Data'!S53="x","x",('Crisis Indicator Data'!S53/1000000))</f>
        <v>2.15</v>
      </c>
      <c r="I56" s="157">
        <f>IF('Crisis Indicator Data'!T53="x","x",('Crisis Indicator Data'!T53/1000000))</f>
        <v>0.22500000000000001</v>
      </c>
      <c r="J56" s="157">
        <f>IF('Crisis Indicator Data'!U53="x","x",('Crisis Indicator Data'!U53/1000000))</f>
        <v>0.125</v>
      </c>
      <c r="K56" s="244">
        <f t="shared" si="3"/>
        <v>4</v>
      </c>
      <c r="L56" s="143">
        <f>IF(F56="x","x",(F56*1000000/VLOOKUP($C56,'Crisis Indicator Data'!$C$3:$H$198,5,FALSE)))</f>
        <v>0.86938091482649837</v>
      </c>
      <c r="M56" s="143">
        <f>IF(G56="x","x",(G56*1000000/VLOOKUP($C56,'Crisis Indicator Data'!$C$3:$H$198,5,FALSE)))</f>
        <v>6.9006309148264985E-2</v>
      </c>
      <c r="N56" s="143">
        <f>IF(H56="x","x",(H56*1000000/VLOOKUP($C56,'Crisis Indicator Data'!$C$3:$H$198,5,FALSE)))</f>
        <v>5.2986987381703467E-2</v>
      </c>
      <c r="O56" s="143">
        <f>IF(I56="x","x",(I56*1000000/VLOOKUP($C56,'Crisis Indicator Data'!$C$3:$H$198,5,FALSE)))</f>
        <v>5.5451498422712936E-3</v>
      </c>
      <c r="P56" s="143">
        <f>IF(J56="x","x",(J56*1000000/VLOOKUP($C56,'Crisis Indicator Data'!$C$3:$H$198,5,FALSE)))</f>
        <v>3.0806388012618296E-3</v>
      </c>
      <c r="Q56" s="238">
        <f t="shared" si="4"/>
        <v>3</v>
      </c>
      <c r="R56" s="238">
        <f t="shared" si="5"/>
        <v>3.5</v>
      </c>
    </row>
    <row r="57" spans="1:18" x14ac:dyDescent="0.25">
      <c r="A57" s="147" t="str">
        <f>'Crisis Indicator Data'!A54</f>
        <v>Syrian and Palestinian refugees in iraq</v>
      </c>
      <c r="B57" s="148" t="str">
        <f>'Crisis Indicator Data'!B54</f>
        <v>Displacement</v>
      </c>
      <c r="C57" s="148" t="str">
        <f>'Crisis Indicator Data'!C54</f>
        <v>IRQ003</v>
      </c>
      <c r="D57" s="148" t="str">
        <f>'Crisis Indicator Data'!D54</f>
        <v>Iraq</v>
      </c>
      <c r="E57" s="148" t="str">
        <f>'Crisis Indicator Data'!E54</f>
        <v>IRQ</v>
      </c>
      <c r="F57" s="157">
        <f>IF('Crisis Indicator Data'!Q54="x","x",('Crisis Indicator Data'!Q54/1000000))</f>
        <v>4.63</v>
      </c>
      <c r="G57" s="157">
        <f>IF('Crisis Indicator Data'!R54="x","x",('Crisis Indicator Data'!R54/1000000))</f>
        <v>3.1E-2</v>
      </c>
      <c r="H57" s="157">
        <f>IF('Crisis Indicator Data'!S54="x","x",('Crisis Indicator Data'!S54/1000000))</f>
        <v>0.315</v>
      </c>
      <c r="I57" s="157">
        <f>IF('Crisis Indicator Data'!T54="x","x",('Crisis Indicator Data'!T54/1000000))</f>
        <v>0.155</v>
      </c>
      <c r="J57" s="157">
        <f>IF('Crisis Indicator Data'!U54="x","x",('Crisis Indicator Data'!U54/1000000))</f>
        <v>2.1000000000000001E-2</v>
      </c>
      <c r="K57" s="244">
        <f t="shared" si="3"/>
        <v>2.8</v>
      </c>
      <c r="L57" s="143">
        <f>IF(F57="x","x",(F57*1000000/VLOOKUP($C57,'Crisis Indicator Data'!$C$3:$H$198,5,FALSE)))</f>
        <v>0.89833139309274346</v>
      </c>
      <c r="M57" s="143">
        <f>IF(G57="x","x",(G57*1000000/VLOOKUP($C57,'Crisis Indicator Data'!$C$3:$H$198,5,FALSE)))</f>
        <v>6.0147458284827322E-3</v>
      </c>
      <c r="N57" s="143">
        <f>IF(H57="x","x",(H57*1000000/VLOOKUP($C57,'Crisis Indicator Data'!$C$3:$H$198,5,FALSE)))</f>
        <v>6.1117578579743891E-2</v>
      </c>
      <c r="O57" s="143">
        <f>IF(I57="x","x",(I57*1000000/VLOOKUP($C57,'Crisis Indicator Data'!$C$3:$H$198,5,FALSE)))</f>
        <v>3.0073729142413658E-2</v>
      </c>
      <c r="P57" s="143">
        <f>IF(J57="x","x",(J57*1000000/VLOOKUP($C57,'Crisis Indicator Data'!$C$3:$H$198,5,FALSE)))</f>
        <v>4.0745052386495922E-3</v>
      </c>
      <c r="Q57" s="238">
        <f t="shared" si="4"/>
        <v>3</v>
      </c>
      <c r="R57" s="238">
        <f t="shared" si="5"/>
        <v>2.9</v>
      </c>
    </row>
    <row r="58" spans="1:18" x14ac:dyDescent="0.25">
      <c r="A58" s="147" t="str">
        <f>'Crisis Indicator Data'!A55</f>
        <v>Mixed migration flows in Italy</v>
      </c>
      <c r="B58" s="148" t="str">
        <f>'Crisis Indicator Data'!B55</f>
        <v>Displacement</v>
      </c>
      <c r="C58" s="148" t="str">
        <f>'Crisis Indicator Data'!C55</f>
        <v>ITA002</v>
      </c>
      <c r="D58" s="148" t="str">
        <f>'Crisis Indicator Data'!D55</f>
        <v>Italy</v>
      </c>
      <c r="E58" s="148" t="str">
        <f>'Crisis Indicator Data'!E55</f>
        <v>ITA</v>
      </c>
      <c r="F58" s="157">
        <f>IF('Crisis Indicator Data'!Q55="x","x",('Crisis Indicator Data'!Q55/1000000))</f>
        <v>6.4039999999999999</v>
      </c>
      <c r="G58" s="157">
        <f>IF('Crisis Indicator Data'!R55="x","x",('Crisis Indicator Data'!R55/1000000))</f>
        <v>0</v>
      </c>
      <c r="H58" s="157">
        <f>IF('Crisis Indicator Data'!S55="x","x",('Crisis Indicator Data'!S55/1000000))</f>
        <v>0.245</v>
      </c>
      <c r="I58" s="157">
        <f>IF('Crisis Indicator Data'!T55="x","x",('Crisis Indicator Data'!T55/1000000))</f>
        <v>0</v>
      </c>
      <c r="J58" s="157">
        <f>IF('Crisis Indicator Data'!U55="x","x",('Crisis Indicator Data'!U55/1000000))</f>
        <v>0</v>
      </c>
      <c r="K58" s="244">
        <f t="shared" si="3"/>
        <v>2.2999999999999998</v>
      </c>
      <c r="L58" s="143">
        <f>IF(F58="x","x",(F58*1000000/VLOOKUP($C58,'Crisis Indicator Data'!$C$3:$H$198,5,FALSE)))</f>
        <v>0.96300751879699253</v>
      </c>
      <c r="M58" s="143">
        <f>IF(G58="x","x",(G58*1000000/VLOOKUP($C58,'Crisis Indicator Data'!$C$3:$H$198,5,FALSE)))</f>
        <v>0</v>
      </c>
      <c r="N58" s="143">
        <f>IF(H58="x","x",(H58*1000000/VLOOKUP($C58,'Crisis Indicator Data'!$C$3:$H$198,5,FALSE)))</f>
        <v>3.6842105263157891E-2</v>
      </c>
      <c r="O58" s="143">
        <f>IF(I58="x","x",(I58*1000000/VLOOKUP($C58,'Crisis Indicator Data'!$C$3:$H$198,5,FALSE)))</f>
        <v>0</v>
      </c>
      <c r="P58" s="143">
        <f>IF(J58="x","x",(J58*1000000/VLOOKUP($C58,'Crisis Indicator Data'!$C$3:$H$198,5,FALSE)))</f>
        <v>0</v>
      </c>
      <c r="Q58" s="238">
        <f t="shared" si="4"/>
        <v>1</v>
      </c>
      <c r="R58" s="238">
        <f t="shared" si="5"/>
        <v>1.65</v>
      </c>
    </row>
    <row r="59" spans="1:18" x14ac:dyDescent="0.25">
      <c r="A59" s="147" t="str">
        <f>'Crisis Indicator Data'!A56</f>
        <v>Syrian refugees in Jordan</v>
      </c>
      <c r="B59" s="148" t="str">
        <f>'Crisis Indicator Data'!B56</f>
        <v>Displacement</v>
      </c>
      <c r="C59" s="148" t="str">
        <f>'Crisis Indicator Data'!C56</f>
        <v>JOR002</v>
      </c>
      <c r="D59" s="148" t="str">
        <f>'Crisis Indicator Data'!D56</f>
        <v>Jordan</v>
      </c>
      <c r="E59" s="148" t="str">
        <f>'Crisis Indicator Data'!E56</f>
        <v>JOR</v>
      </c>
      <c r="F59" s="157">
        <f>IF('Crisis Indicator Data'!Q56="x","x",('Crisis Indicator Data'!Q56/1000000))</f>
        <v>6.8689999999999998</v>
      </c>
      <c r="G59" s="157">
        <f>IF('Crisis Indicator Data'!R56="x","x",('Crisis Indicator Data'!R56/1000000))</f>
        <v>1.0620000000000001</v>
      </c>
      <c r="H59" s="157">
        <f>IF('Crisis Indicator Data'!S56="x","x",('Crisis Indicator Data'!S56/1000000))</f>
        <v>0.622</v>
      </c>
      <c r="I59" s="157">
        <f>IF('Crisis Indicator Data'!T56="x","x",('Crisis Indicator Data'!T56/1000000))</f>
        <v>0.155</v>
      </c>
      <c r="J59" s="157">
        <f>IF('Crisis Indicator Data'!U56="x","x",('Crisis Indicator Data'!U56/1000000))</f>
        <v>0</v>
      </c>
      <c r="K59" s="244">
        <f t="shared" si="3"/>
        <v>3.2</v>
      </c>
      <c r="L59" s="143">
        <f>IF(F59="x","x",(F59*1000000/VLOOKUP($C59,'Crisis Indicator Data'!$C$3:$H$198,5,FALSE)))</f>
        <v>0.78881488286632984</v>
      </c>
      <c r="M59" s="143">
        <f>IF(G59="x","x",(G59*1000000/VLOOKUP($C59,'Crisis Indicator Data'!$C$3:$H$198,5,FALSE)))</f>
        <v>0.1219568213137345</v>
      </c>
      <c r="N59" s="143">
        <f>IF(H59="x","x",(H59*1000000/VLOOKUP($C59,'Crisis Indicator Data'!$C$3:$H$198,5,FALSE)))</f>
        <v>7.1428571428571425E-2</v>
      </c>
      <c r="O59" s="143">
        <f>IF(I59="x","x",(I59*1000000/VLOOKUP($C59,'Crisis Indicator Data'!$C$3:$H$198,5,FALSE)))</f>
        <v>1.7799724391364263E-2</v>
      </c>
      <c r="P59" s="143">
        <f>IF(J59="x","x",(J59*1000000/VLOOKUP($C59,'Crisis Indicator Data'!$C$3:$H$198,5,FALSE)))</f>
        <v>0</v>
      </c>
      <c r="Q59" s="238">
        <f t="shared" si="4"/>
        <v>3</v>
      </c>
      <c r="R59" s="238">
        <f t="shared" si="5"/>
        <v>3.1</v>
      </c>
    </row>
    <row r="60" spans="1:18" x14ac:dyDescent="0.25">
      <c r="A60" s="147" t="str">
        <f>'Crisis Indicator Data'!A57</f>
        <v xml:space="preserve">Multiple crisis in Kenya </v>
      </c>
      <c r="B60" s="148" t="str">
        <f>'Crisis Indicator Data'!B57</f>
        <v>Drought,Displacement</v>
      </c>
      <c r="C60" s="148" t="str">
        <f>'Crisis Indicator Data'!C57</f>
        <v>KEN001</v>
      </c>
      <c r="D60" s="148" t="str">
        <f>'Crisis Indicator Data'!D57</f>
        <v>Kenya</v>
      </c>
      <c r="E60" s="148" t="str">
        <f>'Crisis Indicator Data'!E57</f>
        <v>KEN</v>
      </c>
      <c r="F60" s="157">
        <f>IF('Crisis Indicator Data'!Q57="x","x",('Crisis Indicator Data'!Q57/1000000))</f>
        <v>0</v>
      </c>
      <c r="G60" s="157">
        <f>IF('Crisis Indicator Data'!R57="x","x",('Crisis Indicator Data'!R57/1000000))</f>
        <v>11.999000000000001</v>
      </c>
      <c r="H60" s="157">
        <f>IF('Crisis Indicator Data'!S57="x","x",('Crisis Indicator Data'!S57/1000000))</f>
        <v>3.7109999999999999</v>
      </c>
      <c r="I60" s="157">
        <f>IF('Crisis Indicator Data'!T57="x","x",('Crisis Indicator Data'!T57/1000000))</f>
        <v>1.212</v>
      </c>
      <c r="J60" s="157">
        <f>IF('Crisis Indicator Data'!U57="x","x",('Crisis Indicator Data'!U57/1000000))</f>
        <v>0</v>
      </c>
      <c r="K60" s="244">
        <f t="shared" si="3"/>
        <v>4.5</v>
      </c>
      <c r="L60" s="143">
        <f>IF(F60="x","x",(F60*1000000/VLOOKUP($C60,'Crisis Indicator Data'!$C$3:$H$198,5,FALSE)))</f>
        <v>0</v>
      </c>
      <c r="M60" s="143">
        <f>IF(G60="x","x",(G60*1000000/VLOOKUP($C60,'Crisis Indicator Data'!$C$3:$H$198,5,FALSE)))</f>
        <v>0.7090769412598984</v>
      </c>
      <c r="N60" s="143">
        <f>IF(H60="x","x",(H60*1000000/VLOOKUP($C60,'Crisis Indicator Data'!$C$3:$H$198,5,FALSE)))</f>
        <v>0.21930031911121617</v>
      </c>
      <c r="O60" s="143">
        <f>IF(I60="x","x",(I60*1000000/VLOOKUP($C60,'Crisis Indicator Data'!$C$3:$H$198,5,FALSE)))</f>
        <v>7.1622739628885476E-2</v>
      </c>
      <c r="P60" s="143">
        <f>IF(J60="x","x",(J60*1000000/VLOOKUP($C60,'Crisis Indicator Data'!$C$3:$H$198,5,FALSE)))</f>
        <v>0</v>
      </c>
      <c r="Q60" s="238">
        <f t="shared" si="4"/>
        <v>4</v>
      </c>
      <c r="R60" s="238">
        <f t="shared" si="5"/>
        <v>4.25</v>
      </c>
    </row>
    <row r="61" spans="1:18" x14ac:dyDescent="0.25">
      <c r="A61" s="147" t="str">
        <f>'Crisis Indicator Data'!A58</f>
        <v>Refugee situation in Kenya</v>
      </c>
      <c r="B61" s="148" t="str">
        <f>'Crisis Indicator Data'!B58</f>
        <v>Displacement</v>
      </c>
      <c r="C61" s="148" t="str">
        <f>'Crisis Indicator Data'!C58</f>
        <v>KEN002</v>
      </c>
      <c r="D61" s="148" t="str">
        <f>'Crisis Indicator Data'!D58</f>
        <v>Kenya</v>
      </c>
      <c r="E61" s="148" t="str">
        <f>'Crisis Indicator Data'!E58</f>
        <v>KEN</v>
      </c>
      <c r="F61" s="157">
        <f>IF('Crisis Indicator Data'!Q58="x","x",('Crisis Indicator Data'!Q58/1000000))</f>
        <v>0.55900000000000005</v>
      </c>
      <c r="G61" s="157">
        <f>IF('Crisis Indicator Data'!R58="x","x",('Crisis Indicator Data'!R58/1000000))</f>
        <v>0</v>
      </c>
      <c r="H61" s="157">
        <f>IF('Crisis Indicator Data'!S58="x","x",('Crisis Indicator Data'!S58/1000000))</f>
        <v>0.55500000000000005</v>
      </c>
      <c r="I61" s="157">
        <f>IF('Crisis Indicator Data'!T58="x","x",('Crisis Indicator Data'!T58/1000000))</f>
        <v>0</v>
      </c>
      <c r="J61" s="157">
        <f>IF('Crisis Indicator Data'!U58="x","x",('Crisis Indicator Data'!U58/1000000))</f>
        <v>0</v>
      </c>
      <c r="K61" s="244">
        <f t="shared" si="3"/>
        <v>2.9</v>
      </c>
      <c r="L61" s="143">
        <f>IF(F61="x","x",(F61*1000000/VLOOKUP($C61,'Crisis Indicator Data'!$C$3:$H$198,5,FALSE)))</f>
        <v>0.50179533213644523</v>
      </c>
      <c r="M61" s="143">
        <f>IF(G61="x","x",(G61*1000000/VLOOKUP($C61,'Crisis Indicator Data'!$C$3:$H$198,5,FALSE)))</f>
        <v>0</v>
      </c>
      <c r="N61" s="143">
        <f>IF(H61="x","x",(H61*1000000/VLOOKUP($C61,'Crisis Indicator Data'!$C$3:$H$198,5,FALSE)))</f>
        <v>0.49820466786355477</v>
      </c>
      <c r="O61" s="143">
        <f>IF(I61="x","x",(I61*1000000/VLOOKUP($C61,'Crisis Indicator Data'!$C$3:$H$198,5,FALSE)))</f>
        <v>0</v>
      </c>
      <c r="P61" s="143">
        <f>IF(J61="x","x",(J61*1000000/VLOOKUP($C61,'Crisis Indicator Data'!$C$3:$H$198,5,FALSE)))</f>
        <v>0</v>
      </c>
      <c r="Q61" s="238">
        <f t="shared" si="4"/>
        <v>3</v>
      </c>
      <c r="R61" s="238">
        <f t="shared" si="5"/>
        <v>2.95</v>
      </c>
    </row>
    <row r="62" spans="1:18" x14ac:dyDescent="0.25">
      <c r="A62" s="147" t="str">
        <f>'Crisis Indicator Data'!A59</f>
        <v>Drought in Kenya</v>
      </c>
      <c r="B62" s="148" t="str">
        <f>'Crisis Indicator Data'!B59</f>
        <v>Drought</v>
      </c>
      <c r="C62" s="148" t="str">
        <f>'Crisis Indicator Data'!C59</f>
        <v>KEN003</v>
      </c>
      <c r="D62" s="148" t="str">
        <f>'Crisis Indicator Data'!D59</f>
        <v>Kenya</v>
      </c>
      <c r="E62" s="148" t="str">
        <f>'Crisis Indicator Data'!E59</f>
        <v>KEN</v>
      </c>
      <c r="F62" s="157">
        <f>IF('Crisis Indicator Data'!Q59="x","x",('Crisis Indicator Data'!Q59/1000000))</f>
        <v>0</v>
      </c>
      <c r="G62" s="157">
        <f>IF('Crisis Indicator Data'!R59="x","x",('Crisis Indicator Data'!R59/1000000))</f>
        <v>12.478999999999999</v>
      </c>
      <c r="H62" s="157">
        <f>IF('Crisis Indicator Data'!S59="x","x",('Crisis Indicator Data'!S59/1000000))</f>
        <v>3.1429999999999998</v>
      </c>
      <c r="I62" s="157">
        <f>IF('Crisis Indicator Data'!T59="x","x",('Crisis Indicator Data'!T59/1000000))</f>
        <v>1.212</v>
      </c>
      <c r="J62" s="157">
        <f>IF('Crisis Indicator Data'!U59="x","x",('Crisis Indicator Data'!U59/1000000))</f>
        <v>0</v>
      </c>
      <c r="K62" s="244">
        <f t="shared" si="3"/>
        <v>4.4000000000000004</v>
      </c>
      <c r="L62" s="143">
        <f>IF(F62="x","x",(F62*1000000/VLOOKUP($C62,'Crisis Indicator Data'!$C$3:$H$198,5,FALSE)))</f>
        <v>0</v>
      </c>
      <c r="M62" s="143">
        <f>IF(G62="x","x",(G62*1000000/VLOOKUP($C62,'Crisis Indicator Data'!$C$3:$H$198,5,FALSE)))</f>
        <v>0.74129737436141141</v>
      </c>
      <c r="N62" s="143">
        <f>IF(H62="x","x",(H62*1000000/VLOOKUP($C62,'Crisis Indicator Data'!$C$3:$H$198,5,FALSE)))</f>
        <v>0.18670547701081144</v>
      </c>
      <c r="O62" s="143">
        <f>IF(I62="x","x",(I62*1000000/VLOOKUP($C62,'Crisis Indicator Data'!$C$3:$H$198,5,FALSE)))</f>
        <v>7.1997148627777119E-2</v>
      </c>
      <c r="P62" s="143">
        <f>IF(J62="x","x",(J62*1000000/VLOOKUP($C62,'Crisis Indicator Data'!$C$3:$H$198,5,FALSE)))</f>
        <v>0</v>
      </c>
      <c r="Q62" s="238">
        <f t="shared" si="4"/>
        <v>4</v>
      </c>
      <c r="R62" s="238">
        <f t="shared" si="5"/>
        <v>4.2</v>
      </c>
    </row>
    <row r="63" spans="1:18" x14ac:dyDescent="0.25">
      <c r="A63" s="147" t="str">
        <f>'Crisis Indicator Data'!A60</f>
        <v>Syrian refugees in Lebanon</v>
      </c>
      <c r="B63" s="148" t="str">
        <f>'Crisis Indicator Data'!B60</f>
        <v>Displacement</v>
      </c>
      <c r="C63" s="148" t="str">
        <f>'Crisis Indicator Data'!C60</f>
        <v>LBN002</v>
      </c>
      <c r="D63" s="148" t="str">
        <f>'Crisis Indicator Data'!D60</f>
        <v>Lebanon</v>
      </c>
      <c r="E63" s="148" t="str">
        <f>'Crisis Indicator Data'!E60</f>
        <v>LBN</v>
      </c>
      <c r="F63" s="157">
        <f>IF('Crisis Indicator Data'!Q60="x","x",('Crisis Indicator Data'!Q60/1000000))</f>
        <v>0.52300000000000002</v>
      </c>
      <c r="G63" s="157">
        <f>IF('Crisis Indicator Data'!R60="x","x",('Crisis Indicator Data'!R60/1000000))</f>
        <v>4.7149999999999999</v>
      </c>
      <c r="H63" s="157">
        <f>IF('Crisis Indicator Data'!S60="x","x",('Crisis Indicator Data'!S60/1000000))</f>
        <v>0.78100000000000003</v>
      </c>
      <c r="I63" s="157">
        <f>IF('Crisis Indicator Data'!T60="x","x",('Crisis Indicator Data'!T60/1000000))</f>
        <v>0.70399999999999996</v>
      </c>
      <c r="J63" s="157">
        <f>IF('Crisis Indicator Data'!U60="x","x",('Crisis Indicator Data'!U60/1000000))</f>
        <v>4.5999999999999999E-2</v>
      </c>
      <c r="K63" s="244">
        <f t="shared" si="3"/>
        <v>3.6</v>
      </c>
      <c r="L63" s="143">
        <f>IF(F63="x","x",(F63*1000000/VLOOKUP($C63,'Crisis Indicator Data'!$C$3:$H$198,5,FALSE)))</f>
        <v>7.7263997636283055E-2</v>
      </c>
      <c r="M63" s="143">
        <f>IF(G63="x","x",(G63*1000000/VLOOKUP($C63,'Crisis Indicator Data'!$C$3:$H$198,5,FALSE)))</f>
        <v>0.69655783719899544</v>
      </c>
      <c r="N63" s="143">
        <f>IF(H63="x","x",(H63*1000000/VLOOKUP($C63,'Crisis Indicator Data'!$C$3:$H$198,5,FALSE)))</f>
        <v>0.11537893337272861</v>
      </c>
      <c r="O63" s="143">
        <f>IF(I63="x","x",(I63*1000000/VLOOKUP($C63,'Crisis Indicator Data'!$C$3:$H$198,5,FALSE)))</f>
        <v>0.10400354557541734</v>
      </c>
      <c r="P63" s="143">
        <f>IF(J63="x","x",(J63*1000000/VLOOKUP($C63,'Crisis Indicator Data'!$C$3:$H$198,5,FALSE)))</f>
        <v>6.7956862165755652E-3</v>
      </c>
      <c r="Q63" s="238">
        <f t="shared" si="4"/>
        <v>4</v>
      </c>
      <c r="R63" s="238">
        <f t="shared" si="5"/>
        <v>3.8</v>
      </c>
    </row>
    <row r="64" spans="1:18" x14ac:dyDescent="0.25">
      <c r="A64" s="147" t="str">
        <f>'Crisis Indicator Data'!A61</f>
        <v>Socioeconomic crisis in Lebanon</v>
      </c>
      <c r="B64" s="148" t="str">
        <f>'Crisis Indicator Data'!B61</f>
        <v>Socio-political,Violence,Tecnological Disaster</v>
      </c>
      <c r="C64" s="148" t="str">
        <f>'Crisis Indicator Data'!C61</f>
        <v>LBN004</v>
      </c>
      <c r="D64" s="148" t="str">
        <f>'Crisis Indicator Data'!D61</f>
        <v>Lebanon</v>
      </c>
      <c r="E64" s="148" t="str">
        <f>'Crisis Indicator Data'!E61</f>
        <v>LBN</v>
      </c>
      <c r="F64" s="157">
        <f>IF('Crisis Indicator Data'!Q61="x","x",('Crisis Indicator Data'!Q61/1000000))</f>
        <v>0.52300000000000002</v>
      </c>
      <c r="G64" s="157">
        <f>IF('Crisis Indicator Data'!R61="x","x",('Crisis Indicator Data'!R61/1000000))</f>
        <v>3.0350000000000001</v>
      </c>
      <c r="H64" s="157">
        <f>IF('Crisis Indicator Data'!S61="x","x",('Crisis Indicator Data'!S61/1000000))</f>
        <v>1.89</v>
      </c>
      <c r="I64" s="157">
        <f>IF('Crisis Indicator Data'!T61="x","x",('Crisis Indicator Data'!T61/1000000))</f>
        <v>1.2749999999999999</v>
      </c>
      <c r="J64" s="157">
        <f>IF('Crisis Indicator Data'!U61="x","x",('Crisis Indicator Data'!U61/1000000))</f>
        <v>4.5999999999999999E-2</v>
      </c>
      <c r="K64" s="244">
        <f t="shared" si="3"/>
        <v>4.2</v>
      </c>
      <c r="L64" s="143">
        <f>IF(F64="x","x",(F64*1000000/VLOOKUP($C64,'Crisis Indicator Data'!$C$3:$H$198,5,FALSE)))</f>
        <v>7.7263997636283055E-2</v>
      </c>
      <c r="M64" s="143">
        <f>IF(G64="x","x",(G64*1000000/VLOOKUP($C64,'Crisis Indicator Data'!$C$3:$H$198,5,FALSE)))</f>
        <v>0.44836755798493133</v>
      </c>
      <c r="N64" s="143">
        <f>IF(H64="x","x",(H64*1000000/VLOOKUP($C64,'Crisis Indicator Data'!$C$3:$H$198,5,FALSE)))</f>
        <v>0.27921406411582211</v>
      </c>
      <c r="O64" s="143">
        <f>IF(I64="x","x",(I64*1000000/VLOOKUP($C64,'Crisis Indicator Data'!$C$3:$H$198,5,FALSE)))</f>
        <v>0.18835869404638794</v>
      </c>
      <c r="P64" s="143">
        <f>IF(J64="x","x",(J64*1000000/VLOOKUP($C64,'Crisis Indicator Data'!$C$3:$H$198,5,FALSE)))</f>
        <v>6.7956862165755652E-3</v>
      </c>
      <c r="Q64" s="238">
        <f t="shared" si="4"/>
        <v>4</v>
      </c>
      <c r="R64" s="238">
        <f t="shared" si="5"/>
        <v>4.0999999999999996</v>
      </c>
    </row>
    <row r="65" spans="1:18" x14ac:dyDescent="0.25">
      <c r="A65" s="147" t="str">
        <f>'Crisis Indicator Data'!A62</f>
        <v>Complex crisis in Libya</v>
      </c>
      <c r="B65" s="148" t="str">
        <f>'Crisis Indicator Data'!B62</f>
        <v>Conflict,Displacement,Socio-political</v>
      </c>
      <c r="C65" s="148" t="str">
        <f>'Crisis Indicator Data'!C62</f>
        <v>LBY001</v>
      </c>
      <c r="D65" s="148" t="str">
        <f>'Crisis Indicator Data'!D62</f>
        <v>Libya</v>
      </c>
      <c r="E65" s="148" t="str">
        <f>'Crisis Indicator Data'!E62</f>
        <v>LBY</v>
      </c>
      <c r="F65" s="157">
        <f>IF('Crisis Indicator Data'!Q62="x","x",('Crisis Indicator Data'!Q62/1000000))</f>
        <v>0</v>
      </c>
      <c r="G65" s="157">
        <f>IF('Crisis Indicator Data'!R62="x","x",('Crisis Indicator Data'!R62/1000000))</f>
        <v>5.8250000000000002</v>
      </c>
      <c r="H65" s="157">
        <f>IF('Crisis Indicator Data'!S62="x","x",('Crisis Indicator Data'!S62/1000000))</f>
        <v>1.008</v>
      </c>
      <c r="I65" s="157">
        <f>IF('Crisis Indicator Data'!T62="x","x",('Crisis Indicator Data'!T62/1000000))</f>
        <v>2.4E-2</v>
      </c>
      <c r="J65" s="157">
        <f>IF('Crisis Indicator Data'!U62="x","x",('Crisis Indicator Data'!U62/1000000))</f>
        <v>0</v>
      </c>
      <c r="K65" s="244">
        <f t="shared" si="3"/>
        <v>3.4</v>
      </c>
      <c r="L65" s="143">
        <f>IF(F65="x","x",(F65*1000000/VLOOKUP($C65,'Crisis Indicator Data'!$C$3:$H$198,5,FALSE)))</f>
        <v>0</v>
      </c>
      <c r="M65" s="143">
        <f>IF(G65="x","x",(G65*1000000/VLOOKUP($C65,'Crisis Indicator Data'!$C$3:$H$198,5,FALSE)))</f>
        <v>0.84962077012835469</v>
      </c>
      <c r="N65" s="143">
        <f>IF(H65="x","x",(H65*1000000/VLOOKUP($C65,'Crisis Indicator Data'!$C$3:$H$198,5,FALSE)))</f>
        <v>0.14702450408401399</v>
      </c>
      <c r="O65" s="143">
        <f>IF(I65="x","x",(I65*1000000/VLOOKUP($C65,'Crisis Indicator Data'!$C$3:$H$198,5,FALSE)))</f>
        <v>3.5005834305717621E-3</v>
      </c>
      <c r="P65" s="143">
        <f>IF(J65="x","x",(J65*1000000/VLOOKUP($C65,'Crisis Indicator Data'!$C$3:$H$198,5,FALSE)))</f>
        <v>0</v>
      </c>
      <c r="Q65" s="238">
        <f t="shared" si="4"/>
        <v>3</v>
      </c>
      <c r="R65" s="238">
        <f t="shared" si="5"/>
        <v>3.2</v>
      </c>
    </row>
    <row r="66" spans="1:18" x14ac:dyDescent="0.25">
      <c r="A66" s="147" t="str">
        <f>'Crisis Indicator Data'!A63</f>
        <v>Mixed migration flows in Libya</v>
      </c>
      <c r="B66" s="148" t="str">
        <f>'Crisis Indicator Data'!B63</f>
        <v>Displacement</v>
      </c>
      <c r="C66" s="148" t="str">
        <f>'Crisis Indicator Data'!C63</f>
        <v>LBY002</v>
      </c>
      <c r="D66" s="148" t="str">
        <f>'Crisis Indicator Data'!D63</f>
        <v>Libya</v>
      </c>
      <c r="E66" s="148" t="str">
        <f>'Crisis Indicator Data'!E63</f>
        <v>LBY</v>
      </c>
      <c r="F66" s="157">
        <f>IF('Crisis Indicator Data'!Q63="x","x",('Crisis Indicator Data'!Q63/1000000))</f>
        <v>6.1280000000000001</v>
      </c>
      <c r="G66" s="157">
        <f>IF('Crisis Indicator Data'!R63="x","x",('Crisis Indicator Data'!R63/1000000))</f>
        <v>0</v>
      </c>
      <c r="H66" s="157">
        <f>IF('Crisis Indicator Data'!S63="x","x",('Crisis Indicator Data'!S63/1000000))</f>
        <v>0.72899999999999998</v>
      </c>
      <c r="I66" s="157">
        <f>IF('Crisis Indicator Data'!T63="x","x",('Crisis Indicator Data'!T63/1000000))</f>
        <v>0</v>
      </c>
      <c r="J66" s="157">
        <f>IF('Crisis Indicator Data'!U63="x","x",('Crisis Indicator Data'!U63/1000000))</f>
        <v>0</v>
      </c>
      <c r="K66" s="244">
        <f t="shared" si="3"/>
        <v>3.1</v>
      </c>
      <c r="L66" s="143">
        <f>IF(F66="x","x",(F66*1000000/VLOOKUP($C66,'Crisis Indicator Data'!$C$3:$H$198,5,FALSE)))</f>
        <v>0.89381563593932323</v>
      </c>
      <c r="M66" s="143">
        <f>IF(G66="x","x",(G66*1000000/VLOOKUP($C66,'Crisis Indicator Data'!$C$3:$H$198,5,FALSE)))</f>
        <v>0</v>
      </c>
      <c r="N66" s="143">
        <f>IF(H66="x","x",(H66*1000000/VLOOKUP($C66,'Crisis Indicator Data'!$C$3:$H$198,5,FALSE)))</f>
        <v>0.10633022170361726</v>
      </c>
      <c r="O66" s="143">
        <f>IF(I66="x","x",(I66*1000000/VLOOKUP($C66,'Crisis Indicator Data'!$C$3:$H$198,5,FALSE)))</f>
        <v>0</v>
      </c>
      <c r="P66" s="143">
        <f>IF(J66="x","x",(J66*1000000/VLOOKUP($C66,'Crisis Indicator Data'!$C$3:$H$198,5,FALSE)))</f>
        <v>0</v>
      </c>
      <c r="Q66" s="238">
        <f t="shared" si="4"/>
        <v>3</v>
      </c>
      <c r="R66" s="238">
        <f t="shared" si="5"/>
        <v>3.05</v>
      </c>
    </row>
    <row r="67" spans="1:18" x14ac:dyDescent="0.25">
      <c r="A67" s="147" t="str">
        <f>'Crisis Indicator Data'!A64</f>
        <v>Socio-economic crisis in Sri Lanka</v>
      </c>
      <c r="B67" s="148" t="str">
        <f>'Crisis Indicator Data'!B64</f>
        <v>Socio-political,Food Security</v>
      </c>
      <c r="C67" s="148" t="str">
        <f>'Crisis Indicator Data'!C64</f>
        <v>LKA002</v>
      </c>
      <c r="D67" s="148" t="str">
        <f>'Crisis Indicator Data'!D64</f>
        <v>Sri Lanka</v>
      </c>
      <c r="E67" s="148" t="str">
        <f>'Crisis Indicator Data'!E64</f>
        <v>LKA</v>
      </c>
      <c r="F67" s="157">
        <f>IF('Crisis Indicator Data'!Q64="x","x",('Crisis Indicator Data'!Q64/1000000))</f>
        <v>0</v>
      </c>
      <c r="G67" s="157">
        <f>IF('Crisis Indicator Data'!R64="x","x",('Crisis Indicator Data'!R64/1000000))</f>
        <v>15.156000000000001</v>
      </c>
      <c r="H67" s="157">
        <f>IF('Crisis Indicator Data'!S64="x","x",('Crisis Indicator Data'!S64/1000000))</f>
        <v>3.6</v>
      </c>
      <c r="I67" s="157">
        <f>IF('Crisis Indicator Data'!T64="x","x",('Crisis Indicator Data'!T64/1000000))</f>
        <v>3.3820000000000001</v>
      </c>
      <c r="J67" s="157">
        <f>IF('Crisis Indicator Data'!U64="x","x",('Crisis Indicator Data'!U64/1000000))</f>
        <v>1.7999999999999999E-2</v>
      </c>
      <c r="K67" s="244">
        <f t="shared" si="3"/>
        <v>4.7</v>
      </c>
      <c r="L67" s="143">
        <f>IF(F67="x","x",(F67*1000000/VLOOKUP($C67,'Crisis Indicator Data'!$C$3:$H$198,5,FALSE)))</f>
        <v>0</v>
      </c>
      <c r="M67" s="143">
        <f>IF(G67="x","x",(G67*1000000/VLOOKUP($C67,'Crisis Indicator Data'!$C$3:$H$198,5,FALSE)))</f>
        <v>0.68405849431305288</v>
      </c>
      <c r="N67" s="143">
        <f>IF(H67="x","x",(H67*1000000/VLOOKUP($C67,'Crisis Indicator Data'!$C$3:$H$198,5,FALSE)))</f>
        <v>0.16248420292471566</v>
      </c>
      <c r="O67" s="143">
        <f>IF(I67="x","x",(I67*1000000/VLOOKUP($C67,'Crisis Indicator Data'!$C$3:$H$198,5,FALSE)))</f>
        <v>0.15264488174760787</v>
      </c>
      <c r="P67" s="143">
        <f>IF(J67="x","x",(J67*1000000/VLOOKUP($C67,'Crisis Indicator Data'!$C$3:$H$198,5,FALSE)))</f>
        <v>8.124210146235783E-4</v>
      </c>
      <c r="Q67" s="238">
        <f t="shared" si="4"/>
        <v>4</v>
      </c>
      <c r="R67" s="238">
        <f t="shared" si="5"/>
        <v>4.3499999999999996</v>
      </c>
    </row>
    <row r="68" spans="1:18" x14ac:dyDescent="0.25">
      <c r="A68" s="147" t="str">
        <f>'Crisis Indicator Data'!A65</f>
        <v>Food security crisis in Lesotho</v>
      </c>
      <c r="B68" s="148" t="str">
        <f>'Crisis Indicator Data'!B65</f>
        <v>Food Security</v>
      </c>
      <c r="C68" s="148" t="str">
        <f>'Crisis Indicator Data'!C65</f>
        <v>LSO003</v>
      </c>
      <c r="D68" s="148" t="str">
        <f>'Crisis Indicator Data'!D65</f>
        <v>Lesotho</v>
      </c>
      <c r="E68" s="148" t="str">
        <f>'Crisis Indicator Data'!E65</f>
        <v>LSO</v>
      </c>
      <c r="F68" s="157">
        <f>IF('Crisis Indicator Data'!Q65="x","x",('Crisis Indicator Data'!Q65/1000000))</f>
        <v>0.65500000000000003</v>
      </c>
      <c r="G68" s="157">
        <f>IF('Crisis Indicator Data'!R65="x","x",('Crisis Indicator Data'!R65/1000000))</f>
        <v>0.51100000000000001</v>
      </c>
      <c r="H68" s="157">
        <f>IF('Crisis Indicator Data'!S65="x","x",('Crisis Indicator Data'!S65/1000000))</f>
        <v>0.31900000000000001</v>
      </c>
      <c r="I68" s="157">
        <f>IF('Crisis Indicator Data'!T65="x","x",('Crisis Indicator Data'!T65/1000000))</f>
        <v>0</v>
      </c>
      <c r="J68" s="157">
        <f>IF('Crisis Indicator Data'!U65="x","x",('Crisis Indicator Data'!U65/1000000))</f>
        <v>0</v>
      </c>
      <c r="K68" s="244">
        <f t="shared" si="3"/>
        <v>2.5</v>
      </c>
      <c r="L68" s="143">
        <f>IF(F68="x","x",(F68*1000000/VLOOKUP($C68,'Crisis Indicator Data'!$C$3:$H$198,5,FALSE)))</f>
        <v>0.44107744107744107</v>
      </c>
      <c r="M68" s="143">
        <f>IF(G68="x","x",(G68*1000000/VLOOKUP($C68,'Crisis Indicator Data'!$C$3:$H$198,5,FALSE)))</f>
        <v>0.34410774410774408</v>
      </c>
      <c r="N68" s="143">
        <f>IF(H68="x","x",(H68*1000000/VLOOKUP($C68,'Crisis Indicator Data'!$C$3:$H$198,5,FALSE)))</f>
        <v>0.21481481481481482</v>
      </c>
      <c r="O68" s="143">
        <f>IF(I68="x","x",(I68*1000000/VLOOKUP($C68,'Crisis Indicator Data'!$C$3:$H$198,5,FALSE)))</f>
        <v>0</v>
      </c>
      <c r="P68" s="143">
        <f>IF(J68="x","x",(J68*1000000/VLOOKUP($C68,'Crisis Indicator Data'!$C$3:$H$198,5,FALSE)))</f>
        <v>0</v>
      </c>
      <c r="Q68" s="238">
        <f t="shared" si="4"/>
        <v>3</v>
      </c>
      <c r="R68" s="238">
        <f t="shared" si="5"/>
        <v>2.75</v>
      </c>
    </row>
    <row r="69" spans="1:18" x14ac:dyDescent="0.25">
      <c r="A69" s="147" t="str">
        <f>'Crisis Indicator Data'!A66</f>
        <v>Mixed migration flows in Morocco</v>
      </c>
      <c r="B69" s="148" t="str">
        <f>'Crisis Indicator Data'!B66</f>
        <v>Displacement</v>
      </c>
      <c r="C69" s="148" t="str">
        <f>'Crisis Indicator Data'!C66</f>
        <v>MAR002</v>
      </c>
      <c r="D69" s="148" t="str">
        <f>'Crisis Indicator Data'!D66</f>
        <v>Morocco</v>
      </c>
      <c r="E69" s="148" t="str">
        <f>'Crisis Indicator Data'!E66</f>
        <v>MAR</v>
      </c>
      <c r="F69" s="157">
        <f>IF('Crisis Indicator Data'!Q66="x","x",('Crisis Indicator Data'!Q66/1000000))</f>
        <v>37.639000000000003</v>
      </c>
      <c r="G69" s="157">
        <f>IF('Crisis Indicator Data'!R66="x","x",('Crisis Indicator Data'!R66/1000000))</f>
        <v>0</v>
      </c>
      <c r="H69" s="157">
        <f>IF('Crisis Indicator Data'!S66="x","x",('Crisis Indicator Data'!S66/1000000))</f>
        <v>2.1000000000000001E-2</v>
      </c>
      <c r="I69" s="157">
        <f>IF('Crisis Indicator Data'!T66="x","x",('Crisis Indicator Data'!T66/1000000))</f>
        <v>0</v>
      </c>
      <c r="J69" s="157">
        <f>IF('Crisis Indicator Data'!U66="x","x",('Crisis Indicator Data'!U66/1000000))</f>
        <v>0</v>
      </c>
      <c r="K69" s="244">
        <f t="shared" si="3"/>
        <v>0.5</v>
      </c>
      <c r="L69" s="143">
        <f>IF(F69="x","x",(F69*1000000/VLOOKUP($C69,'Crisis Indicator Data'!$C$3:$H$198,5,FALSE)))</f>
        <v>0.99944237918215617</v>
      </c>
      <c r="M69" s="143">
        <f>IF(G69="x","x",(G69*1000000/VLOOKUP($C69,'Crisis Indicator Data'!$C$3:$H$198,5,FALSE)))</f>
        <v>0</v>
      </c>
      <c r="N69" s="143">
        <f>IF(H69="x","x",(H69*1000000/VLOOKUP($C69,'Crisis Indicator Data'!$C$3:$H$198,5,FALSE)))</f>
        <v>5.5762081784386619E-4</v>
      </c>
      <c r="O69" s="143">
        <f>IF(I69="x","x",(I69*1000000/VLOOKUP($C69,'Crisis Indicator Data'!$C$3:$H$198,5,FALSE)))</f>
        <v>0</v>
      </c>
      <c r="P69" s="143">
        <f>IF(J69="x","x",(J69*1000000/VLOOKUP($C69,'Crisis Indicator Data'!$C$3:$H$198,5,FALSE)))</f>
        <v>0</v>
      </c>
      <c r="Q69" s="238">
        <f t="shared" si="4"/>
        <v>1</v>
      </c>
      <c r="R69" s="238">
        <f t="shared" si="5"/>
        <v>0.75</v>
      </c>
    </row>
    <row r="70" spans="1:18" x14ac:dyDescent="0.25">
      <c r="A70" s="147" t="str">
        <f>'Crisis Indicator Data'!A67</f>
        <v>DIsplacement from Ukraine conflict in Moldova</v>
      </c>
      <c r="B70" s="148" t="str">
        <f>'Crisis Indicator Data'!B67</f>
        <v>Displacement,Conflict</v>
      </c>
      <c r="C70" s="148" t="str">
        <f>'Crisis Indicator Data'!C67</f>
        <v>MDA002</v>
      </c>
      <c r="D70" s="148" t="str">
        <f>'Crisis Indicator Data'!D67</f>
        <v>Moldova</v>
      </c>
      <c r="E70" s="148" t="str">
        <f>'Crisis Indicator Data'!E67</f>
        <v>MDA</v>
      </c>
      <c r="F70" s="157">
        <f>IF('Crisis Indicator Data'!Q67="x","x",('Crisis Indicator Data'!Q67/1000000))</f>
        <v>0.11</v>
      </c>
      <c r="G70" s="157">
        <f>IF('Crisis Indicator Data'!R67="x","x",('Crisis Indicator Data'!R67/1000000))</f>
        <v>0</v>
      </c>
      <c r="H70" s="157">
        <f>IF('Crisis Indicator Data'!S67="x","x",('Crisis Indicator Data'!S67/1000000))</f>
        <v>0.10199999999999999</v>
      </c>
      <c r="I70" s="157">
        <f>IF('Crisis Indicator Data'!T67="x","x",('Crisis Indicator Data'!T67/1000000))</f>
        <v>0</v>
      </c>
      <c r="J70" s="157">
        <f>IF('Crisis Indicator Data'!U67="x","x",('Crisis Indicator Data'!U67/1000000))</f>
        <v>0</v>
      </c>
      <c r="K70" s="244">
        <f t="shared" ref="K70:K101" si="6">IF(H70="x","x",IF(SUM(H70:J70)=0,0,IF(LOG(SUM(H70:J70)*1000000)&lt;$K$4,0,IF(LOG(SUM(H70:J70)*1000000)&gt;$K$3,5,ROUND(5-(K$3-LOG(SUM(H70:J70)*1000000))/(K$3-K$4)*5,1)))))</f>
        <v>1.7</v>
      </c>
      <c r="L70" s="143">
        <f>IF(F70="x","x",(F70*1000000/VLOOKUP($C70,'Crisis Indicator Data'!$C$3:$H$198,5,FALSE)))</f>
        <v>0.51886792452830188</v>
      </c>
      <c r="M70" s="143">
        <f>IF(G70="x","x",(G70*1000000/VLOOKUP($C70,'Crisis Indicator Data'!$C$3:$H$198,5,FALSE)))</f>
        <v>0</v>
      </c>
      <c r="N70" s="143">
        <f>IF(H70="x","x",(H70*1000000/VLOOKUP($C70,'Crisis Indicator Data'!$C$3:$H$198,5,FALSE)))</f>
        <v>0.48113207547169812</v>
      </c>
      <c r="O70" s="143">
        <f>IF(I70="x","x",(I70*1000000/VLOOKUP($C70,'Crisis Indicator Data'!$C$3:$H$198,5,FALSE)))</f>
        <v>0</v>
      </c>
      <c r="P70" s="143">
        <f>IF(J70="x","x",(J70*1000000/VLOOKUP($C70,'Crisis Indicator Data'!$C$3:$H$198,5,FALSE)))</f>
        <v>0</v>
      </c>
      <c r="Q70" s="238">
        <f t="shared" ref="Q70:Q101" si="7">IF(N70="x","x",IF(OR(L70&gt;=$L$3,M70&gt;=$M$3,N70&gt;=$N$3,O70&gt;=$O$3,P70&gt;=$P$3),(IF(P70&gt;=$P$3,5,IF((O70+P70)&gt;=$O$3,4,IF((O70+P70+N70)&gt;=$N$3,3,IF((O70+P70+N70+M70)&gt;=$M$3,2,1)))))))</f>
        <v>3</v>
      </c>
      <c r="R70" s="238">
        <f t="shared" ref="R70:R101" si="8">IF(Q70="x","x",(AVERAGE(K70,Q70)))</f>
        <v>2.35</v>
      </c>
    </row>
    <row r="71" spans="1:18" x14ac:dyDescent="0.25">
      <c r="A71" s="147" t="str">
        <f>'Crisis Indicator Data'!A68</f>
        <v>Drought in Madagascar</v>
      </c>
      <c r="B71" s="148" t="str">
        <f>'Crisis Indicator Data'!B68</f>
        <v>Drought</v>
      </c>
      <c r="C71" s="148" t="str">
        <f>'Crisis Indicator Data'!C68</f>
        <v>MDG002</v>
      </c>
      <c r="D71" s="148" t="str">
        <f>'Crisis Indicator Data'!D68</f>
        <v>Madagascar</v>
      </c>
      <c r="E71" s="148" t="str">
        <f>'Crisis Indicator Data'!E68</f>
        <v>MDG</v>
      </c>
      <c r="F71" s="157">
        <f>IF('Crisis Indicator Data'!Q68="x","x",('Crisis Indicator Data'!Q68/1000000))</f>
        <v>1.5349999999999999</v>
      </c>
      <c r="G71" s="157">
        <f>IF('Crisis Indicator Data'!R68="x","x",('Crisis Indicator Data'!R68/1000000))</f>
        <v>2.4700000000000002</v>
      </c>
      <c r="H71" s="157">
        <f>IF('Crisis Indicator Data'!S68="x","x",('Crisis Indicator Data'!S68/1000000))</f>
        <v>1.9730000000000001</v>
      </c>
      <c r="I71" s="157">
        <f>IF('Crisis Indicator Data'!T68="x","x",('Crisis Indicator Data'!T68/1000000))</f>
        <v>0.252</v>
      </c>
      <c r="J71" s="157">
        <f>IF('Crisis Indicator Data'!U68="x","x",('Crisis Indicator Data'!U68/1000000))</f>
        <v>0</v>
      </c>
      <c r="K71" s="244">
        <f t="shared" si="6"/>
        <v>3.9</v>
      </c>
      <c r="L71" s="143">
        <f>IF(F71="x","x",(F71*1000000/VLOOKUP($C71,'Crisis Indicator Data'!$C$3:$H$198,5,FALSE)))</f>
        <v>0.2463884430176565</v>
      </c>
      <c r="M71" s="143">
        <f>IF(G71="x","x",(G71*1000000/VLOOKUP($C71,'Crisis Indicator Data'!$C$3:$H$198,5,FALSE)))</f>
        <v>0.39646869983948635</v>
      </c>
      <c r="N71" s="143">
        <f>IF(H71="x","x",(H71*1000000/VLOOKUP($C71,'Crisis Indicator Data'!$C$3:$H$198,5,FALSE)))</f>
        <v>0.31669341894060993</v>
      </c>
      <c r="O71" s="143">
        <f>IF(I71="x","x",(I71*1000000/VLOOKUP($C71,'Crisis Indicator Data'!$C$3:$H$198,5,FALSE)))</f>
        <v>4.0449438202247189E-2</v>
      </c>
      <c r="P71" s="143">
        <f>IF(J71="x","x",(J71*1000000/VLOOKUP($C71,'Crisis Indicator Data'!$C$3:$H$198,5,FALSE)))</f>
        <v>0</v>
      </c>
      <c r="Q71" s="238">
        <f t="shared" si="7"/>
        <v>3</v>
      </c>
      <c r="R71" s="238">
        <f t="shared" si="8"/>
        <v>3.45</v>
      </c>
    </row>
    <row r="72" spans="1:18" x14ac:dyDescent="0.25">
      <c r="A72" s="147" t="str">
        <f>'Crisis Indicator Data'!A69</f>
        <v>Multiple crisis in Mexico</v>
      </c>
      <c r="B72" s="148" t="str">
        <f>'Crisis Indicator Data'!B69</f>
        <v>Violence,Displacement</v>
      </c>
      <c r="C72" s="148" t="str">
        <f>'Crisis Indicator Data'!C69</f>
        <v>MEX001</v>
      </c>
      <c r="D72" s="148" t="str">
        <f>'Crisis Indicator Data'!D69</f>
        <v>Mexico</v>
      </c>
      <c r="E72" s="148" t="str">
        <f>'Crisis Indicator Data'!E69</f>
        <v>MEX</v>
      </c>
      <c r="F72" s="157">
        <f>IF('Crisis Indicator Data'!Q69="x","x",('Crisis Indicator Data'!Q69/1000000))</f>
        <v>117.806</v>
      </c>
      <c r="G72" s="157">
        <f>IF('Crisis Indicator Data'!R69="x","x",('Crisis Indicator Data'!R69/1000000))</f>
        <v>0.50800000000000001</v>
      </c>
      <c r="H72" s="157">
        <f>IF('Crisis Indicator Data'!S69="x","x",('Crisis Indicator Data'!S69/1000000))</f>
        <v>9.9000000000000005E-2</v>
      </c>
      <c r="I72" s="157">
        <f>IF('Crisis Indicator Data'!T69="x","x",('Crisis Indicator Data'!T69/1000000))</f>
        <v>0</v>
      </c>
      <c r="J72" s="157">
        <f>IF('Crisis Indicator Data'!U69="x","x",('Crisis Indicator Data'!U69/1000000))</f>
        <v>0</v>
      </c>
      <c r="K72" s="244">
        <f t="shared" si="6"/>
        <v>1.7</v>
      </c>
      <c r="L72" s="143">
        <f>IF(F72="x","x",(F72*1000000/VLOOKUP($C72,'Crisis Indicator Data'!$C$3:$H$198,5,FALSE)))</f>
        <v>0.99486547198810948</v>
      </c>
      <c r="M72" s="143">
        <f>IF(G72="x","x",(G72*1000000/VLOOKUP($C72,'Crisis Indicator Data'!$C$3:$H$198,5,FALSE)))</f>
        <v>4.2900332730927086E-3</v>
      </c>
      <c r="N72" s="143">
        <f>IF(H72="x","x",(H72*1000000/VLOOKUP($C72,'Crisis Indicator Data'!$C$3:$H$198,5,FALSE)))</f>
        <v>8.3604979140979952E-4</v>
      </c>
      <c r="O72" s="143">
        <f>IF(I72="x","x",(I72*1000000/VLOOKUP($C72,'Crisis Indicator Data'!$C$3:$H$198,5,FALSE)))</f>
        <v>0</v>
      </c>
      <c r="P72" s="143">
        <f>IF(J72="x","x",(J72*1000000/VLOOKUP($C72,'Crisis Indicator Data'!$C$3:$H$198,5,FALSE)))</f>
        <v>0</v>
      </c>
      <c r="Q72" s="238">
        <f t="shared" si="7"/>
        <v>1</v>
      </c>
      <c r="R72" s="238">
        <f t="shared" si="8"/>
        <v>1.35</v>
      </c>
    </row>
    <row r="73" spans="1:18" x14ac:dyDescent="0.25">
      <c r="A73" s="147" t="str">
        <f>'Crisis Indicator Data'!A70</f>
        <v>Criminal Violence in Mexico</v>
      </c>
      <c r="B73" s="148" t="str">
        <f>'Crisis Indicator Data'!B70</f>
        <v>Violence,Displacement</v>
      </c>
      <c r="C73" s="148" t="str">
        <f>'Crisis Indicator Data'!C70</f>
        <v>MEX002</v>
      </c>
      <c r="D73" s="148" t="str">
        <f>'Crisis Indicator Data'!D70</f>
        <v>Mexico</v>
      </c>
      <c r="E73" s="148" t="str">
        <f>'Crisis Indicator Data'!E70</f>
        <v>MEX</v>
      </c>
      <c r="F73" s="157">
        <f>IF('Crisis Indicator Data'!Q70="x","x",('Crisis Indicator Data'!Q70/1000000))</f>
        <v>118.035</v>
      </c>
      <c r="G73" s="157">
        <f>IF('Crisis Indicator Data'!R70="x","x",('Crisis Indicator Data'!R70/1000000))</f>
        <v>0.379</v>
      </c>
      <c r="H73" s="157" t="str">
        <f>IF('Crisis Indicator Data'!S70="x","x",('Crisis Indicator Data'!S70/1000000))</f>
        <v>x</v>
      </c>
      <c r="I73" s="157" t="str">
        <f>IF('Crisis Indicator Data'!T70="x","x",('Crisis Indicator Data'!T70/1000000))</f>
        <v>x</v>
      </c>
      <c r="J73" s="157" t="str">
        <f>IF('Crisis Indicator Data'!U70="x","x",('Crisis Indicator Data'!U70/1000000))</f>
        <v>x</v>
      </c>
      <c r="K73" s="244" t="str">
        <f t="shared" si="6"/>
        <v>x</v>
      </c>
      <c r="L73" s="143">
        <f>IF(F73="x","x",(F73*1000000/VLOOKUP($C73,'Crisis Indicator Data'!$C$3:$H$198,5,FALSE)))</f>
        <v>0.99679936493995647</v>
      </c>
      <c r="M73" s="143">
        <f>IF(G73="x","x",(G73*1000000/VLOOKUP($C73,'Crisis Indicator Data'!$C$3:$H$198,5,FALSE)))</f>
        <v>3.2006350600435759E-3</v>
      </c>
      <c r="N73" s="143" t="str">
        <f>IF(H73="x","x",(H73*1000000/VLOOKUP($C73,'Crisis Indicator Data'!$C$3:$H$198,5,FALSE)))</f>
        <v>x</v>
      </c>
      <c r="O73" s="143" t="str">
        <f>IF(I73="x","x",(I73*1000000/VLOOKUP($C73,'Crisis Indicator Data'!$C$3:$H$198,5,FALSE)))</f>
        <v>x</v>
      </c>
      <c r="P73" s="143" t="str">
        <f>IF(J73="x","x",(J73*1000000/VLOOKUP($C73,'Crisis Indicator Data'!$C$3:$H$198,5,FALSE)))</f>
        <v>x</v>
      </c>
      <c r="Q73" s="238" t="str">
        <f t="shared" si="7"/>
        <v>x</v>
      </c>
      <c r="R73" s="238" t="str">
        <f t="shared" si="8"/>
        <v>x</v>
      </c>
    </row>
    <row r="74" spans="1:18" x14ac:dyDescent="0.25">
      <c r="A74" s="147" t="str">
        <f>'Crisis Indicator Data'!A71</f>
        <v>Mixed Migration in Mexico</v>
      </c>
      <c r="B74" s="148" t="str">
        <f>'Crisis Indicator Data'!B71</f>
        <v>Displacement</v>
      </c>
      <c r="C74" s="148" t="str">
        <f>'Crisis Indicator Data'!C71</f>
        <v>MEX003</v>
      </c>
      <c r="D74" s="148" t="str">
        <f>'Crisis Indicator Data'!D71</f>
        <v>Mexico</v>
      </c>
      <c r="E74" s="148" t="str">
        <f>'Crisis Indicator Data'!E71</f>
        <v>MEX</v>
      </c>
      <c r="F74" s="157">
        <f>IF('Crisis Indicator Data'!Q71="x","x",('Crisis Indicator Data'!Q71/1000000))</f>
        <v>113.93300000000001</v>
      </c>
      <c r="G74" s="157">
        <f>IF('Crisis Indicator Data'!R71="x","x",('Crisis Indicator Data'!R71/1000000))</f>
        <v>0.129</v>
      </c>
      <c r="H74" s="157">
        <f>IF('Crisis Indicator Data'!S71="x","x",('Crisis Indicator Data'!S71/1000000))</f>
        <v>9.9000000000000005E-2</v>
      </c>
      <c r="I74" s="157">
        <f>IF('Crisis Indicator Data'!T71="x","x",('Crisis Indicator Data'!T71/1000000))</f>
        <v>0</v>
      </c>
      <c r="J74" s="157">
        <f>IF('Crisis Indicator Data'!U71="x","x",('Crisis Indicator Data'!U71/1000000))</f>
        <v>0</v>
      </c>
      <c r="K74" s="244">
        <f t="shared" si="6"/>
        <v>1.7</v>
      </c>
      <c r="L74" s="143">
        <f>IF(F74="x","x",(F74*1000000/VLOOKUP($C74,'Crisis Indicator Data'!$C$3:$H$198,5,FALSE)))</f>
        <v>0.99799407859007372</v>
      </c>
      <c r="M74" s="143">
        <f>IF(G74="x","x",(G74*1000000/VLOOKUP($C74,'Crisis Indicator Data'!$C$3:$H$198,5,FALSE)))</f>
        <v>1.1299731959846535E-3</v>
      </c>
      <c r="N74" s="143">
        <f>IF(H74="x","x",(H74*1000000/VLOOKUP($C74,'Crisis Indicator Data'!$C$3:$H$198,5,FALSE)))</f>
        <v>8.671887318021759E-4</v>
      </c>
      <c r="O74" s="143">
        <f>IF(I74="x","x",(I74*1000000/VLOOKUP($C74,'Crisis Indicator Data'!$C$3:$H$198,5,FALSE)))</f>
        <v>0</v>
      </c>
      <c r="P74" s="143">
        <f>IF(J74="x","x",(J74*1000000/VLOOKUP($C74,'Crisis Indicator Data'!$C$3:$H$198,5,FALSE)))</f>
        <v>0</v>
      </c>
      <c r="Q74" s="238">
        <f t="shared" si="7"/>
        <v>1</v>
      </c>
      <c r="R74" s="238">
        <f t="shared" si="8"/>
        <v>1.35</v>
      </c>
    </row>
    <row r="75" spans="1:18" x14ac:dyDescent="0.25">
      <c r="A75" s="147" t="str">
        <f>'Crisis Indicator Data'!A72</f>
        <v>Complex crisis in Mali</v>
      </c>
      <c r="B75" s="148" t="str">
        <f>'Crisis Indicator Data'!B72</f>
        <v>Conflict</v>
      </c>
      <c r="C75" s="148" t="str">
        <f>'Crisis Indicator Data'!C72</f>
        <v>MLI001</v>
      </c>
      <c r="D75" s="148" t="str">
        <f>'Crisis Indicator Data'!D72</f>
        <v>Mali</v>
      </c>
      <c r="E75" s="148" t="str">
        <f>'Crisis Indicator Data'!E72</f>
        <v>MLI</v>
      </c>
      <c r="F75" s="157">
        <f>IF('Crisis Indicator Data'!Q72="x","x",('Crisis Indicator Data'!Q72/1000000))</f>
        <v>8.8000000000000007</v>
      </c>
      <c r="G75" s="157">
        <f>IF('Crisis Indicator Data'!R72="x","x",('Crisis Indicator Data'!R72/1000000))</f>
        <v>4.0999999999999996</v>
      </c>
      <c r="H75" s="157">
        <f>IF('Crisis Indicator Data'!S72="x","x",('Crisis Indicator Data'!S72/1000000))</f>
        <v>6.8</v>
      </c>
      <c r="I75" s="157">
        <f>IF('Crisis Indicator Data'!T72="x","x",('Crisis Indicator Data'!T72/1000000))</f>
        <v>1.8</v>
      </c>
      <c r="J75" s="157">
        <f>IF('Crisis Indicator Data'!U72="x","x",('Crisis Indicator Data'!U72/1000000))</f>
        <v>0.2</v>
      </c>
      <c r="K75" s="244">
        <f t="shared" si="6"/>
        <v>4.9000000000000004</v>
      </c>
      <c r="L75" s="143">
        <f>IF(F75="x","x",(F75*1000000/VLOOKUP($C75,'Crisis Indicator Data'!$C$3:$H$198,5,FALSE)))</f>
        <v>0.40552995391705071</v>
      </c>
      <c r="M75" s="143">
        <f>IF(G75="x","x",(G75*1000000/VLOOKUP($C75,'Crisis Indicator Data'!$C$3:$H$198,5,FALSE)))</f>
        <v>0.1889400921658986</v>
      </c>
      <c r="N75" s="143">
        <f>IF(H75="x","x",(H75*1000000/VLOOKUP($C75,'Crisis Indicator Data'!$C$3:$H$198,5,FALSE)))</f>
        <v>0.31336405529953915</v>
      </c>
      <c r="O75" s="143">
        <f>IF(I75="x","x",(I75*1000000/VLOOKUP($C75,'Crisis Indicator Data'!$C$3:$H$198,5,FALSE)))</f>
        <v>8.294930875576037E-2</v>
      </c>
      <c r="P75" s="143">
        <f>IF(J75="x","x",(J75*1000000/VLOOKUP($C75,'Crisis Indicator Data'!$C$3:$H$198,5,FALSE)))</f>
        <v>9.2165898617511521E-3</v>
      </c>
      <c r="Q75" s="238">
        <f t="shared" si="7"/>
        <v>4</v>
      </c>
      <c r="R75" s="238">
        <f t="shared" si="8"/>
        <v>4.45</v>
      </c>
    </row>
    <row r="76" spans="1:18" x14ac:dyDescent="0.25">
      <c r="A76" s="147" t="str">
        <f>'Crisis Indicator Data'!A73</f>
        <v>Multiple crises in Myanmar</v>
      </c>
      <c r="B76" s="148" t="str">
        <f>'Crisis Indicator Data'!B73</f>
        <v>Socio-political,Conflict,Violence</v>
      </c>
      <c r="C76" s="148" t="str">
        <f>'Crisis Indicator Data'!C73</f>
        <v>MMR001</v>
      </c>
      <c r="D76" s="148" t="str">
        <f>'Crisis Indicator Data'!D73</f>
        <v>Myanmar</v>
      </c>
      <c r="E76" s="148" t="str">
        <f>'Crisis Indicator Data'!E73</f>
        <v>MMR</v>
      </c>
      <c r="F76" s="157">
        <f>IF('Crisis Indicator Data'!Q73="x","x",('Crisis Indicator Data'!Q73/1000000))</f>
        <v>1.1000000000000001</v>
      </c>
      <c r="G76" s="157">
        <f>IF('Crisis Indicator Data'!R73="x","x",('Crisis Indicator Data'!R73/1000000))</f>
        <v>37.338000000000001</v>
      </c>
      <c r="H76" s="157">
        <f>IF('Crisis Indicator Data'!S73="x","x",('Crisis Indicator Data'!S73/1000000))</f>
        <v>12.849</v>
      </c>
      <c r="I76" s="157">
        <f>IF('Crisis Indicator Data'!T73="x","x",('Crisis Indicator Data'!T73/1000000))</f>
        <v>4.4569999999999999</v>
      </c>
      <c r="J76" s="157">
        <f>IF('Crisis Indicator Data'!U73="x","x",('Crisis Indicator Data'!U73/1000000))</f>
        <v>0</v>
      </c>
      <c r="K76" s="244">
        <f t="shared" si="6"/>
        <v>5</v>
      </c>
      <c r="L76" s="143">
        <f>IF(F76="x","x",(F76*1000000/VLOOKUP($C76,'Crisis Indicator Data'!$C$3:$H$198,5,FALSE)))</f>
        <v>1.9733065442020668E-2</v>
      </c>
      <c r="M76" s="143">
        <f>IF(G76="x","x",(G76*1000000/VLOOKUP($C76,'Crisis Indicator Data'!$C$3:$H$198,5,FALSE)))</f>
        <v>0.66981199770378874</v>
      </c>
      <c r="N76" s="143">
        <f>IF(H76="x","x",(H76*1000000/VLOOKUP($C76,'Crisis Indicator Data'!$C$3:$H$198,5,FALSE)))</f>
        <v>0.23050014351320322</v>
      </c>
      <c r="O76" s="143">
        <f>IF(I76="x","x",(I76*1000000/VLOOKUP($C76,'Crisis Indicator Data'!$C$3:$H$198,5,FALSE)))</f>
        <v>7.9954793340987373E-2</v>
      </c>
      <c r="P76" s="143">
        <f>IF(J76="x","x",(J76*1000000/VLOOKUP($C76,'Crisis Indicator Data'!$C$3:$H$198,5,FALSE)))</f>
        <v>0</v>
      </c>
      <c r="Q76" s="238">
        <f t="shared" si="7"/>
        <v>4</v>
      </c>
      <c r="R76" s="238">
        <f t="shared" si="8"/>
        <v>4.5</v>
      </c>
    </row>
    <row r="77" spans="1:18" x14ac:dyDescent="0.25">
      <c r="A77" s="147" t="str">
        <f>'Crisis Indicator Data'!A74</f>
        <v>Rakhine Conflict</v>
      </c>
      <c r="B77" s="148" t="str">
        <f>'Crisis Indicator Data'!B74</f>
        <v>Conflict</v>
      </c>
      <c r="C77" s="148" t="str">
        <f>'Crisis Indicator Data'!C74</f>
        <v>MMR002</v>
      </c>
      <c r="D77" s="148" t="str">
        <f>'Crisis Indicator Data'!D74</f>
        <v>Myanmar</v>
      </c>
      <c r="E77" s="148" t="str">
        <f>'Crisis Indicator Data'!E74</f>
        <v>MMR</v>
      </c>
      <c r="F77" s="157">
        <f>IF('Crisis Indicator Data'!Q74="x","x",('Crisis Indicator Data'!Q74/1000000))</f>
        <v>0</v>
      </c>
      <c r="G77" s="157">
        <f>IF('Crisis Indicator Data'!R74="x","x",('Crisis Indicator Data'!R74/1000000))</f>
        <v>1.8</v>
      </c>
      <c r="H77" s="157">
        <f>IF('Crisis Indicator Data'!S74="x","x",('Crisis Indicator Data'!S74/1000000))</f>
        <v>0.434</v>
      </c>
      <c r="I77" s="157">
        <f>IF('Crisis Indicator Data'!T74="x","x",('Crisis Indicator Data'!T74/1000000))</f>
        <v>1.238</v>
      </c>
      <c r="J77" s="157">
        <f>IF('Crisis Indicator Data'!U74="x","x",('Crisis Indicator Data'!U74/1000000))</f>
        <v>0</v>
      </c>
      <c r="K77" s="244">
        <f t="shared" si="6"/>
        <v>3.7</v>
      </c>
      <c r="L77" s="143">
        <f>IF(F77="x","x",(F77*1000000/VLOOKUP($C77,'Crisis Indicator Data'!$C$3:$H$198,5,FALSE)))</f>
        <v>0</v>
      </c>
      <c r="M77" s="143">
        <f>IF(G77="x","x",(G77*1000000/VLOOKUP($C77,'Crisis Indicator Data'!$C$3:$H$198,5,FALSE)))</f>
        <v>0.51843317972350234</v>
      </c>
      <c r="N77" s="143">
        <f>IF(H77="x","x",(H77*1000000/VLOOKUP($C77,'Crisis Indicator Data'!$C$3:$H$198,5,FALSE)))</f>
        <v>0.125</v>
      </c>
      <c r="O77" s="143">
        <f>IF(I77="x","x",(I77*1000000/VLOOKUP($C77,'Crisis Indicator Data'!$C$3:$H$198,5,FALSE)))</f>
        <v>0.35656682027649772</v>
      </c>
      <c r="P77" s="143">
        <f>IF(J77="x","x",(J77*1000000/VLOOKUP($C77,'Crisis Indicator Data'!$C$3:$H$198,5,FALSE)))</f>
        <v>0</v>
      </c>
      <c r="Q77" s="238">
        <f t="shared" si="7"/>
        <v>4</v>
      </c>
      <c r="R77" s="238">
        <f t="shared" si="8"/>
        <v>3.85</v>
      </c>
    </row>
    <row r="78" spans="1:18" x14ac:dyDescent="0.25">
      <c r="A78" s="147" t="str">
        <f>'Crisis Indicator Data'!A75</f>
        <v>Kachin and Shan Conflict</v>
      </c>
      <c r="B78" s="148" t="str">
        <f>'Crisis Indicator Data'!B75</f>
        <v>Conflict</v>
      </c>
      <c r="C78" s="148" t="str">
        <f>'Crisis Indicator Data'!C75</f>
        <v>MMR003</v>
      </c>
      <c r="D78" s="148" t="str">
        <f>'Crisis Indicator Data'!D75</f>
        <v>Myanmar</v>
      </c>
      <c r="E78" s="148" t="str">
        <f>'Crisis Indicator Data'!E75</f>
        <v>MMR</v>
      </c>
      <c r="F78" s="157">
        <f>IF('Crisis Indicator Data'!Q75="x","x",('Crisis Indicator Data'!Q75/1000000))</f>
        <v>0</v>
      </c>
      <c r="G78" s="157">
        <f>IF('Crisis Indicator Data'!R75="x","x",('Crisis Indicator Data'!R75/1000000))</f>
        <v>3.4</v>
      </c>
      <c r="H78" s="157">
        <f>IF('Crisis Indicator Data'!S75="x","x",('Crisis Indicator Data'!S75/1000000))</f>
        <v>1.165</v>
      </c>
      <c r="I78" s="157">
        <f>IF('Crisis Indicator Data'!T75="x","x",('Crisis Indicator Data'!T75/1000000))</f>
        <v>0.308</v>
      </c>
      <c r="J78" s="157">
        <f>IF('Crisis Indicator Data'!U75="x","x",('Crisis Indicator Data'!U75/1000000))</f>
        <v>0</v>
      </c>
      <c r="K78" s="244">
        <f t="shared" si="6"/>
        <v>3.6</v>
      </c>
      <c r="L78" s="143">
        <f>IF(F78="x","x",(F78*1000000/VLOOKUP($C78,'Crisis Indicator Data'!$C$3:$H$198,5,FALSE)))</f>
        <v>0</v>
      </c>
      <c r="M78" s="143">
        <f>IF(G78="x","x",(G78*1000000/VLOOKUP($C78,'Crisis Indicator Data'!$C$3:$H$198,5,FALSE)))</f>
        <v>0.69772214241740205</v>
      </c>
      <c r="N78" s="143">
        <f>IF(H78="x","x",(H78*1000000/VLOOKUP($C78,'Crisis Indicator Data'!$C$3:$H$198,5,FALSE)))</f>
        <v>0.2390724399753745</v>
      </c>
      <c r="O78" s="143">
        <f>IF(I78="x","x",(I78*1000000/VLOOKUP($C78,'Crisis Indicator Data'!$C$3:$H$198,5,FALSE)))</f>
        <v>6.320541760722348E-2</v>
      </c>
      <c r="P78" s="143">
        <f>IF(J78="x","x",(J78*1000000/VLOOKUP($C78,'Crisis Indicator Data'!$C$3:$H$198,5,FALSE)))</f>
        <v>0</v>
      </c>
      <c r="Q78" s="238">
        <f t="shared" si="7"/>
        <v>4</v>
      </c>
      <c r="R78" s="238">
        <f t="shared" si="8"/>
        <v>3.8</v>
      </c>
    </row>
    <row r="79" spans="1:18" x14ac:dyDescent="0.25">
      <c r="A79" s="147" t="str">
        <f>'Crisis Indicator Data'!A76</f>
        <v>Post-coup conflict in Myanmar</v>
      </c>
      <c r="B79" s="148" t="str">
        <f>'Crisis Indicator Data'!B76</f>
        <v>Violence,Socio-political,Conflict</v>
      </c>
      <c r="C79" s="148" t="str">
        <f>'Crisis Indicator Data'!C76</f>
        <v>MMR004</v>
      </c>
      <c r="D79" s="148" t="str">
        <f>'Crisis Indicator Data'!D76</f>
        <v>Myanmar</v>
      </c>
      <c r="E79" s="148" t="str">
        <f>'Crisis Indicator Data'!E76</f>
        <v>MMR</v>
      </c>
      <c r="F79" s="157">
        <f>IF('Crisis Indicator Data'!Q76="x","x",('Crisis Indicator Data'!Q76/1000000))</f>
        <v>1.1000000000000001</v>
      </c>
      <c r="G79" s="157">
        <f>IF('Crisis Indicator Data'!R76="x","x",('Crisis Indicator Data'!R76/1000000))</f>
        <v>32.137999999999998</v>
      </c>
      <c r="H79" s="157">
        <f>IF('Crisis Indicator Data'!S76="x","x",('Crisis Indicator Data'!S76/1000000))</f>
        <v>11.25</v>
      </c>
      <c r="I79" s="157">
        <f>IF('Crisis Indicator Data'!T76="x","x",('Crisis Indicator Data'!T76/1000000))</f>
        <v>2.911</v>
      </c>
      <c r="J79" s="157">
        <f>IF('Crisis Indicator Data'!U76="x","x",('Crisis Indicator Data'!U76/1000000))</f>
        <v>0</v>
      </c>
      <c r="K79" s="244">
        <f t="shared" si="6"/>
        <v>5</v>
      </c>
      <c r="L79" s="143">
        <f>IF(F79="x","x",(F79*1000000/VLOOKUP($C79,'Crisis Indicator Data'!$C$3:$H$198,5,FALSE)))</f>
        <v>2.3207240659085634E-2</v>
      </c>
      <c r="M79" s="143">
        <f>IF(G79="x","x",(G79*1000000/VLOOKUP($C79,'Crisis Indicator Data'!$C$3:$H$198,5,FALSE)))</f>
        <v>0.67803118209244917</v>
      </c>
      <c r="N79" s="143">
        <f>IF(H79="x","x",(H79*1000000/VLOOKUP($C79,'Crisis Indicator Data'!$C$3:$H$198,5,FALSE)))</f>
        <v>0.23734677946792127</v>
      </c>
      <c r="O79" s="143">
        <f>IF(I79="x","x",(I79*1000000/VLOOKUP($C79,'Crisis Indicator Data'!$C$3:$H$198,5,FALSE)))</f>
        <v>6.1414797780543894E-2</v>
      </c>
      <c r="P79" s="143">
        <f>IF(J79="x","x",(J79*1000000/VLOOKUP($C79,'Crisis Indicator Data'!$C$3:$H$198,5,FALSE)))</f>
        <v>0</v>
      </c>
      <c r="Q79" s="238">
        <f t="shared" si="7"/>
        <v>4</v>
      </c>
      <c r="R79" s="238">
        <f t="shared" si="8"/>
        <v>4.5</v>
      </c>
    </row>
    <row r="80" spans="1:18" x14ac:dyDescent="0.25">
      <c r="A80" s="147" t="str">
        <f>'Crisis Indicator Data'!A77</f>
        <v>Multiple Crises in Mozambique</v>
      </c>
      <c r="B80" s="148" t="str">
        <f>'Crisis Indicator Data'!B77</f>
        <v>Conflict,Displacement,Cyclone</v>
      </c>
      <c r="C80" s="148" t="str">
        <f>'Crisis Indicator Data'!C77</f>
        <v>MOZ001</v>
      </c>
      <c r="D80" s="148" t="str">
        <f>'Crisis Indicator Data'!D77</f>
        <v>Mozambique</v>
      </c>
      <c r="E80" s="148" t="str">
        <f>'Crisis Indicator Data'!E77</f>
        <v>MOZ</v>
      </c>
      <c r="F80" s="157">
        <f>IF('Crisis Indicator Data'!Q77="x","x",('Crisis Indicator Data'!Q77/1000000))</f>
        <v>17.13</v>
      </c>
      <c r="G80" s="157">
        <f>IF('Crisis Indicator Data'!R77="x","x",('Crisis Indicator Data'!R77/1000000))</f>
        <v>8.9410000000000007</v>
      </c>
      <c r="H80" s="157">
        <f>IF('Crisis Indicator Data'!S77="x","x",('Crisis Indicator Data'!S77/1000000))</f>
        <v>2.2970000000000002</v>
      </c>
      <c r="I80" s="157">
        <f>IF('Crisis Indicator Data'!T77="x","x",('Crisis Indicator Data'!T77/1000000))</f>
        <v>0</v>
      </c>
      <c r="J80" s="157">
        <f>IF('Crisis Indicator Data'!U77="x","x",('Crisis Indicator Data'!U77/1000000))</f>
        <v>0</v>
      </c>
      <c r="K80" s="244">
        <f t="shared" si="6"/>
        <v>3.9</v>
      </c>
      <c r="L80" s="143">
        <f>IF(F80="x","x",(F80*1000000/VLOOKUP($C80,'Crisis Indicator Data'!$C$3:$H$198,5,FALSE)))</f>
        <v>0.60384940778341789</v>
      </c>
      <c r="M80" s="143">
        <f>IF(G80="x","x",(G80*1000000/VLOOKUP($C80,'Crisis Indicator Data'!$C$3:$H$198,5,FALSE)))</f>
        <v>0.31517907501410042</v>
      </c>
      <c r="N80" s="143">
        <f>IF(H80="x","x",(H80*1000000/VLOOKUP($C80,'Crisis Indicator Data'!$C$3:$H$198,5,FALSE)))</f>
        <v>8.0971517202481663E-2</v>
      </c>
      <c r="O80" s="143">
        <f>IF(I80="x","x",(I80*1000000/VLOOKUP($C80,'Crisis Indicator Data'!$C$3:$H$198,5,FALSE)))</f>
        <v>0</v>
      </c>
      <c r="P80" s="143">
        <f>IF(J80="x","x",(J80*1000000/VLOOKUP($C80,'Crisis Indicator Data'!$C$3:$H$198,5,FALSE)))</f>
        <v>0</v>
      </c>
      <c r="Q80" s="238">
        <f t="shared" si="7"/>
        <v>3</v>
      </c>
      <c r="R80" s="238">
        <f t="shared" si="8"/>
        <v>3.45</v>
      </c>
    </row>
    <row r="81" spans="1:18" x14ac:dyDescent="0.25">
      <c r="A81" s="147" t="str">
        <f>'Crisis Indicator Data'!A78</f>
        <v>Cabo Delgado Islamist Insurgency</v>
      </c>
      <c r="B81" s="148" t="str">
        <f>'Crisis Indicator Data'!B78</f>
        <v>Conflict,Displacement</v>
      </c>
      <c r="C81" s="148" t="str">
        <f>'Crisis Indicator Data'!C78</f>
        <v>MOZ004</v>
      </c>
      <c r="D81" s="148" t="str">
        <f>'Crisis Indicator Data'!D78</f>
        <v>Mozambique</v>
      </c>
      <c r="E81" s="148" t="str">
        <f>'Crisis Indicator Data'!E78</f>
        <v>MOZ</v>
      </c>
      <c r="F81" s="157">
        <f>IF('Crisis Indicator Data'!Q78="x","x",('Crisis Indicator Data'!Q78/1000000))</f>
        <v>0</v>
      </c>
      <c r="G81" s="157">
        <f>IF('Crisis Indicator Data'!R78="x","x",('Crisis Indicator Data'!R78/1000000))</f>
        <v>8.702</v>
      </c>
      <c r="H81" s="157">
        <f>IF('Crisis Indicator Data'!S78="x","x",('Crisis Indicator Data'!S78/1000000))</f>
        <v>1.6</v>
      </c>
      <c r="I81" s="157">
        <f>IF('Crisis Indicator Data'!T78="x","x",('Crisis Indicator Data'!T78/1000000))</f>
        <v>0</v>
      </c>
      <c r="J81" s="157">
        <f>IF('Crisis Indicator Data'!U78="x","x",('Crisis Indicator Data'!U78/1000000))</f>
        <v>0</v>
      </c>
      <c r="K81" s="244">
        <f t="shared" si="6"/>
        <v>3.7</v>
      </c>
      <c r="L81" s="143">
        <f>IF(F81="x","x",(F81*1000000/VLOOKUP($C81,'Crisis Indicator Data'!$C$3:$H$198,5,FALSE)))</f>
        <v>0</v>
      </c>
      <c r="M81" s="143">
        <f>IF(G81="x","x",(G81*1000000/VLOOKUP($C81,'Crisis Indicator Data'!$C$3:$H$198,5,FALSE)))</f>
        <v>0.84469035138808002</v>
      </c>
      <c r="N81" s="143">
        <f>IF(H81="x","x",(H81*1000000/VLOOKUP($C81,'Crisis Indicator Data'!$C$3:$H$198,5,FALSE)))</f>
        <v>0.15530964861192001</v>
      </c>
      <c r="O81" s="143">
        <f>IF(I81="x","x",(I81*1000000/VLOOKUP($C81,'Crisis Indicator Data'!$C$3:$H$198,5,FALSE)))</f>
        <v>0</v>
      </c>
      <c r="P81" s="143">
        <f>IF(J81="x","x",(J81*1000000/VLOOKUP($C81,'Crisis Indicator Data'!$C$3:$H$198,5,FALSE)))</f>
        <v>0</v>
      </c>
      <c r="Q81" s="238">
        <f t="shared" si="7"/>
        <v>3</v>
      </c>
      <c r="R81" s="238">
        <f t="shared" si="8"/>
        <v>3.35</v>
      </c>
    </row>
    <row r="82" spans="1:18" x14ac:dyDescent="0.25">
      <c r="A82" s="147" t="str">
        <f>'Crisis Indicator Data'!A79</f>
        <v>Refugees from Mali in Mauritania</v>
      </c>
      <c r="B82" s="148" t="str">
        <f>'Crisis Indicator Data'!B79</f>
        <v>Displacement</v>
      </c>
      <c r="C82" s="148" t="str">
        <f>'Crisis Indicator Data'!C79</f>
        <v>MRT002</v>
      </c>
      <c r="D82" s="148" t="str">
        <f>'Crisis Indicator Data'!D79</f>
        <v>Mauritania</v>
      </c>
      <c r="E82" s="148" t="str">
        <f>'Crisis Indicator Data'!E79</f>
        <v>MRT</v>
      </c>
      <c r="F82" s="157">
        <f>IF('Crisis Indicator Data'!Q79="x","x",('Crisis Indicator Data'!Q79/1000000))</f>
        <v>0</v>
      </c>
      <c r="G82" s="157">
        <f>IF('Crisis Indicator Data'!R79="x","x",('Crisis Indicator Data'!R79/1000000))</f>
        <v>1.415</v>
      </c>
      <c r="H82" s="157">
        <f>IF('Crisis Indicator Data'!S79="x","x",('Crisis Indicator Data'!S79/1000000))</f>
        <v>9.8000000000000004E-2</v>
      </c>
      <c r="I82" s="157">
        <f>IF('Crisis Indicator Data'!T79="x","x",('Crisis Indicator Data'!T79/1000000))</f>
        <v>0</v>
      </c>
      <c r="J82" s="157">
        <f>IF('Crisis Indicator Data'!U79="x","x",('Crisis Indicator Data'!U79/1000000))</f>
        <v>0</v>
      </c>
      <c r="K82" s="244">
        <f t="shared" si="6"/>
        <v>1.7</v>
      </c>
      <c r="L82" s="143">
        <f>IF(F82="x","x",(F82*1000000/VLOOKUP($C82,'Crisis Indicator Data'!$C$3:$H$198,5,FALSE)))</f>
        <v>0</v>
      </c>
      <c r="M82" s="143">
        <f>IF(G82="x","x",(G82*1000000/VLOOKUP($C82,'Crisis Indicator Data'!$C$3:$H$198,5,FALSE)))</f>
        <v>0.93522802379378722</v>
      </c>
      <c r="N82" s="143">
        <f>IF(H82="x","x",(H82*1000000/VLOOKUP($C82,'Crisis Indicator Data'!$C$3:$H$198,5,FALSE)))</f>
        <v>6.477197620621282E-2</v>
      </c>
      <c r="O82" s="143">
        <f>IF(I82="x","x",(I82*1000000/VLOOKUP($C82,'Crisis Indicator Data'!$C$3:$H$198,5,FALSE)))</f>
        <v>0</v>
      </c>
      <c r="P82" s="143">
        <f>IF(J82="x","x",(J82*1000000/VLOOKUP($C82,'Crisis Indicator Data'!$C$3:$H$198,5,FALSE)))</f>
        <v>0</v>
      </c>
      <c r="Q82" s="238">
        <f t="shared" si="7"/>
        <v>3</v>
      </c>
      <c r="R82" s="238">
        <f t="shared" si="8"/>
        <v>2.35</v>
      </c>
    </row>
    <row r="83" spans="1:18" x14ac:dyDescent="0.25">
      <c r="A83" s="147" t="str">
        <f>'Crisis Indicator Data'!A80</f>
        <v>Food Security in Mauritania</v>
      </c>
      <c r="B83" s="148" t="str">
        <f>'Crisis Indicator Data'!B80</f>
        <v>Drought,Floods</v>
      </c>
      <c r="C83" s="148" t="str">
        <f>'Crisis Indicator Data'!C80</f>
        <v>MRT003</v>
      </c>
      <c r="D83" s="148" t="str">
        <f>'Crisis Indicator Data'!D80</f>
        <v>Mauritania</v>
      </c>
      <c r="E83" s="148" t="str">
        <f>'Crisis Indicator Data'!E80</f>
        <v>MRT</v>
      </c>
      <c r="F83" s="157">
        <f>IF('Crisis Indicator Data'!Q80="x","x",('Crisis Indicator Data'!Q80/1000000))</f>
        <v>2.5779999999999998</v>
      </c>
      <c r="G83" s="157">
        <f>IF('Crisis Indicator Data'!R80="x","x",('Crisis Indicator Data'!R80/1000000))</f>
        <v>1.099</v>
      </c>
      <c r="H83" s="157">
        <f>IF('Crisis Indicator Data'!S80="x","x",('Crisis Indicator Data'!S80/1000000))</f>
        <v>0.58799999999999997</v>
      </c>
      <c r="I83" s="157">
        <f>IF('Crisis Indicator Data'!T80="x","x",('Crisis Indicator Data'!T80/1000000))</f>
        <v>0.106</v>
      </c>
      <c r="J83" s="157">
        <f>IF('Crisis Indicator Data'!U80="x","x",('Crisis Indicator Data'!U80/1000000))</f>
        <v>0</v>
      </c>
      <c r="K83" s="244">
        <f t="shared" si="6"/>
        <v>3.1</v>
      </c>
      <c r="L83" s="143">
        <f>IF(F83="x","x",(F83*1000000/VLOOKUP($C83,'Crisis Indicator Data'!$C$3:$H$198,5,FALSE)))</f>
        <v>0.58979638526652944</v>
      </c>
      <c r="M83" s="143">
        <f>IF(G83="x","x",(G83*1000000/VLOOKUP($C83,'Crisis Indicator Data'!$C$3:$H$198,5,FALSE)))</f>
        <v>0.25142987874628231</v>
      </c>
      <c r="N83" s="143">
        <f>IF(H83="x","x",(H83*1000000/VLOOKUP($C83,'Crisis Indicator Data'!$C$3:$H$198,5,FALSE)))</f>
        <v>0.13452299245024021</v>
      </c>
      <c r="O83" s="143">
        <f>IF(I83="x","x",(I83*1000000/VLOOKUP($C83,'Crisis Indicator Data'!$C$3:$H$198,5,FALSE)))</f>
        <v>2.4250743536948068E-2</v>
      </c>
      <c r="P83" s="143">
        <f>IF(J83="x","x",(J83*1000000/VLOOKUP($C83,'Crisis Indicator Data'!$C$3:$H$198,5,FALSE)))</f>
        <v>0</v>
      </c>
      <c r="Q83" s="238">
        <f t="shared" si="7"/>
        <v>3</v>
      </c>
      <c r="R83" s="238">
        <f t="shared" si="8"/>
        <v>3.05</v>
      </c>
    </row>
    <row r="84" spans="1:18" x14ac:dyDescent="0.25">
      <c r="A84" s="147" t="str">
        <f>'Crisis Indicator Data'!A81</f>
        <v>Complex crisis in Malawi</v>
      </c>
      <c r="B84" s="148" t="str">
        <f>'Crisis Indicator Data'!B81</f>
        <v>Drought,Socio-political,Cyclone</v>
      </c>
      <c r="C84" s="148" t="str">
        <f>'Crisis Indicator Data'!C81</f>
        <v>MWI002</v>
      </c>
      <c r="D84" s="148" t="str">
        <f>'Crisis Indicator Data'!D81</f>
        <v>Malawi</v>
      </c>
      <c r="E84" s="148" t="str">
        <f>'Crisis Indicator Data'!E81</f>
        <v>MWI</v>
      </c>
      <c r="F84" s="157">
        <f>IF('Crisis Indicator Data'!Q81="x","x",('Crisis Indicator Data'!Q81/1000000))</f>
        <v>8.452</v>
      </c>
      <c r="G84" s="157">
        <f>IF('Crisis Indicator Data'!R81="x","x",('Crisis Indicator Data'!R81/1000000))</f>
        <v>6.9459999999999997</v>
      </c>
      <c r="H84" s="157">
        <f>IF('Crisis Indicator Data'!S81="x","x",('Crisis Indicator Data'!S81/1000000))</f>
        <v>4.5019999999999998</v>
      </c>
      <c r="I84" s="157">
        <f>IF('Crisis Indicator Data'!T81="x","x",('Crisis Indicator Data'!T81/1000000))</f>
        <v>0</v>
      </c>
      <c r="J84" s="157">
        <f>IF('Crisis Indicator Data'!U81="x","x",('Crisis Indicator Data'!U81/1000000))</f>
        <v>0</v>
      </c>
      <c r="K84" s="244">
        <f t="shared" si="6"/>
        <v>4.4000000000000004</v>
      </c>
      <c r="L84" s="143">
        <f>IF(F84="x","x",(F84*1000000/VLOOKUP($C84,'Crisis Indicator Data'!$C$3:$H$198,5,FALSE)))</f>
        <v>0.42472361809045228</v>
      </c>
      <c r="M84" s="143">
        <f>IF(G84="x","x",(G84*1000000/VLOOKUP($C84,'Crisis Indicator Data'!$C$3:$H$198,5,FALSE)))</f>
        <v>0.34904522613065325</v>
      </c>
      <c r="N84" s="143">
        <f>IF(H84="x","x",(H84*1000000/VLOOKUP($C84,'Crisis Indicator Data'!$C$3:$H$198,5,FALSE)))</f>
        <v>0.22623115577889447</v>
      </c>
      <c r="O84" s="143">
        <f>IF(I84="x","x",(I84*1000000/VLOOKUP($C84,'Crisis Indicator Data'!$C$3:$H$198,5,FALSE)))</f>
        <v>0</v>
      </c>
      <c r="P84" s="143">
        <f>IF(J84="x","x",(J84*1000000/VLOOKUP($C84,'Crisis Indicator Data'!$C$3:$H$198,5,FALSE)))</f>
        <v>0</v>
      </c>
      <c r="Q84" s="238">
        <f t="shared" si="7"/>
        <v>3</v>
      </c>
      <c r="R84" s="238">
        <f t="shared" si="8"/>
        <v>3.7</v>
      </c>
    </row>
    <row r="85" spans="1:18" x14ac:dyDescent="0.25">
      <c r="A85" s="147" t="str">
        <f>'Crisis Indicator Data'!A82</f>
        <v>International Refugees in Malaysia</v>
      </c>
      <c r="B85" s="148" t="str">
        <f>'Crisis Indicator Data'!B82</f>
        <v>Displacement</v>
      </c>
      <c r="C85" s="148" t="str">
        <f>'Crisis Indicator Data'!C82</f>
        <v>MYS001</v>
      </c>
      <c r="D85" s="148" t="str">
        <f>'Crisis Indicator Data'!D82</f>
        <v>Malaysia</v>
      </c>
      <c r="E85" s="148" t="str">
        <f>'Crisis Indicator Data'!E82</f>
        <v>MYS</v>
      </c>
      <c r="F85" s="157">
        <f>IF('Crisis Indicator Data'!Q82="x","x",('Crisis Indicator Data'!Q82/1000000))</f>
        <v>0</v>
      </c>
      <c r="G85" s="157">
        <f>IF('Crisis Indicator Data'!R82="x","x",('Crisis Indicator Data'!R82/1000000))</f>
        <v>9.907</v>
      </c>
      <c r="H85" s="157">
        <f>IF('Crisis Indicator Data'!S82="x","x",('Crisis Indicator Data'!S82/1000000))</f>
        <v>0.183</v>
      </c>
      <c r="I85" s="157">
        <f>IF('Crisis Indicator Data'!T82="x","x",('Crisis Indicator Data'!T82/1000000))</f>
        <v>0</v>
      </c>
      <c r="J85" s="157">
        <f>IF('Crisis Indicator Data'!U82="x","x",('Crisis Indicator Data'!U82/1000000))</f>
        <v>0</v>
      </c>
      <c r="K85" s="244">
        <f t="shared" si="6"/>
        <v>2.1</v>
      </c>
      <c r="L85" s="143">
        <f>IF(F85="x","x",(F85*1000000/VLOOKUP($C85,'Crisis Indicator Data'!$C$3:$H$198,5,FALSE)))</f>
        <v>0</v>
      </c>
      <c r="M85" s="143">
        <f>IF(G85="x","x",(G85*1000000/VLOOKUP($C85,'Crisis Indicator Data'!$C$3:$H$198,5,FALSE)))</f>
        <v>0.98186323092170469</v>
      </c>
      <c r="N85" s="143">
        <f>IF(H85="x","x",(H85*1000000/VLOOKUP($C85,'Crisis Indicator Data'!$C$3:$H$198,5,FALSE)))</f>
        <v>1.8136769078295343E-2</v>
      </c>
      <c r="O85" s="143">
        <f>IF(I85="x","x",(I85*1000000/VLOOKUP($C85,'Crisis Indicator Data'!$C$3:$H$198,5,FALSE)))</f>
        <v>0</v>
      </c>
      <c r="P85" s="143">
        <f>IF(J85="x","x",(J85*1000000/VLOOKUP($C85,'Crisis Indicator Data'!$C$3:$H$198,5,FALSE)))</f>
        <v>0</v>
      </c>
      <c r="Q85" s="238">
        <f t="shared" si="7"/>
        <v>2</v>
      </c>
      <c r="R85" s="238">
        <f t="shared" si="8"/>
        <v>2.0499999999999998</v>
      </c>
    </row>
    <row r="86" spans="1:18" x14ac:dyDescent="0.25">
      <c r="A86" s="147" t="str">
        <f>'Crisis Indicator Data'!A83</f>
        <v>Food Security Crisis in Namibia</v>
      </c>
      <c r="B86" s="148" t="str">
        <f>'Crisis Indicator Data'!B83</f>
        <v>Drought</v>
      </c>
      <c r="C86" s="148" t="str">
        <f>'Crisis Indicator Data'!C83</f>
        <v>NAM002</v>
      </c>
      <c r="D86" s="148" t="str">
        <f>'Crisis Indicator Data'!D83</f>
        <v>Namibia</v>
      </c>
      <c r="E86" s="148" t="str">
        <f>'Crisis Indicator Data'!E83</f>
        <v>NAM</v>
      </c>
      <c r="F86" s="157">
        <f>IF('Crisis Indicator Data'!Q83="x","x",('Crisis Indicator Data'!Q83/1000000))</f>
        <v>0.96399999999999997</v>
      </c>
      <c r="G86" s="157">
        <f>IF('Crisis Indicator Data'!R83="x","x",('Crisis Indicator Data'!R83/1000000))</f>
        <v>0.83599999999999997</v>
      </c>
      <c r="H86" s="157">
        <f>IF('Crisis Indicator Data'!S83="x","x",('Crisis Indicator Data'!S83/1000000))</f>
        <v>0.63200000000000001</v>
      </c>
      <c r="I86" s="157">
        <f>IF('Crisis Indicator Data'!T83="x","x",('Crisis Indicator Data'!T83/1000000))</f>
        <v>0.11899999999999999</v>
      </c>
      <c r="J86" s="157">
        <f>IF('Crisis Indicator Data'!U83="x","x",('Crisis Indicator Data'!U83/1000000))</f>
        <v>0</v>
      </c>
      <c r="K86" s="244">
        <f t="shared" si="6"/>
        <v>3.1</v>
      </c>
      <c r="L86" s="143">
        <f>IF(F86="x","x",(F86*1000000/VLOOKUP($C86,'Crisis Indicator Data'!$C$3:$H$198,5,FALSE)))</f>
        <v>0.37789102312818501</v>
      </c>
      <c r="M86" s="143">
        <f>IF(G86="x","x",(G86*1000000/VLOOKUP($C86,'Crisis Indicator Data'!$C$3:$H$198,5,FALSE)))</f>
        <v>0.32771462171697374</v>
      </c>
      <c r="N86" s="143">
        <f>IF(H86="x","x",(H86*1000000/VLOOKUP($C86,'Crisis Indicator Data'!$C$3:$H$198,5,FALSE)))</f>
        <v>0.24774598196785574</v>
      </c>
      <c r="O86" s="143">
        <f>IF(I86="x","x",(I86*1000000/VLOOKUP($C86,'Crisis Indicator Data'!$C$3:$H$198,5,FALSE)))</f>
        <v>4.6648373186985496E-2</v>
      </c>
      <c r="P86" s="143">
        <f>IF(J86="x","x",(J86*1000000/VLOOKUP($C86,'Crisis Indicator Data'!$C$3:$H$198,5,FALSE)))</f>
        <v>0</v>
      </c>
      <c r="Q86" s="238">
        <f t="shared" si="7"/>
        <v>3</v>
      </c>
      <c r="R86" s="238">
        <f t="shared" si="8"/>
        <v>3.05</v>
      </c>
    </row>
    <row r="87" spans="1:18" x14ac:dyDescent="0.25">
      <c r="A87" s="147" t="str">
        <f>'Crisis Indicator Data'!A84</f>
        <v>Multiple crises in Niger</v>
      </c>
      <c r="B87" s="148" t="str">
        <f>'Crisis Indicator Data'!B84</f>
        <v>Conflict,Displacement</v>
      </c>
      <c r="C87" s="148" t="str">
        <f>'Crisis Indicator Data'!C84</f>
        <v>NER001</v>
      </c>
      <c r="D87" s="148" t="str">
        <f>'Crisis Indicator Data'!D84</f>
        <v>Niger</v>
      </c>
      <c r="E87" s="148" t="str">
        <f>'Crisis Indicator Data'!E84</f>
        <v>NER</v>
      </c>
      <c r="F87" s="157">
        <f>IF('Crisis Indicator Data'!Q84="x","x",('Crisis Indicator Data'!Q84/1000000))</f>
        <v>21.68</v>
      </c>
      <c r="G87" s="157">
        <f>IF('Crisis Indicator Data'!R84="x","x",('Crisis Indicator Data'!R84/1000000))</f>
        <v>0.85</v>
      </c>
      <c r="H87" s="157">
        <f>IF('Crisis Indicator Data'!S84="x","x",('Crisis Indicator Data'!S84/1000000))</f>
        <v>2.0299999999999998</v>
      </c>
      <c r="I87" s="157">
        <f>IF('Crisis Indicator Data'!T84="x","x",('Crisis Indicator Data'!T84/1000000))</f>
        <v>1.44</v>
      </c>
      <c r="J87" s="157">
        <f>IF('Crisis Indicator Data'!U84="x","x",('Crisis Indicator Data'!U84/1000000))</f>
        <v>0</v>
      </c>
      <c r="K87" s="244">
        <f t="shared" si="6"/>
        <v>4.2</v>
      </c>
      <c r="L87" s="143">
        <f>IF(F87="x","x",(F87*1000000/VLOOKUP($C87,'Crisis Indicator Data'!$C$3:$H$198,5,FALSE)))</f>
        <v>0.83384615384615379</v>
      </c>
      <c r="M87" s="143">
        <f>IF(G87="x","x",(G87*1000000/VLOOKUP($C87,'Crisis Indicator Data'!$C$3:$H$198,5,FALSE)))</f>
        <v>3.2692307692307694E-2</v>
      </c>
      <c r="N87" s="143">
        <f>IF(H87="x","x",(H87*1000000/VLOOKUP($C87,'Crisis Indicator Data'!$C$3:$H$198,5,FALSE)))</f>
        <v>7.8076923076923072E-2</v>
      </c>
      <c r="O87" s="143">
        <f>IF(I87="x","x",(I87*1000000/VLOOKUP($C87,'Crisis Indicator Data'!$C$3:$H$198,5,FALSE)))</f>
        <v>5.5384615384615386E-2</v>
      </c>
      <c r="P87" s="143">
        <f>IF(J87="x","x",(J87*1000000/VLOOKUP($C87,'Crisis Indicator Data'!$C$3:$H$198,5,FALSE)))</f>
        <v>0</v>
      </c>
      <c r="Q87" s="238">
        <f t="shared" si="7"/>
        <v>4</v>
      </c>
      <c r="R87" s="238">
        <f t="shared" si="8"/>
        <v>4.0999999999999996</v>
      </c>
    </row>
    <row r="88" spans="1:18" x14ac:dyDescent="0.25">
      <c r="A88" s="147" t="str">
        <f>'Crisis Indicator Data'!A85</f>
        <v>Boko Haram in Niger</v>
      </c>
      <c r="B88" s="148" t="str">
        <f>'Crisis Indicator Data'!B85</f>
        <v>Conflict</v>
      </c>
      <c r="C88" s="148" t="str">
        <f>'Crisis Indicator Data'!C85</f>
        <v>NER002</v>
      </c>
      <c r="D88" s="148" t="str">
        <f>'Crisis Indicator Data'!D85</f>
        <v>Niger</v>
      </c>
      <c r="E88" s="148" t="str">
        <f>'Crisis Indicator Data'!E85</f>
        <v>NER</v>
      </c>
      <c r="F88" s="157">
        <f>IF('Crisis Indicator Data'!Q85="x","x",('Crisis Indicator Data'!Q85/1000000))</f>
        <v>0</v>
      </c>
      <c r="G88" s="157">
        <f>IF('Crisis Indicator Data'!R85="x","x",('Crisis Indicator Data'!R85/1000000))</f>
        <v>4.8000000000000001E-2</v>
      </c>
      <c r="H88" s="157">
        <f>IF('Crisis Indicator Data'!S85="x","x",('Crisis Indicator Data'!S85/1000000))</f>
        <v>0.58899999999999997</v>
      </c>
      <c r="I88" s="157">
        <f>IF('Crisis Indicator Data'!T85="x","x",('Crisis Indicator Data'!T85/1000000))</f>
        <v>1.4E-2</v>
      </c>
      <c r="J88" s="157">
        <f>IF('Crisis Indicator Data'!U85="x","x",('Crisis Indicator Data'!U85/1000000))</f>
        <v>3.0000000000000001E-3</v>
      </c>
      <c r="K88" s="244">
        <f t="shared" si="6"/>
        <v>3</v>
      </c>
      <c r="L88" s="143">
        <f>IF(F88="x","x",(F88*1000000/VLOOKUP($C88,'Crisis Indicator Data'!$C$3:$H$198,5,FALSE)))</f>
        <v>0</v>
      </c>
      <c r="M88" s="143">
        <f>IF(G88="x","x",(G88*1000000/VLOOKUP($C88,'Crisis Indicator Data'!$C$3:$H$198,5,FALSE)))</f>
        <v>7.3282442748091606E-2</v>
      </c>
      <c r="N88" s="143">
        <f>IF(H88="x","x",(H88*1000000/VLOOKUP($C88,'Crisis Indicator Data'!$C$3:$H$198,5,FALSE)))</f>
        <v>0.89923664122137403</v>
      </c>
      <c r="O88" s="143">
        <f>IF(I88="x","x",(I88*1000000/VLOOKUP($C88,'Crisis Indicator Data'!$C$3:$H$198,5,FALSE)))</f>
        <v>2.1374045801526718E-2</v>
      </c>
      <c r="P88" s="143">
        <f>IF(J88="x","x",(J88*1000000/VLOOKUP($C88,'Crisis Indicator Data'!$C$3:$H$198,5,FALSE)))</f>
        <v>4.5801526717557254E-3</v>
      </c>
      <c r="Q88" s="238">
        <f t="shared" si="7"/>
        <v>3</v>
      </c>
      <c r="R88" s="238">
        <f t="shared" si="8"/>
        <v>3</v>
      </c>
    </row>
    <row r="89" spans="1:18" x14ac:dyDescent="0.25">
      <c r="A89" s="147" t="str">
        <f>'Crisis Indicator Data'!A86</f>
        <v>Mali/Burkina Faso conflict</v>
      </c>
      <c r="B89" s="148" t="str">
        <f>'Crisis Indicator Data'!B86</f>
        <v>Conflict</v>
      </c>
      <c r="C89" s="148" t="str">
        <f>'Crisis Indicator Data'!C86</f>
        <v>NER003</v>
      </c>
      <c r="D89" s="148" t="str">
        <f>'Crisis Indicator Data'!D86</f>
        <v>Niger</v>
      </c>
      <c r="E89" s="148" t="str">
        <f>'Crisis Indicator Data'!E86</f>
        <v>NER</v>
      </c>
      <c r="F89" s="157">
        <f>IF('Crisis Indicator Data'!Q86="x","x",('Crisis Indicator Data'!Q86/1000000))</f>
        <v>3.64</v>
      </c>
      <c r="G89" s="157">
        <f>IF('Crisis Indicator Data'!R86="x","x",('Crisis Indicator Data'!R86/1000000))</f>
        <v>0.45</v>
      </c>
      <c r="H89" s="157">
        <f>IF('Crisis Indicator Data'!S86="x","x",('Crisis Indicator Data'!S86/1000000))</f>
        <v>1.599</v>
      </c>
      <c r="I89" s="157">
        <f>IF('Crisis Indicator Data'!T86="x","x",('Crisis Indicator Data'!T86/1000000))</f>
        <v>0.30399999999999999</v>
      </c>
      <c r="J89" s="157">
        <f>IF('Crisis Indicator Data'!U86="x","x",('Crisis Indicator Data'!U86/1000000))</f>
        <v>5.7000000000000002E-2</v>
      </c>
      <c r="K89" s="244">
        <f t="shared" si="6"/>
        <v>3.8</v>
      </c>
      <c r="L89" s="143">
        <f>IF(F89="x","x",(F89*1000000/VLOOKUP($C89,'Crisis Indicator Data'!$C$3:$H$198,5,FALSE)))</f>
        <v>0.60165289256198351</v>
      </c>
      <c r="M89" s="143">
        <f>IF(G89="x","x",(G89*1000000/VLOOKUP($C89,'Crisis Indicator Data'!$C$3:$H$198,5,FALSE)))</f>
        <v>7.43801652892562E-2</v>
      </c>
      <c r="N89" s="143">
        <f>IF(H89="x","x",(H89*1000000/VLOOKUP($C89,'Crisis Indicator Data'!$C$3:$H$198,5,FALSE)))</f>
        <v>0.26429752066115703</v>
      </c>
      <c r="O89" s="143">
        <f>IF(I89="x","x",(I89*1000000/VLOOKUP($C89,'Crisis Indicator Data'!$C$3:$H$198,5,FALSE)))</f>
        <v>5.0247933884297519E-2</v>
      </c>
      <c r="P89" s="143">
        <f>IF(J89="x","x",(J89*1000000/VLOOKUP($C89,'Crisis Indicator Data'!$C$3:$H$198,5,FALSE)))</f>
        <v>9.4214876033057848E-3</v>
      </c>
      <c r="Q89" s="238">
        <f t="shared" si="7"/>
        <v>4</v>
      </c>
      <c r="R89" s="238">
        <f t="shared" si="8"/>
        <v>3.9</v>
      </c>
    </row>
    <row r="90" spans="1:18" x14ac:dyDescent="0.25">
      <c r="A90" s="147" t="str">
        <f>'Crisis Indicator Data'!A87</f>
        <v>Nigerian Refugees</v>
      </c>
      <c r="B90" s="148" t="str">
        <f>'Crisis Indicator Data'!B87</f>
        <v>Displacement</v>
      </c>
      <c r="C90" s="148" t="str">
        <f>'Crisis Indicator Data'!C87</f>
        <v>NER004</v>
      </c>
      <c r="D90" s="148" t="str">
        <f>'Crisis Indicator Data'!D87</f>
        <v>Niger</v>
      </c>
      <c r="E90" s="148" t="str">
        <f>'Crisis Indicator Data'!E87</f>
        <v>NER</v>
      </c>
      <c r="F90" s="157">
        <f>IF('Crisis Indicator Data'!Q87="x","x",('Crisis Indicator Data'!Q87/1000000))</f>
        <v>3.4020000000000001</v>
      </c>
      <c r="G90" s="157">
        <f>IF('Crisis Indicator Data'!R87="x","x",('Crisis Indicator Data'!R87/1000000))</f>
        <v>0.36799999999999999</v>
      </c>
      <c r="H90" s="157">
        <f>IF('Crisis Indicator Data'!S87="x","x",('Crisis Indicator Data'!S87/1000000))</f>
        <v>0.55100000000000005</v>
      </c>
      <c r="I90" s="157">
        <f>IF('Crisis Indicator Data'!T87="x","x",('Crisis Indicator Data'!T87/1000000))</f>
        <v>3.2000000000000001E-2</v>
      </c>
      <c r="J90" s="157">
        <f>IF('Crisis Indicator Data'!U87="x","x",('Crisis Indicator Data'!U87/1000000))</f>
        <v>6.0000000000000001E-3</v>
      </c>
      <c r="K90" s="244">
        <f t="shared" si="6"/>
        <v>3</v>
      </c>
      <c r="L90" s="143">
        <f>IF(F90="x","x",(F90*1000000/VLOOKUP($C90,'Crisis Indicator Data'!$C$3:$H$198,5,FALSE)))</f>
        <v>0.78045423262216107</v>
      </c>
      <c r="M90" s="143">
        <f>IF(G90="x","x",(G90*1000000/VLOOKUP($C90,'Crisis Indicator Data'!$C$3:$H$198,5,FALSE)))</f>
        <v>8.4423032805689371E-2</v>
      </c>
      <c r="N90" s="143">
        <f>IF(H90="x","x",(H90*1000000/VLOOKUP($C90,'Crisis Indicator Data'!$C$3:$H$198,5,FALSE)))</f>
        <v>0.1264051387933012</v>
      </c>
      <c r="O90" s="143">
        <f>IF(I90="x","x",(I90*1000000/VLOOKUP($C90,'Crisis Indicator Data'!$C$3:$H$198,5,FALSE)))</f>
        <v>7.34113328745125E-3</v>
      </c>
      <c r="P90" s="143">
        <f>IF(J90="x","x",(J90*1000000/VLOOKUP($C90,'Crisis Indicator Data'!$C$3:$H$198,5,FALSE)))</f>
        <v>1.3764624913971094E-3</v>
      </c>
      <c r="Q90" s="238">
        <f t="shared" si="7"/>
        <v>3</v>
      </c>
      <c r="R90" s="238">
        <f t="shared" si="8"/>
        <v>3</v>
      </c>
    </row>
    <row r="91" spans="1:18" x14ac:dyDescent="0.25">
      <c r="A91" s="147" t="str">
        <f>'Crisis Indicator Data'!A88</f>
        <v>Complex crisis in Nigeria</v>
      </c>
      <c r="B91" s="148" t="str">
        <f>'Crisis Indicator Data'!B88</f>
        <v>Conflict,Displacement,Violence</v>
      </c>
      <c r="C91" s="148" t="str">
        <f>'Crisis Indicator Data'!C88</f>
        <v>NGA001</v>
      </c>
      <c r="D91" s="148" t="str">
        <f>'Crisis Indicator Data'!D88</f>
        <v>Nigeria</v>
      </c>
      <c r="E91" s="148" t="str">
        <f>'Crisis Indicator Data'!E88</f>
        <v>NGA</v>
      </c>
      <c r="F91" s="157">
        <f>IF('Crisis Indicator Data'!Q88="x","x",('Crisis Indicator Data'!Q88/1000000))</f>
        <v>193.667</v>
      </c>
      <c r="G91" s="157">
        <f>IF('Crisis Indicator Data'!R88="x","x",('Crisis Indicator Data'!R88/1000000))</f>
        <v>7.6509999999999998</v>
      </c>
      <c r="H91" s="157">
        <f>IF('Crisis Indicator Data'!S88="x","x",('Crisis Indicator Data'!S88/1000000))</f>
        <v>14.766</v>
      </c>
      <c r="I91" s="157">
        <f>IF('Crisis Indicator Data'!T88="x","x",('Crisis Indicator Data'!T88/1000000))</f>
        <v>4.3890000000000002</v>
      </c>
      <c r="J91" s="157">
        <f>IF('Crisis Indicator Data'!U88="x","x",('Crisis Indicator Data'!U88/1000000))</f>
        <v>0</v>
      </c>
      <c r="K91" s="244">
        <f t="shared" si="6"/>
        <v>5</v>
      </c>
      <c r="L91" s="143">
        <f>IF(F91="x","x",(F91*1000000/VLOOKUP($C91,'Crisis Indicator Data'!$C$3:$H$198,5,FALSE)))</f>
        <v>0.8784159511595524</v>
      </c>
      <c r="M91" s="143">
        <f>IF(G91="x","x",(G91*1000000/VLOOKUP($C91,'Crisis Indicator Data'!$C$3:$H$198,5,FALSE)))</f>
        <v>3.4702662003964206E-2</v>
      </c>
      <c r="N91" s="143">
        <f>IF(H91="x","x",(H91*1000000/VLOOKUP($C91,'Crisis Indicator Data'!$C$3:$H$198,5,FALSE)))</f>
        <v>6.6974187315453598E-2</v>
      </c>
      <c r="O91" s="143">
        <f>IF(I91="x","x",(I91*1000000/VLOOKUP($C91,'Crisis Indicator Data'!$C$3:$H$198,5,FALSE)))</f>
        <v>1.9907199521029786E-2</v>
      </c>
      <c r="P91" s="143">
        <f>IF(J91="x","x",(J91*1000000/VLOOKUP($C91,'Crisis Indicator Data'!$C$3:$H$198,5,FALSE)))</f>
        <v>0</v>
      </c>
      <c r="Q91" s="238">
        <f t="shared" si="7"/>
        <v>3</v>
      </c>
      <c r="R91" s="238">
        <f t="shared" si="8"/>
        <v>4</v>
      </c>
    </row>
    <row r="92" spans="1:18" x14ac:dyDescent="0.25">
      <c r="A92" s="147" t="str">
        <f>'Crisis Indicator Data'!A89</f>
        <v>Middle belt conflict</v>
      </c>
      <c r="B92" s="148" t="str">
        <f>'Crisis Indicator Data'!B89</f>
        <v>Violence</v>
      </c>
      <c r="C92" s="148" t="str">
        <f>'Crisis Indicator Data'!C89</f>
        <v>NGA003</v>
      </c>
      <c r="D92" s="148" t="str">
        <f>'Crisis Indicator Data'!D89</f>
        <v>Nigeria</v>
      </c>
      <c r="E92" s="148" t="str">
        <f>'Crisis Indicator Data'!E89</f>
        <v>NGA</v>
      </c>
      <c r="F92" s="157">
        <f>IF('Crisis Indicator Data'!Q89="x","x",('Crisis Indicator Data'!Q89/1000000))</f>
        <v>13.837</v>
      </c>
      <c r="G92" s="157">
        <f>IF('Crisis Indicator Data'!R89="x","x",('Crisis Indicator Data'!R89/1000000))</f>
        <v>0</v>
      </c>
      <c r="H92" s="157">
        <f>IF('Crisis Indicator Data'!S89="x","x",('Crisis Indicator Data'!S89/1000000))</f>
        <v>1.528</v>
      </c>
      <c r="I92" s="157">
        <f>IF('Crisis Indicator Data'!T89="x","x",('Crisis Indicator Data'!T89/1000000))</f>
        <v>0.16800000000000001</v>
      </c>
      <c r="J92" s="157">
        <f>IF('Crisis Indicator Data'!U89="x","x",('Crisis Indicator Data'!U89/1000000))</f>
        <v>0</v>
      </c>
      <c r="K92" s="244">
        <f t="shared" si="6"/>
        <v>3.7</v>
      </c>
      <c r="L92" s="143">
        <f>IF(F92="x","x",(F92*1000000/VLOOKUP($C92,'Crisis Indicator Data'!$C$3:$H$198,5,FALSE)))</f>
        <v>0.89087046098377543</v>
      </c>
      <c r="M92" s="143">
        <f>IF(G92="x","x",(G92*1000000/VLOOKUP($C92,'Crisis Indicator Data'!$C$3:$H$198,5,FALSE)))</f>
        <v>0</v>
      </c>
      <c r="N92" s="143">
        <f>IF(H92="x","x",(H92*1000000/VLOOKUP($C92,'Crisis Indicator Data'!$C$3:$H$198,5,FALSE)))</f>
        <v>9.8377543136749929E-2</v>
      </c>
      <c r="O92" s="143">
        <f>IF(I92="x","x",(I92*1000000/VLOOKUP($C92,'Crisis Indicator Data'!$C$3:$H$198,5,FALSE)))</f>
        <v>1.0816379088333763E-2</v>
      </c>
      <c r="P92" s="143">
        <f>IF(J92="x","x",(J92*1000000/VLOOKUP($C92,'Crisis Indicator Data'!$C$3:$H$198,5,FALSE)))</f>
        <v>0</v>
      </c>
      <c r="Q92" s="238">
        <f t="shared" si="7"/>
        <v>3</v>
      </c>
      <c r="R92" s="238">
        <f t="shared" si="8"/>
        <v>3.35</v>
      </c>
    </row>
    <row r="93" spans="1:18" x14ac:dyDescent="0.25">
      <c r="A93" s="147" t="str">
        <f>'Crisis Indicator Data'!A90</f>
        <v>Boko Haram crisis in Nigeria</v>
      </c>
      <c r="B93" s="148" t="str">
        <f>'Crisis Indicator Data'!B90</f>
        <v>Conflict,Displacement</v>
      </c>
      <c r="C93" s="148" t="str">
        <f>'Crisis Indicator Data'!C90</f>
        <v>NGA004</v>
      </c>
      <c r="D93" s="148" t="str">
        <f>'Crisis Indicator Data'!D90</f>
        <v>Nigeria</v>
      </c>
      <c r="E93" s="148" t="str">
        <f>'Crisis Indicator Data'!E90</f>
        <v>NGA</v>
      </c>
      <c r="F93" s="157">
        <f>IF('Crisis Indicator Data'!Q90="x","x",('Crisis Indicator Data'!Q90/1000000))</f>
        <v>0</v>
      </c>
      <c r="G93" s="157">
        <f>IF('Crisis Indicator Data'!R90="x","x",('Crisis Indicator Data'!R90/1000000))</f>
        <v>7.6509999999999998</v>
      </c>
      <c r="H93" s="157">
        <f>IF('Crisis Indicator Data'!S90="x","x",('Crisis Indicator Data'!S90/1000000))</f>
        <v>4.5999999999999996</v>
      </c>
      <c r="I93" s="157">
        <f>IF('Crisis Indicator Data'!T90="x","x",('Crisis Indicator Data'!T90/1000000))</f>
        <v>3.8</v>
      </c>
      <c r="J93" s="157">
        <f>IF('Crisis Indicator Data'!U90="x","x",('Crisis Indicator Data'!U90/1000000))</f>
        <v>0</v>
      </c>
      <c r="K93" s="244">
        <f t="shared" si="6"/>
        <v>4.9000000000000004</v>
      </c>
      <c r="L93" s="143">
        <f>IF(F93="x","x",(F93*1000000/VLOOKUP($C93,'Crisis Indicator Data'!$C$3:$H$198,5,FALSE)))</f>
        <v>0</v>
      </c>
      <c r="M93" s="143">
        <f>IF(G93="x","x",(G93*1000000/VLOOKUP($C93,'Crisis Indicator Data'!$C$3:$H$198,5,FALSE)))</f>
        <v>0.47666812036633233</v>
      </c>
      <c r="N93" s="143">
        <f>IF(H93="x","x",(H93*1000000/VLOOKUP($C93,'Crisis Indicator Data'!$C$3:$H$198,5,FALSE)))</f>
        <v>0.28658650551367515</v>
      </c>
      <c r="O93" s="143">
        <f>IF(I93="x","x",(I93*1000000/VLOOKUP($C93,'Crisis Indicator Data'!$C$3:$H$198,5,FALSE)))</f>
        <v>0.23674537411999252</v>
      </c>
      <c r="P93" s="143">
        <f>IF(J93="x","x",(J93*1000000/VLOOKUP($C93,'Crisis Indicator Data'!$C$3:$H$198,5,FALSE)))</f>
        <v>0</v>
      </c>
      <c r="Q93" s="238">
        <f t="shared" si="7"/>
        <v>4</v>
      </c>
      <c r="R93" s="238">
        <f t="shared" si="8"/>
        <v>4.45</v>
      </c>
    </row>
    <row r="94" spans="1:18" x14ac:dyDescent="0.25">
      <c r="A94" s="147" t="str">
        <f>'Crisis Indicator Data'!A91</f>
        <v>Northwest Banditry</v>
      </c>
      <c r="B94" s="148" t="str">
        <f>'Crisis Indicator Data'!B91</f>
        <v>Violence,Displacement</v>
      </c>
      <c r="C94" s="148" t="str">
        <f>'Crisis Indicator Data'!C91</f>
        <v>NGA007</v>
      </c>
      <c r="D94" s="148" t="str">
        <f>'Crisis Indicator Data'!D91</f>
        <v>Nigeria</v>
      </c>
      <c r="E94" s="148" t="str">
        <f>'Crisis Indicator Data'!E91</f>
        <v>NGA</v>
      </c>
      <c r="F94" s="157">
        <f>IF('Crisis Indicator Data'!Q91="x","x",('Crisis Indicator Data'!Q91/1000000))</f>
        <v>34.784999999999997</v>
      </c>
      <c r="G94" s="157">
        <f>IF('Crisis Indicator Data'!R91="x","x",('Crisis Indicator Data'!R91/1000000))</f>
        <v>0</v>
      </c>
      <c r="H94" s="157">
        <f>IF('Crisis Indicator Data'!S91="x","x",('Crisis Indicator Data'!S91/1000000))</f>
        <v>6.3250000000000002</v>
      </c>
      <c r="I94" s="157">
        <f>IF('Crisis Indicator Data'!T91="x","x",('Crisis Indicator Data'!T91/1000000))</f>
        <v>0.42</v>
      </c>
      <c r="J94" s="157">
        <f>IF('Crisis Indicator Data'!U91="x","x",('Crisis Indicator Data'!U91/1000000))</f>
        <v>0</v>
      </c>
      <c r="K94" s="244">
        <f t="shared" si="6"/>
        <v>4.7</v>
      </c>
      <c r="L94" s="143">
        <f>IF(F94="x","x",(F94*1000000/VLOOKUP($C94,'Crisis Indicator Data'!$C$3:$H$198,5,FALSE)))</f>
        <v>0.83756711853795962</v>
      </c>
      <c r="M94" s="143">
        <f>IF(G94="x","x",(G94*1000000/VLOOKUP($C94,'Crisis Indicator Data'!$C$3:$H$198,5,FALSE)))</f>
        <v>0</v>
      </c>
      <c r="N94" s="143">
        <f>IF(H94="x","x",(H94*1000000/VLOOKUP($C94,'Crisis Indicator Data'!$C$3:$H$198,5,FALSE)))</f>
        <v>0.15229587537020539</v>
      </c>
      <c r="O94" s="143">
        <f>IF(I94="x","x",(I94*1000000/VLOOKUP($C94,'Crisis Indicator Data'!$C$3:$H$198,5,FALSE)))</f>
        <v>1.0112927692566998E-2</v>
      </c>
      <c r="P94" s="143">
        <f>IF(J94="x","x",(J94*1000000/VLOOKUP($C94,'Crisis Indicator Data'!$C$3:$H$198,5,FALSE)))</f>
        <v>0</v>
      </c>
      <c r="Q94" s="238">
        <f t="shared" si="7"/>
        <v>3</v>
      </c>
      <c r="R94" s="238">
        <f t="shared" si="8"/>
        <v>3.85</v>
      </c>
    </row>
    <row r="95" spans="1:18" x14ac:dyDescent="0.25">
      <c r="A95" s="147" t="str">
        <f>'Crisis Indicator Data'!A92</f>
        <v>Cameroonian Refugees in Nigeria</v>
      </c>
      <c r="B95" s="148" t="str">
        <f>'Crisis Indicator Data'!B92</f>
        <v>Displacement</v>
      </c>
      <c r="C95" s="148" t="str">
        <f>'Crisis Indicator Data'!C92</f>
        <v>NGA008</v>
      </c>
      <c r="D95" s="148" t="str">
        <f>'Crisis Indicator Data'!D92</f>
        <v>Nigeria</v>
      </c>
      <c r="E95" s="148" t="str">
        <f>'Crisis Indicator Data'!E92</f>
        <v>NGA</v>
      </c>
      <c r="F95" s="157">
        <f>IF('Crisis Indicator Data'!Q92="x","x",('Crisis Indicator Data'!Q92/1000000))</f>
        <v>12.589</v>
      </c>
      <c r="G95" s="157">
        <f>IF('Crisis Indicator Data'!R92="x","x",('Crisis Indicator Data'!R92/1000000))</f>
        <v>0</v>
      </c>
      <c r="H95" s="157">
        <f>IF('Crisis Indicator Data'!S92="x","x",('Crisis Indicator Data'!S92/1000000))</f>
        <v>8.5999999999999993E-2</v>
      </c>
      <c r="I95" s="157">
        <f>IF('Crisis Indicator Data'!T92="x","x",('Crisis Indicator Data'!T92/1000000))</f>
        <v>0</v>
      </c>
      <c r="J95" s="157">
        <f>IF('Crisis Indicator Data'!U92="x","x",('Crisis Indicator Data'!U92/1000000))</f>
        <v>0</v>
      </c>
      <c r="K95" s="244">
        <f t="shared" si="6"/>
        <v>1.6</v>
      </c>
      <c r="L95" s="143">
        <f>IF(F95="x","x",(F95*1000000/VLOOKUP($C95,'Crisis Indicator Data'!$C$3:$H$198,5,FALSE)))</f>
        <v>0.99321499013806702</v>
      </c>
      <c r="M95" s="143">
        <f>IF(G95="x","x",(G95*1000000/VLOOKUP($C95,'Crisis Indicator Data'!$C$3:$H$198,5,FALSE)))</f>
        <v>0</v>
      </c>
      <c r="N95" s="143">
        <f>IF(H95="x","x",(H95*1000000/VLOOKUP($C95,'Crisis Indicator Data'!$C$3:$H$198,5,FALSE)))</f>
        <v>6.7850098619329389E-3</v>
      </c>
      <c r="O95" s="143">
        <f>IF(I95="x","x",(I95*1000000/VLOOKUP($C95,'Crisis Indicator Data'!$C$3:$H$198,5,FALSE)))</f>
        <v>0</v>
      </c>
      <c r="P95" s="143">
        <f>IF(J95="x","x",(J95*1000000/VLOOKUP($C95,'Crisis Indicator Data'!$C$3:$H$198,5,FALSE)))</f>
        <v>0</v>
      </c>
      <c r="Q95" s="238">
        <f t="shared" si="7"/>
        <v>1</v>
      </c>
      <c r="R95" s="238">
        <f t="shared" si="8"/>
        <v>1.3</v>
      </c>
    </row>
    <row r="96" spans="1:18" x14ac:dyDescent="0.25">
      <c r="A96" s="147" t="str">
        <f>'Crisis Indicator Data'!A93</f>
        <v>Socioeconomic crisis in Nicaragua</v>
      </c>
      <c r="B96" s="148" t="str">
        <f>'Crisis Indicator Data'!B93</f>
        <v>Socio-political</v>
      </c>
      <c r="C96" s="148" t="str">
        <f>'Crisis Indicator Data'!C93</f>
        <v>NIC001</v>
      </c>
      <c r="D96" s="148" t="str">
        <f>'Crisis Indicator Data'!D93</f>
        <v>Nicaragua</v>
      </c>
      <c r="E96" s="148" t="str">
        <f>'Crisis Indicator Data'!E93</f>
        <v>NIC</v>
      </c>
      <c r="F96" s="157">
        <f>IF('Crisis Indicator Data'!Q93="x","x",('Crisis Indicator Data'!Q93/1000000))</f>
        <v>6.0010000000000003</v>
      </c>
      <c r="G96" s="157">
        <f>IF('Crisis Indicator Data'!R93="x","x",('Crisis Indicator Data'!R93/1000000))</f>
        <v>0.2</v>
      </c>
      <c r="H96" s="157" t="str">
        <f>IF('Crisis Indicator Data'!S93="x","x",('Crisis Indicator Data'!S93/1000000))</f>
        <v>x</v>
      </c>
      <c r="I96" s="157" t="str">
        <f>IF('Crisis Indicator Data'!T93="x","x",('Crisis Indicator Data'!T93/1000000))</f>
        <v>x</v>
      </c>
      <c r="J96" s="157" t="str">
        <f>IF('Crisis Indicator Data'!U93="x","x",('Crisis Indicator Data'!U93/1000000))</f>
        <v>x</v>
      </c>
      <c r="K96" s="244" t="str">
        <f t="shared" si="6"/>
        <v>x</v>
      </c>
      <c r="L96" s="143">
        <f>IF(F96="x","x",(F96*1000000/VLOOKUP($C96,'Crisis Indicator Data'!$C$3:$H$198,5,FALSE)))</f>
        <v>0.96774713755845831</v>
      </c>
      <c r="M96" s="143">
        <f>IF(G96="x","x",(G96*1000000/VLOOKUP($C96,'Crisis Indicator Data'!$C$3:$H$198,5,FALSE)))</f>
        <v>3.2252862441541685E-2</v>
      </c>
      <c r="N96" s="143" t="str">
        <f>IF(H96="x","x",(H96*1000000/VLOOKUP($C96,'Crisis Indicator Data'!$C$3:$H$198,5,FALSE)))</f>
        <v>x</v>
      </c>
      <c r="O96" s="143" t="str">
        <f>IF(I96="x","x",(I96*1000000/VLOOKUP($C96,'Crisis Indicator Data'!$C$3:$H$198,5,FALSE)))</f>
        <v>x</v>
      </c>
      <c r="P96" s="143" t="str">
        <f>IF(J96="x","x",(J96*1000000/VLOOKUP($C96,'Crisis Indicator Data'!$C$3:$H$198,5,FALSE)))</f>
        <v>x</v>
      </c>
      <c r="Q96" s="238" t="str">
        <f t="shared" si="7"/>
        <v>x</v>
      </c>
      <c r="R96" s="238" t="str">
        <f t="shared" si="8"/>
        <v>x</v>
      </c>
    </row>
    <row r="97" spans="1:18" x14ac:dyDescent="0.25">
      <c r="A97" s="147" t="str">
        <f>'Crisis Indicator Data'!A94</f>
        <v>Complex crisis in Pakistan</v>
      </c>
      <c r="B97" s="148" t="str">
        <f>'Crisis Indicator Data'!B94</f>
        <v>Displacement,Conflict</v>
      </c>
      <c r="C97" s="148" t="str">
        <f>'Crisis Indicator Data'!C94</f>
        <v>PAK001</v>
      </c>
      <c r="D97" s="148" t="str">
        <f>'Crisis Indicator Data'!D94</f>
        <v>Pakistan</v>
      </c>
      <c r="E97" s="148" t="str">
        <f>'Crisis Indicator Data'!E94</f>
        <v>PAK</v>
      </c>
      <c r="F97" s="157">
        <f>IF('Crisis Indicator Data'!Q94="x","x",('Crisis Indicator Data'!Q94/1000000))</f>
        <v>126.44499999999999</v>
      </c>
      <c r="G97" s="157">
        <f>IF('Crisis Indicator Data'!R94="x","x",('Crisis Indicator Data'!R94/1000000))</f>
        <v>71.444000000000003</v>
      </c>
      <c r="H97" s="157">
        <f>IF('Crisis Indicator Data'!S94="x","x",('Crisis Indicator Data'!S94/1000000))</f>
        <v>28.978999999999999</v>
      </c>
      <c r="I97" s="157">
        <f>IF('Crisis Indicator Data'!T94="x","x",('Crisis Indicator Data'!T94/1000000))</f>
        <v>2.621</v>
      </c>
      <c r="J97" s="157">
        <f>IF('Crisis Indicator Data'!U94="x","x",('Crisis Indicator Data'!U94/1000000))</f>
        <v>0</v>
      </c>
      <c r="K97" s="244">
        <f t="shared" si="6"/>
        <v>5</v>
      </c>
      <c r="L97" s="143">
        <f>IF(F97="x","x",(F97*1000000/VLOOKUP($C97,'Crisis Indicator Data'!$C$3:$H$198,5,FALSE)))</f>
        <v>0.55098501453228699</v>
      </c>
      <c r="M97" s="143">
        <f>IF(G97="x","x",(G97*1000000/VLOOKUP($C97,'Crisis Indicator Data'!$C$3:$H$198,5,FALSE)))</f>
        <v>0.31131775379212073</v>
      </c>
      <c r="N97" s="143">
        <f>IF(H97="x","x",(H97*1000000/VLOOKUP($C97,'Crisis Indicator Data'!$C$3:$H$198,5,FALSE)))</f>
        <v>0.12627620495971484</v>
      </c>
      <c r="O97" s="143">
        <f>IF(I97="x","x",(I97*1000000/VLOOKUP($C97,'Crisis Indicator Data'!$C$3:$H$198,5,FALSE)))</f>
        <v>1.142102671587745E-2</v>
      </c>
      <c r="P97" s="143">
        <f>IF(J97="x","x",(J97*1000000/VLOOKUP($C97,'Crisis Indicator Data'!$C$3:$H$198,5,FALSE)))</f>
        <v>0</v>
      </c>
      <c r="Q97" s="238">
        <f t="shared" si="7"/>
        <v>3</v>
      </c>
      <c r="R97" s="238">
        <f t="shared" si="8"/>
        <v>4</v>
      </c>
    </row>
    <row r="98" spans="1:18" x14ac:dyDescent="0.25">
      <c r="A98" s="147" t="str">
        <f>'Crisis Indicator Data'!A95</f>
        <v>Kashmir conflict in Pakistan</v>
      </c>
      <c r="B98" s="148" t="str">
        <f>'Crisis Indicator Data'!B95</f>
        <v>Conflict</v>
      </c>
      <c r="C98" s="148" t="str">
        <f>'Crisis Indicator Data'!C95</f>
        <v>PAK004</v>
      </c>
      <c r="D98" s="148" t="str">
        <f>'Crisis Indicator Data'!D95</f>
        <v>Pakistan</v>
      </c>
      <c r="E98" s="148" t="str">
        <f>'Crisis Indicator Data'!E95</f>
        <v>PAK</v>
      </c>
      <c r="F98" s="157" t="str">
        <f>IF('Crisis Indicator Data'!Q95="x","x",('Crisis Indicator Data'!Q95/1000000))</f>
        <v>x</v>
      </c>
      <c r="G98" s="157" t="str">
        <f>IF('Crisis Indicator Data'!R95="x","x",('Crisis Indicator Data'!R95/1000000))</f>
        <v>x</v>
      </c>
      <c r="H98" s="157" t="str">
        <f>IF('Crisis Indicator Data'!S95="x","x",('Crisis Indicator Data'!S95/1000000))</f>
        <v>x</v>
      </c>
      <c r="I98" s="157" t="str">
        <f>IF('Crisis Indicator Data'!T95="x","x",('Crisis Indicator Data'!T95/1000000))</f>
        <v>x</v>
      </c>
      <c r="J98" s="157" t="str">
        <f>IF('Crisis Indicator Data'!U95="x","x",('Crisis Indicator Data'!U95/1000000))</f>
        <v>x</v>
      </c>
      <c r="K98" s="244" t="str">
        <f t="shared" si="6"/>
        <v>x</v>
      </c>
      <c r="L98" s="143" t="str">
        <f>IF(F98="x","x",(F98*1000000/VLOOKUP($C98,'Crisis Indicator Data'!$C$3:$H$198,5,FALSE)))</f>
        <v>x</v>
      </c>
      <c r="M98" s="143" t="str">
        <f>IF(G98="x","x",(G98*1000000/VLOOKUP($C98,'Crisis Indicator Data'!$C$3:$H$198,5,FALSE)))</f>
        <v>x</v>
      </c>
      <c r="N98" s="143" t="str">
        <f>IF(H98="x","x",(H98*1000000/VLOOKUP($C98,'Crisis Indicator Data'!$C$3:$H$198,5,FALSE)))</f>
        <v>x</v>
      </c>
      <c r="O98" s="143" t="str">
        <f>IF(I98="x","x",(I98*1000000/VLOOKUP($C98,'Crisis Indicator Data'!$C$3:$H$198,5,FALSE)))</f>
        <v>x</v>
      </c>
      <c r="P98" s="143" t="str">
        <f>IF(J98="x","x",(J98*1000000/VLOOKUP($C98,'Crisis Indicator Data'!$C$3:$H$198,5,FALSE)))</f>
        <v>x</v>
      </c>
      <c r="Q98" s="238" t="str">
        <f t="shared" si="7"/>
        <v>x</v>
      </c>
      <c r="R98" s="238" t="str">
        <f t="shared" si="8"/>
        <v>x</v>
      </c>
    </row>
    <row r="99" spans="1:18" x14ac:dyDescent="0.25">
      <c r="A99" s="147" t="str">
        <f>'Crisis Indicator Data'!A96</f>
        <v xml:space="preserve">Floods in Pakistan </v>
      </c>
      <c r="B99" s="148" t="str">
        <f>'Crisis Indicator Data'!B96</f>
        <v>Other seasonal event</v>
      </c>
      <c r="C99" s="148" t="str">
        <f>'Crisis Indicator Data'!C96</f>
        <v>PAK005</v>
      </c>
      <c r="D99" s="148" t="str">
        <f>'Crisis Indicator Data'!D96</f>
        <v>Pakistan</v>
      </c>
      <c r="E99" s="148" t="str">
        <f>'Crisis Indicator Data'!E96</f>
        <v>PAK</v>
      </c>
      <c r="F99" s="157">
        <f>IF('Crisis Indicator Data'!Q96="x","x",('Crisis Indicator Data'!Q96/1000000))</f>
        <v>0</v>
      </c>
      <c r="G99" s="157">
        <f>IF('Crisis Indicator Data'!R96="x","x",('Crisis Indicator Data'!R96/1000000))</f>
        <v>12.4</v>
      </c>
      <c r="H99" s="157">
        <f>IF('Crisis Indicator Data'!S96="x","x",('Crisis Indicator Data'!S96/1000000))</f>
        <v>20.57</v>
      </c>
      <c r="I99" s="157">
        <f>IF('Crisis Indicator Data'!T96="x","x",('Crisis Indicator Data'!T96/1000000))</f>
        <v>0.03</v>
      </c>
      <c r="J99" s="157">
        <f>IF('Crisis Indicator Data'!U96="x","x",('Crisis Indicator Data'!U96/1000000))</f>
        <v>0</v>
      </c>
      <c r="K99" s="244">
        <f t="shared" si="6"/>
        <v>5</v>
      </c>
      <c r="L99" s="143">
        <f>IF(F99="x","x",(F99*1000000/VLOOKUP($C99,'Crisis Indicator Data'!$C$3:$H$198,5,FALSE)))</f>
        <v>0</v>
      </c>
      <c r="M99" s="143">
        <f>IF(G99="x","x",(G99*1000000/VLOOKUP($C99,'Crisis Indicator Data'!$C$3:$H$198,5,FALSE)))</f>
        <v>0.37575757575757573</v>
      </c>
      <c r="N99" s="143">
        <f>IF(H99="x","x",(H99*1000000/VLOOKUP($C99,'Crisis Indicator Data'!$C$3:$H$198,5,FALSE)))</f>
        <v>0.62333333333333329</v>
      </c>
      <c r="O99" s="143">
        <f>IF(I99="x","x",(I99*1000000/VLOOKUP($C99,'Crisis Indicator Data'!$C$3:$H$198,5,FALSE)))</f>
        <v>9.0909090909090909E-4</v>
      </c>
      <c r="P99" s="143">
        <f>IF(J99="x","x",(J99*1000000/VLOOKUP($C99,'Crisis Indicator Data'!$C$3:$H$198,5,FALSE)))</f>
        <v>0</v>
      </c>
      <c r="Q99" s="238">
        <f t="shared" si="7"/>
        <v>3</v>
      </c>
      <c r="R99" s="238">
        <f t="shared" si="8"/>
        <v>4</v>
      </c>
    </row>
    <row r="100" spans="1:18" x14ac:dyDescent="0.25">
      <c r="A100" s="147" t="str">
        <f>'Crisis Indicator Data'!A97</f>
        <v>Venezuela displacement in Panama</v>
      </c>
      <c r="B100" s="148" t="str">
        <f>'Crisis Indicator Data'!B97</f>
        <v>Displacement</v>
      </c>
      <c r="C100" s="148" t="str">
        <f>'Crisis Indicator Data'!C97</f>
        <v>PAN002</v>
      </c>
      <c r="D100" s="148" t="str">
        <f>'Crisis Indicator Data'!D97</f>
        <v>Panama</v>
      </c>
      <c r="E100" s="148" t="str">
        <f>'Crisis Indicator Data'!E97</f>
        <v>PAN</v>
      </c>
      <c r="F100" s="157">
        <f>IF('Crisis Indicator Data'!Q97="x","x",('Crisis Indicator Data'!Q97/1000000))</f>
        <v>7.1999999999999995E-2</v>
      </c>
      <c r="G100" s="157">
        <f>IF('Crisis Indicator Data'!R97="x","x",('Crisis Indicator Data'!R97/1000000))</f>
        <v>0</v>
      </c>
      <c r="H100" s="157">
        <f>IF('Crisis Indicator Data'!S97="x","x",('Crisis Indicator Data'!S97/1000000))</f>
        <v>7.2999999999999995E-2</v>
      </c>
      <c r="I100" s="157">
        <f>IF('Crisis Indicator Data'!T97="x","x",('Crisis Indicator Data'!T97/1000000))</f>
        <v>0</v>
      </c>
      <c r="J100" s="157">
        <f>IF('Crisis Indicator Data'!U97="x","x",('Crisis Indicator Data'!U97/1000000))</f>
        <v>0</v>
      </c>
      <c r="K100" s="244">
        <f t="shared" si="6"/>
        <v>1.4</v>
      </c>
      <c r="L100" s="143">
        <f>IF(F100="x","x",(F100*1000000/VLOOKUP($C100,'Crisis Indicator Data'!$C$3:$H$198,5,FALSE)))</f>
        <v>0.49655172413793103</v>
      </c>
      <c r="M100" s="143">
        <f>IF(G100="x","x",(G100*1000000/VLOOKUP($C100,'Crisis Indicator Data'!$C$3:$H$198,5,FALSE)))</f>
        <v>0</v>
      </c>
      <c r="N100" s="143">
        <f>IF(H100="x","x",(H100*1000000/VLOOKUP($C100,'Crisis Indicator Data'!$C$3:$H$198,5,FALSE)))</f>
        <v>0.50344827586206897</v>
      </c>
      <c r="O100" s="143">
        <f>IF(I100="x","x",(I100*1000000/VLOOKUP($C100,'Crisis Indicator Data'!$C$3:$H$198,5,FALSE)))</f>
        <v>0</v>
      </c>
      <c r="P100" s="143">
        <f>IF(J100="x","x",(J100*1000000/VLOOKUP($C100,'Crisis Indicator Data'!$C$3:$H$198,5,FALSE)))</f>
        <v>0</v>
      </c>
      <c r="Q100" s="238">
        <f t="shared" si="7"/>
        <v>3</v>
      </c>
      <c r="R100" s="238">
        <f t="shared" si="8"/>
        <v>2.2000000000000002</v>
      </c>
    </row>
    <row r="101" spans="1:18" x14ac:dyDescent="0.25">
      <c r="A101" s="147" t="str">
        <f>'Crisis Indicator Data'!A98</f>
        <v>Venezuela displacement in Peru</v>
      </c>
      <c r="B101" s="148" t="str">
        <f>'Crisis Indicator Data'!B98</f>
        <v>Displacement</v>
      </c>
      <c r="C101" s="148" t="str">
        <f>'Crisis Indicator Data'!C98</f>
        <v>PER002</v>
      </c>
      <c r="D101" s="148" t="str">
        <f>'Crisis Indicator Data'!D98</f>
        <v>Peru</v>
      </c>
      <c r="E101" s="148" t="str">
        <f>'Crisis Indicator Data'!E98</f>
        <v>PER</v>
      </c>
      <c r="F101" s="157">
        <f>IF('Crisis Indicator Data'!Q98="x","x",('Crisis Indicator Data'!Q98/1000000))</f>
        <v>23.277999999999999</v>
      </c>
      <c r="G101" s="157">
        <f>IF('Crisis Indicator Data'!R98="x","x",('Crisis Indicator Data'!R98/1000000))</f>
        <v>8.3810000000000002</v>
      </c>
      <c r="H101" s="157">
        <f>IF('Crisis Indicator Data'!S98="x","x",('Crisis Indicator Data'!S98/1000000))</f>
        <v>1.7</v>
      </c>
      <c r="I101" s="157">
        <f>IF('Crisis Indicator Data'!T98="x","x",('Crisis Indicator Data'!T98/1000000))</f>
        <v>0</v>
      </c>
      <c r="J101" s="157">
        <f>IF('Crisis Indicator Data'!U98="x","x",('Crisis Indicator Data'!U98/1000000))</f>
        <v>0</v>
      </c>
      <c r="K101" s="244">
        <f t="shared" si="6"/>
        <v>3.7</v>
      </c>
      <c r="L101" s="143">
        <f>IF(F101="x","x",(F101*1000000/VLOOKUP($C101,'Crisis Indicator Data'!$C$3:$H$198,5,FALSE)))</f>
        <v>0.697802691927216</v>
      </c>
      <c r="M101" s="143">
        <f>IF(G101="x","x",(G101*1000000/VLOOKUP($C101,'Crisis Indicator Data'!$C$3:$H$198,5,FALSE)))</f>
        <v>0.25123654785814925</v>
      </c>
      <c r="N101" s="143">
        <f>IF(H101="x","x",(H101*1000000/VLOOKUP($C101,'Crisis Indicator Data'!$C$3:$H$198,5,FALSE)))</f>
        <v>5.0960760214634734E-2</v>
      </c>
      <c r="O101" s="143">
        <f>IF(I101="x","x",(I101*1000000/VLOOKUP($C101,'Crisis Indicator Data'!$C$3:$H$198,5,FALSE)))</f>
        <v>0</v>
      </c>
      <c r="P101" s="143">
        <f>IF(J101="x","x",(J101*1000000/VLOOKUP($C101,'Crisis Indicator Data'!$C$3:$H$198,5,FALSE)))</f>
        <v>0</v>
      </c>
      <c r="Q101" s="238">
        <f t="shared" si="7"/>
        <v>3</v>
      </c>
      <c r="R101" s="238">
        <f t="shared" si="8"/>
        <v>3.35</v>
      </c>
    </row>
    <row r="102" spans="1:18" x14ac:dyDescent="0.25">
      <c r="A102" s="147" t="str">
        <f>'Crisis Indicator Data'!A99</f>
        <v>Multiple crises in the Philippines</v>
      </c>
      <c r="B102" s="148" t="str">
        <f>'Crisis Indicator Data'!B99</f>
        <v>Conflict,Cyclone,Violence,Floods,Other seasonal event</v>
      </c>
      <c r="C102" s="148" t="str">
        <f>'Crisis Indicator Data'!C99</f>
        <v>PHL001</v>
      </c>
      <c r="D102" s="148" t="str">
        <f>'Crisis Indicator Data'!D99</f>
        <v>Philippines</v>
      </c>
      <c r="E102" s="148" t="str">
        <f>'Crisis Indicator Data'!E99</f>
        <v>PHL</v>
      </c>
      <c r="F102" s="157">
        <f>IF('Crisis Indicator Data'!Q99="x","x",('Crisis Indicator Data'!Q99/1000000))</f>
        <v>100.791</v>
      </c>
      <c r="G102" s="157">
        <f>IF('Crisis Indicator Data'!R99="x","x",('Crisis Indicator Data'!R99/1000000))</f>
        <v>8.016</v>
      </c>
      <c r="H102" s="157">
        <f>IF('Crisis Indicator Data'!S99="x","x",('Crisis Indicator Data'!S99/1000000))</f>
        <v>0.22600000000000001</v>
      </c>
      <c r="I102" s="157">
        <f>IF('Crisis Indicator Data'!T99="x","x",('Crisis Indicator Data'!T99/1000000))</f>
        <v>0</v>
      </c>
      <c r="J102" s="157">
        <f>IF('Crisis Indicator Data'!U99="x","x",('Crisis Indicator Data'!U99/1000000))</f>
        <v>0</v>
      </c>
      <c r="K102" s="244">
        <f t="shared" ref="K102:K133" si="9">IF(H102="x","x",IF(SUM(H102:J102)=0,0,IF(LOG(SUM(H102:J102)*1000000)&lt;$K$4,0,IF(LOG(SUM(H102:J102)*1000000)&gt;$K$3,5,ROUND(5-(K$3-LOG(SUM(H102:J102)*1000000))/(K$3-K$4)*5,1)))))</f>
        <v>2.2999999999999998</v>
      </c>
      <c r="L102" s="143">
        <f>IF(F102="x","x",(F102*1000000/VLOOKUP($C102,'Crisis Indicator Data'!$C$3:$H$198,5,FALSE)))</f>
        <v>0.92440820668971779</v>
      </c>
      <c r="M102" s="143">
        <f>IF(G102="x","x",(G102*1000000/VLOOKUP($C102,'Crisis Indicator Data'!$C$3:$H$198,5,FALSE)))</f>
        <v>7.3519026349820701E-2</v>
      </c>
      <c r="N102" s="143">
        <f>IF(H102="x","x",(H102*1000000/VLOOKUP($C102,'Crisis Indicator Data'!$C$3:$H$198,5,FALSE)))</f>
        <v>2.0727669604615117E-3</v>
      </c>
      <c r="O102" s="143">
        <f>IF(I102="x","x",(I102*1000000/VLOOKUP($C102,'Crisis Indicator Data'!$C$3:$H$198,5,FALSE)))</f>
        <v>0</v>
      </c>
      <c r="P102" s="143">
        <f>IF(J102="x","x",(J102*1000000/VLOOKUP($C102,'Crisis Indicator Data'!$C$3:$H$198,5,FALSE)))</f>
        <v>0</v>
      </c>
      <c r="Q102" s="238">
        <f t="shared" ref="Q102:Q133" si="10">IF(N102="x","x",IF(OR(L102&gt;=$L$3,M102&gt;=$M$3,N102&gt;=$N$3,O102&gt;=$O$3,P102&gt;=$P$3),(IF(P102&gt;=$P$3,5,IF((O102+P102)&gt;=$O$3,4,IF((O102+P102+N102)&gt;=$N$3,3,IF((O102+P102+N102+M102)&gt;=$M$3,2,1)))))))</f>
        <v>2</v>
      </c>
      <c r="R102" s="238">
        <f t="shared" ref="R102:R133" si="11">IF(Q102="x","x",(AVERAGE(K102,Q102)))</f>
        <v>2.15</v>
      </c>
    </row>
    <row r="103" spans="1:18" x14ac:dyDescent="0.25">
      <c r="A103" s="147" t="str">
        <f>'Crisis Indicator Data'!A100</f>
        <v>Mindanao conflict</v>
      </c>
      <c r="B103" s="148" t="str">
        <f>'Crisis Indicator Data'!B100</f>
        <v>Conflict,Violence</v>
      </c>
      <c r="C103" s="148" t="str">
        <f>'Crisis Indicator Data'!C100</f>
        <v>PHL003</v>
      </c>
      <c r="D103" s="148" t="str">
        <f>'Crisis Indicator Data'!D100</f>
        <v>Philippines</v>
      </c>
      <c r="E103" s="148" t="str">
        <f>'Crisis Indicator Data'!E100</f>
        <v>PHL</v>
      </c>
      <c r="F103" s="157">
        <f>IF('Crisis Indicator Data'!Q100="x","x",('Crisis Indicator Data'!Q100/1000000))</f>
        <v>26.141999999999999</v>
      </c>
      <c r="G103" s="157">
        <f>IF('Crisis Indicator Data'!R100="x","x",('Crisis Indicator Data'!R100/1000000))</f>
        <v>0</v>
      </c>
      <c r="H103" s="157">
        <f>IF('Crisis Indicator Data'!S100="x","x",('Crisis Indicator Data'!S100/1000000))</f>
        <v>0.159</v>
      </c>
      <c r="I103" s="157">
        <f>IF('Crisis Indicator Data'!T100="x","x",('Crisis Indicator Data'!T100/1000000))</f>
        <v>0</v>
      </c>
      <c r="J103" s="157">
        <f>IF('Crisis Indicator Data'!U100="x","x",('Crisis Indicator Data'!U100/1000000))</f>
        <v>0</v>
      </c>
      <c r="K103" s="244">
        <f t="shared" si="9"/>
        <v>2</v>
      </c>
      <c r="L103" s="143">
        <f>IF(F103="x","x",(F103*1000000/VLOOKUP($C103,'Crisis Indicator Data'!$C$3:$H$198,5,FALSE)))</f>
        <v>0.99580984305957643</v>
      </c>
      <c r="M103" s="143">
        <f>IF(G103="x","x",(G103*1000000/VLOOKUP($C103,'Crisis Indicator Data'!$C$3:$H$198,5,FALSE)))</f>
        <v>0</v>
      </c>
      <c r="N103" s="143">
        <f>IF(H103="x","x",(H103*1000000/VLOOKUP($C103,'Crisis Indicator Data'!$C$3:$H$198,5,FALSE)))</f>
        <v>6.0566813957031842E-3</v>
      </c>
      <c r="O103" s="143">
        <f>IF(I103="x","x",(I103*1000000/VLOOKUP($C103,'Crisis Indicator Data'!$C$3:$H$198,5,FALSE)))</f>
        <v>0</v>
      </c>
      <c r="P103" s="143">
        <f>IF(J103="x","x",(J103*1000000/VLOOKUP($C103,'Crisis Indicator Data'!$C$3:$H$198,5,FALSE)))</f>
        <v>0</v>
      </c>
      <c r="Q103" s="238">
        <f t="shared" si="10"/>
        <v>1</v>
      </c>
      <c r="R103" s="238">
        <f t="shared" si="11"/>
        <v>1.5</v>
      </c>
    </row>
    <row r="104" spans="1:18" x14ac:dyDescent="0.25">
      <c r="A104" s="147" t="str">
        <f>'Crisis Indicator Data'!A101</f>
        <v>Typhoon Nalgae</v>
      </c>
      <c r="B104" s="148" t="str">
        <f>'Crisis Indicator Data'!B101</f>
        <v>Cyclone</v>
      </c>
      <c r="C104" s="148" t="str">
        <f>'Crisis Indicator Data'!C101</f>
        <v>PHL012</v>
      </c>
      <c r="D104" s="148" t="str">
        <f>'Crisis Indicator Data'!D101</f>
        <v>Philippines</v>
      </c>
      <c r="E104" s="148" t="str">
        <f>'Crisis Indicator Data'!E101</f>
        <v>PHL</v>
      </c>
      <c r="F104" s="157">
        <f>IF('Crisis Indicator Data'!Q101="x","x",('Crisis Indicator Data'!Q101/1000000))</f>
        <v>89.635000000000005</v>
      </c>
      <c r="G104" s="157">
        <f>IF('Crisis Indicator Data'!R101="x","x",('Crisis Indicator Data'!R101/1000000))</f>
        <v>6.2729999999999997</v>
      </c>
      <c r="H104" s="157">
        <f>IF('Crisis Indicator Data'!S101="x","x",('Crisis Indicator Data'!S101/1000000))</f>
        <v>5.5E-2</v>
      </c>
      <c r="I104" s="157">
        <f>IF('Crisis Indicator Data'!T101="x","x",('Crisis Indicator Data'!T101/1000000))</f>
        <v>0</v>
      </c>
      <c r="J104" s="157">
        <f>IF('Crisis Indicator Data'!U101="x","x",('Crisis Indicator Data'!U101/1000000))</f>
        <v>0</v>
      </c>
      <c r="K104" s="244">
        <f t="shared" si="9"/>
        <v>1.2</v>
      </c>
      <c r="L104" s="143">
        <f>IF(F104="x","x",(F104*1000000/VLOOKUP($C104,'Crisis Indicator Data'!$C$3:$H$198,5,FALSE)))</f>
        <v>0.93406765177882911</v>
      </c>
      <c r="M104" s="143">
        <f>IF(G104="x","x",(G104*1000000/VLOOKUP($C104,'Crisis Indicator Data'!$C$3:$H$198,5,FALSE)))</f>
        <v>6.5369625476751209E-2</v>
      </c>
      <c r="N104" s="143">
        <f>IF(H104="x","x",(H104*1000000/VLOOKUP($C104,'Crisis Indicator Data'!$C$3:$H$198,5,FALSE)))</f>
        <v>5.7314353598299326E-4</v>
      </c>
      <c r="O104" s="143">
        <f>IF(I104="x","x",(I104*1000000/VLOOKUP($C104,'Crisis Indicator Data'!$C$3:$H$198,5,FALSE)))</f>
        <v>0</v>
      </c>
      <c r="P104" s="143">
        <f>IF(J104="x","x",(J104*1000000/VLOOKUP($C104,'Crisis Indicator Data'!$C$3:$H$198,5,FALSE)))</f>
        <v>0</v>
      </c>
      <c r="Q104" s="238">
        <f t="shared" si="10"/>
        <v>2</v>
      </c>
      <c r="R104" s="238">
        <f t="shared" si="11"/>
        <v>1.6</v>
      </c>
    </row>
    <row r="105" spans="1:18" x14ac:dyDescent="0.25">
      <c r="A105" s="147" t="str">
        <f>'Crisis Indicator Data'!A102</f>
        <v>LPAs, Northeast Monsoon, and Shear Line</v>
      </c>
      <c r="B105" s="148" t="str">
        <f>'Crisis Indicator Data'!B102</f>
        <v>Floods,Other seasonal event</v>
      </c>
      <c r="C105" s="148" t="str">
        <f>'Crisis Indicator Data'!C102</f>
        <v>PHL013</v>
      </c>
      <c r="D105" s="148" t="str">
        <f>'Crisis Indicator Data'!D102</f>
        <v>Philippines</v>
      </c>
      <c r="E105" s="148" t="str">
        <f>'Crisis Indicator Data'!E102</f>
        <v>PHL</v>
      </c>
      <c r="F105" s="157">
        <f>IF('Crisis Indicator Data'!Q102="x","x",('Crisis Indicator Data'!Q102/1000000))</f>
        <v>49.426000000000002</v>
      </c>
      <c r="G105" s="157">
        <f>IF('Crisis Indicator Data'!R102="x","x",('Crisis Indicator Data'!R102/1000000))</f>
        <v>1.637</v>
      </c>
      <c r="H105" s="157">
        <f>IF('Crisis Indicator Data'!S102="x","x",('Crisis Indicator Data'!S102/1000000))</f>
        <v>0.11899999999999999</v>
      </c>
      <c r="I105" s="157">
        <f>IF('Crisis Indicator Data'!T102="x","x",('Crisis Indicator Data'!T102/1000000))</f>
        <v>0</v>
      </c>
      <c r="J105" s="157">
        <f>IF('Crisis Indicator Data'!U102="x","x",('Crisis Indicator Data'!U102/1000000))</f>
        <v>0</v>
      </c>
      <c r="K105" s="244">
        <f t="shared" si="9"/>
        <v>1.8</v>
      </c>
      <c r="L105" s="143">
        <f>IF(F105="x","x",(F105*1000000/VLOOKUP($C105,'Crisis Indicator Data'!$C$3:$H$198,5,FALSE)))</f>
        <v>0.96570993141986283</v>
      </c>
      <c r="M105" s="143">
        <f>IF(G105="x","x",(G105*1000000/VLOOKUP($C105,'Crisis Indicator Data'!$C$3:$H$198,5,FALSE)))</f>
        <v>3.1984525507512553E-2</v>
      </c>
      <c r="N105" s="143">
        <f>IF(H105="x","x",(H105*1000000/VLOOKUP($C105,'Crisis Indicator Data'!$C$3:$H$198,5,FALSE)))</f>
        <v>2.3250815732400697E-3</v>
      </c>
      <c r="O105" s="143">
        <f>IF(I105="x","x",(I105*1000000/VLOOKUP($C105,'Crisis Indicator Data'!$C$3:$H$198,5,FALSE)))</f>
        <v>0</v>
      </c>
      <c r="P105" s="143">
        <f>IF(J105="x","x",(J105*1000000/VLOOKUP($C105,'Crisis Indicator Data'!$C$3:$H$198,5,FALSE)))</f>
        <v>0</v>
      </c>
      <c r="Q105" s="238">
        <f t="shared" si="10"/>
        <v>1</v>
      </c>
      <c r="R105" s="238">
        <f t="shared" si="11"/>
        <v>1.4</v>
      </c>
    </row>
    <row r="106" spans="1:18" x14ac:dyDescent="0.25">
      <c r="A106" s="147" t="str">
        <f>'Crisis Indicator Data'!A103</f>
        <v>Highlands Violence</v>
      </c>
      <c r="B106" s="148" t="str">
        <f>'Crisis Indicator Data'!B103</f>
        <v>Earthquake</v>
      </c>
      <c r="C106" s="148" t="str">
        <f>'Crisis Indicator Data'!C103</f>
        <v>PNG003</v>
      </c>
      <c r="D106" s="148" t="str">
        <f>'Crisis Indicator Data'!D103</f>
        <v>Papua New Guinea</v>
      </c>
      <c r="E106" s="148" t="str">
        <f>'Crisis Indicator Data'!E103</f>
        <v>PNG</v>
      </c>
      <c r="F106" s="157">
        <f>IF('Crisis Indicator Data'!Q103="x","x",('Crisis Indicator Data'!Q103/1000000))</f>
        <v>2.59</v>
      </c>
      <c r="G106" s="157">
        <f>IF('Crisis Indicator Data'!R103="x","x",('Crisis Indicator Data'!R103/1000000))</f>
        <v>0</v>
      </c>
      <c r="H106" s="157">
        <f>IF('Crisis Indicator Data'!S103="x","x",('Crisis Indicator Data'!S103/1000000))</f>
        <v>0.23300000000000001</v>
      </c>
      <c r="I106" s="157">
        <f>IF('Crisis Indicator Data'!T103="x","x",('Crisis Indicator Data'!T103/1000000))</f>
        <v>3.2000000000000001E-2</v>
      </c>
      <c r="J106" s="157">
        <f>IF('Crisis Indicator Data'!U103="x","x",('Crisis Indicator Data'!U103/1000000))</f>
        <v>0</v>
      </c>
      <c r="K106" s="244">
        <f t="shared" si="9"/>
        <v>2.4</v>
      </c>
      <c r="L106" s="143">
        <f>IF(F106="x","x",(F106*1000000/VLOOKUP($C106,'Crisis Indicator Data'!$C$3:$H$198,5,FALSE)))</f>
        <v>0.90718038528896672</v>
      </c>
      <c r="M106" s="143">
        <f>IF(G106="x","x",(G106*1000000/VLOOKUP($C106,'Crisis Indicator Data'!$C$3:$H$198,5,FALSE)))</f>
        <v>0</v>
      </c>
      <c r="N106" s="143">
        <f>IF(H106="x","x",(H106*1000000/VLOOKUP($C106,'Crisis Indicator Data'!$C$3:$H$198,5,FALSE)))</f>
        <v>8.1611208406304731E-2</v>
      </c>
      <c r="O106" s="143">
        <f>IF(I106="x","x",(I106*1000000/VLOOKUP($C106,'Crisis Indicator Data'!$C$3:$H$198,5,FALSE)))</f>
        <v>1.1208406304728547E-2</v>
      </c>
      <c r="P106" s="143">
        <f>IF(J106="x","x",(J106*1000000/VLOOKUP($C106,'Crisis Indicator Data'!$C$3:$H$198,5,FALSE)))</f>
        <v>0</v>
      </c>
      <c r="Q106" s="238">
        <f t="shared" si="10"/>
        <v>3</v>
      </c>
      <c r="R106" s="238">
        <f t="shared" si="11"/>
        <v>2.7</v>
      </c>
    </row>
    <row r="107" spans="1:18" x14ac:dyDescent="0.25">
      <c r="A107" s="147" t="str">
        <f>'Crisis Indicator Data'!A104</f>
        <v>Displacement from Ukraine conflict in Poland</v>
      </c>
      <c r="B107" s="148" t="str">
        <f>'Crisis Indicator Data'!B104</f>
        <v>Displacement,Conflict</v>
      </c>
      <c r="C107" s="148" t="str">
        <f>'Crisis Indicator Data'!C104</f>
        <v>POL002</v>
      </c>
      <c r="D107" s="148" t="str">
        <f>'Crisis Indicator Data'!D104</f>
        <v>Poland</v>
      </c>
      <c r="E107" s="148" t="str">
        <f>'Crisis Indicator Data'!E104</f>
        <v>POL</v>
      </c>
      <c r="F107" s="157">
        <f>IF('Crisis Indicator Data'!Q104="x","x",('Crisis Indicator Data'!Q104/1000000))</f>
        <v>0.36</v>
      </c>
      <c r="G107" s="157">
        <f>IF('Crisis Indicator Data'!R104="x","x",('Crisis Indicator Data'!R104/1000000))</f>
        <v>0</v>
      </c>
      <c r="H107" s="157">
        <f>IF('Crisis Indicator Data'!S104="x","x",('Crisis Indicator Data'!S104/1000000))</f>
        <v>1.5629999999999999</v>
      </c>
      <c r="I107" s="157">
        <f>IF('Crisis Indicator Data'!T104="x","x",('Crisis Indicator Data'!T104/1000000))</f>
        <v>0</v>
      </c>
      <c r="J107" s="157">
        <f>IF('Crisis Indicator Data'!U104="x","x",('Crisis Indicator Data'!U104/1000000))</f>
        <v>0</v>
      </c>
      <c r="K107" s="244">
        <f t="shared" si="9"/>
        <v>3.7</v>
      </c>
      <c r="L107" s="143">
        <f>IF(F107="x","x",(F107*1000000/VLOOKUP($C107,'Crisis Indicator Data'!$C$3:$H$198,5,FALSE)))</f>
        <v>0.18720748829953199</v>
      </c>
      <c r="M107" s="143">
        <f>IF(G107="x","x",(G107*1000000/VLOOKUP($C107,'Crisis Indicator Data'!$C$3:$H$198,5,FALSE)))</f>
        <v>0</v>
      </c>
      <c r="N107" s="143">
        <f>IF(H107="x","x",(H107*1000000/VLOOKUP($C107,'Crisis Indicator Data'!$C$3:$H$198,5,FALSE)))</f>
        <v>0.81279251170046807</v>
      </c>
      <c r="O107" s="143">
        <f>IF(I107="x","x",(I107*1000000/VLOOKUP($C107,'Crisis Indicator Data'!$C$3:$H$198,5,FALSE)))</f>
        <v>0</v>
      </c>
      <c r="P107" s="143">
        <f>IF(J107="x","x",(J107*1000000/VLOOKUP($C107,'Crisis Indicator Data'!$C$3:$H$198,5,FALSE)))</f>
        <v>0</v>
      </c>
      <c r="Q107" s="238">
        <f t="shared" si="10"/>
        <v>3</v>
      </c>
      <c r="R107" s="238">
        <f t="shared" si="11"/>
        <v>3.35</v>
      </c>
    </row>
    <row r="108" spans="1:18" x14ac:dyDescent="0.25">
      <c r="A108" s="147" t="str">
        <f>'Crisis Indicator Data'!A105</f>
        <v>Complex crisis in DPRK</v>
      </c>
      <c r="B108" s="148" t="str">
        <f>'Crisis Indicator Data'!B105</f>
        <v>Socio-political,Floods,Other seasonal event,Food Security</v>
      </c>
      <c r="C108" s="148" t="str">
        <f>'Crisis Indicator Data'!C105</f>
        <v>PRK001</v>
      </c>
      <c r="D108" s="148" t="str">
        <f>'Crisis Indicator Data'!D105</f>
        <v>DPRK</v>
      </c>
      <c r="E108" s="148" t="str">
        <f>'Crisis Indicator Data'!E105</f>
        <v>PRK</v>
      </c>
      <c r="F108" s="157">
        <f>IF('Crisis Indicator Data'!Q105="x","x",('Crisis Indicator Data'!Q105/1000000))</f>
        <v>0</v>
      </c>
      <c r="G108" s="157">
        <f>IF('Crisis Indicator Data'!R105="x","x",('Crisis Indicator Data'!R105/1000000))</f>
        <v>15.12</v>
      </c>
      <c r="H108" s="157">
        <f>IF('Crisis Indicator Data'!S105="x","x",('Crisis Indicator Data'!S105/1000000))</f>
        <v>4.97</v>
      </c>
      <c r="I108" s="157">
        <f>IF('Crisis Indicator Data'!T105="x","x",('Crisis Indicator Data'!T105/1000000))</f>
        <v>5.4589999999999996</v>
      </c>
      <c r="J108" s="157">
        <f>IF('Crisis Indicator Data'!U105="x","x",('Crisis Indicator Data'!U105/1000000))</f>
        <v>0</v>
      </c>
      <c r="K108" s="244">
        <f t="shared" si="9"/>
        <v>5</v>
      </c>
      <c r="L108" s="143">
        <f>IF(F108="x","x",(F108*1000000/VLOOKUP($C108,'Crisis Indicator Data'!$C$3:$H$198,5,FALSE)))</f>
        <v>0</v>
      </c>
      <c r="M108" s="143">
        <f>IF(G108="x","x",(G108*1000000/VLOOKUP($C108,'Crisis Indicator Data'!$C$3:$H$198,5,FALSE)))</f>
        <v>0.58910621055092338</v>
      </c>
      <c r="N108" s="143">
        <f>IF(H108="x","x",(H108*1000000/VLOOKUP($C108,'Crisis Indicator Data'!$C$3:$H$198,5,FALSE)))</f>
        <v>0.19364139328294241</v>
      </c>
      <c r="O108" s="143">
        <f>IF(I108="x","x",(I108*1000000/VLOOKUP($C108,'Crisis Indicator Data'!$C$3:$H$198,5,FALSE)))</f>
        <v>0.21269383620353777</v>
      </c>
      <c r="P108" s="143">
        <f>IF(J108="x","x",(J108*1000000/VLOOKUP($C108,'Crisis Indicator Data'!$C$3:$H$198,5,FALSE)))</f>
        <v>0</v>
      </c>
      <c r="Q108" s="238">
        <f t="shared" si="10"/>
        <v>4</v>
      </c>
      <c r="R108" s="238">
        <f t="shared" si="11"/>
        <v>4.5</v>
      </c>
    </row>
    <row r="109" spans="1:18" x14ac:dyDescent="0.25">
      <c r="A109" s="147" t="str">
        <f>'Crisis Indicator Data'!A106</f>
        <v>Conflict in Palestine</v>
      </c>
      <c r="B109" s="148" t="str">
        <f>'Crisis Indicator Data'!B106</f>
        <v>Conflict,Socio-political,Violence</v>
      </c>
      <c r="C109" s="148" t="str">
        <f>'Crisis Indicator Data'!C106</f>
        <v>PSE002</v>
      </c>
      <c r="D109" s="148" t="str">
        <f>'Crisis Indicator Data'!D106</f>
        <v>Palestine</v>
      </c>
      <c r="E109" s="148" t="str">
        <f>'Crisis Indicator Data'!E106</f>
        <v>PSE</v>
      </c>
      <c r="F109" s="157">
        <f>IF('Crisis Indicator Data'!Q106="x","x",('Crisis Indicator Data'!Q106/1000000))</f>
        <v>0</v>
      </c>
      <c r="G109" s="157">
        <f>IF('Crisis Indicator Data'!R106="x","x",('Crisis Indicator Data'!R106/1000000))</f>
        <v>3.2549999999999999</v>
      </c>
      <c r="H109" s="157">
        <f>IF('Crisis Indicator Data'!S106="x","x",('Crisis Indicator Data'!S106/1000000))</f>
        <v>1.974</v>
      </c>
      <c r="I109" s="157">
        <f>IF('Crisis Indicator Data'!T106="x","x",('Crisis Indicator Data'!T106/1000000))</f>
        <v>0.126</v>
      </c>
      <c r="J109" s="157">
        <f>IF('Crisis Indicator Data'!U106="x","x",('Crisis Indicator Data'!U106/1000000))</f>
        <v>0</v>
      </c>
      <c r="K109" s="244">
        <f t="shared" si="9"/>
        <v>3.9</v>
      </c>
      <c r="L109" s="143">
        <f>IF(F109="x","x",(F109*1000000/VLOOKUP($C109,'Crisis Indicator Data'!$C$3:$H$198,5,FALSE)))</f>
        <v>0</v>
      </c>
      <c r="M109" s="143">
        <f>IF(G109="x","x",(G109*1000000/VLOOKUP($C109,'Crisis Indicator Data'!$C$3:$H$198,5,FALSE)))</f>
        <v>0.60784313725490191</v>
      </c>
      <c r="N109" s="143">
        <f>IF(H109="x","x",(H109*1000000/VLOOKUP($C109,'Crisis Indicator Data'!$C$3:$H$198,5,FALSE)))</f>
        <v>0.36862745098039218</v>
      </c>
      <c r="O109" s="143">
        <f>IF(I109="x","x",(I109*1000000/VLOOKUP($C109,'Crisis Indicator Data'!$C$3:$H$198,5,FALSE)))</f>
        <v>2.3529411764705882E-2</v>
      </c>
      <c r="P109" s="143">
        <f>IF(J109="x","x",(J109*1000000/VLOOKUP($C109,'Crisis Indicator Data'!$C$3:$H$198,5,FALSE)))</f>
        <v>0</v>
      </c>
      <c r="Q109" s="238">
        <f t="shared" si="10"/>
        <v>3</v>
      </c>
      <c r="R109" s="238">
        <f t="shared" si="11"/>
        <v>3.45</v>
      </c>
    </row>
    <row r="110" spans="1:18" x14ac:dyDescent="0.25">
      <c r="A110" s="147" t="str">
        <f>'Crisis Indicator Data'!A107</f>
        <v>Regional Boko Haram Crisis</v>
      </c>
      <c r="B110" s="148">
        <f>'Crisis Indicator Data'!B107</f>
        <v>0</v>
      </c>
      <c r="C110" s="148" t="str">
        <f>'Crisis Indicator Data'!C107</f>
        <v>REG001</v>
      </c>
      <c r="D110" s="148" t="str">
        <f>'Crisis Indicator Data'!D107</f>
        <v>Nigeria,Niger,Chad,Cameroon</v>
      </c>
      <c r="E110" s="148" t="str">
        <f>'Crisis Indicator Data'!E107</f>
        <v>NGA,NER,TCD,CMR</v>
      </c>
      <c r="F110" s="157">
        <f>IF('Crisis Indicator Data'!Q107="x","x",('Crisis Indicator Data'!Q107/1000000))</f>
        <v>3.49</v>
      </c>
      <c r="G110" s="157">
        <f>IF('Crisis Indicator Data'!R107="x","x",('Crisis Indicator Data'!R107/1000000))</f>
        <v>6.2119999999999997</v>
      </c>
      <c r="H110" s="157">
        <f>IF('Crisis Indicator Data'!S107="x","x",('Crisis Indicator Data'!S107/1000000))</f>
        <v>6.4089999999999998</v>
      </c>
      <c r="I110" s="157">
        <f>IF('Crisis Indicator Data'!T107="x","x",('Crisis Indicator Data'!T107/1000000))</f>
        <v>3.452</v>
      </c>
      <c r="J110" s="157">
        <f>IF('Crisis Indicator Data'!U107="x","x",('Crisis Indicator Data'!U107/1000000))</f>
        <v>0.91100000000000003</v>
      </c>
      <c r="K110" s="244">
        <f t="shared" si="9"/>
        <v>5</v>
      </c>
      <c r="L110" s="143">
        <f>IF(F110="x","x",(F110*1000000/VLOOKUP($C110,'Crisis Indicator Data'!$C$3:$H$198,5,FALSE)))</f>
        <v>0.17046009573117124</v>
      </c>
      <c r="M110" s="143">
        <f>IF(G110="x","x",(G110*1000000/VLOOKUP($C110,'Crisis Indicator Data'!$C$3:$H$198,5,FALSE)))</f>
        <v>0.30340920191462345</v>
      </c>
      <c r="N110" s="143">
        <f>IF(H110="x","x",(H110*1000000/VLOOKUP($C110,'Crisis Indicator Data'!$C$3:$H$198,5,FALSE)))</f>
        <v>0.31303116147308779</v>
      </c>
      <c r="O110" s="143">
        <f>IF(I110="x","x",(I110*1000000/VLOOKUP($C110,'Crisis Indicator Data'!$C$3:$H$198,5,FALSE)))</f>
        <v>0.16860408322750806</v>
      </c>
      <c r="P110" s="143">
        <f>IF(J110="x","x",(J110*1000000/VLOOKUP($C110,'Crisis Indicator Data'!$C$3:$H$198,5,FALSE)))</f>
        <v>4.4495457653609453E-2</v>
      </c>
      <c r="Q110" s="238">
        <f t="shared" si="10"/>
        <v>4</v>
      </c>
      <c r="R110" s="238">
        <f t="shared" si="11"/>
        <v>4.5</v>
      </c>
    </row>
    <row r="111" spans="1:18" x14ac:dyDescent="0.25">
      <c r="A111" s="147" t="str">
        <f>'Crisis Indicator Data'!A108</f>
        <v>Venezuela Regional Crisis</v>
      </c>
      <c r="B111" s="148">
        <f>'Crisis Indicator Data'!B108</f>
        <v>0</v>
      </c>
      <c r="C111" s="148" t="str">
        <f>'Crisis Indicator Data'!C108</f>
        <v>REG002</v>
      </c>
      <c r="D111" s="148" t="str">
        <f>'Crisis Indicator Data'!D108</f>
        <v>Venezuela,Brazil,Colombia,Ecuador,Peru,Trinidad and Tobago,Chile,Dominican Republic,Panama</v>
      </c>
      <c r="E111" s="148" t="str">
        <f>'Crisis Indicator Data'!E108</f>
        <v>VEN,BRA,COL,ECU,PER,TTO,CHL,DOM,PAN</v>
      </c>
      <c r="F111" s="157">
        <f>IF('Crisis Indicator Data'!Q108="x","x",('Crisis Indicator Data'!Q108/1000000))</f>
        <v>149.809</v>
      </c>
      <c r="G111" s="157">
        <f>IF('Crisis Indicator Data'!R108="x","x",('Crisis Indicator Data'!R108/1000000))</f>
        <v>37.651000000000003</v>
      </c>
      <c r="H111" s="157">
        <f>IF('Crisis Indicator Data'!S108="x","x",('Crisis Indicator Data'!S108/1000000))</f>
        <v>26.943000000000001</v>
      </c>
      <c r="I111" s="157">
        <f>IF('Crisis Indicator Data'!T108="x","x",('Crisis Indicator Data'!T108/1000000))</f>
        <v>0</v>
      </c>
      <c r="J111" s="157">
        <f>IF('Crisis Indicator Data'!U108="x","x",('Crisis Indicator Data'!U108/1000000))</f>
        <v>0</v>
      </c>
      <c r="K111" s="244">
        <f t="shared" si="9"/>
        <v>5</v>
      </c>
      <c r="L111" s="143">
        <f>IF(F111="x","x",(F111*1000000/VLOOKUP($C111,'Crisis Indicator Data'!$C$3:$H$198,5,FALSE)))</f>
        <v>0.69872948946371771</v>
      </c>
      <c r="M111" s="143">
        <f>IF(G111="x","x",(G111*1000000/VLOOKUP($C111,'Crisis Indicator Data'!$C$3:$H$198,5,FALSE)))</f>
        <v>0.17560936931558474</v>
      </c>
      <c r="N111" s="143">
        <f>IF(H111="x","x",(H111*1000000/VLOOKUP($C111,'Crisis Indicator Data'!$C$3:$H$198,5,FALSE)))</f>
        <v>0.12566580535629332</v>
      </c>
      <c r="O111" s="143">
        <f>IF(I111="x","x",(I111*1000000/VLOOKUP($C111,'Crisis Indicator Data'!$C$3:$H$198,5,FALSE)))</f>
        <v>0</v>
      </c>
      <c r="P111" s="143">
        <f>IF(J111="x","x",(J111*1000000/VLOOKUP($C111,'Crisis Indicator Data'!$C$3:$H$198,5,FALSE)))</f>
        <v>0</v>
      </c>
      <c r="Q111" s="238">
        <f t="shared" si="10"/>
        <v>3</v>
      </c>
      <c r="R111" s="238">
        <f t="shared" si="11"/>
        <v>4</v>
      </c>
    </row>
    <row r="112" spans="1:18" x14ac:dyDescent="0.25">
      <c r="A112" s="147" t="str">
        <f>'Crisis Indicator Data'!A109</f>
        <v>Regional Kashmir conflict</v>
      </c>
      <c r="B112" s="148">
        <f>'Crisis Indicator Data'!B109</f>
        <v>0</v>
      </c>
      <c r="C112" s="148" t="str">
        <f>'Crisis Indicator Data'!C109</f>
        <v>REG003</v>
      </c>
      <c r="D112" s="148" t="str">
        <f>'Crisis Indicator Data'!D109</f>
        <v>India,Pakistan</v>
      </c>
      <c r="E112" s="148" t="str">
        <f>'Crisis Indicator Data'!E109</f>
        <v>IND,PAK</v>
      </c>
      <c r="F112" s="157" t="str">
        <f>IF('Crisis Indicator Data'!Q109="x","x",('Crisis Indicator Data'!Q109/1000000))</f>
        <v>x</v>
      </c>
      <c r="G112" s="157" t="str">
        <f>IF('Crisis Indicator Data'!R109="x","x",('Crisis Indicator Data'!R109/1000000))</f>
        <v>x</v>
      </c>
      <c r="H112" s="157" t="str">
        <f>IF('Crisis Indicator Data'!S109="x","x",('Crisis Indicator Data'!S109/1000000))</f>
        <v>x</v>
      </c>
      <c r="I112" s="157" t="str">
        <f>IF('Crisis Indicator Data'!T109="x","x",('Crisis Indicator Data'!T109/1000000))</f>
        <v>x</v>
      </c>
      <c r="J112" s="157" t="str">
        <f>IF('Crisis Indicator Data'!U109="x","x",('Crisis Indicator Data'!U109/1000000))</f>
        <v>x</v>
      </c>
      <c r="K112" s="244" t="str">
        <f t="shared" si="9"/>
        <v>x</v>
      </c>
      <c r="L112" s="143" t="str">
        <f>IF(F112="x","x",(F112*1000000/VLOOKUP($C112,'Crisis Indicator Data'!$C$3:$H$198,5,FALSE)))</f>
        <v>x</v>
      </c>
      <c r="M112" s="143" t="str">
        <f>IF(G112="x","x",(G112*1000000/VLOOKUP($C112,'Crisis Indicator Data'!$C$3:$H$198,5,FALSE)))</f>
        <v>x</v>
      </c>
      <c r="N112" s="143" t="str">
        <f>IF(H112="x","x",(H112*1000000/VLOOKUP($C112,'Crisis Indicator Data'!$C$3:$H$198,5,FALSE)))</f>
        <v>x</v>
      </c>
      <c r="O112" s="143" t="str">
        <f>IF(I112="x","x",(I112*1000000/VLOOKUP($C112,'Crisis Indicator Data'!$C$3:$H$198,5,FALSE)))</f>
        <v>x</v>
      </c>
      <c r="P112" s="143" t="str">
        <f>IF(J112="x","x",(J112*1000000/VLOOKUP($C112,'Crisis Indicator Data'!$C$3:$H$198,5,FALSE)))</f>
        <v>x</v>
      </c>
      <c r="Q112" s="238" t="str">
        <f t="shared" si="10"/>
        <v>x</v>
      </c>
      <c r="R112" s="238" t="str">
        <f t="shared" si="11"/>
        <v>x</v>
      </c>
    </row>
    <row r="113" spans="1:18" x14ac:dyDescent="0.25">
      <c r="A113" s="147" t="str">
        <f>'Crisis Indicator Data'!A110</f>
        <v>Syrian Regional Crisis</v>
      </c>
      <c r="B113" s="148">
        <f>'Crisis Indicator Data'!B110</f>
        <v>0</v>
      </c>
      <c r="C113" s="148" t="str">
        <f>'Crisis Indicator Data'!C110</f>
        <v>REG004</v>
      </c>
      <c r="D113" s="148" t="str">
        <f>'Crisis Indicator Data'!D110</f>
        <v>Syria,Turkey,Iraq,Egypt,Jordan,Lebanon</v>
      </c>
      <c r="E113" s="148" t="str">
        <f>'Crisis Indicator Data'!E110</f>
        <v>SYR,TUR,IRQ,EGY,JOR,LBN</v>
      </c>
      <c r="F113" s="157">
        <f>IF('Crisis Indicator Data'!Q110="x","x",('Crisis Indicator Data'!Q110/1000000))</f>
        <v>50.131999999999998</v>
      </c>
      <c r="G113" s="157">
        <f>IF('Crisis Indicator Data'!R110="x","x",('Crisis Indicator Data'!R110/1000000))</f>
        <v>19.827000000000002</v>
      </c>
      <c r="H113" s="157">
        <f>IF('Crisis Indicator Data'!S110="x","x",('Crisis Indicator Data'!S110/1000000))</f>
        <v>13.053000000000001</v>
      </c>
      <c r="I113" s="157">
        <f>IF('Crisis Indicator Data'!T110="x","x",('Crisis Indicator Data'!T110/1000000))</f>
        <v>6.3040000000000003</v>
      </c>
      <c r="J113" s="157">
        <f>IF('Crisis Indicator Data'!U110="x","x",('Crisis Indicator Data'!U110/1000000))</f>
        <v>0.127</v>
      </c>
      <c r="K113" s="244">
        <f t="shared" si="9"/>
        <v>5</v>
      </c>
      <c r="L113" s="143">
        <f>IF(F113="x","x",(F113*1000000/VLOOKUP($C113,'Crisis Indicator Data'!$C$3:$H$198,5,FALSE)))</f>
        <v>0.56049103898572272</v>
      </c>
      <c r="M113" s="143">
        <f>IF(G113="x","x",(G113*1000000/VLOOKUP($C113,'Crisis Indicator Data'!$C$3:$H$198,5,FALSE)))</f>
        <v>0.22167190277606968</v>
      </c>
      <c r="N113" s="143">
        <f>IF(H113="x","x",(H113*1000000/VLOOKUP($C113,'Crisis Indicator Data'!$C$3:$H$198,5,FALSE)))</f>
        <v>0.14593651822948694</v>
      </c>
      <c r="O113" s="143">
        <f>IF(I113="x","x",(I113*1000000/VLOOKUP($C113,'Crisis Indicator Data'!$C$3:$H$198,5,FALSE)))</f>
        <v>7.0480641302281904E-2</v>
      </c>
      <c r="P113" s="143">
        <f>IF(J113="x","x",(J113*1000000/VLOOKUP($C113,'Crisis Indicator Data'!$C$3:$H$198,5,FALSE)))</f>
        <v>1.4198987064387375E-3</v>
      </c>
      <c r="Q113" s="238">
        <f t="shared" si="10"/>
        <v>4</v>
      </c>
      <c r="R113" s="238">
        <f t="shared" si="11"/>
        <v>4.5</v>
      </c>
    </row>
    <row r="114" spans="1:18" x14ac:dyDescent="0.25">
      <c r="A114" s="147" t="str">
        <f>'Crisis Indicator Data'!A111</f>
        <v xml:space="preserve">Eastern Mediterranean Route </v>
      </c>
      <c r="B114" s="148">
        <f>'Crisis Indicator Data'!B111</f>
        <v>0</v>
      </c>
      <c r="C114" s="148" t="str">
        <f>'Crisis Indicator Data'!C111</f>
        <v>REG006</v>
      </c>
      <c r="D114" s="148" t="str">
        <f>'Crisis Indicator Data'!D111</f>
        <v>Turkey,Greece</v>
      </c>
      <c r="E114" s="148" t="str">
        <f>'Crisis Indicator Data'!E111</f>
        <v>TUR,GRC</v>
      </c>
      <c r="F114" s="157">
        <f>IF('Crisis Indicator Data'!Q111="x","x",('Crisis Indicator Data'!Q111/1000000))</f>
        <v>29.041</v>
      </c>
      <c r="G114" s="157">
        <f>IF('Crisis Indicator Data'!R111="x","x",('Crisis Indicator Data'!R111/1000000))</f>
        <v>8.7870000000000008</v>
      </c>
      <c r="H114" s="157">
        <f>IF('Crisis Indicator Data'!S111="x","x",('Crisis Indicator Data'!S111/1000000))</f>
        <v>0.16700000000000001</v>
      </c>
      <c r="I114" s="157">
        <f>IF('Crisis Indicator Data'!T111="x","x",('Crisis Indicator Data'!T111/1000000))</f>
        <v>3.5999999999999997E-2</v>
      </c>
      <c r="J114" s="157">
        <f>IF('Crisis Indicator Data'!U111="x","x",('Crisis Indicator Data'!U111/1000000))</f>
        <v>0</v>
      </c>
      <c r="K114" s="244">
        <f t="shared" si="9"/>
        <v>2.2000000000000002</v>
      </c>
      <c r="L114" s="143">
        <f>IF(F114="x","x",(F114*1000000/VLOOKUP($C114,'Crisis Indicator Data'!$C$3:$H$198,5,FALSE)))</f>
        <v>0.76361389392863721</v>
      </c>
      <c r="M114" s="143">
        <f>IF(G114="x","x",(G114*1000000/VLOOKUP($C114,'Crisis Indicator Data'!$C$3:$H$198,5,FALSE)))</f>
        <v>0.23104835528910625</v>
      </c>
      <c r="N114" s="143">
        <f>IF(H114="x","x",(H114*1000000/VLOOKUP($C114,'Crisis Indicator Data'!$C$3:$H$198,5,FALSE)))</f>
        <v>4.3911545844179745E-3</v>
      </c>
      <c r="O114" s="143">
        <f>IF(I114="x","x",(I114*1000000/VLOOKUP($C114,'Crisis Indicator Data'!$C$3:$H$198,5,FALSE)))</f>
        <v>9.4659619783860538E-4</v>
      </c>
      <c r="P114" s="143">
        <f>IF(J114="x","x",(J114*1000000/VLOOKUP($C114,'Crisis Indicator Data'!$C$3:$H$198,5,FALSE)))</f>
        <v>0</v>
      </c>
      <c r="Q114" s="238">
        <f t="shared" si="10"/>
        <v>2</v>
      </c>
      <c r="R114" s="238">
        <f t="shared" si="11"/>
        <v>2.1</v>
      </c>
    </row>
    <row r="115" spans="1:18" x14ac:dyDescent="0.25">
      <c r="A115" s="147" t="str">
        <f>'Crisis Indicator Data'!A112</f>
        <v>Central Mediterranean Route</v>
      </c>
      <c r="B115" s="148">
        <f>'Crisis Indicator Data'!B112</f>
        <v>0</v>
      </c>
      <c r="C115" s="148" t="str">
        <f>'Crisis Indicator Data'!C112</f>
        <v>REG007</v>
      </c>
      <c r="D115" s="148" t="str">
        <f>'Crisis Indicator Data'!D112</f>
        <v>Algeria,Tunisia,Libya,Italy</v>
      </c>
      <c r="E115" s="148" t="str">
        <f>'Crisis Indicator Data'!E112</f>
        <v>DZA,TUN,LBY,ITA</v>
      </c>
      <c r="F115" s="157">
        <f>IF('Crisis Indicator Data'!Q112="x","x",('Crisis Indicator Data'!Q112/1000000))</f>
        <v>69.947000000000003</v>
      </c>
      <c r="G115" s="157">
        <f>IF('Crisis Indicator Data'!R112="x","x",('Crisis Indicator Data'!R112/1000000))</f>
        <v>0</v>
      </c>
      <c r="H115" s="157">
        <f>IF('Crisis Indicator Data'!S112="x","x",('Crisis Indicator Data'!S112/1000000))</f>
        <v>1.2470000000000001</v>
      </c>
      <c r="I115" s="157">
        <f>IF('Crisis Indicator Data'!T112="x","x",('Crisis Indicator Data'!T112/1000000))</f>
        <v>0</v>
      </c>
      <c r="J115" s="157">
        <f>IF('Crisis Indicator Data'!U112="x","x",('Crisis Indicator Data'!U112/1000000))</f>
        <v>0</v>
      </c>
      <c r="K115" s="244">
        <f t="shared" si="9"/>
        <v>3.5</v>
      </c>
      <c r="L115" s="143">
        <f>IF(F115="x","x",(F115*1000000/VLOOKUP($C115,'Crisis Indicator Data'!$C$3:$H$198,5,FALSE)))</f>
        <v>0.98248447902913172</v>
      </c>
      <c r="M115" s="143">
        <f>IF(G115="x","x",(G115*1000000/VLOOKUP($C115,'Crisis Indicator Data'!$C$3:$H$198,5,FALSE)))</f>
        <v>0</v>
      </c>
      <c r="N115" s="143">
        <f>IF(H115="x","x",(H115*1000000/VLOOKUP($C115,'Crisis Indicator Data'!$C$3:$H$198,5,FALSE)))</f>
        <v>1.751552097086833E-2</v>
      </c>
      <c r="O115" s="143">
        <f>IF(I115="x","x",(I115*1000000/VLOOKUP($C115,'Crisis Indicator Data'!$C$3:$H$198,5,FALSE)))</f>
        <v>0</v>
      </c>
      <c r="P115" s="143">
        <f>IF(J115="x","x",(J115*1000000/VLOOKUP($C115,'Crisis Indicator Data'!$C$3:$H$198,5,FALSE)))</f>
        <v>0</v>
      </c>
      <c r="Q115" s="238">
        <f t="shared" si="10"/>
        <v>1</v>
      </c>
      <c r="R115" s="238">
        <f t="shared" si="11"/>
        <v>2.25</v>
      </c>
    </row>
    <row r="116" spans="1:18" x14ac:dyDescent="0.25">
      <c r="A116" s="147" t="str">
        <f>'Crisis Indicator Data'!A113</f>
        <v>Western Mediterranean Route</v>
      </c>
      <c r="B116" s="148">
        <f>'Crisis Indicator Data'!B113</f>
        <v>0</v>
      </c>
      <c r="C116" s="148" t="str">
        <f>'Crisis Indicator Data'!C113</f>
        <v>REG008</v>
      </c>
      <c r="D116" s="148" t="str">
        <f>'Crisis Indicator Data'!D113</f>
        <v>Algeria,Morocco,Spain</v>
      </c>
      <c r="E116" s="148" t="str">
        <f>'Crisis Indicator Data'!E113</f>
        <v>DZA,MAR,ESP</v>
      </c>
      <c r="F116" s="157">
        <f>IF('Crisis Indicator Data'!Q113="x","x",('Crisis Indicator Data'!Q113/1000000))</f>
        <v>94.674000000000007</v>
      </c>
      <c r="G116" s="157">
        <f>IF('Crisis Indicator Data'!R113="x","x",('Crisis Indicator Data'!R113/1000000))</f>
        <v>0</v>
      </c>
      <c r="H116" s="157">
        <f>IF('Crisis Indicator Data'!S113="x","x",('Crisis Indicator Data'!S113/1000000))</f>
        <v>0.45200000000000001</v>
      </c>
      <c r="I116" s="157">
        <f>IF('Crisis Indicator Data'!T113="x","x",('Crisis Indicator Data'!T113/1000000))</f>
        <v>0</v>
      </c>
      <c r="J116" s="157">
        <f>IF('Crisis Indicator Data'!U113="x","x",('Crisis Indicator Data'!U113/1000000))</f>
        <v>0</v>
      </c>
      <c r="K116" s="244">
        <f t="shared" si="9"/>
        <v>2.8</v>
      </c>
      <c r="L116" s="143">
        <f>IF(F116="x","x",(F116*1000000/VLOOKUP($C116,'Crisis Indicator Data'!$C$3:$H$198,5,FALSE)))</f>
        <v>0.99524840737548093</v>
      </c>
      <c r="M116" s="143">
        <f>IF(G116="x","x",(G116*1000000/VLOOKUP($C116,'Crisis Indicator Data'!$C$3:$H$198,5,FALSE)))</f>
        <v>0</v>
      </c>
      <c r="N116" s="143">
        <f>IF(H116="x","x",(H116*1000000/VLOOKUP($C116,'Crisis Indicator Data'!$C$3:$H$198,5,FALSE)))</f>
        <v>4.7515926245190587E-3</v>
      </c>
      <c r="O116" s="143">
        <f>IF(I116="x","x",(I116*1000000/VLOOKUP($C116,'Crisis Indicator Data'!$C$3:$H$198,5,FALSE)))</f>
        <v>0</v>
      </c>
      <c r="P116" s="143">
        <f>IF(J116="x","x",(J116*1000000/VLOOKUP($C116,'Crisis Indicator Data'!$C$3:$H$198,5,FALSE)))</f>
        <v>0</v>
      </c>
      <c r="Q116" s="238">
        <f t="shared" si="10"/>
        <v>1</v>
      </c>
      <c r="R116" s="238">
        <f t="shared" si="11"/>
        <v>1.9</v>
      </c>
    </row>
    <row r="117" spans="1:18" x14ac:dyDescent="0.25">
      <c r="A117" s="147" t="str">
        <f>'Crisis Indicator Data'!A114</f>
        <v>Rohingya Regional Crisis</v>
      </c>
      <c r="B117" s="148">
        <f>'Crisis Indicator Data'!B114</f>
        <v>0</v>
      </c>
      <c r="C117" s="148" t="str">
        <f>'Crisis Indicator Data'!C114</f>
        <v>REG011</v>
      </c>
      <c r="D117" s="148" t="str">
        <f>'Crisis Indicator Data'!D114</f>
        <v>Bangladesh,Myanmar</v>
      </c>
      <c r="E117" s="148" t="str">
        <f>'Crisis Indicator Data'!E114</f>
        <v>BGD,MMR</v>
      </c>
      <c r="F117" s="157">
        <f>IF('Crisis Indicator Data'!Q114="x","x",('Crisis Indicator Data'!Q114/1000000))</f>
        <v>0</v>
      </c>
      <c r="G117" s="157">
        <f>IF('Crisis Indicator Data'!R114="x","x",('Crisis Indicator Data'!R114/1000000))</f>
        <v>1.8</v>
      </c>
      <c r="H117" s="157">
        <f>IF('Crisis Indicator Data'!S114="x","x",('Crisis Indicator Data'!S114/1000000))</f>
        <v>1.927</v>
      </c>
      <c r="I117" s="157">
        <f>IF('Crisis Indicator Data'!T114="x","x",('Crisis Indicator Data'!T114/1000000))</f>
        <v>1.238</v>
      </c>
      <c r="J117" s="157">
        <f>IF('Crisis Indicator Data'!U114="x","x",('Crisis Indicator Data'!U114/1000000))</f>
        <v>0</v>
      </c>
      <c r="K117" s="244">
        <f t="shared" si="9"/>
        <v>4.2</v>
      </c>
      <c r="L117" s="143">
        <f>IF(F117="x","x",(F117*1000000/VLOOKUP($C117,'Crisis Indicator Data'!$C$3:$H$198,5,FALSE)))</f>
        <v>0</v>
      </c>
      <c r="M117" s="143">
        <f>IF(G117="x","x",(G117*1000000/VLOOKUP($C117,'Crisis Indicator Data'!$C$3:$H$198,5,FALSE)))</f>
        <v>0.36253776435045315</v>
      </c>
      <c r="N117" s="143">
        <f>IF(H117="x","x",(H117*1000000/VLOOKUP($C117,'Crisis Indicator Data'!$C$3:$H$198,5,FALSE)))</f>
        <v>0.38811681772406847</v>
      </c>
      <c r="O117" s="143">
        <f>IF(I117="x","x",(I117*1000000/VLOOKUP($C117,'Crisis Indicator Data'!$C$3:$H$198,5,FALSE)))</f>
        <v>0.24934541792547835</v>
      </c>
      <c r="P117" s="143">
        <f>IF(J117="x","x",(J117*1000000/VLOOKUP($C117,'Crisis Indicator Data'!$C$3:$H$198,5,FALSE)))</f>
        <v>0</v>
      </c>
      <c r="Q117" s="238">
        <f t="shared" si="10"/>
        <v>4</v>
      </c>
      <c r="R117" s="238">
        <f t="shared" si="11"/>
        <v>4.0999999999999996</v>
      </c>
    </row>
    <row r="118" spans="1:18" x14ac:dyDescent="0.25">
      <c r="A118" s="147" t="str">
        <f>'Crisis Indicator Data'!A115</f>
        <v>Southern Africa Regional Food Security Crisis</v>
      </c>
      <c r="B118" s="148">
        <f>'Crisis Indicator Data'!B115</f>
        <v>0</v>
      </c>
      <c r="C118" s="148" t="str">
        <f>'Crisis Indicator Data'!C115</f>
        <v>REG012</v>
      </c>
      <c r="D118" s="148" t="str">
        <f>'Crisis Indicator Data'!D115</f>
        <v>Lesotho,Madagascar,Malawi,Namibia,Eswatini,Zambia,Zimbabwe,Tanzania</v>
      </c>
      <c r="E118" s="148" t="str">
        <f>'Crisis Indicator Data'!E115</f>
        <v>LSO,MDG,MWI,NAM,SWZ,ZMB,ZWE,TZA</v>
      </c>
      <c r="F118" s="157">
        <f>IF('Crisis Indicator Data'!Q115="x","x",('Crisis Indicator Data'!Q115/1000000))</f>
        <v>29.911000000000001</v>
      </c>
      <c r="G118" s="157">
        <f>IF('Crisis Indicator Data'!R115="x","x",('Crisis Indicator Data'!R115/1000000))</f>
        <v>23.803000000000001</v>
      </c>
      <c r="H118" s="157">
        <f>IF('Crisis Indicator Data'!S115="x","x",('Crisis Indicator Data'!S115/1000000))</f>
        <v>16.742999999999999</v>
      </c>
      <c r="I118" s="157">
        <f>IF('Crisis Indicator Data'!T115="x","x",('Crisis Indicator Data'!T115/1000000))</f>
        <v>1.3759999999999999</v>
      </c>
      <c r="J118" s="157">
        <f>IF('Crisis Indicator Data'!U115="x","x",('Crisis Indicator Data'!U115/1000000))</f>
        <v>0</v>
      </c>
      <c r="K118" s="244">
        <f t="shared" si="9"/>
        <v>5</v>
      </c>
      <c r="L118" s="143">
        <f>IF(F118="x","x",(F118*1000000/VLOOKUP($C118,'Crisis Indicator Data'!$C$3:$H$198,5,FALSE)))</f>
        <v>0.41639636378823103</v>
      </c>
      <c r="M118" s="143">
        <f>IF(G118="x","x",(G118*1000000/VLOOKUP($C118,'Crisis Indicator Data'!$C$3:$H$198,5,FALSE)))</f>
        <v>0.33136580680188771</v>
      </c>
      <c r="N118" s="143">
        <f>IF(H118="x","x",(H118*1000000/VLOOKUP($C118,'Crisis Indicator Data'!$C$3:$H$198,5,FALSE)))</f>
        <v>0.23308228808486348</v>
      </c>
      <c r="O118" s="143">
        <f>IF(I118="x","x",(I118*1000000/VLOOKUP($C118,'Crisis Indicator Data'!$C$3:$H$198,5,FALSE)))</f>
        <v>1.915554132501775E-2</v>
      </c>
      <c r="P118" s="143">
        <f>IF(J118="x","x",(J118*1000000/VLOOKUP($C118,'Crisis Indicator Data'!$C$3:$H$198,5,FALSE)))</f>
        <v>0</v>
      </c>
      <c r="Q118" s="238">
        <f t="shared" si="10"/>
        <v>3</v>
      </c>
      <c r="R118" s="238">
        <f t="shared" si="11"/>
        <v>4</v>
      </c>
    </row>
    <row r="119" spans="1:18" x14ac:dyDescent="0.25">
      <c r="A119" s="147" t="str">
        <f>'Crisis Indicator Data'!A116</f>
        <v>Nagorno-Karabakh Conflict</v>
      </c>
      <c r="B119" s="148">
        <f>'Crisis Indicator Data'!B116</f>
        <v>0</v>
      </c>
      <c r="C119" s="148" t="str">
        <f>'Crisis Indicator Data'!C116</f>
        <v>REG013</v>
      </c>
      <c r="D119" s="148" t="str">
        <f>'Crisis Indicator Data'!D116</f>
        <v>Armenia,Azerbaijan</v>
      </c>
      <c r="E119" s="148" t="str">
        <f>'Crisis Indicator Data'!E116</f>
        <v>ARM,AZE</v>
      </c>
      <c r="F119" s="157">
        <f>IF('Crisis Indicator Data'!Q116="x","x",('Crisis Indicator Data'!Q116/1000000))</f>
        <v>1.593</v>
      </c>
      <c r="G119" s="157">
        <f>IF('Crisis Indicator Data'!R116="x","x",('Crisis Indicator Data'!R116/1000000))</f>
        <v>2.8330000000000002</v>
      </c>
      <c r="H119" s="157">
        <f>IF('Crisis Indicator Data'!S116="x","x",('Crisis Indicator Data'!S116/1000000))</f>
        <v>2.7E-2</v>
      </c>
      <c r="I119" s="157">
        <f>IF('Crisis Indicator Data'!T116="x","x",('Crisis Indicator Data'!T116/1000000))</f>
        <v>0</v>
      </c>
      <c r="J119" s="157">
        <f>IF('Crisis Indicator Data'!U116="x","x",('Crisis Indicator Data'!U116/1000000))</f>
        <v>0</v>
      </c>
      <c r="K119" s="244">
        <f t="shared" si="9"/>
        <v>0.7</v>
      </c>
      <c r="L119" s="143">
        <f>IF(F119="x","x",(F119*1000000/VLOOKUP($C119,'Crisis Indicator Data'!$C$3:$H$198,5,FALSE)))</f>
        <v>0.35781671159029649</v>
      </c>
      <c r="M119" s="143">
        <f>IF(G119="x","x",(G119*1000000/VLOOKUP($C119,'Crisis Indicator Data'!$C$3:$H$198,5,FALSE)))</f>
        <v>0.63634321653189574</v>
      </c>
      <c r="N119" s="143">
        <f>IF(H119="x","x",(H119*1000000/VLOOKUP($C119,'Crisis Indicator Data'!$C$3:$H$198,5,FALSE)))</f>
        <v>6.0646900269541778E-3</v>
      </c>
      <c r="O119" s="143">
        <f>IF(I119="x","x",(I119*1000000/VLOOKUP($C119,'Crisis Indicator Data'!$C$3:$H$198,5,FALSE)))</f>
        <v>0</v>
      </c>
      <c r="P119" s="143">
        <f>IF(J119="x","x",(J119*1000000/VLOOKUP($C119,'Crisis Indicator Data'!$C$3:$H$198,5,FALSE)))</f>
        <v>0</v>
      </c>
      <c r="Q119" s="238">
        <f t="shared" si="10"/>
        <v>2</v>
      </c>
      <c r="R119" s="238">
        <f t="shared" si="11"/>
        <v>1.35</v>
      </c>
    </row>
    <row r="120" spans="1:18" x14ac:dyDescent="0.25">
      <c r="A120" s="147" t="str">
        <f>'Crisis Indicator Data'!A117</f>
        <v>Eastern Africa Regional Drought Crisis</v>
      </c>
      <c r="B120" s="148" t="str">
        <f>'Crisis Indicator Data'!B117</f>
        <v>Drought</v>
      </c>
      <c r="C120" s="148" t="str">
        <f>'Crisis Indicator Data'!C117</f>
        <v>REG014</v>
      </c>
      <c r="D120" s="148" t="str">
        <f>'Crisis Indicator Data'!D117</f>
        <v>Ethiopia,Somalia,Kenya</v>
      </c>
      <c r="E120" s="148" t="str">
        <f>'Crisis Indicator Data'!E117</f>
        <v>ETH,SOM,KEN</v>
      </c>
      <c r="F120" s="157">
        <f>IF('Crisis Indicator Data'!Q117="x","x",('Crisis Indicator Data'!Q117/1000000))</f>
        <v>35.9</v>
      </c>
      <c r="G120" s="157">
        <f>IF('Crisis Indicator Data'!R117="x","x",('Crisis Indicator Data'!R117/1000000))</f>
        <v>34.781999999999996</v>
      </c>
      <c r="H120" s="157">
        <f>IF('Crisis Indicator Data'!S117="x","x",('Crisis Indicator Data'!S117/1000000))</f>
        <v>17.783999999999999</v>
      </c>
      <c r="I120" s="157">
        <f>IF('Crisis Indicator Data'!T117="x","x",('Crisis Indicator Data'!T117/1000000))</f>
        <v>5.1440000000000001</v>
      </c>
      <c r="J120" s="157">
        <f>IF('Crisis Indicator Data'!U117="x","x",('Crisis Indicator Data'!U117/1000000))</f>
        <v>1.0269999999999999</v>
      </c>
      <c r="K120" s="244">
        <f t="shared" si="9"/>
        <v>5</v>
      </c>
      <c r="L120" s="143">
        <f>IF(F120="x","x",(F120*1000000/VLOOKUP($C120,'Crisis Indicator Data'!$C$3:$H$198,5,FALSE)))</f>
        <v>0.3793442311146803</v>
      </c>
      <c r="M120" s="143">
        <f>IF(G120="x","x",(G120*1000000/VLOOKUP($C120,'Crisis Indicator Data'!$C$3:$H$198,5,FALSE)))</f>
        <v>0.36753066982258525</v>
      </c>
      <c r="N120" s="143">
        <f>IF(H120="x","x",(H120*1000000/VLOOKUP($C120,'Crisis Indicator Data'!$C$3:$H$198,5,FALSE)))</f>
        <v>0.18791804473937254</v>
      </c>
      <c r="O120" s="143">
        <f>IF(I120="x","x",(I120*1000000/VLOOKUP($C120,'Crisis Indicator Data'!$C$3:$H$198,5,FALSE)))</f>
        <v>5.4355061973646673E-2</v>
      </c>
      <c r="P120" s="143">
        <f>IF(J120="x","x",(J120*1000000/VLOOKUP($C120,'Crisis Indicator Data'!$C$3:$H$198,5,FALSE)))</f>
        <v>1.0851992349715227E-2</v>
      </c>
      <c r="Q120" s="238">
        <f t="shared" si="10"/>
        <v>4</v>
      </c>
      <c r="R120" s="238">
        <f t="shared" si="11"/>
        <v>4.5</v>
      </c>
    </row>
    <row r="121" spans="1:18" x14ac:dyDescent="0.25">
      <c r="A121" s="147" t="str">
        <f>'Crisis Indicator Data'!A118</f>
        <v>Displacement from Ukraine conflict in Romania</v>
      </c>
      <c r="B121" s="148" t="str">
        <f>'Crisis Indicator Data'!B118</f>
        <v>Conflict,Displacement</v>
      </c>
      <c r="C121" s="148" t="str">
        <f>'Crisis Indicator Data'!C118</f>
        <v>ROU002</v>
      </c>
      <c r="D121" s="148" t="str">
        <f>'Crisis Indicator Data'!D118</f>
        <v>Romania</v>
      </c>
      <c r="E121" s="148" t="str">
        <f>'Crisis Indicator Data'!E118</f>
        <v>ROU</v>
      </c>
      <c r="F121" s="157">
        <f>IF('Crisis Indicator Data'!Q118="x","x",('Crisis Indicator Data'!Q118/1000000))</f>
        <v>5.0490000000000004</v>
      </c>
      <c r="G121" s="157">
        <f>IF('Crisis Indicator Data'!R118="x","x",('Crisis Indicator Data'!R118/1000000))</f>
        <v>0</v>
      </c>
      <c r="H121" s="157">
        <f>IF('Crisis Indicator Data'!S118="x","x",('Crisis Indicator Data'!S118/1000000))</f>
        <v>0.107</v>
      </c>
      <c r="I121" s="157">
        <f>IF('Crisis Indicator Data'!T118="x","x",('Crisis Indicator Data'!T118/1000000))</f>
        <v>0</v>
      </c>
      <c r="J121" s="157">
        <f>IF('Crisis Indicator Data'!U118="x","x",('Crisis Indicator Data'!U118/1000000))</f>
        <v>0</v>
      </c>
      <c r="K121" s="244">
        <f t="shared" si="9"/>
        <v>1.7</v>
      </c>
      <c r="L121" s="143">
        <f>IF(F121="x","x",(F121*1000000/VLOOKUP($C121,'Crisis Indicator Data'!$C$3:$H$198,5,FALSE)))</f>
        <v>0.97924747866563222</v>
      </c>
      <c r="M121" s="143">
        <f>IF(G121="x","x",(G121*1000000/VLOOKUP($C121,'Crisis Indicator Data'!$C$3:$H$198,5,FALSE)))</f>
        <v>0</v>
      </c>
      <c r="N121" s="143">
        <f>IF(H121="x","x",(H121*1000000/VLOOKUP($C121,'Crisis Indicator Data'!$C$3:$H$198,5,FALSE)))</f>
        <v>2.0752521334367727E-2</v>
      </c>
      <c r="O121" s="143">
        <f>IF(I121="x","x",(I121*1000000/VLOOKUP($C121,'Crisis Indicator Data'!$C$3:$H$198,5,FALSE)))</f>
        <v>0</v>
      </c>
      <c r="P121" s="143">
        <f>IF(J121="x","x",(J121*1000000/VLOOKUP($C121,'Crisis Indicator Data'!$C$3:$H$198,5,FALSE)))</f>
        <v>0</v>
      </c>
      <c r="Q121" s="238">
        <f t="shared" si="10"/>
        <v>1</v>
      </c>
      <c r="R121" s="238">
        <f t="shared" si="11"/>
        <v>1.35</v>
      </c>
    </row>
    <row r="122" spans="1:18" x14ac:dyDescent="0.25">
      <c r="A122" s="147" t="str">
        <f>'Crisis Indicator Data'!A119</f>
        <v>Burundi and DRC refugees in Rwanda</v>
      </c>
      <c r="B122" s="148" t="str">
        <f>'Crisis Indicator Data'!B119</f>
        <v>Displacement</v>
      </c>
      <c r="C122" s="148" t="str">
        <f>'Crisis Indicator Data'!C119</f>
        <v>RWA002</v>
      </c>
      <c r="D122" s="148" t="str">
        <f>'Crisis Indicator Data'!D119</f>
        <v>Rwanda</v>
      </c>
      <c r="E122" s="148" t="str">
        <f>'Crisis Indicator Data'!E119</f>
        <v>RWA</v>
      </c>
      <c r="F122" s="157">
        <f>IF('Crisis Indicator Data'!Q119="x","x",('Crisis Indicator Data'!Q119/1000000))</f>
        <v>2.2549999999999999</v>
      </c>
      <c r="G122" s="157">
        <f>IF('Crisis Indicator Data'!R119="x","x",('Crisis Indicator Data'!R119/1000000))</f>
        <v>0</v>
      </c>
      <c r="H122" s="157">
        <f>IF('Crisis Indicator Data'!S119="x","x",('Crisis Indicator Data'!S119/1000000))</f>
        <v>0.127</v>
      </c>
      <c r="I122" s="157">
        <f>IF('Crisis Indicator Data'!T119="x","x",('Crisis Indicator Data'!T119/1000000))</f>
        <v>0</v>
      </c>
      <c r="J122" s="157">
        <f>IF('Crisis Indicator Data'!U119="x","x",('Crisis Indicator Data'!U119/1000000))</f>
        <v>0</v>
      </c>
      <c r="K122" s="244">
        <f t="shared" si="9"/>
        <v>1.8</v>
      </c>
      <c r="L122" s="143">
        <f>IF(F122="x","x",(F122*1000000/VLOOKUP($C122,'Crisis Indicator Data'!$C$3:$H$198,5,FALSE)))</f>
        <v>0.95187842971718029</v>
      </c>
      <c r="M122" s="143">
        <f>IF(G122="x","x",(G122*1000000/VLOOKUP($C122,'Crisis Indicator Data'!$C$3:$H$198,5,FALSE)))</f>
        <v>0</v>
      </c>
      <c r="N122" s="143">
        <f>IF(H122="x","x",(H122*1000000/VLOOKUP($C122,'Crisis Indicator Data'!$C$3:$H$198,5,FALSE)))</f>
        <v>5.3609117771211481E-2</v>
      </c>
      <c r="O122" s="143">
        <f>IF(I122="x","x",(I122*1000000/VLOOKUP($C122,'Crisis Indicator Data'!$C$3:$H$198,5,FALSE)))</f>
        <v>0</v>
      </c>
      <c r="P122" s="143">
        <f>IF(J122="x","x",(J122*1000000/VLOOKUP($C122,'Crisis Indicator Data'!$C$3:$H$198,5,FALSE)))</f>
        <v>0</v>
      </c>
      <c r="Q122" s="238">
        <f t="shared" si="10"/>
        <v>3</v>
      </c>
      <c r="R122" s="238">
        <f t="shared" si="11"/>
        <v>2.4</v>
      </c>
    </row>
    <row r="123" spans="1:18" x14ac:dyDescent="0.25">
      <c r="A123" s="147" t="str">
        <f>'Crisis Indicator Data'!A120</f>
        <v>Complex crisis in Sudan</v>
      </c>
      <c r="B123" s="148" t="str">
        <f>'Crisis Indicator Data'!B120</f>
        <v>Displacement,Violence,Floods</v>
      </c>
      <c r="C123" s="148" t="str">
        <f>'Crisis Indicator Data'!C120</f>
        <v>SDN001</v>
      </c>
      <c r="D123" s="148" t="str">
        <f>'Crisis Indicator Data'!D120</f>
        <v>Sudan</v>
      </c>
      <c r="E123" s="148" t="str">
        <f>'Crisis Indicator Data'!E120</f>
        <v>SDN</v>
      </c>
      <c r="F123" s="157">
        <f>IF('Crisis Indicator Data'!Q120="x","x",('Crisis Indicator Data'!Q120/1000000))</f>
        <v>20.5</v>
      </c>
      <c r="G123" s="157">
        <f>IF('Crisis Indicator Data'!R120="x","x",('Crisis Indicator Data'!R120/1000000))</f>
        <v>13.5</v>
      </c>
      <c r="H123" s="157">
        <f>IF('Crisis Indicator Data'!S120="x","x",('Crisis Indicator Data'!S120/1000000))</f>
        <v>10.199999999999999</v>
      </c>
      <c r="I123" s="157">
        <f>IF('Crisis Indicator Data'!T120="x","x",('Crisis Indicator Data'!T120/1000000))</f>
        <v>5.5</v>
      </c>
      <c r="J123" s="157">
        <f>IF('Crisis Indicator Data'!U120="x","x",('Crisis Indicator Data'!U120/1000000))</f>
        <v>0.1</v>
      </c>
      <c r="K123" s="244">
        <f t="shared" si="9"/>
        <v>5</v>
      </c>
      <c r="L123" s="143">
        <f>IF(F123="x","x",(F123*1000000/VLOOKUP($C123,'Crisis Indicator Data'!$C$3:$H$198,5,FALSE)))</f>
        <v>0.41164658634538154</v>
      </c>
      <c r="M123" s="143">
        <f>IF(G123="x","x",(G123*1000000/VLOOKUP($C123,'Crisis Indicator Data'!$C$3:$H$198,5,FALSE)))</f>
        <v>0.27108433734939757</v>
      </c>
      <c r="N123" s="143">
        <f>IF(H123="x","x",(H123*1000000/VLOOKUP($C123,'Crisis Indicator Data'!$C$3:$H$198,5,FALSE)))</f>
        <v>0.20481927710843373</v>
      </c>
      <c r="O123" s="143">
        <f>IF(I123="x","x",(I123*1000000/VLOOKUP($C123,'Crisis Indicator Data'!$C$3:$H$198,5,FALSE)))</f>
        <v>0.11044176706827309</v>
      </c>
      <c r="P123" s="143">
        <f>IF(J123="x","x",(J123*1000000/VLOOKUP($C123,'Crisis Indicator Data'!$C$3:$H$198,5,FALSE)))</f>
        <v>2.008032128514056E-3</v>
      </c>
      <c r="Q123" s="238">
        <f t="shared" si="10"/>
        <v>4</v>
      </c>
      <c r="R123" s="238">
        <f t="shared" si="11"/>
        <v>4.5</v>
      </c>
    </row>
    <row r="124" spans="1:18" x14ac:dyDescent="0.25">
      <c r="A124" s="147" t="str">
        <f>'Crisis Indicator Data'!A121</f>
        <v>Refugees in Sudan</v>
      </c>
      <c r="B124" s="148" t="str">
        <f>'Crisis Indicator Data'!B121</f>
        <v>Displacement</v>
      </c>
      <c r="C124" s="148" t="str">
        <f>'Crisis Indicator Data'!C121</f>
        <v>SDN005</v>
      </c>
      <c r="D124" s="148" t="str">
        <f>'Crisis Indicator Data'!D121</f>
        <v>Sudan</v>
      </c>
      <c r="E124" s="148" t="str">
        <f>'Crisis Indicator Data'!E121</f>
        <v>SDN</v>
      </c>
      <c r="F124" s="157">
        <f>IF('Crisis Indicator Data'!Q121="x","x",('Crisis Indicator Data'!Q121/1000000))</f>
        <v>0</v>
      </c>
      <c r="G124" s="157">
        <f>IF('Crisis Indicator Data'!R121="x","x",('Crisis Indicator Data'!R121/1000000))</f>
        <v>13.641</v>
      </c>
      <c r="H124" s="157">
        <f>IF('Crisis Indicator Data'!S121="x","x",('Crisis Indicator Data'!S121/1000000))</f>
        <v>1.129</v>
      </c>
      <c r="I124" s="157">
        <f>IF('Crisis Indicator Data'!T121="x","x",('Crisis Indicator Data'!T121/1000000))</f>
        <v>0</v>
      </c>
      <c r="J124" s="157">
        <f>IF('Crisis Indicator Data'!U121="x","x",('Crisis Indicator Data'!U121/1000000))</f>
        <v>0</v>
      </c>
      <c r="K124" s="244">
        <f t="shared" si="9"/>
        <v>3.4</v>
      </c>
      <c r="L124" s="143">
        <f>IF(F124="x","x",(F124*1000000/VLOOKUP($C124,'Crisis Indicator Data'!$C$3:$H$198,5,FALSE)))</f>
        <v>0</v>
      </c>
      <c r="M124" s="143">
        <f>IF(G124="x","x",(G124*1000000/VLOOKUP($C124,'Crisis Indicator Data'!$C$3:$H$198,5,FALSE)))</f>
        <v>0.92356127285037237</v>
      </c>
      <c r="N124" s="143">
        <f>IF(H124="x","x",(H124*1000000/VLOOKUP($C124,'Crisis Indicator Data'!$C$3:$H$198,5,FALSE)))</f>
        <v>7.6438727149627628E-2</v>
      </c>
      <c r="O124" s="143">
        <f>IF(I124="x","x",(I124*1000000/VLOOKUP($C124,'Crisis Indicator Data'!$C$3:$H$198,5,FALSE)))</f>
        <v>0</v>
      </c>
      <c r="P124" s="143">
        <f>IF(J124="x","x",(J124*1000000/VLOOKUP($C124,'Crisis Indicator Data'!$C$3:$H$198,5,FALSE)))</f>
        <v>0</v>
      </c>
      <c r="Q124" s="238">
        <f t="shared" si="10"/>
        <v>3</v>
      </c>
      <c r="R124" s="238">
        <f t="shared" si="11"/>
        <v>3.2</v>
      </c>
    </row>
    <row r="125" spans="1:18" x14ac:dyDescent="0.25">
      <c r="A125" s="147" t="str">
        <f>'Crisis Indicator Data'!A122</f>
        <v xml:space="preserve">Floods in Sudan </v>
      </c>
      <c r="B125" s="148" t="str">
        <f>'Crisis Indicator Data'!B122</f>
        <v>Floods</v>
      </c>
      <c r="C125" s="148" t="str">
        <f>'Crisis Indicator Data'!C122</f>
        <v>SDN006</v>
      </c>
      <c r="D125" s="148" t="str">
        <f>'Crisis Indicator Data'!D122</f>
        <v>Sudan</v>
      </c>
      <c r="E125" s="148" t="str">
        <f>'Crisis Indicator Data'!E122</f>
        <v>SDN</v>
      </c>
      <c r="F125" s="157">
        <f>IF('Crisis Indicator Data'!Q122="x","x",('Crisis Indicator Data'!Q122/1000000))</f>
        <v>49.451000000000001</v>
      </c>
      <c r="G125" s="157">
        <f>IF('Crisis Indicator Data'!R122="x","x",('Crisis Indicator Data'!R122/1000000))</f>
        <v>0.21</v>
      </c>
      <c r="H125" s="157">
        <f>IF('Crisis Indicator Data'!S122="x","x",('Crisis Indicator Data'!S122/1000000))</f>
        <v>0.13900000000000001</v>
      </c>
      <c r="I125" s="157">
        <f>IF('Crisis Indicator Data'!T122="x","x",('Crisis Indicator Data'!T122/1000000))</f>
        <v>0</v>
      </c>
      <c r="J125" s="157">
        <f>IF('Crisis Indicator Data'!U122="x","x",('Crisis Indicator Data'!U122/1000000))</f>
        <v>0</v>
      </c>
      <c r="K125" s="244">
        <f t="shared" si="9"/>
        <v>1.9</v>
      </c>
      <c r="L125" s="143">
        <f>IF(F125="x","x",(F125*1000000/VLOOKUP($C125,'Crisis Indicator Data'!$C$3:$H$198,5,FALSE)))</f>
        <v>0.99299196787148591</v>
      </c>
      <c r="M125" s="143">
        <f>IF(G125="x","x",(G125*1000000/VLOOKUP($C125,'Crisis Indicator Data'!$C$3:$H$198,5,FALSE)))</f>
        <v>4.2168674698795181E-3</v>
      </c>
      <c r="N125" s="143">
        <f>IF(H125="x","x",(H125*1000000/VLOOKUP($C125,'Crisis Indicator Data'!$C$3:$H$198,5,FALSE)))</f>
        <v>2.791164658634538E-3</v>
      </c>
      <c r="O125" s="143">
        <f>IF(I125="x","x",(I125*1000000/VLOOKUP($C125,'Crisis Indicator Data'!$C$3:$H$198,5,FALSE)))</f>
        <v>0</v>
      </c>
      <c r="P125" s="143">
        <f>IF(J125="x","x",(J125*1000000/VLOOKUP($C125,'Crisis Indicator Data'!$C$3:$H$198,5,FALSE)))</f>
        <v>0</v>
      </c>
      <c r="Q125" s="238">
        <f t="shared" si="10"/>
        <v>1</v>
      </c>
      <c r="R125" s="238">
        <f t="shared" si="11"/>
        <v>1.45</v>
      </c>
    </row>
    <row r="126" spans="1:18" x14ac:dyDescent="0.25">
      <c r="A126" s="147" t="str">
        <f>'Crisis Indicator Data'!A123</f>
        <v>Violence in Darfur and Kordofan regions</v>
      </c>
      <c r="B126" s="148" t="str">
        <f>'Crisis Indicator Data'!B123</f>
        <v>Violence</v>
      </c>
      <c r="C126" s="148" t="str">
        <f>'Crisis Indicator Data'!C123</f>
        <v>SDN008</v>
      </c>
      <c r="D126" s="148" t="str">
        <f>'Crisis Indicator Data'!D123</f>
        <v>Sudan</v>
      </c>
      <c r="E126" s="148" t="str">
        <f>'Crisis Indicator Data'!E123</f>
        <v>SDN</v>
      </c>
      <c r="F126" s="157">
        <f>IF('Crisis Indicator Data'!Q123="x","x",('Crisis Indicator Data'!Q123/1000000))</f>
        <v>0</v>
      </c>
      <c r="G126" s="157">
        <f>IF('Crisis Indicator Data'!R123="x","x",('Crisis Indicator Data'!R123/1000000))</f>
        <v>9.2989999999999995</v>
      </c>
      <c r="H126" s="157">
        <f>IF('Crisis Indicator Data'!S123="x","x",('Crisis Indicator Data'!S123/1000000))</f>
        <v>3.73</v>
      </c>
      <c r="I126" s="157">
        <f>IF('Crisis Indicator Data'!T123="x","x",('Crisis Indicator Data'!T123/1000000))</f>
        <v>4.1100000000000003</v>
      </c>
      <c r="J126" s="157">
        <f>IF('Crisis Indicator Data'!U123="x","x",('Crisis Indicator Data'!U123/1000000))</f>
        <v>0</v>
      </c>
      <c r="K126" s="244">
        <f t="shared" si="9"/>
        <v>4.8</v>
      </c>
      <c r="L126" s="143">
        <f>IF(F126="x","x",(F126*1000000/VLOOKUP($C126,'Crisis Indicator Data'!$C$3:$H$198,5,FALSE)))</f>
        <v>0</v>
      </c>
      <c r="M126" s="143">
        <f>IF(G126="x","x",(G126*1000000/VLOOKUP($C126,'Crisis Indicator Data'!$C$3:$H$198,5,FALSE)))</f>
        <v>0.5425637435089562</v>
      </c>
      <c r="N126" s="143">
        <f>IF(H126="x","x",(H126*1000000/VLOOKUP($C126,'Crisis Indicator Data'!$C$3:$H$198,5,FALSE)))</f>
        <v>0.21763230060096855</v>
      </c>
      <c r="O126" s="143">
        <f>IF(I126="x","x",(I126*1000000/VLOOKUP($C126,'Crisis Indicator Data'!$C$3:$H$198,5,FALSE)))</f>
        <v>0.2398039558900753</v>
      </c>
      <c r="P126" s="143">
        <f>IF(J126="x","x",(J126*1000000/VLOOKUP($C126,'Crisis Indicator Data'!$C$3:$H$198,5,FALSE)))</f>
        <v>0</v>
      </c>
      <c r="Q126" s="238">
        <f t="shared" si="10"/>
        <v>4</v>
      </c>
      <c r="R126" s="238">
        <f t="shared" si="11"/>
        <v>4.4000000000000004</v>
      </c>
    </row>
    <row r="127" spans="1:18" x14ac:dyDescent="0.25">
      <c r="A127" s="147" t="str">
        <f>'Crisis Indicator Data'!A124</f>
        <v>Drought in Senegal</v>
      </c>
      <c r="B127" s="148" t="str">
        <f>'Crisis Indicator Data'!B124</f>
        <v>Drought</v>
      </c>
      <c r="C127" s="148" t="str">
        <f>'Crisis Indicator Data'!C124</f>
        <v>SEN002</v>
      </c>
      <c r="D127" s="148" t="str">
        <f>'Crisis Indicator Data'!D124</f>
        <v>Senegal</v>
      </c>
      <c r="E127" s="148" t="str">
        <f>'Crisis Indicator Data'!E124</f>
        <v>SEN</v>
      </c>
      <c r="F127" s="157">
        <f>IF('Crisis Indicator Data'!Q124="x","x",('Crisis Indicator Data'!Q124/1000000))</f>
        <v>12.429</v>
      </c>
      <c r="G127" s="157">
        <f>IF('Crisis Indicator Data'!R124="x","x",('Crisis Indicator Data'!R124/1000000))</f>
        <v>4.9710000000000001</v>
      </c>
      <c r="H127" s="157">
        <f>IF('Crisis Indicator Data'!S124="x","x",('Crisis Indicator Data'!S124/1000000))</f>
        <v>0.84599999999999997</v>
      </c>
      <c r="I127" s="157">
        <f>IF('Crisis Indicator Data'!T124="x","x",('Crisis Indicator Data'!T124/1000000))</f>
        <v>0.03</v>
      </c>
      <c r="J127" s="157">
        <f>IF('Crisis Indicator Data'!U124="x","x",('Crisis Indicator Data'!U124/1000000))</f>
        <v>0</v>
      </c>
      <c r="K127" s="244">
        <f t="shared" si="9"/>
        <v>3.2</v>
      </c>
      <c r="L127" s="143">
        <f>IF(F127="x","x",(F127*1000000/VLOOKUP($C127,'Crisis Indicator Data'!$C$3:$H$198,5,FALSE)))</f>
        <v>0.68007222586999339</v>
      </c>
      <c r="M127" s="143">
        <f>IF(G127="x","x",(G127*1000000/VLOOKUP($C127,'Crisis Indicator Data'!$C$3:$H$198,5,FALSE)))</f>
        <v>0.27199606040709129</v>
      </c>
      <c r="N127" s="143">
        <f>IF(H127="x","x",(H127*1000000/VLOOKUP($C127,'Crisis Indicator Data'!$C$3:$H$198,5,FALSE)))</f>
        <v>4.6290216677609977E-2</v>
      </c>
      <c r="O127" s="143">
        <f>IF(I127="x","x",(I127*1000000/VLOOKUP($C127,'Crisis Indicator Data'!$C$3:$H$198,5,FALSE)))</f>
        <v>1.6414970453053185E-3</v>
      </c>
      <c r="P127" s="143">
        <f>IF(J127="x","x",(J127*1000000/VLOOKUP($C127,'Crisis Indicator Data'!$C$3:$H$198,5,FALSE)))</f>
        <v>0</v>
      </c>
      <c r="Q127" s="238">
        <f t="shared" si="10"/>
        <v>2</v>
      </c>
      <c r="R127" s="238">
        <f t="shared" si="11"/>
        <v>2.6</v>
      </c>
    </row>
    <row r="128" spans="1:18" x14ac:dyDescent="0.25">
      <c r="A128" s="147" t="str">
        <f>'Crisis Indicator Data'!A125</f>
        <v>Complex crisis in El Salvador</v>
      </c>
      <c r="B128" s="148" t="str">
        <f>'Crisis Indicator Data'!B125</f>
        <v>Displacement,Violence,Floods,Drought</v>
      </c>
      <c r="C128" s="148" t="str">
        <f>'Crisis Indicator Data'!C125</f>
        <v>SLV001</v>
      </c>
      <c r="D128" s="148" t="str">
        <f>'Crisis Indicator Data'!D125</f>
        <v>El Salvador</v>
      </c>
      <c r="E128" s="148" t="str">
        <f>'Crisis Indicator Data'!E125</f>
        <v>SLV</v>
      </c>
      <c r="F128" s="157">
        <f>IF('Crisis Indicator Data'!Q125="x","x",('Crisis Indicator Data'!Q125/1000000))</f>
        <v>3.5</v>
      </c>
      <c r="G128" s="157">
        <f>IF('Crisis Indicator Data'!R125="x","x",('Crisis Indicator Data'!R125/1000000))</f>
        <v>1.5</v>
      </c>
      <c r="H128" s="157">
        <f>IF('Crisis Indicator Data'!S125="x","x",('Crisis Indicator Data'!S125/1000000))</f>
        <v>1.7</v>
      </c>
      <c r="I128" s="157">
        <f>IF('Crisis Indicator Data'!T125="x","x",('Crisis Indicator Data'!T125/1000000))</f>
        <v>0</v>
      </c>
      <c r="J128" s="157">
        <f>IF('Crisis Indicator Data'!U125="x","x",('Crisis Indicator Data'!U125/1000000))</f>
        <v>0</v>
      </c>
      <c r="K128" s="244">
        <f t="shared" si="9"/>
        <v>3.7</v>
      </c>
      <c r="L128" s="143">
        <f>IF(F128="x","x",(F128*1000000/VLOOKUP($C128,'Crisis Indicator Data'!$C$3:$H$198,5,FALSE)))</f>
        <v>0.52238805970149249</v>
      </c>
      <c r="M128" s="143">
        <f>IF(G128="x","x",(G128*1000000/VLOOKUP($C128,'Crisis Indicator Data'!$C$3:$H$198,5,FALSE)))</f>
        <v>0.22388059701492538</v>
      </c>
      <c r="N128" s="143">
        <f>IF(H128="x","x",(H128*1000000/VLOOKUP($C128,'Crisis Indicator Data'!$C$3:$H$198,5,FALSE)))</f>
        <v>0.2537313432835821</v>
      </c>
      <c r="O128" s="143">
        <f>IF(I128="x","x",(I128*1000000/VLOOKUP($C128,'Crisis Indicator Data'!$C$3:$H$198,5,FALSE)))</f>
        <v>0</v>
      </c>
      <c r="P128" s="143">
        <f>IF(J128="x","x",(J128*1000000/VLOOKUP($C128,'Crisis Indicator Data'!$C$3:$H$198,5,FALSE)))</f>
        <v>0</v>
      </c>
      <c r="Q128" s="238">
        <f t="shared" si="10"/>
        <v>3</v>
      </c>
      <c r="R128" s="238">
        <f t="shared" si="11"/>
        <v>3.35</v>
      </c>
    </row>
    <row r="129" spans="1:18" x14ac:dyDescent="0.25">
      <c r="A129" s="147" t="str">
        <f>'Crisis Indicator Data'!A126</f>
        <v>Complex crisis in Somalia</v>
      </c>
      <c r="B129" s="148" t="str">
        <f>'Crisis Indicator Data'!B126</f>
        <v>Conflict,Displacement,Floods,Drought</v>
      </c>
      <c r="C129" s="148" t="str">
        <f>'Crisis Indicator Data'!C126</f>
        <v>SOM001</v>
      </c>
      <c r="D129" s="148" t="str">
        <f>'Crisis Indicator Data'!D126</f>
        <v>Somalia</v>
      </c>
      <c r="E129" s="148" t="str">
        <f>'Crisis Indicator Data'!E126</f>
        <v>SOM</v>
      </c>
      <c r="F129" s="157">
        <f>IF('Crisis Indicator Data'!Q126="x","x",('Crisis Indicator Data'!Q126/1000000))</f>
        <v>0</v>
      </c>
      <c r="G129" s="157">
        <f>IF('Crisis Indicator Data'!R126="x","x",('Crisis Indicator Data'!R126/1000000))</f>
        <v>10.003</v>
      </c>
      <c r="H129" s="157">
        <f>IF('Crisis Indicator Data'!S126="x","x",('Crisis Indicator Data'!S126/1000000))</f>
        <v>5.5410000000000004</v>
      </c>
      <c r="I129" s="157">
        <f>IF('Crisis Indicator Data'!T126="x","x",('Crisis Indicator Data'!T126/1000000))</f>
        <v>1.9370000000000001</v>
      </c>
      <c r="J129" s="157">
        <f>IF('Crisis Indicator Data'!U126="x","x",('Crisis Indicator Data'!U126/1000000))</f>
        <v>0.32200000000000001</v>
      </c>
      <c r="K129" s="244">
        <f t="shared" si="9"/>
        <v>4.8</v>
      </c>
      <c r="L129" s="143">
        <f>IF(F129="x","x",(F129*1000000/VLOOKUP($C129,'Crisis Indicator Data'!$C$3:$H$198,5,FALSE)))</f>
        <v>0</v>
      </c>
      <c r="M129" s="143">
        <f>IF(G129="x","x",(G129*1000000/VLOOKUP($C129,'Crisis Indicator Data'!$C$3:$H$198,5,FALSE)))</f>
        <v>0.56187159467505476</v>
      </c>
      <c r="N129" s="143">
        <f>IF(H129="x","x",(H129*1000000/VLOOKUP($C129,'Crisis Indicator Data'!$C$3:$H$198,5,FALSE)))</f>
        <v>0.31123967870583608</v>
      </c>
      <c r="O129" s="143">
        <f>IF(I129="x","x",(I129*1000000/VLOOKUP($C129,'Crisis Indicator Data'!$C$3:$H$198,5,FALSE)))</f>
        <v>0.1088018873223614</v>
      </c>
      <c r="P129" s="143">
        <f>IF(J129="x","x",(J129*1000000/VLOOKUP($C129,'Crisis Indicator Data'!$C$3:$H$198,5,FALSE)))</f>
        <v>1.8086839296747738E-2</v>
      </c>
      <c r="Q129" s="238">
        <f t="shared" si="10"/>
        <v>4</v>
      </c>
      <c r="R129" s="238">
        <f t="shared" si="11"/>
        <v>4.4000000000000004</v>
      </c>
    </row>
    <row r="130" spans="1:18" x14ac:dyDescent="0.25">
      <c r="A130" s="147" t="str">
        <f>'Crisis Indicator Data'!A127</f>
        <v>Mixed Migration Flows in Somalia</v>
      </c>
      <c r="B130" s="148" t="str">
        <f>'Crisis Indicator Data'!B127</f>
        <v>Displacement</v>
      </c>
      <c r="C130" s="148" t="str">
        <f>'Crisis Indicator Data'!C127</f>
        <v>SOM002</v>
      </c>
      <c r="D130" s="148" t="str">
        <f>'Crisis Indicator Data'!D127</f>
        <v>Somalia</v>
      </c>
      <c r="E130" s="148" t="str">
        <f>'Crisis Indicator Data'!E127</f>
        <v>SOM</v>
      </c>
      <c r="F130" s="157">
        <f>IF('Crisis Indicator Data'!Q127="x","x",('Crisis Indicator Data'!Q127/1000000))</f>
        <v>2.66</v>
      </c>
      <c r="G130" s="157">
        <f>IF('Crisis Indicator Data'!R127="x","x",('Crisis Indicator Data'!R127/1000000))</f>
        <v>0</v>
      </c>
      <c r="H130" s="157">
        <f>IF('Crisis Indicator Data'!S127="x","x",('Crisis Indicator Data'!S127/1000000))</f>
        <v>3.5000000000000003E-2</v>
      </c>
      <c r="I130" s="157">
        <f>IF('Crisis Indicator Data'!T127="x","x",('Crisis Indicator Data'!T127/1000000))</f>
        <v>0</v>
      </c>
      <c r="J130" s="157">
        <f>IF('Crisis Indicator Data'!U127="x","x",('Crisis Indicator Data'!U127/1000000))</f>
        <v>0</v>
      </c>
      <c r="K130" s="244">
        <f t="shared" si="9"/>
        <v>0.9</v>
      </c>
      <c r="L130" s="143">
        <f>IF(F130="x","x",(F130*1000000/VLOOKUP($C130,'Crisis Indicator Data'!$C$3:$H$198,5,FALSE)))</f>
        <v>0.98737936154417227</v>
      </c>
      <c r="M130" s="143">
        <f>IF(G130="x","x",(G130*1000000/VLOOKUP($C130,'Crisis Indicator Data'!$C$3:$H$198,5,FALSE)))</f>
        <v>0</v>
      </c>
      <c r="N130" s="143">
        <f>IF(H130="x","x",(H130*1000000/VLOOKUP($C130,'Crisis Indicator Data'!$C$3:$H$198,5,FALSE)))</f>
        <v>1.2991833704528583E-2</v>
      </c>
      <c r="O130" s="143">
        <f>IF(I130="x","x",(I130*1000000/VLOOKUP($C130,'Crisis Indicator Data'!$C$3:$H$198,5,FALSE)))</f>
        <v>0</v>
      </c>
      <c r="P130" s="143">
        <f>IF(J130="x","x",(J130*1000000/VLOOKUP($C130,'Crisis Indicator Data'!$C$3:$H$198,5,FALSE)))</f>
        <v>0</v>
      </c>
      <c r="Q130" s="238">
        <f t="shared" si="10"/>
        <v>1</v>
      </c>
      <c r="R130" s="238">
        <f t="shared" si="11"/>
        <v>0.95</v>
      </c>
    </row>
    <row r="131" spans="1:18" x14ac:dyDescent="0.25">
      <c r="A131" s="147" t="str">
        <f>'Crisis Indicator Data'!A128</f>
        <v>Complex crisis in South Sudan</v>
      </c>
      <c r="B131" s="148" t="str">
        <f>'Crisis Indicator Data'!B128</f>
        <v>Conflict,Floods,Displacement</v>
      </c>
      <c r="C131" s="148" t="str">
        <f>'Crisis Indicator Data'!C128</f>
        <v>SSD001</v>
      </c>
      <c r="D131" s="148" t="str">
        <f>'Crisis Indicator Data'!D128</f>
        <v>South Sudan</v>
      </c>
      <c r="E131" s="148" t="str">
        <f>'Crisis Indicator Data'!E128</f>
        <v>SSD</v>
      </c>
      <c r="F131" s="157">
        <f>IF('Crisis Indicator Data'!Q128="x","x",('Crisis Indicator Data'!Q128/1000000))</f>
        <v>0</v>
      </c>
      <c r="G131" s="157">
        <f>IF('Crisis Indicator Data'!R128="x","x",('Crisis Indicator Data'!R128/1000000))</f>
        <v>0.255</v>
      </c>
      <c r="H131" s="157">
        <f>IF('Crisis Indicator Data'!S128="x","x",('Crisis Indicator Data'!S128/1000000))</f>
        <v>1.66</v>
      </c>
      <c r="I131" s="157">
        <f>IF('Crisis Indicator Data'!T128="x","x",('Crisis Indicator Data'!T128/1000000))</f>
        <v>10.727</v>
      </c>
      <c r="J131" s="157">
        <f>IF('Crisis Indicator Data'!U128="x","x",('Crisis Indicator Data'!U128/1000000))</f>
        <v>0.128</v>
      </c>
      <c r="K131" s="244">
        <f t="shared" si="9"/>
        <v>5</v>
      </c>
      <c r="L131" s="143">
        <f>IF(F131="x","x",(F131*1000000/VLOOKUP($C131,'Crisis Indicator Data'!$C$3:$H$198,5,FALSE)))</f>
        <v>0</v>
      </c>
      <c r="M131" s="143">
        <f>IF(G131="x","x",(G131*1000000/VLOOKUP($C131,'Crisis Indicator Data'!$C$3:$H$198,5,FALSE)))</f>
        <v>1.9957736557877435E-2</v>
      </c>
      <c r="N131" s="143">
        <f>IF(H131="x","x",(H131*1000000/VLOOKUP($C131,'Crisis Indicator Data'!$C$3:$H$198,5,FALSE)))</f>
        <v>0.12992095171010409</v>
      </c>
      <c r="O131" s="143">
        <f>IF(I131="x","x",(I131*1000000/VLOOKUP($C131,'Crisis Indicator Data'!$C$3:$H$198,5,FALSE)))</f>
        <v>0.83955545120137742</v>
      </c>
      <c r="P131" s="143">
        <f>IF(J131="x","x",(J131*1000000/VLOOKUP($C131,'Crisis Indicator Data'!$C$3:$H$198,5,FALSE)))</f>
        <v>1.0018001095718871E-2</v>
      </c>
      <c r="Q131" s="238">
        <f t="shared" si="10"/>
        <v>4</v>
      </c>
      <c r="R131" s="238">
        <f t="shared" si="11"/>
        <v>4.5</v>
      </c>
    </row>
    <row r="132" spans="1:18" x14ac:dyDescent="0.25">
      <c r="A132" s="147" t="str">
        <f>'Crisis Indicator Data'!A129</f>
        <v>2022 seasonal floods in South Sudan</v>
      </c>
      <c r="B132" s="148" t="str">
        <f>'Crisis Indicator Data'!B129</f>
        <v>Floods</v>
      </c>
      <c r="C132" s="148" t="str">
        <f>'Crisis Indicator Data'!C129</f>
        <v>SSD003</v>
      </c>
      <c r="D132" s="148" t="str">
        <f>'Crisis Indicator Data'!D129</f>
        <v>South Sudan</v>
      </c>
      <c r="E132" s="148" t="str">
        <f>'Crisis Indicator Data'!E129</f>
        <v>SSD</v>
      </c>
      <c r="F132" s="157">
        <f>IF('Crisis Indicator Data'!Q129="x","x",('Crisis Indicator Data'!Q129/1000000))</f>
        <v>10.643000000000001</v>
      </c>
      <c r="G132" s="157">
        <f>IF('Crisis Indicator Data'!R129="x","x",('Crisis Indicator Data'!R129/1000000))</f>
        <v>0</v>
      </c>
      <c r="H132" s="157">
        <f>IF('Crisis Indicator Data'!S129="x","x",('Crisis Indicator Data'!S129/1000000))</f>
        <v>1</v>
      </c>
      <c r="I132" s="157">
        <f>IF('Crisis Indicator Data'!T129="x","x",('Crisis Indicator Data'!T129/1000000))</f>
        <v>0</v>
      </c>
      <c r="J132" s="157">
        <f>IF('Crisis Indicator Data'!U129="x","x",('Crisis Indicator Data'!U129/1000000))</f>
        <v>0</v>
      </c>
      <c r="K132" s="244">
        <f t="shared" si="9"/>
        <v>3.3</v>
      </c>
      <c r="L132" s="143">
        <f>IF(F132="x","x",(F132*1000000/VLOOKUP($C132,'Crisis Indicator Data'!$C$3:$H$198,5,FALSE)))</f>
        <v>0.9141114832946835</v>
      </c>
      <c r="M132" s="143">
        <f>IF(G132="x","x",(G132*1000000/VLOOKUP($C132,'Crisis Indicator Data'!$C$3:$H$198,5,FALSE)))</f>
        <v>0</v>
      </c>
      <c r="N132" s="143">
        <f>IF(H132="x","x",(H132*1000000/VLOOKUP($C132,'Crisis Indicator Data'!$C$3:$H$198,5,FALSE)))</f>
        <v>8.5888516705316498E-2</v>
      </c>
      <c r="O132" s="143">
        <f>IF(I132="x","x",(I132*1000000/VLOOKUP($C132,'Crisis Indicator Data'!$C$3:$H$198,5,FALSE)))</f>
        <v>0</v>
      </c>
      <c r="P132" s="143">
        <f>IF(J132="x","x",(J132*1000000/VLOOKUP($C132,'Crisis Indicator Data'!$C$3:$H$198,5,FALSE)))</f>
        <v>0</v>
      </c>
      <c r="Q132" s="238">
        <f t="shared" si="10"/>
        <v>3</v>
      </c>
      <c r="R132" s="238">
        <f t="shared" si="11"/>
        <v>3.15</v>
      </c>
    </row>
    <row r="133" spans="1:18" x14ac:dyDescent="0.25">
      <c r="A133" s="147" t="str">
        <f>'Crisis Indicator Data'!A130</f>
        <v>Displacement from Ukraine conflict in Slovakia</v>
      </c>
      <c r="B133" s="148" t="str">
        <f>'Crisis Indicator Data'!B130</f>
        <v>Displacement,Conflict</v>
      </c>
      <c r="C133" s="148" t="str">
        <f>'Crisis Indicator Data'!C130</f>
        <v>SVK002</v>
      </c>
      <c r="D133" s="148" t="str">
        <f>'Crisis Indicator Data'!D130</f>
        <v>Slovakia</v>
      </c>
      <c r="E133" s="148" t="str">
        <f>'Crisis Indicator Data'!E130</f>
        <v>SVK</v>
      </c>
      <c r="F133" s="157">
        <f>IF('Crisis Indicator Data'!Q130="x","x",('Crisis Indicator Data'!Q130/1000000))</f>
        <v>1.571</v>
      </c>
      <c r="G133" s="157">
        <f>IF('Crisis Indicator Data'!R130="x","x",('Crisis Indicator Data'!R130/1000000))</f>
        <v>0</v>
      </c>
      <c r="H133" s="157">
        <f>IF('Crisis Indicator Data'!S130="x","x",('Crisis Indicator Data'!S130/1000000))</f>
        <v>0.106</v>
      </c>
      <c r="I133" s="157">
        <f>IF('Crisis Indicator Data'!T130="x","x",('Crisis Indicator Data'!T130/1000000))</f>
        <v>0</v>
      </c>
      <c r="J133" s="157">
        <f>IF('Crisis Indicator Data'!U130="x","x",('Crisis Indicator Data'!U130/1000000))</f>
        <v>0</v>
      </c>
      <c r="K133" s="244">
        <f t="shared" si="9"/>
        <v>1.7</v>
      </c>
      <c r="L133" s="143">
        <f>IF(F133="x","x",(F133*1000000/VLOOKUP($C133,'Crisis Indicator Data'!$C$3:$H$198,5,FALSE)))</f>
        <v>0.93735083532219565</v>
      </c>
      <c r="M133" s="143">
        <f>IF(G133="x","x",(G133*1000000/VLOOKUP($C133,'Crisis Indicator Data'!$C$3:$H$198,5,FALSE)))</f>
        <v>0</v>
      </c>
      <c r="N133" s="143">
        <f>IF(H133="x","x",(H133*1000000/VLOOKUP($C133,'Crisis Indicator Data'!$C$3:$H$198,5,FALSE)))</f>
        <v>6.3245823389021474E-2</v>
      </c>
      <c r="O133" s="143">
        <f>IF(I133="x","x",(I133*1000000/VLOOKUP($C133,'Crisis Indicator Data'!$C$3:$H$198,5,FALSE)))</f>
        <v>0</v>
      </c>
      <c r="P133" s="143">
        <f>IF(J133="x","x",(J133*1000000/VLOOKUP($C133,'Crisis Indicator Data'!$C$3:$H$198,5,FALSE)))</f>
        <v>0</v>
      </c>
      <c r="Q133" s="238">
        <f t="shared" si="10"/>
        <v>3</v>
      </c>
      <c r="R133" s="238">
        <f t="shared" si="11"/>
        <v>2.35</v>
      </c>
    </row>
    <row r="134" spans="1:18" x14ac:dyDescent="0.25">
      <c r="A134" s="147" t="str">
        <f>'Crisis Indicator Data'!A131</f>
        <v>Food Security Crisis in Eswatini</v>
      </c>
      <c r="B134" s="148" t="str">
        <f>'Crisis Indicator Data'!B131</f>
        <v>Drought</v>
      </c>
      <c r="C134" s="148" t="str">
        <f>'Crisis Indicator Data'!C131</f>
        <v>SWZ001</v>
      </c>
      <c r="D134" s="148" t="str">
        <f>'Crisis Indicator Data'!D131</f>
        <v>Eswatini</v>
      </c>
      <c r="E134" s="148" t="str">
        <f>'Crisis Indicator Data'!E131</f>
        <v>SWZ</v>
      </c>
      <c r="F134" s="157">
        <f>IF('Crisis Indicator Data'!Q131="x","x",('Crisis Indicator Data'!Q131/1000000))</f>
        <v>0.47699999999999998</v>
      </c>
      <c r="G134" s="157">
        <f>IF('Crisis Indicator Data'!R131="x","x",('Crisis Indicator Data'!R131/1000000))</f>
        <v>0.438</v>
      </c>
      <c r="H134" s="157">
        <f>IF('Crisis Indicator Data'!S131="x","x",('Crisis Indicator Data'!S131/1000000))</f>
        <v>0.222</v>
      </c>
      <c r="I134" s="157">
        <f>IF('Crisis Indicator Data'!T131="x","x",('Crisis Indicator Data'!T131/1000000))</f>
        <v>3.6999999999999998E-2</v>
      </c>
      <c r="J134" s="157">
        <f>IF('Crisis Indicator Data'!U131="x","x",('Crisis Indicator Data'!U131/1000000))</f>
        <v>0</v>
      </c>
      <c r="K134" s="244">
        <f t="shared" ref="K134:K161" si="12">IF(H134="x","x",IF(SUM(H134:J134)=0,0,IF(LOG(SUM(H134:J134)*1000000)&lt;$K$4,0,IF(LOG(SUM(H134:J134)*1000000)&gt;$K$3,5,ROUND(5-(K$3-LOG(SUM(H134:J134)*1000000))/(K$3-K$4)*5,1)))))</f>
        <v>2.4</v>
      </c>
      <c r="L134" s="143">
        <f>IF(F134="x","x",(F134*1000000/VLOOKUP($C134,'Crisis Indicator Data'!$C$3:$H$198,5,FALSE)))</f>
        <v>0.40630323679727426</v>
      </c>
      <c r="M134" s="143">
        <f>IF(G134="x","x",(G134*1000000/VLOOKUP($C134,'Crisis Indicator Data'!$C$3:$H$198,5,FALSE)))</f>
        <v>0.37308347529812608</v>
      </c>
      <c r="N134" s="143">
        <f>IF(H134="x","x",(H134*1000000/VLOOKUP($C134,'Crisis Indicator Data'!$C$3:$H$198,5,FALSE)))</f>
        <v>0.18909710391822829</v>
      </c>
      <c r="O134" s="143">
        <f>IF(I134="x","x",(I134*1000000/VLOOKUP($C134,'Crisis Indicator Data'!$C$3:$H$198,5,FALSE)))</f>
        <v>3.1516183986371377E-2</v>
      </c>
      <c r="P134" s="143">
        <f>IF(J134="x","x",(J134*1000000/VLOOKUP($C134,'Crisis Indicator Data'!$C$3:$H$198,5,FALSE)))</f>
        <v>0</v>
      </c>
      <c r="Q134" s="238">
        <f t="shared" ref="Q134:Q161" si="13">IF(N134="x","x",IF(OR(L134&gt;=$L$3,M134&gt;=$M$3,N134&gt;=$N$3,O134&gt;=$O$3,P134&gt;=$P$3),(IF(P134&gt;=$P$3,5,IF((O134+P134)&gt;=$O$3,4,IF((O134+P134+N134)&gt;=$N$3,3,IF((O134+P134+N134+M134)&gt;=$M$3,2,1)))))))</f>
        <v>3</v>
      </c>
      <c r="R134" s="238">
        <f t="shared" ref="R134:R161" si="14">IF(Q134="x","x",(AVERAGE(K134,Q134)))</f>
        <v>2.7</v>
      </c>
    </row>
    <row r="135" spans="1:18" x14ac:dyDescent="0.25">
      <c r="A135" s="147" t="str">
        <f>'Crisis Indicator Data'!A132</f>
        <v>Syrian conflict</v>
      </c>
      <c r="B135" s="148" t="str">
        <f>'Crisis Indicator Data'!B132</f>
        <v>Conflict,Displacement,Violence</v>
      </c>
      <c r="C135" s="148" t="str">
        <f>'Crisis Indicator Data'!C132</f>
        <v>SYR001</v>
      </c>
      <c r="D135" s="148" t="str">
        <f>'Crisis Indicator Data'!D132</f>
        <v>Syria</v>
      </c>
      <c r="E135" s="148" t="str">
        <f>'Crisis Indicator Data'!E132</f>
        <v>SYR</v>
      </c>
      <c r="F135" s="157">
        <f>IF('Crisis Indicator Data'!Q132="x","x",('Crisis Indicator Data'!Q132/1000000))</f>
        <v>0</v>
      </c>
      <c r="G135" s="157">
        <f>IF('Crisis Indicator Data'!R132="x","x",('Crisis Indicator Data'!R132/1000000))</f>
        <v>3.9630000000000001</v>
      </c>
      <c r="H135" s="157">
        <f>IF('Crisis Indicator Data'!S132="x","x",('Crisis Indicator Data'!S132/1000000))</f>
        <v>9.6</v>
      </c>
      <c r="I135" s="157">
        <f>IF('Crisis Indicator Data'!T132="x","x",('Crisis Indicator Data'!T132/1000000))</f>
        <v>4.9000000000000004</v>
      </c>
      <c r="J135" s="157">
        <f>IF('Crisis Indicator Data'!U132="x","x",('Crisis Indicator Data'!U132/1000000))</f>
        <v>0.06</v>
      </c>
      <c r="K135" s="244">
        <f t="shared" si="12"/>
        <v>5</v>
      </c>
      <c r="L135" s="143">
        <f>IF(F135="x","x",(F135*1000000/VLOOKUP($C135,'Crisis Indicator Data'!$C$3:$H$198,5,FALSE)))</f>
        <v>0</v>
      </c>
      <c r="M135" s="143">
        <f>IF(G135="x","x",(G135*1000000/VLOOKUP($C135,'Crisis Indicator Data'!$C$3:$H$198,5,FALSE)))</f>
        <v>0.21395022404578093</v>
      </c>
      <c r="N135" s="143">
        <f>IF(H135="x","x",(H135*1000000/VLOOKUP($C135,'Crisis Indicator Data'!$C$3:$H$198,5,FALSE)))</f>
        <v>0.51827457755223239</v>
      </c>
      <c r="O135" s="143">
        <f>IF(I135="x","x",(I135*1000000/VLOOKUP($C135,'Crisis Indicator Data'!$C$3:$H$198,5,FALSE)))</f>
        <v>0.26453598229228525</v>
      </c>
      <c r="P135" s="143">
        <f>IF(J135="x","x",(J135*1000000/VLOOKUP($C135,'Crisis Indicator Data'!$C$3:$H$198,5,FALSE)))</f>
        <v>3.2392161097014524E-3</v>
      </c>
      <c r="Q135" s="238">
        <f t="shared" si="13"/>
        <v>4</v>
      </c>
      <c r="R135" s="238">
        <f t="shared" si="14"/>
        <v>4.5</v>
      </c>
    </row>
    <row r="136" spans="1:18" x14ac:dyDescent="0.25">
      <c r="A136" s="147" t="str">
        <f>'Crisis Indicator Data'!A133</f>
        <v>Complex crisis in Chad</v>
      </c>
      <c r="B136" s="148" t="str">
        <f>'Crisis Indicator Data'!B133</f>
        <v>Conflict,Displacement</v>
      </c>
      <c r="C136" s="148" t="str">
        <f>'Crisis Indicator Data'!C133</f>
        <v>TCD001</v>
      </c>
      <c r="D136" s="148" t="str">
        <f>'Crisis Indicator Data'!D133</f>
        <v>Chad</v>
      </c>
      <c r="E136" s="148" t="str">
        <f>'Crisis Indicator Data'!E133</f>
        <v>TCD</v>
      </c>
      <c r="F136" s="157">
        <f>IF('Crisis Indicator Data'!Q133="x","x",('Crisis Indicator Data'!Q133/1000000))</f>
        <v>9.1750000000000007</v>
      </c>
      <c r="G136" s="157">
        <f>IF('Crisis Indicator Data'!R133="x","x",('Crisis Indicator Data'!R133/1000000))</f>
        <v>1.2070000000000001</v>
      </c>
      <c r="H136" s="157">
        <f>IF('Crisis Indicator Data'!S133="x","x",('Crisis Indicator Data'!S133/1000000))</f>
        <v>0.71499999999999997</v>
      </c>
      <c r="I136" s="157">
        <f>IF('Crisis Indicator Data'!T133="x","x",('Crisis Indicator Data'!T133/1000000))</f>
        <v>1.91</v>
      </c>
      <c r="J136" s="157">
        <f>IF('Crisis Indicator Data'!U133="x","x",('Crisis Indicator Data'!U133/1000000))</f>
        <v>3.5249999999999999</v>
      </c>
      <c r="K136" s="244">
        <f t="shared" si="12"/>
        <v>4.5999999999999996</v>
      </c>
      <c r="L136" s="143">
        <f>IF(F136="x","x",(F136*1000000/VLOOKUP($C136,'Crisis Indicator Data'!$C$3:$H$198,5,FALSE)))</f>
        <v>0.54622849318330657</v>
      </c>
      <c r="M136" s="143">
        <f>IF(G136="x","x",(G136*1000000/VLOOKUP($C136,'Crisis Indicator Data'!$C$3:$H$198,5,FALSE)))</f>
        <v>7.1858069893433352E-2</v>
      </c>
      <c r="N136" s="143">
        <f>IF(H136="x","x",(H136*1000000/VLOOKUP($C136,'Crisis Indicator Data'!$C$3:$H$198,5,FALSE)))</f>
        <v>4.2567125081859856E-2</v>
      </c>
      <c r="O136" s="143">
        <f>IF(I136="x","x",(I136*1000000/VLOOKUP($C136,'Crisis Indicator Data'!$C$3:$H$198,5,FALSE)))</f>
        <v>0.11371078168720605</v>
      </c>
      <c r="P136" s="143">
        <f>IF(J136="x","x",(J136*1000000/VLOOKUP($C136,'Crisis Indicator Data'!$C$3:$H$198,5,FALSE)))</f>
        <v>0.20985890337560278</v>
      </c>
      <c r="Q136" s="238">
        <f t="shared" si="13"/>
        <v>5</v>
      </c>
      <c r="R136" s="238">
        <f t="shared" si="14"/>
        <v>4.8</v>
      </c>
    </row>
    <row r="137" spans="1:18" x14ac:dyDescent="0.25">
      <c r="A137" s="147" t="str">
        <f>'Crisis Indicator Data'!A134</f>
        <v>Boko Haram in Chad</v>
      </c>
      <c r="B137" s="148" t="str">
        <f>'Crisis Indicator Data'!B134</f>
        <v>Conflict</v>
      </c>
      <c r="C137" s="148" t="str">
        <f>'Crisis Indicator Data'!C134</f>
        <v>TCD003</v>
      </c>
      <c r="D137" s="148" t="str">
        <f>'Crisis Indicator Data'!D134</f>
        <v>Chad</v>
      </c>
      <c r="E137" s="148" t="str">
        <f>'Crisis Indicator Data'!E134</f>
        <v>TCD</v>
      </c>
      <c r="F137" s="157">
        <f>IF('Crisis Indicator Data'!Q134="x","x",('Crisis Indicator Data'!Q134/1000000))</f>
        <v>0.27700000000000002</v>
      </c>
      <c r="G137" s="157">
        <f>IF('Crisis Indicator Data'!R134="x","x",('Crisis Indicator Data'!R134/1000000))</f>
        <v>0</v>
      </c>
      <c r="H137" s="157">
        <f>IF('Crisis Indicator Data'!S134="x","x",('Crisis Indicator Data'!S134/1000000))</f>
        <v>0</v>
      </c>
      <c r="I137" s="157">
        <f>IF('Crisis Indicator Data'!T134="x","x",('Crisis Indicator Data'!T134/1000000))</f>
        <v>0</v>
      </c>
      <c r="J137" s="157">
        <f>IF('Crisis Indicator Data'!U134="x","x",('Crisis Indicator Data'!U134/1000000))</f>
        <v>0.82699999999999996</v>
      </c>
      <c r="K137" s="244">
        <f t="shared" si="12"/>
        <v>3.2</v>
      </c>
      <c r="L137" s="143">
        <f>IF(F137="x","x",(F137*1000000/VLOOKUP($C137,'Crisis Indicator Data'!$C$3:$H$198,5,FALSE)))</f>
        <v>0.25090579710144928</v>
      </c>
      <c r="M137" s="143">
        <f>IF(G137="x","x",(G137*1000000/VLOOKUP($C137,'Crisis Indicator Data'!$C$3:$H$198,5,FALSE)))</f>
        <v>0</v>
      </c>
      <c r="N137" s="143">
        <f>IF(H137="x","x",(H137*1000000/VLOOKUP($C137,'Crisis Indicator Data'!$C$3:$H$198,5,FALSE)))</f>
        <v>0</v>
      </c>
      <c r="O137" s="143">
        <f>IF(I137="x","x",(I137*1000000/VLOOKUP($C137,'Crisis Indicator Data'!$C$3:$H$198,5,FALSE)))</f>
        <v>0</v>
      </c>
      <c r="P137" s="143">
        <f>IF(J137="x","x",(J137*1000000/VLOOKUP($C137,'Crisis Indicator Data'!$C$3:$H$198,5,FALSE)))</f>
        <v>0.74909420289855078</v>
      </c>
      <c r="Q137" s="238">
        <f t="shared" si="13"/>
        <v>5</v>
      </c>
      <c r="R137" s="238">
        <f t="shared" si="14"/>
        <v>4.0999999999999996</v>
      </c>
    </row>
    <row r="138" spans="1:18" x14ac:dyDescent="0.25">
      <c r="A138" s="147" t="str">
        <f>'Crisis Indicator Data'!A135</f>
        <v>CAR refugees in Chad</v>
      </c>
      <c r="B138" s="148" t="str">
        <f>'Crisis Indicator Data'!B135</f>
        <v>Displacement</v>
      </c>
      <c r="C138" s="148" t="str">
        <f>'Crisis Indicator Data'!C135</f>
        <v>TCD004</v>
      </c>
      <c r="D138" s="148" t="str">
        <f>'Crisis Indicator Data'!D135</f>
        <v>Chad</v>
      </c>
      <c r="E138" s="148" t="str">
        <f>'Crisis Indicator Data'!E135</f>
        <v>TCD</v>
      </c>
      <c r="F138" s="157">
        <f>IF('Crisis Indicator Data'!Q135="x","x",('Crisis Indicator Data'!Q135/1000000))</f>
        <v>1.9390000000000001</v>
      </c>
      <c r="G138" s="157">
        <f>IF('Crisis Indicator Data'!R135="x","x",('Crisis Indicator Data'!R135/1000000))</f>
        <v>0</v>
      </c>
      <c r="H138" s="157">
        <f>IF('Crisis Indicator Data'!S135="x","x",('Crisis Indicator Data'!S135/1000000))</f>
        <v>0</v>
      </c>
      <c r="I138" s="157">
        <f>IF('Crisis Indicator Data'!T135="x","x",('Crisis Indicator Data'!T135/1000000))</f>
        <v>0</v>
      </c>
      <c r="J138" s="157">
        <f>IF('Crisis Indicator Data'!U135="x","x",('Crisis Indicator Data'!U135/1000000))</f>
        <v>1.248</v>
      </c>
      <c r="K138" s="244">
        <f t="shared" si="12"/>
        <v>3.5</v>
      </c>
      <c r="L138" s="143">
        <f>IF(F138="x","x",(F138*1000000/VLOOKUP($C138,'Crisis Indicator Data'!$C$3:$H$198,5,FALSE)))</f>
        <v>0.60840916222152497</v>
      </c>
      <c r="M138" s="143">
        <f>IF(G138="x","x",(G138*1000000/VLOOKUP($C138,'Crisis Indicator Data'!$C$3:$H$198,5,FALSE)))</f>
        <v>0</v>
      </c>
      <c r="N138" s="143">
        <f>IF(H138="x","x",(H138*1000000/VLOOKUP($C138,'Crisis Indicator Data'!$C$3:$H$198,5,FALSE)))</f>
        <v>0</v>
      </c>
      <c r="O138" s="143">
        <f>IF(I138="x","x",(I138*1000000/VLOOKUP($C138,'Crisis Indicator Data'!$C$3:$H$198,5,FALSE)))</f>
        <v>0</v>
      </c>
      <c r="P138" s="143">
        <f>IF(J138="x","x",(J138*1000000/VLOOKUP($C138,'Crisis Indicator Data'!$C$3:$H$198,5,FALSE)))</f>
        <v>0.39159083777847503</v>
      </c>
      <c r="Q138" s="238">
        <f t="shared" si="13"/>
        <v>5</v>
      </c>
      <c r="R138" s="238">
        <f t="shared" si="14"/>
        <v>4.25</v>
      </c>
    </row>
    <row r="139" spans="1:18" x14ac:dyDescent="0.25">
      <c r="A139" s="147" t="str">
        <f>'Crisis Indicator Data'!A136</f>
        <v>Darfur refugees in Chad</v>
      </c>
      <c r="B139" s="148" t="str">
        <f>'Crisis Indicator Data'!B136</f>
        <v>Displacement</v>
      </c>
      <c r="C139" s="148" t="str">
        <f>'Crisis Indicator Data'!C136</f>
        <v>TCD005</v>
      </c>
      <c r="D139" s="148" t="str">
        <f>'Crisis Indicator Data'!D136</f>
        <v>Chad</v>
      </c>
      <c r="E139" s="148" t="str">
        <f>'Crisis Indicator Data'!E136</f>
        <v>TCD</v>
      </c>
      <c r="F139" s="157">
        <f>IF('Crisis Indicator Data'!Q136="x","x",('Crisis Indicator Data'!Q136/1000000))</f>
        <v>1.167</v>
      </c>
      <c r="G139" s="157">
        <f>IF('Crisis Indicator Data'!R136="x","x",('Crisis Indicator Data'!R136/1000000))</f>
        <v>0</v>
      </c>
      <c r="H139" s="157">
        <f>IF('Crisis Indicator Data'!S136="x","x",('Crisis Indicator Data'!S136/1000000))</f>
        <v>0</v>
      </c>
      <c r="I139" s="157">
        <f>IF('Crisis Indicator Data'!T136="x","x",('Crisis Indicator Data'!T136/1000000))</f>
        <v>0.63100000000000001</v>
      </c>
      <c r="J139" s="157">
        <f>IF('Crisis Indicator Data'!U136="x","x",('Crisis Indicator Data'!U136/1000000))</f>
        <v>0.65</v>
      </c>
      <c r="K139" s="244">
        <f t="shared" si="12"/>
        <v>3.5</v>
      </c>
      <c r="L139" s="143">
        <f>IF(F139="x","x",(F139*1000000/VLOOKUP($C139,'Crisis Indicator Data'!$C$3:$H$198,5,FALSE)))</f>
        <v>0.47671568627450983</v>
      </c>
      <c r="M139" s="143">
        <f>IF(G139="x","x",(G139*1000000/VLOOKUP($C139,'Crisis Indicator Data'!$C$3:$H$198,5,FALSE)))</f>
        <v>0</v>
      </c>
      <c r="N139" s="143">
        <f>IF(H139="x","x",(H139*1000000/VLOOKUP($C139,'Crisis Indicator Data'!$C$3:$H$198,5,FALSE)))</f>
        <v>0</v>
      </c>
      <c r="O139" s="143">
        <f>IF(I139="x","x",(I139*1000000/VLOOKUP($C139,'Crisis Indicator Data'!$C$3:$H$198,5,FALSE)))</f>
        <v>0.2577614379084967</v>
      </c>
      <c r="P139" s="143">
        <f>IF(J139="x","x",(J139*1000000/VLOOKUP($C139,'Crisis Indicator Data'!$C$3:$H$198,5,FALSE)))</f>
        <v>0.26552287581699346</v>
      </c>
      <c r="Q139" s="238">
        <f t="shared" si="13"/>
        <v>5</v>
      </c>
      <c r="R139" s="238">
        <f t="shared" si="14"/>
        <v>4.25</v>
      </c>
    </row>
    <row r="140" spans="1:18" x14ac:dyDescent="0.25">
      <c r="A140" s="147" t="str">
        <f>'Crisis Indicator Data'!A137</f>
        <v>Tibesti Conflict in Chad</v>
      </c>
      <c r="B140" s="148" t="str">
        <f>'Crisis Indicator Data'!B137</f>
        <v>Conflict</v>
      </c>
      <c r="C140" s="148" t="str">
        <f>'Crisis Indicator Data'!C137</f>
        <v>TCD006</v>
      </c>
      <c r="D140" s="148" t="str">
        <f>'Crisis Indicator Data'!D137</f>
        <v>Chad</v>
      </c>
      <c r="E140" s="148" t="str">
        <f>'Crisis Indicator Data'!E137</f>
        <v>TCD</v>
      </c>
      <c r="F140" s="157">
        <f>IF('Crisis Indicator Data'!Q137="x","x",('Crisis Indicator Data'!Q137/1000000))</f>
        <v>0</v>
      </c>
      <c r="G140" s="157">
        <f>IF('Crisis Indicator Data'!R137="x","x",('Crisis Indicator Data'!R137/1000000))</f>
        <v>0.02</v>
      </c>
      <c r="H140" s="157">
        <f>IF('Crisis Indicator Data'!S137="x","x",('Crisis Indicator Data'!S137/1000000))</f>
        <v>1.0999999999999999E-2</v>
      </c>
      <c r="I140" s="157">
        <f>IF('Crisis Indicator Data'!T137="x","x",('Crisis Indicator Data'!T137/1000000))</f>
        <v>6.0000000000000001E-3</v>
      </c>
      <c r="J140" s="157">
        <f>IF('Crisis Indicator Data'!U137="x","x",('Crisis Indicator Data'!U137/1000000))</f>
        <v>1E-3</v>
      </c>
      <c r="K140" s="244">
        <f t="shared" si="12"/>
        <v>0.4</v>
      </c>
      <c r="L140" s="143">
        <f>IF(F140="x","x",(F140*1000000/VLOOKUP($C140,'Crisis Indicator Data'!$C$3:$H$198,5,FALSE)))</f>
        <v>0</v>
      </c>
      <c r="M140" s="143">
        <f>IF(G140="x","x",(G140*1000000/VLOOKUP($C140,'Crisis Indicator Data'!$C$3:$H$198,5,FALSE)))</f>
        <v>0.52631578947368418</v>
      </c>
      <c r="N140" s="143">
        <f>IF(H140="x","x",(H140*1000000/VLOOKUP($C140,'Crisis Indicator Data'!$C$3:$H$198,5,FALSE)))</f>
        <v>0.28947368421052633</v>
      </c>
      <c r="O140" s="143">
        <f>IF(I140="x","x",(I140*1000000/VLOOKUP($C140,'Crisis Indicator Data'!$C$3:$H$198,5,FALSE)))</f>
        <v>0.15789473684210525</v>
      </c>
      <c r="P140" s="143">
        <f>IF(J140="x","x",(J140*1000000/VLOOKUP($C140,'Crisis Indicator Data'!$C$3:$H$198,5,FALSE)))</f>
        <v>2.6315789473684209E-2</v>
      </c>
      <c r="Q140" s="238">
        <f t="shared" si="13"/>
        <v>4</v>
      </c>
      <c r="R140" s="238">
        <f t="shared" si="14"/>
        <v>2.2000000000000002</v>
      </c>
    </row>
    <row r="141" spans="1:18" x14ac:dyDescent="0.25">
      <c r="A141" s="147" t="str">
        <f>'Crisis Indicator Data'!A138</f>
        <v>Multiple situations in Thailand</v>
      </c>
      <c r="B141" s="148" t="str">
        <f>'Crisis Indicator Data'!B138</f>
        <v>Conflict,Displacement</v>
      </c>
      <c r="C141" s="148" t="str">
        <f>'Crisis Indicator Data'!C138</f>
        <v>THA001</v>
      </c>
      <c r="D141" s="148" t="str">
        <f>'Crisis Indicator Data'!D138</f>
        <v>Thailand</v>
      </c>
      <c r="E141" s="148" t="str">
        <f>'Crisis Indicator Data'!E138</f>
        <v>THA</v>
      </c>
      <c r="F141" s="157">
        <f>IF('Crisis Indicator Data'!Q138="x","x",('Crisis Indicator Data'!Q138/1000000))</f>
        <v>3.7090000000000001</v>
      </c>
      <c r="G141" s="157">
        <f>IF('Crisis Indicator Data'!R138="x","x",('Crisis Indicator Data'!R138/1000000))</f>
        <v>0</v>
      </c>
      <c r="H141" s="157">
        <f>IF('Crisis Indicator Data'!S138="x","x",('Crisis Indicator Data'!S138/1000000))</f>
        <v>9.0999999999999998E-2</v>
      </c>
      <c r="I141" s="157">
        <f>IF('Crisis Indicator Data'!T138="x","x",('Crisis Indicator Data'!T138/1000000))</f>
        <v>0</v>
      </c>
      <c r="J141" s="157">
        <f>IF('Crisis Indicator Data'!U138="x","x",('Crisis Indicator Data'!U138/1000000))</f>
        <v>0</v>
      </c>
      <c r="K141" s="244">
        <f t="shared" si="12"/>
        <v>1.6</v>
      </c>
      <c r="L141" s="143">
        <f>IF(F141="x","x",(F141*1000000/VLOOKUP($C141,'Crisis Indicator Data'!$C$3:$H$198,5,FALSE)))</f>
        <v>0.97605263157894739</v>
      </c>
      <c r="M141" s="143">
        <f>IF(G141="x","x",(G141*1000000/VLOOKUP($C141,'Crisis Indicator Data'!$C$3:$H$198,5,FALSE)))</f>
        <v>0</v>
      </c>
      <c r="N141" s="143">
        <f>IF(H141="x","x",(H141*1000000/VLOOKUP($C141,'Crisis Indicator Data'!$C$3:$H$198,5,FALSE)))</f>
        <v>2.394736842105263E-2</v>
      </c>
      <c r="O141" s="143">
        <f>IF(I141="x","x",(I141*1000000/VLOOKUP($C141,'Crisis Indicator Data'!$C$3:$H$198,5,FALSE)))</f>
        <v>0</v>
      </c>
      <c r="P141" s="143">
        <f>IF(J141="x","x",(J141*1000000/VLOOKUP($C141,'Crisis Indicator Data'!$C$3:$H$198,5,FALSE)))</f>
        <v>0</v>
      </c>
      <c r="Q141" s="238">
        <f t="shared" si="13"/>
        <v>1</v>
      </c>
      <c r="R141" s="238">
        <f t="shared" si="14"/>
        <v>1.3</v>
      </c>
    </row>
    <row r="142" spans="1:18" x14ac:dyDescent="0.25">
      <c r="A142" s="147" t="str">
        <f>'Crisis Indicator Data'!A139</f>
        <v xml:space="preserve">Conflict in southern Thailand </v>
      </c>
      <c r="B142" s="148" t="str">
        <f>'Crisis Indicator Data'!B139</f>
        <v>Conflict</v>
      </c>
      <c r="C142" s="148" t="str">
        <f>'Crisis Indicator Data'!C139</f>
        <v>THA002</v>
      </c>
      <c r="D142" s="148" t="str">
        <f>'Crisis Indicator Data'!D139</f>
        <v>Thailand</v>
      </c>
      <c r="E142" s="148" t="str">
        <f>'Crisis Indicator Data'!E139</f>
        <v>THA</v>
      </c>
      <c r="F142" s="157">
        <f>IF('Crisis Indicator Data'!Q139="x","x",('Crisis Indicator Data'!Q139/1000000))</f>
        <v>3.4580000000000002</v>
      </c>
      <c r="G142" s="157" t="str">
        <f>IF('Crisis Indicator Data'!R139="x","x",('Crisis Indicator Data'!R139/1000000))</f>
        <v>x</v>
      </c>
      <c r="H142" s="157" t="str">
        <f>IF('Crisis Indicator Data'!S139="x","x",('Crisis Indicator Data'!S139/1000000))</f>
        <v>x</v>
      </c>
      <c r="I142" s="157" t="str">
        <f>IF('Crisis Indicator Data'!T139="x","x",('Crisis Indicator Data'!T139/1000000))</f>
        <v>x</v>
      </c>
      <c r="J142" s="157" t="str">
        <f>IF('Crisis Indicator Data'!U139="x","x",('Crisis Indicator Data'!U139/1000000))</f>
        <v>x</v>
      </c>
      <c r="K142" s="244" t="str">
        <f t="shared" si="12"/>
        <v>x</v>
      </c>
      <c r="L142" s="143">
        <f>IF(F142="x","x",(F142*1000000/VLOOKUP($C142,'Crisis Indicator Data'!$C$3:$H$198,5,FALSE)))</f>
        <v>1</v>
      </c>
      <c r="M142" s="143" t="str">
        <f>IF(G142="x","x",(G142*1000000/VLOOKUP($C142,'Crisis Indicator Data'!$C$3:$H$198,5,FALSE)))</f>
        <v>x</v>
      </c>
      <c r="N142" s="143" t="str">
        <f>IF(H142="x","x",(H142*1000000/VLOOKUP($C142,'Crisis Indicator Data'!$C$3:$H$198,5,FALSE)))</f>
        <v>x</v>
      </c>
      <c r="O142" s="143" t="str">
        <f>IF(I142="x","x",(I142*1000000/VLOOKUP($C142,'Crisis Indicator Data'!$C$3:$H$198,5,FALSE)))</f>
        <v>x</v>
      </c>
      <c r="P142" s="143" t="str">
        <f>IF(J142="x","x",(J142*1000000/VLOOKUP($C142,'Crisis Indicator Data'!$C$3:$H$198,5,FALSE)))</f>
        <v>x</v>
      </c>
      <c r="Q142" s="238" t="str">
        <f t="shared" si="13"/>
        <v>x</v>
      </c>
      <c r="R142" s="238" t="str">
        <f t="shared" si="14"/>
        <v>x</v>
      </c>
    </row>
    <row r="143" spans="1:18" x14ac:dyDescent="0.25">
      <c r="A143" s="147" t="str">
        <f>'Crisis Indicator Data'!A140</f>
        <v>Myanmar refugees in Thailand</v>
      </c>
      <c r="B143" s="148" t="str">
        <f>'Crisis Indicator Data'!B140</f>
        <v>Conflict</v>
      </c>
      <c r="C143" s="148" t="str">
        <f>'Crisis Indicator Data'!C140</f>
        <v>THA003</v>
      </c>
      <c r="D143" s="148" t="str">
        <f>'Crisis Indicator Data'!D140</f>
        <v>Thailand</v>
      </c>
      <c r="E143" s="148" t="str">
        <f>'Crisis Indicator Data'!E140</f>
        <v>THA</v>
      </c>
      <c r="F143" s="158">
        <f>IF('Crisis Indicator Data'!Q140="x","x",('Crisis Indicator Data'!Q140/1000000))</f>
        <v>0.252</v>
      </c>
      <c r="G143" s="158">
        <f>IF('Crisis Indicator Data'!R140="x","x",('Crisis Indicator Data'!R140/1000000))</f>
        <v>0</v>
      </c>
      <c r="H143" s="158">
        <f>IF('Crisis Indicator Data'!S140="x","x",('Crisis Indicator Data'!S140/1000000))</f>
        <v>9.0999999999999998E-2</v>
      </c>
      <c r="I143" s="158">
        <f>IF('Crisis Indicator Data'!T140="x","x",('Crisis Indicator Data'!T140/1000000))</f>
        <v>0</v>
      </c>
      <c r="J143" s="158">
        <f>IF('Crisis Indicator Data'!U140="x","x",('Crisis Indicator Data'!U140/1000000))</f>
        <v>0</v>
      </c>
      <c r="K143" s="244">
        <f t="shared" si="12"/>
        <v>1.6</v>
      </c>
      <c r="L143" s="143">
        <f>IF(F143="x","x",(F143*1000000/VLOOKUP($C143,'Crisis Indicator Data'!$C$3:$H$198,5,FALSE)))</f>
        <v>0.73684210526315785</v>
      </c>
      <c r="M143" s="143">
        <f>IF(G143="x","x",(G143*1000000/VLOOKUP($C143,'Crisis Indicator Data'!$C$3:$H$198,5,FALSE)))</f>
        <v>0</v>
      </c>
      <c r="N143" s="143">
        <f>IF(H143="x","x",(H143*1000000/VLOOKUP($C143,'Crisis Indicator Data'!$C$3:$H$198,5,FALSE)))</f>
        <v>0.26608187134502925</v>
      </c>
      <c r="O143" s="143">
        <f>IF(I143="x","x",(I143*1000000/VLOOKUP($C143,'Crisis Indicator Data'!$C$3:$H$198,5,FALSE)))</f>
        <v>0</v>
      </c>
      <c r="P143" s="143">
        <f>IF(J143="x","x",(J143*1000000/VLOOKUP($C143,'Crisis Indicator Data'!$C$3:$H$198,5,FALSE)))</f>
        <v>0</v>
      </c>
      <c r="Q143" s="238">
        <f t="shared" si="13"/>
        <v>3</v>
      </c>
      <c r="R143" s="238">
        <f t="shared" si="14"/>
        <v>2.2999999999999998</v>
      </c>
    </row>
    <row r="144" spans="1:18" x14ac:dyDescent="0.25">
      <c r="A144" s="150" t="str">
        <f>'Crisis Indicator Data'!A141</f>
        <v>Venezuelan refugees in Trinidad and Tobago</v>
      </c>
      <c r="B144" s="151" t="str">
        <f>'Crisis Indicator Data'!B141</f>
        <v>Displacement</v>
      </c>
      <c r="C144" s="151" t="str">
        <f>'Crisis Indicator Data'!C141</f>
        <v>TTO002</v>
      </c>
      <c r="D144" s="151" t="str">
        <f>'Crisis Indicator Data'!D141</f>
        <v>Trinidad and Tobago</v>
      </c>
      <c r="E144" s="151" t="str">
        <f>'Crisis Indicator Data'!E141</f>
        <v>TTO</v>
      </c>
      <c r="F144" s="158">
        <f>IF('Crisis Indicator Data'!Q141="x","x",('Crisis Indicator Data'!Q141/1000000))</f>
        <v>1.1910000000000001</v>
      </c>
      <c r="G144" s="158">
        <f>IF('Crisis Indicator Data'!R141="x","x",('Crisis Indicator Data'!R141/1000000))</f>
        <v>0.17699999999999999</v>
      </c>
      <c r="H144" s="158">
        <f>IF('Crisis Indicator Data'!S141="x","x",('Crisis Indicator Data'!S141/1000000))</f>
        <v>3.5000000000000003E-2</v>
      </c>
      <c r="I144" s="158">
        <f>IF('Crisis Indicator Data'!T141="x","x",('Crisis Indicator Data'!T141/1000000))</f>
        <v>0</v>
      </c>
      <c r="J144" s="158">
        <f>IF('Crisis Indicator Data'!U141="x","x",('Crisis Indicator Data'!U141/1000000))</f>
        <v>0</v>
      </c>
      <c r="K144" s="244">
        <f t="shared" si="12"/>
        <v>0.9</v>
      </c>
      <c r="L144" s="143">
        <f>IF(F144="x","x",(F144*1000000/VLOOKUP($C144,'Crisis Indicator Data'!$C$3:$H$198,5,FALSE)))</f>
        <v>0.8488952245188881</v>
      </c>
      <c r="M144" s="143">
        <f>IF(G144="x","x",(G144*1000000/VLOOKUP($C144,'Crisis Indicator Data'!$C$3:$H$198,5,FALSE)))</f>
        <v>0.12615823235923021</v>
      </c>
      <c r="N144" s="143">
        <f>IF(H144="x","x",(H144*1000000/VLOOKUP($C144,'Crisis Indicator Data'!$C$3:$H$198,5,FALSE)))</f>
        <v>2.4946543121881683E-2</v>
      </c>
      <c r="O144" s="143">
        <f>IF(I144="x","x",(I144*1000000/VLOOKUP($C144,'Crisis Indicator Data'!$C$3:$H$198,5,FALSE)))</f>
        <v>0</v>
      </c>
      <c r="P144" s="143">
        <f>IF(J144="x","x",(J144*1000000/VLOOKUP($C144,'Crisis Indicator Data'!$C$3:$H$198,5,FALSE)))</f>
        <v>0</v>
      </c>
      <c r="Q144" s="238">
        <f t="shared" si="13"/>
        <v>2</v>
      </c>
      <c r="R144" s="238">
        <f t="shared" si="14"/>
        <v>1.45</v>
      </c>
    </row>
    <row r="145" spans="1:18" x14ac:dyDescent="0.25">
      <c r="A145" s="150" t="str">
        <f>'Crisis Indicator Data'!A142</f>
        <v>Mixed migration flows in Tunisia</v>
      </c>
      <c r="B145" s="151" t="str">
        <f>'Crisis Indicator Data'!B142</f>
        <v>Displacement</v>
      </c>
      <c r="C145" s="151" t="str">
        <f>'Crisis Indicator Data'!C142</f>
        <v>TUN002</v>
      </c>
      <c r="D145" s="151" t="str">
        <f>'Crisis Indicator Data'!D142</f>
        <v>Tunisia</v>
      </c>
      <c r="E145" s="151" t="str">
        <f>'Crisis Indicator Data'!E142</f>
        <v>TUN</v>
      </c>
      <c r="F145" s="158">
        <f>IF('Crisis Indicator Data'!Q142="x","x",('Crisis Indicator Data'!Q142/1000000))</f>
        <v>12.398999999999999</v>
      </c>
      <c r="G145" s="158">
        <f>IF('Crisis Indicator Data'!R142="x","x",('Crisis Indicator Data'!R142/1000000))</f>
        <v>0</v>
      </c>
      <c r="H145" s="158">
        <f>IF('Crisis Indicator Data'!S142="x","x",('Crisis Indicator Data'!S142/1000000))</f>
        <v>1.0999999999999999E-2</v>
      </c>
      <c r="I145" s="158">
        <f>IF('Crisis Indicator Data'!T142="x","x",('Crisis Indicator Data'!T142/1000000))</f>
        <v>0</v>
      </c>
      <c r="J145" s="158">
        <f>IF('Crisis Indicator Data'!U142="x","x",('Crisis Indicator Data'!U142/1000000))</f>
        <v>0</v>
      </c>
      <c r="K145" s="244">
        <f t="shared" si="12"/>
        <v>0.1</v>
      </c>
      <c r="L145" s="143">
        <f>IF(F145="x","x",(F145*1000000/VLOOKUP($C145,'Crisis Indicator Data'!$C$3:$H$198,5,FALSE)))</f>
        <v>0.99911361804995968</v>
      </c>
      <c r="M145" s="143">
        <f>IF(G145="x","x",(G145*1000000/VLOOKUP($C145,'Crisis Indicator Data'!$C$3:$H$198,5,FALSE)))</f>
        <v>0</v>
      </c>
      <c r="N145" s="143">
        <f>IF(H145="x","x",(H145*1000000/VLOOKUP($C145,'Crisis Indicator Data'!$C$3:$H$198,5,FALSE)))</f>
        <v>8.8638195004029014E-4</v>
      </c>
      <c r="O145" s="143">
        <f>IF(I145="x","x",(I145*1000000/VLOOKUP($C145,'Crisis Indicator Data'!$C$3:$H$198,5,FALSE)))</f>
        <v>0</v>
      </c>
      <c r="P145" s="143">
        <f>IF(J145="x","x",(J145*1000000/VLOOKUP($C145,'Crisis Indicator Data'!$C$3:$H$198,5,FALSE)))</f>
        <v>0</v>
      </c>
      <c r="Q145" s="238">
        <f t="shared" si="13"/>
        <v>1</v>
      </c>
      <c r="R145" s="238">
        <f t="shared" si="14"/>
        <v>0.55000000000000004</v>
      </c>
    </row>
    <row r="146" spans="1:18" x14ac:dyDescent="0.25">
      <c r="A146" s="150" t="str">
        <f>'Crisis Indicator Data'!A143</f>
        <v>Complex situation in Türkiye</v>
      </c>
      <c r="B146" s="151" t="str">
        <f>'Crisis Indicator Data'!B143</f>
        <v>Displacement,Conflict</v>
      </c>
      <c r="C146" s="151" t="str">
        <f>'Crisis Indicator Data'!C143</f>
        <v>TUR001</v>
      </c>
      <c r="D146" s="151" t="str">
        <f>'Crisis Indicator Data'!D143</f>
        <v>Türkiye</v>
      </c>
      <c r="E146" s="151" t="str">
        <f>'Crisis Indicator Data'!E143</f>
        <v>TUR</v>
      </c>
      <c r="F146" s="158">
        <f>IF('Crisis Indicator Data'!Q143="x","x",('Crisis Indicator Data'!Q143/1000000))</f>
        <v>82.891000000000005</v>
      </c>
      <c r="G146" s="158">
        <f>IF('Crisis Indicator Data'!R143="x","x",('Crisis Indicator Data'!R143/1000000))</f>
        <v>1.7010000000000001</v>
      </c>
      <c r="H146" s="158">
        <f>IF('Crisis Indicator Data'!S143="x","x",('Crisis Indicator Data'!S143/1000000))</f>
        <v>1.74</v>
      </c>
      <c r="I146" s="158">
        <f>IF('Crisis Indicator Data'!T143="x","x",('Crisis Indicator Data'!T143/1000000))</f>
        <v>0.42499999999999999</v>
      </c>
      <c r="J146" s="158">
        <f>IF('Crisis Indicator Data'!U143="x","x",('Crisis Indicator Data'!U143/1000000))</f>
        <v>0</v>
      </c>
      <c r="K146" s="244">
        <f t="shared" si="12"/>
        <v>3.9</v>
      </c>
      <c r="L146" s="143">
        <f>IF(F146="x","x",(F146*1000000/VLOOKUP($C146,'Crisis Indicator Data'!$C$3:$H$198,5,FALSE)))</f>
        <v>0.95543875422156133</v>
      </c>
      <c r="M146" s="143">
        <f>IF(G146="x","x",(G146*1000000/VLOOKUP($C146,'Crisis Indicator Data'!$C$3:$H$198,5,FALSE)))</f>
        <v>1.960648708461565E-2</v>
      </c>
      <c r="N146" s="143">
        <f>IF(H146="x","x",(H146*1000000/VLOOKUP($C146,'Crisis Indicator Data'!$C$3:$H$198,5,FALSE)))</f>
        <v>2.0056018534527473E-2</v>
      </c>
      <c r="O146" s="143">
        <f>IF(I146="x","x",(I146*1000000/VLOOKUP($C146,'Crisis Indicator Data'!$C$3:$H$198,5,FALSE)))</f>
        <v>4.8987401592955034E-3</v>
      </c>
      <c r="P146" s="143">
        <f>IF(J146="x","x",(J146*1000000/VLOOKUP($C146,'Crisis Indicator Data'!$C$3:$H$198,5,FALSE)))</f>
        <v>0</v>
      </c>
      <c r="Q146" s="238">
        <f t="shared" si="13"/>
        <v>1</v>
      </c>
      <c r="R146" s="238">
        <f t="shared" si="14"/>
        <v>2.4500000000000002</v>
      </c>
    </row>
    <row r="147" spans="1:18" x14ac:dyDescent="0.25">
      <c r="A147" s="150" t="str">
        <f>'Crisis Indicator Data'!A144</f>
        <v>Syrian Refugees in Türkiye</v>
      </c>
      <c r="B147" s="151" t="str">
        <f>'Crisis Indicator Data'!B144</f>
        <v>Displacement</v>
      </c>
      <c r="C147" s="151" t="str">
        <f>'Crisis Indicator Data'!C144</f>
        <v>TUR002</v>
      </c>
      <c r="D147" s="151" t="str">
        <f>'Crisis Indicator Data'!D144</f>
        <v>Türkiye</v>
      </c>
      <c r="E147" s="151" t="str">
        <f>'Crisis Indicator Data'!E144</f>
        <v>TUR</v>
      </c>
      <c r="F147" s="158">
        <f>IF('Crisis Indicator Data'!Q144="x","x",('Crisis Indicator Data'!Q144/1000000))</f>
        <v>24.122</v>
      </c>
      <c r="G147" s="158">
        <f>IF('Crisis Indicator Data'!R144="x","x",('Crisis Indicator Data'!R144/1000000))</f>
        <v>10.055999999999999</v>
      </c>
      <c r="H147" s="158">
        <f>IF('Crisis Indicator Data'!S144="x","x",('Crisis Indicator Data'!S144/1000000))</f>
        <v>1.591</v>
      </c>
      <c r="I147" s="158">
        <f>IF('Crisis Indicator Data'!T144="x","x",('Crisis Indicator Data'!T144/1000000))</f>
        <v>0.38900000000000001</v>
      </c>
      <c r="J147" s="158">
        <f>IF('Crisis Indicator Data'!U144="x","x",('Crisis Indicator Data'!U144/1000000))</f>
        <v>0</v>
      </c>
      <c r="K147" s="244">
        <f t="shared" si="12"/>
        <v>3.8</v>
      </c>
      <c r="L147" s="143">
        <f>IF(F147="x","x",(F147*1000000/VLOOKUP($C147,'Crisis Indicator Data'!$C$3:$H$198,5,FALSE)))</f>
        <v>0.66712760661541015</v>
      </c>
      <c r="M147" s="143">
        <f>IF(G147="x","x",(G147*1000000/VLOOKUP($C147,'Crisis Indicator Data'!$C$3:$H$198,5,FALSE)))</f>
        <v>0.27811272747386473</v>
      </c>
      <c r="N147" s="143">
        <f>IF(H147="x","x",(H147*1000000/VLOOKUP($C147,'Crisis Indicator Data'!$C$3:$H$198,5,FALSE)))</f>
        <v>4.4001327507052379E-2</v>
      </c>
      <c r="O147" s="143">
        <f>IF(I147="x","x",(I147*1000000/VLOOKUP($C147,'Crisis Indicator Data'!$C$3:$H$198,5,FALSE)))</f>
        <v>1.075833840367277E-2</v>
      </c>
      <c r="P147" s="143">
        <f>IF(J147="x","x",(J147*1000000/VLOOKUP($C147,'Crisis Indicator Data'!$C$3:$H$198,5,FALSE)))</f>
        <v>0</v>
      </c>
      <c r="Q147" s="238">
        <f t="shared" si="13"/>
        <v>3</v>
      </c>
      <c r="R147" s="238">
        <f t="shared" si="14"/>
        <v>3.4</v>
      </c>
    </row>
    <row r="148" spans="1:18" x14ac:dyDescent="0.25">
      <c r="A148" s="150" t="str">
        <f>'Crisis Indicator Data'!A145</f>
        <v>Mixed Migration Flows in Türkiye</v>
      </c>
      <c r="B148" s="151" t="str">
        <f>'Crisis Indicator Data'!B145</f>
        <v>Displacement</v>
      </c>
      <c r="C148" s="151" t="str">
        <f>'Crisis Indicator Data'!C145</f>
        <v>TUR003</v>
      </c>
      <c r="D148" s="151" t="str">
        <f>'Crisis Indicator Data'!D145</f>
        <v>Türkiye</v>
      </c>
      <c r="E148" s="151" t="str">
        <f>'Crisis Indicator Data'!E145</f>
        <v>TUR</v>
      </c>
      <c r="F148" s="158">
        <f>IF('Crisis Indicator Data'!Q145="x","x",('Crisis Indicator Data'!Q145/1000000))</f>
        <v>28.795999999999999</v>
      </c>
      <c r="G148" s="158">
        <f>IF('Crisis Indicator Data'!R145="x","x",('Crisis Indicator Data'!R145/1000000))</f>
        <v>8.6449999999999996</v>
      </c>
      <c r="H148" s="158">
        <f>IF('Crisis Indicator Data'!S145="x","x",('Crisis Indicator Data'!S145/1000000))</f>
        <v>0.14899999999999999</v>
      </c>
      <c r="I148" s="158">
        <f>IF('Crisis Indicator Data'!T145="x","x",('Crisis Indicator Data'!T145/1000000))</f>
        <v>3.5999999999999997E-2</v>
      </c>
      <c r="J148" s="158">
        <f>IF('Crisis Indicator Data'!U145="x","x",('Crisis Indicator Data'!U145/1000000))</f>
        <v>0</v>
      </c>
      <c r="K148" s="244">
        <f t="shared" si="12"/>
        <v>2.1</v>
      </c>
      <c r="L148" s="143">
        <f>IF(F148="x","x",(F148*1000000/VLOOKUP($C148,'Crisis Indicator Data'!$C$3:$H$198,5,FALSE)))</f>
        <v>0.76532185191091262</v>
      </c>
      <c r="M148" s="143">
        <f>IF(G148="x","x",(G148*1000000/VLOOKUP($C148,'Crisis Indicator Data'!$C$3:$H$198,5,FALSE)))</f>
        <v>0.22976133524690373</v>
      </c>
      <c r="N148" s="143">
        <f>IF(H148="x","x",(H148*1000000/VLOOKUP($C148,'Crisis Indicator Data'!$C$3:$H$198,5,FALSE)))</f>
        <v>3.9600276404613832E-3</v>
      </c>
      <c r="O148" s="143">
        <f>IF(I148="x","x",(I148*1000000/VLOOKUP($C148,'Crisis Indicator Data'!$C$3:$H$198,5,FALSE)))</f>
        <v>9.567852017222134E-4</v>
      </c>
      <c r="P148" s="143">
        <f>IF(J148="x","x",(J148*1000000/VLOOKUP($C148,'Crisis Indicator Data'!$C$3:$H$198,5,FALSE)))</f>
        <v>0</v>
      </c>
      <c r="Q148" s="238">
        <f t="shared" si="13"/>
        <v>2</v>
      </c>
      <c r="R148" s="238">
        <f t="shared" si="14"/>
        <v>2.0499999999999998</v>
      </c>
    </row>
    <row r="149" spans="1:18" x14ac:dyDescent="0.25">
      <c r="A149" s="150" t="str">
        <f>'Crisis Indicator Data'!A146</f>
        <v>Kurdish Conflict</v>
      </c>
      <c r="B149" s="151" t="str">
        <f>'Crisis Indicator Data'!B146</f>
        <v>Conflict</v>
      </c>
      <c r="C149" s="151" t="str">
        <f>'Crisis Indicator Data'!C146</f>
        <v>TUR004</v>
      </c>
      <c r="D149" s="151" t="str">
        <f>'Crisis Indicator Data'!D146</f>
        <v>Türkiye</v>
      </c>
      <c r="E149" s="151" t="str">
        <f>'Crisis Indicator Data'!E146</f>
        <v>TUR</v>
      </c>
      <c r="F149" s="158" t="str">
        <f>IF('Crisis Indicator Data'!Q146="x","x",('Crisis Indicator Data'!Q146/1000000))</f>
        <v>x</v>
      </c>
      <c r="G149" s="158" t="str">
        <f>IF('Crisis Indicator Data'!R146="x","x",('Crisis Indicator Data'!R146/1000000))</f>
        <v>x</v>
      </c>
      <c r="H149" s="158" t="str">
        <f>IF('Crisis Indicator Data'!S146="x","x",('Crisis Indicator Data'!S146/1000000))</f>
        <v>x</v>
      </c>
      <c r="I149" s="158" t="str">
        <f>IF('Crisis Indicator Data'!T146="x","x",('Crisis Indicator Data'!T146/1000000))</f>
        <v>x</v>
      </c>
      <c r="J149" s="158" t="str">
        <f>IF('Crisis Indicator Data'!U146="x","x",('Crisis Indicator Data'!U146/1000000))</f>
        <v>x</v>
      </c>
      <c r="K149" s="244" t="str">
        <f t="shared" si="12"/>
        <v>x</v>
      </c>
      <c r="L149" s="143" t="str">
        <f>IF(F149="x","x",(F149*1000000/VLOOKUP($C149,'Crisis Indicator Data'!$C$3:$H$198,5,FALSE)))</f>
        <v>x</v>
      </c>
      <c r="M149" s="143" t="str">
        <f>IF(G149="x","x",(G149*1000000/VLOOKUP($C149,'Crisis Indicator Data'!$C$3:$H$198,5,FALSE)))</f>
        <v>x</v>
      </c>
      <c r="N149" s="143" t="str">
        <f>IF(H149="x","x",(H149*1000000/VLOOKUP($C149,'Crisis Indicator Data'!$C$3:$H$198,5,FALSE)))</f>
        <v>x</v>
      </c>
      <c r="O149" s="143" t="str">
        <f>IF(I149="x","x",(I149*1000000/VLOOKUP($C149,'Crisis Indicator Data'!$C$3:$H$198,5,FALSE)))</f>
        <v>x</v>
      </c>
      <c r="P149" s="143" t="str">
        <f>IF(J149="x","x",(J149*1000000/VLOOKUP($C149,'Crisis Indicator Data'!$C$3:$H$198,5,FALSE)))</f>
        <v>x</v>
      </c>
      <c r="Q149" s="238" t="str">
        <f t="shared" si="13"/>
        <v>x</v>
      </c>
      <c r="R149" s="238" t="str">
        <f t="shared" si="14"/>
        <v>x</v>
      </c>
    </row>
    <row r="150" spans="1:18" x14ac:dyDescent="0.25">
      <c r="A150" s="150" t="str">
        <f>'Crisis Indicator Data'!A147</f>
        <v>Multiple Crises in Tanzania</v>
      </c>
      <c r="B150" s="151" t="str">
        <f>'Crisis Indicator Data'!B147</f>
        <v>Displacement,Drought</v>
      </c>
      <c r="C150" s="151" t="str">
        <f>'Crisis Indicator Data'!C147</f>
        <v>TZA001</v>
      </c>
      <c r="D150" s="151" t="str">
        <f>'Crisis Indicator Data'!D147</f>
        <v>Tanzania</v>
      </c>
      <c r="E150" s="151" t="str">
        <f>'Crisis Indicator Data'!E147</f>
        <v>TZA</v>
      </c>
      <c r="F150" s="158">
        <f>IF('Crisis Indicator Data'!Q147="x","x",('Crisis Indicator Data'!Q147/1000000))</f>
        <v>6.101</v>
      </c>
      <c r="G150" s="158">
        <f>IF('Crisis Indicator Data'!R147="x","x",('Crisis Indicator Data'!R147/1000000))</f>
        <v>18.015000000000001</v>
      </c>
      <c r="H150" s="158">
        <f>IF('Crisis Indicator Data'!S147="x","x",('Crisis Indicator Data'!S147/1000000))</f>
        <v>1.34</v>
      </c>
      <c r="I150" s="158">
        <f>IF('Crisis Indicator Data'!T147="x","x",('Crisis Indicator Data'!T147/1000000))</f>
        <v>1.7999999999999999E-2</v>
      </c>
      <c r="J150" s="158">
        <f>IF('Crisis Indicator Data'!U147="x","x",('Crisis Indicator Data'!U147/1000000))</f>
        <v>0</v>
      </c>
      <c r="K150" s="244">
        <f t="shared" si="12"/>
        <v>3.6</v>
      </c>
      <c r="L150" s="143">
        <f>IF(F150="x","x",(F150*1000000/VLOOKUP($C150,'Crisis Indicator Data'!$C$3:$H$198,5,FALSE)))</f>
        <v>0.23949909711863077</v>
      </c>
      <c r="M150" s="143">
        <f>IF(G150="x","x",(G150*1000000/VLOOKUP($C150,'Crisis Indicator Data'!$C$3:$H$198,5,FALSE)))</f>
        <v>0.7071916463845489</v>
      </c>
      <c r="N150" s="143">
        <f>IF(H150="x","x",(H150*1000000/VLOOKUP($C150,'Crisis Indicator Data'!$C$3:$H$198,5,FALSE)))</f>
        <v>5.2602653686111327E-2</v>
      </c>
      <c r="O150" s="143">
        <f>IF(I150="x","x",(I150*1000000/VLOOKUP($C150,'Crisis Indicator Data'!$C$3:$H$198,5,FALSE)))</f>
        <v>7.0660281070895816E-4</v>
      </c>
      <c r="P150" s="143">
        <f>IF(J150="x","x",(J150*1000000/VLOOKUP($C150,'Crisis Indicator Data'!$C$3:$H$198,5,FALSE)))</f>
        <v>0</v>
      </c>
      <c r="Q150" s="238">
        <f t="shared" si="13"/>
        <v>3</v>
      </c>
      <c r="R150" s="238">
        <f t="shared" si="14"/>
        <v>3.3</v>
      </c>
    </row>
    <row r="151" spans="1:18" x14ac:dyDescent="0.25">
      <c r="A151" s="150" t="str">
        <f>'Crisis Indicator Data'!A148</f>
        <v>International Displacement in Tanzania</v>
      </c>
      <c r="B151" s="151" t="str">
        <f>'Crisis Indicator Data'!B148</f>
        <v>Displacement</v>
      </c>
      <c r="C151" s="151" t="str">
        <f>'Crisis Indicator Data'!C148</f>
        <v>TZA002</v>
      </c>
      <c r="D151" s="151" t="str">
        <f>'Crisis Indicator Data'!D148</f>
        <v>Tanzania</v>
      </c>
      <c r="E151" s="151" t="str">
        <f>'Crisis Indicator Data'!E148</f>
        <v>TZA</v>
      </c>
      <c r="F151" s="158">
        <f>IF('Crisis Indicator Data'!Q148="x","x",('Crisis Indicator Data'!Q148/1000000))</f>
        <v>0</v>
      </c>
      <c r="G151" s="158">
        <f>IF('Crisis Indicator Data'!R148="x","x",('Crisis Indicator Data'!R148/1000000))</f>
        <v>14.721</v>
      </c>
      <c r="H151" s="158">
        <f>IF('Crisis Indicator Data'!S148="x","x",('Crisis Indicator Data'!S148/1000000))</f>
        <v>0.247</v>
      </c>
      <c r="I151" s="158">
        <f>IF('Crisis Indicator Data'!T148="x","x",('Crisis Indicator Data'!T148/1000000))</f>
        <v>0</v>
      </c>
      <c r="J151" s="158">
        <f>IF('Crisis Indicator Data'!U148="x","x",('Crisis Indicator Data'!U148/1000000))</f>
        <v>0</v>
      </c>
      <c r="K151" s="244">
        <f t="shared" si="12"/>
        <v>2.2999999999999998</v>
      </c>
      <c r="L151" s="143">
        <f>IF(F151="x","x",(F151*1000000/VLOOKUP($C151,'Crisis Indicator Data'!$C$3:$H$198,5,FALSE)))</f>
        <v>0</v>
      </c>
      <c r="M151" s="143">
        <f>IF(G151="x","x",(G151*1000000/VLOOKUP($C151,'Crisis Indicator Data'!$C$3:$H$198,5,FALSE)))</f>
        <v>0.9834981293425975</v>
      </c>
      <c r="N151" s="143">
        <f>IF(H151="x","x",(H151*1000000/VLOOKUP($C151,'Crisis Indicator Data'!$C$3:$H$198,5,FALSE)))</f>
        <v>1.6501870657402457E-2</v>
      </c>
      <c r="O151" s="143">
        <f>IF(I151="x","x",(I151*1000000/VLOOKUP($C151,'Crisis Indicator Data'!$C$3:$H$198,5,FALSE)))</f>
        <v>0</v>
      </c>
      <c r="P151" s="143">
        <f>IF(J151="x","x",(J151*1000000/VLOOKUP($C151,'Crisis Indicator Data'!$C$3:$H$198,5,FALSE)))</f>
        <v>0</v>
      </c>
      <c r="Q151" s="238">
        <f t="shared" si="13"/>
        <v>2</v>
      </c>
      <c r="R151" s="238">
        <f t="shared" si="14"/>
        <v>2.15</v>
      </c>
    </row>
    <row r="152" spans="1:18" x14ac:dyDescent="0.25">
      <c r="A152" s="150" t="str">
        <f>'Crisis Indicator Data'!A149</f>
        <v>Food Security Crisis in North-East Tanzania</v>
      </c>
      <c r="B152" s="151" t="str">
        <f>'Crisis Indicator Data'!B149</f>
        <v>Drought</v>
      </c>
      <c r="C152" s="151" t="str">
        <f>'Crisis Indicator Data'!C149</f>
        <v>TZA003</v>
      </c>
      <c r="D152" s="151" t="str">
        <f>'Crisis Indicator Data'!D149</f>
        <v>Tanzania</v>
      </c>
      <c r="E152" s="151" t="str">
        <f>'Crisis Indicator Data'!E149</f>
        <v>TZA</v>
      </c>
      <c r="F152" s="158">
        <f>IF('Crisis Indicator Data'!Q149="x","x",('Crisis Indicator Data'!Q149/1000000))</f>
        <v>6.101</v>
      </c>
      <c r="G152" s="158">
        <f>IF('Crisis Indicator Data'!R149="x","x",('Crisis Indicator Data'!R149/1000000))</f>
        <v>3.294</v>
      </c>
      <c r="H152" s="158">
        <f>IF('Crisis Indicator Data'!S149="x","x",('Crisis Indicator Data'!S149/1000000))</f>
        <v>1.093</v>
      </c>
      <c r="I152" s="158">
        <f>IF('Crisis Indicator Data'!T149="x","x",('Crisis Indicator Data'!T149/1000000))</f>
        <v>1.7999999999999999E-2</v>
      </c>
      <c r="J152" s="158">
        <f>IF('Crisis Indicator Data'!U149="x","x",('Crisis Indicator Data'!U149/1000000))</f>
        <v>0</v>
      </c>
      <c r="K152" s="244">
        <f t="shared" si="12"/>
        <v>3.4</v>
      </c>
      <c r="L152" s="143">
        <f>IF(F152="x","x",(F152*1000000/VLOOKUP($C152,'Crisis Indicator Data'!$C$3:$H$198,5,FALSE)))</f>
        <v>0.58071578145821434</v>
      </c>
      <c r="M152" s="143">
        <f>IF(G152="x","x",(G152*1000000/VLOOKUP($C152,'Crisis Indicator Data'!$C$3:$H$198,5,FALSE)))</f>
        <v>0.31353512278697887</v>
      </c>
      <c r="N152" s="143">
        <f>IF(H152="x","x",(H152*1000000/VLOOKUP($C152,'Crisis Indicator Data'!$C$3:$H$198,5,FALSE)))</f>
        <v>0.10403578907291072</v>
      </c>
      <c r="O152" s="143">
        <f>IF(I152="x","x",(I152*1000000/VLOOKUP($C152,'Crisis Indicator Data'!$C$3:$H$198,5,FALSE)))</f>
        <v>1.7133066818960593E-3</v>
      </c>
      <c r="P152" s="143">
        <f>IF(J152="x","x",(J152*1000000/VLOOKUP($C152,'Crisis Indicator Data'!$C$3:$H$198,5,FALSE)))</f>
        <v>0</v>
      </c>
      <c r="Q152" s="238">
        <f t="shared" si="13"/>
        <v>3</v>
      </c>
      <c r="R152" s="238">
        <f t="shared" si="14"/>
        <v>3.2</v>
      </c>
    </row>
    <row r="153" spans="1:18" x14ac:dyDescent="0.25">
      <c r="A153" s="150" t="str">
        <f>'Crisis Indicator Data'!A150</f>
        <v>Multiple crises in Uganda</v>
      </c>
      <c r="B153" s="151" t="str">
        <f>'Crisis Indicator Data'!B150</f>
        <v>Displacement,Drought,Violence,Epidemic</v>
      </c>
      <c r="C153" s="151" t="str">
        <f>'Crisis Indicator Data'!C150</f>
        <v>UGA001</v>
      </c>
      <c r="D153" s="151" t="str">
        <f>'Crisis Indicator Data'!D150</f>
        <v>Uganda</v>
      </c>
      <c r="E153" s="151" t="str">
        <f>'Crisis Indicator Data'!E150</f>
        <v>UGA</v>
      </c>
      <c r="F153" s="158">
        <f>IF('Crisis Indicator Data'!Q150="x","x",('Crisis Indicator Data'!Q150/1000000))</f>
        <v>5.1349999999999998</v>
      </c>
      <c r="G153" s="158">
        <f>IF('Crisis Indicator Data'!R150="x","x",('Crisis Indicator Data'!R150/1000000))</f>
        <v>1.569</v>
      </c>
      <c r="H153" s="158">
        <f>IF('Crisis Indicator Data'!S150="x","x",('Crisis Indicator Data'!S150/1000000))</f>
        <v>2.2189999999999999</v>
      </c>
      <c r="I153" s="158">
        <f>IF('Crisis Indicator Data'!T150="x","x",('Crisis Indicator Data'!T150/1000000))</f>
        <v>4.3999999999999997E-2</v>
      </c>
      <c r="J153" s="158">
        <f>IF('Crisis Indicator Data'!U150="x","x",('Crisis Indicator Data'!U150/1000000))</f>
        <v>0</v>
      </c>
      <c r="K153" s="244">
        <f t="shared" si="12"/>
        <v>3.9</v>
      </c>
      <c r="L153" s="143">
        <f>IF(F153="x","x",(F153*1000000/VLOOKUP($C153,'Crisis Indicator Data'!$C$3:$H$198,5,FALSE)))</f>
        <v>0.57265529162484663</v>
      </c>
      <c r="M153" s="143">
        <f>IF(G153="x","x",(G153*1000000/VLOOKUP($C153,'Crisis Indicator Data'!$C$3:$H$198,5,FALSE)))</f>
        <v>0.17497490799598528</v>
      </c>
      <c r="N153" s="143">
        <f>IF(H153="x","x",(H153*1000000/VLOOKUP($C153,'Crisis Indicator Data'!$C$3:$H$198,5,FALSE)))</f>
        <v>0.24746291959406713</v>
      </c>
      <c r="O153" s="143">
        <f>IF(I153="x","x",(I153*1000000/VLOOKUP($C153,'Crisis Indicator Data'!$C$3:$H$198,5,FALSE)))</f>
        <v>4.9068807851009259E-3</v>
      </c>
      <c r="P153" s="143">
        <f>IF(J153="x","x",(J153*1000000/VLOOKUP($C153,'Crisis Indicator Data'!$C$3:$H$198,5,FALSE)))</f>
        <v>0</v>
      </c>
      <c r="Q153" s="238">
        <f t="shared" si="13"/>
        <v>3</v>
      </c>
      <c r="R153" s="238">
        <f t="shared" si="14"/>
        <v>3.45</v>
      </c>
    </row>
    <row r="154" spans="1:18" x14ac:dyDescent="0.25">
      <c r="A154" s="150" t="str">
        <f>'Crisis Indicator Data'!A151</f>
        <v>International Displacement in Uganda</v>
      </c>
      <c r="B154" s="151" t="str">
        <f>'Crisis Indicator Data'!B151</f>
        <v>Displacement</v>
      </c>
      <c r="C154" s="151" t="str">
        <f>'Crisis Indicator Data'!C151</f>
        <v>UGA005</v>
      </c>
      <c r="D154" s="151" t="str">
        <f>'Crisis Indicator Data'!D151</f>
        <v>Uganda</v>
      </c>
      <c r="E154" s="151" t="str">
        <f>'Crisis Indicator Data'!E151</f>
        <v>UGA</v>
      </c>
      <c r="F154" s="158">
        <f>IF('Crisis Indicator Data'!Q151="x","x",('Crisis Indicator Data'!Q151/1000000))</f>
        <v>4.734</v>
      </c>
      <c r="G154" s="158">
        <f>IF('Crisis Indicator Data'!R151="x","x",('Crisis Indicator Data'!R151/1000000))</f>
        <v>1.034</v>
      </c>
      <c r="H154" s="158">
        <f>IF('Crisis Indicator Data'!S151="x","x",('Crisis Indicator Data'!S151/1000000))</f>
        <v>1.9450000000000001</v>
      </c>
      <c r="I154" s="158">
        <f>IF('Crisis Indicator Data'!T151="x","x",('Crisis Indicator Data'!T151/1000000))</f>
        <v>8.9999999999999993E-3</v>
      </c>
      <c r="J154" s="158">
        <f>IF('Crisis Indicator Data'!U151="x","x",('Crisis Indicator Data'!U151/1000000))</f>
        <v>0</v>
      </c>
      <c r="K154" s="244">
        <f t="shared" si="12"/>
        <v>3.8</v>
      </c>
      <c r="L154" s="143">
        <f>IF(F154="x","x",(F154*1000000/VLOOKUP($C154,'Crisis Indicator Data'!$C$3:$H$198,5,FALSE)))</f>
        <v>0.61313301385830854</v>
      </c>
      <c r="M154" s="143">
        <f>IF(G154="x","x",(G154*1000000/VLOOKUP($C154,'Crisis Indicator Data'!$C$3:$H$198,5,FALSE)))</f>
        <v>0.13392047662219919</v>
      </c>
      <c r="N154" s="143">
        <f>IF(H154="x","x",(H154*1000000/VLOOKUP($C154,'Crisis Indicator Data'!$C$3:$H$198,5,FALSE)))</f>
        <v>0.25191037430384666</v>
      </c>
      <c r="O154" s="143">
        <f>IF(I154="x","x",(I154*1000000/VLOOKUP($C154,'Crisis Indicator Data'!$C$3:$H$198,5,FALSE)))</f>
        <v>1.1656521176013469E-3</v>
      </c>
      <c r="P154" s="143">
        <f>IF(J154="x","x",(J154*1000000/VLOOKUP($C154,'Crisis Indicator Data'!$C$3:$H$198,5,FALSE)))</f>
        <v>0</v>
      </c>
      <c r="Q154" s="238">
        <f t="shared" si="13"/>
        <v>3</v>
      </c>
      <c r="R154" s="238">
        <f t="shared" si="14"/>
        <v>3.4</v>
      </c>
    </row>
    <row r="155" spans="1:18" x14ac:dyDescent="0.25">
      <c r="A155" s="150" t="str">
        <f>'Crisis Indicator Data'!A152</f>
        <v>Food Security Crisis in Karamoja Region</v>
      </c>
      <c r="B155" s="151" t="str">
        <f>'Crisis Indicator Data'!B152</f>
        <v>Drought,Violence,Epidemic</v>
      </c>
      <c r="C155" s="151" t="str">
        <f>'Crisis Indicator Data'!C152</f>
        <v>UGA007</v>
      </c>
      <c r="D155" s="151" t="str">
        <f>'Crisis Indicator Data'!D152</f>
        <v>Uganda</v>
      </c>
      <c r="E155" s="151" t="str">
        <f>'Crisis Indicator Data'!E152</f>
        <v>UGA</v>
      </c>
      <c r="F155" s="158">
        <f>IF('Crisis Indicator Data'!Q152="x","x",('Crisis Indicator Data'!Q152/1000000))</f>
        <v>0.40100000000000002</v>
      </c>
      <c r="G155" s="158">
        <f>IF('Crisis Indicator Data'!R152="x","x",('Crisis Indicator Data'!R152/1000000))</f>
        <v>0.53500000000000003</v>
      </c>
      <c r="H155" s="158">
        <f>IF('Crisis Indicator Data'!S152="x","x",('Crisis Indicator Data'!S152/1000000))</f>
        <v>0.27400000000000002</v>
      </c>
      <c r="I155" s="158">
        <f>IF('Crisis Indicator Data'!T152="x","x",('Crisis Indicator Data'!T152/1000000))</f>
        <v>3.5000000000000003E-2</v>
      </c>
      <c r="J155" s="158">
        <f>IF('Crisis Indicator Data'!U152="x","x",('Crisis Indicator Data'!U152/1000000))</f>
        <v>0</v>
      </c>
      <c r="K155" s="244">
        <f t="shared" si="12"/>
        <v>2.5</v>
      </c>
      <c r="L155" s="143">
        <f>IF(F155="x","x",(F155*1000000/VLOOKUP($C155,'Crisis Indicator Data'!$C$3:$H$198,5,FALSE)))</f>
        <v>0.3218298555377207</v>
      </c>
      <c r="M155" s="143">
        <f>IF(G155="x","x",(G155*1000000/VLOOKUP($C155,'Crisis Indicator Data'!$C$3:$H$198,5,FALSE)))</f>
        <v>0.42937399678972715</v>
      </c>
      <c r="N155" s="143">
        <f>IF(H155="x","x",(H155*1000000/VLOOKUP($C155,'Crisis Indicator Data'!$C$3:$H$198,5,FALSE)))</f>
        <v>0.21990369181380418</v>
      </c>
      <c r="O155" s="143">
        <f>IF(I155="x","x",(I155*1000000/VLOOKUP($C155,'Crisis Indicator Data'!$C$3:$H$198,5,FALSE)))</f>
        <v>2.8089887640449437E-2</v>
      </c>
      <c r="P155" s="143">
        <f>IF(J155="x","x",(J155*1000000/VLOOKUP($C155,'Crisis Indicator Data'!$C$3:$H$198,5,FALSE)))</f>
        <v>0</v>
      </c>
      <c r="Q155" s="238">
        <f t="shared" si="13"/>
        <v>3</v>
      </c>
      <c r="R155" s="238">
        <f t="shared" si="14"/>
        <v>2.75</v>
      </c>
    </row>
    <row r="156" spans="1:18" x14ac:dyDescent="0.25">
      <c r="A156" s="150" t="str">
        <f>'Crisis Indicator Data'!A153</f>
        <v>Conflict in Ukraine</v>
      </c>
      <c r="B156" s="151" t="str">
        <f>'Crisis Indicator Data'!B153</f>
        <v>Conflict,Displacement</v>
      </c>
      <c r="C156" s="151" t="str">
        <f>'Crisis Indicator Data'!C153</f>
        <v>UKR002</v>
      </c>
      <c r="D156" s="151" t="str">
        <f>'Crisis Indicator Data'!D153</f>
        <v>Ukraine</v>
      </c>
      <c r="E156" s="151" t="str">
        <f>'Crisis Indicator Data'!E153</f>
        <v>UKR</v>
      </c>
      <c r="F156" s="158">
        <f>IF('Crisis Indicator Data'!Q153="x","x",('Crisis Indicator Data'!Q153/1000000))</f>
        <v>0</v>
      </c>
      <c r="G156" s="158">
        <f>IF('Crisis Indicator Data'!R153="x","x",('Crisis Indicator Data'!R153/1000000))</f>
        <v>26.722000000000001</v>
      </c>
      <c r="H156" s="158">
        <f>IF('Crisis Indicator Data'!S153="x","x",('Crisis Indicator Data'!S153/1000000))</f>
        <v>11.137</v>
      </c>
      <c r="I156" s="158">
        <f>IF('Crisis Indicator Data'!T153="x","x",('Crisis Indicator Data'!T153/1000000))</f>
        <v>6.4630000000000001</v>
      </c>
      <c r="J156" s="158">
        <f>IF('Crisis Indicator Data'!U153="x","x",('Crisis Indicator Data'!U153/1000000))</f>
        <v>0</v>
      </c>
      <c r="K156" s="244">
        <f t="shared" si="12"/>
        <v>5</v>
      </c>
      <c r="L156" s="143">
        <f>IF(F156="x","x",(F156*1000000/VLOOKUP($C156,'Crisis Indicator Data'!$C$3:$H$198,5,FALSE)))</f>
        <v>0</v>
      </c>
      <c r="M156" s="143">
        <f>IF(G156="x","x",(G156*1000000/VLOOKUP($C156,'Crisis Indicator Data'!$C$3:$H$198,5,FALSE)))</f>
        <v>0.60290600604665856</v>
      </c>
      <c r="N156" s="143">
        <f>IF(H156="x","x",(H156*1000000/VLOOKUP($C156,'Crisis Indicator Data'!$C$3:$H$198,5,FALSE)))</f>
        <v>0.25127476196922521</v>
      </c>
      <c r="O156" s="143">
        <f>IF(I156="x","x",(I156*1000000/VLOOKUP($C156,'Crisis Indicator Data'!$C$3:$H$198,5,FALSE)))</f>
        <v>0.14581923198411623</v>
      </c>
      <c r="P156" s="143">
        <f>IF(J156="x","x",(J156*1000000/VLOOKUP($C156,'Crisis Indicator Data'!$C$3:$H$198,5,FALSE)))</f>
        <v>0</v>
      </c>
      <c r="Q156" s="238">
        <f t="shared" si="13"/>
        <v>4</v>
      </c>
      <c r="R156" s="238">
        <f t="shared" si="14"/>
        <v>4.5</v>
      </c>
    </row>
    <row r="157" spans="1:18" x14ac:dyDescent="0.25">
      <c r="A157" s="150" t="str">
        <f>'Crisis Indicator Data'!A154</f>
        <v>Complex crisis in Venezuela</v>
      </c>
      <c r="B157" s="151" t="str">
        <f>'Crisis Indicator Data'!B154</f>
        <v>Socio-political,Violence,Floods</v>
      </c>
      <c r="C157" s="151" t="str">
        <f>'Crisis Indicator Data'!C154</f>
        <v>VEN001</v>
      </c>
      <c r="D157" s="151" t="str">
        <f>'Crisis Indicator Data'!D154</f>
        <v>Venezuela</v>
      </c>
      <c r="E157" s="151" t="str">
        <f>'Crisis Indicator Data'!E154</f>
        <v>VEN</v>
      </c>
      <c r="F157" s="158">
        <f>IF('Crisis Indicator Data'!Q154="x","x",('Crisis Indicator Data'!Q154/1000000))</f>
        <v>9.6609999999999996</v>
      </c>
      <c r="G157" s="158">
        <f>IF('Crisis Indicator Data'!R154="x","x",('Crisis Indicator Data'!R154/1000000))</f>
        <v>0.222</v>
      </c>
      <c r="H157" s="158">
        <f>IF('Crisis Indicator Data'!S154="x","x",('Crisis Indicator Data'!S154/1000000))</f>
        <v>18.516999999999999</v>
      </c>
      <c r="I157" s="158">
        <f>IF('Crisis Indicator Data'!T154="x","x",('Crisis Indicator Data'!T154/1000000))</f>
        <v>0</v>
      </c>
      <c r="J157" s="158">
        <f>IF('Crisis Indicator Data'!U154="x","x",('Crisis Indicator Data'!U154/1000000))</f>
        <v>0</v>
      </c>
      <c r="K157" s="244">
        <f t="shared" si="12"/>
        <v>5</v>
      </c>
      <c r="L157" s="143">
        <f>IF(F157="x","x",(F157*1000000/VLOOKUP($C157,'Crisis Indicator Data'!$C$3:$H$198,5,FALSE)))</f>
        <v>0.34017605633802817</v>
      </c>
      <c r="M157" s="143">
        <f>IF(G157="x","x",(G157*1000000/VLOOKUP($C157,'Crisis Indicator Data'!$C$3:$H$198,5,FALSE)))</f>
        <v>7.8169014084507049E-3</v>
      </c>
      <c r="N157" s="143">
        <f>IF(H157="x","x",(H157*1000000/VLOOKUP($C157,'Crisis Indicator Data'!$C$3:$H$198,5,FALSE)))</f>
        <v>0.65200704225352113</v>
      </c>
      <c r="O157" s="143">
        <f>IF(I157="x","x",(I157*1000000/VLOOKUP($C157,'Crisis Indicator Data'!$C$3:$H$198,5,FALSE)))</f>
        <v>0</v>
      </c>
      <c r="P157" s="143">
        <f>IF(J157="x","x",(J157*1000000/VLOOKUP($C157,'Crisis Indicator Data'!$C$3:$H$198,5,FALSE)))</f>
        <v>0</v>
      </c>
      <c r="Q157" s="238">
        <f t="shared" si="13"/>
        <v>3</v>
      </c>
      <c r="R157" s="238">
        <f t="shared" si="14"/>
        <v>4</v>
      </c>
    </row>
    <row r="158" spans="1:18" x14ac:dyDescent="0.25">
      <c r="A158" s="150" t="str">
        <f>'Crisis Indicator Data'!A155</f>
        <v>Conflict in Yemen</v>
      </c>
      <c r="B158" s="151" t="str">
        <f>'Crisis Indicator Data'!B155</f>
        <v>Conflict</v>
      </c>
      <c r="C158" s="151" t="str">
        <f>'Crisis Indicator Data'!C155</f>
        <v>YEM001</v>
      </c>
      <c r="D158" s="151" t="str">
        <f>'Crisis Indicator Data'!D155</f>
        <v>Yemen</v>
      </c>
      <c r="E158" s="151" t="str">
        <f>'Crisis Indicator Data'!E155</f>
        <v>YEM</v>
      </c>
      <c r="F158" s="158">
        <f>IF('Crisis Indicator Data'!Q155="x","x",('Crisis Indicator Data'!Q155/1000000))</f>
        <v>4.2</v>
      </c>
      <c r="G158" s="158">
        <f>IF('Crisis Indicator Data'!R155="x","x",('Crisis Indicator Data'!R155/1000000))</f>
        <v>4.5999999999999996</v>
      </c>
      <c r="H158" s="158">
        <f>IF('Crisis Indicator Data'!S155="x","x",('Crisis Indicator Data'!S155/1000000))</f>
        <v>10.5</v>
      </c>
      <c r="I158" s="158">
        <f>IF('Crisis Indicator Data'!T155="x","x",('Crisis Indicator Data'!T155/1000000))</f>
        <v>7.5</v>
      </c>
      <c r="J158" s="158">
        <f>IF('Crisis Indicator Data'!U155="x","x",('Crisis Indicator Data'!U155/1000000))</f>
        <v>5.4</v>
      </c>
      <c r="K158" s="244">
        <f t="shared" si="12"/>
        <v>5</v>
      </c>
      <c r="L158" s="143">
        <f>IF(F158="x","x",(F158*1000000/VLOOKUP($C158,'Crisis Indicator Data'!$C$3:$H$198,5,FALSE)))</f>
        <v>0.13043478260869565</v>
      </c>
      <c r="M158" s="143">
        <f>IF(G158="x","x",(G158*1000000/VLOOKUP($C158,'Crisis Indicator Data'!$C$3:$H$198,5,FALSE)))</f>
        <v>0.14285714285714285</v>
      </c>
      <c r="N158" s="143">
        <f>IF(H158="x","x",(H158*1000000/VLOOKUP($C158,'Crisis Indicator Data'!$C$3:$H$198,5,FALSE)))</f>
        <v>0.32608695652173914</v>
      </c>
      <c r="O158" s="143">
        <f>IF(I158="x","x",(I158*1000000/VLOOKUP($C158,'Crisis Indicator Data'!$C$3:$H$198,5,FALSE)))</f>
        <v>0.23291925465838509</v>
      </c>
      <c r="P158" s="143">
        <f>IF(J158="x","x",(J158*1000000/VLOOKUP($C158,'Crisis Indicator Data'!$C$3:$H$198,5,FALSE)))</f>
        <v>0.16770186335403728</v>
      </c>
      <c r="Q158" s="238">
        <f t="shared" si="13"/>
        <v>5</v>
      </c>
      <c r="R158" s="238">
        <f t="shared" si="14"/>
        <v>5</v>
      </c>
    </row>
    <row r="159" spans="1:18" x14ac:dyDescent="0.25">
      <c r="A159" s="150" t="str">
        <f>'Crisis Indicator Data'!A156</f>
        <v>Mixed migration flows in Yemen</v>
      </c>
      <c r="B159" s="151" t="str">
        <f>'Crisis Indicator Data'!B156</f>
        <v>Displacement</v>
      </c>
      <c r="C159" s="151" t="str">
        <f>'Crisis Indicator Data'!C156</f>
        <v>YEM002</v>
      </c>
      <c r="D159" s="151" t="str">
        <f>'Crisis Indicator Data'!D156</f>
        <v>Yemen</v>
      </c>
      <c r="E159" s="151" t="str">
        <f>'Crisis Indicator Data'!E156</f>
        <v>YEM</v>
      </c>
      <c r="F159" s="158">
        <f>IF('Crisis Indicator Data'!Q156="x","x",('Crisis Indicator Data'!Q156/1000000))</f>
        <v>4.867</v>
      </c>
      <c r="G159" s="158">
        <f>IF('Crisis Indicator Data'!R156="x","x",('Crisis Indicator Data'!R156/1000000))</f>
        <v>0</v>
      </c>
      <c r="H159" s="158">
        <f>IF('Crisis Indicator Data'!S156="x","x",('Crisis Indicator Data'!S156/1000000))</f>
        <v>4.3999999999999997E-2</v>
      </c>
      <c r="I159" s="158">
        <f>IF('Crisis Indicator Data'!T156="x","x",('Crisis Indicator Data'!T156/1000000))</f>
        <v>4.3999999999999997E-2</v>
      </c>
      <c r="J159" s="158">
        <f>IF('Crisis Indicator Data'!U156="x","x",('Crisis Indicator Data'!U156/1000000))</f>
        <v>0.01</v>
      </c>
      <c r="K159" s="244">
        <f t="shared" si="12"/>
        <v>1.7</v>
      </c>
      <c r="L159" s="143">
        <f>IF(F159="x","x",(F159*1000000/VLOOKUP($C159,'Crisis Indicator Data'!$C$3:$H$198,5,FALSE)))</f>
        <v>0.98026183282980861</v>
      </c>
      <c r="M159" s="143">
        <f>IF(G159="x","x",(G159*1000000/VLOOKUP($C159,'Crisis Indicator Data'!$C$3:$H$198,5,FALSE)))</f>
        <v>0</v>
      </c>
      <c r="N159" s="143">
        <f>IF(H159="x","x",(H159*1000000/VLOOKUP($C159,'Crisis Indicator Data'!$C$3:$H$198,5,FALSE)))</f>
        <v>8.8620342396777442E-3</v>
      </c>
      <c r="O159" s="143">
        <f>IF(I159="x","x",(I159*1000000/VLOOKUP($C159,'Crisis Indicator Data'!$C$3:$H$198,5,FALSE)))</f>
        <v>8.8620342396777442E-3</v>
      </c>
      <c r="P159" s="143">
        <f>IF(J159="x","x",(J159*1000000/VLOOKUP($C159,'Crisis Indicator Data'!$C$3:$H$198,5,FALSE)))</f>
        <v>2.014098690835851E-3</v>
      </c>
      <c r="Q159" s="238">
        <f t="shared" si="13"/>
        <v>1</v>
      </c>
      <c r="R159" s="238">
        <f t="shared" si="14"/>
        <v>1.35</v>
      </c>
    </row>
    <row r="160" spans="1:18" x14ac:dyDescent="0.25">
      <c r="A160" s="150" t="str">
        <f>'Crisis Indicator Data'!A157</f>
        <v>Drought in Zambia</v>
      </c>
      <c r="B160" s="151" t="str">
        <f>'Crisis Indicator Data'!B157</f>
        <v>Drought</v>
      </c>
      <c r="C160" s="151" t="str">
        <f>'Crisis Indicator Data'!C157</f>
        <v>ZMB002</v>
      </c>
      <c r="D160" s="151" t="str">
        <f>'Crisis Indicator Data'!D157</f>
        <v>Zambia</v>
      </c>
      <c r="E160" s="151" t="str">
        <f>'Crisis Indicator Data'!E157</f>
        <v>ZMB</v>
      </c>
      <c r="F160" s="158">
        <f>IF('Crisis Indicator Data'!Q157="x","x",('Crisis Indicator Data'!Q157/1000000))</f>
        <v>4.9370000000000003</v>
      </c>
      <c r="G160" s="158">
        <f>IF('Crisis Indicator Data'!R157="x","x",('Crisis Indicator Data'!R157/1000000))</f>
        <v>6.601</v>
      </c>
      <c r="H160" s="158">
        <f>IF('Crisis Indicator Data'!S157="x","x",('Crisis Indicator Data'!S157/1000000))</f>
        <v>1.952</v>
      </c>
      <c r="I160" s="158">
        <f>IF('Crisis Indicator Data'!T157="x","x",('Crisis Indicator Data'!T157/1000000))</f>
        <v>0</v>
      </c>
      <c r="J160" s="158">
        <f>IF('Crisis Indicator Data'!U157="x","x",('Crisis Indicator Data'!U157/1000000))</f>
        <v>0</v>
      </c>
      <c r="K160" s="244">
        <f t="shared" si="12"/>
        <v>3.8</v>
      </c>
      <c r="L160" s="143">
        <f>IF(F160="x","x",(F160*1000000/VLOOKUP($C160,'Crisis Indicator Data'!$C$3:$H$198,5,FALSE)))</f>
        <v>0.36597479614529282</v>
      </c>
      <c r="M160" s="143">
        <f>IF(G160="x","x",(G160*1000000/VLOOKUP($C160,'Crisis Indicator Data'!$C$3:$H$198,5,FALSE)))</f>
        <v>0.48932542624166048</v>
      </c>
      <c r="N160" s="143">
        <f>IF(H160="x","x",(H160*1000000/VLOOKUP($C160,'Crisis Indicator Data'!$C$3:$H$198,5,FALSE)))</f>
        <v>0.1446997776130467</v>
      </c>
      <c r="O160" s="143">
        <f>IF(I160="x","x",(I160*1000000/VLOOKUP($C160,'Crisis Indicator Data'!$C$3:$H$198,5,FALSE)))</f>
        <v>0</v>
      </c>
      <c r="P160" s="143">
        <f>IF(J160="x","x",(J160*1000000/VLOOKUP($C160,'Crisis Indicator Data'!$C$3:$H$198,5,FALSE)))</f>
        <v>0</v>
      </c>
      <c r="Q160" s="238">
        <f t="shared" si="13"/>
        <v>3</v>
      </c>
      <c r="R160" s="238">
        <f t="shared" si="14"/>
        <v>3.4</v>
      </c>
    </row>
    <row r="161" spans="1:18" x14ac:dyDescent="0.25">
      <c r="A161" s="150" t="str">
        <f>'Crisis Indicator Data'!A158</f>
        <v>Complex crisis in Zimbabwe</v>
      </c>
      <c r="B161" s="151" t="str">
        <f>'Crisis Indicator Data'!B158</f>
        <v>Socio-political,Drought</v>
      </c>
      <c r="C161" s="151" t="str">
        <f>'Crisis Indicator Data'!C158</f>
        <v>ZWE001</v>
      </c>
      <c r="D161" s="151" t="str">
        <f>'Crisis Indicator Data'!D158</f>
        <v>Zimbabwe</v>
      </c>
      <c r="E161" s="151" t="str">
        <f>'Crisis Indicator Data'!E158</f>
        <v>ZWE</v>
      </c>
      <c r="F161" s="158">
        <f>IF('Crisis Indicator Data'!Q158="x","x",('Crisis Indicator Data'!Q158/1000000))</f>
        <v>6.7910000000000004</v>
      </c>
      <c r="G161" s="158">
        <f>IF('Crisis Indicator Data'!R158="x","x",('Crisis Indicator Data'!R158/1000000))</f>
        <v>2.706</v>
      </c>
      <c r="H161" s="158">
        <f>IF('Crisis Indicator Data'!S158="x","x",('Crisis Indicator Data'!S158/1000000))</f>
        <v>6.05</v>
      </c>
      <c r="I161" s="158">
        <f>IF('Crisis Indicator Data'!T158="x","x",('Crisis Indicator Data'!T158/1000000))</f>
        <v>0.95</v>
      </c>
      <c r="J161" s="158">
        <f>IF('Crisis Indicator Data'!U158="x","x",('Crisis Indicator Data'!U158/1000000))</f>
        <v>0</v>
      </c>
      <c r="K161" s="244">
        <f t="shared" si="12"/>
        <v>4.7</v>
      </c>
      <c r="L161" s="143">
        <f>IF(F161="x","x",(F161*1000000/VLOOKUP($C161,'Crisis Indicator Data'!$C$3:$H$198,5,FALSE)))</f>
        <v>0.41165060313996482</v>
      </c>
      <c r="M161" s="143">
        <f>IF(G161="x","x",(G161*1000000/VLOOKUP($C161,'Crisis Indicator Data'!$C$3:$H$198,5,FALSE)))</f>
        <v>0.16402982360429169</v>
      </c>
      <c r="N161" s="143">
        <f>IF(H161="x","x",(H161*1000000/VLOOKUP($C161,'Crisis Indicator Data'!$C$3:$H$198,5,FALSE)))</f>
        <v>0.36673334545674974</v>
      </c>
      <c r="O161" s="143">
        <f>IF(I161="x","x",(I161*1000000/VLOOKUP($C161,'Crisis Indicator Data'!$C$3:$H$198,5,FALSE)))</f>
        <v>5.7586227798993757E-2</v>
      </c>
      <c r="P161" s="143">
        <f>IF(J161="x","x",(J161*1000000/VLOOKUP($C161,'Crisis Indicator Data'!$C$3:$H$198,5,FALSE)))</f>
        <v>0</v>
      </c>
      <c r="Q161" s="238">
        <f t="shared" si="13"/>
        <v>4</v>
      </c>
      <c r="R161" s="238">
        <f t="shared" si="14"/>
        <v>4.3499999999999996</v>
      </c>
    </row>
  </sheetData>
  <mergeCells count="1">
    <mergeCell ref="A1:R1"/>
  </mergeCells>
  <conditionalFormatting sqref="K6:K300">
    <cfRule type="cellIs" dxfId="423" priority="22" stopIfTrue="1" operator="between">
      <formula>7.1</formula>
      <formula>10</formula>
    </cfRule>
    <cfRule type="cellIs" dxfId="422" priority="23" stopIfTrue="1" operator="between">
      <formula>5.4</formula>
      <formula>7</formula>
    </cfRule>
    <cfRule type="cellIs" dxfId="421" priority="24" stopIfTrue="1" operator="between">
      <formula>3.5</formula>
      <formula>5.3</formula>
    </cfRule>
    <cfRule type="cellIs" dxfId="420" priority="25" stopIfTrue="1" operator="between">
      <formula>1.8</formula>
      <formula>3.4</formula>
    </cfRule>
    <cfRule type="cellIs" dxfId="419" priority="26" stopIfTrue="1" operator="between">
      <formula>0</formula>
      <formula>1.7</formula>
    </cfRule>
  </conditionalFormatting>
  <conditionalFormatting sqref="Q6:Q300">
    <cfRule type="cellIs" dxfId="418" priority="17" stopIfTrue="1" operator="between">
      <formula>7.1</formula>
      <formula>10</formula>
    </cfRule>
    <cfRule type="cellIs" dxfId="417" priority="18" stopIfTrue="1" operator="between">
      <formula>5.4</formula>
      <formula>7</formula>
    </cfRule>
    <cfRule type="cellIs" dxfId="416" priority="19" stopIfTrue="1" operator="between">
      <formula>3.5</formula>
      <formula>5.3</formula>
    </cfRule>
    <cfRule type="cellIs" dxfId="415" priority="20" stopIfTrue="1" operator="between">
      <formula>1.8</formula>
      <formula>3.4</formula>
    </cfRule>
    <cfRule type="cellIs" dxfId="414" priority="21" stopIfTrue="1" operator="between">
      <formula>0</formula>
      <formula>1.7</formula>
    </cfRule>
  </conditionalFormatting>
  <conditionalFormatting sqref="R6:R300">
    <cfRule type="cellIs" dxfId="413" priority="7" stopIfTrue="1" operator="between">
      <formula>5</formula>
      <formula>5.9</formula>
    </cfRule>
    <cfRule type="cellIs" dxfId="412" priority="8" stopIfTrue="1" operator="between">
      <formula>4</formula>
      <formula>4.9</formula>
    </cfRule>
    <cfRule type="cellIs" dxfId="411" priority="9" stopIfTrue="1" operator="between">
      <formula>3</formula>
      <formula>3.9</formula>
    </cfRule>
    <cfRule type="cellIs" dxfId="410" priority="10" stopIfTrue="1" operator="between">
      <formula>2</formula>
      <formula>2.9</formula>
    </cfRule>
    <cfRule type="cellIs" dxfId="409" priority="11" stopIfTrue="1" operator="between">
      <formula>0</formula>
      <formula>1.9</formula>
    </cfRule>
  </conditionalFormatting>
  <conditionalFormatting sqref="L6:P143">
    <cfRule type="cellIs" priority="5" stopIfTrue="1" operator="equal">
      <formula>"x"</formula>
    </cfRule>
    <cfRule type="cellIs" dxfId="408" priority="6" operator="greaterThan">
      <formula>1.05</formula>
    </cfRule>
  </conditionalFormatting>
  <conditionalFormatting sqref="L144:P300">
    <cfRule type="cellIs" priority="3" stopIfTrue="1" operator="equal">
      <formula>"x"</formula>
    </cfRule>
    <cfRule type="cellIs" dxfId="407" priority="4" operator="greaterThan">
      <formula>1.05</formula>
    </cfRule>
  </conditionalFormatting>
  <conditionalFormatting sqref="A2:R30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6B6050"/>
  </sheetPr>
  <dimension ref="A1:AN161"/>
  <sheetViews>
    <sheetView zoomScale="80" zoomScaleNormal="80" workbookViewId="0">
      <selection activeCell="D146" sqref="D146"/>
    </sheetView>
  </sheetViews>
  <sheetFormatPr defaultColWidth="9.42578125" defaultRowHeight="15" x14ac:dyDescent="0.25"/>
  <cols>
    <col min="1" max="1" width="40.42578125" style="214" bestFit="1" customWidth="1"/>
    <col min="2" max="2" width="25.5703125" style="214" bestFit="1" customWidth="1"/>
    <col min="3" max="3" width="11.42578125" style="214" bestFit="1" customWidth="1"/>
    <col min="4" max="4" width="11.42578125" style="214" customWidth="1"/>
    <col min="5" max="5" width="8.42578125" style="211" customWidth="1"/>
    <col min="6" max="14" width="8.5703125" style="214" customWidth="1"/>
    <col min="15" max="15" width="8.5703125" style="212" customWidth="1"/>
    <col min="16" max="17" width="8.5703125" style="214" customWidth="1"/>
    <col min="18" max="18" width="8.5703125" style="212" customWidth="1"/>
    <col min="19" max="22" width="8.5703125" style="214" customWidth="1"/>
    <col min="23" max="24" width="8.5703125" style="212" customWidth="1"/>
    <col min="25" max="25" width="8.5703125" style="214" customWidth="1"/>
    <col min="26" max="26" width="8.5703125" style="212" customWidth="1"/>
    <col min="27" max="30" width="13" style="214" hidden="1" customWidth="1"/>
    <col min="31" max="31" width="8.5703125" style="214" hidden="1" customWidth="1"/>
    <col min="32" max="38" width="13" style="214" hidden="1" customWidth="1"/>
    <col min="39" max="40" width="8.5703125" style="212" customWidth="1"/>
    <col min="41" max="41" width="9.42578125" style="214" customWidth="1"/>
    <col min="42" max="16384" width="9.42578125" style="214"/>
  </cols>
  <sheetData>
    <row r="1" spans="1:40" x14ac:dyDescent="0.25">
      <c r="A1" s="301"/>
      <c r="B1" s="297"/>
      <c r="C1" s="297"/>
      <c r="D1" s="297"/>
      <c r="E1" s="302"/>
      <c r="F1" s="297"/>
      <c r="G1" s="297"/>
      <c r="H1" s="297"/>
      <c r="I1" s="297"/>
      <c r="J1" s="297"/>
      <c r="K1" s="297"/>
      <c r="L1" s="297"/>
      <c r="M1" s="297"/>
      <c r="N1" s="297"/>
      <c r="O1" s="303"/>
      <c r="P1" s="297"/>
      <c r="Q1" s="297"/>
      <c r="R1" s="303"/>
      <c r="S1" s="297"/>
      <c r="T1" s="297"/>
      <c r="U1" s="297"/>
      <c r="V1" s="297"/>
      <c r="W1" s="303"/>
      <c r="X1" s="303"/>
      <c r="Y1" s="297"/>
      <c r="Z1" s="303"/>
      <c r="AA1" s="297"/>
      <c r="AB1" s="297"/>
      <c r="AC1" s="297"/>
      <c r="AD1" s="297"/>
      <c r="AE1" s="297"/>
      <c r="AF1" s="297"/>
      <c r="AG1" s="297"/>
      <c r="AH1" s="297"/>
      <c r="AI1" s="297"/>
      <c r="AJ1" s="297"/>
      <c r="AK1" s="297"/>
      <c r="AL1" s="297"/>
      <c r="AM1" s="303"/>
      <c r="AN1" s="303"/>
    </row>
    <row r="2" spans="1:40" ht="109.5" customHeight="1" thickBot="1" x14ac:dyDescent="0.3">
      <c r="A2" s="51"/>
      <c r="B2" s="51"/>
      <c r="C2" s="55"/>
      <c r="D2" s="55"/>
      <c r="E2" s="8"/>
      <c r="F2" s="82" t="s">
        <v>8254</v>
      </c>
      <c r="G2" s="82" t="s">
        <v>8255</v>
      </c>
      <c r="H2" s="81" t="s">
        <v>8256</v>
      </c>
      <c r="I2" s="82" t="s">
        <v>8257</v>
      </c>
      <c r="J2" s="82" t="s">
        <v>8258</v>
      </c>
      <c r="K2" s="81" t="s">
        <v>8259</v>
      </c>
      <c r="L2" s="82" t="s">
        <v>8260</v>
      </c>
      <c r="M2" s="82" t="s">
        <v>8261</v>
      </c>
      <c r="N2" s="81" t="s">
        <v>8262</v>
      </c>
      <c r="O2" s="80" t="s">
        <v>8263</v>
      </c>
      <c r="P2" s="82" t="s">
        <v>8264</v>
      </c>
      <c r="Q2" s="82" t="s">
        <v>8265</v>
      </c>
      <c r="R2" s="80" t="s">
        <v>8266</v>
      </c>
      <c r="S2" s="82" t="s">
        <v>8267</v>
      </c>
      <c r="T2" s="82" t="s">
        <v>8268</v>
      </c>
      <c r="U2" s="82" t="s">
        <v>8269</v>
      </c>
      <c r="V2" s="82" t="s">
        <v>8270</v>
      </c>
      <c r="W2" s="80" t="s">
        <v>8271</v>
      </c>
      <c r="X2" s="79" t="s">
        <v>8211</v>
      </c>
      <c r="Y2" s="82" t="s">
        <v>8272</v>
      </c>
      <c r="Z2" s="80" t="s">
        <v>8273</v>
      </c>
      <c r="AA2" s="82" t="s">
        <v>2964</v>
      </c>
      <c r="AB2" s="82" t="s">
        <v>2970</v>
      </c>
      <c r="AC2" s="82" t="s">
        <v>2966</v>
      </c>
      <c r="AD2" s="82" t="s">
        <v>2995</v>
      </c>
      <c r="AE2" s="81" t="s">
        <v>8274</v>
      </c>
      <c r="AF2" s="82" t="s">
        <v>2961</v>
      </c>
      <c r="AG2" s="82" t="s">
        <v>2968</v>
      </c>
      <c r="AH2" s="81" t="s">
        <v>8275</v>
      </c>
      <c r="AI2" s="82" t="s">
        <v>2991</v>
      </c>
      <c r="AJ2" s="82" t="s">
        <v>8276</v>
      </c>
      <c r="AK2" s="82" t="s">
        <v>3001</v>
      </c>
      <c r="AL2" s="81" t="s">
        <v>8277</v>
      </c>
      <c r="AM2" s="80" t="s">
        <v>8278</v>
      </c>
      <c r="AN2" s="79" t="s">
        <v>8212</v>
      </c>
    </row>
    <row r="3" spans="1:40" x14ac:dyDescent="0.25">
      <c r="A3" s="51"/>
      <c r="B3" s="51"/>
      <c r="C3" s="55"/>
      <c r="D3" s="55"/>
      <c r="E3" s="7" t="s">
        <v>8241</v>
      </c>
      <c r="F3" s="247">
        <v>14</v>
      </c>
      <c r="G3" s="247">
        <v>10</v>
      </c>
      <c r="H3" s="247"/>
      <c r="I3" s="247">
        <v>1</v>
      </c>
      <c r="J3" s="247">
        <v>0.5</v>
      </c>
      <c r="K3" s="247"/>
      <c r="L3" s="247">
        <v>0.75</v>
      </c>
      <c r="M3" s="247">
        <v>65</v>
      </c>
      <c r="N3" s="247"/>
      <c r="O3" s="247"/>
      <c r="P3" s="247"/>
      <c r="Q3" s="69">
        <v>3000</v>
      </c>
      <c r="R3" s="247"/>
      <c r="S3" s="247">
        <v>100</v>
      </c>
      <c r="T3" s="247">
        <v>2.5</v>
      </c>
      <c r="U3" s="247">
        <v>10</v>
      </c>
      <c r="V3" s="247">
        <v>100</v>
      </c>
      <c r="W3" s="247"/>
      <c r="X3" s="247"/>
      <c r="Y3" s="247"/>
      <c r="Z3" s="247"/>
      <c r="AA3" s="247"/>
      <c r="AB3" s="247"/>
      <c r="AC3" s="247"/>
      <c r="AD3" s="247"/>
      <c r="AE3" s="247"/>
      <c r="AF3" s="247"/>
      <c r="AG3" s="247"/>
      <c r="AH3" s="247"/>
      <c r="AI3" s="247"/>
      <c r="AJ3" s="247"/>
      <c r="AK3" s="247"/>
      <c r="AL3" s="247"/>
      <c r="AM3" s="247"/>
      <c r="AN3" s="247"/>
    </row>
    <row r="4" spans="1:40" x14ac:dyDescent="0.25">
      <c r="A4" s="51"/>
      <c r="B4" s="51"/>
      <c r="C4" s="55"/>
      <c r="D4" s="55"/>
      <c r="E4" s="7" t="s">
        <v>8242</v>
      </c>
      <c r="F4" s="247">
        <v>0</v>
      </c>
      <c r="G4" s="247">
        <v>0</v>
      </c>
      <c r="H4" s="247"/>
      <c r="I4" s="247">
        <v>0</v>
      </c>
      <c r="J4" s="247">
        <v>0</v>
      </c>
      <c r="K4" s="247"/>
      <c r="L4" s="247">
        <v>0</v>
      </c>
      <c r="M4" s="247">
        <v>25</v>
      </c>
      <c r="N4" s="247"/>
      <c r="O4" s="247"/>
      <c r="P4" s="247"/>
      <c r="Q4" s="247">
        <v>1</v>
      </c>
      <c r="R4" s="247"/>
      <c r="S4" s="247">
        <v>0</v>
      </c>
      <c r="T4" s="247">
        <v>-2.5</v>
      </c>
      <c r="U4" s="247">
        <v>0</v>
      </c>
      <c r="V4" s="247">
        <v>0</v>
      </c>
      <c r="W4" s="247"/>
      <c r="X4" s="247"/>
      <c r="Y4" s="247"/>
      <c r="Z4" s="247"/>
      <c r="AA4" s="247"/>
      <c r="AB4" s="247"/>
      <c r="AC4" s="247"/>
      <c r="AD4" s="247"/>
      <c r="AE4" s="247"/>
      <c r="AF4" s="247"/>
      <c r="AG4" s="247"/>
      <c r="AH4" s="247"/>
      <c r="AI4" s="247"/>
      <c r="AJ4" s="247"/>
      <c r="AK4" s="247"/>
      <c r="AL4" s="247"/>
      <c r="AM4" s="247"/>
      <c r="AN4" s="247"/>
    </row>
    <row r="5" spans="1:40" x14ac:dyDescent="0.25">
      <c r="A5" s="23" t="s">
        <v>8196</v>
      </c>
      <c r="B5" s="23" t="s">
        <v>8201</v>
      </c>
      <c r="C5" s="23" t="s">
        <v>8198</v>
      </c>
      <c r="D5" s="23" t="s">
        <v>8199</v>
      </c>
      <c r="E5" s="24" t="s">
        <v>8243</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25">
      <c r="A6" s="144" t="str">
        <f>'Crisis Indicator Data'!A3</f>
        <v>Complex crisis in Afghanistan</v>
      </c>
      <c r="B6" s="145" t="str">
        <f>'Crisis Indicator Data'!B3</f>
        <v>Conflict,Violence,Displacement,Drought,Earthquake,Socio-political</v>
      </c>
      <c r="C6" s="145" t="str">
        <f>'Crisis Indicator Data'!C3</f>
        <v>AFG001</v>
      </c>
      <c r="D6" s="145" t="str">
        <f>'Crisis Indicator Data'!D3</f>
        <v>Afghanistan</v>
      </c>
      <c r="E6" s="146" t="str">
        <f>'Crisis Indicator Data'!E3</f>
        <v>AFG</v>
      </c>
      <c r="F6" s="241">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241">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241">
        <f t="shared" ref="H6:H37" si="0">IF(AND(F6="x",G6="x"),"x",AVERAGE(F6,G6))</f>
        <v>3.5</v>
      </c>
      <c r="I6" s="241">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241">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241">
        <f t="shared" ref="K6:K37" si="1">IF(AND(I6="x",J6="x"),"x",AVERAGE(I6,J6))</f>
        <v>1.85</v>
      </c>
      <c r="L6" s="241">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241"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241">
        <f t="shared" ref="N6:N37" si="2">IF(AND(L6="x",M6="x"),"x",AVERAGE(L6,M6))</f>
        <v>3.8</v>
      </c>
      <c r="O6" s="241">
        <f t="shared" ref="O6:O37" si="3">AVERAGE(H6,K6,N6)</f>
        <v>3.0499999999999994</v>
      </c>
      <c r="P6" s="241">
        <f>IF(LEN(E6)&gt;3,VLOOKUP(C6,'Regional Crises'!$B$1:$R$69,12,FALSE),VLOOKUP(E6,'Country Indicator Data'!$B$4:$I$300,8,FALSE))</f>
        <v>5</v>
      </c>
      <c r="Q6" s="241">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5</v>
      </c>
      <c r="R6" s="241">
        <f t="shared" ref="R6:R37" si="4">AVERAGE(P6:Q6)</f>
        <v>5</v>
      </c>
      <c r="S6" s="241">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241">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241">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241">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241">
        <f t="shared" ref="W6:W37" si="5">IF(AND(S6="x",V6="x"),"x",ROUND(AVERAGE(S6,V6,T6,U6),1))</f>
        <v>3.9</v>
      </c>
      <c r="X6" s="241">
        <f t="shared" ref="X6:X37" si="6">ROUND(AVERAGE(O6,W6,R6),1)</f>
        <v>4</v>
      </c>
      <c r="Y6" s="248">
        <f>IF('Core Indicators'!FC3="x","x",IF('Core Indicators'!FC3&gt;=5,5,IF('Core Indicators'!FC3&gt;=4,4,IF('Core Indicators'!FC3&gt;=3,3,IF('Core Indicators'!FC3&gt;=2,2,IF('Core Indicators'!FC3&gt;=1,1,0))))))</f>
        <v>5</v>
      </c>
      <c r="Z6" s="241">
        <f t="shared" ref="Z6:Z37" si="7">Y6</f>
        <v>5</v>
      </c>
      <c r="AA6" s="248">
        <f>'Crisis Indicator Data'!Y3</f>
        <v>1</v>
      </c>
      <c r="AB6" s="248">
        <f>'Crisis Indicator Data'!Z3</f>
        <v>1</v>
      </c>
      <c r="AC6" s="248">
        <f>'Crisis Indicator Data'!AA3</f>
        <v>3</v>
      </c>
      <c r="AD6" s="248">
        <f>'Crisis Indicator Data'!AB3</f>
        <v>3</v>
      </c>
      <c r="AE6" s="248">
        <f t="shared" ref="AE6:AE37" si="8">IF(SUM(AA6:AD6)=0,0,IF(SUM(AA6,AB6,AC6,AD6)&lt;2,1,IF(SUM(AA6:AD6)&lt;6,2,IF(SUM(AA6:AD6)&lt;8,3,IF(SUM(AA6:AD6)&lt;10,4,5)))))</f>
        <v>4</v>
      </c>
      <c r="AF6" s="248">
        <f>'Crisis Indicator Data'!AC3</f>
        <v>2</v>
      </c>
      <c r="AG6" s="248">
        <f>'Crisis Indicator Data'!AD3</f>
        <v>2</v>
      </c>
      <c r="AH6" s="248">
        <f t="shared" ref="AH6:AH37" si="9">IF(SUM(AF6:AG6)=0,0,IF(SUM(AF6,AG6)=1,1,IF(SUM(AF6:AG6)&lt;3,2,IF(SUM(AF6:AG6)&lt;4,3,IF(SUM(AF6:AG6)&lt;5,4,5)))))</f>
        <v>4</v>
      </c>
      <c r="AI6" s="248">
        <f>'Crisis Indicator Data'!AE3</f>
        <v>2</v>
      </c>
      <c r="AJ6" s="248">
        <f>'Crisis Indicator Data'!AF3</f>
        <v>3</v>
      </c>
      <c r="AK6" s="248">
        <f>'Crisis Indicator Data'!AG3</f>
        <v>3</v>
      </c>
      <c r="AL6" s="248">
        <f t="shared" ref="AL6:AL37" si="10">IF(SUM(AI6:AK6)=0,0,IF(SUM(AI6:AK6)=1,1,IF(SUM(AI6:AK6)&lt;3,2,IF(SUM(AI6:AK6)&lt;5,3,IF(SUM(AI6:AK6)&lt;7,4,5)))))</f>
        <v>5</v>
      </c>
      <c r="AM6" s="241">
        <f t="shared" ref="AM6:AM37" si="11">IF(AA6=3,5,ROUND(AVERAGE(AE6,AH6,AL6),0))</f>
        <v>4</v>
      </c>
      <c r="AN6" s="241">
        <f t="shared" ref="AN6:AN37" si="12">IF(AND(Z6="x",AM6="x"),"x",ROUND(AVERAGE(Z6,AM6),1))</f>
        <v>4.5</v>
      </c>
    </row>
    <row r="7" spans="1:40" ht="13.5" customHeight="1" x14ac:dyDescent="0.25">
      <c r="A7" s="144" t="str">
        <f>'Crisis Indicator Data'!A4</f>
        <v>Earthquake in Khost and Paktika</v>
      </c>
      <c r="B7" s="145" t="str">
        <f>'Crisis Indicator Data'!B4</f>
        <v>Earthquake</v>
      </c>
      <c r="C7" s="145" t="str">
        <f>'Crisis Indicator Data'!C4</f>
        <v>AFG005</v>
      </c>
      <c r="D7" s="145" t="str">
        <f>'Crisis Indicator Data'!D4</f>
        <v>Afghanistan</v>
      </c>
      <c r="E7" s="146" t="str">
        <f>'Crisis Indicator Data'!E4</f>
        <v>AFG</v>
      </c>
      <c r="F7" s="241">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241">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241">
        <f t="shared" si="0"/>
        <v>3.5</v>
      </c>
      <c r="I7" s="241">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241">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241">
        <f t="shared" si="1"/>
        <v>1.85</v>
      </c>
      <c r="L7" s="241">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241"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241">
        <f t="shared" si="2"/>
        <v>3.8</v>
      </c>
      <c r="O7" s="241">
        <f t="shared" si="3"/>
        <v>3.0499999999999994</v>
      </c>
      <c r="P7" s="241">
        <f>IF(LEN(E7)&gt;3,VLOOKUP(C7,'Regional Crises'!$B$1:$R$69,12,FALSE),VLOOKUP(E7,'Country Indicator Data'!$B$4:$I$300,8,FALSE))</f>
        <v>5</v>
      </c>
      <c r="Q7" s="241">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5</v>
      </c>
      <c r="R7" s="241">
        <f t="shared" si="4"/>
        <v>5</v>
      </c>
      <c r="S7" s="241">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241">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241">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241">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241">
        <f t="shared" si="5"/>
        <v>3.9</v>
      </c>
      <c r="X7" s="241">
        <f t="shared" si="6"/>
        <v>4</v>
      </c>
      <c r="Y7" s="248">
        <f>IF('Core Indicators'!FC4="x","x",IF('Core Indicators'!FC4&gt;=5,5,IF('Core Indicators'!FC4&gt;=4,4,IF('Core Indicators'!FC4&gt;=3,3,IF('Core Indicators'!FC4&gt;=2,2,IF('Core Indicators'!FC4&gt;=1,1,0))))))</f>
        <v>2</v>
      </c>
      <c r="Z7" s="241">
        <f t="shared" si="7"/>
        <v>2</v>
      </c>
      <c r="AA7" s="248">
        <f>'Crisis Indicator Data'!Y4</f>
        <v>1</v>
      </c>
      <c r="AB7" s="248">
        <f>'Crisis Indicator Data'!Z4</f>
        <v>1</v>
      </c>
      <c r="AC7" s="248">
        <f>'Crisis Indicator Data'!AA4</f>
        <v>1</v>
      </c>
      <c r="AD7" s="248">
        <f>'Crisis Indicator Data'!AB4</f>
        <v>0</v>
      </c>
      <c r="AE7" s="248">
        <f t="shared" si="8"/>
        <v>2</v>
      </c>
      <c r="AF7" s="248">
        <f>'Crisis Indicator Data'!AC4</f>
        <v>2</v>
      </c>
      <c r="AG7" s="248">
        <f>'Crisis Indicator Data'!AD4</f>
        <v>2</v>
      </c>
      <c r="AH7" s="248">
        <f t="shared" si="9"/>
        <v>4</v>
      </c>
      <c r="AI7" s="248">
        <f>'Crisis Indicator Data'!AE4</f>
        <v>0</v>
      </c>
      <c r="AJ7" s="248">
        <f>'Crisis Indicator Data'!AF4</f>
        <v>3</v>
      </c>
      <c r="AK7" s="248">
        <f>'Crisis Indicator Data'!AG4</f>
        <v>3</v>
      </c>
      <c r="AL7" s="248">
        <f t="shared" si="10"/>
        <v>4</v>
      </c>
      <c r="AM7" s="241">
        <f t="shared" si="11"/>
        <v>3</v>
      </c>
      <c r="AN7" s="241">
        <f t="shared" si="12"/>
        <v>2.5</v>
      </c>
    </row>
    <row r="8" spans="1:40" ht="13.5" customHeight="1" x14ac:dyDescent="0.25">
      <c r="A8" s="144" t="str">
        <f>'Crisis Indicator Data'!A5</f>
        <v>Drought in South-West Angola</v>
      </c>
      <c r="B8" s="145" t="str">
        <f>'Crisis Indicator Data'!B5</f>
        <v>Drought</v>
      </c>
      <c r="C8" s="145" t="str">
        <f>'Crisis Indicator Data'!C5</f>
        <v>AGO002</v>
      </c>
      <c r="D8" s="145" t="str">
        <f>'Crisis Indicator Data'!D5</f>
        <v>Angola</v>
      </c>
      <c r="E8" s="146" t="str">
        <f>'Crisis Indicator Data'!E5</f>
        <v>AGO</v>
      </c>
      <c r="F8" s="241">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241">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241">
        <f t="shared" si="0"/>
        <v>3.1500000000000004</v>
      </c>
      <c r="I8" s="241">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241">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241">
        <f t="shared" si="1"/>
        <v>4.4000000000000004</v>
      </c>
      <c r="L8" s="241">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241">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241">
        <f t="shared" si="2"/>
        <v>3.5999999999999996</v>
      </c>
      <c r="O8" s="241">
        <f t="shared" si="3"/>
        <v>3.7166666666666668</v>
      </c>
      <c r="P8" s="241">
        <f>IF(LEN(E8)&gt;3,VLOOKUP(C8,'Regional Crises'!$B$1:$R$69,12,FALSE),VLOOKUP(E8,'Country Indicator Data'!$B$4:$I$300,8,FALSE))</f>
        <v>3</v>
      </c>
      <c r="Q8" s="241">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241">
        <f t="shared" si="4"/>
        <v>1.95</v>
      </c>
      <c r="S8" s="241">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241">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241">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241">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241">
        <f t="shared" si="5"/>
        <v>3.5</v>
      </c>
      <c r="X8" s="241">
        <f t="shared" si="6"/>
        <v>3.1</v>
      </c>
      <c r="Y8" s="248">
        <f>IF('Core Indicators'!FC5="x","x",IF('Core Indicators'!FC5&gt;=5,5,IF('Core Indicators'!FC5&gt;=4,4,IF('Core Indicators'!FC5&gt;=3,3,IF('Core Indicators'!FC5&gt;=2,2,IF('Core Indicators'!FC5&gt;=1,1,0))))))</f>
        <v>1</v>
      </c>
      <c r="Z8" s="241">
        <f t="shared" si="7"/>
        <v>1</v>
      </c>
      <c r="AA8" s="248">
        <f>'Crisis Indicator Data'!Y5</f>
        <v>0</v>
      </c>
      <c r="AB8" s="248">
        <f>'Crisis Indicator Data'!Z5</f>
        <v>0</v>
      </c>
      <c r="AC8" s="248">
        <f>'Crisis Indicator Data'!AA5</f>
        <v>0</v>
      </c>
      <c r="AD8" s="248">
        <f>'Crisis Indicator Data'!AB5</f>
        <v>0</v>
      </c>
      <c r="AE8" s="248">
        <f t="shared" si="8"/>
        <v>0</v>
      </c>
      <c r="AF8" s="248">
        <f>'Crisis Indicator Data'!AC5</f>
        <v>0</v>
      </c>
      <c r="AG8" s="248">
        <f>'Crisis Indicator Data'!AD5</f>
        <v>0</v>
      </c>
      <c r="AH8" s="248">
        <f t="shared" si="9"/>
        <v>0</v>
      </c>
      <c r="AI8" s="248">
        <f>'Crisis Indicator Data'!AE5</f>
        <v>0</v>
      </c>
      <c r="AJ8" s="248">
        <f>'Crisis Indicator Data'!AF5</f>
        <v>2</v>
      </c>
      <c r="AK8" s="248">
        <f>'Crisis Indicator Data'!AG5</f>
        <v>0</v>
      </c>
      <c r="AL8" s="248">
        <f t="shared" si="10"/>
        <v>2</v>
      </c>
      <c r="AM8" s="241">
        <f t="shared" si="11"/>
        <v>1</v>
      </c>
      <c r="AN8" s="241">
        <f t="shared" si="12"/>
        <v>1</v>
      </c>
    </row>
    <row r="9" spans="1:40" ht="13.5" customHeight="1" x14ac:dyDescent="0.25">
      <c r="A9" s="144" t="str">
        <f>'Crisis Indicator Data'!A6</f>
        <v>Nagorno-Karabakh Conflict in Armenia</v>
      </c>
      <c r="B9" s="145" t="str">
        <f>'Crisis Indicator Data'!B6</f>
        <v>Conflict,Displacement</v>
      </c>
      <c r="C9" s="145" t="str">
        <f>'Crisis Indicator Data'!C6</f>
        <v>ARM002</v>
      </c>
      <c r="D9" s="145" t="str">
        <f>'Crisis Indicator Data'!D6</f>
        <v>Armenia</v>
      </c>
      <c r="E9" s="146" t="str">
        <f>'Crisis Indicator Data'!E6</f>
        <v>ARM</v>
      </c>
      <c r="F9" s="241">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241">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241">
        <f t="shared" si="0"/>
        <v>2.2000000000000002</v>
      </c>
      <c r="I9" s="241">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241">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241">
        <f t="shared" si="1"/>
        <v>0.2</v>
      </c>
      <c r="L9" s="241">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241">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241">
        <f t="shared" si="2"/>
        <v>1.1499999999999999</v>
      </c>
      <c r="O9" s="241">
        <f t="shared" si="3"/>
        <v>1.1833333333333333</v>
      </c>
      <c r="P9" s="241">
        <f>IF(LEN(E9)&gt;3,VLOOKUP(C9,'Regional Crises'!$B$1:$R$69,12,FALSE),VLOOKUP(E9,'Country Indicator Data'!$B$4:$I$300,8,FALSE))</f>
        <v>3</v>
      </c>
      <c r="Q9" s="241">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1.4</v>
      </c>
      <c r="R9" s="241">
        <f t="shared" si="4"/>
        <v>2.2000000000000002</v>
      </c>
      <c r="S9" s="241">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241">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241">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241">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241">
        <f t="shared" si="5"/>
        <v>2.5</v>
      </c>
      <c r="X9" s="241">
        <f t="shared" si="6"/>
        <v>2</v>
      </c>
      <c r="Y9" s="248">
        <f>IF('Core Indicators'!FC6="x","x",IF('Core Indicators'!FC6&gt;=5,5,IF('Core Indicators'!FC6&gt;=4,4,IF('Core Indicators'!FC6&gt;=3,3,IF('Core Indicators'!FC6&gt;=2,2,IF('Core Indicators'!FC6&gt;=1,1,0))))))</f>
        <v>2</v>
      </c>
      <c r="Z9" s="241">
        <f t="shared" si="7"/>
        <v>2</v>
      </c>
      <c r="AA9" s="248">
        <f>'Crisis Indicator Data'!Y6</f>
        <v>0</v>
      </c>
      <c r="AB9" s="248">
        <f>'Crisis Indicator Data'!Z6</f>
        <v>0</v>
      </c>
      <c r="AC9" s="248">
        <f>'Crisis Indicator Data'!AA6</f>
        <v>0</v>
      </c>
      <c r="AD9" s="248">
        <f>'Crisis Indicator Data'!AB6</f>
        <v>0</v>
      </c>
      <c r="AE9" s="248">
        <f t="shared" si="8"/>
        <v>0</v>
      </c>
      <c r="AF9" s="248">
        <f>'Crisis Indicator Data'!AC6</f>
        <v>0</v>
      </c>
      <c r="AG9" s="248">
        <f>'Crisis Indicator Data'!AD6</f>
        <v>0</v>
      </c>
      <c r="AH9" s="248">
        <f t="shared" si="9"/>
        <v>0</v>
      </c>
      <c r="AI9" s="248">
        <f>'Crisis Indicator Data'!AE6</f>
        <v>0</v>
      </c>
      <c r="AJ9" s="248">
        <f>'Crisis Indicator Data'!AF6</f>
        <v>1</v>
      </c>
      <c r="AK9" s="248">
        <f>'Crisis Indicator Data'!AG6</f>
        <v>0</v>
      </c>
      <c r="AL9" s="248">
        <f t="shared" si="10"/>
        <v>1</v>
      </c>
      <c r="AM9" s="241">
        <f t="shared" si="11"/>
        <v>0</v>
      </c>
      <c r="AN9" s="241">
        <f t="shared" si="12"/>
        <v>1</v>
      </c>
    </row>
    <row r="10" spans="1:40" ht="13.5" customHeight="1" x14ac:dyDescent="0.25">
      <c r="A10" s="144" t="str">
        <f>'Crisis Indicator Data'!A7</f>
        <v>Nagorno-Karabakh conflict in Azerbaijan</v>
      </c>
      <c r="B10" s="145" t="str">
        <f>'Crisis Indicator Data'!B7</f>
        <v>Conflict,Displacement</v>
      </c>
      <c r="C10" s="145" t="str">
        <f>'Crisis Indicator Data'!C7</f>
        <v>AZE002</v>
      </c>
      <c r="D10" s="145" t="str">
        <f>'Crisis Indicator Data'!D7</f>
        <v>Azerbaijan</v>
      </c>
      <c r="E10" s="146" t="str">
        <f>'Crisis Indicator Data'!E7</f>
        <v>AZE</v>
      </c>
      <c r="F10" s="241">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241">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241">
        <f t="shared" si="0"/>
        <v>3.45</v>
      </c>
      <c r="I10" s="241">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241">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241">
        <f t="shared" si="1"/>
        <v>0.7</v>
      </c>
      <c r="L10" s="241">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241">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241">
        <f t="shared" si="2"/>
        <v>1.1500000000000001</v>
      </c>
      <c r="O10" s="241">
        <f t="shared" si="3"/>
        <v>1.7666666666666668</v>
      </c>
      <c r="P10" s="241">
        <f>IF(LEN(E10)&gt;3,VLOOKUP(C10,'Regional Crises'!$B$1:$R$69,12,FALSE),VLOOKUP(E10,'Country Indicator Data'!$B$4:$I$300,8,FALSE))</f>
        <v>3</v>
      </c>
      <c r="Q10" s="241">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0.7</v>
      </c>
      <c r="R10" s="241">
        <f t="shared" si="4"/>
        <v>1.85</v>
      </c>
      <c r="S10" s="241">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241">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241">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241">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241">
        <f t="shared" si="5"/>
        <v>3.7</v>
      </c>
      <c r="X10" s="241">
        <f t="shared" si="6"/>
        <v>2.4</v>
      </c>
      <c r="Y10" s="248">
        <f>IF('Core Indicators'!FC7="x","x",IF('Core Indicators'!FC7&gt;=5,5,IF('Core Indicators'!FC7&gt;=4,4,IF('Core Indicators'!FC7&gt;=3,3,IF('Core Indicators'!FC7&gt;=2,2,IF('Core Indicators'!FC7&gt;=1,1,0))))))</f>
        <v>3</v>
      </c>
      <c r="Z10" s="241">
        <f t="shared" si="7"/>
        <v>3</v>
      </c>
      <c r="AA10" s="248">
        <f>'Crisis Indicator Data'!Y7</f>
        <v>1</v>
      </c>
      <c r="AB10" s="248">
        <f>'Crisis Indicator Data'!Z7</f>
        <v>0</v>
      </c>
      <c r="AC10" s="248">
        <f>'Crisis Indicator Data'!AA7</f>
        <v>1</v>
      </c>
      <c r="AD10" s="248">
        <f>'Crisis Indicator Data'!AB7</f>
        <v>0</v>
      </c>
      <c r="AE10" s="248">
        <f t="shared" si="8"/>
        <v>2</v>
      </c>
      <c r="AF10" s="248">
        <f>'Crisis Indicator Data'!AC7</f>
        <v>0</v>
      </c>
      <c r="AG10" s="248">
        <f>'Crisis Indicator Data'!AD7</f>
        <v>0</v>
      </c>
      <c r="AH10" s="248">
        <f t="shared" si="9"/>
        <v>0</v>
      </c>
      <c r="AI10" s="248">
        <f>'Crisis Indicator Data'!AE7</f>
        <v>0</v>
      </c>
      <c r="AJ10" s="248">
        <f>'Crisis Indicator Data'!AF7</f>
        <v>2</v>
      </c>
      <c r="AK10" s="248">
        <f>'Crisis Indicator Data'!AG7</f>
        <v>0</v>
      </c>
      <c r="AL10" s="248">
        <f t="shared" si="10"/>
        <v>2</v>
      </c>
      <c r="AM10" s="241">
        <f t="shared" si="11"/>
        <v>1</v>
      </c>
      <c r="AN10" s="241">
        <f t="shared" si="12"/>
        <v>2</v>
      </c>
    </row>
    <row r="11" spans="1:40" ht="13.5" customHeight="1" x14ac:dyDescent="0.25">
      <c r="A11" s="144" t="str">
        <f>'Crisis Indicator Data'!A8</f>
        <v>Complex in Burundi</v>
      </c>
      <c r="B11" s="145" t="str">
        <f>'Crisis Indicator Data'!B8</f>
        <v>Violence,Displacement,Floods</v>
      </c>
      <c r="C11" s="145" t="str">
        <f>'Crisis Indicator Data'!C8</f>
        <v>BDI001</v>
      </c>
      <c r="D11" s="145" t="str">
        <f>'Crisis Indicator Data'!D8</f>
        <v>Burundi</v>
      </c>
      <c r="E11" s="146" t="str">
        <f>'Crisis Indicator Data'!E8</f>
        <v>BDI</v>
      </c>
      <c r="F11" s="241">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241">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241">
        <f t="shared" si="0"/>
        <v>2.6500000000000004</v>
      </c>
      <c r="I11" s="241">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241">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241">
        <f t="shared" si="1"/>
        <v>0.65</v>
      </c>
      <c r="L11" s="241">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241">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241">
        <f t="shared" si="2"/>
        <v>2.6</v>
      </c>
      <c r="O11" s="241">
        <f t="shared" si="3"/>
        <v>1.9666666666666668</v>
      </c>
      <c r="P11" s="241">
        <f>IF(LEN(E11)&gt;3,VLOOKUP(C11,'Regional Crises'!$B$1:$R$69,12,FALSE),VLOOKUP(E11,'Country Indicator Data'!$B$4:$I$300,8,FALSE))</f>
        <v>3</v>
      </c>
      <c r="Q11" s="241">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3.1</v>
      </c>
      <c r="R11" s="241">
        <f t="shared" si="4"/>
        <v>3.05</v>
      </c>
      <c r="S11" s="241">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241">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241">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241">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241">
        <f t="shared" si="5"/>
        <v>4.0999999999999996</v>
      </c>
      <c r="X11" s="241">
        <f t="shared" si="6"/>
        <v>3</v>
      </c>
      <c r="Y11" s="248">
        <f>IF('Core Indicators'!FC8="x","x",IF('Core Indicators'!FC8&gt;=5,5,IF('Core Indicators'!FC8&gt;=4,4,IF('Core Indicators'!FC8&gt;=3,3,IF('Core Indicators'!FC8&gt;=2,2,IF('Core Indicators'!FC8&gt;=1,1,0))))))</f>
        <v>5</v>
      </c>
      <c r="Z11" s="241">
        <f t="shared" si="7"/>
        <v>5</v>
      </c>
      <c r="AA11" s="248">
        <f>'Crisis Indicator Data'!Y8</f>
        <v>0</v>
      </c>
      <c r="AB11" s="248">
        <f>'Crisis Indicator Data'!Z8</f>
        <v>1</v>
      </c>
      <c r="AC11" s="248">
        <f>'Crisis Indicator Data'!AA8</f>
        <v>1</v>
      </c>
      <c r="AD11" s="248">
        <f>'Crisis Indicator Data'!AB8</f>
        <v>0</v>
      </c>
      <c r="AE11" s="248">
        <f t="shared" si="8"/>
        <v>2</v>
      </c>
      <c r="AF11" s="248">
        <f>'Crisis Indicator Data'!AC8</f>
        <v>0</v>
      </c>
      <c r="AG11" s="248">
        <f>'Crisis Indicator Data'!AD8</f>
        <v>1</v>
      </c>
      <c r="AH11" s="248">
        <f t="shared" si="9"/>
        <v>1</v>
      </c>
      <c r="AI11" s="248">
        <f>'Crisis Indicator Data'!AE8</f>
        <v>0</v>
      </c>
      <c r="AJ11" s="248">
        <f>'Crisis Indicator Data'!AF8</f>
        <v>0</v>
      </c>
      <c r="AK11" s="248">
        <f>'Crisis Indicator Data'!AG8</f>
        <v>2</v>
      </c>
      <c r="AL11" s="248">
        <f t="shared" si="10"/>
        <v>2</v>
      </c>
      <c r="AM11" s="241">
        <f t="shared" si="11"/>
        <v>2</v>
      </c>
      <c r="AN11" s="241">
        <f t="shared" si="12"/>
        <v>3.5</v>
      </c>
    </row>
    <row r="12" spans="1:40" ht="13.5" customHeight="1" x14ac:dyDescent="0.25">
      <c r="A12" s="144" t="str">
        <f>'Crisis Indicator Data'!A9</f>
        <v>Conflict in Burkina Faso</v>
      </c>
      <c r="B12" s="145" t="str">
        <f>'Crisis Indicator Data'!B9</f>
        <v>Conflict,Displacement,Violence</v>
      </c>
      <c r="C12" s="145" t="str">
        <f>'Crisis Indicator Data'!C9</f>
        <v>BFA002</v>
      </c>
      <c r="D12" s="145" t="str">
        <f>'Crisis Indicator Data'!D9</f>
        <v>Burkina Faso</v>
      </c>
      <c r="E12" s="146" t="str">
        <f>'Crisis Indicator Data'!E9</f>
        <v>BFA</v>
      </c>
      <c r="F12" s="241">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241">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241">
        <f t="shared" si="0"/>
        <v>1.5</v>
      </c>
      <c r="I12" s="241">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241">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241">
        <f t="shared" si="1"/>
        <v>1.4</v>
      </c>
      <c r="L12" s="241">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241">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241">
        <f t="shared" si="2"/>
        <v>2.6999999999999997</v>
      </c>
      <c r="O12" s="241">
        <f t="shared" si="3"/>
        <v>1.8666666666666665</v>
      </c>
      <c r="P12" s="241">
        <f>IF(LEN(E12)&gt;3,VLOOKUP(C12,'Regional Crises'!$B$1:$R$69,12,FALSE),VLOOKUP(E12,'Country Indicator Data'!$B$4:$I$300,8,FALSE))</f>
        <v>5</v>
      </c>
      <c r="Q12" s="241">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4</v>
      </c>
      <c r="R12" s="241">
        <f t="shared" si="4"/>
        <v>4.5</v>
      </c>
      <c r="S12" s="241">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241">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241">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241">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241">
        <f t="shared" si="5"/>
        <v>2.8</v>
      </c>
      <c r="X12" s="241">
        <f t="shared" si="6"/>
        <v>3.1</v>
      </c>
      <c r="Y12" s="248">
        <f>IF('Core Indicators'!FC9="x","x",IF('Core Indicators'!FC9&gt;=5,5,IF('Core Indicators'!FC9&gt;=4,4,IF('Core Indicators'!FC9&gt;=3,3,IF('Core Indicators'!FC9&gt;=2,2,IF('Core Indicators'!FC9&gt;=1,1,0))))))</f>
        <v>4</v>
      </c>
      <c r="Z12" s="241">
        <f t="shared" si="7"/>
        <v>4</v>
      </c>
      <c r="AA12" s="248">
        <f>'Crisis Indicator Data'!Y9</f>
        <v>1</v>
      </c>
      <c r="AB12" s="248">
        <f>'Crisis Indicator Data'!Z9</f>
        <v>3</v>
      </c>
      <c r="AC12" s="248">
        <f>'Crisis Indicator Data'!AA9</f>
        <v>3</v>
      </c>
      <c r="AD12" s="248">
        <f>'Crisis Indicator Data'!AB9</f>
        <v>2</v>
      </c>
      <c r="AE12" s="248">
        <f t="shared" si="8"/>
        <v>4</v>
      </c>
      <c r="AF12" s="248">
        <f>'Crisis Indicator Data'!AC9</f>
        <v>2</v>
      </c>
      <c r="AG12" s="248">
        <f>'Crisis Indicator Data'!AD9</f>
        <v>2</v>
      </c>
      <c r="AH12" s="248">
        <f t="shared" si="9"/>
        <v>4</v>
      </c>
      <c r="AI12" s="248">
        <f>'Crisis Indicator Data'!AE9</f>
        <v>3</v>
      </c>
      <c r="AJ12" s="248">
        <f>'Crisis Indicator Data'!AF9</f>
        <v>1</v>
      </c>
      <c r="AK12" s="248">
        <f>'Crisis Indicator Data'!AG9</f>
        <v>3</v>
      </c>
      <c r="AL12" s="248">
        <f t="shared" si="10"/>
        <v>5</v>
      </c>
      <c r="AM12" s="241">
        <f t="shared" si="11"/>
        <v>4</v>
      </c>
      <c r="AN12" s="241">
        <f t="shared" si="12"/>
        <v>4</v>
      </c>
    </row>
    <row r="13" spans="1:40" ht="13.5" customHeight="1" x14ac:dyDescent="0.25">
      <c r="A13" s="144" t="str">
        <f>'Crisis Indicator Data'!A10</f>
        <v>Rohingya refugee crisis</v>
      </c>
      <c r="B13" s="145" t="str">
        <f>'Crisis Indicator Data'!B10</f>
        <v>Conflict,Violence,Displacement</v>
      </c>
      <c r="C13" s="145" t="str">
        <f>'Crisis Indicator Data'!C10</f>
        <v>BGD002</v>
      </c>
      <c r="D13" s="145" t="str">
        <f>'Crisis Indicator Data'!D10</f>
        <v>Bangladesh</v>
      </c>
      <c r="E13" s="146" t="str">
        <f>'Crisis Indicator Data'!E10</f>
        <v>BGD</v>
      </c>
      <c r="F13" s="241">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241">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241">
        <f t="shared" si="0"/>
        <v>2.65</v>
      </c>
      <c r="I13" s="241">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241">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241">
        <f t="shared" si="1"/>
        <v>1.05</v>
      </c>
      <c r="L13" s="241">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241">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241">
        <f t="shared" si="2"/>
        <v>2.25</v>
      </c>
      <c r="O13" s="241">
        <f t="shared" si="3"/>
        <v>1.9833333333333334</v>
      </c>
      <c r="P13" s="241">
        <f>IF(LEN(E13)&gt;3,VLOOKUP(C13,'Regional Crises'!$B$1:$R$69,12,FALSE),VLOOKUP(E13,'Country Indicator Data'!$B$4:$I$300,8,FALSE))</f>
        <v>3</v>
      </c>
      <c r="Q13" s="241">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1.9</v>
      </c>
      <c r="R13" s="241">
        <f t="shared" si="4"/>
        <v>2.4500000000000002</v>
      </c>
      <c r="S13" s="241">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241">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241">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241">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241">
        <f t="shared" si="5"/>
        <v>3.3</v>
      </c>
      <c r="X13" s="241">
        <f t="shared" si="6"/>
        <v>2.6</v>
      </c>
      <c r="Y13" s="248">
        <f>IF('Core Indicators'!FC10="x","x",IF('Core Indicators'!FC10&gt;=5,5,IF('Core Indicators'!FC10&gt;=4,4,IF('Core Indicators'!FC10&gt;=3,3,IF('Core Indicators'!FC10&gt;=2,2,IF('Core Indicators'!FC10&gt;=1,1,0))))))</f>
        <v>3</v>
      </c>
      <c r="Z13" s="241">
        <f t="shared" si="7"/>
        <v>3</v>
      </c>
      <c r="AA13" s="248">
        <f>'Crisis Indicator Data'!Y10</f>
        <v>2</v>
      </c>
      <c r="AB13" s="248">
        <f>'Crisis Indicator Data'!Z10</f>
        <v>1</v>
      </c>
      <c r="AC13" s="248">
        <f>'Crisis Indicator Data'!AA10</f>
        <v>1</v>
      </c>
      <c r="AD13" s="248">
        <f>'Crisis Indicator Data'!AB10</f>
        <v>0</v>
      </c>
      <c r="AE13" s="248">
        <f t="shared" si="8"/>
        <v>2</v>
      </c>
      <c r="AF13" s="248">
        <f>'Crisis Indicator Data'!AC10</f>
        <v>1</v>
      </c>
      <c r="AG13" s="248">
        <f>'Crisis Indicator Data'!AD10</f>
        <v>2</v>
      </c>
      <c r="AH13" s="248">
        <f t="shared" si="9"/>
        <v>3</v>
      </c>
      <c r="AI13" s="248">
        <f>'Crisis Indicator Data'!AE10</f>
        <v>0</v>
      </c>
      <c r="AJ13" s="248">
        <f>'Crisis Indicator Data'!AF10</f>
        <v>0</v>
      </c>
      <c r="AK13" s="248">
        <f>'Crisis Indicator Data'!AG10</f>
        <v>1</v>
      </c>
      <c r="AL13" s="248">
        <f t="shared" si="10"/>
        <v>1</v>
      </c>
      <c r="AM13" s="241">
        <f t="shared" si="11"/>
        <v>2</v>
      </c>
      <c r="AN13" s="241">
        <f t="shared" si="12"/>
        <v>2.5</v>
      </c>
    </row>
    <row r="14" spans="1:40" ht="13.5" customHeight="1" x14ac:dyDescent="0.25">
      <c r="A14" s="144" t="str">
        <f>'Crisis Indicator Data'!A11</f>
        <v>Country level Brazil</v>
      </c>
      <c r="B14" s="145" t="str">
        <f>'Crisis Indicator Data'!B11</f>
        <v>Displacement,Floods</v>
      </c>
      <c r="C14" s="145" t="str">
        <f>'Crisis Indicator Data'!C11</f>
        <v>BRA001</v>
      </c>
      <c r="D14" s="145" t="str">
        <f>'Crisis Indicator Data'!D11</f>
        <v>Brazil</v>
      </c>
      <c r="E14" s="146" t="str">
        <f>'Crisis Indicator Data'!E11</f>
        <v>BRA</v>
      </c>
      <c r="F14" s="241">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0.7</v>
      </c>
      <c r="G14" s="241">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1.3</v>
      </c>
      <c r="H14" s="241">
        <f t="shared" si="0"/>
        <v>1</v>
      </c>
      <c r="I14" s="241">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2.6</v>
      </c>
      <c r="J14" s="241">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0.7</v>
      </c>
      <c r="K14" s="241">
        <f t="shared" si="1"/>
        <v>1.65</v>
      </c>
      <c r="L14" s="241">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2.6</v>
      </c>
      <c r="M14" s="241">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3.6</v>
      </c>
      <c r="N14" s="241">
        <f t="shared" si="2"/>
        <v>3.1</v>
      </c>
      <c r="O14" s="241">
        <f t="shared" si="3"/>
        <v>1.9166666666666667</v>
      </c>
      <c r="P14" s="241">
        <f>IF(LEN(E14)&gt;3,VLOOKUP(C14,'Regional Crises'!$B$1:$R$69,12,FALSE),VLOOKUP(E14,'Country Indicator Data'!$B$4:$I$300,8,FALSE))</f>
        <v>4</v>
      </c>
      <c r="Q14" s="241">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5</v>
      </c>
      <c r="R14" s="241">
        <f t="shared" si="4"/>
        <v>4.5</v>
      </c>
      <c r="S14" s="241">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3.3</v>
      </c>
      <c r="T14" s="241">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2.7</v>
      </c>
      <c r="U14" s="241">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1.3</v>
      </c>
      <c r="V14" s="241">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1.3</v>
      </c>
      <c r="W14" s="241">
        <f t="shared" si="5"/>
        <v>2.2000000000000002</v>
      </c>
      <c r="X14" s="241">
        <f t="shared" si="6"/>
        <v>2.9</v>
      </c>
      <c r="Y14" s="248">
        <f>IF('Core Indicators'!FC11="x","x",IF('Core Indicators'!FC11&gt;=5,5,IF('Core Indicators'!FC11&gt;=4,4,IF('Core Indicators'!FC11&gt;=3,3,IF('Core Indicators'!FC11&gt;=2,2,IF('Core Indicators'!FC11&gt;=1,1,0))))))</f>
        <v>5</v>
      </c>
      <c r="Z14" s="241">
        <f t="shared" si="7"/>
        <v>5</v>
      </c>
      <c r="AA14" s="248">
        <f>'Crisis Indicator Data'!Y11</f>
        <v>0</v>
      </c>
      <c r="AB14" s="248">
        <f>'Crisis Indicator Data'!Z11</f>
        <v>1</v>
      </c>
      <c r="AC14" s="248">
        <f>'Crisis Indicator Data'!AA11</f>
        <v>0</v>
      </c>
      <c r="AD14" s="248">
        <f>'Crisis Indicator Data'!AB11</f>
        <v>0</v>
      </c>
      <c r="AE14" s="248">
        <f t="shared" si="8"/>
        <v>1</v>
      </c>
      <c r="AF14" s="248">
        <f>'Crisis Indicator Data'!AC11</f>
        <v>0</v>
      </c>
      <c r="AG14" s="248">
        <f>'Crisis Indicator Data'!AD11</f>
        <v>0</v>
      </c>
      <c r="AH14" s="248">
        <f t="shared" si="9"/>
        <v>0</v>
      </c>
      <c r="AI14" s="248">
        <f>'Crisis Indicator Data'!AE11</f>
        <v>0</v>
      </c>
      <c r="AJ14" s="248">
        <f>'Crisis Indicator Data'!AF11</f>
        <v>0</v>
      </c>
      <c r="AK14" s="248">
        <f>'Crisis Indicator Data'!AG11</f>
        <v>3</v>
      </c>
      <c r="AL14" s="248">
        <f t="shared" si="10"/>
        <v>3</v>
      </c>
      <c r="AM14" s="241">
        <f t="shared" si="11"/>
        <v>1</v>
      </c>
      <c r="AN14" s="241">
        <f t="shared" si="12"/>
        <v>3</v>
      </c>
    </row>
    <row r="15" spans="1:40" ht="13.5" customHeight="1" x14ac:dyDescent="0.25">
      <c r="A15" s="144" t="str">
        <f>'Crisis Indicator Data'!A12</f>
        <v>Venezuela displacement in Brazil</v>
      </c>
      <c r="B15" s="145" t="str">
        <f>'Crisis Indicator Data'!B12</f>
        <v>Displacement</v>
      </c>
      <c r="C15" s="145" t="str">
        <f>'Crisis Indicator Data'!C12</f>
        <v>BRA002</v>
      </c>
      <c r="D15" s="145" t="str">
        <f>'Crisis Indicator Data'!D12</f>
        <v>Brazil</v>
      </c>
      <c r="E15" s="146" t="str">
        <f>'Crisis Indicator Data'!E12</f>
        <v>BRA</v>
      </c>
      <c r="F15" s="241">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0.7</v>
      </c>
      <c r="G15" s="241">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1.3</v>
      </c>
      <c r="H15" s="241">
        <f t="shared" si="0"/>
        <v>1</v>
      </c>
      <c r="I15" s="241">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2.6</v>
      </c>
      <c r="J15" s="241">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0.7</v>
      </c>
      <c r="K15" s="241">
        <f t="shared" si="1"/>
        <v>1.65</v>
      </c>
      <c r="L15" s="241">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2.6</v>
      </c>
      <c r="M15" s="241">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3.6</v>
      </c>
      <c r="N15" s="241">
        <f t="shared" si="2"/>
        <v>3.1</v>
      </c>
      <c r="O15" s="241">
        <f t="shared" si="3"/>
        <v>1.9166666666666667</v>
      </c>
      <c r="P15" s="241">
        <f>IF(LEN(E15)&gt;3,VLOOKUP(C15,'Regional Crises'!$B$1:$R$69,12,FALSE),VLOOKUP(E15,'Country Indicator Data'!$B$4:$I$300,8,FALSE))</f>
        <v>4</v>
      </c>
      <c r="Q15" s="241">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5</v>
      </c>
      <c r="R15" s="241">
        <f t="shared" si="4"/>
        <v>4.5</v>
      </c>
      <c r="S15" s="241">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3.3</v>
      </c>
      <c r="T15" s="241">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2.7</v>
      </c>
      <c r="U15" s="241">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241">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1.3</v>
      </c>
      <c r="W15" s="241">
        <f t="shared" si="5"/>
        <v>2.2000000000000002</v>
      </c>
      <c r="X15" s="241">
        <f t="shared" si="6"/>
        <v>2.9</v>
      </c>
      <c r="Y15" s="248">
        <f>IF('Core Indicators'!FC12="x","x",IF('Core Indicators'!FC12&gt;=5,5,IF('Core Indicators'!FC12&gt;=4,4,IF('Core Indicators'!FC12&gt;=3,3,IF('Core Indicators'!FC12&gt;=2,2,IF('Core Indicators'!FC12&gt;=1,1,0))))))</f>
        <v>5</v>
      </c>
      <c r="Z15" s="241">
        <f t="shared" si="7"/>
        <v>5</v>
      </c>
      <c r="AA15" s="248">
        <f>'Crisis Indicator Data'!Y12</f>
        <v>0</v>
      </c>
      <c r="AB15" s="248">
        <f>'Crisis Indicator Data'!Z12</f>
        <v>1</v>
      </c>
      <c r="AC15" s="248">
        <f>'Crisis Indicator Data'!AA12</f>
        <v>0</v>
      </c>
      <c r="AD15" s="248">
        <f>'Crisis Indicator Data'!AB12</f>
        <v>0</v>
      </c>
      <c r="AE15" s="248">
        <f t="shared" si="8"/>
        <v>1</v>
      </c>
      <c r="AF15" s="248">
        <f>'Crisis Indicator Data'!AC12</f>
        <v>0</v>
      </c>
      <c r="AG15" s="248">
        <f>'Crisis Indicator Data'!AD12</f>
        <v>0</v>
      </c>
      <c r="AH15" s="248">
        <f t="shared" si="9"/>
        <v>0</v>
      </c>
      <c r="AI15" s="248">
        <f>'Crisis Indicator Data'!AE12</f>
        <v>0</v>
      </c>
      <c r="AJ15" s="248">
        <f>'Crisis Indicator Data'!AF12</f>
        <v>0</v>
      </c>
      <c r="AK15" s="248">
        <f>'Crisis Indicator Data'!AG12</f>
        <v>3</v>
      </c>
      <c r="AL15" s="248">
        <f t="shared" si="10"/>
        <v>3</v>
      </c>
      <c r="AM15" s="241">
        <f t="shared" si="11"/>
        <v>1</v>
      </c>
      <c r="AN15" s="241">
        <f t="shared" si="12"/>
        <v>3</v>
      </c>
    </row>
    <row r="16" spans="1:40" ht="13.5" customHeight="1" x14ac:dyDescent="0.25">
      <c r="A16" s="144" t="str">
        <f>'Crisis Indicator Data'!A13</f>
        <v>Floods in rainy season 2022</v>
      </c>
      <c r="B16" s="145" t="str">
        <f>'Crisis Indicator Data'!B13</f>
        <v>Floods</v>
      </c>
      <c r="C16" s="145" t="str">
        <f>'Crisis Indicator Data'!C13</f>
        <v>BRA003</v>
      </c>
      <c r="D16" s="145" t="str">
        <f>'Crisis Indicator Data'!D13</f>
        <v>Brazil</v>
      </c>
      <c r="E16" s="146" t="str">
        <f>'Crisis Indicator Data'!E13</f>
        <v>BRA</v>
      </c>
      <c r="F16" s="241">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0.7</v>
      </c>
      <c r="G16" s="241">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1.3</v>
      </c>
      <c r="H16" s="241">
        <f t="shared" si="0"/>
        <v>1</v>
      </c>
      <c r="I16" s="241">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2.6</v>
      </c>
      <c r="J16" s="241">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0.7</v>
      </c>
      <c r="K16" s="241">
        <f t="shared" si="1"/>
        <v>1.65</v>
      </c>
      <c r="L16" s="241">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2.6</v>
      </c>
      <c r="M16" s="241">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3.6</v>
      </c>
      <c r="N16" s="241">
        <f t="shared" si="2"/>
        <v>3.1</v>
      </c>
      <c r="O16" s="241">
        <f t="shared" si="3"/>
        <v>1.9166666666666667</v>
      </c>
      <c r="P16" s="241">
        <f>IF(LEN(E16)&gt;3,VLOOKUP(C16,'Regional Crises'!$B$1:$R$69,12,FALSE),VLOOKUP(E16,'Country Indicator Data'!$B$4:$I$300,8,FALSE))</f>
        <v>4</v>
      </c>
      <c r="Q16" s="241">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5</v>
      </c>
      <c r="R16" s="241">
        <f t="shared" si="4"/>
        <v>4.5</v>
      </c>
      <c r="S16" s="241">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3.3</v>
      </c>
      <c r="T16" s="241">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2.7</v>
      </c>
      <c r="U16" s="241">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1.3</v>
      </c>
      <c r="V16" s="241">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1.3</v>
      </c>
      <c r="W16" s="241">
        <f t="shared" si="5"/>
        <v>2.2000000000000002</v>
      </c>
      <c r="X16" s="241">
        <f t="shared" si="6"/>
        <v>2.9</v>
      </c>
      <c r="Y16" s="248">
        <f>IF('Core Indicators'!FC13="x","x",IF('Core Indicators'!FC13&gt;=5,5,IF('Core Indicators'!FC13&gt;=4,4,IF('Core Indicators'!FC13&gt;=3,3,IF('Core Indicators'!FC13&gt;=2,2,IF('Core Indicators'!FC13&gt;=1,1,0))))))</f>
        <v>5</v>
      </c>
      <c r="Z16" s="241">
        <f t="shared" si="7"/>
        <v>5</v>
      </c>
      <c r="AA16" s="248">
        <f>'Crisis Indicator Data'!Y13</f>
        <v>0</v>
      </c>
      <c r="AB16" s="248">
        <f>'Crisis Indicator Data'!Z13</f>
        <v>1</v>
      </c>
      <c r="AC16" s="248">
        <f>'Crisis Indicator Data'!AA13</f>
        <v>0</v>
      </c>
      <c r="AD16" s="248">
        <f>'Crisis Indicator Data'!AB13</f>
        <v>0</v>
      </c>
      <c r="AE16" s="248">
        <f t="shared" si="8"/>
        <v>1</v>
      </c>
      <c r="AF16" s="248">
        <f>'Crisis Indicator Data'!AC13</f>
        <v>0</v>
      </c>
      <c r="AG16" s="248">
        <f>'Crisis Indicator Data'!AD13</f>
        <v>0</v>
      </c>
      <c r="AH16" s="248">
        <f t="shared" si="9"/>
        <v>0</v>
      </c>
      <c r="AI16" s="248">
        <f>'Crisis Indicator Data'!AE13</f>
        <v>0</v>
      </c>
      <c r="AJ16" s="248">
        <f>'Crisis Indicator Data'!AF13</f>
        <v>0</v>
      </c>
      <c r="AK16" s="248">
        <f>'Crisis Indicator Data'!AG13</f>
        <v>3</v>
      </c>
      <c r="AL16" s="248">
        <f t="shared" si="10"/>
        <v>3</v>
      </c>
      <c r="AM16" s="241">
        <f t="shared" si="11"/>
        <v>1</v>
      </c>
      <c r="AN16" s="241">
        <f t="shared" si="12"/>
        <v>3</v>
      </c>
    </row>
    <row r="17" spans="1:40" ht="13.5" customHeight="1" x14ac:dyDescent="0.25">
      <c r="A17" s="144" t="str">
        <f>'Crisis Indicator Data'!A14</f>
        <v>Complex crisis in CAR</v>
      </c>
      <c r="B17" s="145" t="str">
        <f>'Crisis Indicator Data'!B14</f>
        <v>Conflict,Displacement</v>
      </c>
      <c r="C17" s="145" t="str">
        <f>'Crisis Indicator Data'!C14</f>
        <v>CAF001</v>
      </c>
      <c r="D17" s="145" t="str">
        <f>'Crisis Indicator Data'!D14</f>
        <v>CAR</v>
      </c>
      <c r="E17" s="146" t="str">
        <f>'Crisis Indicator Data'!E14</f>
        <v>CAF</v>
      </c>
      <c r="F17" s="241">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3.6</v>
      </c>
      <c r="G17" s="241">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3.2</v>
      </c>
      <c r="H17" s="241">
        <f t="shared" si="0"/>
        <v>3.4000000000000004</v>
      </c>
      <c r="I17" s="241">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4.4000000000000004</v>
      </c>
      <c r="J17" s="241">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1.8</v>
      </c>
      <c r="K17" s="241">
        <f t="shared" si="1"/>
        <v>3.1</v>
      </c>
      <c r="L17" s="241">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4.5</v>
      </c>
      <c r="M17" s="241">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3.9</v>
      </c>
      <c r="N17" s="241">
        <f t="shared" si="2"/>
        <v>4.2</v>
      </c>
      <c r="O17" s="241">
        <f t="shared" si="3"/>
        <v>3.5666666666666664</v>
      </c>
      <c r="P17" s="241">
        <f>IF(LEN(E17)&gt;3,VLOOKUP(C17,'Regional Crises'!$B$1:$R$69,12,FALSE),VLOOKUP(E17,'Country Indicator Data'!$B$4:$I$300,8,FALSE))</f>
        <v>5</v>
      </c>
      <c r="Q17" s="241">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3.3</v>
      </c>
      <c r="R17" s="241">
        <f t="shared" si="4"/>
        <v>4.1500000000000004</v>
      </c>
      <c r="S17" s="241">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3.8</v>
      </c>
      <c r="T17" s="241">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4.2</v>
      </c>
      <c r="U17" s="241">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3.4</v>
      </c>
      <c r="V17" s="241">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4.5</v>
      </c>
      <c r="W17" s="241">
        <f t="shared" si="5"/>
        <v>4</v>
      </c>
      <c r="X17" s="241">
        <f t="shared" si="6"/>
        <v>3.9</v>
      </c>
      <c r="Y17" s="248">
        <f>IF('Core Indicators'!FC14="x","x",IF('Core Indicators'!FC14&gt;=5,5,IF('Core Indicators'!FC14&gt;=4,4,IF('Core Indicators'!FC14&gt;=3,3,IF('Core Indicators'!FC14&gt;=2,2,IF('Core Indicators'!FC14&gt;=1,1,0))))))</f>
        <v>4</v>
      </c>
      <c r="Z17" s="241">
        <f t="shared" si="7"/>
        <v>4</v>
      </c>
      <c r="AA17" s="248">
        <f>'Crisis Indicator Data'!Y14</f>
        <v>1</v>
      </c>
      <c r="AB17" s="248">
        <f>'Crisis Indicator Data'!Z14</f>
        <v>3</v>
      </c>
      <c r="AC17" s="248">
        <f>'Crisis Indicator Data'!AA14</f>
        <v>2</v>
      </c>
      <c r="AD17" s="248">
        <f>'Crisis Indicator Data'!AB14</f>
        <v>2</v>
      </c>
      <c r="AE17" s="248">
        <f t="shared" si="8"/>
        <v>4</v>
      </c>
      <c r="AF17" s="248">
        <f>'Crisis Indicator Data'!AC14</f>
        <v>0</v>
      </c>
      <c r="AG17" s="248">
        <f>'Crisis Indicator Data'!AD14</f>
        <v>2</v>
      </c>
      <c r="AH17" s="248">
        <f t="shared" si="9"/>
        <v>2</v>
      </c>
      <c r="AI17" s="248">
        <f>'Crisis Indicator Data'!AE14</f>
        <v>3</v>
      </c>
      <c r="AJ17" s="248">
        <f>'Crisis Indicator Data'!AF14</f>
        <v>1</v>
      </c>
      <c r="AK17" s="248">
        <f>'Crisis Indicator Data'!AG14</f>
        <v>3</v>
      </c>
      <c r="AL17" s="248">
        <f t="shared" si="10"/>
        <v>5</v>
      </c>
      <c r="AM17" s="241">
        <f t="shared" si="11"/>
        <v>4</v>
      </c>
      <c r="AN17" s="241">
        <f t="shared" si="12"/>
        <v>4</v>
      </c>
    </row>
    <row r="18" spans="1:40" ht="13.5" customHeight="1" x14ac:dyDescent="0.25">
      <c r="A18" s="144" t="str">
        <f>'Crisis Indicator Data'!A15</f>
        <v>Venezuela displacement in Chile</v>
      </c>
      <c r="B18" s="145" t="str">
        <f>'Crisis Indicator Data'!B15</f>
        <v>Displacement</v>
      </c>
      <c r="C18" s="145" t="str">
        <f>'Crisis Indicator Data'!C15</f>
        <v>CHL002</v>
      </c>
      <c r="D18" s="145" t="str">
        <f>'Crisis Indicator Data'!D15</f>
        <v>Chile</v>
      </c>
      <c r="E18" s="146" t="str">
        <f>'Crisis Indicator Data'!E15</f>
        <v>CHL</v>
      </c>
      <c r="F18" s="241">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0.7</v>
      </c>
      <c r="G18" s="241">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0.4</v>
      </c>
      <c r="H18" s="241">
        <f t="shared" si="0"/>
        <v>0.55000000000000004</v>
      </c>
      <c r="I18" s="241">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0.8</v>
      </c>
      <c r="J18" s="241">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0.4</v>
      </c>
      <c r="K18" s="241">
        <f t="shared" si="1"/>
        <v>0.60000000000000009</v>
      </c>
      <c r="L18" s="241">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1.9</v>
      </c>
      <c r="M18" s="241">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2.4</v>
      </c>
      <c r="N18" s="241">
        <f t="shared" si="2"/>
        <v>2.15</v>
      </c>
      <c r="O18" s="241">
        <f t="shared" si="3"/>
        <v>1.0999999999999999</v>
      </c>
      <c r="P18" s="241">
        <f>IF(LEN(E18)&gt;3,VLOOKUP(C18,'Regional Crises'!$B$1:$R$69,12,FALSE),VLOOKUP(E18,'Country Indicator Data'!$B$4:$I$300,8,FALSE))</f>
        <v>3</v>
      </c>
      <c r="Q18" s="241">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0.4</v>
      </c>
      <c r="R18" s="241">
        <f t="shared" si="4"/>
        <v>1.7</v>
      </c>
      <c r="S18" s="241">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1.7</v>
      </c>
      <c r="T18" s="241">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1.4</v>
      </c>
      <c r="U18" s="241">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0.3</v>
      </c>
      <c r="V18" s="241">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0.5</v>
      </c>
      <c r="W18" s="241">
        <f t="shared" si="5"/>
        <v>1</v>
      </c>
      <c r="X18" s="241">
        <f t="shared" si="6"/>
        <v>1.3</v>
      </c>
      <c r="Y18" s="248">
        <f>IF('Core Indicators'!FC15="x","x",IF('Core Indicators'!FC15&gt;=5,5,IF('Core Indicators'!FC15&gt;=4,4,IF('Core Indicators'!FC15&gt;=3,3,IF('Core Indicators'!FC15&gt;=2,2,IF('Core Indicators'!FC15&gt;=1,1,0))))))</f>
        <v>3</v>
      </c>
      <c r="Z18" s="241">
        <f t="shared" si="7"/>
        <v>3</v>
      </c>
      <c r="AA18" s="248">
        <f>'Crisis Indicator Data'!Y15</f>
        <v>0</v>
      </c>
      <c r="AB18" s="248">
        <f>'Crisis Indicator Data'!Z15</f>
        <v>0</v>
      </c>
      <c r="AC18" s="248">
        <f>'Crisis Indicator Data'!AA15</f>
        <v>0</v>
      </c>
      <c r="AD18" s="248">
        <f>'Crisis Indicator Data'!AB15</f>
        <v>0</v>
      </c>
      <c r="AE18" s="248">
        <f t="shared" si="8"/>
        <v>0</v>
      </c>
      <c r="AF18" s="248">
        <f>'Crisis Indicator Data'!AC15</f>
        <v>0</v>
      </c>
      <c r="AG18" s="248">
        <f>'Crisis Indicator Data'!AD15</f>
        <v>1</v>
      </c>
      <c r="AH18" s="248">
        <f t="shared" si="9"/>
        <v>1</v>
      </c>
      <c r="AI18" s="248">
        <f>'Crisis Indicator Data'!AE15</f>
        <v>0</v>
      </c>
      <c r="AJ18" s="248">
        <f>'Crisis Indicator Data'!AF15</f>
        <v>2</v>
      </c>
      <c r="AK18" s="248">
        <f>'Crisis Indicator Data'!AG15</f>
        <v>2</v>
      </c>
      <c r="AL18" s="248">
        <f t="shared" si="10"/>
        <v>3</v>
      </c>
      <c r="AM18" s="241">
        <f t="shared" si="11"/>
        <v>1</v>
      </c>
      <c r="AN18" s="241">
        <f t="shared" si="12"/>
        <v>2</v>
      </c>
    </row>
    <row r="19" spans="1:40" ht="13.5" customHeight="1" x14ac:dyDescent="0.25">
      <c r="A19" s="144" t="str">
        <f>'Crisis Indicator Data'!A16</f>
        <v>Multiple crises in Cameroon</v>
      </c>
      <c r="B19" s="145" t="str">
        <f>'Crisis Indicator Data'!B16</f>
        <v>Conflict,Displacement</v>
      </c>
      <c r="C19" s="145" t="str">
        <f>'Crisis Indicator Data'!C16</f>
        <v>CMR001</v>
      </c>
      <c r="D19" s="145" t="str">
        <f>'Crisis Indicator Data'!D16</f>
        <v>Cameroon</v>
      </c>
      <c r="E19" s="146" t="str">
        <f>'Crisis Indicator Data'!E16</f>
        <v>CMR</v>
      </c>
      <c r="F19" s="241">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3.2</v>
      </c>
      <c r="G19" s="241">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241">
        <f t="shared" si="0"/>
        <v>3.2</v>
      </c>
      <c r="I19" s="241">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4.3</v>
      </c>
      <c r="J19" s="241">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v>
      </c>
      <c r="K19" s="241">
        <f t="shared" si="1"/>
        <v>2.15</v>
      </c>
      <c r="L19" s="241">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3.8</v>
      </c>
      <c r="M19" s="241">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2.7</v>
      </c>
      <c r="N19" s="241">
        <f t="shared" si="2"/>
        <v>3.25</v>
      </c>
      <c r="O19" s="241">
        <f t="shared" si="3"/>
        <v>2.8666666666666667</v>
      </c>
      <c r="P19" s="241">
        <f>IF(LEN(E19)&gt;3,VLOOKUP(C19,'Regional Crises'!$B$1:$R$69,12,FALSE),VLOOKUP(E19,'Country Indicator Data'!$B$4:$I$300,8,FALSE))</f>
        <v>5</v>
      </c>
      <c r="Q19" s="241">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4</v>
      </c>
      <c r="R19" s="241">
        <f t="shared" si="4"/>
        <v>4.5</v>
      </c>
      <c r="S19" s="241">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241">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3.6</v>
      </c>
      <c r="U19" s="241">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241">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4.0999999999999996</v>
      </c>
      <c r="W19" s="241">
        <f t="shared" si="5"/>
        <v>3.7</v>
      </c>
      <c r="X19" s="241">
        <f t="shared" si="6"/>
        <v>3.7</v>
      </c>
      <c r="Y19" s="248">
        <f>IF('Core Indicators'!FC16="x","x",IF('Core Indicators'!FC16&gt;=5,5,IF('Core Indicators'!FC16&gt;=4,4,IF('Core Indicators'!FC16&gt;=3,3,IF('Core Indicators'!FC16&gt;=2,2,IF('Core Indicators'!FC16&gt;=1,1,0))))))</f>
        <v>3</v>
      </c>
      <c r="Z19" s="241">
        <f t="shared" si="7"/>
        <v>3</v>
      </c>
      <c r="AA19" s="248">
        <f>'Crisis Indicator Data'!Y16</f>
        <v>1</v>
      </c>
      <c r="AB19" s="248">
        <f>'Crisis Indicator Data'!Z16</f>
        <v>3</v>
      </c>
      <c r="AC19" s="248">
        <f>'Crisis Indicator Data'!AA16</f>
        <v>3</v>
      </c>
      <c r="AD19" s="248">
        <f>'Crisis Indicator Data'!AB16</f>
        <v>0</v>
      </c>
      <c r="AE19" s="248">
        <f t="shared" si="8"/>
        <v>3</v>
      </c>
      <c r="AF19" s="248">
        <f>'Crisis Indicator Data'!AC16</f>
        <v>2</v>
      </c>
      <c r="AG19" s="248">
        <f>'Crisis Indicator Data'!AD16</f>
        <v>3</v>
      </c>
      <c r="AH19" s="248">
        <f t="shared" si="9"/>
        <v>5</v>
      </c>
      <c r="AI19" s="248">
        <f>'Crisis Indicator Data'!AE16</f>
        <v>3</v>
      </c>
      <c r="AJ19" s="248">
        <f>'Crisis Indicator Data'!AF16</f>
        <v>1</v>
      </c>
      <c r="AK19" s="248">
        <f>'Crisis Indicator Data'!AG16</f>
        <v>3</v>
      </c>
      <c r="AL19" s="248">
        <f t="shared" si="10"/>
        <v>5</v>
      </c>
      <c r="AM19" s="241">
        <f t="shared" si="11"/>
        <v>4</v>
      </c>
      <c r="AN19" s="241">
        <f t="shared" si="12"/>
        <v>3.5</v>
      </c>
    </row>
    <row r="20" spans="1:40" ht="13.5" customHeight="1" x14ac:dyDescent="0.25">
      <c r="A20" s="144" t="str">
        <f>'Crisis Indicator Data'!A17</f>
        <v>Boko Haram in Cameroon</v>
      </c>
      <c r="B20" s="145" t="str">
        <f>'Crisis Indicator Data'!B17</f>
        <v>Conflict</v>
      </c>
      <c r="C20" s="145" t="str">
        <f>'Crisis Indicator Data'!C17</f>
        <v>CMR002</v>
      </c>
      <c r="D20" s="145" t="str">
        <f>'Crisis Indicator Data'!D17</f>
        <v>Cameroon</v>
      </c>
      <c r="E20" s="146" t="str">
        <f>'Crisis Indicator Data'!E17</f>
        <v>CMR</v>
      </c>
      <c r="F20" s="241">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3.2</v>
      </c>
      <c r="G20" s="241">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241">
        <f t="shared" si="0"/>
        <v>3.2</v>
      </c>
      <c r="I20" s="241">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4.3</v>
      </c>
      <c r="J20" s="241">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v>
      </c>
      <c r="K20" s="241">
        <f t="shared" si="1"/>
        <v>2.15</v>
      </c>
      <c r="L20" s="241">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3.8</v>
      </c>
      <c r="M20" s="241">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2.7</v>
      </c>
      <c r="N20" s="241">
        <f t="shared" si="2"/>
        <v>3.25</v>
      </c>
      <c r="O20" s="241">
        <f t="shared" si="3"/>
        <v>2.8666666666666667</v>
      </c>
      <c r="P20" s="241">
        <f>IF(LEN(E20)&gt;3,VLOOKUP(C20,'Regional Crises'!$B$1:$R$69,12,FALSE),VLOOKUP(E20,'Country Indicator Data'!$B$4:$I$300,8,FALSE))</f>
        <v>5</v>
      </c>
      <c r="Q20" s="241">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4</v>
      </c>
      <c r="R20" s="241">
        <f t="shared" si="4"/>
        <v>4.5</v>
      </c>
      <c r="S20" s="241">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3.8</v>
      </c>
      <c r="T20" s="241">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3.6</v>
      </c>
      <c r="U20" s="241">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3.4</v>
      </c>
      <c r="V20" s="241">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4.0999999999999996</v>
      </c>
      <c r="W20" s="241">
        <f t="shared" si="5"/>
        <v>3.7</v>
      </c>
      <c r="X20" s="241">
        <f t="shared" si="6"/>
        <v>3.7</v>
      </c>
      <c r="Y20" s="248">
        <f>IF('Core Indicators'!FC17="x","x",IF('Core Indicators'!FC17&gt;=5,5,IF('Core Indicators'!FC17&gt;=4,4,IF('Core Indicators'!FC17&gt;=3,3,IF('Core Indicators'!FC17&gt;=2,2,IF('Core Indicators'!FC17&gt;=1,1,0))))))</f>
        <v>3</v>
      </c>
      <c r="Z20" s="241">
        <f t="shared" si="7"/>
        <v>3</v>
      </c>
      <c r="AA20" s="248">
        <f>'Crisis Indicator Data'!Y17</f>
        <v>1</v>
      </c>
      <c r="AB20" s="248">
        <f>'Crisis Indicator Data'!Z17</f>
        <v>3</v>
      </c>
      <c r="AC20" s="248">
        <f>'Crisis Indicator Data'!AA17</f>
        <v>1</v>
      </c>
      <c r="AD20" s="248">
        <f>'Crisis Indicator Data'!AB17</f>
        <v>0</v>
      </c>
      <c r="AE20" s="248">
        <f t="shared" si="8"/>
        <v>2</v>
      </c>
      <c r="AF20" s="248">
        <f>'Crisis Indicator Data'!AC17</f>
        <v>0</v>
      </c>
      <c r="AG20" s="248">
        <f>'Crisis Indicator Data'!AD17</f>
        <v>2</v>
      </c>
      <c r="AH20" s="248">
        <f t="shared" si="9"/>
        <v>2</v>
      </c>
      <c r="AI20" s="248">
        <f>'Crisis Indicator Data'!AE17</f>
        <v>3</v>
      </c>
      <c r="AJ20" s="248">
        <f>'Crisis Indicator Data'!AF17</f>
        <v>1</v>
      </c>
      <c r="AK20" s="248">
        <f>'Crisis Indicator Data'!AG17</f>
        <v>3</v>
      </c>
      <c r="AL20" s="248">
        <f t="shared" si="10"/>
        <v>5</v>
      </c>
      <c r="AM20" s="241">
        <f t="shared" si="11"/>
        <v>3</v>
      </c>
      <c r="AN20" s="241">
        <f t="shared" si="12"/>
        <v>3</v>
      </c>
    </row>
    <row r="21" spans="1:40" ht="13.5" customHeight="1" x14ac:dyDescent="0.25">
      <c r="A21" s="144" t="str">
        <f>'Crisis Indicator Data'!A18</f>
        <v>Anglophone Crisis in Cameroon</v>
      </c>
      <c r="B21" s="145" t="str">
        <f>'Crisis Indicator Data'!B18</f>
        <v>Conflict</v>
      </c>
      <c r="C21" s="145" t="str">
        <f>'Crisis Indicator Data'!C18</f>
        <v>CMR003</v>
      </c>
      <c r="D21" s="145" t="str">
        <f>'Crisis Indicator Data'!D18</f>
        <v>Cameroon</v>
      </c>
      <c r="E21" s="146" t="str">
        <f>'Crisis Indicator Data'!E18</f>
        <v>CMR</v>
      </c>
      <c r="F21" s="241">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241">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241">
        <f t="shared" si="0"/>
        <v>3.2</v>
      </c>
      <c r="I21" s="241">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241">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241">
        <f t="shared" si="1"/>
        <v>2.15</v>
      </c>
      <c r="L21" s="241">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241">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241">
        <f t="shared" si="2"/>
        <v>3.25</v>
      </c>
      <c r="O21" s="241">
        <f t="shared" si="3"/>
        <v>2.8666666666666667</v>
      </c>
      <c r="P21" s="241">
        <f>IF(LEN(E21)&gt;3,VLOOKUP(C21,'Regional Crises'!$B$1:$R$69,12,FALSE),VLOOKUP(E21,'Country Indicator Data'!$B$4:$I$300,8,FALSE))</f>
        <v>5</v>
      </c>
      <c r="Q21" s="241">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4</v>
      </c>
      <c r="R21" s="241">
        <f t="shared" si="4"/>
        <v>4.5</v>
      </c>
      <c r="S21" s="241">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241">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241">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241">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241">
        <f t="shared" si="5"/>
        <v>3.7</v>
      </c>
      <c r="X21" s="241">
        <f t="shared" si="6"/>
        <v>3.7</v>
      </c>
      <c r="Y21" s="248">
        <f>IF('Core Indicators'!FC18="x","x",IF('Core Indicators'!FC18&gt;=5,5,IF('Core Indicators'!FC18&gt;=4,4,IF('Core Indicators'!FC18&gt;=3,3,IF('Core Indicators'!FC18&gt;=2,2,IF('Core Indicators'!FC18&gt;=1,1,0))))))</f>
        <v>3</v>
      </c>
      <c r="Z21" s="241">
        <f t="shared" si="7"/>
        <v>3</v>
      </c>
      <c r="AA21" s="248">
        <f>'Crisis Indicator Data'!Y18</f>
        <v>1</v>
      </c>
      <c r="AB21" s="248">
        <f>'Crisis Indicator Data'!Z18</f>
        <v>3</v>
      </c>
      <c r="AC21" s="248">
        <f>'Crisis Indicator Data'!AA18</f>
        <v>3</v>
      </c>
      <c r="AD21" s="248">
        <f>'Crisis Indicator Data'!AB18</f>
        <v>0</v>
      </c>
      <c r="AE21" s="248">
        <f t="shared" si="8"/>
        <v>3</v>
      </c>
      <c r="AF21" s="248">
        <f>'Crisis Indicator Data'!AC18</f>
        <v>2</v>
      </c>
      <c r="AG21" s="248">
        <f>'Crisis Indicator Data'!AD18</f>
        <v>3</v>
      </c>
      <c r="AH21" s="248">
        <f t="shared" si="9"/>
        <v>5</v>
      </c>
      <c r="AI21" s="248">
        <f>'Crisis Indicator Data'!AE18</f>
        <v>3</v>
      </c>
      <c r="AJ21" s="248">
        <f>'Crisis Indicator Data'!AF18</f>
        <v>1</v>
      </c>
      <c r="AK21" s="248">
        <f>'Crisis Indicator Data'!AG18</f>
        <v>3</v>
      </c>
      <c r="AL21" s="248">
        <f t="shared" si="10"/>
        <v>5</v>
      </c>
      <c r="AM21" s="241">
        <f t="shared" si="11"/>
        <v>4</v>
      </c>
      <c r="AN21" s="241">
        <f t="shared" si="12"/>
        <v>3.5</v>
      </c>
    </row>
    <row r="22" spans="1:40" ht="13.5" customHeight="1" x14ac:dyDescent="0.25">
      <c r="A22" s="144" t="str">
        <f>'Crisis Indicator Data'!A19</f>
        <v>CAR refugees in Cameroon</v>
      </c>
      <c r="B22" s="145" t="str">
        <f>'Crisis Indicator Data'!B19</f>
        <v>Conflict,Displacement</v>
      </c>
      <c r="C22" s="145" t="str">
        <f>'Crisis Indicator Data'!C19</f>
        <v>CMR004</v>
      </c>
      <c r="D22" s="145" t="str">
        <f>'Crisis Indicator Data'!D19</f>
        <v>Cameroon</v>
      </c>
      <c r="E22" s="146" t="str">
        <f>'Crisis Indicator Data'!E19</f>
        <v>CMR</v>
      </c>
      <c r="F22" s="241">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3.2</v>
      </c>
      <c r="G22" s="241">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241">
        <f t="shared" si="0"/>
        <v>3.2</v>
      </c>
      <c r="I22" s="241">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4.3</v>
      </c>
      <c r="J22" s="241">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v>
      </c>
      <c r="K22" s="241">
        <f t="shared" si="1"/>
        <v>2.15</v>
      </c>
      <c r="L22" s="241">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3.8</v>
      </c>
      <c r="M22" s="241">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2.7</v>
      </c>
      <c r="N22" s="241">
        <f t="shared" si="2"/>
        <v>3.25</v>
      </c>
      <c r="O22" s="241">
        <f t="shared" si="3"/>
        <v>2.8666666666666667</v>
      </c>
      <c r="P22" s="241">
        <f>IF(LEN(E22)&gt;3,VLOOKUP(C22,'Regional Crises'!$B$1:$R$69,12,FALSE),VLOOKUP(E22,'Country Indicator Data'!$B$4:$I$300,8,FALSE))</f>
        <v>5</v>
      </c>
      <c r="Q22" s="241">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4</v>
      </c>
      <c r="R22" s="241">
        <f t="shared" si="4"/>
        <v>4.5</v>
      </c>
      <c r="S22" s="241">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3.8</v>
      </c>
      <c r="T22" s="241">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3.6</v>
      </c>
      <c r="U22" s="241">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3.4</v>
      </c>
      <c r="V22" s="241">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241">
        <f t="shared" si="5"/>
        <v>3.7</v>
      </c>
      <c r="X22" s="241">
        <f t="shared" si="6"/>
        <v>3.7</v>
      </c>
      <c r="Y22" s="248">
        <f>IF('Core Indicators'!FC19="x","x",IF('Core Indicators'!FC19&gt;=5,5,IF('Core Indicators'!FC19&gt;=4,4,IF('Core Indicators'!FC19&gt;=3,3,IF('Core Indicators'!FC19&gt;=2,2,IF('Core Indicators'!FC19&gt;=1,1,0))))))</f>
        <v>3</v>
      </c>
      <c r="Z22" s="241">
        <f t="shared" si="7"/>
        <v>3</v>
      </c>
      <c r="AA22" s="248">
        <f>'Crisis Indicator Data'!Y19</f>
        <v>1</v>
      </c>
      <c r="AB22" s="248">
        <f>'Crisis Indicator Data'!Z19</f>
        <v>1</v>
      </c>
      <c r="AC22" s="248">
        <f>'Crisis Indicator Data'!AA19</f>
        <v>1</v>
      </c>
      <c r="AD22" s="248">
        <f>'Crisis Indicator Data'!AB19</f>
        <v>0</v>
      </c>
      <c r="AE22" s="248">
        <f t="shared" si="8"/>
        <v>2</v>
      </c>
      <c r="AF22" s="248">
        <f>'Crisis Indicator Data'!AC19</f>
        <v>0</v>
      </c>
      <c r="AG22" s="248">
        <f>'Crisis Indicator Data'!AD19</f>
        <v>2</v>
      </c>
      <c r="AH22" s="248">
        <f t="shared" si="9"/>
        <v>2</v>
      </c>
      <c r="AI22" s="248">
        <f>'Crisis Indicator Data'!AE19</f>
        <v>0</v>
      </c>
      <c r="AJ22" s="248">
        <f>'Crisis Indicator Data'!AF19</f>
        <v>1</v>
      </c>
      <c r="AK22" s="248">
        <f>'Crisis Indicator Data'!AG19</f>
        <v>3</v>
      </c>
      <c r="AL22" s="248">
        <f t="shared" si="10"/>
        <v>3</v>
      </c>
      <c r="AM22" s="241">
        <f t="shared" si="11"/>
        <v>2</v>
      </c>
      <c r="AN22" s="241">
        <f t="shared" si="12"/>
        <v>2.5</v>
      </c>
    </row>
    <row r="23" spans="1:40" ht="13.5" customHeight="1" x14ac:dyDescent="0.25">
      <c r="A23" s="144" t="str">
        <f>'Crisis Indicator Data'!A20</f>
        <v>Complex crisis in DRC</v>
      </c>
      <c r="B23" s="145" t="str">
        <f>'Crisis Indicator Data'!B20</f>
        <v>Conflict,Displacement,Socio-political</v>
      </c>
      <c r="C23" s="145" t="str">
        <f>'Crisis Indicator Data'!C20</f>
        <v>COD001</v>
      </c>
      <c r="D23" s="145" t="str">
        <f>'Crisis Indicator Data'!D20</f>
        <v>DRC</v>
      </c>
      <c r="E23" s="146" t="str">
        <f>'Crisis Indicator Data'!E20</f>
        <v>COD</v>
      </c>
      <c r="F23" s="241">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3.9</v>
      </c>
      <c r="G23" s="241">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241">
        <f t="shared" si="0"/>
        <v>3.55</v>
      </c>
      <c r="I23" s="241">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4.7</v>
      </c>
      <c r="J23" s="241">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5</v>
      </c>
      <c r="K23" s="241">
        <f t="shared" si="1"/>
        <v>4.8499999999999996</v>
      </c>
      <c r="L23" s="241">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4.4000000000000004</v>
      </c>
      <c r="M23" s="241">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2.1</v>
      </c>
      <c r="N23" s="241">
        <f t="shared" si="2"/>
        <v>3.25</v>
      </c>
      <c r="O23" s="241">
        <f t="shared" si="3"/>
        <v>3.8833333333333329</v>
      </c>
      <c r="P23" s="241">
        <f>IF(LEN(E23)&gt;3,VLOOKUP(C23,'Regional Crises'!$B$1:$R$69,12,FALSE),VLOOKUP(E23,'Country Indicator Data'!$B$4:$I$300,8,FALSE))</f>
        <v>5</v>
      </c>
      <c r="Q23" s="241">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5</v>
      </c>
      <c r="R23" s="241">
        <f t="shared" si="4"/>
        <v>5</v>
      </c>
      <c r="S23" s="241">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4.0999999999999996</v>
      </c>
      <c r="T23" s="241">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4.3</v>
      </c>
      <c r="U23" s="241">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3.6</v>
      </c>
      <c r="V23" s="241">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4.0999999999999996</v>
      </c>
      <c r="W23" s="241">
        <f t="shared" si="5"/>
        <v>4</v>
      </c>
      <c r="X23" s="241">
        <f t="shared" si="6"/>
        <v>4.3</v>
      </c>
      <c r="Y23" s="248">
        <f>IF('Core Indicators'!FC20="x","x",IF('Core Indicators'!FC20&gt;=5,5,IF('Core Indicators'!FC20&gt;=4,4,IF('Core Indicators'!FC20&gt;=3,3,IF('Core Indicators'!FC20&gt;=2,2,IF('Core Indicators'!FC20&gt;=1,1,0))))))</f>
        <v>5</v>
      </c>
      <c r="Z23" s="241">
        <f t="shared" si="7"/>
        <v>5</v>
      </c>
      <c r="AA23" s="248">
        <f>'Crisis Indicator Data'!Y20</f>
        <v>1</v>
      </c>
      <c r="AB23" s="248">
        <f>'Crisis Indicator Data'!Z20</f>
        <v>3</v>
      </c>
      <c r="AC23" s="248">
        <f>'Crisis Indicator Data'!AA20</f>
        <v>3</v>
      </c>
      <c r="AD23" s="248">
        <f>'Crisis Indicator Data'!AB20</f>
        <v>1</v>
      </c>
      <c r="AE23" s="248">
        <f t="shared" si="8"/>
        <v>4</v>
      </c>
      <c r="AF23" s="248">
        <f>'Crisis Indicator Data'!AC20</f>
        <v>0</v>
      </c>
      <c r="AG23" s="248">
        <f>'Crisis Indicator Data'!AD20</f>
        <v>3</v>
      </c>
      <c r="AH23" s="248">
        <f t="shared" si="9"/>
        <v>3</v>
      </c>
      <c r="AI23" s="248">
        <f>'Crisis Indicator Data'!AE20</f>
        <v>3</v>
      </c>
      <c r="AJ23" s="248">
        <f>'Crisis Indicator Data'!AF20</f>
        <v>1</v>
      </c>
      <c r="AK23" s="248">
        <f>'Crisis Indicator Data'!AG20</f>
        <v>3</v>
      </c>
      <c r="AL23" s="248">
        <f t="shared" si="10"/>
        <v>5</v>
      </c>
      <c r="AM23" s="241">
        <f t="shared" si="11"/>
        <v>4</v>
      </c>
      <c r="AN23" s="241">
        <f t="shared" si="12"/>
        <v>4.5</v>
      </c>
    </row>
    <row r="24" spans="1:40" ht="13.5" customHeight="1" x14ac:dyDescent="0.25">
      <c r="A24" s="144" t="str">
        <f>'Crisis Indicator Data'!A21</f>
        <v>Complex crisis in Congo</v>
      </c>
      <c r="B24" s="145" t="str">
        <f>'Crisis Indicator Data'!B21</f>
        <v>Conflict</v>
      </c>
      <c r="C24" s="145" t="str">
        <f>'Crisis Indicator Data'!C21</f>
        <v>COG001</v>
      </c>
      <c r="D24" s="145" t="str">
        <f>'Crisis Indicator Data'!D21</f>
        <v>Congo</v>
      </c>
      <c r="E24" s="146" t="str">
        <f>'Crisis Indicator Data'!E21</f>
        <v>COG</v>
      </c>
      <c r="F24" s="241">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1.4</v>
      </c>
      <c r="G24" s="241">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3.4</v>
      </c>
      <c r="H24" s="241">
        <f t="shared" si="0"/>
        <v>2.4</v>
      </c>
      <c r="I24" s="241">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4.4000000000000004</v>
      </c>
      <c r="J24" s="241">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5</v>
      </c>
      <c r="K24" s="241">
        <f t="shared" si="1"/>
        <v>4.7</v>
      </c>
      <c r="L24" s="241">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3.9</v>
      </c>
      <c r="M24" s="241">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3</v>
      </c>
      <c r="N24" s="241">
        <f t="shared" si="2"/>
        <v>3.45</v>
      </c>
      <c r="O24" s="241">
        <f t="shared" si="3"/>
        <v>3.5166666666666671</v>
      </c>
      <c r="P24" s="241">
        <f>IF(LEN(E24)&gt;3,VLOOKUP(C24,'Regional Crises'!$B$1:$R$69,12,FALSE),VLOOKUP(E24,'Country Indicator Data'!$B$4:$I$300,8,FALSE))</f>
        <v>1</v>
      </c>
      <c r="Q24" s="241">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1.7</v>
      </c>
      <c r="R24" s="241">
        <f t="shared" si="4"/>
        <v>1.35</v>
      </c>
      <c r="S24" s="241">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4.0999999999999996</v>
      </c>
      <c r="T24" s="241">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3.6</v>
      </c>
      <c r="U24" s="241">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3.8</v>
      </c>
      <c r="V24" s="241">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v>
      </c>
      <c r="W24" s="241">
        <f t="shared" si="5"/>
        <v>3.9</v>
      </c>
      <c r="X24" s="241">
        <f t="shared" si="6"/>
        <v>2.9</v>
      </c>
      <c r="Y24" s="248">
        <f>IF('Core Indicators'!FC21="x","x",IF('Core Indicators'!FC21&gt;=5,5,IF('Core Indicators'!FC21&gt;=4,4,IF('Core Indicators'!FC21&gt;=3,3,IF('Core Indicators'!FC21&gt;=2,2,IF('Core Indicators'!FC21&gt;=1,1,0))))))</f>
        <v>2</v>
      </c>
      <c r="Z24" s="241">
        <f t="shared" si="7"/>
        <v>2</v>
      </c>
      <c r="AA24" s="248">
        <f>'Crisis Indicator Data'!Y21</f>
        <v>0</v>
      </c>
      <c r="AB24" s="248">
        <f>'Crisis Indicator Data'!Z21</f>
        <v>0</v>
      </c>
      <c r="AC24" s="248">
        <f>'Crisis Indicator Data'!AA21</f>
        <v>0</v>
      </c>
      <c r="AD24" s="248">
        <f>'Crisis Indicator Data'!AB21</f>
        <v>0</v>
      </c>
      <c r="AE24" s="248">
        <f t="shared" si="8"/>
        <v>0</v>
      </c>
      <c r="AF24" s="248">
        <f>'Crisis Indicator Data'!AC21</f>
        <v>0</v>
      </c>
      <c r="AG24" s="248">
        <f>'Crisis Indicator Data'!AD21</f>
        <v>0</v>
      </c>
      <c r="AH24" s="248">
        <f t="shared" si="9"/>
        <v>0</v>
      </c>
      <c r="AI24" s="248">
        <f>'Crisis Indicator Data'!AE21</f>
        <v>0</v>
      </c>
      <c r="AJ24" s="248">
        <f>'Crisis Indicator Data'!AF21</f>
        <v>0</v>
      </c>
      <c r="AK24" s="248">
        <f>'Crisis Indicator Data'!AG21</f>
        <v>1</v>
      </c>
      <c r="AL24" s="248">
        <f t="shared" si="10"/>
        <v>1</v>
      </c>
      <c r="AM24" s="241">
        <f t="shared" si="11"/>
        <v>0</v>
      </c>
      <c r="AN24" s="241">
        <f t="shared" si="12"/>
        <v>1</v>
      </c>
    </row>
    <row r="25" spans="1:40" ht="13.5" customHeight="1" x14ac:dyDescent="0.25">
      <c r="A25" s="144" t="str">
        <f>'Crisis Indicator Data'!A22</f>
        <v>Complex crisis in Colombia</v>
      </c>
      <c r="B25" s="145" t="str">
        <f>'Crisis Indicator Data'!B22</f>
        <v>Socio-political,Conflict,Violence,Floods,Displacement</v>
      </c>
      <c r="C25" s="145" t="str">
        <f>'Crisis Indicator Data'!C22</f>
        <v>COL001</v>
      </c>
      <c r="D25" s="145" t="str">
        <f>'Crisis Indicator Data'!D22</f>
        <v>Colombia</v>
      </c>
      <c r="E25" s="146" t="str">
        <f>'Crisis Indicator Data'!E22</f>
        <v>COL</v>
      </c>
      <c r="F25" s="241">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1.4</v>
      </c>
      <c r="G25" s="241">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1.7</v>
      </c>
      <c r="H25" s="241">
        <f t="shared" si="0"/>
        <v>1.5499999999999998</v>
      </c>
      <c r="I25" s="241">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2.1</v>
      </c>
      <c r="J25" s="241">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2.5</v>
      </c>
      <c r="K25" s="241">
        <f t="shared" si="1"/>
        <v>2.2999999999999998</v>
      </c>
      <c r="L25" s="241">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2.7</v>
      </c>
      <c r="M25" s="241">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3.3</v>
      </c>
      <c r="N25" s="241">
        <f t="shared" si="2"/>
        <v>3</v>
      </c>
      <c r="O25" s="241">
        <f t="shared" si="3"/>
        <v>2.2833333333333332</v>
      </c>
      <c r="P25" s="241">
        <f>IF(LEN(E25)&gt;3,VLOOKUP(C25,'Regional Crises'!$B$1:$R$69,12,FALSE),VLOOKUP(E25,'Country Indicator Data'!$B$4:$I$300,8,FALSE))</f>
        <v>4</v>
      </c>
      <c r="Q25" s="241">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4.2</v>
      </c>
      <c r="R25" s="241">
        <f t="shared" si="4"/>
        <v>4.0999999999999996</v>
      </c>
      <c r="S25" s="241">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3.2</v>
      </c>
      <c r="T25" s="241">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2.9</v>
      </c>
      <c r="U25" s="241">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1.9</v>
      </c>
      <c r="V25" s="241">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1.7</v>
      </c>
      <c r="W25" s="241">
        <f t="shared" si="5"/>
        <v>2.4</v>
      </c>
      <c r="X25" s="241">
        <f t="shared" si="6"/>
        <v>2.9</v>
      </c>
      <c r="Y25" s="248">
        <f>IF('Core Indicators'!FC22="x","x",IF('Core Indicators'!FC22&gt;=5,5,IF('Core Indicators'!FC22&gt;=4,4,IF('Core Indicators'!FC22&gt;=3,3,IF('Core Indicators'!FC22&gt;=2,2,IF('Core Indicators'!FC22&gt;=1,1,0))))))</f>
        <v>3</v>
      </c>
      <c r="Z25" s="241">
        <f t="shared" si="7"/>
        <v>3</v>
      </c>
      <c r="AA25" s="248">
        <f>'Crisis Indicator Data'!Y22</f>
        <v>0</v>
      </c>
      <c r="AB25" s="248">
        <f>'Crisis Indicator Data'!Z22</f>
        <v>2</v>
      </c>
      <c r="AC25" s="248">
        <f>'Crisis Indicator Data'!AA22</f>
        <v>1</v>
      </c>
      <c r="AD25" s="248">
        <f>'Crisis Indicator Data'!AB22</f>
        <v>0</v>
      </c>
      <c r="AE25" s="248">
        <f t="shared" si="8"/>
        <v>2</v>
      </c>
      <c r="AF25" s="248">
        <f>'Crisis Indicator Data'!AC22</f>
        <v>2</v>
      </c>
      <c r="AG25" s="248">
        <f>'Crisis Indicator Data'!AD22</f>
        <v>2</v>
      </c>
      <c r="AH25" s="248">
        <f t="shared" si="9"/>
        <v>4</v>
      </c>
      <c r="AI25" s="248">
        <f>'Crisis Indicator Data'!AE22</f>
        <v>2</v>
      </c>
      <c r="AJ25" s="248">
        <f>'Crisis Indicator Data'!AF22</f>
        <v>2</v>
      </c>
      <c r="AK25" s="248">
        <f>'Crisis Indicator Data'!AG22</f>
        <v>3</v>
      </c>
      <c r="AL25" s="248">
        <f t="shared" si="10"/>
        <v>5</v>
      </c>
      <c r="AM25" s="241">
        <f t="shared" si="11"/>
        <v>4</v>
      </c>
      <c r="AN25" s="241">
        <f t="shared" si="12"/>
        <v>3.5</v>
      </c>
    </row>
    <row r="26" spans="1:40" ht="13.5" customHeight="1" x14ac:dyDescent="0.25">
      <c r="A26" s="144" t="str">
        <f>'Crisis Indicator Data'!A23</f>
        <v>Venezuela displacement in Colombia</v>
      </c>
      <c r="B26" s="145" t="str">
        <f>'Crisis Indicator Data'!B23</f>
        <v>Displacement</v>
      </c>
      <c r="C26" s="145" t="str">
        <f>'Crisis Indicator Data'!C23</f>
        <v>COL002</v>
      </c>
      <c r="D26" s="145" t="str">
        <f>'Crisis Indicator Data'!D23</f>
        <v>Colombia</v>
      </c>
      <c r="E26" s="146" t="str">
        <f>'Crisis Indicator Data'!E23</f>
        <v>COL</v>
      </c>
      <c r="F26" s="241">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1.4</v>
      </c>
      <c r="G26" s="241">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1.7</v>
      </c>
      <c r="H26" s="241">
        <f t="shared" si="0"/>
        <v>1.5499999999999998</v>
      </c>
      <c r="I26" s="241">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2.1</v>
      </c>
      <c r="J26" s="241">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2.5</v>
      </c>
      <c r="K26" s="241">
        <f t="shared" si="1"/>
        <v>2.2999999999999998</v>
      </c>
      <c r="L26" s="241">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2.7</v>
      </c>
      <c r="M26" s="241">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3.3</v>
      </c>
      <c r="N26" s="241">
        <f t="shared" si="2"/>
        <v>3</v>
      </c>
      <c r="O26" s="241">
        <f t="shared" si="3"/>
        <v>2.2833333333333332</v>
      </c>
      <c r="P26" s="241">
        <f>IF(LEN(E26)&gt;3,VLOOKUP(C26,'Regional Crises'!$B$1:$R$69,12,FALSE),VLOOKUP(E26,'Country Indicator Data'!$B$4:$I$300,8,FALSE))</f>
        <v>4</v>
      </c>
      <c r="Q26" s="241">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4.2</v>
      </c>
      <c r="R26" s="241">
        <f t="shared" si="4"/>
        <v>4.0999999999999996</v>
      </c>
      <c r="S26" s="241">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3.2</v>
      </c>
      <c r="T26" s="241">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2.9</v>
      </c>
      <c r="U26" s="241">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1.9</v>
      </c>
      <c r="V26" s="241">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1.7</v>
      </c>
      <c r="W26" s="241">
        <f t="shared" si="5"/>
        <v>2.4</v>
      </c>
      <c r="X26" s="241">
        <f t="shared" si="6"/>
        <v>2.9</v>
      </c>
      <c r="Y26" s="248">
        <f>IF('Core Indicators'!FC23="x","x",IF('Core Indicators'!FC23&gt;=5,5,IF('Core Indicators'!FC23&gt;=4,4,IF('Core Indicators'!FC23&gt;=3,3,IF('Core Indicators'!FC23&gt;=2,2,IF('Core Indicators'!FC23&gt;=1,1,0))))))</f>
        <v>3</v>
      </c>
      <c r="Z26" s="241">
        <f t="shared" si="7"/>
        <v>3</v>
      </c>
      <c r="AA26" s="248">
        <f>'Crisis Indicator Data'!Y23</f>
        <v>0</v>
      </c>
      <c r="AB26" s="248">
        <f>'Crisis Indicator Data'!Z23</f>
        <v>2</v>
      </c>
      <c r="AC26" s="248">
        <f>'Crisis Indicator Data'!AA23</f>
        <v>1</v>
      </c>
      <c r="AD26" s="248">
        <f>'Crisis Indicator Data'!AB23</f>
        <v>0</v>
      </c>
      <c r="AE26" s="248">
        <f t="shared" si="8"/>
        <v>2</v>
      </c>
      <c r="AF26" s="248">
        <f>'Crisis Indicator Data'!AC23</f>
        <v>2</v>
      </c>
      <c r="AG26" s="248">
        <f>'Crisis Indicator Data'!AD23</f>
        <v>2</v>
      </c>
      <c r="AH26" s="248">
        <f t="shared" si="9"/>
        <v>4</v>
      </c>
      <c r="AI26" s="248">
        <f>'Crisis Indicator Data'!AE23</f>
        <v>2</v>
      </c>
      <c r="AJ26" s="248">
        <f>'Crisis Indicator Data'!AF23</f>
        <v>2</v>
      </c>
      <c r="AK26" s="248">
        <f>'Crisis Indicator Data'!AG23</f>
        <v>3</v>
      </c>
      <c r="AL26" s="248">
        <f t="shared" si="10"/>
        <v>5</v>
      </c>
      <c r="AM26" s="241">
        <f t="shared" si="11"/>
        <v>4</v>
      </c>
      <c r="AN26" s="241">
        <f t="shared" si="12"/>
        <v>3.5</v>
      </c>
    </row>
    <row r="27" spans="1:40" ht="13.5" customHeight="1" x14ac:dyDescent="0.25">
      <c r="A27" s="144" t="str">
        <f>'Crisis Indicator Data'!A24</f>
        <v>Nicaraguan refugees in Costa Rica</v>
      </c>
      <c r="B27" s="145" t="str">
        <f>'Crisis Indicator Data'!B24</f>
        <v>Displacement</v>
      </c>
      <c r="C27" s="145" t="str">
        <f>'Crisis Indicator Data'!C24</f>
        <v>CRI002</v>
      </c>
      <c r="D27" s="145" t="str">
        <f>'Crisis Indicator Data'!D24</f>
        <v>Costa Rica</v>
      </c>
      <c r="E27" s="146" t="str">
        <f>'Crisis Indicator Data'!E24</f>
        <v>CRI</v>
      </c>
      <c r="F27" s="241">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1.1000000000000001</v>
      </c>
      <c r="G27" s="241">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0.5</v>
      </c>
      <c r="H27" s="241">
        <f t="shared" si="0"/>
        <v>0.8</v>
      </c>
      <c r="I27" s="241">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1.5</v>
      </c>
      <c r="J27" s="241">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0.2</v>
      </c>
      <c r="K27" s="241">
        <f t="shared" si="1"/>
        <v>0.85</v>
      </c>
      <c r="L27" s="241">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1.9</v>
      </c>
      <c r="M27" s="241">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2.9</v>
      </c>
      <c r="N27" s="241">
        <f t="shared" si="2"/>
        <v>2.4</v>
      </c>
      <c r="O27" s="241">
        <f t="shared" si="3"/>
        <v>1.3499999999999999</v>
      </c>
      <c r="P27" s="241">
        <f>IF(LEN(E27)&gt;3,VLOOKUP(C27,'Regional Crises'!$B$1:$R$69,12,FALSE),VLOOKUP(E27,'Country Indicator Data'!$B$4:$I$300,8,FALSE))</f>
        <v>0</v>
      </c>
      <c r="Q27" s="241" t="str">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x</v>
      </c>
      <c r="R27" s="241">
        <f t="shared" si="4"/>
        <v>0</v>
      </c>
      <c r="S27" s="241">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2.2000000000000002</v>
      </c>
      <c r="T27" s="241">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2</v>
      </c>
      <c r="U27" s="241">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0.3</v>
      </c>
      <c r="V27" s="241">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0.5</v>
      </c>
      <c r="W27" s="241">
        <f t="shared" si="5"/>
        <v>1.3</v>
      </c>
      <c r="X27" s="241">
        <f t="shared" si="6"/>
        <v>0.9</v>
      </c>
      <c r="Y27" s="248">
        <f>IF('Core Indicators'!FC24="x","x",IF('Core Indicators'!FC24&gt;=5,5,IF('Core Indicators'!FC24&gt;=4,4,IF('Core Indicators'!FC24&gt;=3,3,IF('Core Indicators'!FC24&gt;=2,2,IF('Core Indicators'!FC24&gt;=1,1,0))))))</f>
        <v>2</v>
      </c>
      <c r="Z27" s="241">
        <f t="shared" si="7"/>
        <v>2</v>
      </c>
      <c r="AA27" s="248">
        <f>'Crisis Indicator Data'!Y24</f>
        <v>0</v>
      </c>
      <c r="AB27" s="248">
        <f>'Crisis Indicator Data'!Z24</f>
        <v>0</v>
      </c>
      <c r="AC27" s="248">
        <f>'Crisis Indicator Data'!AA24</f>
        <v>0</v>
      </c>
      <c r="AD27" s="248">
        <f>'Crisis Indicator Data'!AB24</f>
        <v>0</v>
      </c>
      <c r="AE27" s="248">
        <f t="shared" si="8"/>
        <v>0</v>
      </c>
      <c r="AF27" s="248">
        <f>'Crisis Indicator Data'!AC24</f>
        <v>0</v>
      </c>
      <c r="AG27" s="248">
        <f>'Crisis Indicator Data'!AD24</f>
        <v>1</v>
      </c>
      <c r="AH27" s="248">
        <f t="shared" si="9"/>
        <v>1</v>
      </c>
      <c r="AI27" s="248">
        <f>'Crisis Indicator Data'!AE24</f>
        <v>0</v>
      </c>
      <c r="AJ27" s="248">
        <f>'Crisis Indicator Data'!AF24</f>
        <v>0</v>
      </c>
      <c r="AK27" s="248">
        <f>'Crisis Indicator Data'!AG24</f>
        <v>1</v>
      </c>
      <c r="AL27" s="248">
        <f t="shared" si="10"/>
        <v>1</v>
      </c>
      <c r="AM27" s="241">
        <f t="shared" si="11"/>
        <v>1</v>
      </c>
      <c r="AN27" s="241">
        <f t="shared" si="12"/>
        <v>1.5</v>
      </c>
    </row>
    <row r="28" spans="1:40" ht="13.5" customHeight="1" x14ac:dyDescent="0.25">
      <c r="A28" s="144" t="str">
        <f>'Crisis Indicator Data'!A25</f>
        <v>Multiple crises in Djibouti</v>
      </c>
      <c r="B28" s="145" t="str">
        <f>'Crisis Indicator Data'!B25</f>
        <v>Displacement,Drought</v>
      </c>
      <c r="C28" s="145" t="str">
        <f>'Crisis Indicator Data'!C25</f>
        <v>DJI001</v>
      </c>
      <c r="D28" s="145" t="str">
        <f>'Crisis Indicator Data'!D25</f>
        <v>Djibouti</v>
      </c>
      <c r="E28" s="146" t="str">
        <f>'Crisis Indicator Data'!E25</f>
        <v>DJI</v>
      </c>
      <c r="F28" s="241">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2.9</v>
      </c>
      <c r="G28" s="241">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3.1</v>
      </c>
      <c r="H28" s="241">
        <f t="shared" si="0"/>
        <v>3</v>
      </c>
      <c r="I28" s="241">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2.8</v>
      </c>
      <c r="J28" s="241">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241">
        <f t="shared" si="1"/>
        <v>1.4</v>
      </c>
      <c r="L28" s="241" t="str">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x</v>
      </c>
      <c r="M28" s="241">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2.1</v>
      </c>
      <c r="N28" s="241">
        <f t="shared" si="2"/>
        <v>2.1</v>
      </c>
      <c r="O28" s="241">
        <f t="shared" si="3"/>
        <v>2.1666666666666665</v>
      </c>
      <c r="P28" s="241">
        <f>IF(LEN(E28)&gt;3,VLOOKUP(C28,'Regional Crises'!$B$1:$R$69,12,FALSE),VLOOKUP(E28,'Country Indicator Data'!$B$4:$I$300,8,FALSE))</f>
        <v>3</v>
      </c>
      <c r="Q28" s="241">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1.4</v>
      </c>
      <c r="R28" s="241">
        <f t="shared" si="4"/>
        <v>2.2000000000000002</v>
      </c>
      <c r="S28" s="241">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3.5</v>
      </c>
      <c r="T28" s="241">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3.4</v>
      </c>
      <c r="U28" s="241">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3.5</v>
      </c>
      <c r="V28" s="241">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3.8</v>
      </c>
      <c r="W28" s="241">
        <f t="shared" si="5"/>
        <v>3.6</v>
      </c>
      <c r="X28" s="241">
        <f t="shared" si="6"/>
        <v>2.7</v>
      </c>
      <c r="Y28" s="248">
        <f>IF('Core Indicators'!FC25="x","x",IF('Core Indicators'!FC25&gt;=5,5,IF('Core Indicators'!FC25&gt;=4,4,IF('Core Indicators'!FC25&gt;=3,3,IF('Core Indicators'!FC25&gt;=2,2,IF('Core Indicators'!FC25&gt;=1,1,0))))))</f>
        <v>5</v>
      </c>
      <c r="Z28" s="241">
        <f t="shared" si="7"/>
        <v>5</v>
      </c>
      <c r="AA28" s="248">
        <f>'Crisis Indicator Data'!Y25</f>
        <v>0</v>
      </c>
      <c r="AB28" s="248">
        <f>'Crisis Indicator Data'!Z25</f>
        <v>1</v>
      </c>
      <c r="AC28" s="248">
        <f>'Crisis Indicator Data'!AA25</f>
        <v>0</v>
      </c>
      <c r="AD28" s="248">
        <f>'Crisis Indicator Data'!AB25</f>
        <v>0</v>
      </c>
      <c r="AE28" s="248">
        <f t="shared" si="8"/>
        <v>1</v>
      </c>
      <c r="AF28" s="248">
        <f>'Crisis Indicator Data'!AC25</f>
        <v>0</v>
      </c>
      <c r="AG28" s="248">
        <f>'Crisis Indicator Data'!AD25</f>
        <v>1</v>
      </c>
      <c r="AH28" s="248">
        <f t="shared" si="9"/>
        <v>1</v>
      </c>
      <c r="AI28" s="248">
        <f>'Crisis Indicator Data'!AE25</f>
        <v>0</v>
      </c>
      <c r="AJ28" s="248">
        <f>'Crisis Indicator Data'!AF25</f>
        <v>0</v>
      </c>
      <c r="AK28" s="248">
        <f>'Crisis Indicator Data'!AG25</f>
        <v>1</v>
      </c>
      <c r="AL28" s="248">
        <f t="shared" si="10"/>
        <v>1</v>
      </c>
      <c r="AM28" s="241">
        <f t="shared" si="11"/>
        <v>1</v>
      </c>
      <c r="AN28" s="241">
        <f t="shared" si="12"/>
        <v>3</v>
      </c>
    </row>
    <row r="29" spans="1:40" ht="13.5" customHeight="1" x14ac:dyDescent="0.25">
      <c r="A29" s="144" t="str">
        <f>'Crisis Indicator Data'!A26</f>
        <v>Mixed migration in Djibouti</v>
      </c>
      <c r="B29" s="145" t="str">
        <f>'Crisis Indicator Data'!B26</f>
        <v>Displacement</v>
      </c>
      <c r="C29" s="145" t="str">
        <f>'Crisis Indicator Data'!C26</f>
        <v>DJI002</v>
      </c>
      <c r="D29" s="145" t="str">
        <f>'Crisis Indicator Data'!D26</f>
        <v>Djibouti</v>
      </c>
      <c r="E29" s="146" t="str">
        <f>'Crisis Indicator Data'!E26</f>
        <v>DJI</v>
      </c>
      <c r="F29" s="241">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2.9</v>
      </c>
      <c r="G29" s="241">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3.1</v>
      </c>
      <c r="H29" s="241">
        <f t="shared" si="0"/>
        <v>3</v>
      </c>
      <c r="I29" s="241">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2.8</v>
      </c>
      <c r="J29" s="241">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241">
        <f t="shared" si="1"/>
        <v>1.4</v>
      </c>
      <c r="L29" s="241" t="str">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x</v>
      </c>
      <c r="M29" s="241">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241">
        <f t="shared" si="2"/>
        <v>2.1</v>
      </c>
      <c r="O29" s="241">
        <f t="shared" si="3"/>
        <v>2.1666666666666665</v>
      </c>
      <c r="P29" s="241">
        <f>IF(LEN(E29)&gt;3,VLOOKUP(C29,'Regional Crises'!$B$1:$R$69,12,FALSE),VLOOKUP(E29,'Country Indicator Data'!$B$4:$I$300,8,FALSE))</f>
        <v>3</v>
      </c>
      <c r="Q29" s="241">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1.4</v>
      </c>
      <c r="R29" s="241">
        <f t="shared" si="4"/>
        <v>2.2000000000000002</v>
      </c>
      <c r="S29" s="241">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3.5</v>
      </c>
      <c r="T29" s="241">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3.4</v>
      </c>
      <c r="U29" s="241">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3.5</v>
      </c>
      <c r="V29" s="241">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3.8</v>
      </c>
      <c r="W29" s="241">
        <f t="shared" si="5"/>
        <v>3.6</v>
      </c>
      <c r="X29" s="241">
        <f t="shared" si="6"/>
        <v>2.7</v>
      </c>
      <c r="Y29" s="248">
        <f>IF('Core Indicators'!FC26="x","x",IF('Core Indicators'!FC26&gt;=5,5,IF('Core Indicators'!FC26&gt;=4,4,IF('Core Indicators'!FC26&gt;=3,3,IF('Core Indicators'!FC26&gt;=2,2,IF('Core Indicators'!FC26&gt;=1,1,0))))))</f>
        <v>1</v>
      </c>
      <c r="Z29" s="241">
        <f t="shared" si="7"/>
        <v>1</v>
      </c>
      <c r="AA29" s="248">
        <f>'Crisis Indicator Data'!Y26</f>
        <v>0</v>
      </c>
      <c r="AB29" s="248">
        <f>'Crisis Indicator Data'!Z26</f>
        <v>1</v>
      </c>
      <c r="AC29" s="248">
        <f>'Crisis Indicator Data'!AA26</f>
        <v>0</v>
      </c>
      <c r="AD29" s="248">
        <f>'Crisis Indicator Data'!AB26</f>
        <v>0</v>
      </c>
      <c r="AE29" s="248">
        <f t="shared" si="8"/>
        <v>1</v>
      </c>
      <c r="AF29" s="248">
        <f>'Crisis Indicator Data'!AC26</f>
        <v>0</v>
      </c>
      <c r="AG29" s="248">
        <f>'Crisis Indicator Data'!AD26</f>
        <v>1</v>
      </c>
      <c r="AH29" s="248">
        <f t="shared" si="9"/>
        <v>1</v>
      </c>
      <c r="AI29" s="248">
        <f>'Crisis Indicator Data'!AE26</f>
        <v>0</v>
      </c>
      <c r="AJ29" s="248">
        <f>'Crisis Indicator Data'!AF26</f>
        <v>0</v>
      </c>
      <c r="AK29" s="248">
        <f>'Crisis Indicator Data'!AG26</f>
        <v>1</v>
      </c>
      <c r="AL29" s="248">
        <f t="shared" si="10"/>
        <v>1</v>
      </c>
      <c r="AM29" s="241">
        <f t="shared" si="11"/>
        <v>1</v>
      </c>
      <c r="AN29" s="241">
        <f t="shared" si="12"/>
        <v>1</v>
      </c>
    </row>
    <row r="30" spans="1:40" ht="13.5" customHeight="1" x14ac:dyDescent="0.25">
      <c r="A30" s="144" t="str">
        <f>'Crisis Indicator Data'!A27</f>
        <v>Drought in Djibouti</v>
      </c>
      <c r="B30" s="145" t="str">
        <f>'Crisis Indicator Data'!B27</f>
        <v>Drought</v>
      </c>
      <c r="C30" s="145" t="str">
        <f>'Crisis Indicator Data'!C27</f>
        <v>DJI003</v>
      </c>
      <c r="D30" s="145" t="str">
        <f>'Crisis Indicator Data'!D27</f>
        <v>Djibouti</v>
      </c>
      <c r="E30" s="146" t="str">
        <f>'Crisis Indicator Data'!E27</f>
        <v>DJI</v>
      </c>
      <c r="F30" s="241">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2.9</v>
      </c>
      <c r="G30" s="241">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3.1</v>
      </c>
      <c r="H30" s="241">
        <f t="shared" si="0"/>
        <v>3</v>
      </c>
      <c r="I30" s="241">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2.8</v>
      </c>
      <c r="J30" s="241">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v>
      </c>
      <c r="K30" s="241">
        <f t="shared" si="1"/>
        <v>1.4</v>
      </c>
      <c r="L30" s="241" t="str">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x</v>
      </c>
      <c r="M30" s="241">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241">
        <f t="shared" si="2"/>
        <v>2.1</v>
      </c>
      <c r="O30" s="241">
        <f t="shared" si="3"/>
        <v>2.1666666666666665</v>
      </c>
      <c r="P30" s="241">
        <f>IF(LEN(E30)&gt;3,VLOOKUP(C30,'Regional Crises'!$B$1:$R$69,12,FALSE),VLOOKUP(E30,'Country Indicator Data'!$B$4:$I$300,8,FALSE))</f>
        <v>3</v>
      </c>
      <c r="Q30" s="241">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1.4</v>
      </c>
      <c r="R30" s="241">
        <f t="shared" si="4"/>
        <v>2.2000000000000002</v>
      </c>
      <c r="S30" s="241">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3.5</v>
      </c>
      <c r="T30" s="241">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3.4</v>
      </c>
      <c r="U30" s="241">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3.5</v>
      </c>
      <c r="V30" s="241">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3.8</v>
      </c>
      <c r="W30" s="241">
        <f t="shared" si="5"/>
        <v>3.6</v>
      </c>
      <c r="X30" s="241">
        <f t="shared" si="6"/>
        <v>2.7</v>
      </c>
      <c r="Y30" s="248">
        <f>IF('Core Indicators'!FC27="x","x",IF('Core Indicators'!FC27&gt;=5,5,IF('Core Indicators'!FC27&gt;=4,4,IF('Core Indicators'!FC27&gt;=3,3,IF('Core Indicators'!FC27&gt;=2,2,IF('Core Indicators'!FC27&gt;=1,1,0))))))</f>
        <v>5</v>
      </c>
      <c r="Z30" s="241">
        <f t="shared" si="7"/>
        <v>5</v>
      </c>
      <c r="AA30" s="248">
        <f>'Crisis Indicator Data'!Y27</f>
        <v>0</v>
      </c>
      <c r="AB30" s="248">
        <f>'Crisis Indicator Data'!Z27</f>
        <v>1</v>
      </c>
      <c r="AC30" s="248">
        <f>'Crisis Indicator Data'!AA27</f>
        <v>0</v>
      </c>
      <c r="AD30" s="248">
        <f>'Crisis Indicator Data'!AB27</f>
        <v>0</v>
      </c>
      <c r="AE30" s="248">
        <f t="shared" si="8"/>
        <v>1</v>
      </c>
      <c r="AF30" s="248">
        <f>'Crisis Indicator Data'!AC27</f>
        <v>0</v>
      </c>
      <c r="AG30" s="248">
        <f>'Crisis Indicator Data'!AD27</f>
        <v>0</v>
      </c>
      <c r="AH30" s="248">
        <f t="shared" si="9"/>
        <v>0</v>
      </c>
      <c r="AI30" s="248">
        <f>'Crisis Indicator Data'!AE27</f>
        <v>0</v>
      </c>
      <c r="AJ30" s="248">
        <f>'Crisis Indicator Data'!AF27</f>
        <v>0</v>
      </c>
      <c r="AK30" s="248">
        <f>'Crisis Indicator Data'!AG27</f>
        <v>1</v>
      </c>
      <c r="AL30" s="248">
        <f t="shared" si="10"/>
        <v>1</v>
      </c>
      <c r="AM30" s="241">
        <f t="shared" si="11"/>
        <v>1</v>
      </c>
      <c r="AN30" s="241">
        <f t="shared" si="12"/>
        <v>3</v>
      </c>
    </row>
    <row r="31" spans="1:40" ht="13.5" customHeight="1" x14ac:dyDescent="0.25">
      <c r="A31" s="144" t="str">
        <f>'Crisis Indicator Data'!A28</f>
        <v>Venezuela displacement in Dominican Republic</v>
      </c>
      <c r="B31" s="145" t="str">
        <f>'Crisis Indicator Data'!B28</f>
        <v>Displacement</v>
      </c>
      <c r="C31" s="145" t="str">
        <f>'Crisis Indicator Data'!C28</f>
        <v>DOM002</v>
      </c>
      <c r="D31" s="145" t="str">
        <f>'Crisis Indicator Data'!D28</f>
        <v>Dominican Republic</v>
      </c>
      <c r="E31" s="146" t="str">
        <f>'Crisis Indicator Data'!E28</f>
        <v>DOM</v>
      </c>
      <c r="F31" s="241">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2.5</v>
      </c>
      <c r="G31" s="241">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1.6</v>
      </c>
      <c r="H31" s="241">
        <f t="shared" si="0"/>
        <v>2.0499999999999998</v>
      </c>
      <c r="I31" s="241">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0</v>
      </c>
      <c r="J31" s="241">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0.7</v>
      </c>
      <c r="K31" s="241">
        <f t="shared" si="1"/>
        <v>0.35</v>
      </c>
      <c r="L31" s="241">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3</v>
      </c>
      <c r="M31" s="241">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2.1</v>
      </c>
      <c r="N31" s="241">
        <f t="shared" si="2"/>
        <v>2.5499999999999998</v>
      </c>
      <c r="O31" s="241">
        <f t="shared" si="3"/>
        <v>1.6499999999999997</v>
      </c>
      <c r="P31" s="241">
        <f>IF(LEN(E31)&gt;3,VLOOKUP(C31,'Regional Crises'!$B$1:$R$69,12,FALSE),VLOOKUP(E31,'Country Indicator Data'!$B$4:$I$300,8,FALSE))</f>
        <v>0</v>
      </c>
      <c r="Q31" s="241" t="str">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x</v>
      </c>
      <c r="R31" s="241">
        <f t="shared" si="4"/>
        <v>0</v>
      </c>
      <c r="S31" s="241">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3.6</v>
      </c>
      <c r="T31" s="241">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2.8</v>
      </c>
      <c r="U31" s="241">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2.4</v>
      </c>
      <c r="V31" s="241">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1.7</v>
      </c>
      <c r="W31" s="241">
        <f t="shared" si="5"/>
        <v>2.6</v>
      </c>
      <c r="X31" s="241">
        <f t="shared" si="6"/>
        <v>1.4</v>
      </c>
      <c r="Y31" s="248">
        <f>IF('Core Indicators'!FC28="x","x",IF('Core Indicators'!FC28&gt;=5,5,IF('Core Indicators'!FC28&gt;=4,4,IF('Core Indicators'!FC28&gt;=3,3,IF('Core Indicators'!FC28&gt;=2,2,IF('Core Indicators'!FC28&gt;=1,1,0))))))</f>
        <v>2</v>
      </c>
      <c r="Z31" s="241">
        <f t="shared" si="7"/>
        <v>2</v>
      </c>
      <c r="AA31" s="248">
        <f>'Crisis Indicator Data'!Y28</f>
        <v>0</v>
      </c>
      <c r="AB31" s="248">
        <f>'Crisis Indicator Data'!Z28</f>
        <v>0</v>
      </c>
      <c r="AC31" s="248">
        <f>'Crisis Indicator Data'!AA28</f>
        <v>0</v>
      </c>
      <c r="AD31" s="248">
        <f>'Crisis Indicator Data'!AB28</f>
        <v>0</v>
      </c>
      <c r="AE31" s="248">
        <f t="shared" si="8"/>
        <v>0</v>
      </c>
      <c r="AF31" s="248">
        <f>'Crisis Indicator Data'!AC28</f>
        <v>0</v>
      </c>
      <c r="AG31" s="248">
        <f>'Crisis Indicator Data'!AD28</f>
        <v>0</v>
      </c>
      <c r="AH31" s="248">
        <f t="shared" si="9"/>
        <v>0</v>
      </c>
      <c r="AI31" s="248">
        <f>'Crisis Indicator Data'!AE28</f>
        <v>0</v>
      </c>
      <c r="AJ31" s="248">
        <f>'Crisis Indicator Data'!AF28</f>
        <v>0</v>
      </c>
      <c r="AK31" s="248">
        <f>'Crisis Indicator Data'!AG28</f>
        <v>3</v>
      </c>
      <c r="AL31" s="248">
        <f t="shared" si="10"/>
        <v>3</v>
      </c>
      <c r="AM31" s="241">
        <f t="shared" si="11"/>
        <v>1</v>
      </c>
      <c r="AN31" s="241">
        <f t="shared" si="12"/>
        <v>1.5</v>
      </c>
    </row>
    <row r="32" spans="1:40" ht="13.5" customHeight="1" x14ac:dyDescent="0.25">
      <c r="A32" s="144" t="str">
        <f>'Crisis Indicator Data'!A29</f>
        <v>Mixed migration flows in Algeria</v>
      </c>
      <c r="B32" s="145" t="str">
        <f>'Crisis Indicator Data'!B29</f>
        <v>Displacement</v>
      </c>
      <c r="C32" s="145" t="str">
        <f>'Crisis Indicator Data'!C29</f>
        <v>DZA002</v>
      </c>
      <c r="D32" s="145" t="str">
        <f>'Crisis Indicator Data'!D29</f>
        <v>Algeria</v>
      </c>
      <c r="E32" s="146" t="str">
        <f>'Crisis Indicator Data'!E29</f>
        <v>DZA</v>
      </c>
      <c r="F32" s="241">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3.9</v>
      </c>
      <c r="G32" s="241">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2.7</v>
      </c>
      <c r="H32" s="241">
        <f t="shared" si="0"/>
        <v>3.3</v>
      </c>
      <c r="I32" s="241">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v>
      </c>
      <c r="J32" s="241">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2.7</v>
      </c>
      <c r="K32" s="241">
        <f t="shared" si="1"/>
        <v>2.35</v>
      </c>
      <c r="L32" s="241">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3</v>
      </c>
      <c r="M32" s="241">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0.3</v>
      </c>
      <c r="N32" s="241">
        <f t="shared" si="2"/>
        <v>1.65</v>
      </c>
      <c r="O32" s="241">
        <f t="shared" si="3"/>
        <v>2.4333333333333336</v>
      </c>
      <c r="P32" s="241">
        <f>IF(LEN(E32)&gt;3,VLOOKUP(C32,'Regional Crises'!$B$1:$R$69,12,FALSE),VLOOKUP(E32,'Country Indicator Data'!$B$4:$I$300,8,FALSE))</f>
        <v>3</v>
      </c>
      <c r="Q32" s="241">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3.6</v>
      </c>
      <c r="R32" s="241">
        <f t="shared" si="4"/>
        <v>3.3</v>
      </c>
      <c r="S32" s="241">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3.3</v>
      </c>
      <c r="T32" s="241">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3.3</v>
      </c>
      <c r="U32" s="241">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2.9</v>
      </c>
      <c r="V32" s="241">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3.3</v>
      </c>
      <c r="W32" s="241">
        <f t="shared" si="5"/>
        <v>3.2</v>
      </c>
      <c r="X32" s="241">
        <f t="shared" si="6"/>
        <v>3</v>
      </c>
      <c r="Y32" s="248">
        <f>IF('Core Indicators'!FC29="x","x",IF('Core Indicators'!FC29&gt;=5,5,IF('Core Indicators'!FC29&gt;=4,4,IF('Core Indicators'!FC29&gt;=3,3,IF('Core Indicators'!FC29&gt;=2,2,IF('Core Indicators'!FC29&gt;=1,1,0))))))</f>
        <v>4</v>
      </c>
      <c r="Z32" s="241">
        <f t="shared" si="7"/>
        <v>4</v>
      </c>
      <c r="AA32" s="248">
        <f>'Crisis Indicator Data'!Y29</f>
        <v>2</v>
      </c>
      <c r="AB32" s="248">
        <f>'Crisis Indicator Data'!Z29</f>
        <v>1</v>
      </c>
      <c r="AC32" s="248">
        <f>'Crisis Indicator Data'!AA29</f>
        <v>1</v>
      </c>
      <c r="AD32" s="248">
        <f>'Crisis Indicator Data'!AB29</f>
        <v>0</v>
      </c>
      <c r="AE32" s="248">
        <f t="shared" si="8"/>
        <v>2</v>
      </c>
      <c r="AF32" s="248">
        <f>'Crisis Indicator Data'!AC29</f>
        <v>0</v>
      </c>
      <c r="AG32" s="248">
        <f>'Crisis Indicator Data'!AD29</f>
        <v>1</v>
      </c>
      <c r="AH32" s="248">
        <f t="shared" si="9"/>
        <v>1</v>
      </c>
      <c r="AI32" s="248">
        <f>'Crisis Indicator Data'!AE29</f>
        <v>0</v>
      </c>
      <c r="AJ32" s="248">
        <f>'Crisis Indicator Data'!AF29</f>
        <v>1</v>
      </c>
      <c r="AK32" s="248">
        <f>'Crisis Indicator Data'!AG29</f>
        <v>0</v>
      </c>
      <c r="AL32" s="248">
        <f t="shared" si="10"/>
        <v>1</v>
      </c>
      <c r="AM32" s="241">
        <f t="shared" si="11"/>
        <v>1</v>
      </c>
      <c r="AN32" s="241">
        <f t="shared" si="12"/>
        <v>2.5</v>
      </c>
    </row>
    <row r="33" spans="1:40" ht="13.5" customHeight="1" x14ac:dyDescent="0.25">
      <c r="A33" s="144" t="str">
        <f>'Crisis Indicator Data'!A30</f>
        <v>Sahrawi refugees in Algeria</v>
      </c>
      <c r="B33" s="145" t="str">
        <f>'Crisis Indicator Data'!B30</f>
        <v>Displacement</v>
      </c>
      <c r="C33" s="145" t="str">
        <f>'Crisis Indicator Data'!C30</f>
        <v>DZA003</v>
      </c>
      <c r="D33" s="145" t="str">
        <f>'Crisis Indicator Data'!D30</f>
        <v>Algeria</v>
      </c>
      <c r="E33" s="146" t="str">
        <f>'Crisis Indicator Data'!E30</f>
        <v>DZA</v>
      </c>
      <c r="F33" s="241">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241">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2.7</v>
      </c>
      <c r="H33" s="241">
        <f t="shared" si="0"/>
        <v>3.3</v>
      </c>
      <c r="I33" s="241">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v>
      </c>
      <c r="J33" s="241">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241">
        <f t="shared" si="1"/>
        <v>2.35</v>
      </c>
      <c r="L33" s="241">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241">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0.3</v>
      </c>
      <c r="N33" s="241">
        <f t="shared" si="2"/>
        <v>1.65</v>
      </c>
      <c r="O33" s="241">
        <f t="shared" si="3"/>
        <v>2.4333333333333336</v>
      </c>
      <c r="P33" s="241">
        <f>IF(LEN(E33)&gt;3,VLOOKUP(C33,'Regional Crises'!$B$1:$R$69,12,FALSE),VLOOKUP(E33,'Country Indicator Data'!$B$4:$I$300,8,FALSE))</f>
        <v>3</v>
      </c>
      <c r="Q33" s="241">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3.6</v>
      </c>
      <c r="R33" s="241">
        <f t="shared" si="4"/>
        <v>3.3</v>
      </c>
      <c r="S33" s="241">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3.3</v>
      </c>
      <c r="T33" s="241">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3.3</v>
      </c>
      <c r="U33" s="241">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2.9</v>
      </c>
      <c r="V33" s="241">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3.3</v>
      </c>
      <c r="W33" s="241">
        <f t="shared" si="5"/>
        <v>3.2</v>
      </c>
      <c r="X33" s="241">
        <f t="shared" si="6"/>
        <v>3</v>
      </c>
      <c r="Y33" s="248">
        <f>IF('Core Indicators'!FC30="x","x",IF('Core Indicators'!FC30&gt;=5,5,IF('Core Indicators'!FC30&gt;=4,4,IF('Core Indicators'!FC30&gt;=3,3,IF('Core Indicators'!FC30&gt;=2,2,IF('Core Indicators'!FC30&gt;=1,1,0))))))</f>
        <v>2</v>
      </c>
      <c r="Z33" s="241">
        <f t="shared" si="7"/>
        <v>2</v>
      </c>
      <c r="AA33" s="248">
        <f>'Crisis Indicator Data'!Y30</f>
        <v>2</v>
      </c>
      <c r="AB33" s="248">
        <f>'Crisis Indicator Data'!Z30</f>
        <v>2</v>
      </c>
      <c r="AC33" s="248">
        <f>'Crisis Indicator Data'!AA30</f>
        <v>2</v>
      </c>
      <c r="AD33" s="248">
        <f>'Crisis Indicator Data'!AB30</f>
        <v>0</v>
      </c>
      <c r="AE33" s="248">
        <f t="shared" si="8"/>
        <v>3</v>
      </c>
      <c r="AF33" s="248">
        <f>'Crisis Indicator Data'!AC30</f>
        <v>0</v>
      </c>
      <c r="AG33" s="248">
        <f>'Crisis Indicator Data'!AD30</f>
        <v>2</v>
      </c>
      <c r="AH33" s="248">
        <f t="shared" si="9"/>
        <v>2</v>
      </c>
      <c r="AI33" s="248">
        <f>'Crisis Indicator Data'!AE30</f>
        <v>0</v>
      </c>
      <c r="AJ33" s="248">
        <f>'Crisis Indicator Data'!AF30</f>
        <v>1</v>
      </c>
      <c r="AK33" s="248">
        <f>'Crisis Indicator Data'!AG30</f>
        <v>0</v>
      </c>
      <c r="AL33" s="248">
        <f t="shared" si="10"/>
        <v>1</v>
      </c>
      <c r="AM33" s="241">
        <f t="shared" si="11"/>
        <v>2</v>
      </c>
      <c r="AN33" s="241">
        <f t="shared" si="12"/>
        <v>2</v>
      </c>
    </row>
    <row r="34" spans="1:40" ht="13.5" customHeight="1" x14ac:dyDescent="0.25">
      <c r="A34" s="144" t="str">
        <f>'Crisis Indicator Data'!A31</f>
        <v>Multiple crises in Algeria</v>
      </c>
      <c r="B34" s="145" t="str">
        <f>'Crisis Indicator Data'!B31</f>
        <v>Displacement</v>
      </c>
      <c r="C34" s="145" t="str">
        <f>'Crisis Indicator Data'!C31</f>
        <v>DZA004</v>
      </c>
      <c r="D34" s="145" t="str">
        <f>'Crisis Indicator Data'!D31</f>
        <v>Algeria</v>
      </c>
      <c r="E34" s="146" t="str">
        <f>'Crisis Indicator Data'!E31</f>
        <v>DZA</v>
      </c>
      <c r="F34" s="241">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241">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2.7</v>
      </c>
      <c r="H34" s="241">
        <f t="shared" si="0"/>
        <v>3.3</v>
      </c>
      <c r="I34" s="241">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v>
      </c>
      <c r="J34" s="241">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241">
        <f t="shared" si="1"/>
        <v>2.35</v>
      </c>
      <c r="L34" s="241">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v>
      </c>
      <c r="M34" s="241">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0.3</v>
      </c>
      <c r="N34" s="241">
        <f t="shared" si="2"/>
        <v>1.65</v>
      </c>
      <c r="O34" s="241">
        <f t="shared" si="3"/>
        <v>2.4333333333333336</v>
      </c>
      <c r="P34" s="241">
        <f>IF(LEN(E34)&gt;3,VLOOKUP(C34,'Regional Crises'!$B$1:$R$69,12,FALSE),VLOOKUP(E34,'Country Indicator Data'!$B$4:$I$300,8,FALSE))</f>
        <v>3</v>
      </c>
      <c r="Q34" s="241">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3.6</v>
      </c>
      <c r="R34" s="241">
        <f t="shared" si="4"/>
        <v>3.3</v>
      </c>
      <c r="S34" s="241">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3.3</v>
      </c>
      <c r="T34" s="241">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3.3</v>
      </c>
      <c r="U34" s="241">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2.9</v>
      </c>
      <c r="V34" s="241">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3.3</v>
      </c>
      <c r="W34" s="241">
        <f t="shared" si="5"/>
        <v>3.2</v>
      </c>
      <c r="X34" s="241">
        <f t="shared" si="6"/>
        <v>3</v>
      </c>
      <c r="Y34" s="248">
        <f>IF('Core Indicators'!FC31="x","x",IF('Core Indicators'!FC31&gt;=5,5,IF('Core Indicators'!FC31&gt;=4,4,IF('Core Indicators'!FC31&gt;=3,3,IF('Core Indicators'!FC31&gt;=2,2,IF('Core Indicators'!FC31&gt;=1,1,0))))))</f>
        <v>3</v>
      </c>
      <c r="Z34" s="241">
        <f t="shared" si="7"/>
        <v>3</v>
      </c>
      <c r="AA34" s="248">
        <f>'Crisis Indicator Data'!Y31</f>
        <v>2</v>
      </c>
      <c r="AB34" s="248">
        <f>'Crisis Indicator Data'!Z31</f>
        <v>2</v>
      </c>
      <c r="AC34" s="248">
        <f>'Crisis Indicator Data'!AA31</f>
        <v>2</v>
      </c>
      <c r="AD34" s="248">
        <f>'Crisis Indicator Data'!AB31</f>
        <v>0</v>
      </c>
      <c r="AE34" s="248">
        <f t="shared" si="8"/>
        <v>3</v>
      </c>
      <c r="AF34" s="248">
        <f>'Crisis Indicator Data'!AC31</f>
        <v>0</v>
      </c>
      <c r="AG34" s="248">
        <f>'Crisis Indicator Data'!AD31</f>
        <v>2</v>
      </c>
      <c r="AH34" s="248">
        <f t="shared" si="9"/>
        <v>2</v>
      </c>
      <c r="AI34" s="248">
        <f>'Crisis Indicator Data'!AE31</f>
        <v>0</v>
      </c>
      <c r="AJ34" s="248">
        <f>'Crisis Indicator Data'!AF31</f>
        <v>1</v>
      </c>
      <c r="AK34" s="248">
        <f>'Crisis Indicator Data'!AG31</f>
        <v>0</v>
      </c>
      <c r="AL34" s="248">
        <f t="shared" si="10"/>
        <v>1</v>
      </c>
      <c r="AM34" s="241">
        <f t="shared" si="11"/>
        <v>2</v>
      </c>
      <c r="AN34" s="241">
        <f t="shared" si="12"/>
        <v>2.5</v>
      </c>
    </row>
    <row r="35" spans="1:40" ht="13.5" customHeight="1" x14ac:dyDescent="0.25">
      <c r="A35" s="144" t="str">
        <f>'Crisis Indicator Data'!A32</f>
        <v>Venezuela displacement in Ecuador</v>
      </c>
      <c r="B35" s="145" t="str">
        <f>'Crisis Indicator Data'!B32</f>
        <v>Displacement</v>
      </c>
      <c r="C35" s="145" t="str">
        <f>'Crisis Indicator Data'!C32</f>
        <v>ECU002</v>
      </c>
      <c r="D35" s="145" t="str">
        <f>'Crisis Indicator Data'!D32</f>
        <v>Ecuador</v>
      </c>
      <c r="E35" s="146" t="str">
        <f>'Crisis Indicator Data'!E32</f>
        <v>ECU</v>
      </c>
      <c r="F35" s="241">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1.8</v>
      </c>
      <c r="G35" s="241">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1.4</v>
      </c>
      <c r="H35" s="241">
        <f t="shared" si="0"/>
        <v>1.6</v>
      </c>
      <c r="I35" s="241">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1.6</v>
      </c>
      <c r="J35" s="241">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3.1</v>
      </c>
      <c r="K35" s="241">
        <f t="shared" si="1"/>
        <v>2.35</v>
      </c>
      <c r="L35" s="241">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2.6</v>
      </c>
      <c r="M35" s="241">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2.6</v>
      </c>
      <c r="N35" s="241">
        <f t="shared" si="2"/>
        <v>2.6</v>
      </c>
      <c r="O35" s="241">
        <f t="shared" si="3"/>
        <v>2.1833333333333336</v>
      </c>
      <c r="P35" s="241">
        <f>IF(LEN(E35)&gt;3,VLOOKUP(C35,'Regional Crises'!$B$1:$R$69,12,FALSE),VLOOKUP(E35,'Country Indicator Data'!$B$4:$I$300,8,FALSE))</f>
        <v>3</v>
      </c>
      <c r="Q35" s="241">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1.4</v>
      </c>
      <c r="R35" s="241">
        <f t="shared" si="4"/>
        <v>2.2000000000000002</v>
      </c>
      <c r="S35" s="241">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3.1</v>
      </c>
      <c r="T35" s="241">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3.1</v>
      </c>
      <c r="U35" s="241">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1.8</v>
      </c>
      <c r="V35" s="241">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1.8</v>
      </c>
      <c r="W35" s="241">
        <f t="shared" si="5"/>
        <v>2.5</v>
      </c>
      <c r="X35" s="241">
        <f t="shared" si="6"/>
        <v>2.2999999999999998</v>
      </c>
      <c r="Y35" s="248">
        <f>IF('Core Indicators'!FC32="x","x",IF('Core Indicators'!FC32&gt;=5,5,IF('Core Indicators'!FC32&gt;=4,4,IF('Core Indicators'!FC32&gt;=3,3,IF('Core Indicators'!FC32&gt;=2,2,IF('Core Indicators'!FC32&gt;=1,1,0))))))</f>
        <v>3</v>
      </c>
      <c r="Z35" s="241">
        <f t="shared" si="7"/>
        <v>3</v>
      </c>
      <c r="AA35" s="248">
        <f>'Crisis Indicator Data'!Y32</f>
        <v>0</v>
      </c>
      <c r="AB35" s="248">
        <f>'Crisis Indicator Data'!Z32</f>
        <v>0</v>
      </c>
      <c r="AC35" s="248">
        <f>'Crisis Indicator Data'!AA32</f>
        <v>0</v>
      </c>
      <c r="AD35" s="248">
        <f>'Crisis Indicator Data'!AB32</f>
        <v>0</v>
      </c>
      <c r="AE35" s="248">
        <f t="shared" si="8"/>
        <v>0</v>
      </c>
      <c r="AF35" s="248">
        <f>'Crisis Indicator Data'!AC32</f>
        <v>0</v>
      </c>
      <c r="AG35" s="248">
        <f>'Crisis Indicator Data'!AD32</f>
        <v>1</v>
      </c>
      <c r="AH35" s="248">
        <f t="shared" si="9"/>
        <v>1</v>
      </c>
      <c r="AI35" s="248">
        <f>'Crisis Indicator Data'!AE32</f>
        <v>1</v>
      </c>
      <c r="AJ35" s="248">
        <f>'Crisis Indicator Data'!AF32</f>
        <v>1</v>
      </c>
      <c r="AK35" s="248">
        <f>'Crisis Indicator Data'!AG32</f>
        <v>3</v>
      </c>
      <c r="AL35" s="248">
        <f t="shared" si="10"/>
        <v>4</v>
      </c>
      <c r="AM35" s="241">
        <f t="shared" si="11"/>
        <v>2</v>
      </c>
      <c r="AN35" s="241">
        <f t="shared" si="12"/>
        <v>2.5</v>
      </c>
    </row>
    <row r="36" spans="1:40" ht="13.5" customHeight="1" x14ac:dyDescent="0.25">
      <c r="A36" s="144" t="str">
        <f>'Crisis Indicator Data'!A33</f>
        <v>Syrian Refugee Crisis in Egypt</v>
      </c>
      <c r="B36" s="145" t="str">
        <f>'Crisis Indicator Data'!B33</f>
        <v>Displacement</v>
      </c>
      <c r="C36" s="145" t="str">
        <f>'Crisis Indicator Data'!C33</f>
        <v>EGY002</v>
      </c>
      <c r="D36" s="145" t="str">
        <f>'Crisis Indicator Data'!D33</f>
        <v>Egypt</v>
      </c>
      <c r="E36" s="146" t="str">
        <f>'Crisis Indicator Data'!E33</f>
        <v>EGY</v>
      </c>
      <c r="F36" s="241">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241">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3.3</v>
      </c>
      <c r="H36" s="241">
        <f t="shared" si="0"/>
        <v>3.5999999999999996</v>
      </c>
      <c r="I36" s="241">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0.8</v>
      </c>
      <c r="J36" s="241">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0.9</v>
      </c>
      <c r="K36" s="241">
        <f t="shared" si="1"/>
        <v>0.85000000000000009</v>
      </c>
      <c r="L36" s="241">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241">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0.8</v>
      </c>
      <c r="N36" s="241">
        <f t="shared" si="2"/>
        <v>1.9</v>
      </c>
      <c r="O36" s="241">
        <f t="shared" si="3"/>
        <v>2.1166666666666667</v>
      </c>
      <c r="P36" s="241">
        <f>IF(LEN(E36)&gt;3,VLOOKUP(C36,'Regional Crises'!$B$1:$R$69,12,FALSE),VLOOKUP(E36,'Country Indicator Data'!$B$4:$I$300,8,FALSE))</f>
        <v>3</v>
      </c>
      <c r="Q36" s="241">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2.9</v>
      </c>
      <c r="R36" s="241">
        <f t="shared" si="4"/>
        <v>2.95</v>
      </c>
      <c r="S36" s="241">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3.3</v>
      </c>
      <c r="T36" s="241">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2.9</v>
      </c>
      <c r="U36" s="241">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3.5</v>
      </c>
      <c r="V36" s="241">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4</v>
      </c>
      <c r="W36" s="241">
        <f t="shared" si="5"/>
        <v>3.4</v>
      </c>
      <c r="X36" s="241">
        <f t="shared" si="6"/>
        <v>2.8</v>
      </c>
      <c r="Y36" s="248">
        <f>IF('Core Indicators'!FC33="x","x",IF('Core Indicators'!FC33&gt;=5,5,IF('Core Indicators'!FC33&gt;=4,4,IF('Core Indicators'!FC33&gt;=3,3,IF('Core Indicators'!FC33&gt;=2,2,IF('Core Indicators'!FC33&gt;=1,1,0))))))</f>
        <v>2</v>
      </c>
      <c r="Z36" s="241">
        <f t="shared" si="7"/>
        <v>2</v>
      </c>
      <c r="AA36" s="248">
        <f>'Crisis Indicator Data'!Y33</f>
        <v>0</v>
      </c>
      <c r="AB36" s="248">
        <f>'Crisis Indicator Data'!Z33</f>
        <v>0</v>
      </c>
      <c r="AC36" s="248">
        <f>'Crisis Indicator Data'!AA33</f>
        <v>0</v>
      </c>
      <c r="AD36" s="248">
        <f>'Crisis Indicator Data'!AB33</f>
        <v>0</v>
      </c>
      <c r="AE36" s="248">
        <f t="shared" si="8"/>
        <v>0</v>
      </c>
      <c r="AF36" s="248">
        <f>'Crisis Indicator Data'!AC33</f>
        <v>0</v>
      </c>
      <c r="AG36" s="248">
        <f>'Crisis Indicator Data'!AD33</f>
        <v>0</v>
      </c>
      <c r="AH36" s="248">
        <f t="shared" si="9"/>
        <v>0</v>
      </c>
      <c r="AI36" s="248">
        <f>'Crisis Indicator Data'!AE33</f>
        <v>0</v>
      </c>
      <c r="AJ36" s="248">
        <f>'Crisis Indicator Data'!AF33</f>
        <v>3</v>
      </c>
      <c r="AK36" s="248">
        <f>'Crisis Indicator Data'!AG33</f>
        <v>0</v>
      </c>
      <c r="AL36" s="248">
        <f t="shared" si="10"/>
        <v>3</v>
      </c>
      <c r="AM36" s="241">
        <f t="shared" si="11"/>
        <v>1</v>
      </c>
      <c r="AN36" s="241">
        <f t="shared" si="12"/>
        <v>1.5</v>
      </c>
    </row>
    <row r="37" spans="1:40" ht="13.5" customHeight="1" x14ac:dyDescent="0.25">
      <c r="A37" s="144" t="str">
        <f>'Crisis Indicator Data'!A34</f>
        <v>Complex crisis in Eritrea</v>
      </c>
      <c r="B37" s="145" t="str">
        <f>'Crisis Indicator Data'!B34</f>
        <v>Socio-political,Displacement</v>
      </c>
      <c r="C37" s="145" t="str">
        <f>'Crisis Indicator Data'!C34</f>
        <v>ERI001</v>
      </c>
      <c r="D37" s="145" t="str">
        <f>'Crisis Indicator Data'!D34</f>
        <v>Eritrea</v>
      </c>
      <c r="E37" s="146" t="str">
        <f>'Crisis Indicator Data'!E34</f>
        <v>ERI</v>
      </c>
      <c r="F37" s="241">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5</v>
      </c>
      <c r="G37" s="241">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3.9</v>
      </c>
      <c r="H37" s="241">
        <f t="shared" si="0"/>
        <v>4.45</v>
      </c>
      <c r="I37" s="241">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3.1</v>
      </c>
      <c r="J37" s="241">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v>
      </c>
      <c r="K37" s="241">
        <f t="shared" si="1"/>
        <v>1.55</v>
      </c>
      <c r="L37" s="241" t="str">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x</v>
      </c>
      <c r="M37" s="241" t="str">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x</v>
      </c>
      <c r="N37" s="241" t="str">
        <f t="shared" si="2"/>
        <v>x</v>
      </c>
      <c r="O37" s="241">
        <f t="shared" si="3"/>
        <v>3</v>
      </c>
      <c r="P37" s="241">
        <f>IF(LEN(E37)&gt;3,VLOOKUP(C37,'Regional Crises'!$B$1:$R$69,12,FALSE),VLOOKUP(E37,'Country Indicator Data'!$B$4:$I$300,8,FALSE))</f>
        <v>5</v>
      </c>
      <c r="Q37" s="241">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0</v>
      </c>
      <c r="R37" s="241">
        <f t="shared" si="4"/>
        <v>2.5</v>
      </c>
      <c r="S37" s="241">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3.9</v>
      </c>
      <c r="T37" s="241">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4.0999999999999996</v>
      </c>
      <c r="U37" s="241">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4.4000000000000004</v>
      </c>
      <c r="V37" s="241">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4.9000000000000004</v>
      </c>
      <c r="W37" s="241">
        <f t="shared" si="5"/>
        <v>4.3</v>
      </c>
      <c r="X37" s="241">
        <f t="shared" si="6"/>
        <v>3.3</v>
      </c>
      <c r="Y37" s="248">
        <f>IF('Core Indicators'!FC34="x","x",IF('Core Indicators'!FC34&gt;=5,5,IF('Core Indicators'!FC34&gt;=4,4,IF('Core Indicators'!FC34&gt;=3,3,IF('Core Indicators'!FC34&gt;=2,2,IF('Core Indicators'!FC34&gt;=1,1,0))))))</f>
        <v>5</v>
      </c>
      <c r="Z37" s="241">
        <f t="shared" si="7"/>
        <v>5</v>
      </c>
      <c r="AA37" s="248">
        <f>'Crisis Indicator Data'!Y34</f>
        <v>3</v>
      </c>
      <c r="AB37" s="248">
        <f>'Crisis Indicator Data'!Z34</f>
        <v>1</v>
      </c>
      <c r="AC37" s="248">
        <f>'Crisis Indicator Data'!AA34</f>
        <v>2</v>
      </c>
      <c r="AD37" s="248">
        <f>'Crisis Indicator Data'!AB34</f>
        <v>0</v>
      </c>
      <c r="AE37" s="248">
        <f t="shared" si="8"/>
        <v>3</v>
      </c>
      <c r="AF37" s="248">
        <f>'Crisis Indicator Data'!AC34</f>
        <v>2</v>
      </c>
      <c r="AG37" s="248">
        <f>'Crisis Indicator Data'!AD34</f>
        <v>2</v>
      </c>
      <c r="AH37" s="248">
        <f t="shared" si="9"/>
        <v>4</v>
      </c>
      <c r="AI37" s="248">
        <f>'Crisis Indicator Data'!AE34</f>
        <v>0</v>
      </c>
      <c r="AJ37" s="248">
        <f>'Crisis Indicator Data'!AF34</f>
        <v>2</v>
      </c>
      <c r="AK37" s="248">
        <f>'Crisis Indicator Data'!AG34</f>
        <v>3</v>
      </c>
      <c r="AL37" s="248">
        <f t="shared" si="10"/>
        <v>4</v>
      </c>
      <c r="AM37" s="241">
        <f t="shared" si="11"/>
        <v>5</v>
      </c>
      <c r="AN37" s="241">
        <f t="shared" si="12"/>
        <v>5</v>
      </c>
    </row>
    <row r="38" spans="1:40" ht="13.5" customHeight="1" x14ac:dyDescent="0.25">
      <c r="A38" s="144" t="str">
        <f>'Crisis Indicator Data'!A35</f>
        <v>Mixed migration flows in spain</v>
      </c>
      <c r="B38" s="145" t="str">
        <f>'Crisis Indicator Data'!B35</f>
        <v>Displacement</v>
      </c>
      <c r="C38" s="145" t="str">
        <f>'Crisis Indicator Data'!C35</f>
        <v>ESP002</v>
      </c>
      <c r="D38" s="145" t="str">
        <f>'Crisis Indicator Data'!D35</f>
        <v>Spain</v>
      </c>
      <c r="E38" s="146" t="str">
        <f>'Crisis Indicator Data'!E35</f>
        <v>ESP</v>
      </c>
      <c r="F38" s="241">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1.1000000000000001</v>
      </c>
      <c r="G38" s="241" t="str">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x</v>
      </c>
      <c r="H38" s="241">
        <f t="shared" ref="H38:H69" si="13">IF(AND(F38="x",G38="x"),"x",AVERAGE(F38,G38))</f>
        <v>1.1000000000000001</v>
      </c>
      <c r="I38" s="241">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2.5</v>
      </c>
      <c r="J38" s="241">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3</v>
      </c>
      <c r="K38" s="241">
        <f t="shared" ref="K38:K69" si="14">IF(AND(I38="x",J38="x"),"x",AVERAGE(I38,J38))</f>
        <v>2.75</v>
      </c>
      <c r="L38" s="241">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0.5</v>
      </c>
      <c r="M38" s="241">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1.2</v>
      </c>
      <c r="N38" s="241">
        <f t="shared" ref="N38:N69" si="15">IF(AND(L38="x",M38="x"),"x",AVERAGE(L38,M38))</f>
        <v>0.85</v>
      </c>
      <c r="O38" s="241">
        <f t="shared" ref="O38:O69" si="16">AVERAGE(H38,K38,N38)</f>
        <v>1.5666666666666667</v>
      </c>
      <c r="P38" s="241">
        <f>IF(LEN(E38)&gt;3,VLOOKUP(C38,'Regional Crises'!$B$1:$R$69,12,FALSE),VLOOKUP(E38,'Country Indicator Data'!$B$4:$I$300,8,FALSE))</f>
        <v>1</v>
      </c>
      <c r="Q38" s="241">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3.1</v>
      </c>
      <c r="R38" s="241">
        <f t="shared" ref="R38:R69" si="17">AVERAGE(P38:Q38)</f>
        <v>2.0499999999999998</v>
      </c>
      <c r="S38" s="241">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1.9</v>
      </c>
      <c r="T38" s="241">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1.5</v>
      </c>
      <c r="U38" s="241" t="str">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x</v>
      </c>
      <c r="V38" s="241">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0.4</v>
      </c>
      <c r="W38" s="241">
        <f t="shared" ref="W38:W69" si="18">IF(AND(S38="x",V38="x"),"x",ROUND(AVERAGE(S38,V38,T38,U38),1))</f>
        <v>1.3</v>
      </c>
      <c r="X38" s="241">
        <f t="shared" ref="X38:X69" si="19">ROUND(AVERAGE(O38,W38,R38),1)</f>
        <v>1.6</v>
      </c>
      <c r="Y38" s="248">
        <f>IF('Core Indicators'!FC35="x","x",IF('Core Indicators'!FC35&gt;=5,5,IF('Core Indicators'!FC35&gt;=4,4,IF('Core Indicators'!FC35&gt;=3,3,IF('Core Indicators'!FC35&gt;=2,2,IF('Core Indicators'!FC35&gt;=1,1,0))))))</f>
        <v>3</v>
      </c>
      <c r="Z38" s="241">
        <f t="shared" ref="Z38:Z69" si="20">Y38</f>
        <v>3</v>
      </c>
      <c r="AA38" s="248">
        <f>'Crisis Indicator Data'!Y35</f>
        <v>0</v>
      </c>
      <c r="AB38" s="248">
        <f>'Crisis Indicator Data'!Z35</f>
        <v>0</v>
      </c>
      <c r="AC38" s="248">
        <f>'Crisis Indicator Data'!AA35</f>
        <v>0</v>
      </c>
      <c r="AD38" s="248">
        <f>'Crisis Indicator Data'!AB35</f>
        <v>0</v>
      </c>
      <c r="AE38" s="248">
        <f t="shared" ref="AE38:AE69" si="21">IF(SUM(AA38:AD38)=0,0,IF(SUM(AA38,AB38,AC38,AD38)&lt;2,1,IF(SUM(AA38:AD38)&lt;6,2,IF(SUM(AA38:AD38)&lt;8,3,IF(SUM(AA38:AD38)&lt;10,4,5)))))</f>
        <v>0</v>
      </c>
      <c r="AF38" s="248">
        <f>'Crisis Indicator Data'!AC35</f>
        <v>0</v>
      </c>
      <c r="AG38" s="248">
        <f>'Crisis Indicator Data'!AD35</f>
        <v>0</v>
      </c>
      <c r="AH38" s="248">
        <f t="shared" ref="AH38:AH69" si="22">IF(SUM(AF38:AG38)=0,0,IF(SUM(AF38,AG38)=1,1,IF(SUM(AF38:AG38)&lt;3,2,IF(SUM(AF38:AG38)&lt;4,3,IF(SUM(AF38:AG38)&lt;5,4,5)))))</f>
        <v>0</v>
      </c>
      <c r="AI38" s="248">
        <f>'Crisis Indicator Data'!AE35</f>
        <v>0</v>
      </c>
      <c r="AJ38" s="248">
        <f>'Crisis Indicator Data'!AF35</f>
        <v>0</v>
      </c>
      <c r="AK38" s="248">
        <f>'Crisis Indicator Data'!AG35</f>
        <v>1</v>
      </c>
      <c r="AL38" s="248">
        <f t="shared" ref="AL38:AL69" si="23">IF(SUM(AI38:AK38)=0,0,IF(SUM(AI38:AK38)=1,1,IF(SUM(AI38:AK38)&lt;3,2,IF(SUM(AI38:AK38)&lt;5,3,IF(SUM(AI38:AK38)&lt;7,4,5)))))</f>
        <v>1</v>
      </c>
      <c r="AM38" s="241">
        <f t="shared" ref="AM38:AM69" si="24">IF(AA38=3,5,ROUND(AVERAGE(AE38,AH38,AL38),0))</f>
        <v>0</v>
      </c>
      <c r="AN38" s="241">
        <f t="shared" ref="AN38:AN69" si="25">IF(AND(Z38="x",AM38="x"),"x",ROUND(AVERAGE(Z38,AM38),1))</f>
        <v>1.5</v>
      </c>
    </row>
    <row r="39" spans="1:40" ht="13.5" customHeight="1" x14ac:dyDescent="0.25">
      <c r="A39" s="144" t="str">
        <f>'Crisis Indicator Data'!A36</f>
        <v>Complex crisis in Ethiopia</v>
      </c>
      <c r="B39" s="145" t="str">
        <f>'Crisis Indicator Data'!B36</f>
        <v>Displacement,Floods,Conflict</v>
      </c>
      <c r="C39" s="145" t="str">
        <f>'Crisis Indicator Data'!C36</f>
        <v>ETH001</v>
      </c>
      <c r="D39" s="145" t="str">
        <f>'Crisis Indicator Data'!D36</f>
        <v>Ethiopia</v>
      </c>
      <c r="E39" s="146" t="str">
        <f>'Crisis Indicator Data'!E36</f>
        <v>ETH</v>
      </c>
      <c r="F39" s="241">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241">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v>
      </c>
      <c r="H39" s="241">
        <f t="shared" si="13"/>
        <v>3.45</v>
      </c>
      <c r="I39" s="241">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3.8</v>
      </c>
      <c r="J39" s="241">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241">
        <f t="shared" si="14"/>
        <v>3.25</v>
      </c>
      <c r="L39" s="241">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3.4</v>
      </c>
      <c r="M39" s="241">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1.3</v>
      </c>
      <c r="N39" s="241">
        <f t="shared" si="15"/>
        <v>2.35</v>
      </c>
      <c r="O39" s="241">
        <f t="shared" si="16"/>
        <v>3.0166666666666671</v>
      </c>
      <c r="P39" s="241">
        <f>IF(LEN(E39)&gt;3,VLOOKUP(C39,'Regional Crises'!$B$1:$R$69,12,FALSE),VLOOKUP(E39,'Country Indicator Data'!$B$4:$I$300,8,FALSE))</f>
        <v>5</v>
      </c>
      <c r="Q39" s="241">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4.7</v>
      </c>
      <c r="R39" s="241">
        <f t="shared" si="17"/>
        <v>4.8499999999999996</v>
      </c>
      <c r="S39" s="241">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3.2</v>
      </c>
      <c r="T39" s="241">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v>
      </c>
      <c r="U39" s="241">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3.4</v>
      </c>
      <c r="V39" s="241">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3.8</v>
      </c>
      <c r="W39" s="241">
        <f t="shared" si="18"/>
        <v>3.4</v>
      </c>
      <c r="X39" s="241">
        <f t="shared" si="19"/>
        <v>3.8</v>
      </c>
      <c r="Y39" s="248">
        <f>IF('Core Indicators'!FC36="x","x",IF('Core Indicators'!FC36&gt;=5,5,IF('Core Indicators'!FC36&gt;=4,4,IF('Core Indicators'!FC36&gt;=3,3,IF('Core Indicators'!FC36&gt;=2,2,IF('Core Indicators'!FC36&gt;=1,1,0))))))</f>
        <v>4</v>
      </c>
      <c r="Z39" s="241">
        <f t="shared" si="20"/>
        <v>4</v>
      </c>
      <c r="AA39" s="248">
        <f>'Crisis Indicator Data'!Y36</f>
        <v>1</v>
      </c>
      <c r="AB39" s="248">
        <f>'Crisis Indicator Data'!Z36</f>
        <v>2</v>
      </c>
      <c r="AC39" s="248">
        <f>'Crisis Indicator Data'!AA36</f>
        <v>3</v>
      </c>
      <c r="AD39" s="248">
        <f>'Crisis Indicator Data'!AB36</f>
        <v>2</v>
      </c>
      <c r="AE39" s="248">
        <f t="shared" si="21"/>
        <v>4</v>
      </c>
      <c r="AF39" s="248">
        <f>'Crisis Indicator Data'!AC36</f>
        <v>3</v>
      </c>
      <c r="AG39" s="248">
        <f>'Crisis Indicator Data'!AD36</f>
        <v>3</v>
      </c>
      <c r="AH39" s="248">
        <f t="shared" si="22"/>
        <v>5</v>
      </c>
      <c r="AI39" s="248">
        <f>'Crisis Indicator Data'!AE36</f>
        <v>3</v>
      </c>
      <c r="AJ39" s="248">
        <f>'Crisis Indicator Data'!AF36</f>
        <v>3</v>
      </c>
      <c r="AK39" s="248">
        <f>'Crisis Indicator Data'!AG36</f>
        <v>3</v>
      </c>
      <c r="AL39" s="248">
        <f t="shared" si="23"/>
        <v>5</v>
      </c>
      <c r="AM39" s="241">
        <f t="shared" si="24"/>
        <v>5</v>
      </c>
      <c r="AN39" s="241">
        <f t="shared" si="25"/>
        <v>4.5</v>
      </c>
    </row>
    <row r="40" spans="1:40" ht="13.5" customHeight="1" x14ac:dyDescent="0.25">
      <c r="A40" s="144" t="str">
        <f>'Crisis Indicator Data'!A37</f>
        <v>International Displacement</v>
      </c>
      <c r="B40" s="145" t="str">
        <f>'Crisis Indicator Data'!B37</f>
        <v>Displacement</v>
      </c>
      <c r="C40" s="145" t="str">
        <f>'Crisis Indicator Data'!C37</f>
        <v>ETH003</v>
      </c>
      <c r="D40" s="145" t="str">
        <f>'Crisis Indicator Data'!D37</f>
        <v>Ethiopia</v>
      </c>
      <c r="E40" s="146" t="str">
        <f>'Crisis Indicator Data'!E37</f>
        <v>ETH</v>
      </c>
      <c r="F40" s="241">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241">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v>
      </c>
      <c r="H40" s="241">
        <f t="shared" si="13"/>
        <v>3.45</v>
      </c>
      <c r="I40" s="241">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3.8</v>
      </c>
      <c r="J40" s="241">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241">
        <f t="shared" si="14"/>
        <v>3.25</v>
      </c>
      <c r="L40" s="241">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3.4</v>
      </c>
      <c r="M40" s="241">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1.3</v>
      </c>
      <c r="N40" s="241">
        <f t="shared" si="15"/>
        <v>2.35</v>
      </c>
      <c r="O40" s="241">
        <f t="shared" si="16"/>
        <v>3.0166666666666671</v>
      </c>
      <c r="P40" s="241">
        <f>IF(LEN(E40)&gt;3,VLOOKUP(C40,'Regional Crises'!$B$1:$R$69,12,FALSE),VLOOKUP(E40,'Country Indicator Data'!$B$4:$I$300,8,FALSE))</f>
        <v>5</v>
      </c>
      <c r="Q40" s="241">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4.7</v>
      </c>
      <c r="R40" s="241">
        <f t="shared" si="17"/>
        <v>4.8499999999999996</v>
      </c>
      <c r="S40" s="241">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3.2</v>
      </c>
      <c r="T40" s="241">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v>
      </c>
      <c r="U40" s="241">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241">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3.8</v>
      </c>
      <c r="W40" s="241">
        <f t="shared" si="18"/>
        <v>3.4</v>
      </c>
      <c r="X40" s="241">
        <f t="shared" si="19"/>
        <v>3.8</v>
      </c>
      <c r="Y40" s="248">
        <f>IF('Core Indicators'!FC37="x","x",IF('Core Indicators'!FC37&gt;=5,5,IF('Core Indicators'!FC37&gt;=4,4,IF('Core Indicators'!FC37&gt;=3,3,IF('Core Indicators'!FC37&gt;=2,2,IF('Core Indicators'!FC37&gt;=1,1,0))))))</f>
        <v>3</v>
      </c>
      <c r="Z40" s="241">
        <f t="shared" si="20"/>
        <v>3</v>
      </c>
      <c r="AA40" s="248">
        <f>'Crisis Indicator Data'!Y37</f>
        <v>2</v>
      </c>
      <c r="AB40" s="248">
        <f>'Crisis Indicator Data'!Z37</f>
        <v>2</v>
      </c>
      <c r="AC40" s="248">
        <f>'Crisis Indicator Data'!AA37</f>
        <v>2</v>
      </c>
      <c r="AD40" s="248">
        <f>'Crisis Indicator Data'!AB37</f>
        <v>2</v>
      </c>
      <c r="AE40" s="248">
        <f t="shared" si="21"/>
        <v>4</v>
      </c>
      <c r="AF40" s="248">
        <f>'Crisis Indicator Data'!AC37</f>
        <v>0</v>
      </c>
      <c r="AG40" s="248">
        <f>'Crisis Indicator Data'!AD37</f>
        <v>3</v>
      </c>
      <c r="AH40" s="248">
        <f t="shared" si="22"/>
        <v>3</v>
      </c>
      <c r="AI40" s="248">
        <f>'Crisis Indicator Data'!AE37</f>
        <v>3</v>
      </c>
      <c r="AJ40" s="248">
        <f>'Crisis Indicator Data'!AF37</f>
        <v>3</v>
      </c>
      <c r="AK40" s="248">
        <f>'Crisis Indicator Data'!AG37</f>
        <v>3</v>
      </c>
      <c r="AL40" s="248">
        <f t="shared" si="23"/>
        <v>5</v>
      </c>
      <c r="AM40" s="241">
        <f t="shared" si="24"/>
        <v>4</v>
      </c>
      <c r="AN40" s="241">
        <f t="shared" si="25"/>
        <v>3.5</v>
      </c>
    </row>
    <row r="41" spans="1:40" ht="13.5" customHeight="1" x14ac:dyDescent="0.25">
      <c r="A41" s="144" t="str">
        <f>'Crisis Indicator Data'!A38</f>
        <v>Northern Ethiopia Conflict</v>
      </c>
      <c r="B41" s="145" t="str">
        <f>'Crisis Indicator Data'!B38</f>
        <v>Conflict,Displacement</v>
      </c>
      <c r="C41" s="145" t="str">
        <f>'Crisis Indicator Data'!C38</f>
        <v>ETH004</v>
      </c>
      <c r="D41" s="145" t="str">
        <f>'Crisis Indicator Data'!D38</f>
        <v>Ethiopia</v>
      </c>
      <c r="E41" s="146" t="str">
        <f>'Crisis Indicator Data'!E38</f>
        <v>ETH</v>
      </c>
      <c r="F41" s="241">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241">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241">
        <f t="shared" si="13"/>
        <v>3.45</v>
      </c>
      <c r="I41" s="241">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241">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241">
        <f t="shared" si="14"/>
        <v>3.25</v>
      </c>
      <c r="L41" s="241">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241">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241">
        <f t="shared" si="15"/>
        <v>2.35</v>
      </c>
      <c r="O41" s="241">
        <f t="shared" si="16"/>
        <v>3.0166666666666671</v>
      </c>
      <c r="P41" s="241">
        <f>IF(LEN(E41)&gt;3,VLOOKUP(C41,'Regional Crises'!$B$1:$R$69,12,FALSE),VLOOKUP(E41,'Country Indicator Data'!$B$4:$I$300,8,FALSE))</f>
        <v>5</v>
      </c>
      <c r="Q41" s="241">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4.7</v>
      </c>
      <c r="R41" s="241">
        <f t="shared" si="17"/>
        <v>4.8499999999999996</v>
      </c>
      <c r="S41" s="241">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241">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241">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241">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241">
        <f t="shared" si="18"/>
        <v>3.4</v>
      </c>
      <c r="X41" s="241">
        <f t="shared" si="19"/>
        <v>3.8</v>
      </c>
      <c r="Y41" s="248">
        <f>IF('Core Indicators'!FC38="x","x",IF('Core Indicators'!FC38&gt;=5,5,IF('Core Indicators'!FC38&gt;=4,4,IF('Core Indicators'!FC38&gt;=3,3,IF('Core Indicators'!FC38&gt;=2,2,IF('Core Indicators'!FC38&gt;=1,1,0))))))</f>
        <v>4</v>
      </c>
      <c r="Z41" s="241">
        <f t="shared" si="20"/>
        <v>4</v>
      </c>
      <c r="AA41" s="248">
        <f>'Crisis Indicator Data'!Y38</f>
        <v>2</v>
      </c>
      <c r="AB41" s="248">
        <f>'Crisis Indicator Data'!Z38</f>
        <v>3</v>
      </c>
      <c r="AC41" s="248">
        <f>'Crisis Indicator Data'!AA38</f>
        <v>3</v>
      </c>
      <c r="AD41" s="248">
        <f>'Crisis Indicator Data'!AB38</f>
        <v>2</v>
      </c>
      <c r="AE41" s="248">
        <f t="shared" si="21"/>
        <v>5</v>
      </c>
      <c r="AF41" s="248">
        <f>'Crisis Indicator Data'!AC38</f>
        <v>2</v>
      </c>
      <c r="AG41" s="248">
        <f>'Crisis Indicator Data'!AD38</f>
        <v>3</v>
      </c>
      <c r="AH41" s="248">
        <f t="shared" si="22"/>
        <v>5</v>
      </c>
      <c r="AI41" s="248">
        <f>'Crisis Indicator Data'!AE38</f>
        <v>3</v>
      </c>
      <c r="AJ41" s="248">
        <f>'Crisis Indicator Data'!AF38</f>
        <v>3</v>
      </c>
      <c r="AK41" s="248">
        <f>'Crisis Indicator Data'!AG38</f>
        <v>3</v>
      </c>
      <c r="AL41" s="248">
        <f t="shared" si="23"/>
        <v>5</v>
      </c>
      <c r="AM41" s="241">
        <f t="shared" si="24"/>
        <v>5</v>
      </c>
      <c r="AN41" s="241">
        <f t="shared" si="25"/>
        <v>4.5</v>
      </c>
    </row>
    <row r="42" spans="1:40" ht="13.5" customHeight="1" x14ac:dyDescent="0.25">
      <c r="A42" s="144" t="str">
        <f>'Crisis Indicator Data'!A39</f>
        <v>Drought in Ethiopia</v>
      </c>
      <c r="B42" s="145" t="str">
        <f>'Crisis Indicator Data'!B39</f>
        <v>Drought</v>
      </c>
      <c r="C42" s="145" t="str">
        <f>'Crisis Indicator Data'!C39</f>
        <v>ETH005</v>
      </c>
      <c r="D42" s="145" t="str">
        <f>'Crisis Indicator Data'!D39</f>
        <v>Ethiopia</v>
      </c>
      <c r="E42" s="146" t="str">
        <f>'Crisis Indicator Data'!E39</f>
        <v>ETH</v>
      </c>
      <c r="F42" s="241">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241">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3</v>
      </c>
      <c r="H42" s="241">
        <f t="shared" si="13"/>
        <v>3.45</v>
      </c>
      <c r="I42" s="241">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3.8</v>
      </c>
      <c r="J42" s="241">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241">
        <f t="shared" si="14"/>
        <v>3.25</v>
      </c>
      <c r="L42" s="241">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3.4</v>
      </c>
      <c r="M42" s="241">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1.3</v>
      </c>
      <c r="N42" s="241">
        <f t="shared" si="15"/>
        <v>2.35</v>
      </c>
      <c r="O42" s="241">
        <f t="shared" si="16"/>
        <v>3.0166666666666671</v>
      </c>
      <c r="P42" s="241">
        <f>IF(LEN(E42)&gt;3,VLOOKUP(C42,'Regional Crises'!$B$1:$R$69,12,FALSE),VLOOKUP(E42,'Country Indicator Data'!$B$4:$I$300,8,FALSE))</f>
        <v>5</v>
      </c>
      <c r="Q42" s="241">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4.7</v>
      </c>
      <c r="R42" s="241">
        <f t="shared" si="17"/>
        <v>4.8499999999999996</v>
      </c>
      <c r="S42" s="241">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3.2</v>
      </c>
      <c r="T42" s="241">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v>
      </c>
      <c r="U42" s="241">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3.4</v>
      </c>
      <c r="V42" s="241">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3.8</v>
      </c>
      <c r="W42" s="241">
        <f t="shared" si="18"/>
        <v>3.4</v>
      </c>
      <c r="X42" s="241">
        <f t="shared" si="19"/>
        <v>3.8</v>
      </c>
      <c r="Y42" s="248">
        <f>IF('Core Indicators'!FC39="x","x",IF('Core Indicators'!FC39&gt;=5,5,IF('Core Indicators'!FC39&gt;=4,4,IF('Core Indicators'!FC39&gt;=3,3,IF('Core Indicators'!FC39&gt;=2,2,IF('Core Indicators'!FC39&gt;=1,1,0))))))</f>
        <v>3</v>
      </c>
      <c r="Z42" s="241">
        <f t="shared" si="20"/>
        <v>3</v>
      </c>
      <c r="AA42" s="248">
        <f>'Crisis Indicator Data'!Y39</f>
        <v>2</v>
      </c>
      <c r="AB42" s="248">
        <f>'Crisis Indicator Data'!Z39</f>
        <v>2</v>
      </c>
      <c r="AC42" s="248">
        <f>'Crisis Indicator Data'!AA39</f>
        <v>2</v>
      </c>
      <c r="AD42" s="248">
        <f>'Crisis Indicator Data'!AB39</f>
        <v>2</v>
      </c>
      <c r="AE42" s="248">
        <f t="shared" si="21"/>
        <v>4</v>
      </c>
      <c r="AF42" s="248">
        <f>'Crisis Indicator Data'!AC39</f>
        <v>1</v>
      </c>
      <c r="AG42" s="248">
        <f>'Crisis Indicator Data'!AD39</f>
        <v>1</v>
      </c>
      <c r="AH42" s="248">
        <f t="shared" si="22"/>
        <v>2</v>
      </c>
      <c r="AI42" s="248">
        <f>'Crisis Indicator Data'!AE39</f>
        <v>3</v>
      </c>
      <c r="AJ42" s="248">
        <f>'Crisis Indicator Data'!AF39</f>
        <v>3</v>
      </c>
      <c r="AK42" s="248">
        <f>'Crisis Indicator Data'!AG39</f>
        <v>3</v>
      </c>
      <c r="AL42" s="248">
        <f t="shared" si="23"/>
        <v>5</v>
      </c>
      <c r="AM42" s="241">
        <f t="shared" si="24"/>
        <v>4</v>
      </c>
      <c r="AN42" s="241">
        <f t="shared" si="25"/>
        <v>3.5</v>
      </c>
    </row>
    <row r="43" spans="1:40" ht="13.5" customHeight="1" x14ac:dyDescent="0.25">
      <c r="A43" s="144" t="str">
        <f>'Crisis Indicator Data'!A40</f>
        <v xml:space="preserve">Flood crisis in Gambia </v>
      </c>
      <c r="B43" s="145" t="str">
        <f>'Crisis Indicator Data'!B40</f>
        <v>Floods</v>
      </c>
      <c r="C43" s="145" t="str">
        <f>'Crisis Indicator Data'!C40</f>
        <v>GMB002</v>
      </c>
      <c r="D43" s="145" t="str">
        <f>'Crisis Indicator Data'!D40</f>
        <v>Gambia</v>
      </c>
      <c r="E43" s="146" t="str">
        <f>'Crisis Indicator Data'!E40</f>
        <v>GMB</v>
      </c>
      <c r="F43" s="241">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2.1</v>
      </c>
      <c r="G43" s="241">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1.6</v>
      </c>
      <c r="H43" s="241">
        <f t="shared" si="13"/>
        <v>1.85</v>
      </c>
      <c r="I43" s="241">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3.9</v>
      </c>
      <c r="J43" s="241">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0</v>
      </c>
      <c r="K43" s="241">
        <f t="shared" si="14"/>
        <v>1.95</v>
      </c>
      <c r="L43" s="241">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4.0999999999999996</v>
      </c>
      <c r="M43" s="241">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1.4</v>
      </c>
      <c r="N43" s="241">
        <f t="shared" si="15"/>
        <v>2.75</v>
      </c>
      <c r="O43" s="241">
        <f t="shared" si="16"/>
        <v>2.1833333333333331</v>
      </c>
      <c r="P43" s="241">
        <f>IF(LEN(E43)&gt;3,VLOOKUP(C43,'Regional Crises'!$B$1:$R$69,12,FALSE),VLOOKUP(E43,'Country Indicator Data'!$B$4:$I$300,8,FALSE))</f>
        <v>3</v>
      </c>
      <c r="Q43" s="241">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1.5</v>
      </c>
      <c r="R43" s="241">
        <f t="shared" si="17"/>
        <v>2.25</v>
      </c>
      <c r="S43" s="241">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3.2</v>
      </c>
      <c r="T43" s="241">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2.9</v>
      </c>
      <c r="U43" s="241">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2.2999999999999998</v>
      </c>
      <c r="V43" s="241">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2.7</v>
      </c>
      <c r="W43" s="241">
        <f t="shared" si="18"/>
        <v>2.8</v>
      </c>
      <c r="X43" s="241">
        <f t="shared" si="19"/>
        <v>2.4</v>
      </c>
      <c r="Y43" s="248">
        <f>IF('Core Indicators'!FC40="x","x",IF('Core Indicators'!FC40&gt;=5,5,IF('Core Indicators'!FC40&gt;=4,4,IF('Core Indicators'!FC40&gt;=3,3,IF('Core Indicators'!FC40&gt;=2,2,IF('Core Indicators'!FC40&gt;=1,1,0))))))</f>
        <v>2</v>
      </c>
      <c r="Z43" s="241">
        <f t="shared" si="20"/>
        <v>2</v>
      </c>
      <c r="AA43" s="248">
        <f>'Crisis Indicator Data'!Y40</f>
        <v>0</v>
      </c>
      <c r="AB43" s="248">
        <f>'Crisis Indicator Data'!Z40</f>
        <v>0</v>
      </c>
      <c r="AC43" s="248">
        <f>'Crisis Indicator Data'!AA40</f>
        <v>0</v>
      </c>
      <c r="AD43" s="248">
        <f>'Crisis Indicator Data'!AB40</f>
        <v>0</v>
      </c>
      <c r="AE43" s="248">
        <f t="shared" si="21"/>
        <v>0</v>
      </c>
      <c r="AF43" s="248">
        <f>'Crisis Indicator Data'!AC40</f>
        <v>0</v>
      </c>
      <c r="AG43" s="248">
        <f>'Crisis Indicator Data'!AD40</f>
        <v>0</v>
      </c>
      <c r="AH43" s="248">
        <f t="shared" si="22"/>
        <v>0</v>
      </c>
      <c r="AI43" s="248">
        <f>'Crisis Indicator Data'!AE40</f>
        <v>0</v>
      </c>
      <c r="AJ43" s="248">
        <f>'Crisis Indicator Data'!AF40</f>
        <v>0</v>
      </c>
      <c r="AK43" s="248">
        <f>'Crisis Indicator Data'!AG40</f>
        <v>0</v>
      </c>
      <c r="AL43" s="248">
        <f t="shared" si="23"/>
        <v>0</v>
      </c>
      <c r="AM43" s="241">
        <f t="shared" si="24"/>
        <v>0</v>
      </c>
      <c r="AN43" s="241">
        <f t="shared" si="25"/>
        <v>1</v>
      </c>
    </row>
    <row r="44" spans="1:40" ht="13.5" customHeight="1" x14ac:dyDescent="0.25">
      <c r="A44" s="144" t="str">
        <f>'Crisis Indicator Data'!A41</f>
        <v>Mixed migration flows in Greece</v>
      </c>
      <c r="B44" s="145" t="str">
        <f>'Crisis Indicator Data'!B41</f>
        <v>Displacement</v>
      </c>
      <c r="C44" s="145" t="str">
        <f>'Crisis Indicator Data'!C41</f>
        <v>GRC002</v>
      </c>
      <c r="D44" s="145" t="str">
        <f>'Crisis Indicator Data'!D41</f>
        <v>Greece</v>
      </c>
      <c r="E44" s="146" t="str">
        <f>'Crisis Indicator Data'!E41</f>
        <v>GRC</v>
      </c>
      <c r="F44" s="241">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1.8</v>
      </c>
      <c r="G44" s="241" t="str">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x</v>
      </c>
      <c r="H44" s="241">
        <f t="shared" si="13"/>
        <v>1.8</v>
      </c>
      <c r="I44" s="241">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0.4</v>
      </c>
      <c r="J44" s="241">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0.3</v>
      </c>
      <c r="K44" s="241">
        <f t="shared" si="14"/>
        <v>0.35</v>
      </c>
      <c r="L44" s="241">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0.8</v>
      </c>
      <c r="M44" s="241">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v>
      </c>
      <c r="N44" s="241">
        <f t="shared" si="15"/>
        <v>0.9</v>
      </c>
      <c r="O44" s="241">
        <f t="shared" si="16"/>
        <v>1.0166666666666666</v>
      </c>
      <c r="P44" s="241">
        <f>IF(LEN(E44)&gt;3,VLOOKUP(C44,'Regional Crises'!$B$1:$R$69,12,FALSE),VLOOKUP(E44,'Country Indicator Data'!$B$4:$I$300,8,FALSE))</f>
        <v>3</v>
      </c>
      <c r="Q44" s="241">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0.4</v>
      </c>
      <c r="R44" s="241">
        <f t="shared" si="17"/>
        <v>1.7</v>
      </c>
      <c r="S44" s="241">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2.6</v>
      </c>
      <c r="T44" s="241">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2.2999999999999998</v>
      </c>
      <c r="U44" s="241" t="str">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x</v>
      </c>
      <c r="V44" s="241">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0.6</v>
      </c>
      <c r="W44" s="241">
        <f t="shared" si="18"/>
        <v>1.8</v>
      </c>
      <c r="X44" s="241">
        <f t="shared" si="19"/>
        <v>1.5</v>
      </c>
      <c r="Y44" s="248">
        <f>IF('Core Indicators'!FC41="x","x",IF('Core Indicators'!FC41&gt;=5,5,IF('Core Indicators'!FC41&gt;=4,4,IF('Core Indicators'!FC41&gt;=3,3,IF('Core Indicators'!FC41&gt;=2,2,IF('Core Indicators'!FC41&gt;=1,1,0))))))</f>
        <v>2</v>
      </c>
      <c r="Z44" s="241">
        <f t="shared" si="20"/>
        <v>2</v>
      </c>
      <c r="AA44" s="248">
        <f>'Crisis Indicator Data'!Y41</f>
        <v>1</v>
      </c>
      <c r="AB44" s="248">
        <f>'Crisis Indicator Data'!Z41</f>
        <v>0</v>
      </c>
      <c r="AC44" s="248">
        <f>'Crisis Indicator Data'!AA41</f>
        <v>1</v>
      </c>
      <c r="AD44" s="248">
        <f>'Crisis Indicator Data'!AB41</f>
        <v>0</v>
      </c>
      <c r="AE44" s="248">
        <f t="shared" si="21"/>
        <v>2</v>
      </c>
      <c r="AF44" s="248">
        <f>'Crisis Indicator Data'!AC41</f>
        <v>2</v>
      </c>
      <c r="AG44" s="248">
        <f>'Crisis Indicator Data'!AD41</f>
        <v>0</v>
      </c>
      <c r="AH44" s="248">
        <f t="shared" si="22"/>
        <v>2</v>
      </c>
      <c r="AI44" s="248">
        <f>'Crisis Indicator Data'!AE41</f>
        <v>0</v>
      </c>
      <c r="AJ44" s="248">
        <f>'Crisis Indicator Data'!AF41</f>
        <v>0</v>
      </c>
      <c r="AK44" s="248">
        <f>'Crisis Indicator Data'!AG41</f>
        <v>0</v>
      </c>
      <c r="AL44" s="248">
        <f t="shared" si="23"/>
        <v>0</v>
      </c>
      <c r="AM44" s="241">
        <f t="shared" si="24"/>
        <v>1</v>
      </c>
      <c r="AN44" s="241">
        <f t="shared" si="25"/>
        <v>1.5</v>
      </c>
    </row>
    <row r="45" spans="1:40" ht="13.5" customHeight="1" x14ac:dyDescent="0.25">
      <c r="A45" s="144" t="str">
        <f>'Crisis Indicator Data'!A42</f>
        <v>Complex crisis in Guatemala</v>
      </c>
      <c r="B45" s="145" t="str">
        <f>'Crisis Indicator Data'!B42</f>
        <v>Violence,Socio-political,Other seasonal event</v>
      </c>
      <c r="C45" s="145" t="str">
        <f>'Crisis Indicator Data'!C42</f>
        <v>GTM001</v>
      </c>
      <c r="D45" s="145" t="str">
        <f>'Crisis Indicator Data'!D42</f>
        <v>Guatemala</v>
      </c>
      <c r="E45" s="146" t="str">
        <f>'Crisis Indicator Data'!E42</f>
        <v>GTM</v>
      </c>
      <c r="F45" s="241">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1.1000000000000001</v>
      </c>
      <c r="G45" s="241">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v>
      </c>
      <c r="H45" s="241">
        <f t="shared" si="13"/>
        <v>2.0499999999999998</v>
      </c>
      <c r="I45" s="241">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2.5</v>
      </c>
      <c r="J45" s="241">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3.9</v>
      </c>
      <c r="K45" s="241">
        <f t="shared" si="14"/>
        <v>3.2</v>
      </c>
      <c r="L45" s="241">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3.3</v>
      </c>
      <c r="M45" s="241">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2.9</v>
      </c>
      <c r="N45" s="241">
        <f t="shared" si="15"/>
        <v>3.0999999999999996</v>
      </c>
      <c r="O45" s="241">
        <f t="shared" si="16"/>
        <v>2.7833333333333332</v>
      </c>
      <c r="P45" s="241">
        <f>IF(LEN(E45)&gt;3,VLOOKUP(C45,'Regional Crises'!$B$1:$R$69,12,FALSE),VLOOKUP(E45,'Country Indicator Data'!$B$4:$I$300,8,FALSE))</f>
        <v>3</v>
      </c>
      <c r="Q45" s="241">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4</v>
      </c>
      <c r="R45" s="241">
        <f t="shared" si="17"/>
        <v>3.5</v>
      </c>
      <c r="S45" s="241">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3.7</v>
      </c>
      <c r="T45" s="241">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3.6</v>
      </c>
      <c r="U45" s="241">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3.4</v>
      </c>
      <c r="V45" s="241">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2.4</v>
      </c>
      <c r="W45" s="241">
        <f t="shared" si="18"/>
        <v>3.3</v>
      </c>
      <c r="X45" s="241">
        <f t="shared" si="19"/>
        <v>3.2</v>
      </c>
      <c r="Y45" s="248">
        <f>IF('Core Indicators'!FC42="x","x",IF('Core Indicators'!FC42&gt;=5,5,IF('Core Indicators'!FC42&gt;=4,4,IF('Core Indicators'!FC42&gt;=3,3,IF('Core Indicators'!FC42&gt;=2,2,IF('Core Indicators'!FC42&gt;=1,1,0))))))</f>
        <v>5</v>
      </c>
      <c r="Z45" s="241">
        <f t="shared" si="20"/>
        <v>5</v>
      </c>
      <c r="AA45" s="248">
        <f>'Crisis Indicator Data'!Y42</f>
        <v>0</v>
      </c>
      <c r="AB45" s="248">
        <f>'Crisis Indicator Data'!Z42</f>
        <v>0</v>
      </c>
      <c r="AC45" s="248">
        <f>'Crisis Indicator Data'!AA42</f>
        <v>0</v>
      </c>
      <c r="AD45" s="248">
        <f>'Crisis Indicator Data'!AB42</f>
        <v>0</v>
      </c>
      <c r="AE45" s="248">
        <f t="shared" si="21"/>
        <v>0</v>
      </c>
      <c r="AF45" s="248">
        <f>'Crisis Indicator Data'!AC42</f>
        <v>0</v>
      </c>
      <c r="AG45" s="248">
        <f>'Crisis Indicator Data'!AD42</f>
        <v>1</v>
      </c>
      <c r="AH45" s="248">
        <f t="shared" si="22"/>
        <v>1</v>
      </c>
      <c r="AI45" s="248">
        <f>'Crisis Indicator Data'!AE42</f>
        <v>1</v>
      </c>
      <c r="AJ45" s="248">
        <f>'Crisis Indicator Data'!AF42</f>
        <v>0</v>
      </c>
      <c r="AK45" s="248">
        <f>'Crisis Indicator Data'!AG42</f>
        <v>3</v>
      </c>
      <c r="AL45" s="248">
        <f t="shared" si="23"/>
        <v>3</v>
      </c>
      <c r="AM45" s="241">
        <f t="shared" si="24"/>
        <v>1</v>
      </c>
      <c r="AN45" s="241">
        <f t="shared" si="25"/>
        <v>3</v>
      </c>
    </row>
    <row r="46" spans="1:40" ht="13.5" customHeight="1" x14ac:dyDescent="0.25">
      <c r="A46" s="144" t="str">
        <f>'Crisis Indicator Data'!A43</f>
        <v>Complex crisis in Honduras</v>
      </c>
      <c r="B46" s="145" t="str">
        <f>'Crisis Indicator Data'!B43</f>
        <v>Violence,Socio-political,Other seasonal event,Cyclone</v>
      </c>
      <c r="C46" s="145" t="str">
        <f>'Crisis Indicator Data'!C43</f>
        <v>HND001</v>
      </c>
      <c r="D46" s="145" t="str">
        <f>'Crisis Indicator Data'!D43</f>
        <v>Honduras</v>
      </c>
      <c r="E46" s="146" t="str">
        <f>'Crisis Indicator Data'!E43</f>
        <v>HND</v>
      </c>
      <c r="F46" s="241">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1.8</v>
      </c>
      <c r="G46" s="241">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2.7</v>
      </c>
      <c r="H46" s="241">
        <f t="shared" si="13"/>
        <v>2.25</v>
      </c>
      <c r="I46" s="241">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0.8</v>
      </c>
      <c r="J46" s="241">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0.7</v>
      </c>
      <c r="K46" s="241">
        <f t="shared" si="14"/>
        <v>0.75</v>
      </c>
      <c r="L46" s="241">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3.2</v>
      </c>
      <c r="M46" s="241">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2.9</v>
      </c>
      <c r="N46" s="241">
        <f t="shared" si="15"/>
        <v>3.05</v>
      </c>
      <c r="O46" s="241">
        <f t="shared" si="16"/>
        <v>2.0166666666666666</v>
      </c>
      <c r="P46" s="241">
        <f>IF(LEN(E46)&gt;3,VLOOKUP(C46,'Regional Crises'!$B$1:$R$69,12,FALSE),VLOOKUP(E46,'Country Indicator Data'!$B$4:$I$300,8,FALSE))</f>
        <v>3</v>
      </c>
      <c r="Q46" s="241">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4</v>
      </c>
      <c r="R46" s="241">
        <f t="shared" si="17"/>
        <v>3.5</v>
      </c>
      <c r="S46" s="241">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3.7</v>
      </c>
      <c r="T46" s="241">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3.5</v>
      </c>
      <c r="U46" s="241">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3.4</v>
      </c>
      <c r="V46" s="241">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2.8</v>
      </c>
      <c r="W46" s="241">
        <f t="shared" si="18"/>
        <v>3.4</v>
      </c>
      <c r="X46" s="241">
        <f t="shared" si="19"/>
        <v>3</v>
      </c>
      <c r="Y46" s="248">
        <f>IF('Core Indicators'!FC43="x","x",IF('Core Indicators'!FC43&gt;=5,5,IF('Core Indicators'!FC43&gt;=4,4,IF('Core Indicators'!FC43&gt;=3,3,IF('Core Indicators'!FC43&gt;=2,2,IF('Core Indicators'!FC43&gt;=1,1,0))))))</f>
        <v>3</v>
      </c>
      <c r="Z46" s="241">
        <f t="shared" si="20"/>
        <v>3</v>
      </c>
      <c r="AA46" s="248">
        <f>'Crisis Indicator Data'!Y43</f>
        <v>0</v>
      </c>
      <c r="AB46" s="248">
        <f>'Crisis Indicator Data'!Z43</f>
        <v>1</v>
      </c>
      <c r="AC46" s="248">
        <f>'Crisis Indicator Data'!AA43</f>
        <v>0</v>
      </c>
      <c r="AD46" s="248">
        <f>'Crisis Indicator Data'!AB43</f>
        <v>0</v>
      </c>
      <c r="AE46" s="248">
        <f t="shared" si="21"/>
        <v>1</v>
      </c>
      <c r="AF46" s="248">
        <f>'Crisis Indicator Data'!AC43</f>
        <v>0</v>
      </c>
      <c r="AG46" s="248">
        <f>'Crisis Indicator Data'!AD43</f>
        <v>2</v>
      </c>
      <c r="AH46" s="248">
        <f t="shared" si="22"/>
        <v>2</v>
      </c>
      <c r="AI46" s="248">
        <f>'Crisis Indicator Data'!AE43</f>
        <v>1</v>
      </c>
      <c r="AJ46" s="248">
        <f>'Crisis Indicator Data'!AF43</f>
        <v>0</v>
      </c>
      <c r="AK46" s="248">
        <f>'Crisis Indicator Data'!AG43</f>
        <v>3</v>
      </c>
      <c r="AL46" s="248">
        <f t="shared" si="23"/>
        <v>3</v>
      </c>
      <c r="AM46" s="241">
        <f t="shared" si="24"/>
        <v>2</v>
      </c>
      <c r="AN46" s="241">
        <f t="shared" si="25"/>
        <v>2.5</v>
      </c>
    </row>
    <row r="47" spans="1:40" ht="13.5" customHeight="1" x14ac:dyDescent="0.25">
      <c r="A47" s="144" t="str">
        <f>'Crisis Indicator Data'!A44</f>
        <v>Complex crisis in Haiti</v>
      </c>
      <c r="B47" s="145" t="str">
        <f>'Crisis Indicator Data'!B44</f>
        <v>Earthquake,Violence,Socio-political,Other seasonal event</v>
      </c>
      <c r="C47" s="145" t="str">
        <f>'Crisis Indicator Data'!C44</f>
        <v>HTI001</v>
      </c>
      <c r="D47" s="145" t="str">
        <f>'Crisis Indicator Data'!D44</f>
        <v>Haiti</v>
      </c>
      <c r="E47" s="146" t="str">
        <f>'Crisis Indicator Data'!E44</f>
        <v>HTI</v>
      </c>
      <c r="F47" s="241">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2.1</v>
      </c>
      <c r="G47" s="241">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2.9</v>
      </c>
      <c r="H47" s="241">
        <f t="shared" si="13"/>
        <v>2.5</v>
      </c>
      <c r="I47" s="241">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v>
      </c>
      <c r="J47" s="241">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v>
      </c>
      <c r="K47" s="241">
        <f t="shared" si="14"/>
        <v>0</v>
      </c>
      <c r="L47" s="241">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4.0999999999999996</v>
      </c>
      <c r="M47" s="241">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2</v>
      </c>
      <c r="N47" s="241">
        <f t="shared" si="15"/>
        <v>3.05</v>
      </c>
      <c r="O47" s="241">
        <f t="shared" si="16"/>
        <v>1.8499999999999999</v>
      </c>
      <c r="P47" s="241">
        <f>IF(LEN(E47)&gt;3,VLOOKUP(C47,'Regional Crises'!$B$1:$R$69,12,FALSE),VLOOKUP(E47,'Country Indicator Data'!$B$4:$I$300,8,FALSE))</f>
        <v>3</v>
      </c>
      <c r="Q47" s="241">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241">
        <f t="shared" si="17"/>
        <v>4</v>
      </c>
      <c r="S47" s="241">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4.0999999999999996</v>
      </c>
      <c r="T47" s="241">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3.5</v>
      </c>
      <c r="U47" s="241">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3.5</v>
      </c>
      <c r="V47" s="241">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3.1</v>
      </c>
      <c r="W47" s="241">
        <f t="shared" si="18"/>
        <v>3.6</v>
      </c>
      <c r="X47" s="241">
        <f t="shared" si="19"/>
        <v>3.2</v>
      </c>
      <c r="Y47" s="248">
        <f>IF('Core Indicators'!FC44="x","x",IF('Core Indicators'!FC44&gt;=5,5,IF('Core Indicators'!FC44&gt;=4,4,IF('Core Indicators'!FC44&gt;=3,3,IF('Core Indicators'!FC44&gt;=2,2,IF('Core Indicators'!FC44&gt;=1,1,0))))))</f>
        <v>5</v>
      </c>
      <c r="Z47" s="241">
        <f t="shared" si="20"/>
        <v>5</v>
      </c>
      <c r="AA47" s="248">
        <f>'Crisis Indicator Data'!Y44</f>
        <v>0</v>
      </c>
      <c r="AB47" s="248">
        <f>'Crisis Indicator Data'!Z44</f>
        <v>2</v>
      </c>
      <c r="AC47" s="248">
        <f>'Crisis Indicator Data'!AA44</f>
        <v>1</v>
      </c>
      <c r="AD47" s="248">
        <f>'Crisis Indicator Data'!AB44</f>
        <v>0</v>
      </c>
      <c r="AE47" s="248">
        <f t="shared" si="21"/>
        <v>2</v>
      </c>
      <c r="AF47" s="248">
        <f>'Crisis Indicator Data'!AC44</f>
        <v>0</v>
      </c>
      <c r="AG47" s="248">
        <f>'Crisis Indicator Data'!AD44</f>
        <v>2</v>
      </c>
      <c r="AH47" s="248">
        <f t="shared" si="22"/>
        <v>2</v>
      </c>
      <c r="AI47" s="248">
        <f>'Crisis Indicator Data'!AE44</f>
        <v>3</v>
      </c>
      <c r="AJ47" s="248">
        <f>'Crisis Indicator Data'!AF44</f>
        <v>0</v>
      </c>
      <c r="AK47" s="248">
        <f>'Crisis Indicator Data'!AG44</f>
        <v>3</v>
      </c>
      <c r="AL47" s="248">
        <f t="shared" si="23"/>
        <v>4</v>
      </c>
      <c r="AM47" s="241">
        <f t="shared" si="24"/>
        <v>3</v>
      </c>
      <c r="AN47" s="241">
        <f t="shared" si="25"/>
        <v>4</v>
      </c>
    </row>
    <row r="48" spans="1:40" ht="13.5" customHeight="1" x14ac:dyDescent="0.25">
      <c r="A48" s="144" t="str">
        <f>'Crisis Indicator Data'!A45</f>
        <v xml:space="preserve">Nippes Earthquake </v>
      </c>
      <c r="B48" s="145" t="str">
        <f>'Crisis Indicator Data'!B45</f>
        <v>Earthquake</v>
      </c>
      <c r="C48" s="145" t="str">
        <f>'Crisis Indicator Data'!C45</f>
        <v>HTI002</v>
      </c>
      <c r="D48" s="145" t="str">
        <f>'Crisis Indicator Data'!D45</f>
        <v>Haiti</v>
      </c>
      <c r="E48" s="146" t="str">
        <f>'Crisis Indicator Data'!E45</f>
        <v>HTI</v>
      </c>
      <c r="F48" s="241">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2.1</v>
      </c>
      <c r="G48" s="241">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2.9</v>
      </c>
      <c r="H48" s="241">
        <f t="shared" si="13"/>
        <v>2.5</v>
      </c>
      <c r="I48" s="241">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v>
      </c>
      <c r="J48" s="241">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v>
      </c>
      <c r="K48" s="241">
        <f t="shared" si="14"/>
        <v>0</v>
      </c>
      <c r="L48" s="241">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4.0999999999999996</v>
      </c>
      <c r="M48" s="241">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2</v>
      </c>
      <c r="N48" s="241">
        <f t="shared" si="15"/>
        <v>3.05</v>
      </c>
      <c r="O48" s="241">
        <f t="shared" si="16"/>
        <v>1.8499999999999999</v>
      </c>
      <c r="P48" s="241">
        <f>IF(LEN(E48)&gt;3,VLOOKUP(C48,'Regional Crises'!$B$1:$R$69,12,FALSE),VLOOKUP(E48,'Country Indicator Data'!$B$4:$I$300,8,FALSE))</f>
        <v>3</v>
      </c>
      <c r="Q48" s="241">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241">
        <f t="shared" si="17"/>
        <v>4</v>
      </c>
      <c r="S48" s="241">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4.0999999999999996</v>
      </c>
      <c r="T48" s="241">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3.5</v>
      </c>
      <c r="U48" s="241">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3.5</v>
      </c>
      <c r="V48" s="241">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3.1</v>
      </c>
      <c r="W48" s="241">
        <f t="shared" si="18"/>
        <v>3.6</v>
      </c>
      <c r="X48" s="241">
        <f t="shared" si="19"/>
        <v>3.2</v>
      </c>
      <c r="Y48" s="248">
        <f>IF('Core Indicators'!FC45="x","x",IF('Core Indicators'!FC45&gt;=5,5,IF('Core Indicators'!FC45&gt;=4,4,IF('Core Indicators'!FC45&gt;=3,3,IF('Core Indicators'!FC45&gt;=2,2,IF('Core Indicators'!FC45&gt;=1,1,0))))))</f>
        <v>3</v>
      </c>
      <c r="Z48" s="241">
        <f t="shared" si="20"/>
        <v>3</v>
      </c>
      <c r="AA48" s="248">
        <f>'Crisis Indicator Data'!Y45</f>
        <v>0</v>
      </c>
      <c r="AB48" s="248">
        <f>'Crisis Indicator Data'!Z45</f>
        <v>2</v>
      </c>
      <c r="AC48" s="248">
        <f>'Crisis Indicator Data'!AA45</f>
        <v>1</v>
      </c>
      <c r="AD48" s="248">
        <f>'Crisis Indicator Data'!AB45</f>
        <v>0</v>
      </c>
      <c r="AE48" s="248">
        <f t="shared" si="21"/>
        <v>2</v>
      </c>
      <c r="AF48" s="248">
        <f>'Crisis Indicator Data'!AC45</f>
        <v>0</v>
      </c>
      <c r="AG48" s="248">
        <f>'Crisis Indicator Data'!AD45</f>
        <v>2</v>
      </c>
      <c r="AH48" s="248">
        <f t="shared" si="22"/>
        <v>2</v>
      </c>
      <c r="AI48" s="248">
        <f>'Crisis Indicator Data'!AE45</f>
        <v>3</v>
      </c>
      <c r="AJ48" s="248">
        <f>'Crisis Indicator Data'!AF45</f>
        <v>0</v>
      </c>
      <c r="AK48" s="248">
        <f>'Crisis Indicator Data'!AG45</f>
        <v>3</v>
      </c>
      <c r="AL48" s="248">
        <f t="shared" si="23"/>
        <v>4</v>
      </c>
      <c r="AM48" s="241">
        <f t="shared" si="24"/>
        <v>3</v>
      </c>
      <c r="AN48" s="241">
        <f t="shared" si="25"/>
        <v>3</v>
      </c>
    </row>
    <row r="49" spans="1:40" ht="13.5" customHeight="1" x14ac:dyDescent="0.25">
      <c r="A49" s="144" t="str">
        <f>'Crisis Indicator Data'!A46</f>
        <v>Displacement from Ukraine conflict in Hungary</v>
      </c>
      <c r="B49" s="145" t="str">
        <f>'Crisis Indicator Data'!B46</f>
        <v>Conflict,Displacement</v>
      </c>
      <c r="C49" s="145" t="str">
        <f>'Crisis Indicator Data'!C46</f>
        <v>HUN002</v>
      </c>
      <c r="D49" s="145" t="str">
        <f>'Crisis Indicator Data'!D46</f>
        <v>Hungary</v>
      </c>
      <c r="E49" s="146" t="str">
        <f>'Crisis Indicator Data'!E46</f>
        <v>HUN</v>
      </c>
      <c r="F49" s="241">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1.1000000000000001</v>
      </c>
      <c r="G49" s="241">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1.6</v>
      </c>
      <c r="H49" s="241">
        <f t="shared" si="13"/>
        <v>1.35</v>
      </c>
      <c r="I49" s="241">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0.9</v>
      </c>
      <c r="J49" s="241">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0.5</v>
      </c>
      <c r="K49" s="241">
        <f t="shared" si="14"/>
        <v>0.7</v>
      </c>
      <c r="L49" s="241">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1.7</v>
      </c>
      <c r="M49" s="241">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0.6</v>
      </c>
      <c r="N49" s="241">
        <f t="shared" si="15"/>
        <v>1.1499999999999999</v>
      </c>
      <c r="O49" s="241">
        <f t="shared" si="16"/>
        <v>1.0666666666666667</v>
      </c>
      <c r="P49" s="241">
        <f>IF(LEN(E49)&gt;3,VLOOKUP(C49,'Regional Crises'!$B$1:$R$69,12,FALSE),VLOOKUP(E49,'Country Indicator Data'!$B$4:$I$300,8,FALSE))</f>
        <v>2</v>
      </c>
      <c r="Q49" s="241">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0</v>
      </c>
      <c r="R49" s="241">
        <f t="shared" si="17"/>
        <v>1</v>
      </c>
      <c r="S49" s="241">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2.8</v>
      </c>
      <c r="T49" s="241">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v>
      </c>
      <c r="U49" s="241">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2.1</v>
      </c>
      <c r="V49" s="241">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1.5</v>
      </c>
      <c r="W49" s="241">
        <f t="shared" si="18"/>
        <v>2.1</v>
      </c>
      <c r="X49" s="241">
        <f t="shared" si="19"/>
        <v>1.4</v>
      </c>
      <c r="Y49" s="248">
        <f>IF('Core Indicators'!FC46="x","x",IF('Core Indicators'!FC46&gt;=5,5,IF('Core Indicators'!FC46&gt;=4,4,IF('Core Indicators'!FC46&gt;=3,3,IF('Core Indicators'!FC46&gt;=2,2,IF('Core Indicators'!FC46&gt;=1,1,0))))))</f>
        <v>2</v>
      </c>
      <c r="Z49" s="241">
        <f t="shared" si="20"/>
        <v>2</v>
      </c>
      <c r="AA49" s="248">
        <f>'Crisis Indicator Data'!Y46</f>
        <v>0</v>
      </c>
      <c r="AB49" s="248">
        <f>'Crisis Indicator Data'!Z46</f>
        <v>0</v>
      </c>
      <c r="AC49" s="248">
        <f>'Crisis Indicator Data'!AA46</f>
        <v>0</v>
      </c>
      <c r="AD49" s="248">
        <f>'Crisis Indicator Data'!AB46</f>
        <v>0</v>
      </c>
      <c r="AE49" s="248">
        <f t="shared" si="21"/>
        <v>0</v>
      </c>
      <c r="AF49" s="248">
        <f>'Crisis Indicator Data'!AC46</f>
        <v>0</v>
      </c>
      <c r="AG49" s="248">
        <f>'Crisis Indicator Data'!AD46</f>
        <v>0</v>
      </c>
      <c r="AH49" s="248">
        <f t="shared" si="22"/>
        <v>0</v>
      </c>
      <c r="AI49" s="248">
        <f>'Crisis Indicator Data'!AE46</f>
        <v>0</v>
      </c>
      <c r="AJ49" s="248">
        <f>'Crisis Indicator Data'!AF46</f>
        <v>0</v>
      </c>
      <c r="AK49" s="248">
        <f>'Crisis Indicator Data'!AG46</f>
        <v>0</v>
      </c>
      <c r="AL49" s="248">
        <f t="shared" si="23"/>
        <v>0</v>
      </c>
      <c r="AM49" s="241">
        <f t="shared" si="24"/>
        <v>0</v>
      </c>
      <c r="AN49" s="241">
        <f t="shared" si="25"/>
        <v>1</v>
      </c>
    </row>
    <row r="50" spans="1:40" ht="13.5" customHeight="1" x14ac:dyDescent="0.25">
      <c r="A50" s="144" t="str">
        <f>'Crisis Indicator Data'!A47</f>
        <v>Papua Conflict</v>
      </c>
      <c r="B50" s="145" t="str">
        <f>'Crisis Indicator Data'!B47</f>
        <v>Socio-political,Violence</v>
      </c>
      <c r="C50" s="145" t="str">
        <f>'Crisis Indicator Data'!C47</f>
        <v>IDN002</v>
      </c>
      <c r="D50" s="145" t="str">
        <f>'Crisis Indicator Data'!D47</f>
        <v>Indonesia</v>
      </c>
      <c r="E50" s="146" t="str">
        <f>'Crisis Indicator Data'!E47</f>
        <v>IDN</v>
      </c>
      <c r="F50" s="241">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3.2</v>
      </c>
      <c r="G50" s="241">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1.8</v>
      </c>
      <c r="H50" s="241">
        <f t="shared" si="13"/>
        <v>2.5</v>
      </c>
      <c r="I50" s="241">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3.9</v>
      </c>
      <c r="J50" s="241">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1.1000000000000001</v>
      </c>
      <c r="K50" s="241">
        <f t="shared" si="14"/>
        <v>2.5</v>
      </c>
      <c r="L50" s="241">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v>
      </c>
      <c r="M50" s="241">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1.7</v>
      </c>
      <c r="N50" s="241">
        <f t="shared" si="15"/>
        <v>2.35</v>
      </c>
      <c r="O50" s="241">
        <f t="shared" si="16"/>
        <v>2.4499999999999997</v>
      </c>
      <c r="P50" s="241">
        <f>IF(LEN(E50)&gt;3,VLOOKUP(C50,'Regional Crises'!$B$1:$R$69,12,FALSE),VLOOKUP(E50,'Country Indicator Data'!$B$4:$I$300,8,FALSE))</f>
        <v>3</v>
      </c>
      <c r="Q50" s="241">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3.7</v>
      </c>
      <c r="R50" s="241">
        <f t="shared" si="17"/>
        <v>3.35</v>
      </c>
      <c r="S50" s="241">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v>
      </c>
      <c r="T50" s="241">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2.8</v>
      </c>
      <c r="U50" s="241">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v>
      </c>
      <c r="V50" s="241">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2</v>
      </c>
      <c r="W50" s="241">
        <f t="shared" si="18"/>
        <v>2.5</v>
      </c>
      <c r="X50" s="241">
        <f t="shared" si="19"/>
        <v>2.8</v>
      </c>
      <c r="Y50" s="248">
        <f>IF('Core Indicators'!FC47="x","x",IF('Core Indicators'!FC47&gt;=5,5,IF('Core Indicators'!FC47&gt;=4,4,IF('Core Indicators'!FC47&gt;=3,3,IF('Core Indicators'!FC47&gt;=2,2,IF('Core Indicators'!FC47&gt;=1,1,0))))))</f>
        <v>4</v>
      </c>
      <c r="Z50" s="241">
        <f t="shared" si="20"/>
        <v>4</v>
      </c>
      <c r="AA50" s="248">
        <f>'Crisis Indicator Data'!Y47</f>
        <v>1</v>
      </c>
      <c r="AB50" s="248">
        <f>'Crisis Indicator Data'!Z47</f>
        <v>2</v>
      </c>
      <c r="AC50" s="248">
        <f>'Crisis Indicator Data'!AA47</f>
        <v>2</v>
      </c>
      <c r="AD50" s="248">
        <f>'Crisis Indicator Data'!AB47</f>
        <v>0</v>
      </c>
      <c r="AE50" s="248">
        <f t="shared" si="21"/>
        <v>2</v>
      </c>
      <c r="AF50" s="248">
        <f>'Crisis Indicator Data'!AC47</f>
        <v>2</v>
      </c>
      <c r="AG50" s="248">
        <f>'Crisis Indicator Data'!AD47</f>
        <v>3</v>
      </c>
      <c r="AH50" s="248">
        <f t="shared" si="22"/>
        <v>5</v>
      </c>
      <c r="AI50" s="248">
        <f>'Crisis Indicator Data'!AE47</f>
        <v>1</v>
      </c>
      <c r="AJ50" s="248">
        <f>'Crisis Indicator Data'!AF47</f>
        <v>0</v>
      </c>
      <c r="AK50" s="248">
        <f>'Crisis Indicator Data'!AG47</f>
        <v>3</v>
      </c>
      <c r="AL50" s="248">
        <f t="shared" si="23"/>
        <v>3</v>
      </c>
      <c r="AM50" s="241">
        <f t="shared" si="24"/>
        <v>3</v>
      </c>
      <c r="AN50" s="241">
        <f t="shared" si="25"/>
        <v>3.5</v>
      </c>
    </row>
    <row r="51" spans="1:40" ht="13.5" customHeight="1" x14ac:dyDescent="0.25">
      <c r="A51" s="144" t="str">
        <f>'Crisis Indicator Data'!A48</f>
        <v>Country Level</v>
      </c>
      <c r="B51" s="145" t="str">
        <f>'Crisis Indicator Data'!B48</f>
        <v>Earthquake,Socio-political,Violence</v>
      </c>
      <c r="C51" s="145" t="str">
        <f>'Crisis Indicator Data'!C48</f>
        <v>IDN007</v>
      </c>
      <c r="D51" s="145" t="str">
        <f>'Crisis Indicator Data'!D48</f>
        <v>Indonesia</v>
      </c>
      <c r="E51" s="146" t="str">
        <f>'Crisis Indicator Data'!E48</f>
        <v>IDN</v>
      </c>
      <c r="F51" s="241">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3.2</v>
      </c>
      <c r="G51" s="241">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1.8</v>
      </c>
      <c r="H51" s="241">
        <f t="shared" si="13"/>
        <v>2.5</v>
      </c>
      <c r="I51" s="241">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3.9</v>
      </c>
      <c r="J51" s="241">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1.1000000000000001</v>
      </c>
      <c r="K51" s="241">
        <f t="shared" si="14"/>
        <v>2.5</v>
      </c>
      <c r="L51" s="241">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v>
      </c>
      <c r="M51" s="241">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1.7</v>
      </c>
      <c r="N51" s="241">
        <f t="shared" si="15"/>
        <v>2.35</v>
      </c>
      <c r="O51" s="241">
        <f t="shared" si="16"/>
        <v>2.4499999999999997</v>
      </c>
      <c r="P51" s="241">
        <f>IF(LEN(E51)&gt;3,VLOOKUP(C51,'Regional Crises'!$B$1:$R$69,12,FALSE),VLOOKUP(E51,'Country Indicator Data'!$B$4:$I$300,8,FALSE))</f>
        <v>3</v>
      </c>
      <c r="Q51" s="241">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3.7</v>
      </c>
      <c r="R51" s="241">
        <f t="shared" si="17"/>
        <v>3.35</v>
      </c>
      <c r="S51" s="241">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v>
      </c>
      <c r="T51" s="241">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2.8</v>
      </c>
      <c r="U51" s="241">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v>
      </c>
      <c r="V51" s="241">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v>
      </c>
      <c r="W51" s="241">
        <f t="shared" si="18"/>
        <v>2.5</v>
      </c>
      <c r="X51" s="241">
        <f t="shared" si="19"/>
        <v>2.8</v>
      </c>
      <c r="Y51" s="248">
        <f>IF('Core Indicators'!FC48="x","x",IF('Core Indicators'!FC48&gt;=5,5,IF('Core Indicators'!FC48&gt;=4,4,IF('Core Indicators'!FC48&gt;=3,3,IF('Core Indicators'!FC48&gt;=2,2,IF('Core Indicators'!FC48&gt;=1,1,0))))))</f>
        <v>4</v>
      </c>
      <c r="Z51" s="241">
        <f t="shared" si="20"/>
        <v>4</v>
      </c>
      <c r="AA51" s="248">
        <f>'Crisis Indicator Data'!Y48</f>
        <v>1</v>
      </c>
      <c r="AB51" s="248">
        <f>'Crisis Indicator Data'!Z48</f>
        <v>2</v>
      </c>
      <c r="AC51" s="248">
        <f>'Crisis Indicator Data'!AA48</f>
        <v>2</v>
      </c>
      <c r="AD51" s="248">
        <f>'Crisis Indicator Data'!AB48</f>
        <v>0</v>
      </c>
      <c r="AE51" s="248">
        <f t="shared" si="21"/>
        <v>2</v>
      </c>
      <c r="AF51" s="248">
        <f>'Crisis Indicator Data'!AC48</f>
        <v>2</v>
      </c>
      <c r="AG51" s="248">
        <f>'Crisis Indicator Data'!AD48</f>
        <v>3</v>
      </c>
      <c r="AH51" s="248">
        <f t="shared" si="22"/>
        <v>5</v>
      </c>
      <c r="AI51" s="248">
        <f>'Crisis Indicator Data'!AE48</f>
        <v>1</v>
      </c>
      <c r="AJ51" s="248">
        <f>'Crisis Indicator Data'!AF48</f>
        <v>0</v>
      </c>
      <c r="AK51" s="248">
        <f>'Crisis Indicator Data'!AG48</f>
        <v>3</v>
      </c>
      <c r="AL51" s="248">
        <f t="shared" si="23"/>
        <v>3</v>
      </c>
      <c r="AM51" s="241">
        <f t="shared" si="24"/>
        <v>3</v>
      </c>
      <c r="AN51" s="241">
        <f t="shared" si="25"/>
        <v>3.5</v>
      </c>
    </row>
    <row r="52" spans="1:40" ht="13.5" customHeight="1" x14ac:dyDescent="0.25">
      <c r="A52" s="144" t="str">
        <f>'Crisis Indicator Data'!A49</f>
        <v>Earthquake in West Java province</v>
      </c>
      <c r="B52" s="145" t="str">
        <f>'Crisis Indicator Data'!B49</f>
        <v>Earthquake</v>
      </c>
      <c r="C52" s="145" t="str">
        <f>'Crisis Indicator Data'!C49</f>
        <v>IDN008</v>
      </c>
      <c r="D52" s="145" t="str">
        <f>'Crisis Indicator Data'!D49</f>
        <v>Indonesia</v>
      </c>
      <c r="E52" s="146" t="str">
        <f>'Crisis Indicator Data'!E49</f>
        <v>IDN</v>
      </c>
      <c r="F52" s="241">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3.2</v>
      </c>
      <c r="G52" s="241">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1.8</v>
      </c>
      <c r="H52" s="241">
        <f t="shared" si="13"/>
        <v>2.5</v>
      </c>
      <c r="I52" s="241">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3.9</v>
      </c>
      <c r="J52" s="241">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1.1000000000000001</v>
      </c>
      <c r="K52" s="241">
        <f t="shared" si="14"/>
        <v>2.5</v>
      </c>
      <c r="L52" s="241">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v>
      </c>
      <c r="M52" s="241">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1.7</v>
      </c>
      <c r="N52" s="241">
        <f t="shared" si="15"/>
        <v>2.35</v>
      </c>
      <c r="O52" s="241">
        <f t="shared" si="16"/>
        <v>2.4499999999999997</v>
      </c>
      <c r="P52" s="241">
        <f>IF(LEN(E52)&gt;3,VLOOKUP(C52,'Regional Crises'!$B$1:$R$69,12,FALSE),VLOOKUP(E52,'Country Indicator Data'!$B$4:$I$300,8,FALSE))</f>
        <v>3</v>
      </c>
      <c r="Q52" s="241">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3.7</v>
      </c>
      <c r="R52" s="241">
        <f t="shared" si="17"/>
        <v>3.35</v>
      </c>
      <c r="S52" s="241">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v>
      </c>
      <c r="T52" s="241">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2.8</v>
      </c>
      <c r="U52" s="241">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v>
      </c>
      <c r="V52" s="241">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v>
      </c>
      <c r="W52" s="241">
        <f t="shared" si="18"/>
        <v>2.5</v>
      </c>
      <c r="X52" s="241">
        <f t="shared" si="19"/>
        <v>2.8</v>
      </c>
      <c r="Y52" s="248">
        <f>IF('Core Indicators'!FC49="x","x",IF('Core Indicators'!FC49&gt;=5,5,IF('Core Indicators'!FC49&gt;=4,4,IF('Core Indicators'!FC49&gt;=3,3,IF('Core Indicators'!FC49&gt;=2,2,IF('Core Indicators'!FC49&gt;=1,1,0))))))</f>
        <v>4</v>
      </c>
      <c r="Z52" s="241">
        <f t="shared" si="20"/>
        <v>4</v>
      </c>
      <c r="AA52" s="248">
        <f>'Crisis Indicator Data'!Y49</f>
        <v>1</v>
      </c>
      <c r="AB52" s="248">
        <f>'Crisis Indicator Data'!Z49</f>
        <v>0</v>
      </c>
      <c r="AC52" s="248">
        <f>'Crisis Indicator Data'!AA49</f>
        <v>0</v>
      </c>
      <c r="AD52" s="248">
        <f>'Crisis Indicator Data'!AB49</f>
        <v>0</v>
      </c>
      <c r="AE52" s="248">
        <f t="shared" si="21"/>
        <v>1</v>
      </c>
      <c r="AF52" s="248">
        <f>'Crisis Indicator Data'!AC49</f>
        <v>0</v>
      </c>
      <c r="AG52" s="248">
        <f>'Crisis Indicator Data'!AD49</f>
        <v>0</v>
      </c>
      <c r="AH52" s="248">
        <f t="shared" si="22"/>
        <v>0</v>
      </c>
      <c r="AI52" s="248">
        <f>'Crisis Indicator Data'!AE49</f>
        <v>0</v>
      </c>
      <c r="AJ52" s="248">
        <f>'Crisis Indicator Data'!AF49</f>
        <v>0</v>
      </c>
      <c r="AK52" s="248">
        <f>'Crisis Indicator Data'!AG49</f>
        <v>3</v>
      </c>
      <c r="AL52" s="248">
        <f t="shared" si="23"/>
        <v>3</v>
      </c>
      <c r="AM52" s="241">
        <f t="shared" si="24"/>
        <v>1</v>
      </c>
      <c r="AN52" s="241">
        <f t="shared" si="25"/>
        <v>2.5</v>
      </c>
    </row>
    <row r="53" spans="1:40" ht="13.5" customHeight="1" x14ac:dyDescent="0.25">
      <c r="A53" s="144" t="str">
        <f>'Crisis Indicator Data'!A50</f>
        <v>Conflict in Jammu and Kashmir</v>
      </c>
      <c r="B53" s="145" t="str">
        <f>'Crisis Indicator Data'!B50</f>
        <v>Socio-political</v>
      </c>
      <c r="C53" s="145" t="str">
        <f>'Crisis Indicator Data'!C50</f>
        <v>IND002</v>
      </c>
      <c r="D53" s="145" t="str">
        <f>'Crisis Indicator Data'!D50</f>
        <v>India</v>
      </c>
      <c r="E53" s="146" t="str">
        <f>'Crisis Indicator Data'!E50</f>
        <v>IND</v>
      </c>
      <c r="F53" s="241">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2.5</v>
      </c>
      <c r="G53" s="241">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1.4</v>
      </c>
      <c r="H53" s="241">
        <f t="shared" si="13"/>
        <v>1.95</v>
      </c>
      <c r="I53" s="241">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4.4000000000000004</v>
      </c>
      <c r="J53" s="241">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0.1</v>
      </c>
      <c r="K53" s="241">
        <f t="shared" si="14"/>
        <v>2.25</v>
      </c>
      <c r="L53" s="241">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3.3</v>
      </c>
      <c r="M53" s="241">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1.3</v>
      </c>
      <c r="N53" s="241">
        <f t="shared" si="15"/>
        <v>2.2999999999999998</v>
      </c>
      <c r="O53" s="241">
        <f t="shared" si="16"/>
        <v>2.1666666666666665</v>
      </c>
      <c r="P53" s="241">
        <f>IF(LEN(E53)&gt;3,VLOOKUP(C53,'Regional Crises'!$B$1:$R$69,12,FALSE),VLOOKUP(E53,'Country Indicator Data'!$B$4:$I$300,8,FALSE))</f>
        <v>3</v>
      </c>
      <c r="Q53" s="241">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2.9</v>
      </c>
      <c r="R53" s="241">
        <f t="shared" si="17"/>
        <v>2.95</v>
      </c>
      <c r="S53" s="241">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v>
      </c>
      <c r="T53" s="241">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2.5</v>
      </c>
      <c r="U53" s="241">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1.5</v>
      </c>
      <c r="V53" s="241">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1.5</v>
      </c>
      <c r="W53" s="241">
        <f t="shared" si="18"/>
        <v>2.1</v>
      </c>
      <c r="X53" s="241">
        <f t="shared" si="19"/>
        <v>2.4</v>
      </c>
      <c r="Y53" s="248" t="str">
        <f>IF('Core Indicators'!FC50="x","x",IF('Core Indicators'!FC50&gt;=5,5,IF('Core Indicators'!FC50&gt;=4,4,IF('Core Indicators'!FC50&gt;=3,3,IF('Core Indicators'!FC50&gt;=2,2,IF('Core Indicators'!FC50&gt;=1,1,0))))))</f>
        <v>x</v>
      </c>
      <c r="Z53" s="241" t="str">
        <f t="shared" si="20"/>
        <v>x</v>
      </c>
      <c r="AA53" s="248">
        <f>'Crisis Indicator Data'!Y50</f>
        <v>1</v>
      </c>
      <c r="AB53" s="248">
        <f>'Crisis Indicator Data'!Z50</f>
        <v>1</v>
      </c>
      <c r="AC53" s="248">
        <f>'Crisis Indicator Data'!AA50</f>
        <v>0</v>
      </c>
      <c r="AD53" s="248">
        <f>'Crisis Indicator Data'!AB50</f>
        <v>0</v>
      </c>
      <c r="AE53" s="248">
        <f t="shared" si="21"/>
        <v>2</v>
      </c>
      <c r="AF53" s="248">
        <f>'Crisis Indicator Data'!AC50</f>
        <v>0</v>
      </c>
      <c r="AG53" s="248">
        <f>'Crisis Indicator Data'!AD50</f>
        <v>2</v>
      </c>
      <c r="AH53" s="248">
        <f t="shared" si="22"/>
        <v>2</v>
      </c>
      <c r="AI53" s="248">
        <f>'Crisis Indicator Data'!AE50</f>
        <v>0</v>
      </c>
      <c r="AJ53" s="248">
        <f>'Crisis Indicator Data'!AF50</f>
        <v>1</v>
      </c>
      <c r="AK53" s="248">
        <f>'Crisis Indicator Data'!AG50</f>
        <v>1</v>
      </c>
      <c r="AL53" s="248">
        <f t="shared" si="23"/>
        <v>2</v>
      </c>
      <c r="AM53" s="241">
        <f t="shared" si="24"/>
        <v>2</v>
      </c>
      <c r="AN53" s="241">
        <f t="shared" si="25"/>
        <v>2</v>
      </c>
    </row>
    <row r="54" spans="1:40" ht="13.5" customHeight="1" x14ac:dyDescent="0.25">
      <c r="A54" s="147" t="str">
        <f>'Crisis Indicator Data'!A51</f>
        <v>Afghan Refugees in Iran</v>
      </c>
      <c r="B54" s="148" t="str">
        <f>'Crisis Indicator Data'!B51</f>
        <v>Displacement</v>
      </c>
      <c r="C54" s="148" t="str">
        <f>'Crisis Indicator Data'!C51</f>
        <v>IRN004</v>
      </c>
      <c r="D54" s="148" t="str">
        <f>'Crisis Indicator Data'!D51</f>
        <v>Iran</v>
      </c>
      <c r="E54" s="149" t="str">
        <f>'Crisis Indicator Data'!E51</f>
        <v>IRN</v>
      </c>
      <c r="F54" s="241">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5</v>
      </c>
      <c r="G54" s="241">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3.6</v>
      </c>
      <c r="H54" s="241">
        <f t="shared" si="13"/>
        <v>4.3</v>
      </c>
      <c r="I54" s="241">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3.4</v>
      </c>
      <c r="J54" s="241">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1.6</v>
      </c>
      <c r="K54" s="241">
        <f t="shared" si="14"/>
        <v>2.5</v>
      </c>
      <c r="L54" s="241">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3.3</v>
      </c>
      <c r="M54" s="241">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2.1</v>
      </c>
      <c r="N54" s="241">
        <f t="shared" si="15"/>
        <v>2.7</v>
      </c>
      <c r="O54" s="241">
        <f t="shared" si="16"/>
        <v>3.1666666666666665</v>
      </c>
      <c r="P54" s="241">
        <f>IF(LEN(E54)&gt;3,VLOOKUP(C54,'Regional Crises'!$B$1:$R$69,12,FALSE),VLOOKUP(E54,'Country Indicator Data'!$B$4:$I$300,8,FALSE))</f>
        <v>3</v>
      </c>
      <c r="Q54" s="241">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3.8</v>
      </c>
      <c r="R54" s="241">
        <f t="shared" si="17"/>
        <v>3.4</v>
      </c>
      <c r="S54" s="241">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3.7</v>
      </c>
      <c r="T54" s="241">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3.2</v>
      </c>
      <c r="U54" s="241">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3.9</v>
      </c>
      <c r="V54" s="241">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4.2</v>
      </c>
      <c r="W54" s="241">
        <f t="shared" si="18"/>
        <v>3.8</v>
      </c>
      <c r="X54" s="241">
        <f t="shared" si="19"/>
        <v>3.5</v>
      </c>
      <c r="Y54" s="248">
        <f>IF('Core Indicators'!FC51="x","x",IF('Core Indicators'!FC51&gt;=5,5,IF('Core Indicators'!FC51&gt;=4,4,IF('Core Indicators'!FC51&gt;=3,3,IF('Core Indicators'!FC51&gt;=2,2,IF('Core Indicators'!FC51&gt;=1,1,0))))))</f>
        <v>2</v>
      </c>
      <c r="Z54" s="241">
        <f t="shared" si="20"/>
        <v>2</v>
      </c>
      <c r="AA54" s="248">
        <f>'Crisis Indicator Data'!Y51</f>
        <v>1</v>
      </c>
      <c r="AB54" s="248">
        <f>'Crisis Indicator Data'!Z51</f>
        <v>1</v>
      </c>
      <c r="AC54" s="248">
        <f>'Crisis Indicator Data'!AA51</f>
        <v>1</v>
      </c>
      <c r="AD54" s="248">
        <f>'Crisis Indicator Data'!AB51</f>
        <v>0</v>
      </c>
      <c r="AE54" s="248">
        <f t="shared" si="21"/>
        <v>2</v>
      </c>
      <c r="AF54" s="248">
        <f>'Crisis Indicator Data'!AC51</f>
        <v>2</v>
      </c>
      <c r="AG54" s="248">
        <f>'Crisis Indicator Data'!AD51</f>
        <v>1</v>
      </c>
      <c r="AH54" s="248">
        <f t="shared" si="22"/>
        <v>3</v>
      </c>
      <c r="AI54" s="248">
        <f>'Crisis Indicator Data'!AE51</f>
        <v>0</v>
      </c>
      <c r="AJ54" s="248">
        <f>'Crisis Indicator Data'!AF51</f>
        <v>1</v>
      </c>
      <c r="AK54" s="248">
        <f>'Crisis Indicator Data'!AG51</f>
        <v>0</v>
      </c>
      <c r="AL54" s="248">
        <f t="shared" si="23"/>
        <v>1</v>
      </c>
      <c r="AM54" s="241">
        <f t="shared" si="24"/>
        <v>2</v>
      </c>
      <c r="AN54" s="241">
        <f t="shared" si="25"/>
        <v>2</v>
      </c>
    </row>
    <row r="55" spans="1:40" ht="13.5" customHeight="1" x14ac:dyDescent="0.25">
      <c r="A55" s="147" t="str">
        <f>'Crisis Indicator Data'!A52</f>
        <v>Multiple crises in Iraq</v>
      </c>
      <c r="B55" s="148" t="str">
        <f>'Crisis Indicator Data'!B52</f>
        <v>Violence,Displacement,Socio-political,Conflict</v>
      </c>
      <c r="C55" s="148" t="str">
        <f>'Crisis Indicator Data'!C52</f>
        <v>IRQ001</v>
      </c>
      <c r="D55" s="148" t="str">
        <f>'Crisis Indicator Data'!D52</f>
        <v>Iraq</v>
      </c>
      <c r="E55" s="149" t="str">
        <f>'Crisis Indicator Data'!E52</f>
        <v>IRQ</v>
      </c>
      <c r="F55" s="241">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241">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v>
      </c>
      <c r="H55" s="241">
        <f t="shared" si="13"/>
        <v>3.65</v>
      </c>
      <c r="I55" s="241">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241">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241">
        <f t="shared" si="14"/>
        <v>1.35</v>
      </c>
      <c r="L55" s="241">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241">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241">
        <f t="shared" si="15"/>
        <v>2.1</v>
      </c>
      <c r="O55" s="241">
        <f t="shared" si="16"/>
        <v>2.3666666666666667</v>
      </c>
      <c r="P55" s="241">
        <f>IF(LEN(E55)&gt;3,VLOOKUP(C55,'Regional Crises'!$B$1:$R$69,12,FALSE),VLOOKUP(E55,'Country Indicator Data'!$B$4:$I$300,8,FALSE))</f>
        <v>5</v>
      </c>
      <c r="Q55" s="241">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4.8</v>
      </c>
      <c r="R55" s="241">
        <f t="shared" si="17"/>
        <v>4.9000000000000004</v>
      </c>
      <c r="S55" s="241">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v>
      </c>
      <c r="T55" s="241">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4.2</v>
      </c>
      <c r="U55" s="241">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3.1</v>
      </c>
      <c r="V55" s="241">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241">
        <f t="shared" si="18"/>
        <v>3.7</v>
      </c>
      <c r="X55" s="241">
        <f t="shared" si="19"/>
        <v>3.7</v>
      </c>
      <c r="Y55" s="248">
        <f>IF('Core Indicators'!FC52="x","x",IF('Core Indicators'!FC52&gt;=5,5,IF('Core Indicators'!FC52&gt;=4,4,IF('Core Indicators'!FC52&gt;=3,3,IF('Core Indicators'!FC52&gt;=2,2,IF('Core Indicators'!FC52&gt;=1,1,0))))))</f>
        <v>5</v>
      </c>
      <c r="Z55" s="241">
        <f t="shared" si="20"/>
        <v>5</v>
      </c>
      <c r="AA55" s="248">
        <f>'Crisis Indicator Data'!Y52</f>
        <v>0</v>
      </c>
      <c r="AB55" s="248">
        <f>'Crisis Indicator Data'!Z52</f>
        <v>2</v>
      </c>
      <c r="AC55" s="248">
        <f>'Crisis Indicator Data'!AA52</f>
        <v>2</v>
      </c>
      <c r="AD55" s="248">
        <f>'Crisis Indicator Data'!AB52</f>
        <v>0</v>
      </c>
      <c r="AE55" s="248">
        <f t="shared" si="21"/>
        <v>2</v>
      </c>
      <c r="AF55" s="248">
        <f>'Crisis Indicator Data'!AC52</f>
        <v>2</v>
      </c>
      <c r="AG55" s="248">
        <f>'Crisis Indicator Data'!AD52</f>
        <v>3</v>
      </c>
      <c r="AH55" s="248">
        <f t="shared" si="22"/>
        <v>5</v>
      </c>
      <c r="AI55" s="248">
        <f>'Crisis Indicator Data'!AE52</f>
        <v>2</v>
      </c>
      <c r="AJ55" s="248">
        <f>'Crisis Indicator Data'!AF52</f>
        <v>3</v>
      </c>
      <c r="AK55" s="248">
        <f>'Crisis Indicator Data'!AG52</f>
        <v>1</v>
      </c>
      <c r="AL55" s="248">
        <f t="shared" si="23"/>
        <v>4</v>
      </c>
      <c r="AM55" s="241">
        <f t="shared" si="24"/>
        <v>4</v>
      </c>
      <c r="AN55" s="241">
        <f t="shared" si="25"/>
        <v>4.5</v>
      </c>
    </row>
    <row r="56" spans="1:40" ht="13.5" customHeight="1" x14ac:dyDescent="0.25">
      <c r="A56" s="147" t="str">
        <f>'Crisis Indicator Data'!A53</f>
        <v>Conflict  in Iraq</v>
      </c>
      <c r="B56" s="148" t="str">
        <f>'Crisis Indicator Data'!B53</f>
        <v>Conflict,Socio-political,Violence</v>
      </c>
      <c r="C56" s="148" t="str">
        <f>'Crisis Indicator Data'!C53</f>
        <v>IRQ002</v>
      </c>
      <c r="D56" s="148" t="str">
        <f>'Crisis Indicator Data'!D53</f>
        <v>Iraq</v>
      </c>
      <c r="E56" s="149" t="str">
        <f>'Crisis Indicator Data'!E53</f>
        <v>IRQ</v>
      </c>
      <c r="F56" s="241">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4.3</v>
      </c>
      <c r="G56" s="241">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v>
      </c>
      <c r="H56" s="241">
        <f t="shared" si="13"/>
        <v>3.65</v>
      </c>
      <c r="I56" s="241">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2.7</v>
      </c>
      <c r="J56" s="241">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241">
        <f t="shared" si="14"/>
        <v>1.35</v>
      </c>
      <c r="L56" s="241">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241">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241">
        <f t="shared" si="15"/>
        <v>2.1</v>
      </c>
      <c r="O56" s="241">
        <f t="shared" si="16"/>
        <v>2.3666666666666667</v>
      </c>
      <c r="P56" s="241">
        <f>IF(LEN(E56)&gt;3,VLOOKUP(C56,'Regional Crises'!$B$1:$R$69,12,FALSE),VLOOKUP(E56,'Country Indicator Data'!$B$4:$I$300,8,FALSE))</f>
        <v>5</v>
      </c>
      <c r="Q56" s="241">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4.8</v>
      </c>
      <c r="R56" s="241">
        <f t="shared" si="17"/>
        <v>4.9000000000000004</v>
      </c>
      <c r="S56" s="241">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v>
      </c>
      <c r="T56" s="241">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4.2</v>
      </c>
      <c r="U56" s="241">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3.1</v>
      </c>
      <c r="V56" s="241">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241">
        <f t="shared" si="18"/>
        <v>3.7</v>
      </c>
      <c r="X56" s="241">
        <f t="shared" si="19"/>
        <v>3.7</v>
      </c>
      <c r="Y56" s="248">
        <f>IF('Core Indicators'!FC53="x","x",IF('Core Indicators'!FC53&gt;=5,5,IF('Core Indicators'!FC53&gt;=4,4,IF('Core Indicators'!FC53&gt;=3,3,IF('Core Indicators'!FC53&gt;=2,2,IF('Core Indicators'!FC53&gt;=1,1,0))))))</f>
        <v>5</v>
      </c>
      <c r="Z56" s="241">
        <f t="shared" si="20"/>
        <v>5</v>
      </c>
      <c r="AA56" s="248">
        <f>'Crisis Indicator Data'!Y53</f>
        <v>0</v>
      </c>
      <c r="AB56" s="248">
        <f>'Crisis Indicator Data'!Z53</f>
        <v>2</v>
      </c>
      <c r="AC56" s="248">
        <f>'Crisis Indicator Data'!AA53</f>
        <v>2</v>
      </c>
      <c r="AD56" s="248">
        <f>'Crisis Indicator Data'!AB53</f>
        <v>0</v>
      </c>
      <c r="AE56" s="248">
        <f t="shared" si="21"/>
        <v>2</v>
      </c>
      <c r="AF56" s="248">
        <f>'Crisis Indicator Data'!AC53</f>
        <v>2</v>
      </c>
      <c r="AG56" s="248">
        <f>'Crisis Indicator Data'!AD53</f>
        <v>3</v>
      </c>
      <c r="AH56" s="248">
        <f t="shared" si="22"/>
        <v>5</v>
      </c>
      <c r="AI56" s="248">
        <f>'Crisis Indicator Data'!AE53</f>
        <v>2</v>
      </c>
      <c r="AJ56" s="248">
        <f>'Crisis Indicator Data'!AF53</f>
        <v>3</v>
      </c>
      <c r="AK56" s="248">
        <f>'Crisis Indicator Data'!AG53</f>
        <v>1</v>
      </c>
      <c r="AL56" s="248">
        <f t="shared" si="23"/>
        <v>4</v>
      </c>
      <c r="AM56" s="241">
        <f t="shared" si="24"/>
        <v>4</v>
      </c>
      <c r="AN56" s="241">
        <f t="shared" si="25"/>
        <v>4.5</v>
      </c>
    </row>
    <row r="57" spans="1:40" ht="13.5" customHeight="1" x14ac:dyDescent="0.25">
      <c r="A57" s="147" t="str">
        <f>'Crisis Indicator Data'!A54</f>
        <v>Syrian and Palestinian refugees in iraq</v>
      </c>
      <c r="B57" s="148" t="str">
        <f>'Crisis Indicator Data'!B54</f>
        <v>Displacement</v>
      </c>
      <c r="C57" s="148" t="str">
        <f>'Crisis Indicator Data'!C54</f>
        <v>IRQ003</v>
      </c>
      <c r="D57" s="148" t="str">
        <f>'Crisis Indicator Data'!D54</f>
        <v>Iraq</v>
      </c>
      <c r="E57" s="149" t="str">
        <f>'Crisis Indicator Data'!E54</f>
        <v>IRQ</v>
      </c>
      <c r="F57" s="241">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241">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v>
      </c>
      <c r="H57" s="241">
        <f t="shared" si="13"/>
        <v>3.65</v>
      </c>
      <c r="I57" s="241">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2.7</v>
      </c>
      <c r="J57" s="241">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241">
        <f t="shared" si="14"/>
        <v>1.35</v>
      </c>
      <c r="L57" s="241">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241">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241">
        <f t="shared" si="15"/>
        <v>2.1</v>
      </c>
      <c r="O57" s="241">
        <f t="shared" si="16"/>
        <v>2.3666666666666667</v>
      </c>
      <c r="P57" s="241">
        <f>IF(LEN(E57)&gt;3,VLOOKUP(C57,'Regional Crises'!$B$1:$R$69,12,FALSE),VLOOKUP(E57,'Country Indicator Data'!$B$4:$I$300,8,FALSE))</f>
        <v>5</v>
      </c>
      <c r="Q57" s="241">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4.8</v>
      </c>
      <c r="R57" s="241">
        <f t="shared" si="17"/>
        <v>4.9000000000000004</v>
      </c>
      <c r="S57" s="241">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v>
      </c>
      <c r="T57" s="241">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4.2</v>
      </c>
      <c r="U57" s="241">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3.1</v>
      </c>
      <c r="V57" s="241">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3.5</v>
      </c>
      <c r="W57" s="241">
        <f t="shared" si="18"/>
        <v>3.7</v>
      </c>
      <c r="X57" s="241">
        <f t="shared" si="19"/>
        <v>3.7</v>
      </c>
      <c r="Y57" s="248">
        <f>IF('Core Indicators'!FC54="x","x",IF('Core Indicators'!FC54&gt;=5,5,IF('Core Indicators'!FC54&gt;=4,4,IF('Core Indicators'!FC54&gt;=3,3,IF('Core Indicators'!FC54&gt;=2,2,IF('Core Indicators'!FC54&gt;=1,1,0))))))</f>
        <v>5</v>
      </c>
      <c r="Z57" s="241">
        <f t="shared" si="20"/>
        <v>5</v>
      </c>
      <c r="AA57" s="248">
        <f>'Crisis Indicator Data'!Y54</f>
        <v>0</v>
      </c>
      <c r="AB57" s="248">
        <f>'Crisis Indicator Data'!Z54</f>
        <v>2</v>
      </c>
      <c r="AC57" s="248">
        <f>'Crisis Indicator Data'!AA54</f>
        <v>1</v>
      </c>
      <c r="AD57" s="248">
        <f>'Crisis Indicator Data'!AB54</f>
        <v>0</v>
      </c>
      <c r="AE57" s="248">
        <f t="shared" si="21"/>
        <v>2</v>
      </c>
      <c r="AF57" s="248">
        <f>'Crisis Indicator Data'!AC54</f>
        <v>0</v>
      </c>
      <c r="AG57" s="248">
        <f>'Crisis Indicator Data'!AD54</f>
        <v>0</v>
      </c>
      <c r="AH57" s="248">
        <f t="shared" si="22"/>
        <v>0</v>
      </c>
      <c r="AI57" s="248">
        <f>'Crisis Indicator Data'!AE54</f>
        <v>0</v>
      </c>
      <c r="AJ57" s="248">
        <f>'Crisis Indicator Data'!AF54</f>
        <v>3</v>
      </c>
      <c r="AK57" s="248">
        <f>'Crisis Indicator Data'!AG54</f>
        <v>0</v>
      </c>
      <c r="AL57" s="248">
        <f t="shared" si="23"/>
        <v>3</v>
      </c>
      <c r="AM57" s="241">
        <f t="shared" si="24"/>
        <v>2</v>
      </c>
      <c r="AN57" s="241">
        <f t="shared" si="25"/>
        <v>3.5</v>
      </c>
    </row>
    <row r="58" spans="1:40" ht="13.5" customHeight="1" x14ac:dyDescent="0.25">
      <c r="A58" s="147" t="str">
        <f>'Crisis Indicator Data'!A55</f>
        <v>Mixed migration flows in Italy</v>
      </c>
      <c r="B58" s="148" t="str">
        <f>'Crisis Indicator Data'!B55</f>
        <v>Displacement</v>
      </c>
      <c r="C58" s="148" t="str">
        <f>'Crisis Indicator Data'!C55</f>
        <v>ITA002</v>
      </c>
      <c r="D58" s="148" t="str">
        <f>'Crisis Indicator Data'!D55</f>
        <v>Italy</v>
      </c>
      <c r="E58" s="149" t="str">
        <f>'Crisis Indicator Data'!E55</f>
        <v>ITA</v>
      </c>
      <c r="F58" s="241">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0.7</v>
      </c>
      <c r="G58" s="241" t="str">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x</v>
      </c>
      <c r="H58" s="241">
        <f t="shared" si="13"/>
        <v>0.7</v>
      </c>
      <c r="I58" s="241">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0.6</v>
      </c>
      <c r="J58" s="241">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0.1</v>
      </c>
      <c r="K58" s="241">
        <f t="shared" si="14"/>
        <v>0.35</v>
      </c>
      <c r="L58" s="241">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0.5</v>
      </c>
      <c r="M58" s="241">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1.4</v>
      </c>
      <c r="N58" s="241">
        <f t="shared" si="15"/>
        <v>0.95</v>
      </c>
      <c r="O58" s="241">
        <f t="shared" si="16"/>
        <v>0.66666666666666663</v>
      </c>
      <c r="P58" s="241">
        <f>IF(LEN(E58)&gt;3,VLOOKUP(C58,'Regional Crises'!$B$1:$R$69,12,FALSE),VLOOKUP(E58,'Country Indicator Data'!$B$4:$I$300,8,FALSE))</f>
        <v>0</v>
      </c>
      <c r="Q58" s="241">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4</v>
      </c>
      <c r="R58" s="241">
        <f t="shared" si="17"/>
        <v>2</v>
      </c>
      <c r="S58" s="241">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2.4</v>
      </c>
      <c r="T58" s="241">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2.2000000000000002</v>
      </c>
      <c r="U58" s="241" t="str">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x</v>
      </c>
      <c r="V58" s="241">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0.6</v>
      </c>
      <c r="W58" s="241">
        <f t="shared" si="18"/>
        <v>1.7</v>
      </c>
      <c r="X58" s="241">
        <f t="shared" si="19"/>
        <v>1.5</v>
      </c>
      <c r="Y58" s="248">
        <f>IF('Core Indicators'!FC55="x","x",IF('Core Indicators'!FC55&gt;=5,5,IF('Core Indicators'!FC55&gt;=4,4,IF('Core Indicators'!FC55&gt;=3,3,IF('Core Indicators'!FC55&gt;=2,2,IF('Core Indicators'!FC55&gt;=1,1,0))))))</f>
        <v>3</v>
      </c>
      <c r="Z58" s="241">
        <f t="shared" si="20"/>
        <v>3</v>
      </c>
      <c r="AA58" s="248">
        <f>'Crisis Indicator Data'!Y55</f>
        <v>0</v>
      </c>
      <c r="AB58" s="248">
        <f>'Crisis Indicator Data'!Z55</f>
        <v>0</v>
      </c>
      <c r="AC58" s="248">
        <f>'Crisis Indicator Data'!AA55</f>
        <v>1</v>
      </c>
      <c r="AD58" s="248">
        <f>'Crisis Indicator Data'!AB55</f>
        <v>0</v>
      </c>
      <c r="AE58" s="248">
        <f t="shared" si="21"/>
        <v>1</v>
      </c>
      <c r="AF58" s="248">
        <f>'Crisis Indicator Data'!AC55</f>
        <v>0</v>
      </c>
      <c r="AG58" s="248">
        <f>'Crisis Indicator Data'!AD55</f>
        <v>0</v>
      </c>
      <c r="AH58" s="248">
        <f t="shared" si="22"/>
        <v>0</v>
      </c>
      <c r="AI58" s="248">
        <f>'Crisis Indicator Data'!AE55</f>
        <v>0</v>
      </c>
      <c r="AJ58" s="248">
        <f>'Crisis Indicator Data'!AF55</f>
        <v>0</v>
      </c>
      <c r="AK58" s="248">
        <f>'Crisis Indicator Data'!AG55</f>
        <v>1</v>
      </c>
      <c r="AL58" s="248">
        <f t="shared" si="23"/>
        <v>1</v>
      </c>
      <c r="AM58" s="241">
        <f t="shared" si="24"/>
        <v>1</v>
      </c>
      <c r="AN58" s="241">
        <f t="shared" si="25"/>
        <v>2</v>
      </c>
    </row>
    <row r="59" spans="1:40" ht="13.5" customHeight="1" x14ac:dyDescent="0.25">
      <c r="A59" s="147" t="str">
        <f>'Crisis Indicator Data'!A56</f>
        <v>Syrian refugees in Jordan</v>
      </c>
      <c r="B59" s="148" t="str">
        <f>'Crisis Indicator Data'!B56</f>
        <v>Displacement</v>
      </c>
      <c r="C59" s="148" t="str">
        <f>'Crisis Indicator Data'!C56</f>
        <v>JOR002</v>
      </c>
      <c r="D59" s="148" t="str">
        <f>'Crisis Indicator Data'!D56</f>
        <v>Jordan</v>
      </c>
      <c r="E59" s="149" t="str">
        <f>'Crisis Indicator Data'!E56</f>
        <v>JOR</v>
      </c>
      <c r="F59" s="241">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241">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2.8</v>
      </c>
      <c r="H59" s="241">
        <f t="shared" si="13"/>
        <v>3.55</v>
      </c>
      <c r="I59" s="241">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2.9</v>
      </c>
      <c r="J59" s="241">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5</v>
      </c>
      <c r="K59" s="241">
        <f t="shared" si="14"/>
        <v>3.95</v>
      </c>
      <c r="L59" s="241">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3.1</v>
      </c>
      <c r="M59" s="241">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1.1000000000000001</v>
      </c>
      <c r="N59" s="241">
        <f t="shared" si="15"/>
        <v>2.1</v>
      </c>
      <c r="O59" s="241">
        <f t="shared" si="16"/>
        <v>3.1999999999999997</v>
      </c>
      <c r="P59" s="241">
        <f>IF(LEN(E59)&gt;3,VLOOKUP(C59,'Regional Crises'!$B$1:$R$69,12,FALSE),VLOOKUP(E59,'Country Indicator Data'!$B$4:$I$300,8,FALSE))</f>
        <v>3</v>
      </c>
      <c r="Q59" s="241">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0</v>
      </c>
      <c r="R59" s="241">
        <f t="shared" si="17"/>
        <v>1.5</v>
      </c>
      <c r="S59" s="241">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2.6</v>
      </c>
      <c r="T59" s="241">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2.4</v>
      </c>
      <c r="U59" s="241">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2.9</v>
      </c>
      <c r="V59" s="241">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3.2</v>
      </c>
      <c r="W59" s="241">
        <f t="shared" si="18"/>
        <v>2.8</v>
      </c>
      <c r="X59" s="241">
        <f t="shared" si="19"/>
        <v>2.5</v>
      </c>
      <c r="Y59" s="248">
        <f>IF('Core Indicators'!FC56="x","x",IF('Core Indicators'!FC56&gt;=5,5,IF('Core Indicators'!FC56&gt;=4,4,IF('Core Indicators'!FC56&gt;=3,3,IF('Core Indicators'!FC56&gt;=2,2,IF('Core Indicators'!FC56&gt;=1,1,0))))))</f>
        <v>2</v>
      </c>
      <c r="Z59" s="241">
        <f t="shared" si="20"/>
        <v>2</v>
      </c>
      <c r="AA59" s="248">
        <f>'Crisis Indicator Data'!Y56</f>
        <v>0</v>
      </c>
      <c r="AB59" s="248">
        <f>'Crisis Indicator Data'!Z56</f>
        <v>0</v>
      </c>
      <c r="AC59" s="248">
        <f>'Crisis Indicator Data'!AA56</f>
        <v>0</v>
      </c>
      <c r="AD59" s="248">
        <f>'Crisis Indicator Data'!AB56</f>
        <v>0</v>
      </c>
      <c r="AE59" s="248">
        <f t="shared" si="21"/>
        <v>0</v>
      </c>
      <c r="AF59" s="248">
        <f>'Crisis Indicator Data'!AC56</f>
        <v>0</v>
      </c>
      <c r="AG59" s="248">
        <f>'Crisis Indicator Data'!AD56</f>
        <v>1</v>
      </c>
      <c r="AH59" s="248">
        <f t="shared" si="22"/>
        <v>1</v>
      </c>
      <c r="AI59" s="248">
        <f>'Crisis Indicator Data'!AE56</f>
        <v>0</v>
      </c>
      <c r="AJ59" s="248">
        <f>'Crisis Indicator Data'!AF56</f>
        <v>2</v>
      </c>
      <c r="AK59" s="248">
        <f>'Crisis Indicator Data'!AG56</f>
        <v>0</v>
      </c>
      <c r="AL59" s="248">
        <f t="shared" si="23"/>
        <v>2</v>
      </c>
      <c r="AM59" s="241">
        <f t="shared" si="24"/>
        <v>1</v>
      </c>
      <c r="AN59" s="241">
        <f t="shared" si="25"/>
        <v>1.5</v>
      </c>
    </row>
    <row r="60" spans="1:40" ht="13.5" customHeight="1" x14ac:dyDescent="0.25">
      <c r="A60" s="147" t="str">
        <f>'Crisis Indicator Data'!A57</f>
        <v xml:space="preserve">Multiple crisis in Kenya </v>
      </c>
      <c r="B60" s="148" t="str">
        <f>'Crisis Indicator Data'!B57</f>
        <v>Drought,Displacement</v>
      </c>
      <c r="C60" s="148" t="str">
        <f>'Crisis Indicator Data'!C57</f>
        <v>KEN001</v>
      </c>
      <c r="D60" s="148" t="str">
        <f>'Crisis Indicator Data'!D57</f>
        <v>Kenya</v>
      </c>
      <c r="E60" s="149" t="str">
        <f>'Crisis Indicator Data'!E57</f>
        <v>KEN</v>
      </c>
      <c r="F60" s="241">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241">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2.6</v>
      </c>
      <c r="H60" s="241">
        <f t="shared" si="13"/>
        <v>3.1</v>
      </c>
      <c r="I60" s="241">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241">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241">
        <f t="shared" si="14"/>
        <v>2.5499999999999998</v>
      </c>
      <c r="L60" s="241">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241">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241">
        <f t="shared" si="15"/>
        <v>2.8</v>
      </c>
      <c r="O60" s="241">
        <f t="shared" si="16"/>
        <v>2.8166666666666664</v>
      </c>
      <c r="P60" s="241">
        <f>IF(LEN(E60)&gt;3,VLOOKUP(C60,'Regional Crises'!$B$1:$R$69,12,FALSE),VLOOKUP(E60,'Country Indicator Data'!$B$4:$I$300,8,FALSE))</f>
        <v>5</v>
      </c>
      <c r="Q60" s="241" t="str">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x</v>
      </c>
      <c r="R60" s="241">
        <f t="shared" si="17"/>
        <v>5</v>
      </c>
      <c r="S60" s="241">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241">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v>
      </c>
      <c r="U60" s="241">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2.2999999999999998</v>
      </c>
      <c r="V60" s="241">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2.6</v>
      </c>
      <c r="W60" s="241">
        <f t="shared" si="18"/>
        <v>2.9</v>
      </c>
      <c r="X60" s="241">
        <f t="shared" si="19"/>
        <v>3.6</v>
      </c>
      <c r="Y60" s="248">
        <f>IF('Core Indicators'!FC57="x","x",IF('Core Indicators'!FC57&gt;=5,5,IF('Core Indicators'!FC57&gt;=4,4,IF('Core Indicators'!FC57&gt;=3,3,IF('Core Indicators'!FC57&gt;=2,2,IF('Core Indicators'!FC57&gt;=1,1,0))))))</f>
        <v>2</v>
      </c>
      <c r="Z60" s="241">
        <f t="shared" si="20"/>
        <v>2</v>
      </c>
      <c r="AA60" s="248">
        <f>'Crisis Indicator Data'!Y57</f>
        <v>1</v>
      </c>
      <c r="AB60" s="248">
        <f>'Crisis Indicator Data'!Z57</f>
        <v>1</v>
      </c>
      <c r="AC60" s="248">
        <f>'Crisis Indicator Data'!AA57</f>
        <v>0</v>
      </c>
      <c r="AD60" s="248">
        <f>'Crisis Indicator Data'!AB57</f>
        <v>0</v>
      </c>
      <c r="AE60" s="248">
        <f t="shared" si="21"/>
        <v>2</v>
      </c>
      <c r="AF60" s="248">
        <f>'Crisis Indicator Data'!AC57</f>
        <v>2</v>
      </c>
      <c r="AG60" s="248">
        <f>'Crisis Indicator Data'!AD57</f>
        <v>2</v>
      </c>
      <c r="AH60" s="248">
        <f t="shared" si="22"/>
        <v>4</v>
      </c>
      <c r="AI60" s="248">
        <f>'Crisis Indicator Data'!AE57</f>
        <v>3</v>
      </c>
      <c r="AJ60" s="248">
        <f>'Crisis Indicator Data'!AF57</f>
        <v>1</v>
      </c>
      <c r="AK60" s="248">
        <f>'Crisis Indicator Data'!AG57</f>
        <v>0</v>
      </c>
      <c r="AL60" s="248">
        <f t="shared" si="23"/>
        <v>3</v>
      </c>
      <c r="AM60" s="241">
        <f t="shared" si="24"/>
        <v>3</v>
      </c>
      <c r="AN60" s="241">
        <f t="shared" si="25"/>
        <v>2.5</v>
      </c>
    </row>
    <row r="61" spans="1:40" ht="13.5" customHeight="1" x14ac:dyDescent="0.25">
      <c r="A61" s="147" t="str">
        <f>'Crisis Indicator Data'!A58</f>
        <v>Refugee situation in Kenya</v>
      </c>
      <c r="B61" s="148" t="str">
        <f>'Crisis Indicator Data'!B58</f>
        <v>Displacement</v>
      </c>
      <c r="C61" s="148" t="str">
        <f>'Crisis Indicator Data'!C58</f>
        <v>KEN002</v>
      </c>
      <c r="D61" s="148" t="str">
        <f>'Crisis Indicator Data'!D58</f>
        <v>Kenya</v>
      </c>
      <c r="E61" s="149" t="str">
        <f>'Crisis Indicator Data'!E58</f>
        <v>KEN</v>
      </c>
      <c r="F61" s="241">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3.6</v>
      </c>
      <c r="G61" s="241">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2.6</v>
      </c>
      <c r="H61" s="241">
        <f t="shared" si="13"/>
        <v>3.1</v>
      </c>
      <c r="I61" s="241">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4.3</v>
      </c>
      <c r="J61" s="241">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0.8</v>
      </c>
      <c r="K61" s="241">
        <f t="shared" si="14"/>
        <v>2.5499999999999998</v>
      </c>
      <c r="L61" s="241">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241">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v>
      </c>
      <c r="N61" s="241">
        <f t="shared" si="15"/>
        <v>2.8</v>
      </c>
      <c r="O61" s="241">
        <f t="shared" si="16"/>
        <v>2.8166666666666664</v>
      </c>
      <c r="P61" s="241">
        <f>IF(LEN(E61)&gt;3,VLOOKUP(C61,'Regional Crises'!$B$1:$R$69,12,FALSE),VLOOKUP(E61,'Country Indicator Data'!$B$4:$I$300,8,FALSE))</f>
        <v>5</v>
      </c>
      <c r="Q61" s="241" t="str">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x</v>
      </c>
      <c r="R61" s="241">
        <f t="shared" si="17"/>
        <v>5</v>
      </c>
      <c r="S61" s="241">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241">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v>
      </c>
      <c r="U61" s="241">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2.2999999999999998</v>
      </c>
      <c r="V61" s="241">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2.6</v>
      </c>
      <c r="W61" s="241">
        <f t="shared" si="18"/>
        <v>2.9</v>
      </c>
      <c r="X61" s="241">
        <f t="shared" si="19"/>
        <v>3.6</v>
      </c>
      <c r="Y61" s="248">
        <f>IF('Core Indicators'!FC58="x","x",IF('Core Indicators'!FC58&gt;=5,5,IF('Core Indicators'!FC58&gt;=4,4,IF('Core Indicators'!FC58&gt;=3,3,IF('Core Indicators'!FC58&gt;=2,2,IF('Core Indicators'!FC58&gt;=1,1,0))))))</f>
        <v>2</v>
      </c>
      <c r="Z61" s="241">
        <f t="shared" si="20"/>
        <v>2</v>
      </c>
      <c r="AA61" s="248">
        <f>'Crisis Indicator Data'!Y58</f>
        <v>1</v>
      </c>
      <c r="AB61" s="248">
        <f>'Crisis Indicator Data'!Z58</f>
        <v>1</v>
      </c>
      <c r="AC61" s="248">
        <f>'Crisis Indicator Data'!AA58</f>
        <v>0</v>
      </c>
      <c r="AD61" s="248">
        <f>'Crisis Indicator Data'!AB58</f>
        <v>0</v>
      </c>
      <c r="AE61" s="248">
        <f t="shared" si="21"/>
        <v>2</v>
      </c>
      <c r="AF61" s="248">
        <f>'Crisis Indicator Data'!AC58</f>
        <v>2</v>
      </c>
      <c r="AG61" s="248">
        <f>'Crisis Indicator Data'!AD58</f>
        <v>1</v>
      </c>
      <c r="AH61" s="248">
        <f t="shared" si="22"/>
        <v>3</v>
      </c>
      <c r="AI61" s="248">
        <f>'Crisis Indicator Data'!AE58</f>
        <v>1</v>
      </c>
      <c r="AJ61" s="248">
        <f>'Crisis Indicator Data'!AF58</f>
        <v>1</v>
      </c>
      <c r="AK61" s="248">
        <f>'Crisis Indicator Data'!AG58</f>
        <v>0</v>
      </c>
      <c r="AL61" s="248">
        <f t="shared" si="23"/>
        <v>2</v>
      </c>
      <c r="AM61" s="241">
        <f t="shared" si="24"/>
        <v>2</v>
      </c>
      <c r="AN61" s="241">
        <f t="shared" si="25"/>
        <v>2</v>
      </c>
    </row>
    <row r="62" spans="1:40" ht="13.5" customHeight="1" x14ac:dyDescent="0.25">
      <c r="A62" s="147" t="str">
        <f>'Crisis Indicator Data'!A59</f>
        <v>Drought in Kenya</v>
      </c>
      <c r="B62" s="148" t="str">
        <f>'Crisis Indicator Data'!B59</f>
        <v>Drought</v>
      </c>
      <c r="C62" s="148" t="str">
        <f>'Crisis Indicator Data'!C59</f>
        <v>KEN003</v>
      </c>
      <c r="D62" s="148" t="str">
        <f>'Crisis Indicator Data'!D59</f>
        <v>Kenya</v>
      </c>
      <c r="E62" s="149" t="str">
        <f>'Crisis Indicator Data'!E59</f>
        <v>KEN</v>
      </c>
      <c r="F62" s="241">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3.6</v>
      </c>
      <c r="G62" s="241">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2.6</v>
      </c>
      <c r="H62" s="241">
        <f t="shared" si="13"/>
        <v>3.1</v>
      </c>
      <c r="I62" s="241">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4.3</v>
      </c>
      <c r="J62" s="241">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0.8</v>
      </c>
      <c r="K62" s="241">
        <f t="shared" si="14"/>
        <v>2.5499999999999998</v>
      </c>
      <c r="L62" s="241">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241">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v>
      </c>
      <c r="N62" s="241">
        <f t="shared" si="15"/>
        <v>2.8</v>
      </c>
      <c r="O62" s="241">
        <f t="shared" si="16"/>
        <v>2.8166666666666664</v>
      </c>
      <c r="P62" s="241">
        <f>IF(LEN(E62)&gt;3,VLOOKUP(C62,'Regional Crises'!$B$1:$R$69,12,FALSE),VLOOKUP(E62,'Country Indicator Data'!$B$4:$I$300,8,FALSE))</f>
        <v>5</v>
      </c>
      <c r="Q62" s="241" t="str">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x</v>
      </c>
      <c r="R62" s="241">
        <f t="shared" si="17"/>
        <v>5</v>
      </c>
      <c r="S62" s="241">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241">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v>
      </c>
      <c r="U62" s="241">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2.2999999999999998</v>
      </c>
      <c r="V62" s="241">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2.6</v>
      </c>
      <c r="W62" s="241">
        <f t="shared" si="18"/>
        <v>2.9</v>
      </c>
      <c r="X62" s="241">
        <f t="shared" si="19"/>
        <v>3.6</v>
      </c>
      <c r="Y62" s="248">
        <f>IF('Core Indicators'!FC59="x","x",IF('Core Indicators'!FC59&gt;=5,5,IF('Core Indicators'!FC59&gt;=4,4,IF('Core Indicators'!FC59&gt;=3,3,IF('Core Indicators'!FC59&gt;=2,2,IF('Core Indicators'!FC59&gt;=1,1,0))))))</f>
        <v>2</v>
      </c>
      <c r="Z62" s="241">
        <f t="shared" si="20"/>
        <v>2</v>
      </c>
      <c r="AA62" s="248">
        <f>'Crisis Indicator Data'!Y59</f>
        <v>1</v>
      </c>
      <c r="AB62" s="248">
        <f>'Crisis Indicator Data'!Z59</f>
        <v>1</v>
      </c>
      <c r="AC62" s="248">
        <f>'Crisis Indicator Data'!AA59</f>
        <v>0</v>
      </c>
      <c r="AD62" s="248">
        <f>'Crisis Indicator Data'!AB59</f>
        <v>0</v>
      </c>
      <c r="AE62" s="248">
        <f t="shared" si="21"/>
        <v>2</v>
      </c>
      <c r="AF62" s="248">
        <f>'Crisis Indicator Data'!AC59</f>
        <v>0</v>
      </c>
      <c r="AG62" s="248">
        <f>'Crisis Indicator Data'!AD59</f>
        <v>2</v>
      </c>
      <c r="AH62" s="248">
        <f t="shared" si="22"/>
        <v>2</v>
      </c>
      <c r="AI62" s="248">
        <f>'Crisis Indicator Data'!AE59</f>
        <v>3</v>
      </c>
      <c r="AJ62" s="248">
        <f>'Crisis Indicator Data'!AF59</f>
        <v>1</v>
      </c>
      <c r="AK62" s="248">
        <f>'Crisis Indicator Data'!AG59</f>
        <v>0</v>
      </c>
      <c r="AL62" s="248">
        <f t="shared" si="23"/>
        <v>3</v>
      </c>
      <c r="AM62" s="241">
        <f t="shared" si="24"/>
        <v>2</v>
      </c>
      <c r="AN62" s="241">
        <f t="shared" si="25"/>
        <v>2</v>
      </c>
    </row>
    <row r="63" spans="1:40" ht="13.5" customHeight="1" x14ac:dyDescent="0.25">
      <c r="A63" s="147" t="str">
        <f>'Crisis Indicator Data'!A60</f>
        <v>Syrian refugees in Lebanon</v>
      </c>
      <c r="B63" s="148" t="str">
        <f>'Crisis Indicator Data'!B60</f>
        <v>Displacement</v>
      </c>
      <c r="C63" s="148" t="str">
        <f>'Crisis Indicator Data'!C60</f>
        <v>LBN002</v>
      </c>
      <c r="D63" s="148" t="str">
        <f>'Crisis Indicator Data'!D60</f>
        <v>Lebanon</v>
      </c>
      <c r="E63" s="149" t="str">
        <f>'Crisis Indicator Data'!E60</f>
        <v>LBN</v>
      </c>
      <c r="F63" s="241">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2.9</v>
      </c>
      <c r="G63" s="241">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2.4</v>
      </c>
      <c r="H63" s="241">
        <f t="shared" si="13"/>
        <v>2.65</v>
      </c>
      <c r="I63" s="241">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4.0999999999999996</v>
      </c>
      <c r="J63" s="241">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1</v>
      </c>
      <c r="K63" s="241">
        <f t="shared" si="14"/>
        <v>2.5499999999999998</v>
      </c>
      <c r="L63" s="241">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2.4</v>
      </c>
      <c r="M63" s="241">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0.9</v>
      </c>
      <c r="N63" s="241">
        <f t="shared" si="15"/>
        <v>1.65</v>
      </c>
      <c r="O63" s="241">
        <f t="shared" si="16"/>
        <v>2.2833333333333332</v>
      </c>
      <c r="P63" s="241">
        <f>IF(LEN(E63)&gt;3,VLOOKUP(C63,'Regional Crises'!$B$1:$R$69,12,FALSE),VLOOKUP(E63,'Country Indicator Data'!$B$4:$I$300,8,FALSE))</f>
        <v>3</v>
      </c>
      <c r="Q63" s="241">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1.4</v>
      </c>
      <c r="R63" s="241">
        <f t="shared" si="17"/>
        <v>2.2000000000000002</v>
      </c>
      <c r="S63" s="241">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241">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3.4</v>
      </c>
      <c r="U63" s="241">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241">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2.8</v>
      </c>
      <c r="W63" s="241">
        <f t="shared" si="18"/>
        <v>3.1</v>
      </c>
      <c r="X63" s="241">
        <f t="shared" si="19"/>
        <v>2.5</v>
      </c>
      <c r="Y63" s="248">
        <f>IF('Core Indicators'!FC60="x","x",IF('Core Indicators'!FC60&gt;=5,5,IF('Core Indicators'!FC60&gt;=4,4,IF('Core Indicators'!FC60&gt;=3,3,IF('Core Indicators'!FC60&gt;=2,2,IF('Core Indicators'!FC60&gt;=1,1,0))))))</f>
        <v>2</v>
      </c>
      <c r="Z63" s="241">
        <f t="shared" si="20"/>
        <v>2</v>
      </c>
      <c r="AA63" s="248">
        <f>'Crisis Indicator Data'!Y60</f>
        <v>0</v>
      </c>
      <c r="AB63" s="248">
        <f>'Crisis Indicator Data'!Z60</f>
        <v>0</v>
      </c>
      <c r="AC63" s="248">
        <f>'Crisis Indicator Data'!AA60</f>
        <v>0</v>
      </c>
      <c r="AD63" s="248">
        <f>'Crisis Indicator Data'!AB60</f>
        <v>0</v>
      </c>
      <c r="AE63" s="248">
        <f t="shared" si="21"/>
        <v>0</v>
      </c>
      <c r="AF63" s="248">
        <f>'Crisis Indicator Data'!AC60</f>
        <v>1</v>
      </c>
      <c r="AG63" s="248">
        <f>'Crisis Indicator Data'!AD60</f>
        <v>2</v>
      </c>
      <c r="AH63" s="248">
        <f t="shared" si="22"/>
        <v>3</v>
      </c>
      <c r="AI63" s="248">
        <f>'Crisis Indicator Data'!AE60</f>
        <v>0</v>
      </c>
      <c r="AJ63" s="248">
        <f>'Crisis Indicator Data'!AF60</f>
        <v>3</v>
      </c>
      <c r="AK63" s="248">
        <f>'Crisis Indicator Data'!AG60</f>
        <v>0</v>
      </c>
      <c r="AL63" s="248">
        <f t="shared" si="23"/>
        <v>3</v>
      </c>
      <c r="AM63" s="241">
        <f t="shared" si="24"/>
        <v>2</v>
      </c>
      <c r="AN63" s="241">
        <f t="shared" si="25"/>
        <v>2</v>
      </c>
    </row>
    <row r="64" spans="1:40" ht="13.5" customHeight="1" x14ac:dyDescent="0.25">
      <c r="A64" s="147" t="str">
        <f>'Crisis Indicator Data'!A61</f>
        <v>Socioeconomic crisis in Lebanon</v>
      </c>
      <c r="B64" s="148" t="str">
        <f>'Crisis Indicator Data'!B61</f>
        <v>Socio-political,Violence,Tecnological Disaster</v>
      </c>
      <c r="C64" s="148" t="str">
        <f>'Crisis Indicator Data'!C61</f>
        <v>LBN004</v>
      </c>
      <c r="D64" s="148" t="str">
        <f>'Crisis Indicator Data'!D61</f>
        <v>Lebanon</v>
      </c>
      <c r="E64" s="149" t="str">
        <f>'Crisis Indicator Data'!E61</f>
        <v>LBN</v>
      </c>
      <c r="F64" s="241">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2.9</v>
      </c>
      <c r="G64" s="241">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2.4</v>
      </c>
      <c r="H64" s="241">
        <f t="shared" si="13"/>
        <v>2.65</v>
      </c>
      <c r="I64" s="241">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4.0999999999999996</v>
      </c>
      <c r="J64" s="241">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1</v>
      </c>
      <c r="K64" s="241">
        <f t="shared" si="14"/>
        <v>2.5499999999999998</v>
      </c>
      <c r="L64" s="241">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2.4</v>
      </c>
      <c r="M64" s="241">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0.9</v>
      </c>
      <c r="N64" s="241">
        <f t="shared" si="15"/>
        <v>1.65</v>
      </c>
      <c r="O64" s="241">
        <f t="shared" si="16"/>
        <v>2.2833333333333332</v>
      </c>
      <c r="P64" s="241">
        <f>IF(LEN(E64)&gt;3,VLOOKUP(C64,'Regional Crises'!$B$1:$R$69,12,FALSE),VLOOKUP(E64,'Country Indicator Data'!$B$4:$I$300,8,FALSE))</f>
        <v>3</v>
      </c>
      <c r="Q64" s="241">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1.4</v>
      </c>
      <c r="R64" s="241">
        <f t="shared" si="17"/>
        <v>2.2000000000000002</v>
      </c>
      <c r="S64" s="241">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241">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3.4</v>
      </c>
      <c r="U64" s="241">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2.6</v>
      </c>
      <c r="V64" s="241">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2.8</v>
      </c>
      <c r="W64" s="241">
        <f t="shared" si="18"/>
        <v>3.1</v>
      </c>
      <c r="X64" s="241">
        <f t="shared" si="19"/>
        <v>2.5</v>
      </c>
      <c r="Y64" s="248">
        <f>IF('Core Indicators'!FC61="x","x",IF('Core Indicators'!FC61&gt;=5,5,IF('Core Indicators'!FC61&gt;=4,4,IF('Core Indicators'!FC61&gt;=3,3,IF('Core Indicators'!FC61&gt;=2,2,IF('Core Indicators'!FC61&gt;=1,1,0))))))</f>
        <v>3</v>
      </c>
      <c r="Z64" s="241">
        <f t="shared" si="20"/>
        <v>3</v>
      </c>
      <c r="AA64" s="248">
        <f>'Crisis Indicator Data'!Y61</f>
        <v>0</v>
      </c>
      <c r="AB64" s="248">
        <f>'Crisis Indicator Data'!Z61</f>
        <v>0</v>
      </c>
      <c r="AC64" s="248">
        <f>'Crisis Indicator Data'!AA61</f>
        <v>1</v>
      </c>
      <c r="AD64" s="248">
        <f>'Crisis Indicator Data'!AB61</f>
        <v>0</v>
      </c>
      <c r="AE64" s="248">
        <f t="shared" si="21"/>
        <v>1</v>
      </c>
      <c r="AF64" s="248">
        <f>'Crisis Indicator Data'!AC61</f>
        <v>1</v>
      </c>
      <c r="AG64" s="248">
        <f>'Crisis Indicator Data'!AD61</f>
        <v>2</v>
      </c>
      <c r="AH64" s="248">
        <f t="shared" si="22"/>
        <v>3</v>
      </c>
      <c r="AI64" s="248">
        <f>'Crisis Indicator Data'!AE61</f>
        <v>0</v>
      </c>
      <c r="AJ64" s="248">
        <f>'Crisis Indicator Data'!AF61</f>
        <v>3</v>
      </c>
      <c r="AK64" s="248">
        <f>'Crisis Indicator Data'!AG61</f>
        <v>0</v>
      </c>
      <c r="AL64" s="248">
        <f t="shared" si="23"/>
        <v>3</v>
      </c>
      <c r="AM64" s="241">
        <f t="shared" si="24"/>
        <v>2</v>
      </c>
      <c r="AN64" s="241">
        <f t="shared" si="25"/>
        <v>2.5</v>
      </c>
    </row>
    <row r="65" spans="1:40" ht="13.5" customHeight="1" x14ac:dyDescent="0.25">
      <c r="A65" s="147" t="str">
        <f>'Crisis Indicator Data'!A62</f>
        <v>Complex crisis in Libya</v>
      </c>
      <c r="B65" s="148" t="str">
        <f>'Crisis Indicator Data'!B62</f>
        <v>Conflict,Displacement,Socio-political</v>
      </c>
      <c r="C65" s="148" t="str">
        <f>'Crisis Indicator Data'!C62</f>
        <v>LBY001</v>
      </c>
      <c r="D65" s="148" t="str">
        <f>'Crisis Indicator Data'!D62</f>
        <v>Libya</v>
      </c>
      <c r="E65" s="149" t="str">
        <f>'Crisis Indicator Data'!E62</f>
        <v>LBY</v>
      </c>
      <c r="F65" s="241">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4.5999999999999996</v>
      </c>
      <c r="G65" s="241">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3.8</v>
      </c>
      <c r="H65" s="241">
        <f t="shared" si="13"/>
        <v>4.1999999999999993</v>
      </c>
      <c r="I65" s="241">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1.4</v>
      </c>
      <c r="J65" s="241">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v>
      </c>
      <c r="K65" s="241">
        <f t="shared" si="14"/>
        <v>0.7</v>
      </c>
      <c r="L65" s="241">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1.1000000000000001</v>
      </c>
      <c r="M65" s="241" t="str">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x</v>
      </c>
      <c r="N65" s="241">
        <f t="shared" si="15"/>
        <v>1.1000000000000001</v>
      </c>
      <c r="O65" s="241">
        <f t="shared" si="16"/>
        <v>2</v>
      </c>
      <c r="P65" s="241">
        <f>IF(LEN(E65)&gt;3,VLOOKUP(C65,'Regional Crises'!$B$1:$R$69,12,FALSE),VLOOKUP(E65,'Country Indicator Data'!$B$4:$I$300,8,FALSE))</f>
        <v>3</v>
      </c>
      <c r="Q65" s="241">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4.0999999999999996</v>
      </c>
      <c r="R65" s="241">
        <f t="shared" si="17"/>
        <v>3.55</v>
      </c>
      <c r="S65" s="241">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4.0999999999999996</v>
      </c>
      <c r="T65" s="241">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4.3</v>
      </c>
      <c r="U65" s="241">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241">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4.5999999999999996</v>
      </c>
      <c r="W65" s="241">
        <f t="shared" si="18"/>
        <v>4.2</v>
      </c>
      <c r="X65" s="241">
        <f t="shared" si="19"/>
        <v>3.3</v>
      </c>
      <c r="Y65" s="248">
        <f>IF('Core Indicators'!FC62="x","x",IF('Core Indicators'!FC62&gt;=5,5,IF('Core Indicators'!FC62&gt;=4,4,IF('Core Indicators'!FC62&gt;=3,3,IF('Core Indicators'!FC62&gt;=2,2,IF('Core Indicators'!FC62&gt;=1,1,0))))))</f>
        <v>5</v>
      </c>
      <c r="Z65" s="241">
        <f t="shared" si="20"/>
        <v>5</v>
      </c>
      <c r="AA65" s="248">
        <f>'Crisis Indicator Data'!Y62</f>
        <v>1</v>
      </c>
      <c r="AB65" s="248">
        <f>'Crisis Indicator Data'!Z62</f>
        <v>3</v>
      </c>
      <c r="AC65" s="248">
        <f>'Crisis Indicator Data'!AA62</f>
        <v>2</v>
      </c>
      <c r="AD65" s="248">
        <f>'Crisis Indicator Data'!AB62</f>
        <v>0</v>
      </c>
      <c r="AE65" s="248">
        <f t="shared" si="21"/>
        <v>3</v>
      </c>
      <c r="AF65" s="248">
        <f>'Crisis Indicator Data'!AC62</f>
        <v>2</v>
      </c>
      <c r="AG65" s="248">
        <f>'Crisis Indicator Data'!AD62</f>
        <v>3</v>
      </c>
      <c r="AH65" s="248">
        <f t="shared" si="22"/>
        <v>5</v>
      </c>
      <c r="AI65" s="248">
        <f>'Crisis Indicator Data'!AE62</f>
        <v>2</v>
      </c>
      <c r="AJ65" s="248">
        <f>'Crisis Indicator Data'!AF62</f>
        <v>1</v>
      </c>
      <c r="AK65" s="248">
        <f>'Crisis Indicator Data'!AG62</f>
        <v>1</v>
      </c>
      <c r="AL65" s="248">
        <f t="shared" si="23"/>
        <v>3</v>
      </c>
      <c r="AM65" s="241">
        <f t="shared" si="24"/>
        <v>4</v>
      </c>
      <c r="AN65" s="241">
        <f t="shared" si="25"/>
        <v>4.5</v>
      </c>
    </row>
    <row r="66" spans="1:40" ht="13.5" customHeight="1" x14ac:dyDescent="0.25">
      <c r="A66" s="147" t="str">
        <f>'Crisis Indicator Data'!A63</f>
        <v>Mixed migration flows in Libya</v>
      </c>
      <c r="B66" s="148" t="str">
        <f>'Crisis Indicator Data'!B63</f>
        <v>Displacement</v>
      </c>
      <c r="C66" s="148" t="str">
        <f>'Crisis Indicator Data'!C63</f>
        <v>LBY002</v>
      </c>
      <c r="D66" s="148" t="str">
        <f>'Crisis Indicator Data'!D63</f>
        <v>Libya</v>
      </c>
      <c r="E66" s="149" t="str">
        <f>'Crisis Indicator Data'!E63</f>
        <v>LBY</v>
      </c>
      <c r="F66" s="241">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4.5999999999999996</v>
      </c>
      <c r="G66" s="241">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3.8</v>
      </c>
      <c r="H66" s="241">
        <f t="shared" si="13"/>
        <v>4.1999999999999993</v>
      </c>
      <c r="I66" s="241">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1.4</v>
      </c>
      <c r="J66" s="241">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v>
      </c>
      <c r="K66" s="241">
        <f t="shared" si="14"/>
        <v>0.7</v>
      </c>
      <c r="L66" s="241">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1.1000000000000001</v>
      </c>
      <c r="M66" s="241" t="str">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x</v>
      </c>
      <c r="N66" s="241">
        <f t="shared" si="15"/>
        <v>1.1000000000000001</v>
      </c>
      <c r="O66" s="241">
        <f t="shared" si="16"/>
        <v>2</v>
      </c>
      <c r="P66" s="241">
        <f>IF(LEN(E66)&gt;3,VLOOKUP(C66,'Regional Crises'!$B$1:$R$69,12,FALSE),VLOOKUP(E66,'Country Indicator Data'!$B$4:$I$300,8,FALSE))</f>
        <v>3</v>
      </c>
      <c r="Q66" s="241">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4.0999999999999996</v>
      </c>
      <c r="R66" s="241">
        <f t="shared" si="17"/>
        <v>3.55</v>
      </c>
      <c r="S66" s="241">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4.0999999999999996</v>
      </c>
      <c r="T66" s="241">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4.3</v>
      </c>
      <c r="U66" s="241">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3.6</v>
      </c>
      <c r="V66" s="241">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4.5999999999999996</v>
      </c>
      <c r="W66" s="241">
        <f t="shared" si="18"/>
        <v>4.2</v>
      </c>
      <c r="X66" s="241">
        <f t="shared" si="19"/>
        <v>3.3</v>
      </c>
      <c r="Y66" s="248">
        <f>IF('Core Indicators'!FC63="x","x",IF('Core Indicators'!FC63&gt;=5,5,IF('Core Indicators'!FC63&gt;=4,4,IF('Core Indicators'!FC63&gt;=3,3,IF('Core Indicators'!FC63&gt;=2,2,IF('Core Indicators'!FC63&gt;=1,1,0))))))</f>
        <v>4</v>
      </c>
      <c r="Z66" s="241">
        <f t="shared" si="20"/>
        <v>4</v>
      </c>
      <c r="AA66" s="248">
        <f>'Crisis Indicator Data'!Y63</f>
        <v>1</v>
      </c>
      <c r="AB66" s="248">
        <f>'Crisis Indicator Data'!Z63</f>
        <v>3</v>
      </c>
      <c r="AC66" s="248">
        <f>'Crisis Indicator Data'!AA63</f>
        <v>2</v>
      </c>
      <c r="AD66" s="248">
        <f>'Crisis Indicator Data'!AB63</f>
        <v>0</v>
      </c>
      <c r="AE66" s="248">
        <f t="shared" si="21"/>
        <v>3</v>
      </c>
      <c r="AF66" s="248">
        <f>'Crisis Indicator Data'!AC63</f>
        <v>2</v>
      </c>
      <c r="AG66" s="248">
        <f>'Crisis Indicator Data'!AD63</f>
        <v>3</v>
      </c>
      <c r="AH66" s="248">
        <f t="shared" si="22"/>
        <v>5</v>
      </c>
      <c r="AI66" s="248">
        <f>'Crisis Indicator Data'!AE63</f>
        <v>2</v>
      </c>
      <c r="AJ66" s="248">
        <f>'Crisis Indicator Data'!AF63</f>
        <v>1</v>
      </c>
      <c r="AK66" s="248">
        <f>'Crisis Indicator Data'!AG63</f>
        <v>1</v>
      </c>
      <c r="AL66" s="248">
        <f t="shared" si="23"/>
        <v>3</v>
      </c>
      <c r="AM66" s="241">
        <f t="shared" si="24"/>
        <v>4</v>
      </c>
      <c r="AN66" s="241">
        <f t="shared" si="25"/>
        <v>4</v>
      </c>
    </row>
    <row r="67" spans="1:40" ht="13.5" customHeight="1" x14ac:dyDescent="0.25">
      <c r="A67" s="147" t="str">
        <f>'Crisis Indicator Data'!A64</f>
        <v>Socio-economic crisis in Sri Lanka</v>
      </c>
      <c r="B67" s="148" t="str">
        <f>'Crisis Indicator Data'!B64</f>
        <v>Socio-political,Food Security</v>
      </c>
      <c r="C67" s="148" t="str">
        <f>'Crisis Indicator Data'!C64</f>
        <v>LKA002</v>
      </c>
      <c r="D67" s="148" t="str">
        <f>'Crisis Indicator Data'!D64</f>
        <v>Sri Lanka</v>
      </c>
      <c r="E67" s="149" t="str">
        <f>'Crisis Indicator Data'!E64</f>
        <v>LKA</v>
      </c>
      <c r="F67" s="241">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3.2</v>
      </c>
      <c r="G67" s="241">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1.7</v>
      </c>
      <c r="H67" s="241">
        <f t="shared" si="13"/>
        <v>2.4500000000000002</v>
      </c>
      <c r="I67" s="241">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2.1</v>
      </c>
      <c r="J67" s="241">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1.1000000000000001</v>
      </c>
      <c r="K67" s="241">
        <f t="shared" si="14"/>
        <v>1.6</v>
      </c>
      <c r="L67" s="241">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2.5</v>
      </c>
      <c r="M67" s="241">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1.8</v>
      </c>
      <c r="N67" s="241">
        <f t="shared" si="15"/>
        <v>2.15</v>
      </c>
      <c r="O67" s="241">
        <f t="shared" si="16"/>
        <v>2.0666666666666669</v>
      </c>
      <c r="P67" s="241">
        <f>IF(LEN(E67)&gt;3,VLOOKUP(C67,'Regional Crises'!$B$1:$R$69,12,FALSE),VLOOKUP(E67,'Country Indicator Data'!$B$4:$I$300,8,FALSE))</f>
        <v>3</v>
      </c>
      <c r="Q67" s="241">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0.9</v>
      </c>
      <c r="R67" s="241">
        <f t="shared" si="17"/>
        <v>1.95</v>
      </c>
      <c r="S67" s="241">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3.1</v>
      </c>
      <c r="T67" s="241">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2.5</v>
      </c>
      <c r="U67" s="241">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1.8</v>
      </c>
      <c r="V67" s="241">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2.2999999999999998</v>
      </c>
      <c r="W67" s="241">
        <f t="shared" si="18"/>
        <v>2.4</v>
      </c>
      <c r="X67" s="241">
        <f t="shared" si="19"/>
        <v>2.1</v>
      </c>
      <c r="Y67" s="248">
        <f>IF('Core Indicators'!FC64="x","x",IF('Core Indicators'!FC64&gt;=5,5,IF('Core Indicators'!FC64&gt;=4,4,IF('Core Indicators'!FC64&gt;=3,3,IF('Core Indicators'!FC64&gt;=2,2,IF('Core Indicators'!FC64&gt;=1,1,0))))))</f>
        <v>1</v>
      </c>
      <c r="Z67" s="241">
        <f t="shared" si="20"/>
        <v>1</v>
      </c>
      <c r="AA67" s="248">
        <f>'Crisis Indicator Data'!Y64</f>
        <v>0</v>
      </c>
      <c r="AB67" s="248">
        <f>'Crisis Indicator Data'!Z64</f>
        <v>0</v>
      </c>
      <c r="AC67" s="248">
        <f>'Crisis Indicator Data'!AA64</f>
        <v>0</v>
      </c>
      <c r="AD67" s="248">
        <f>'Crisis Indicator Data'!AB64</f>
        <v>0</v>
      </c>
      <c r="AE67" s="248">
        <f t="shared" si="21"/>
        <v>0</v>
      </c>
      <c r="AF67" s="248">
        <f>'Crisis Indicator Data'!AC64</f>
        <v>0</v>
      </c>
      <c r="AG67" s="248">
        <f>'Crisis Indicator Data'!AD64</f>
        <v>0</v>
      </c>
      <c r="AH67" s="248">
        <f t="shared" si="22"/>
        <v>0</v>
      </c>
      <c r="AI67" s="248">
        <f>'Crisis Indicator Data'!AE64</f>
        <v>0</v>
      </c>
      <c r="AJ67" s="248">
        <f>'Crisis Indicator Data'!AF64</f>
        <v>2</v>
      </c>
      <c r="AK67" s="248">
        <f>'Crisis Indicator Data'!AG64</f>
        <v>2</v>
      </c>
      <c r="AL67" s="248">
        <f t="shared" si="23"/>
        <v>3</v>
      </c>
      <c r="AM67" s="241">
        <f t="shared" si="24"/>
        <v>1</v>
      </c>
      <c r="AN67" s="241">
        <f t="shared" si="25"/>
        <v>1</v>
      </c>
    </row>
    <row r="68" spans="1:40" ht="13.5" customHeight="1" x14ac:dyDescent="0.25">
      <c r="A68" s="147" t="str">
        <f>'Crisis Indicator Data'!A65</f>
        <v>Food security crisis in Lesotho</v>
      </c>
      <c r="B68" s="148" t="str">
        <f>'Crisis Indicator Data'!B65</f>
        <v>Food Security</v>
      </c>
      <c r="C68" s="148" t="str">
        <f>'Crisis Indicator Data'!C65</f>
        <v>LSO003</v>
      </c>
      <c r="D68" s="148" t="str">
        <f>'Crisis Indicator Data'!D65</f>
        <v>Lesotho</v>
      </c>
      <c r="E68" s="149" t="str">
        <f>'Crisis Indicator Data'!E65</f>
        <v>LSO</v>
      </c>
      <c r="F68" s="241">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1.1000000000000001</v>
      </c>
      <c r="G68" s="241">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2.2999999999999998</v>
      </c>
      <c r="H68" s="241">
        <f t="shared" si="13"/>
        <v>1.7</v>
      </c>
      <c r="I68" s="241">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0</v>
      </c>
      <c r="J68" s="241">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241">
        <f t="shared" si="14"/>
        <v>0</v>
      </c>
      <c r="L68" s="241">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3.6</v>
      </c>
      <c r="M68" s="241">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2.5</v>
      </c>
      <c r="N68" s="241">
        <f t="shared" si="15"/>
        <v>3.05</v>
      </c>
      <c r="O68" s="241">
        <f t="shared" si="16"/>
        <v>1.5833333333333333</v>
      </c>
      <c r="P68" s="241">
        <f>IF(LEN(E68)&gt;3,VLOOKUP(C68,'Regional Crises'!$B$1:$R$69,12,FALSE),VLOOKUP(E68,'Country Indicator Data'!$B$4:$I$300,8,FALSE))</f>
        <v>0</v>
      </c>
      <c r="Q68" s="241" t="str">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x</v>
      </c>
      <c r="R68" s="241">
        <f t="shared" si="17"/>
        <v>0</v>
      </c>
      <c r="S68" s="241">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v>
      </c>
      <c r="T68" s="241">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2.9</v>
      </c>
      <c r="U68" s="241">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2.5</v>
      </c>
      <c r="V68" s="241">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1.9</v>
      </c>
      <c r="W68" s="241">
        <f t="shared" si="18"/>
        <v>2.6</v>
      </c>
      <c r="X68" s="241">
        <f t="shared" si="19"/>
        <v>1.4</v>
      </c>
      <c r="Y68" s="248">
        <f>IF('Core Indicators'!FC65="x","x",IF('Core Indicators'!FC65&gt;=5,5,IF('Core Indicators'!FC65&gt;=4,4,IF('Core Indicators'!FC65&gt;=3,3,IF('Core Indicators'!FC65&gt;=2,2,IF('Core Indicators'!FC65&gt;=1,1,0))))))</f>
        <v>1</v>
      </c>
      <c r="Z68" s="241">
        <f t="shared" si="20"/>
        <v>1</v>
      </c>
      <c r="AA68" s="248">
        <f>'Crisis Indicator Data'!Y65</f>
        <v>0</v>
      </c>
      <c r="AB68" s="248">
        <f>'Crisis Indicator Data'!Z65</f>
        <v>0</v>
      </c>
      <c r="AC68" s="248">
        <f>'Crisis Indicator Data'!AA65</f>
        <v>0</v>
      </c>
      <c r="AD68" s="248">
        <f>'Crisis Indicator Data'!AB65</f>
        <v>0</v>
      </c>
      <c r="AE68" s="248">
        <f t="shared" si="21"/>
        <v>0</v>
      </c>
      <c r="AF68" s="248">
        <f>'Crisis Indicator Data'!AC65</f>
        <v>0</v>
      </c>
      <c r="AG68" s="248">
        <f>'Crisis Indicator Data'!AD65</f>
        <v>0</v>
      </c>
      <c r="AH68" s="248">
        <f t="shared" si="22"/>
        <v>0</v>
      </c>
      <c r="AI68" s="248">
        <f>'Crisis Indicator Data'!AE65</f>
        <v>0</v>
      </c>
      <c r="AJ68" s="248">
        <f>'Crisis Indicator Data'!AF65</f>
        <v>0</v>
      </c>
      <c r="AK68" s="248">
        <f>'Crisis Indicator Data'!AG65</f>
        <v>0</v>
      </c>
      <c r="AL68" s="248">
        <f t="shared" si="23"/>
        <v>0</v>
      </c>
      <c r="AM68" s="241">
        <f t="shared" si="24"/>
        <v>0</v>
      </c>
      <c r="AN68" s="241">
        <f t="shared" si="25"/>
        <v>0.5</v>
      </c>
    </row>
    <row r="69" spans="1:40" ht="13.5" customHeight="1" x14ac:dyDescent="0.25">
      <c r="A69" s="147" t="str">
        <f>'Crisis Indicator Data'!A66</f>
        <v>Mixed migration flows in Morocco</v>
      </c>
      <c r="B69" s="148" t="str">
        <f>'Crisis Indicator Data'!B66</f>
        <v>Displacement</v>
      </c>
      <c r="C69" s="148" t="str">
        <f>'Crisis Indicator Data'!C66</f>
        <v>MAR002</v>
      </c>
      <c r="D69" s="148" t="str">
        <f>'Crisis Indicator Data'!D66</f>
        <v>Morocco</v>
      </c>
      <c r="E69" s="149" t="str">
        <f>'Crisis Indicator Data'!E66</f>
        <v>MAR</v>
      </c>
      <c r="F69" s="241">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3.2</v>
      </c>
      <c r="G69" s="241">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3.2</v>
      </c>
      <c r="H69" s="241">
        <f t="shared" si="13"/>
        <v>3.2</v>
      </c>
      <c r="I69" s="241">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2.5</v>
      </c>
      <c r="J69" s="241">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4</v>
      </c>
      <c r="K69" s="241">
        <f t="shared" si="14"/>
        <v>3.25</v>
      </c>
      <c r="L69" s="241">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3.3</v>
      </c>
      <c r="M69" s="241">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1.8</v>
      </c>
      <c r="N69" s="241">
        <f t="shared" si="15"/>
        <v>2.5499999999999998</v>
      </c>
      <c r="O69" s="241">
        <f t="shared" si="16"/>
        <v>3</v>
      </c>
      <c r="P69" s="241">
        <f>IF(LEN(E69)&gt;3,VLOOKUP(C69,'Regional Crises'!$B$1:$R$69,12,FALSE),VLOOKUP(E69,'Country Indicator Data'!$B$4:$I$300,8,FALSE))</f>
        <v>3</v>
      </c>
      <c r="Q69" s="241">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3.3</v>
      </c>
      <c r="R69" s="241">
        <f t="shared" si="17"/>
        <v>3.15</v>
      </c>
      <c r="S69" s="241">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v>
      </c>
      <c r="T69" s="241">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2.6</v>
      </c>
      <c r="U69" s="241">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3.4</v>
      </c>
      <c r="V69" s="241">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3.2</v>
      </c>
      <c r="W69" s="241">
        <f t="shared" si="18"/>
        <v>3.1</v>
      </c>
      <c r="X69" s="241">
        <f t="shared" si="19"/>
        <v>3.1</v>
      </c>
      <c r="Y69" s="248">
        <f>IF('Core Indicators'!FC66="x","x",IF('Core Indicators'!FC66&gt;=5,5,IF('Core Indicators'!FC66&gt;=4,4,IF('Core Indicators'!FC66&gt;=3,3,IF('Core Indicators'!FC66&gt;=2,2,IF('Core Indicators'!FC66&gt;=1,1,0))))))</f>
        <v>4</v>
      </c>
      <c r="Z69" s="241">
        <f t="shared" si="20"/>
        <v>4</v>
      </c>
      <c r="AA69" s="248">
        <f>'Crisis Indicator Data'!Y66</f>
        <v>0</v>
      </c>
      <c r="AB69" s="248">
        <f>'Crisis Indicator Data'!Z66</f>
        <v>0</v>
      </c>
      <c r="AC69" s="248">
        <f>'Crisis Indicator Data'!AA66</f>
        <v>0</v>
      </c>
      <c r="AD69" s="248">
        <f>'Crisis Indicator Data'!AB66</f>
        <v>0</v>
      </c>
      <c r="AE69" s="248">
        <f t="shared" si="21"/>
        <v>0</v>
      </c>
      <c r="AF69" s="248">
        <f>'Crisis Indicator Data'!AC66</f>
        <v>1</v>
      </c>
      <c r="AG69" s="248">
        <f>'Crisis Indicator Data'!AD66</f>
        <v>1</v>
      </c>
      <c r="AH69" s="248">
        <f t="shared" si="22"/>
        <v>2</v>
      </c>
      <c r="AI69" s="248">
        <f>'Crisis Indicator Data'!AE66</f>
        <v>0</v>
      </c>
      <c r="AJ69" s="248">
        <f>'Crisis Indicator Data'!AF66</f>
        <v>1</v>
      </c>
      <c r="AK69" s="248">
        <f>'Crisis Indicator Data'!AG66</f>
        <v>1</v>
      </c>
      <c r="AL69" s="248">
        <f t="shared" si="23"/>
        <v>2</v>
      </c>
      <c r="AM69" s="241">
        <f t="shared" si="24"/>
        <v>1</v>
      </c>
      <c r="AN69" s="241">
        <f t="shared" si="25"/>
        <v>2.5</v>
      </c>
    </row>
    <row r="70" spans="1:40" ht="13.5" customHeight="1" x14ac:dyDescent="0.25">
      <c r="A70" s="147" t="str">
        <f>'Crisis Indicator Data'!A67</f>
        <v>DIsplacement from Ukraine conflict in Moldova</v>
      </c>
      <c r="B70" s="148" t="str">
        <f>'Crisis Indicator Data'!B67</f>
        <v>Displacement,Conflict</v>
      </c>
      <c r="C70" s="148" t="str">
        <f>'Crisis Indicator Data'!C67</f>
        <v>MDA002</v>
      </c>
      <c r="D70" s="148" t="str">
        <f>'Crisis Indicator Data'!D67</f>
        <v>Moldova</v>
      </c>
      <c r="E70" s="149" t="str">
        <f>'Crisis Indicator Data'!E67</f>
        <v>MDA</v>
      </c>
      <c r="F70" s="241">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2.5</v>
      </c>
      <c r="G70" s="241">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2.1</v>
      </c>
      <c r="H70" s="241">
        <f t="shared" ref="H70:H101" si="26">IF(AND(F70="x",G70="x"),"x",AVERAGE(F70,G70))</f>
        <v>2.2999999999999998</v>
      </c>
      <c r="I70" s="241">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2.1</v>
      </c>
      <c r="J70" s="241">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1.9</v>
      </c>
      <c r="K70" s="241">
        <f t="shared" ref="K70:K101" si="27">IF(AND(I70="x",J70="x"),"x",AVERAGE(I70,J70))</f>
        <v>2</v>
      </c>
      <c r="L70" s="241">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1.5</v>
      </c>
      <c r="M70" s="241">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0.1</v>
      </c>
      <c r="N70" s="241">
        <f t="shared" ref="N70:N101" si="28">IF(AND(L70="x",M70="x"),"x",AVERAGE(L70,M70))</f>
        <v>0.8</v>
      </c>
      <c r="O70" s="241">
        <f t="shared" ref="O70:O101" si="29">AVERAGE(H70,K70,N70)</f>
        <v>1.7</v>
      </c>
      <c r="P70" s="241">
        <f>IF(LEN(E70)&gt;3,VLOOKUP(C70,'Regional Crises'!$B$1:$R$69,12,FALSE),VLOOKUP(E70,'Country Indicator Data'!$B$4:$I$300,8,FALSE))</f>
        <v>2</v>
      </c>
      <c r="Q70" s="241">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0</v>
      </c>
      <c r="R70" s="241">
        <f t="shared" ref="R70:R101" si="30">AVERAGE(P70:Q70)</f>
        <v>1</v>
      </c>
      <c r="S70" s="241">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3.4</v>
      </c>
      <c r="T70" s="241">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2.9</v>
      </c>
      <c r="U70" s="241">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2.8</v>
      </c>
      <c r="V70" s="241">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v>
      </c>
      <c r="W70" s="241">
        <f t="shared" ref="W70:W101" si="31">IF(AND(S70="x",V70="x"),"x",ROUND(AVERAGE(S70,V70,T70,U70),1))</f>
        <v>2.8</v>
      </c>
      <c r="X70" s="241">
        <f t="shared" ref="X70:X101" si="32">ROUND(AVERAGE(O70,W70,R70),1)</f>
        <v>1.8</v>
      </c>
      <c r="Y70" s="248">
        <f>IF('Core Indicators'!FC67="x","x",IF('Core Indicators'!FC67&gt;=5,5,IF('Core Indicators'!FC67&gt;=4,4,IF('Core Indicators'!FC67&gt;=3,3,IF('Core Indicators'!FC67&gt;=2,2,IF('Core Indicators'!FC67&gt;=1,1,0))))))</f>
        <v>2</v>
      </c>
      <c r="Z70" s="241">
        <f t="shared" ref="Z70:Z101" si="33">Y70</f>
        <v>2</v>
      </c>
      <c r="AA70" s="248">
        <f>'Crisis Indicator Data'!Y67</f>
        <v>0</v>
      </c>
      <c r="AB70" s="248">
        <f>'Crisis Indicator Data'!Z67</f>
        <v>1</v>
      </c>
      <c r="AC70" s="248">
        <f>'Crisis Indicator Data'!AA67</f>
        <v>0</v>
      </c>
      <c r="AD70" s="248">
        <f>'Crisis Indicator Data'!AB67</f>
        <v>0</v>
      </c>
      <c r="AE70" s="248">
        <f t="shared" ref="AE70:AE101" si="34">IF(SUM(AA70:AD70)=0,0,IF(SUM(AA70,AB70,AC70,AD70)&lt;2,1,IF(SUM(AA70:AD70)&lt;6,2,IF(SUM(AA70:AD70)&lt;8,3,IF(SUM(AA70:AD70)&lt;10,4,5)))))</f>
        <v>1</v>
      </c>
      <c r="AF70" s="248">
        <f>'Crisis Indicator Data'!AC67</f>
        <v>0</v>
      </c>
      <c r="AG70" s="248">
        <f>'Crisis Indicator Data'!AD67</f>
        <v>0</v>
      </c>
      <c r="AH70" s="248">
        <f t="shared" ref="AH70:AH101" si="35">IF(SUM(AF70:AG70)=0,0,IF(SUM(AF70,AG70)=1,1,IF(SUM(AF70:AG70)&lt;3,2,IF(SUM(AF70:AG70)&lt;4,3,IF(SUM(AF70:AG70)&lt;5,4,5)))))</f>
        <v>0</v>
      </c>
      <c r="AI70" s="248">
        <f>'Crisis Indicator Data'!AE67</f>
        <v>0</v>
      </c>
      <c r="AJ70" s="248">
        <f>'Crisis Indicator Data'!AF67</f>
        <v>0</v>
      </c>
      <c r="AK70" s="248">
        <f>'Crisis Indicator Data'!AG67</f>
        <v>0</v>
      </c>
      <c r="AL70" s="248">
        <f t="shared" ref="AL70:AL101" si="36">IF(SUM(AI70:AK70)=0,0,IF(SUM(AI70:AK70)=1,1,IF(SUM(AI70:AK70)&lt;3,2,IF(SUM(AI70:AK70)&lt;5,3,IF(SUM(AI70:AK70)&lt;7,4,5)))))</f>
        <v>0</v>
      </c>
      <c r="AM70" s="241">
        <f t="shared" ref="AM70:AM101" si="37">IF(AA70=3,5,ROUND(AVERAGE(AE70,AH70,AL70),0))</f>
        <v>0</v>
      </c>
      <c r="AN70" s="241">
        <f t="shared" ref="AN70:AN101" si="38">IF(AND(Z70="x",AM70="x"),"x",ROUND(AVERAGE(Z70,AM70),1))</f>
        <v>1</v>
      </c>
    </row>
    <row r="71" spans="1:40" ht="13.5" customHeight="1" x14ac:dyDescent="0.25">
      <c r="A71" s="147" t="str">
        <f>'Crisis Indicator Data'!A68</f>
        <v>Drought in Madagascar</v>
      </c>
      <c r="B71" s="148" t="str">
        <f>'Crisis Indicator Data'!B68</f>
        <v>Drought</v>
      </c>
      <c r="C71" s="148" t="str">
        <f>'Crisis Indicator Data'!C68</f>
        <v>MDG002</v>
      </c>
      <c r="D71" s="148" t="str">
        <f>'Crisis Indicator Data'!D68</f>
        <v>Madagascar</v>
      </c>
      <c r="E71" s="149" t="str">
        <f>'Crisis Indicator Data'!E68</f>
        <v>MDG</v>
      </c>
      <c r="F71" s="241">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2.9</v>
      </c>
      <c r="G71" s="241">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2.2999999999999998</v>
      </c>
      <c r="H71" s="241">
        <f t="shared" si="26"/>
        <v>2.5999999999999996</v>
      </c>
      <c r="I71" s="241">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3.1</v>
      </c>
      <c r="J71" s="241">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241">
        <f t="shared" si="27"/>
        <v>1.55</v>
      </c>
      <c r="L71" s="241" t="str">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x</v>
      </c>
      <c r="M71" s="241">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2.2000000000000002</v>
      </c>
      <c r="N71" s="241">
        <f t="shared" si="28"/>
        <v>2.2000000000000002</v>
      </c>
      <c r="O71" s="241">
        <f t="shared" si="29"/>
        <v>2.1166666666666667</v>
      </c>
      <c r="P71" s="241">
        <f>IF(LEN(E71)&gt;3,VLOOKUP(C71,'Regional Crises'!$B$1:$R$69,12,FALSE),VLOOKUP(E71,'Country Indicator Data'!$B$4:$I$300,8,FALSE))</f>
        <v>0</v>
      </c>
      <c r="Q71" s="241">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3.4</v>
      </c>
      <c r="R71" s="241">
        <f t="shared" si="30"/>
        <v>1.7</v>
      </c>
      <c r="S71" s="241">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3.8</v>
      </c>
      <c r="T71" s="241">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3.5</v>
      </c>
      <c r="U71" s="241">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2.9</v>
      </c>
      <c r="V71" s="241">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v>
      </c>
      <c r="W71" s="241">
        <f t="shared" si="31"/>
        <v>3.1</v>
      </c>
      <c r="X71" s="241">
        <f t="shared" si="32"/>
        <v>2.2999999999999998</v>
      </c>
      <c r="Y71" s="248">
        <f>IF('Core Indicators'!FC68="x","x",IF('Core Indicators'!FC68&gt;=5,5,IF('Core Indicators'!FC68&gt;=4,4,IF('Core Indicators'!FC68&gt;=3,3,IF('Core Indicators'!FC68&gt;=2,2,IF('Core Indicators'!FC68&gt;=1,1,0))))))</f>
        <v>1</v>
      </c>
      <c r="Z71" s="241">
        <f t="shared" si="33"/>
        <v>1</v>
      </c>
      <c r="AA71" s="248">
        <f>'Crisis Indicator Data'!Y68</f>
        <v>0</v>
      </c>
      <c r="AB71" s="248">
        <f>'Crisis Indicator Data'!Z68</f>
        <v>1</v>
      </c>
      <c r="AC71" s="248">
        <f>'Crisis Indicator Data'!AA68</f>
        <v>0</v>
      </c>
      <c r="AD71" s="248">
        <f>'Crisis Indicator Data'!AB68</f>
        <v>0</v>
      </c>
      <c r="AE71" s="248">
        <f t="shared" si="34"/>
        <v>1</v>
      </c>
      <c r="AF71" s="248">
        <f>'Crisis Indicator Data'!AC68</f>
        <v>0</v>
      </c>
      <c r="AG71" s="248">
        <f>'Crisis Indicator Data'!AD68</f>
        <v>0</v>
      </c>
      <c r="AH71" s="248">
        <f t="shared" si="35"/>
        <v>0</v>
      </c>
      <c r="AI71" s="248">
        <f>'Crisis Indicator Data'!AE68</f>
        <v>0</v>
      </c>
      <c r="AJ71" s="248">
        <f>'Crisis Indicator Data'!AF68</f>
        <v>0</v>
      </c>
      <c r="AK71" s="248">
        <f>'Crisis Indicator Data'!AG68</f>
        <v>2</v>
      </c>
      <c r="AL71" s="248">
        <f t="shared" si="36"/>
        <v>2</v>
      </c>
      <c r="AM71" s="241">
        <f t="shared" si="37"/>
        <v>1</v>
      </c>
      <c r="AN71" s="241">
        <f t="shared" si="38"/>
        <v>1</v>
      </c>
    </row>
    <row r="72" spans="1:40" ht="13.5" customHeight="1" x14ac:dyDescent="0.25">
      <c r="A72" s="147" t="str">
        <f>'Crisis Indicator Data'!A69</f>
        <v>Multiple crisis in Mexico</v>
      </c>
      <c r="B72" s="148" t="str">
        <f>'Crisis Indicator Data'!B69</f>
        <v>Violence,Displacement</v>
      </c>
      <c r="C72" s="148" t="str">
        <f>'Crisis Indicator Data'!C69</f>
        <v>MEX001</v>
      </c>
      <c r="D72" s="148" t="str">
        <f>'Crisis Indicator Data'!D69</f>
        <v>Mexico</v>
      </c>
      <c r="E72" s="149" t="str">
        <f>'Crisis Indicator Data'!E69</f>
        <v>MEX</v>
      </c>
      <c r="F72" s="241">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1.4</v>
      </c>
      <c r="G72" s="241">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v>
      </c>
      <c r="H72" s="241">
        <f t="shared" si="26"/>
        <v>1.7</v>
      </c>
      <c r="I72" s="241">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1.7</v>
      </c>
      <c r="J72" s="241">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1.1000000000000001</v>
      </c>
      <c r="K72" s="241">
        <f t="shared" si="27"/>
        <v>1.4</v>
      </c>
      <c r="L72" s="241">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2.2000000000000002</v>
      </c>
      <c r="M72" s="241">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2.6</v>
      </c>
      <c r="N72" s="241">
        <f t="shared" si="28"/>
        <v>2.4000000000000004</v>
      </c>
      <c r="O72" s="241">
        <f t="shared" si="29"/>
        <v>1.8333333333333333</v>
      </c>
      <c r="P72" s="241">
        <f>IF(LEN(E72)&gt;3,VLOOKUP(C72,'Regional Crises'!$B$1:$R$69,12,FALSE),VLOOKUP(E72,'Country Indicator Data'!$B$4:$I$300,8,FALSE))</f>
        <v>4</v>
      </c>
      <c r="Q72" s="241">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5</v>
      </c>
      <c r="R72" s="241">
        <f t="shared" si="30"/>
        <v>4.5</v>
      </c>
      <c r="S72" s="241">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3.6</v>
      </c>
      <c r="T72" s="241">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3.2</v>
      </c>
      <c r="U72" s="241">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2.5</v>
      </c>
      <c r="V72" s="241">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1.9</v>
      </c>
      <c r="W72" s="241">
        <f t="shared" si="31"/>
        <v>2.8</v>
      </c>
      <c r="X72" s="241">
        <f t="shared" si="32"/>
        <v>3</v>
      </c>
      <c r="Y72" s="248">
        <f>IF('Core Indicators'!FC69="x","x",IF('Core Indicators'!FC69&gt;=5,5,IF('Core Indicators'!FC69&gt;=4,4,IF('Core Indicators'!FC69&gt;=3,3,IF('Core Indicators'!FC69&gt;=2,2,IF('Core Indicators'!FC69&gt;=1,1,0))))))</f>
        <v>5</v>
      </c>
      <c r="Z72" s="241">
        <f t="shared" si="33"/>
        <v>5</v>
      </c>
      <c r="AA72" s="248">
        <f>'Crisis Indicator Data'!Y69</f>
        <v>0</v>
      </c>
      <c r="AB72" s="248">
        <f>'Crisis Indicator Data'!Z69</f>
        <v>1</v>
      </c>
      <c r="AC72" s="248">
        <f>'Crisis Indicator Data'!AA69</f>
        <v>0</v>
      </c>
      <c r="AD72" s="248">
        <f>'Crisis Indicator Data'!AB69</f>
        <v>0</v>
      </c>
      <c r="AE72" s="248">
        <f t="shared" si="34"/>
        <v>1</v>
      </c>
      <c r="AF72" s="248">
        <f>'Crisis Indicator Data'!AC69</f>
        <v>2</v>
      </c>
      <c r="AG72" s="248">
        <f>'Crisis Indicator Data'!AD69</f>
        <v>3</v>
      </c>
      <c r="AH72" s="248">
        <f t="shared" si="35"/>
        <v>5</v>
      </c>
      <c r="AI72" s="248">
        <f>'Crisis Indicator Data'!AE69</f>
        <v>1</v>
      </c>
      <c r="AJ72" s="248">
        <f>'Crisis Indicator Data'!AF69</f>
        <v>0</v>
      </c>
      <c r="AK72" s="248">
        <f>'Crisis Indicator Data'!AG69</f>
        <v>3</v>
      </c>
      <c r="AL72" s="248">
        <f t="shared" si="36"/>
        <v>3</v>
      </c>
      <c r="AM72" s="241">
        <f t="shared" si="37"/>
        <v>3</v>
      </c>
      <c r="AN72" s="241">
        <f t="shared" si="38"/>
        <v>4</v>
      </c>
    </row>
    <row r="73" spans="1:40" ht="13.5" customHeight="1" x14ac:dyDescent="0.25">
      <c r="A73" s="147" t="str">
        <f>'Crisis Indicator Data'!A70</f>
        <v>Criminal Violence in Mexico</v>
      </c>
      <c r="B73" s="148" t="str">
        <f>'Crisis Indicator Data'!B70</f>
        <v>Violence,Displacement</v>
      </c>
      <c r="C73" s="148" t="str">
        <f>'Crisis Indicator Data'!C70</f>
        <v>MEX002</v>
      </c>
      <c r="D73" s="148" t="str">
        <f>'Crisis Indicator Data'!D70</f>
        <v>Mexico</v>
      </c>
      <c r="E73" s="149" t="str">
        <f>'Crisis Indicator Data'!E70</f>
        <v>MEX</v>
      </c>
      <c r="F73" s="241">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1.4</v>
      </c>
      <c r="G73" s="241">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v>
      </c>
      <c r="H73" s="241">
        <f t="shared" si="26"/>
        <v>1.7</v>
      </c>
      <c r="I73" s="241">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1.7</v>
      </c>
      <c r="J73" s="241">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1.1000000000000001</v>
      </c>
      <c r="K73" s="241">
        <f t="shared" si="27"/>
        <v>1.4</v>
      </c>
      <c r="L73" s="241">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2.2000000000000002</v>
      </c>
      <c r="M73" s="241">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2.6</v>
      </c>
      <c r="N73" s="241">
        <f t="shared" si="28"/>
        <v>2.4000000000000004</v>
      </c>
      <c r="O73" s="241">
        <f t="shared" si="29"/>
        <v>1.8333333333333333</v>
      </c>
      <c r="P73" s="241">
        <f>IF(LEN(E73)&gt;3,VLOOKUP(C73,'Regional Crises'!$B$1:$R$69,12,FALSE),VLOOKUP(E73,'Country Indicator Data'!$B$4:$I$300,8,FALSE))</f>
        <v>4</v>
      </c>
      <c r="Q73" s="241">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241">
        <f t="shared" si="30"/>
        <v>4.5</v>
      </c>
      <c r="S73" s="241">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3.6</v>
      </c>
      <c r="T73" s="241">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3.2</v>
      </c>
      <c r="U73" s="241">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2.5</v>
      </c>
      <c r="V73" s="241">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1.9</v>
      </c>
      <c r="W73" s="241">
        <f t="shared" si="31"/>
        <v>2.8</v>
      </c>
      <c r="X73" s="241">
        <f t="shared" si="32"/>
        <v>3</v>
      </c>
      <c r="Y73" s="248">
        <f>IF('Core Indicators'!FC70="x","x",IF('Core Indicators'!FC70&gt;=5,5,IF('Core Indicators'!FC70&gt;=4,4,IF('Core Indicators'!FC70&gt;=3,3,IF('Core Indicators'!FC70&gt;=2,2,IF('Core Indicators'!FC70&gt;=1,1,0))))))</f>
        <v>5</v>
      </c>
      <c r="Z73" s="241">
        <f t="shared" si="33"/>
        <v>5</v>
      </c>
      <c r="AA73" s="248">
        <f>'Crisis Indicator Data'!Y70</f>
        <v>0</v>
      </c>
      <c r="AB73" s="248">
        <f>'Crisis Indicator Data'!Z70</f>
        <v>1</v>
      </c>
      <c r="AC73" s="248">
        <f>'Crisis Indicator Data'!AA70</f>
        <v>0</v>
      </c>
      <c r="AD73" s="248">
        <f>'Crisis Indicator Data'!AB70</f>
        <v>0</v>
      </c>
      <c r="AE73" s="248">
        <f t="shared" si="34"/>
        <v>1</v>
      </c>
      <c r="AF73" s="248">
        <f>'Crisis Indicator Data'!AC70</f>
        <v>2</v>
      </c>
      <c r="AG73" s="248">
        <f>'Crisis Indicator Data'!AD70</f>
        <v>1</v>
      </c>
      <c r="AH73" s="248">
        <f t="shared" si="35"/>
        <v>3</v>
      </c>
      <c r="AI73" s="248">
        <f>'Crisis Indicator Data'!AE70</f>
        <v>1</v>
      </c>
      <c r="AJ73" s="248">
        <f>'Crisis Indicator Data'!AF70</f>
        <v>0</v>
      </c>
      <c r="AK73" s="248">
        <f>'Crisis Indicator Data'!AG70</f>
        <v>3</v>
      </c>
      <c r="AL73" s="248">
        <f t="shared" si="36"/>
        <v>3</v>
      </c>
      <c r="AM73" s="241">
        <f t="shared" si="37"/>
        <v>2</v>
      </c>
      <c r="AN73" s="241">
        <f t="shared" si="38"/>
        <v>3.5</v>
      </c>
    </row>
    <row r="74" spans="1:40" ht="13.5" customHeight="1" x14ac:dyDescent="0.25">
      <c r="A74" s="147" t="str">
        <f>'Crisis Indicator Data'!A71</f>
        <v>Mixed Migration in Mexico</v>
      </c>
      <c r="B74" s="148" t="str">
        <f>'Crisis Indicator Data'!B71</f>
        <v>Displacement</v>
      </c>
      <c r="C74" s="148" t="str">
        <f>'Crisis Indicator Data'!C71</f>
        <v>MEX003</v>
      </c>
      <c r="D74" s="148" t="str">
        <f>'Crisis Indicator Data'!D71</f>
        <v>Mexico</v>
      </c>
      <c r="E74" s="149" t="str">
        <f>'Crisis Indicator Data'!E71</f>
        <v>MEX</v>
      </c>
      <c r="F74" s="241">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1.4</v>
      </c>
      <c r="G74" s="241">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v>
      </c>
      <c r="H74" s="241">
        <f t="shared" si="26"/>
        <v>1.7</v>
      </c>
      <c r="I74" s="241">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1.7</v>
      </c>
      <c r="J74" s="241">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1.1000000000000001</v>
      </c>
      <c r="K74" s="241">
        <f t="shared" si="27"/>
        <v>1.4</v>
      </c>
      <c r="L74" s="241">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2.2000000000000002</v>
      </c>
      <c r="M74" s="241">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2.6</v>
      </c>
      <c r="N74" s="241">
        <f t="shared" si="28"/>
        <v>2.4000000000000004</v>
      </c>
      <c r="O74" s="241">
        <f t="shared" si="29"/>
        <v>1.8333333333333333</v>
      </c>
      <c r="P74" s="241">
        <f>IF(LEN(E74)&gt;3,VLOOKUP(C74,'Regional Crises'!$B$1:$R$69,12,FALSE),VLOOKUP(E74,'Country Indicator Data'!$B$4:$I$300,8,FALSE))</f>
        <v>4</v>
      </c>
      <c r="Q74" s="241">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241">
        <f t="shared" si="30"/>
        <v>4.5</v>
      </c>
      <c r="S74" s="241">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3.6</v>
      </c>
      <c r="T74" s="241">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3.2</v>
      </c>
      <c r="U74" s="241">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2.5</v>
      </c>
      <c r="V74" s="241">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1.9</v>
      </c>
      <c r="W74" s="241">
        <f t="shared" si="31"/>
        <v>2.8</v>
      </c>
      <c r="X74" s="241">
        <f t="shared" si="32"/>
        <v>3</v>
      </c>
      <c r="Y74" s="248">
        <f>IF('Core Indicators'!FC71="x","x",IF('Core Indicators'!FC71&gt;=5,5,IF('Core Indicators'!FC71&gt;=4,4,IF('Core Indicators'!FC71&gt;=3,3,IF('Core Indicators'!FC71&gt;=2,2,IF('Core Indicators'!FC71&gt;=1,1,0))))))</f>
        <v>3</v>
      </c>
      <c r="Z74" s="241">
        <f t="shared" si="33"/>
        <v>3</v>
      </c>
      <c r="AA74" s="248">
        <f>'Crisis Indicator Data'!Y71</f>
        <v>0</v>
      </c>
      <c r="AB74" s="248">
        <f>'Crisis Indicator Data'!Z71</f>
        <v>1</v>
      </c>
      <c r="AC74" s="248">
        <f>'Crisis Indicator Data'!AA71</f>
        <v>0</v>
      </c>
      <c r="AD74" s="248">
        <f>'Crisis Indicator Data'!AB71</f>
        <v>0</v>
      </c>
      <c r="AE74" s="248">
        <f t="shared" si="34"/>
        <v>1</v>
      </c>
      <c r="AF74" s="248">
        <f>'Crisis Indicator Data'!AC71</f>
        <v>2</v>
      </c>
      <c r="AG74" s="248">
        <f>'Crisis Indicator Data'!AD71</f>
        <v>3</v>
      </c>
      <c r="AH74" s="248">
        <f t="shared" si="35"/>
        <v>5</v>
      </c>
      <c r="AI74" s="248">
        <f>'Crisis Indicator Data'!AE71</f>
        <v>1</v>
      </c>
      <c r="AJ74" s="248">
        <f>'Crisis Indicator Data'!AF71</f>
        <v>0</v>
      </c>
      <c r="AK74" s="248">
        <f>'Crisis Indicator Data'!AG71</f>
        <v>3</v>
      </c>
      <c r="AL74" s="248">
        <f t="shared" si="36"/>
        <v>3</v>
      </c>
      <c r="AM74" s="241">
        <f t="shared" si="37"/>
        <v>3</v>
      </c>
      <c r="AN74" s="241">
        <f t="shared" si="38"/>
        <v>3</v>
      </c>
    </row>
    <row r="75" spans="1:40" ht="13.5" customHeight="1" x14ac:dyDescent="0.25">
      <c r="A75" s="147" t="str">
        <f>'Crisis Indicator Data'!A72</f>
        <v>Complex crisis in Mali</v>
      </c>
      <c r="B75" s="148" t="str">
        <f>'Crisis Indicator Data'!B72</f>
        <v>Conflict</v>
      </c>
      <c r="C75" s="148" t="str">
        <f>'Crisis Indicator Data'!C72</f>
        <v>MLI001</v>
      </c>
      <c r="D75" s="148" t="str">
        <f>'Crisis Indicator Data'!D72</f>
        <v>Mali</v>
      </c>
      <c r="E75" s="149" t="str">
        <f>'Crisis Indicator Data'!E72</f>
        <v>MLI</v>
      </c>
      <c r="F75" s="241">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0.7</v>
      </c>
      <c r="G75" s="241">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2.1</v>
      </c>
      <c r="H75" s="241">
        <f t="shared" si="26"/>
        <v>1.4</v>
      </c>
      <c r="I75" s="241">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0.9</v>
      </c>
      <c r="J75" s="241">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0</v>
      </c>
      <c r="K75" s="241">
        <f t="shared" si="27"/>
        <v>0.45</v>
      </c>
      <c r="L75" s="241">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4.5</v>
      </c>
      <c r="M75" s="241">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v>
      </c>
      <c r="N75" s="241">
        <f t="shared" si="28"/>
        <v>2.75</v>
      </c>
      <c r="O75" s="241">
        <f t="shared" si="29"/>
        <v>1.5333333333333332</v>
      </c>
      <c r="P75" s="241">
        <f>IF(LEN(E75)&gt;3,VLOOKUP(C75,'Regional Crises'!$B$1:$R$69,12,FALSE),VLOOKUP(E75,'Country Indicator Data'!$B$4:$I$300,8,FALSE))</f>
        <v>5</v>
      </c>
      <c r="Q75" s="241">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4.7</v>
      </c>
      <c r="R75" s="241">
        <f t="shared" si="30"/>
        <v>4.8499999999999996</v>
      </c>
      <c r="S75" s="241">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3.6</v>
      </c>
      <c r="T75" s="241">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3.3</v>
      </c>
      <c r="U75" s="241">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2.8</v>
      </c>
      <c r="V75" s="241">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v>
      </c>
      <c r="W75" s="241">
        <f t="shared" si="31"/>
        <v>3.2</v>
      </c>
      <c r="X75" s="241">
        <f t="shared" si="32"/>
        <v>3.2</v>
      </c>
      <c r="Y75" s="248">
        <f>IF('Core Indicators'!FC72="x","x",IF('Core Indicators'!FC72&gt;=5,5,IF('Core Indicators'!FC72&gt;=4,4,IF('Core Indicators'!FC72&gt;=3,3,IF('Core Indicators'!FC72&gt;=2,2,IF('Core Indicators'!FC72&gt;=1,1,0))))))</f>
        <v>5</v>
      </c>
      <c r="Z75" s="241">
        <f t="shared" si="33"/>
        <v>5</v>
      </c>
      <c r="AA75" s="248">
        <f>'Crisis Indicator Data'!Y72</f>
        <v>1</v>
      </c>
      <c r="AB75" s="248">
        <f>'Crisis Indicator Data'!Z72</f>
        <v>3</v>
      </c>
      <c r="AC75" s="248">
        <f>'Crisis Indicator Data'!AA72</f>
        <v>3</v>
      </c>
      <c r="AD75" s="248">
        <f>'Crisis Indicator Data'!AB72</f>
        <v>1</v>
      </c>
      <c r="AE75" s="248">
        <f t="shared" si="34"/>
        <v>4</v>
      </c>
      <c r="AF75" s="248">
        <f>'Crisis Indicator Data'!AC72</f>
        <v>2</v>
      </c>
      <c r="AG75" s="248">
        <f>'Crisis Indicator Data'!AD72</f>
        <v>2</v>
      </c>
      <c r="AH75" s="248">
        <f t="shared" si="35"/>
        <v>4</v>
      </c>
      <c r="AI75" s="248">
        <f>'Crisis Indicator Data'!AE72</f>
        <v>3</v>
      </c>
      <c r="AJ75" s="248">
        <f>'Crisis Indicator Data'!AF72</f>
        <v>1</v>
      </c>
      <c r="AK75" s="248">
        <f>'Crisis Indicator Data'!AG72</f>
        <v>3</v>
      </c>
      <c r="AL75" s="248">
        <f t="shared" si="36"/>
        <v>5</v>
      </c>
      <c r="AM75" s="241">
        <f t="shared" si="37"/>
        <v>4</v>
      </c>
      <c r="AN75" s="241">
        <f t="shared" si="38"/>
        <v>4.5</v>
      </c>
    </row>
    <row r="76" spans="1:40" ht="13.5" customHeight="1" x14ac:dyDescent="0.25">
      <c r="A76" s="147" t="str">
        <f>'Crisis Indicator Data'!A73</f>
        <v>Multiple crises in Myanmar</v>
      </c>
      <c r="B76" s="148" t="str">
        <f>'Crisis Indicator Data'!B73</f>
        <v>Socio-political,Conflict,Violence</v>
      </c>
      <c r="C76" s="148" t="str">
        <f>'Crisis Indicator Data'!C73</f>
        <v>MMR001</v>
      </c>
      <c r="D76" s="148" t="str">
        <f>'Crisis Indicator Data'!D73</f>
        <v>Myanmar</v>
      </c>
      <c r="E76" s="149" t="str">
        <f>'Crisis Indicator Data'!E73</f>
        <v>MMR</v>
      </c>
      <c r="F76" s="241">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5</v>
      </c>
      <c r="G76" s="241">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3.4</v>
      </c>
      <c r="H76" s="241">
        <f t="shared" si="26"/>
        <v>4.2</v>
      </c>
      <c r="I76" s="241">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2.6</v>
      </c>
      <c r="J76" s="241">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3</v>
      </c>
      <c r="K76" s="241">
        <f t="shared" si="27"/>
        <v>2.8</v>
      </c>
      <c r="L76" s="241">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3.1</v>
      </c>
      <c r="M76" s="241">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0.7</v>
      </c>
      <c r="N76" s="241">
        <f t="shared" si="28"/>
        <v>1.9</v>
      </c>
      <c r="O76" s="241">
        <f t="shared" si="29"/>
        <v>2.9666666666666668</v>
      </c>
      <c r="P76" s="241">
        <f>IF(LEN(E76)&gt;3,VLOOKUP(C76,'Regional Crises'!$B$1:$R$69,12,FALSE),VLOOKUP(E76,'Country Indicator Data'!$B$4:$I$300,8,FALSE))</f>
        <v>5</v>
      </c>
      <c r="Q76" s="241">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5</v>
      </c>
      <c r="R76" s="241">
        <f t="shared" si="30"/>
        <v>5</v>
      </c>
      <c r="S76" s="241">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241">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3.6</v>
      </c>
      <c r="U76" s="241">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3.6</v>
      </c>
      <c r="V76" s="241">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3.5</v>
      </c>
      <c r="W76" s="241">
        <f t="shared" si="31"/>
        <v>3.6</v>
      </c>
      <c r="X76" s="241">
        <f t="shared" si="32"/>
        <v>3.9</v>
      </c>
      <c r="Y76" s="248">
        <f>IF('Core Indicators'!FC73="x","x",IF('Core Indicators'!FC73&gt;=5,5,IF('Core Indicators'!FC73&gt;=4,4,IF('Core Indicators'!FC73&gt;=3,3,IF('Core Indicators'!FC73&gt;=2,2,IF('Core Indicators'!FC73&gt;=1,1,0))))))</f>
        <v>4</v>
      </c>
      <c r="Z76" s="241">
        <f t="shared" si="33"/>
        <v>4</v>
      </c>
      <c r="AA76" s="248">
        <f>'Crisis Indicator Data'!Y73</f>
        <v>2</v>
      </c>
      <c r="AB76" s="248">
        <f>'Crisis Indicator Data'!Z73</f>
        <v>3</v>
      </c>
      <c r="AC76" s="248">
        <f>'Crisis Indicator Data'!AA73</f>
        <v>3</v>
      </c>
      <c r="AD76" s="248">
        <f>'Crisis Indicator Data'!AB73</f>
        <v>2</v>
      </c>
      <c r="AE76" s="248">
        <f t="shared" si="34"/>
        <v>5</v>
      </c>
      <c r="AF76" s="248">
        <f>'Crisis Indicator Data'!AC73</f>
        <v>2</v>
      </c>
      <c r="AG76" s="248">
        <f>'Crisis Indicator Data'!AD73</f>
        <v>3</v>
      </c>
      <c r="AH76" s="248">
        <f t="shared" si="35"/>
        <v>5</v>
      </c>
      <c r="AI76" s="248">
        <f>'Crisis Indicator Data'!AE73</f>
        <v>3</v>
      </c>
      <c r="AJ76" s="248">
        <f>'Crisis Indicator Data'!AF73</f>
        <v>1</v>
      </c>
      <c r="AK76" s="248">
        <f>'Crisis Indicator Data'!AG73</f>
        <v>3</v>
      </c>
      <c r="AL76" s="248">
        <f t="shared" si="36"/>
        <v>5</v>
      </c>
      <c r="AM76" s="241">
        <f t="shared" si="37"/>
        <v>5</v>
      </c>
      <c r="AN76" s="241">
        <f t="shared" si="38"/>
        <v>4.5</v>
      </c>
    </row>
    <row r="77" spans="1:40" ht="13.5" customHeight="1" x14ac:dyDescent="0.25">
      <c r="A77" s="147" t="str">
        <f>'Crisis Indicator Data'!A74</f>
        <v>Rakhine Conflict</v>
      </c>
      <c r="B77" s="148" t="str">
        <f>'Crisis Indicator Data'!B74</f>
        <v>Conflict</v>
      </c>
      <c r="C77" s="148" t="str">
        <f>'Crisis Indicator Data'!C74</f>
        <v>MMR002</v>
      </c>
      <c r="D77" s="148" t="str">
        <f>'Crisis Indicator Data'!D74</f>
        <v>Myanmar</v>
      </c>
      <c r="E77" s="149" t="str">
        <f>'Crisis Indicator Data'!E74</f>
        <v>MMR</v>
      </c>
      <c r="F77" s="241">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5</v>
      </c>
      <c r="G77" s="241">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3.4</v>
      </c>
      <c r="H77" s="241">
        <f t="shared" si="26"/>
        <v>4.2</v>
      </c>
      <c r="I77" s="241">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2.6</v>
      </c>
      <c r="J77" s="241">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3</v>
      </c>
      <c r="K77" s="241">
        <f t="shared" si="27"/>
        <v>2.8</v>
      </c>
      <c r="L77" s="241">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3.1</v>
      </c>
      <c r="M77" s="241">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0.7</v>
      </c>
      <c r="N77" s="241">
        <f t="shared" si="28"/>
        <v>1.9</v>
      </c>
      <c r="O77" s="241">
        <f t="shared" si="29"/>
        <v>2.9666666666666668</v>
      </c>
      <c r="P77" s="241">
        <f>IF(LEN(E77)&gt;3,VLOOKUP(C77,'Regional Crises'!$B$1:$R$69,12,FALSE),VLOOKUP(E77,'Country Indicator Data'!$B$4:$I$300,8,FALSE))</f>
        <v>5</v>
      </c>
      <c r="Q77" s="241">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5</v>
      </c>
      <c r="R77" s="241">
        <f t="shared" si="30"/>
        <v>5</v>
      </c>
      <c r="S77" s="241">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3.6</v>
      </c>
      <c r="T77" s="241">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3.6</v>
      </c>
      <c r="U77" s="241">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3.6</v>
      </c>
      <c r="V77" s="241">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3.5</v>
      </c>
      <c r="W77" s="241">
        <f t="shared" si="31"/>
        <v>3.6</v>
      </c>
      <c r="X77" s="241">
        <f t="shared" si="32"/>
        <v>3.9</v>
      </c>
      <c r="Y77" s="248">
        <f>IF('Core Indicators'!FC74="x","x",IF('Core Indicators'!FC74&gt;=5,5,IF('Core Indicators'!FC74&gt;=4,4,IF('Core Indicators'!FC74&gt;=3,3,IF('Core Indicators'!FC74&gt;=2,2,IF('Core Indicators'!FC74&gt;=1,1,0))))))</f>
        <v>4</v>
      </c>
      <c r="Z77" s="241">
        <f t="shared" si="33"/>
        <v>4</v>
      </c>
      <c r="AA77" s="248">
        <f>'Crisis Indicator Data'!Y74</f>
        <v>2</v>
      </c>
      <c r="AB77" s="248">
        <f>'Crisis Indicator Data'!Z74</f>
        <v>3</v>
      </c>
      <c r="AC77" s="248">
        <f>'Crisis Indicator Data'!AA74</f>
        <v>2</v>
      </c>
      <c r="AD77" s="248">
        <f>'Crisis Indicator Data'!AB74</f>
        <v>0</v>
      </c>
      <c r="AE77" s="248">
        <f t="shared" si="34"/>
        <v>3</v>
      </c>
      <c r="AF77" s="248">
        <f>'Crisis Indicator Data'!AC74</f>
        <v>2</v>
      </c>
      <c r="AG77" s="248">
        <f>'Crisis Indicator Data'!AD74</f>
        <v>2</v>
      </c>
      <c r="AH77" s="248">
        <f t="shared" si="35"/>
        <v>4</v>
      </c>
      <c r="AI77" s="248">
        <f>'Crisis Indicator Data'!AE74</f>
        <v>3</v>
      </c>
      <c r="AJ77" s="248">
        <f>'Crisis Indicator Data'!AF74</f>
        <v>1</v>
      </c>
      <c r="AK77" s="248">
        <f>'Crisis Indicator Data'!AG74</f>
        <v>3</v>
      </c>
      <c r="AL77" s="248">
        <f t="shared" si="36"/>
        <v>5</v>
      </c>
      <c r="AM77" s="241">
        <f t="shared" si="37"/>
        <v>4</v>
      </c>
      <c r="AN77" s="241">
        <f t="shared" si="38"/>
        <v>4</v>
      </c>
    </row>
    <row r="78" spans="1:40" ht="13.5" customHeight="1" x14ac:dyDescent="0.25">
      <c r="A78" s="147" t="str">
        <f>'Crisis Indicator Data'!A75</f>
        <v>Kachin and Shan Conflict</v>
      </c>
      <c r="B78" s="148" t="str">
        <f>'Crisis Indicator Data'!B75</f>
        <v>Conflict</v>
      </c>
      <c r="C78" s="148" t="str">
        <f>'Crisis Indicator Data'!C75</f>
        <v>MMR003</v>
      </c>
      <c r="D78" s="148" t="str">
        <f>'Crisis Indicator Data'!D75</f>
        <v>Myanmar</v>
      </c>
      <c r="E78" s="149" t="str">
        <f>'Crisis Indicator Data'!E75</f>
        <v>MMR</v>
      </c>
      <c r="F78" s="241">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5</v>
      </c>
      <c r="G78" s="241">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3.4</v>
      </c>
      <c r="H78" s="241">
        <f t="shared" si="26"/>
        <v>4.2</v>
      </c>
      <c r="I78" s="241">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2.6</v>
      </c>
      <c r="J78" s="241">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v>
      </c>
      <c r="K78" s="241">
        <f t="shared" si="27"/>
        <v>2.8</v>
      </c>
      <c r="L78" s="241">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3.1</v>
      </c>
      <c r="M78" s="241">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0.7</v>
      </c>
      <c r="N78" s="241">
        <f t="shared" si="28"/>
        <v>1.9</v>
      </c>
      <c r="O78" s="241">
        <f t="shared" si="29"/>
        <v>2.9666666666666668</v>
      </c>
      <c r="P78" s="241">
        <f>IF(LEN(E78)&gt;3,VLOOKUP(C78,'Regional Crises'!$B$1:$R$69,12,FALSE),VLOOKUP(E78,'Country Indicator Data'!$B$4:$I$300,8,FALSE))</f>
        <v>5</v>
      </c>
      <c r="Q78" s="241">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241">
        <f t="shared" si="30"/>
        <v>5</v>
      </c>
      <c r="S78" s="241">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3.6</v>
      </c>
      <c r="T78" s="241">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3.6</v>
      </c>
      <c r="U78" s="241">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3.6</v>
      </c>
      <c r="V78" s="241">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3.5</v>
      </c>
      <c r="W78" s="241">
        <f t="shared" si="31"/>
        <v>3.6</v>
      </c>
      <c r="X78" s="241">
        <f t="shared" si="32"/>
        <v>3.9</v>
      </c>
      <c r="Y78" s="248">
        <f>IF('Core Indicators'!FC75="x","x",IF('Core Indicators'!FC75&gt;=5,5,IF('Core Indicators'!FC75&gt;=4,4,IF('Core Indicators'!FC75&gt;=3,3,IF('Core Indicators'!FC75&gt;=2,2,IF('Core Indicators'!FC75&gt;=1,1,0))))))</f>
        <v>3</v>
      </c>
      <c r="Z78" s="241">
        <f t="shared" si="33"/>
        <v>3</v>
      </c>
      <c r="AA78" s="248">
        <f>'Crisis Indicator Data'!Y75</f>
        <v>2</v>
      </c>
      <c r="AB78" s="248">
        <f>'Crisis Indicator Data'!Z75</f>
        <v>3</v>
      </c>
      <c r="AC78" s="248">
        <f>'Crisis Indicator Data'!AA75</f>
        <v>2</v>
      </c>
      <c r="AD78" s="248">
        <f>'Crisis Indicator Data'!AB75</f>
        <v>0</v>
      </c>
      <c r="AE78" s="248">
        <f t="shared" si="34"/>
        <v>3</v>
      </c>
      <c r="AF78" s="248">
        <f>'Crisis Indicator Data'!AC75</f>
        <v>2</v>
      </c>
      <c r="AG78" s="248">
        <f>'Crisis Indicator Data'!AD75</f>
        <v>2</v>
      </c>
      <c r="AH78" s="248">
        <f t="shared" si="35"/>
        <v>4</v>
      </c>
      <c r="AI78" s="248">
        <f>'Crisis Indicator Data'!AE75</f>
        <v>3</v>
      </c>
      <c r="AJ78" s="248">
        <f>'Crisis Indicator Data'!AF75</f>
        <v>1</v>
      </c>
      <c r="AK78" s="248">
        <f>'Crisis Indicator Data'!AG75</f>
        <v>3</v>
      </c>
      <c r="AL78" s="248">
        <f t="shared" si="36"/>
        <v>5</v>
      </c>
      <c r="AM78" s="241">
        <f t="shared" si="37"/>
        <v>4</v>
      </c>
      <c r="AN78" s="241">
        <f t="shared" si="38"/>
        <v>3.5</v>
      </c>
    </row>
    <row r="79" spans="1:40" ht="13.5" customHeight="1" x14ac:dyDescent="0.25">
      <c r="A79" s="147" t="str">
        <f>'Crisis Indicator Data'!A76</f>
        <v>Post-coup conflict in Myanmar</v>
      </c>
      <c r="B79" s="148" t="str">
        <f>'Crisis Indicator Data'!B76</f>
        <v>Violence,Socio-political,Conflict</v>
      </c>
      <c r="C79" s="148" t="str">
        <f>'Crisis Indicator Data'!C76</f>
        <v>MMR004</v>
      </c>
      <c r="D79" s="148" t="str">
        <f>'Crisis Indicator Data'!D76</f>
        <v>Myanmar</v>
      </c>
      <c r="E79" s="149" t="str">
        <f>'Crisis Indicator Data'!E76</f>
        <v>MMR</v>
      </c>
      <c r="F79" s="241">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5</v>
      </c>
      <c r="G79" s="241">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3.4</v>
      </c>
      <c r="H79" s="241">
        <f t="shared" si="26"/>
        <v>4.2</v>
      </c>
      <c r="I79" s="241">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2.6</v>
      </c>
      <c r="J79" s="241">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3</v>
      </c>
      <c r="K79" s="241">
        <f t="shared" si="27"/>
        <v>2.8</v>
      </c>
      <c r="L79" s="241">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3.1</v>
      </c>
      <c r="M79" s="241">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0.7</v>
      </c>
      <c r="N79" s="241">
        <f t="shared" si="28"/>
        <v>1.9</v>
      </c>
      <c r="O79" s="241">
        <f t="shared" si="29"/>
        <v>2.9666666666666668</v>
      </c>
      <c r="P79" s="241">
        <f>IF(LEN(E79)&gt;3,VLOOKUP(C79,'Regional Crises'!$B$1:$R$69,12,FALSE),VLOOKUP(E79,'Country Indicator Data'!$B$4:$I$300,8,FALSE))</f>
        <v>5</v>
      </c>
      <c r="Q79" s="241">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241">
        <f t="shared" si="30"/>
        <v>5</v>
      </c>
      <c r="S79" s="241">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3.6</v>
      </c>
      <c r="T79" s="241">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3.6</v>
      </c>
      <c r="U79" s="241">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3.6</v>
      </c>
      <c r="V79" s="241">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3.5</v>
      </c>
      <c r="W79" s="241">
        <f t="shared" si="31"/>
        <v>3.6</v>
      </c>
      <c r="X79" s="241">
        <f t="shared" si="32"/>
        <v>3.9</v>
      </c>
      <c r="Y79" s="248">
        <f>IF('Core Indicators'!FC76="x","x",IF('Core Indicators'!FC76&gt;=5,5,IF('Core Indicators'!FC76&gt;=4,4,IF('Core Indicators'!FC76&gt;=3,3,IF('Core Indicators'!FC76&gt;=2,2,IF('Core Indicators'!FC76&gt;=1,1,0))))))</f>
        <v>3</v>
      </c>
      <c r="Z79" s="241">
        <f t="shared" si="33"/>
        <v>3</v>
      </c>
      <c r="AA79" s="248">
        <f>'Crisis Indicator Data'!Y76</f>
        <v>2</v>
      </c>
      <c r="AB79" s="248">
        <f>'Crisis Indicator Data'!Z76</f>
        <v>3</v>
      </c>
      <c r="AC79" s="248">
        <f>'Crisis Indicator Data'!AA76</f>
        <v>3</v>
      </c>
      <c r="AD79" s="248">
        <f>'Crisis Indicator Data'!AB76</f>
        <v>2</v>
      </c>
      <c r="AE79" s="248">
        <f t="shared" si="34"/>
        <v>5</v>
      </c>
      <c r="AF79" s="248">
        <f>'Crisis Indicator Data'!AC76</f>
        <v>2</v>
      </c>
      <c r="AG79" s="248">
        <f>'Crisis Indicator Data'!AD76</f>
        <v>3</v>
      </c>
      <c r="AH79" s="248">
        <f t="shared" si="35"/>
        <v>5</v>
      </c>
      <c r="AI79" s="248">
        <f>'Crisis Indicator Data'!AE76</f>
        <v>3</v>
      </c>
      <c r="AJ79" s="248">
        <f>'Crisis Indicator Data'!AF76</f>
        <v>1</v>
      </c>
      <c r="AK79" s="248">
        <f>'Crisis Indicator Data'!AG76</f>
        <v>3</v>
      </c>
      <c r="AL79" s="248">
        <f t="shared" si="36"/>
        <v>5</v>
      </c>
      <c r="AM79" s="241">
        <f t="shared" si="37"/>
        <v>5</v>
      </c>
      <c r="AN79" s="241">
        <f t="shared" si="38"/>
        <v>4</v>
      </c>
    </row>
    <row r="80" spans="1:40" ht="13.5" customHeight="1" x14ac:dyDescent="0.25">
      <c r="A80" s="147" t="str">
        <f>'Crisis Indicator Data'!A77</f>
        <v>Multiple Crises in Mozambique</v>
      </c>
      <c r="B80" s="148" t="str">
        <f>'Crisis Indicator Data'!B77</f>
        <v>Conflict,Displacement,Cyclone</v>
      </c>
      <c r="C80" s="148" t="str">
        <f>'Crisis Indicator Data'!C77</f>
        <v>MOZ001</v>
      </c>
      <c r="D80" s="148" t="str">
        <f>'Crisis Indicator Data'!D77</f>
        <v>Mozambique</v>
      </c>
      <c r="E80" s="149" t="str">
        <f>'Crisis Indicator Data'!E77</f>
        <v>MOZ</v>
      </c>
      <c r="F80" s="241">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2.5</v>
      </c>
      <c r="G80" s="241">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2.8</v>
      </c>
      <c r="H80" s="241">
        <f t="shared" si="26"/>
        <v>2.65</v>
      </c>
      <c r="I80" s="241">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4.5</v>
      </c>
      <c r="J80" s="241">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1.7</v>
      </c>
      <c r="K80" s="241">
        <f t="shared" si="27"/>
        <v>3.1</v>
      </c>
      <c r="L80" s="241">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3.8</v>
      </c>
      <c r="M80" s="241">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3.6</v>
      </c>
      <c r="N80" s="241">
        <f t="shared" si="28"/>
        <v>3.7</v>
      </c>
      <c r="O80" s="241">
        <f t="shared" si="29"/>
        <v>3.15</v>
      </c>
      <c r="P80" s="241">
        <f>IF(LEN(E80)&gt;3,VLOOKUP(C80,'Regional Crises'!$B$1:$R$69,12,FALSE),VLOOKUP(E80,'Country Indicator Data'!$B$4:$I$300,8,FALSE))</f>
        <v>5</v>
      </c>
      <c r="Q80" s="241">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3.9</v>
      </c>
      <c r="R80" s="241">
        <f t="shared" si="30"/>
        <v>4.45</v>
      </c>
      <c r="S80" s="241">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3.7</v>
      </c>
      <c r="T80" s="241">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3.5</v>
      </c>
      <c r="U80" s="241">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3.5</v>
      </c>
      <c r="V80" s="241">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2.8</v>
      </c>
      <c r="W80" s="241">
        <f t="shared" si="31"/>
        <v>3.4</v>
      </c>
      <c r="X80" s="241">
        <f t="shared" si="32"/>
        <v>3.7</v>
      </c>
      <c r="Y80" s="248">
        <f>IF('Core Indicators'!FC77="x","x",IF('Core Indicators'!FC77&gt;=5,5,IF('Core Indicators'!FC77&gt;=4,4,IF('Core Indicators'!FC77&gt;=3,3,IF('Core Indicators'!FC77&gt;=2,2,IF('Core Indicators'!FC77&gt;=1,1,0))))))</f>
        <v>5</v>
      </c>
      <c r="Z80" s="241">
        <f t="shared" si="33"/>
        <v>5</v>
      </c>
      <c r="AA80" s="248">
        <f>'Crisis Indicator Data'!Y77</f>
        <v>1</v>
      </c>
      <c r="AB80" s="248">
        <f>'Crisis Indicator Data'!Z77</f>
        <v>1</v>
      </c>
      <c r="AC80" s="248">
        <f>'Crisis Indicator Data'!AA77</f>
        <v>1</v>
      </c>
      <c r="AD80" s="248">
        <f>'Crisis Indicator Data'!AB77</f>
        <v>0</v>
      </c>
      <c r="AE80" s="248">
        <f t="shared" si="34"/>
        <v>2</v>
      </c>
      <c r="AF80" s="248">
        <f>'Crisis Indicator Data'!AC77</f>
        <v>0</v>
      </c>
      <c r="AG80" s="248">
        <f>'Crisis Indicator Data'!AD77</f>
        <v>2</v>
      </c>
      <c r="AH80" s="248">
        <f t="shared" si="35"/>
        <v>2</v>
      </c>
      <c r="AI80" s="248">
        <f>'Crisis Indicator Data'!AE77</f>
        <v>3</v>
      </c>
      <c r="AJ80" s="248">
        <f>'Crisis Indicator Data'!AF77</f>
        <v>1</v>
      </c>
      <c r="AK80" s="248">
        <f>'Crisis Indicator Data'!AG77</f>
        <v>2</v>
      </c>
      <c r="AL80" s="248">
        <f t="shared" si="36"/>
        <v>4</v>
      </c>
      <c r="AM80" s="241">
        <f t="shared" si="37"/>
        <v>3</v>
      </c>
      <c r="AN80" s="241">
        <f t="shared" si="38"/>
        <v>4</v>
      </c>
    </row>
    <row r="81" spans="1:40" ht="13.5" customHeight="1" x14ac:dyDescent="0.25">
      <c r="A81" s="147" t="str">
        <f>'Crisis Indicator Data'!A78</f>
        <v>Cabo Delgado Islamist Insurgency</v>
      </c>
      <c r="B81" s="148" t="str">
        <f>'Crisis Indicator Data'!B78</f>
        <v>Conflict,Displacement</v>
      </c>
      <c r="C81" s="148" t="str">
        <f>'Crisis Indicator Data'!C78</f>
        <v>MOZ004</v>
      </c>
      <c r="D81" s="148" t="str">
        <f>'Crisis Indicator Data'!D78</f>
        <v>Mozambique</v>
      </c>
      <c r="E81" s="149" t="str">
        <f>'Crisis Indicator Data'!E78</f>
        <v>MOZ</v>
      </c>
      <c r="F81" s="241">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2.5</v>
      </c>
      <c r="G81" s="241">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2.8</v>
      </c>
      <c r="H81" s="241">
        <f t="shared" si="26"/>
        <v>2.65</v>
      </c>
      <c r="I81" s="241">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4.5</v>
      </c>
      <c r="J81" s="241">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1.7</v>
      </c>
      <c r="K81" s="241">
        <f t="shared" si="27"/>
        <v>3.1</v>
      </c>
      <c r="L81" s="241">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3.8</v>
      </c>
      <c r="M81" s="241">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3.6</v>
      </c>
      <c r="N81" s="241">
        <f t="shared" si="28"/>
        <v>3.7</v>
      </c>
      <c r="O81" s="241">
        <f t="shared" si="29"/>
        <v>3.15</v>
      </c>
      <c r="P81" s="241">
        <f>IF(LEN(E81)&gt;3,VLOOKUP(C81,'Regional Crises'!$B$1:$R$69,12,FALSE),VLOOKUP(E81,'Country Indicator Data'!$B$4:$I$300,8,FALSE))</f>
        <v>5</v>
      </c>
      <c r="Q81" s="241">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3.9</v>
      </c>
      <c r="R81" s="241">
        <f t="shared" si="30"/>
        <v>4.45</v>
      </c>
      <c r="S81" s="241">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3.7</v>
      </c>
      <c r="T81" s="241">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3.5</v>
      </c>
      <c r="U81" s="241">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3.5</v>
      </c>
      <c r="V81" s="241">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2.8</v>
      </c>
      <c r="W81" s="241">
        <f t="shared" si="31"/>
        <v>3.4</v>
      </c>
      <c r="X81" s="241">
        <f t="shared" si="32"/>
        <v>3.7</v>
      </c>
      <c r="Y81" s="248">
        <f>IF('Core Indicators'!FC78="x","x",IF('Core Indicators'!FC78&gt;=5,5,IF('Core Indicators'!FC78&gt;=4,4,IF('Core Indicators'!FC78&gt;=3,3,IF('Core Indicators'!FC78&gt;=2,2,IF('Core Indicators'!FC78&gt;=1,1,0))))))</f>
        <v>3</v>
      </c>
      <c r="Z81" s="241">
        <f t="shared" si="33"/>
        <v>3</v>
      </c>
      <c r="AA81" s="248">
        <f>'Crisis Indicator Data'!Y78</f>
        <v>1</v>
      </c>
      <c r="AB81" s="248">
        <f>'Crisis Indicator Data'!Z78</f>
        <v>1</v>
      </c>
      <c r="AC81" s="248">
        <f>'Crisis Indicator Data'!AA78</f>
        <v>0</v>
      </c>
      <c r="AD81" s="248">
        <f>'Crisis Indicator Data'!AB78</f>
        <v>0</v>
      </c>
      <c r="AE81" s="248">
        <f t="shared" si="34"/>
        <v>2</v>
      </c>
      <c r="AF81" s="248">
        <f>'Crisis Indicator Data'!AC78</f>
        <v>2</v>
      </c>
      <c r="AG81" s="248">
        <f>'Crisis Indicator Data'!AD78</f>
        <v>1</v>
      </c>
      <c r="AH81" s="248">
        <f t="shared" si="35"/>
        <v>3</v>
      </c>
      <c r="AI81" s="248">
        <f>'Crisis Indicator Data'!AE78</f>
        <v>1</v>
      </c>
      <c r="AJ81" s="248">
        <f>'Crisis Indicator Data'!AF78</f>
        <v>1</v>
      </c>
      <c r="AK81" s="248">
        <f>'Crisis Indicator Data'!AG78</f>
        <v>2</v>
      </c>
      <c r="AL81" s="248">
        <f t="shared" si="36"/>
        <v>3</v>
      </c>
      <c r="AM81" s="241">
        <f t="shared" si="37"/>
        <v>3</v>
      </c>
      <c r="AN81" s="241">
        <f t="shared" si="38"/>
        <v>3</v>
      </c>
    </row>
    <row r="82" spans="1:40" ht="13.5" customHeight="1" x14ac:dyDescent="0.25">
      <c r="A82" s="147" t="str">
        <f>'Crisis Indicator Data'!A79</f>
        <v>Refugees from Mali in Mauritania</v>
      </c>
      <c r="B82" s="148" t="str">
        <f>'Crisis Indicator Data'!B79</f>
        <v>Displacement</v>
      </c>
      <c r="C82" s="148" t="str">
        <f>'Crisis Indicator Data'!C79</f>
        <v>MRT002</v>
      </c>
      <c r="D82" s="148" t="str">
        <f>'Crisis Indicator Data'!D79</f>
        <v>Mauritania</v>
      </c>
      <c r="E82" s="149" t="str">
        <f>'Crisis Indicator Data'!E79</f>
        <v>MRT</v>
      </c>
      <c r="F82" s="241">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3.2</v>
      </c>
      <c r="G82" s="241">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2.9</v>
      </c>
      <c r="H82" s="241">
        <f t="shared" si="26"/>
        <v>3.05</v>
      </c>
      <c r="I82" s="241">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3.3</v>
      </c>
      <c r="J82" s="241">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0</v>
      </c>
      <c r="K82" s="241">
        <f t="shared" si="27"/>
        <v>1.65</v>
      </c>
      <c r="L82" s="241">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4.0999999999999996</v>
      </c>
      <c r="M82" s="241">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1</v>
      </c>
      <c r="N82" s="241">
        <f t="shared" si="28"/>
        <v>2.5499999999999998</v>
      </c>
      <c r="O82" s="241">
        <f t="shared" si="29"/>
        <v>2.4166666666666665</v>
      </c>
      <c r="P82" s="241">
        <f>IF(LEN(E82)&gt;3,VLOOKUP(C82,'Regional Crises'!$B$1:$R$69,12,FALSE),VLOOKUP(E82,'Country Indicator Data'!$B$4:$I$300,8,FALSE))</f>
        <v>2</v>
      </c>
      <c r="Q82" s="241">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0</v>
      </c>
      <c r="R82" s="241">
        <f t="shared" si="30"/>
        <v>1</v>
      </c>
      <c r="S82" s="241">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3.6</v>
      </c>
      <c r="T82" s="241">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3.1</v>
      </c>
      <c r="U82" s="241">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3</v>
      </c>
      <c r="V82" s="241">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3.3</v>
      </c>
      <c r="W82" s="241">
        <f t="shared" si="31"/>
        <v>3.3</v>
      </c>
      <c r="X82" s="241">
        <f t="shared" si="32"/>
        <v>2.2000000000000002</v>
      </c>
      <c r="Y82" s="248">
        <f>IF('Core Indicators'!FC79="x","x",IF('Core Indicators'!FC79&gt;=5,5,IF('Core Indicators'!FC79&gt;=4,4,IF('Core Indicators'!FC79&gt;=3,3,IF('Core Indicators'!FC79&gt;=2,2,IF('Core Indicators'!FC79&gt;=1,1,0))))))</f>
        <v>2</v>
      </c>
      <c r="Z82" s="241">
        <f t="shared" si="33"/>
        <v>2</v>
      </c>
      <c r="AA82" s="248">
        <f>'Crisis Indicator Data'!Y79</f>
        <v>0</v>
      </c>
      <c r="AB82" s="248">
        <f>'Crisis Indicator Data'!Z79</f>
        <v>0</v>
      </c>
      <c r="AC82" s="248">
        <f>'Crisis Indicator Data'!AA79</f>
        <v>0</v>
      </c>
      <c r="AD82" s="248">
        <f>'Crisis Indicator Data'!AB79</f>
        <v>0</v>
      </c>
      <c r="AE82" s="248">
        <f t="shared" si="34"/>
        <v>0</v>
      </c>
      <c r="AF82" s="248">
        <f>'Crisis Indicator Data'!AC79</f>
        <v>0</v>
      </c>
      <c r="AG82" s="248">
        <f>'Crisis Indicator Data'!AD79</f>
        <v>0</v>
      </c>
      <c r="AH82" s="248">
        <f t="shared" si="35"/>
        <v>0</v>
      </c>
      <c r="AI82" s="248">
        <f>'Crisis Indicator Data'!AE79</f>
        <v>0</v>
      </c>
      <c r="AJ82" s="248">
        <f>'Crisis Indicator Data'!AF79</f>
        <v>2</v>
      </c>
      <c r="AK82" s="248">
        <f>'Crisis Indicator Data'!AG79</f>
        <v>2</v>
      </c>
      <c r="AL82" s="248">
        <f t="shared" si="36"/>
        <v>3</v>
      </c>
      <c r="AM82" s="241">
        <f t="shared" si="37"/>
        <v>1</v>
      </c>
      <c r="AN82" s="241">
        <f t="shared" si="38"/>
        <v>1.5</v>
      </c>
    </row>
    <row r="83" spans="1:40" ht="13.5" customHeight="1" x14ac:dyDescent="0.25">
      <c r="A83" s="147" t="str">
        <f>'Crisis Indicator Data'!A80</f>
        <v>Food Security in Mauritania</v>
      </c>
      <c r="B83" s="148" t="str">
        <f>'Crisis Indicator Data'!B80</f>
        <v>Drought,Floods</v>
      </c>
      <c r="C83" s="148" t="str">
        <f>'Crisis Indicator Data'!C80</f>
        <v>MRT003</v>
      </c>
      <c r="D83" s="148" t="str">
        <f>'Crisis Indicator Data'!D80</f>
        <v>Mauritania</v>
      </c>
      <c r="E83" s="149" t="str">
        <f>'Crisis Indicator Data'!E80</f>
        <v>MRT</v>
      </c>
      <c r="F83" s="241">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3.2</v>
      </c>
      <c r="G83" s="241">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2.9</v>
      </c>
      <c r="H83" s="241">
        <f t="shared" si="26"/>
        <v>3.05</v>
      </c>
      <c r="I83" s="241">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3.3</v>
      </c>
      <c r="J83" s="241">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v>
      </c>
      <c r="K83" s="241">
        <f t="shared" si="27"/>
        <v>1.65</v>
      </c>
      <c r="L83" s="241">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4.0999999999999996</v>
      </c>
      <c r="M83" s="241">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1</v>
      </c>
      <c r="N83" s="241">
        <f t="shared" si="28"/>
        <v>2.5499999999999998</v>
      </c>
      <c r="O83" s="241">
        <f t="shared" si="29"/>
        <v>2.4166666666666665</v>
      </c>
      <c r="P83" s="241">
        <f>IF(LEN(E83)&gt;3,VLOOKUP(C83,'Regional Crises'!$B$1:$R$69,12,FALSE),VLOOKUP(E83,'Country Indicator Data'!$B$4:$I$300,8,FALSE))</f>
        <v>2</v>
      </c>
      <c r="Q83" s="241">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0</v>
      </c>
      <c r="R83" s="241">
        <f t="shared" si="30"/>
        <v>1</v>
      </c>
      <c r="S83" s="241">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3.6</v>
      </c>
      <c r="T83" s="241">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3.1</v>
      </c>
      <c r="U83" s="241">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v>
      </c>
      <c r="V83" s="241">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3.3</v>
      </c>
      <c r="W83" s="241">
        <f t="shared" si="31"/>
        <v>3.3</v>
      </c>
      <c r="X83" s="241">
        <f t="shared" si="32"/>
        <v>2.2000000000000002</v>
      </c>
      <c r="Y83" s="248">
        <f>IF('Core Indicators'!FC80="x","x",IF('Core Indicators'!FC80&gt;=5,5,IF('Core Indicators'!FC80&gt;=4,4,IF('Core Indicators'!FC80&gt;=3,3,IF('Core Indicators'!FC80&gt;=2,2,IF('Core Indicators'!FC80&gt;=1,1,0))))))</f>
        <v>3</v>
      </c>
      <c r="Z83" s="241">
        <f t="shared" si="33"/>
        <v>3</v>
      </c>
      <c r="AA83" s="248">
        <f>'Crisis Indicator Data'!Y80</f>
        <v>0</v>
      </c>
      <c r="AB83" s="248">
        <f>'Crisis Indicator Data'!Z80</f>
        <v>0</v>
      </c>
      <c r="AC83" s="248">
        <f>'Crisis Indicator Data'!AA80</f>
        <v>0</v>
      </c>
      <c r="AD83" s="248">
        <f>'Crisis Indicator Data'!AB80</f>
        <v>0</v>
      </c>
      <c r="AE83" s="248">
        <f t="shared" si="34"/>
        <v>0</v>
      </c>
      <c r="AF83" s="248">
        <f>'Crisis Indicator Data'!AC80</f>
        <v>0</v>
      </c>
      <c r="AG83" s="248">
        <f>'Crisis Indicator Data'!AD80</f>
        <v>0</v>
      </c>
      <c r="AH83" s="248">
        <f t="shared" si="35"/>
        <v>0</v>
      </c>
      <c r="AI83" s="248">
        <f>'Crisis Indicator Data'!AE80</f>
        <v>0</v>
      </c>
      <c r="AJ83" s="248">
        <f>'Crisis Indicator Data'!AF80</f>
        <v>2</v>
      </c>
      <c r="AK83" s="248">
        <f>'Crisis Indicator Data'!AG80</f>
        <v>2</v>
      </c>
      <c r="AL83" s="248">
        <f t="shared" si="36"/>
        <v>3</v>
      </c>
      <c r="AM83" s="241">
        <f t="shared" si="37"/>
        <v>1</v>
      </c>
      <c r="AN83" s="241">
        <f t="shared" si="38"/>
        <v>2</v>
      </c>
    </row>
    <row r="84" spans="1:40" ht="13.5" customHeight="1" x14ac:dyDescent="0.25">
      <c r="A84" s="147" t="str">
        <f>'Crisis Indicator Data'!A81</f>
        <v>Complex crisis in Malawi</v>
      </c>
      <c r="B84" s="148" t="str">
        <f>'Crisis Indicator Data'!B81</f>
        <v>Drought,Socio-political,Cyclone</v>
      </c>
      <c r="C84" s="148" t="str">
        <f>'Crisis Indicator Data'!C81</f>
        <v>MWI002</v>
      </c>
      <c r="D84" s="148" t="str">
        <f>'Crisis Indicator Data'!D81</f>
        <v>Malawi</v>
      </c>
      <c r="E84" s="149" t="str">
        <f>'Crisis Indicator Data'!E81</f>
        <v>MWI</v>
      </c>
      <c r="F84" s="241">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1.4</v>
      </c>
      <c r="G84" s="241">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1.8</v>
      </c>
      <c r="H84" s="241">
        <f t="shared" si="26"/>
        <v>1.6</v>
      </c>
      <c r="I84" s="241">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3</v>
      </c>
      <c r="J84" s="241">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0</v>
      </c>
      <c r="K84" s="241">
        <f t="shared" si="27"/>
        <v>1.5</v>
      </c>
      <c r="L84" s="241">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4.0999999999999996</v>
      </c>
      <c r="M84" s="241">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2.5</v>
      </c>
      <c r="N84" s="241">
        <f t="shared" si="28"/>
        <v>3.3</v>
      </c>
      <c r="O84" s="241">
        <f t="shared" si="29"/>
        <v>2.1333333333333333</v>
      </c>
      <c r="P84" s="241">
        <f>IF(LEN(E84)&gt;3,VLOOKUP(C84,'Regional Crises'!$B$1:$R$69,12,FALSE),VLOOKUP(E84,'Country Indicator Data'!$B$4:$I$300,8,FALSE))</f>
        <v>0</v>
      </c>
      <c r="Q84" s="241">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4.3</v>
      </c>
      <c r="R84" s="241">
        <f t="shared" si="30"/>
        <v>2.15</v>
      </c>
      <c r="S84" s="241">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3.5</v>
      </c>
      <c r="T84" s="241">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2.8</v>
      </c>
      <c r="U84" s="241">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2.2999999999999998</v>
      </c>
      <c r="V84" s="241">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1.9</v>
      </c>
      <c r="W84" s="241">
        <f t="shared" si="31"/>
        <v>2.6</v>
      </c>
      <c r="X84" s="241">
        <f t="shared" si="32"/>
        <v>2.2999999999999998</v>
      </c>
      <c r="Y84" s="248">
        <f>IF('Core Indicators'!FC81="x","x",IF('Core Indicators'!FC81&gt;=5,5,IF('Core Indicators'!FC81&gt;=4,4,IF('Core Indicators'!FC81&gt;=3,3,IF('Core Indicators'!FC81&gt;=2,2,IF('Core Indicators'!FC81&gt;=1,1,0))))))</f>
        <v>2</v>
      </c>
      <c r="Z84" s="241">
        <f t="shared" si="33"/>
        <v>2</v>
      </c>
      <c r="AA84" s="248">
        <f>'Crisis Indicator Data'!Y81</f>
        <v>2</v>
      </c>
      <c r="AB84" s="248">
        <f>'Crisis Indicator Data'!Z81</f>
        <v>1</v>
      </c>
      <c r="AC84" s="248">
        <f>'Crisis Indicator Data'!AA81</f>
        <v>0</v>
      </c>
      <c r="AD84" s="248">
        <f>'Crisis Indicator Data'!AB81</f>
        <v>0</v>
      </c>
      <c r="AE84" s="248">
        <f t="shared" si="34"/>
        <v>2</v>
      </c>
      <c r="AF84" s="248">
        <f>'Crisis Indicator Data'!AC81</f>
        <v>0</v>
      </c>
      <c r="AG84" s="248">
        <f>'Crisis Indicator Data'!AD81</f>
        <v>0</v>
      </c>
      <c r="AH84" s="248">
        <f t="shared" si="35"/>
        <v>0</v>
      </c>
      <c r="AI84" s="248">
        <f>'Crisis Indicator Data'!AE81</f>
        <v>1</v>
      </c>
      <c r="AJ84" s="248">
        <f>'Crisis Indicator Data'!AF81</f>
        <v>0</v>
      </c>
      <c r="AK84" s="248">
        <f>'Crisis Indicator Data'!AG81</f>
        <v>2</v>
      </c>
      <c r="AL84" s="248">
        <f t="shared" si="36"/>
        <v>3</v>
      </c>
      <c r="AM84" s="241">
        <f t="shared" si="37"/>
        <v>2</v>
      </c>
      <c r="AN84" s="241">
        <f t="shared" si="38"/>
        <v>2</v>
      </c>
    </row>
    <row r="85" spans="1:40" ht="13.5" customHeight="1" x14ac:dyDescent="0.25">
      <c r="A85" s="147" t="str">
        <f>'Crisis Indicator Data'!A82</f>
        <v>International Refugees in Malaysia</v>
      </c>
      <c r="B85" s="148" t="str">
        <f>'Crisis Indicator Data'!B82</f>
        <v>Displacement</v>
      </c>
      <c r="C85" s="148" t="str">
        <f>'Crisis Indicator Data'!C82</f>
        <v>MYS001</v>
      </c>
      <c r="D85" s="148" t="str">
        <f>'Crisis Indicator Data'!D82</f>
        <v>Malaysia</v>
      </c>
      <c r="E85" s="149" t="str">
        <f>'Crisis Indicator Data'!E82</f>
        <v>MYS</v>
      </c>
      <c r="F85" s="241">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3.9</v>
      </c>
      <c r="G85" s="241">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2.1</v>
      </c>
      <c r="H85" s="241">
        <f t="shared" si="26"/>
        <v>3</v>
      </c>
      <c r="I85" s="241">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v>
      </c>
      <c r="J85" s="241">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0.6</v>
      </c>
      <c r="K85" s="241">
        <f t="shared" si="27"/>
        <v>1.8</v>
      </c>
      <c r="L85" s="241">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1.8</v>
      </c>
      <c r="M85" s="241">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2</v>
      </c>
      <c r="N85" s="241">
        <f t="shared" si="28"/>
        <v>1.9</v>
      </c>
      <c r="O85" s="241">
        <f t="shared" si="29"/>
        <v>2.2333333333333329</v>
      </c>
      <c r="P85" s="241">
        <f>IF(LEN(E85)&gt;3,VLOOKUP(C85,'Regional Crises'!$B$1:$R$69,12,FALSE),VLOOKUP(E85,'Country Indicator Data'!$B$4:$I$300,8,FALSE))</f>
        <v>1</v>
      </c>
      <c r="Q85" s="241">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0</v>
      </c>
      <c r="R85" s="241">
        <f t="shared" si="30"/>
        <v>0.5</v>
      </c>
      <c r="S85" s="241">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2.4</v>
      </c>
      <c r="T85" s="241">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1.9</v>
      </c>
      <c r="U85" s="241">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2.2999999999999998</v>
      </c>
      <c r="V85" s="241">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2.4</v>
      </c>
      <c r="W85" s="241">
        <f t="shared" si="31"/>
        <v>2.2999999999999998</v>
      </c>
      <c r="X85" s="241">
        <f t="shared" si="32"/>
        <v>1.7</v>
      </c>
      <c r="Y85" s="248">
        <f>IF('Core Indicators'!FC82="x","x",IF('Core Indicators'!FC82&gt;=5,5,IF('Core Indicators'!FC82&gt;=4,4,IF('Core Indicators'!FC82&gt;=3,3,IF('Core Indicators'!FC82&gt;=2,2,IF('Core Indicators'!FC82&gt;=1,1,0))))))</f>
        <v>3</v>
      </c>
      <c r="Z85" s="241">
        <f t="shared" si="33"/>
        <v>3</v>
      </c>
      <c r="AA85" s="248">
        <f>'Crisis Indicator Data'!Y82</f>
        <v>1</v>
      </c>
      <c r="AB85" s="248">
        <f>'Crisis Indicator Data'!Z82</f>
        <v>1</v>
      </c>
      <c r="AC85" s="248">
        <f>'Crisis Indicator Data'!AA82</f>
        <v>0</v>
      </c>
      <c r="AD85" s="248">
        <f>'Crisis Indicator Data'!AB82</f>
        <v>0</v>
      </c>
      <c r="AE85" s="248">
        <f t="shared" si="34"/>
        <v>2</v>
      </c>
      <c r="AF85" s="248">
        <f>'Crisis Indicator Data'!AC82</f>
        <v>2</v>
      </c>
      <c r="AG85" s="248">
        <f>'Crisis Indicator Data'!AD82</f>
        <v>2</v>
      </c>
      <c r="AH85" s="248">
        <f t="shared" si="35"/>
        <v>4</v>
      </c>
      <c r="AI85" s="248">
        <f>'Crisis Indicator Data'!AE82</f>
        <v>0</v>
      </c>
      <c r="AJ85" s="248">
        <f>'Crisis Indicator Data'!AF82</f>
        <v>0</v>
      </c>
      <c r="AK85" s="248">
        <f>'Crisis Indicator Data'!AG82</f>
        <v>0</v>
      </c>
      <c r="AL85" s="248">
        <f t="shared" si="36"/>
        <v>0</v>
      </c>
      <c r="AM85" s="241">
        <f t="shared" si="37"/>
        <v>2</v>
      </c>
      <c r="AN85" s="241">
        <f t="shared" si="38"/>
        <v>2.5</v>
      </c>
    </row>
    <row r="86" spans="1:40" ht="13.5" customHeight="1" x14ac:dyDescent="0.25">
      <c r="A86" s="147" t="str">
        <f>'Crisis Indicator Data'!A83</f>
        <v>Food Security Crisis in Namibia</v>
      </c>
      <c r="B86" s="148" t="str">
        <f>'Crisis Indicator Data'!B83</f>
        <v>Drought</v>
      </c>
      <c r="C86" s="148" t="str">
        <f>'Crisis Indicator Data'!C83</f>
        <v>NAM002</v>
      </c>
      <c r="D86" s="148" t="str">
        <f>'Crisis Indicator Data'!D83</f>
        <v>Namibia</v>
      </c>
      <c r="E86" s="149" t="str">
        <f>'Crisis Indicator Data'!E83</f>
        <v>NAM</v>
      </c>
      <c r="F86" s="241">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1.1000000000000001</v>
      </c>
      <c r="G86" s="241">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1.3</v>
      </c>
      <c r="H86" s="241">
        <f t="shared" si="26"/>
        <v>1.2000000000000002</v>
      </c>
      <c r="I86" s="241">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3.6</v>
      </c>
      <c r="J86" s="241">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1.6</v>
      </c>
      <c r="K86" s="241">
        <f t="shared" si="27"/>
        <v>2.6</v>
      </c>
      <c r="L86" s="241">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3.1</v>
      </c>
      <c r="M86" s="241">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4.3</v>
      </c>
      <c r="N86" s="241">
        <f t="shared" si="28"/>
        <v>3.7</v>
      </c>
      <c r="O86" s="241">
        <f t="shared" si="29"/>
        <v>2.5</v>
      </c>
      <c r="P86" s="241">
        <f>IF(LEN(E86)&gt;3,VLOOKUP(C86,'Regional Crises'!$B$1:$R$69,12,FALSE),VLOOKUP(E86,'Country Indicator Data'!$B$4:$I$300,8,FALSE))</f>
        <v>0</v>
      </c>
      <c r="Q86" s="241">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0</v>
      </c>
      <c r="R86" s="241">
        <f t="shared" si="30"/>
        <v>0</v>
      </c>
      <c r="S86" s="241">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2.4</v>
      </c>
      <c r="T86" s="241">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2.2000000000000002</v>
      </c>
      <c r="U86" s="241">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1.6</v>
      </c>
      <c r="V86" s="241">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1.2</v>
      </c>
      <c r="W86" s="241">
        <f t="shared" si="31"/>
        <v>1.9</v>
      </c>
      <c r="X86" s="241">
        <f t="shared" si="32"/>
        <v>1.5</v>
      </c>
      <c r="Y86" s="248">
        <f>IF('Core Indicators'!FC83="x","x",IF('Core Indicators'!FC83&gt;=5,5,IF('Core Indicators'!FC83&gt;=4,4,IF('Core Indicators'!FC83&gt;=3,3,IF('Core Indicators'!FC83&gt;=2,2,IF('Core Indicators'!FC83&gt;=1,1,0))))))</f>
        <v>1</v>
      </c>
      <c r="Z86" s="241">
        <f t="shared" si="33"/>
        <v>1</v>
      </c>
      <c r="AA86" s="248">
        <f>'Crisis Indicator Data'!Y83</f>
        <v>1</v>
      </c>
      <c r="AB86" s="248">
        <f>'Crisis Indicator Data'!Z83</f>
        <v>1</v>
      </c>
      <c r="AC86" s="248">
        <f>'Crisis Indicator Data'!AA83</f>
        <v>0</v>
      </c>
      <c r="AD86" s="248">
        <f>'Crisis Indicator Data'!AB83</f>
        <v>0</v>
      </c>
      <c r="AE86" s="248">
        <f t="shared" si="34"/>
        <v>2</v>
      </c>
      <c r="AF86" s="248">
        <f>'Crisis Indicator Data'!AC83</f>
        <v>0</v>
      </c>
      <c r="AG86" s="248">
        <f>'Crisis Indicator Data'!AD83</f>
        <v>0</v>
      </c>
      <c r="AH86" s="248">
        <f t="shared" si="35"/>
        <v>0</v>
      </c>
      <c r="AI86" s="248">
        <f>'Crisis Indicator Data'!AE83</f>
        <v>0</v>
      </c>
      <c r="AJ86" s="248">
        <f>'Crisis Indicator Data'!AF83</f>
        <v>0</v>
      </c>
      <c r="AK86" s="248">
        <f>'Crisis Indicator Data'!AG83</f>
        <v>2</v>
      </c>
      <c r="AL86" s="248">
        <f t="shared" si="36"/>
        <v>2</v>
      </c>
      <c r="AM86" s="241">
        <f t="shared" si="37"/>
        <v>1</v>
      </c>
      <c r="AN86" s="241">
        <f t="shared" si="38"/>
        <v>1</v>
      </c>
    </row>
    <row r="87" spans="1:40" ht="13.5" customHeight="1" x14ac:dyDescent="0.25">
      <c r="A87" s="147" t="str">
        <f>'Crisis Indicator Data'!A84</f>
        <v>Multiple crises in Niger</v>
      </c>
      <c r="B87" s="148" t="str">
        <f>'Crisis Indicator Data'!B84</f>
        <v>Conflict,Displacement</v>
      </c>
      <c r="C87" s="148" t="str">
        <f>'Crisis Indicator Data'!C84</f>
        <v>NER001</v>
      </c>
      <c r="D87" s="148" t="str">
        <f>'Crisis Indicator Data'!D84</f>
        <v>Niger</v>
      </c>
      <c r="E87" s="149" t="str">
        <f>'Crisis Indicator Data'!E84</f>
        <v>NER</v>
      </c>
      <c r="F87" s="241">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2.1</v>
      </c>
      <c r="G87" s="241">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v>
      </c>
      <c r="H87" s="241">
        <f t="shared" si="26"/>
        <v>2.0499999999999998</v>
      </c>
      <c r="I87" s="241">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3.1</v>
      </c>
      <c r="J87" s="241">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0.9</v>
      </c>
      <c r="K87" s="241">
        <f t="shared" si="27"/>
        <v>2</v>
      </c>
      <c r="L87" s="241">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4.3</v>
      </c>
      <c r="M87" s="241">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1.2</v>
      </c>
      <c r="N87" s="241">
        <f t="shared" si="28"/>
        <v>2.75</v>
      </c>
      <c r="O87" s="241">
        <f t="shared" si="29"/>
        <v>2.2666666666666666</v>
      </c>
      <c r="P87" s="241">
        <f>IF(LEN(E87)&gt;3,VLOOKUP(C87,'Regional Crises'!$B$1:$R$69,12,FALSE),VLOOKUP(E87,'Country Indicator Data'!$B$4:$I$300,8,FALSE))</f>
        <v>3</v>
      </c>
      <c r="Q87" s="241">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3.7</v>
      </c>
      <c r="R87" s="241">
        <f t="shared" si="30"/>
        <v>3.35</v>
      </c>
      <c r="S87" s="241">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3.4</v>
      </c>
      <c r="T87" s="241">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v>
      </c>
      <c r="U87" s="241">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2.2999999999999998</v>
      </c>
      <c r="V87" s="241">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2.6</v>
      </c>
      <c r="W87" s="241">
        <f t="shared" si="31"/>
        <v>2.8</v>
      </c>
      <c r="X87" s="241">
        <f t="shared" si="32"/>
        <v>2.8</v>
      </c>
      <c r="Y87" s="248">
        <f>IF('Core Indicators'!FC84="x","x",IF('Core Indicators'!FC84&gt;=5,5,IF('Core Indicators'!FC84&gt;=4,4,IF('Core Indicators'!FC84&gt;=3,3,IF('Core Indicators'!FC84&gt;=2,2,IF('Core Indicators'!FC84&gt;=1,1,0))))))</f>
        <v>4</v>
      </c>
      <c r="Z87" s="241">
        <f t="shared" si="33"/>
        <v>4</v>
      </c>
      <c r="AA87" s="248">
        <f>'Crisis Indicator Data'!Y84</f>
        <v>1</v>
      </c>
      <c r="AB87" s="248">
        <f>'Crisis Indicator Data'!Z84</f>
        <v>3</v>
      </c>
      <c r="AC87" s="248">
        <f>'Crisis Indicator Data'!AA84</f>
        <v>1</v>
      </c>
      <c r="AD87" s="248">
        <f>'Crisis Indicator Data'!AB84</f>
        <v>2</v>
      </c>
      <c r="AE87" s="248">
        <f t="shared" si="34"/>
        <v>3</v>
      </c>
      <c r="AF87" s="248">
        <f>'Crisis Indicator Data'!AC84</f>
        <v>2</v>
      </c>
      <c r="AG87" s="248">
        <f>'Crisis Indicator Data'!AD84</f>
        <v>2</v>
      </c>
      <c r="AH87" s="248">
        <f t="shared" si="35"/>
        <v>4</v>
      </c>
      <c r="AI87" s="248">
        <f>'Crisis Indicator Data'!AE84</f>
        <v>3</v>
      </c>
      <c r="AJ87" s="248">
        <f>'Crisis Indicator Data'!AF84</f>
        <v>2</v>
      </c>
      <c r="AK87" s="248">
        <f>'Crisis Indicator Data'!AG84</f>
        <v>3</v>
      </c>
      <c r="AL87" s="248">
        <f t="shared" si="36"/>
        <v>5</v>
      </c>
      <c r="AM87" s="241">
        <f t="shared" si="37"/>
        <v>4</v>
      </c>
      <c r="AN87" s="241">
        <f t="shared" si="38"/>
        <v>4</v>
      </c>
    </row>
    <row r="88" spans="1:40" ht="13.5" customHeight="1" x14ac:dyDescent="0.25">
      <c r="A88" s="147" t="str">
        <f>'Crisis Indicator Data'!A85</f>
        <v>Boko Haram in Niger</v>
      </c>
      <c r="B88" s="148" t="str">
        <f>'Crisis Indicator Data'!B85</f>
        <v>Conflict</v>
      </c>
      <c r="C88" s="148" t="str">
        <f>'Crisis Indicator Data'!C85</f>
        <v>NER002</v>
      </c>
      <c r="D88" s="148" t="str">
        <f>'Crisis Indicator Data'!D85</f>
        <v>Niger</v>
      </c>
      <c r="E88" s="149" t="str">
        <f>'Crisis Indicator Data'!E85</f>
        <v>NER</v>
      </c>
      <c r="F88" s="241">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2.1</v>
      </c>
      <c r="G88" s="241">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v>
      </c>
      <c r="H88" s="241">
        <f t="shared" si="26"/>
        <v>2.0499999999999998</v>
      </c>
      <c r="I88" s="241">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3.1</v>
      </c>
      <c r="J88" s="241">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0.9</v>
      </c>
      <c r="K88" s="241">
        <f t="shared" si="27"/>
        <v>2</v>
      </c>
      <c r="L88" s="241">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4.3</v>
      </c>
      <c r="M88" s="241">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1.2</v>
      </c>
      <c r="N88" s="241">
        <f t="shared" si="28"/>
        <v>2.75</v>
      </c>
      <c r="O88" s="241">
        <f t="shared" si="29"/>
        <v>2.2666666666666666</v>
      </c>
      <c r="P88" s="241">
        <f>IF(LEN(E88)&gt;3,VLOOKUP(C88,'Regional Crises'!$B$1:$R$69,12,FALSE),VLOOKUP(E88,'Country Indicator Data'!$B$4:$I$300,8,FALSE))</f>
        <v>3</v>
      </c>
      <c r="Q88" s="241">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3.7</v>
      </c>
      <c r="R88" s="241">
        <f t="shared" si="30"/>
        <v>3.35</v>
      </c>
      <c r="S88" s="241">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3.4</v>
      </c>
      <c r="T88" s="241">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v>
      </c>
      <c r="U88" s="241">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2.2999999999999998</v>
      </c>
      <c r="V88" s="241">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2.6</v>
      </c>
      <c r="W88" s="241">
        <f t="shared" si="31"/>
        <v>2.8</v>
      </c>
      <c r="X88" s="241">
        <f t="shared" si="32"/>
        <v>2.8</v>
      </c>
      <c r="Y88" s="248">
        <f>IF('Core Indicators'!FC85="x","x",IF('Core Indicators'!FC85&gt;=5,5,IF('Core Indicators'!FC85&gt;=4,4,IF('Core Indicators'!FC85&gt;=3,3,IF('Core Indicators'!FC85&gt;=2,2,IF('Core Indicators'!FC85&gt;=1,1,0))))))</f>
        <v>3</v>
      </c>
      <c r="Z88" s="241">
        <f t="shared" si="33"/>
        <v>3</v>
      </c>
      <c r="AA88" s="248">
        <f>'Crisis Indicator Data'!Y85</f>
        <v>1</v>
      </c>
      <c r="AB88" s="248">
        <f>'Crisis Indicator Data'!Z85</f>
        <v>3</v>
      </c>
      <c r="AC88" s="248">
        <f>'Crisis Indicator Data'!AA85</f>
        <v>1</v>
      </c>
      <c r="AD88" s="248">
        <f>'Crisis Indicator Data'!AB85</f>
        <v>0</v>
      </c>
      <c r="AE88" s="248">
        <f t="shared" si="34"/>
        <v>2</v>
      </c>
      <c r="AF88" s="248">
        <f>'Crisis Indicator Data'!AC85</f>
        <v>0</v>
      </c>
      <c r="AG88" s="248">
        <f>'Crisis Indicator Data'!AD85</f>
        <v>2</v>
      </c>
      <c r="AH88" s="248">
        <f t="shared" si="35"/>
        <v>2</v>
      </c>
      <c r="AI88" s="248">
        <f>'Crisis Indicator Data'!AE85</f>
        <v>3</v>
      </c>
      <c r="AJ88" s="248">
        <f>'Crisis Indicator Data'!AF85</f>
        <v>2</v>
      </c>
      <c r="AK88" s="248">
        <f>'Crisis Indicator Data'!AG85</f>
        <v>3</v>
      </c>
      <c r="AL88" s="248">
        <f t="shared" si="36"/>
        <v>5</v>
      </c>
      <c r="AM88" s="241">
        <f t="shared" si="37"/>
        <v>3</v>
      </c>
      <c r="AN88" s="241">
        <f t="shared" si="38"/>
        <v>3</v>
      </c>
    </row>
    <row r="89" spans="1:40" ht="13.5" customHeight="1" x14ac:dyDescent="0.25">
      <c r="A89" s="147" t="str">
        <f>'Crisis Indicator Data'!A86</f>
        <v>Mali/Burkina Faso conflict</v>
      </c>
      <c r="B89" s="148" t="str">
        <f>'Crisis Indicator Data'!B86</f>
        <v>Conflict</v>
      </c>
      <c r="C89" s="148" t="str">
        <f>'Crisis Indicator Data'!C86</f>
        <v>NER003</v>
      </c>
      <c r="D89" s="148" t="str">
        <f>'Crisis Indicator Data'!D86</f>
        <v>Niger</v>
      </c>
      <c r="E89" s="149" t="str">
        <f>'Crisis Indicator Data'!E86</f>
        <v>NER</v>
      </c>
      <c r="F89" s="241">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2.1</v>
      </c>
      <c r="G89" s="241">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v>
      </c>
      <c r="H89" s="241">
        <f t="shared" si="26"/>
        <v>2.0499999999999998</v>
      </c>
      <c r="I89" s="241">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3.1</v>
      </c>
      <c r="J89" s="241">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0.9</v>
      </c>
      <c r="K89" s="241">
        <f t="shared" si="27"/>
        <v>2</v>
      </c>
      <c r="L89" s="241">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4.3</v>
      </c>
      <c r="M89" s="241">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1.2</v>
      </c>
      <c r="N89" s="241">
        <f t="shared" si="28"/>
        <v>2.75</v>
      </c>
      <c r="O89" s="241">
        <f t="shared" si="29"/>
        <v>2.2666666666666666</v>
      </c>
      <c r="P89" s="241">
        <f>IF(LEN(E89)&gt;3,VLOOKUP(C89,'Regional Crises'!$B$1:$R$69,12,FALSE),VLOOKUP(E89,'Country Indicator Data'!$B$4:$I$300,8,FALSE))</f>
        <v>3</v>
      </c>
      <c r="Q89" s="241">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3.7</v>
      </c>
      <c r="R89" s="241">
        <f t="shared" si="30"/>
        <v>3.35</v>
      </c>
      <c r="S89" s="241">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3.4</v>
      </c>
      <c r="T89" s="241">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v>
      </c>
      <c r="U89" s="241">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2.2999999999999998</v>
      </c>
      <c r="V89" s="241">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2.6</v>
      </c>
      <c r="W89" s="241">
        <f t="shared" si="31"/>
        <v>2.8</v>
      </c>
      <c r="X89" s="241">
        <f t="shared" si="32"/>
        <v>2.8</v>
      </c>
      <c r="Y89" s="248">
        <f>IF('Core Indicators'!FC86="x","x",IF('Core Indicators'!FC86&gt;=5,5,IF('Core Indicators'!FC86&gt;=4,4,IF('Core Indicators'!FC86&gt;=3,3,IF('Core Indicators'!FC86&gt;=2,2,IF('Core Indicators'!FC86&gt;=1,1,0))))))</f>
        <v>4</v>
      </c>
      <c r="Z89" s="241">
        <f t="shared" si="33"/>
        <v>4</v>
      </c>
      <c r="AA89" s="248">
        <f>'Crisis Indicator Data'!Y86</f>
        <v>1</v>
      </c>
      <c r="AB89" s="248">
        <f>'Crisis Indicator Data'!Z86</f>
        <v>3</v>
      </c>
      <c r="AC89" s="248">
        <f>'Crisis Indicator Data'!AA86</f>
        <v>1</v>
      </c>
      <c r="AD89" s="248">
        <f>'Crisis Indicator Data'!AB86</f>
        <v>2</v>
      </c>
      <c r="AE89" s="248">
        <f t="shared" si="34"/>
        <v>3</v>
      </c>
      <c r="AF89" s="248">
        <f>'Crisis Indicator Data'!AC86</f>
        <v>2</v>
      </c>
      <c r="AG89" s="248">
        <f>'Crisis Indicator Data'!AD86</f>
        <v>2</v>
      </c>
      <c r="AH89" s="248">
        <f t="shared" si="35"/>
        <v>4</v>
      </c>
      <c r="AI89" s="248">
        <f>'Crisis Indicator Data'!AE86</f>
        <v>3</v>
      </c>
      <c r="AJ89" s="248">
        <f>'Crisis Indicator Data'!AF86</f>
        <v>2</v>
      </c>
      <c r="AK89" s="248">
        <f>'Crisis Indicator Data'!AG86</f>
        <v>3</v>
      </c>
      <c r="AL89" s="248">
        <f t="shared" si="36"/>
        <v>5</v>
      </c>
      <c r="AM89" s="241">
        <f t="shared" si="37"/>
        <v>4</v>
      </c>
      <c r="AN89" s="241">
        <f t="shared" si="38"/>
        <v>4</v>
      </c>
    </row>
    <row r="90" spans="1:40" ht="13.5" customHeight="1" x14ac:dyDescent="0.25">
      <c r="A90" s="147" t="str">
        <f>'Crisis Indicator Data'!A87</f>
        <v>Nigerian Refugees</v>
      </c>
      <c r="B90" s="148" t="str">
        <f>'Crisis Indicator Data'!B87</f>
        <v>Displacement</v>
      </c>
      <c r="C90" s="148" t="str">
        <f>'Crisis Indicator Data'!C87</f>
        <v>NER004</v>
      </c>
      <c r="D90" s="148" t="str">
        <f>'Crisis Indicator Data'!D87</f>
        <v>Niger</v>
      </c>
      <c r="E90" s="149" t="str">
        <f>'Crisis Indicator Data'!E87</f>
        <v>NER</v>
      </c>
      <c r="F90" s="241">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2.1</v>
      </c>
      <c r="G90" s="241">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v>
      </c>
      <c r="H90" s="241">
        <f t="shared" si="26"/>
        <v>2.0499999999999998</v>
      </c>
      <c r="I90" s="241">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3.1</v>
      </c>
      <c r="J90" s="241">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0.9</v>
      </c>
      <c r="K90" s="241">
        <f t="shared" si="27"/>
        <v>2</v>
      </c>
      <c r="L90" s="241">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4.3</v>
      </c>
      <c r="M90" s="241">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1.2</v>
      </c>
      <c r="N90" s="241">
        <f t="shared" si="28"/>
        <v>2.75</v>
      </c>
      <c r="O90" s="241">
        <f t="shared" si="29"/>
        <v>2.2666666666666666</v>
      </c>
      <c r="P90" s="241">
        <f>IF(LEN(E90)&gt;3,VLOOKUP(C90,'Regional Crises'!$B$1:$R$69,12,FALSE),VLOOKUP(E90,'Country Indicator Data'!$B$4:$I$300,8,FALSE))</f>
        <v>3</v>
      </c>
      <c r="Q90" s="241">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3.7</v>
      </c>
      <c r="R90" s="241">
        <f t="shared" si="30"/>
        <v>3.35</v>
      </c>
      <c r="S90" s="241">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3.4</v>
      </c>
      <c r="T90" s="241">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v>
      </c>
      <c r="U90" s="241">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2.2999999999999998</v>
      </c>
      <c r="V90" s="241">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2.6</v>
      </c>
      <c r="W90" s="241">
        <f t="shared" si="31"/>
        <v>2.8</v>
      </c>
      <c r="X90" s="241">
        <f t="shared" si="32"/>
        <v>2.8</v>
      </c>
      <c r="Y90" s="248">
        <f>IF('Core Indicators'!FC87="x","x",IF('Core Indicators'!FC87&gt;=5,5,IF('Core Indicators'!FC87&gt;=4,4,IF('Core Indicators'!FC87&gt;=3,3,IF('Core Indicators'!FC87&gt;=2,2,IF('Core Indicators'!FC87&gt;=1,1,0))))))</f>
        <v>2</v>
      </c>
      <c r="Z90" s="241">
        <f t="shared" si="33"/>
        <v>2</v>
      </c>
      <c r="AA90" s="248">
        <f>'Crisis Indicator Data'!Y87</f>
        <v>1</v>
      </c>
      <c r="AB90" s="248">
        <f>'Crisis Indicator Data'!Z87</f>
        <v>3</v>
      </c>
      <c r="AC90" s="248">
        <f>'Crisis Indicator Data'!AA87</f>
        <v>1</v>
      </c>
      <c r="AD90" s="248">
        <f>'Crisis Indicator Data'!AB87</f>
        <v>0</v>
      </c>
      <c r="AE90" s="248">
        <f t="shared" si="34"/>
        <v>2</v>
      </c>
      <c r="AF90" s="248">
        <f>'Crisis Indicator Data'!AC87</f>
        <v>0</v>
      </c>
      <c r="AG90" s="248">
        <f>'Crisis Indicator Data'!AD87</f>
        <v>2</v>
      </c>
      <c r="AH90" s="248">
        <f t="shared" si="35"/>
        <v>2</v>
      </c>
      <c r="AI90" s="248">
        <f>'Crisis Indicator Data'!AE87</f>
        <v>3</v>
      </c>
      <c r="AJ90" s="248">
        <f>'Crisis Indicator Data'!AF87</f>
        <v>2</v>
      </c>
      <c r="AK90" s="248">
        <f>'Crisis Indicator Data'!AG87</f>
        <v>3</v>
      </c>
      <c r="AL90" s="248">
        <f t="shared" si="36"/>
        <v>5</v>
      </c>
      <c r="AM90" s="241">
        <f t="shared" si="37"/>
        <v>3</v>
      </c>
      <c r="AN90" s="241">
        <f t="shared" si="38"/>
        <v>2.5</v>
      </c>
    </row>
    <row r="91" spans="1:40" ht="13.5" customHeight="1" x14ac:dyDescent="0.25">
      <c r="A91" s="147" t="str">
        <f>'Crisis Indicator Data'!A88</f>
        <v>Complex crisis in Nigeria</v>
      </c>
      <c r="B91" s="148" t="str">
        <f>'Crisis Indicator Data'!B88</f>
        <v>Conflict,Displacement,Violence</v>
      </c>
      <c r="C91" s="148" t="str">
        <f>'Crisis Indicator Data'!C88</f>
        <v>NGA001</v>
      </c>
      <c r="D91" s="148" t="str">
        <f>'Crisis Indicator Data'!D88</f>
        <v>Nigeria</v>
      </c>
      <c r="E91" s="149" t="str">
        <f>'Crisis Indicator Data'!E88</f>
        <v>NGA</v>
      </c>
      <c r="F91" s="241">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3.9</v>
      </c>
      <c r="G91" s="241">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2.2999999999999998</v>
      </c>
      <c r="H91" s="241">
        <f t="shared" si="26"/>
        <v>3.0999999999999996</v>
      </c>
      <c r="I91" s="241">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4.0999999999999996</v>
      </c>
      <c r="J91" s="241">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0.3</v>
      </c>
      <c r="K91" s="241">
        <f t="shared" si="27"/>
        <v>2.1999999999999997</v>
      </c>
      <c r="L91" s="241" t="str">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x</v>
      </c>
      <c r="M91" s="241">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1.3</v>
      </c>
      <c r="N91" s="241">
        <f t="shared" si="28"/>
        <v>1.3</v>
      </c>
      <c r="O91" s="241">
        <f t="shared" si="29"/>
        <v>2.1999999999999997</v>
      </c>
      <c r="P91" s="241">
        <f>IF(LEN(E91)&gt;3,VLOOKUP(C91,'Regional Crises'!$B$1:$R$69,12,FALSE),VLOOKUP(E91,'Country Indicator Data'!$B$4:$I$300,8,FALSE))</f>
        <v>5</v>
      </c>
      <c r="Q91" s="241">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5</v>
      </c>
      <c r="R91" s="241">
        <f t="shared" si="30"/>
        <v>5</v>
      </c>
      <c r="S91" s="241">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3.7</v>
      </c>
      <c r="T91" s="241">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3.4</v>
      </c>
      <c r="U91" s="241">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2.4</v>
      </c>
      <c r="V91" s="241">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2.7</v>
      </c>
      <c r="W91" s="241">
        <f t="shared" si="31"/>
        <v>3.1</v>
      </c>
      <c r="X91" s="241">
        <f t="shared" si="32"/>
        <v>3.4</v>
      </c>
      <c r="Y91" s="248">
        <f>IF('Core Indicators'!FC88="x","x",IF('Core Indicators'!FC88&gt;=5,5,IF('Core Indicators'!FC88&gt;=4,4,IF('Core Indicators'!FC88&gt;=3,3,IF('Core Indicators'!FC88&gt;=2,2,IF('Core Indicators'!FC88&gt;=1,1,0))))))</f>
        <v>5</v>
      </c>
      <c r="Z91" s="241">
        <f t="shared" si="33"/>
        <v>5</v>
      </c>
      <c r="AA91" s="248">
        <f>'Crisis Indicator Data'!Y88</f>
        <v>1</v>
      </c>
      <c r="AB91" s="248">
        <f>'Crisis Indicator Data'!Z88</f>
        <v>3</v>
      </c>
      <c r="AC91" s="248">
        <f>'Crisis Indicator Data'!AA88</f>
        <v>1</v>
      </c>
      <c r="AD91" s="248">
        <f>'Crisis Indicator Data'!AB88</f>
        <v>1</v>
      </c>
      <c r="AE91" s="248">
        <f t="shared" si="34"/>
        <v>3</v>
      </c>
      <c r="AF91" s="248">
        <f>'Crisis Indicator Data'!AC88</f>
        <v>2</v>
      </c>
      <c r="AG91" s="248">
        <f>'Crisis Indicator Data'!AD88</f>
        <v>3</v>
      </c>
      <c r="AH91" s="248">
        <f t="shared" si="35"/>
        <v>5</v>
      </c>
      <c r="AI91" s="248">
        <f>'Crisis Indicator Data'!AE88</f>
        <v>3</v>
      </c>
      <c r="AJ91" s="248">
        <f>'Crisis Indicator Data'!AF88</f>
        <v>1</v>
      </c>
      <c r="AK91" s="248">
        <f>'Crisis Indicator Data'!AG88</f>
        <v>3</v>
      </c>
      <c r="AL91" s="248">
        <f t="shared" si="36"/>
        <v>5</v>
      </c>
      <c r="AM91" s="241">
        <f t="shared" si="37"/>
        <v>4</v>
      </c>
      <c r="AN91" s="241">
        <f t="shared" si="38"/>
        <v>4.5</v>
      </c>
    </row>
    <row r="92" spans="1:40" ht="13.5" customHeight="1" x14ac:dyDescent="0.25">
      <c r="A92" s="147" t="str">
        <f>'Crisis Indicator Data'!A89</f>
        <v>Middle belt conflict</v>
      </c>
      <c r="B92" s="148" t="str">
        <f>'Crisis Indicator Data'!B89</f>
        <v>Violence</v>
      </c>
      <c r="C92" s="148" t="str">
        <f>'Crisis Indicator Data'!C89</f>
        <v>NGA003</v>
      </c>
      <c r="D92" s="148" t="str">
        <f>'Crisis Indicator Data'!D89</f>
        <v>Nigeria</v>
      </c>
      <c r="E92" s="149" t="str">
        <f>'Crisis Indicator Data'!E89</f>
        <v>NGA</v>
      </c>
      <c r="F92" s="241">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3.9</v>
      </c>
      <c r="G92" s="241">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2.2999999999999998</v>
      </c>
      <c r="H92" s="241">
        <f t="shared" si="26"/>
        <v>3.0999999999999996</v>
      </c>
      <c r="I92" s="241">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4.0999999999999996</v>
      </c>
      <c r="J92" s="241">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0.3</v>
      </c>
      <c r="K92" s="241">
        <f t="shared" si="27"/>
        <v>2.1999999999999997</v>
      </c>
      <c r="L92" s="241" t="str">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x</v>
      </c>
      <c r="M92" s="241">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1.3</v>
      </c>
      <c r="N92" s="241">
        <f t="shared" si="28"/>
        <v>1.3</v>
      </c>
      <c r="O92" s="241">
        <f t="shared" si="29"/>
        <v>2.1999999999999997</v>
      </c>
      <c r="P92" s="241">
        <f>IF(LEN(E92)&gt;3,VLOOKUP(C92,'Regional Crises'!$B$1:$R$69,12,FALSE),VLOOKUP(E92,'Country Indicator Data'!$B$4:$I$300,8,FALSE))</f>
        <v>5</v>
      </c>
      <c r="Q92" s="241">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5</v>
      </c>
      <c r="R92" s="241">
        <f t="shared" si="30"/>
        <v>5</v>
      </c>
      <c r="S92" s="241">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3.7</v>
      </c>
      <c r="T92" s="241">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3.4</v>
      </c>
      <c r="U92" s="241">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2.4</v>
      </c>
      <c r="V92" s="241">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2.7</v>
      </c>
      <c r="W92" s="241">
        <f t="shared" si="31"/>
        <v>3.1</v>
      </c>
      <c r="X92" s="241">
        <f t="shared" si="32"/>
        <v>3.4</v>
      </c>
      <c r="Y92" s="248">
        <f>IF('Core Indicators'!FC89="x","x",IF('Core Indicators'!FC89&gt;=5,5,IF('Core Indicators'!FC89&gt;=4,4,IF('Core Indicators'!FC89&gt;=3,3,IF('Core Indicators'!FC89&gt;=2,2,IF('Core Indicators'!FC89&gt;=1,1,0))))))</f>
        <v>5</v>
      </c>
      <c r="Z92" s="241">
        <f t="shared" si="33"/>
        <v>5</v>
      </c>
      <c r="AA92" s="248">
        <f>'Crisis Indicator Data'!Y89</f>
        <v>1</v>
      </c>
      <c r="AB92" s="248">
        <f>'Crisis Indicator Data'!Z89</f>
        <v>2</v>
      </c>
      <c r="AC92" s="248">
        <f>'Crisis Indicator Data'!AA89</f>
        <v>0</v>
      </c>
      <c r="AD92" s="248">
        <f>'Crisis Indicator Data'!AB89</f>
        <v>0</v>
      </c>
      <c r="AE92" s="248">
        <f t="shared" si="34"/>
        <v>2</v>
      </c>
      <c r="AF92" s="248">
        <f>'Crisis Indicator Data'!AC89</f>
        <v>0</v>
      </c>
      <c r="AG92" s="248">
        <f>'Crisis Indicator Data'!AD89</f>
        <v>0</v>
      </c>
      <c r="AH92" s="248">
        <f t="shared" si="35"/>
        <v>0</v>
      </c>
      <c r="AI92" s="248">
        <f>'Crisis Indicator Data'!AE89</f>
        <v>2</v>
      </c>
      <c r="AJ92" s="248">
        <f>'Crisis Indicator Data'!AF89</f>
        <v>1</v>
      </c>
      <c r="AK92" s="248">
        <f>'Crisis Indicator Data'!AG89</f>
        <v>3</v>
      </c>
      <c r="AL92" s="248">
        <f t="shared" si="36"/>
        <v>4</v>
      </c>
      <c r="AM92" s="241">
        <f t="shared" si="37"/>
        <v>2</v>
      </c>
      <c r="AN92" s="241">
        <f t="shared" si="38"/>
        <v>3.5</v>
      </c>
    </row>
    <row r="93" spans="1:40" ht="13.5" customHeight="1" x14ac:dyDescent="0.25">
      <c r="A93" s="147" t="str">
        <f>'Crisis Indicator Data'!A90</f>
        <v>Boko Haram crisis in Nigeria</v>
      </c>
      <c r="B93" s="148" t="str">
        <f>'Crisis Indicator Data'!B90</f>
        <v>Conflict,Displacement</v>
      </c>
      <c r="C93" s="148" t="str">
        <f>'Crisis Indicator Data'!C90</f>
        <v>NGA004</v>
      </c>
      <c r="D93" s="148" t="str">
        <f>'Crisis Indicator Data'!D90</f>
        <v>Nigeria</v>
      </c>
      <c r="E93" s="149" t="str">
        <f>'Crisis Indicator Data'!E90</f>
        <v>NGA</v>
      </c>
      <c r="F93" s="241">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3.9</v>
      </c>
      <c r="G93" s="241">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2.2999999999999998</v>
      </c>
      <c r="H93" s="241">
        <f t="shared" si="26"/>
        <v>3.0999999999999996</v>
      </c>
      <c r="I93" s="241">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4.0999999999999996</v>
      </c>
      <c r="J93" s="241">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0.3</v>
      </c>
      <c r="K93" s="241">
        <f t="shared" si="27"/>
        <v>2.1999999999999997</v>
      </c>
      <c r="L93" s="241" t="str">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x</v>
      </c>
      <c r="M93" s="241">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1.3</v>
      </c>
      <c r="N93" s="241">
        <f t="shared" si="28"/>
        <v>1.3</v>
      </c>
      <c r="O93" s="241">
        <f t="shared" si="29"/>
        <v>2.1999999999999997</v>
      </c>
      <c r="P93" s="241">
        <f>IF(LEN(E93)&gt;3,VLOOKUP(C93,'Regional Crises'!$B$1:$R$69,12,FALSE),VLOOKUP(E93,'Country Indicator Data'!$B$4:$I$300,8,FALSE))</f>
        <v>5</v>
      </c>
      <c r="Q93" s="241">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5</v>
      </c>
      <c r="R93" s="241">
        <f t="shared" si="30"/>
        <v>5</v>
      </c>
      <c r="S93" s="241">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3.7</v>
      </c>
      <c r="T93" s="241">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3.4</v>
      </c>
      <c r="U93" s="241">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2.4</v>
      </c>
      <c r="V93" s="241">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2.7</v>
      </c>
      <c r="W93" s="241">
        <f t="shared" si="31"/>
        <v>3.1</v>
      </c>
      <c r="X93" s="241">
        <f t="shared" si="32"/>
        <v>3.4</v>
      </c>
      <c r="Y93" s="248">
        <f>IF('Core Indicators'!FC90="x","x",IF('Core Indicators'!FC90&gt;=5,5,IF('Core Indicators'!FC90&gt;=4,4,IF('Core Indicators'!FC90&gt;=3,3,IF('Core Indicators'!FC90&gt;=2,2,IF('Core Indicators'!FC90&gt;=1,1,0))))))</f>
        <v>4</v>
      </c>
      <c r="Z93" s="241">
        <f t="shared" si="33"/>
        <v>4</v>
      </c>
      <c r="AA93" s="248">
        <f>'Crisis Indicator Data'!Y90</f>
        <v>1</v>
      </c>
      <c r="AB93" s="248">
        <f>'Crisis Indicator Data'!Z90</f>
        <v>3</v>
      </c>
      <c r="AC93" s="248">
        <f>'Crisis Indicator Data'!AA90</f>
        <v>1</v>
      </c>
      <c r="AD93" s="248">
        <f>'Crisis Indicator Data'!AB90</f>
        <v>1</v>
      </c>
      <c r="AE93" s="248">
        <f t="shared" si="34"/>
        <v>3</v>
      </c>
      <c r="AF93" s="248">
        <f>'Crisis Indicator Data'!AC90</f>
        <v>2</v>
      </c>
      <c r="AG93" s="248">
        <f>'Crisis Indicator Data'!AD90</f>
        <v>3</v>
      </c>
      <c r="AH93" s="248">
        <f t="shared" si="35"/>
        <v>5</v>
      </c>
      <c r="AI93" s="248">
        <f>'Crisis Indicator Data'!AE90</f>
        <v>3</v>
      </c>
      <c r="AJ93" s="248">
        <f>'Crisis Indicator Data'!AF90</f>
        <v>1</v>
      </c>
      <c r="AK93" s="248">
        <f>'Crisis Indicator Data'!AG90</f>
        <v>3</v>
      </c>
      <c r="AL93" s="248">
        <f t="shared" si="36"/>
        <v>5</v>
      </c>
      <c r="AM93" s="241">
        <f t="shared" si="37"/>
        <v>4</v>
      </c>
      <c r="AN93" s="241">
        <f t="shared" si="38"/>
        <v>4</v>
      </c>
    </row>
    <row r="94" spans="1:40" ht="13.5" customHeight="1" x14ac:dyDescent="0.25">
      <c r="A94" s="147" t="str">
        <f>'Crisis Indicator Data'!A91</f>
        <v>Northwest Banditry</v>
      </c>
      <c r="B94" s="148" t="str">
        <f>'Crisis Indicator Data'!B91</f>
        <v>Violence,Displacement</v>
      </c>
      <c r="C94" s="148" t="str">
        <f>'Crisis Indicator Data'!C91</f>
        <v>NGA007</v>
      </c>
      <c r="D94" s="148" t="str">
        <f>'Crisis Indicator Data'!D91</f>
        <v>Nigeria</v>
      </c>
      <c r="E94" s="149" t="str">
        <f>'Crisis Indicator Data'!E91</f>
        <v>NGA</v>
      </c>
      <c r="F94" s="241">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3.9</v>
      </c>
      <c r="G94" s="241">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2.2999999999999998</v>
      </c>
      <c r="H94" s="241">
        <f t="shared" si="26"/>
        <v>3.0999999999999996</v>
      </c>
      <c r="I94" s="241">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4.0999999999999996</v>
      </c>
      <c r="J94" s="241">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0.3</v>
      </c>
      <c r="K94" s="241">
        <f t="shared" si="27"/>
        <v>2.1999999999999997</v>
      </c>
      <c r="L94" s="241" t="str">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x</v>
      </c>
      <c r="M94" s="241">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1.3</v>
      </c>
      <c r="N94" s="241">
        <f t="shared" si="28"/>
        <v>1.3</v>
      </c>
      <c r="O94" s="241">
        <f t="shared" si="29"/>
        <v>2.1999999999999997</v>
      </c>
      <c r="P94" s="241">
        <f>IF(LEN(E94)&gt;3,VLOOKUP(C94,'Regional Crises'!$B$1:$R$69,12,FALSE),VLOOKUP(E94,'Country Indicator Data'!$B$4:$I$300,8,FALSE))</f>
        <v>5</v>
      </c>
      <c r="Q94" s="241">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5</v>
      </c>
      <c r="R94" s="241">
        <f t="shared" si="30"/>
        <v>5</v>
      </c>
      <c r="S94" s="241">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3.7</v>
      </c>
      <c r="T94" s="241">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3.4</v>
      </c>
      <c r="U94" s="241">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2.4</v>
      </c>
      <c r="V94" s="241">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2.7</v>
      </c>
      <c r="W94" s="241">
        <f t="shared" si="31"/>
        <v>3.1</v>
      </c>
      <c r="X94" s="241">
        <f t="shared" si="32"/>
        <v>3.4</v>
      </c>
      <c r="Y94" s="248">
        <f>IF('Core Indicators'!FC91="x","x",IF('Core Indicators'!FC91&gt;=5,5,IF('Core Indicators'!FC91&gt;=4,4,IF('Core Indicators'!FC91&gt;=3,3,IF('Core Indicators'!FC91&gt;=2,2,IF('Core Indicators'!FC91&gt;=1,1,0))))))</f>
        <v>5</v>
      </c>
      <c r="Z94" s="241">
        <f t="shared" si="33"/>
        <v>5</v>
      </c>
      <c r="AA94" s="248">
        <f>'Crisis Indicator Data'!Y91</f>
        <v>1</v>
      </c>
      <c r="AB94" s="248">
        <f>'Crisis Indicator Data'!Z91</f>
        <v>2</v>
      </c>
      <c r="AC94" s="248">
        <f>'Crisis Indicator Data'!AA91</f>
        <v>0</v>
      </c>
      <c r="AD94" s="248">
        <f>'Crisis Indicator Data'!AB91</f>
        <v>0</v>
      </c>
      <c r="AE94" s="248">
        <f t="shared" si="34"/>
        <v>2</v>
      </c>
      <c r="AF94" s="248">
        <f>'Crisis Indicator Data'!AC91</f>
        <v>0</v>
      </c>
      <c r="AG94" s="248">
        <f>'Crisis Indicator Data'!AD91</f>
        <v>2</v>
      </c>
      <c r="AH94" s="248">
        <f t="shared" si="35"/>
        <v>2</v>
      </c>
      <c r="AI94" s="248">
        <f>'Crisis Indicator Data'!AE91</f>
        <v>2</v>
      </c>
      <c r="AJ94" s="248">
        <f>'Crisis Indicator Data'!AF91</f>
        <v>1</v>
      </c>
      <c r="AK94" s="248">
        <f>'Crisis Indicator Data'!AG91</f>
        <v>3</v>
      </c>
      <c r="AL94" s="248">
        <f t="shared" si="36"/>
        <v>4</v>
      </c>
      <c r="AM94" s="241">
        <f t="shared" si="37"/>
        <v>3</v>
      </c>
      <c r="AN94" s="241">
        <f t="shared" si="38"/>
        <v>4</v>
      </c>
    </row>
    <row r="95" spans="1:40" ht="13.5" customHeight="1" x14ac:dyDescent="0.25">
      <c r="A95" s="147" t="str">
        <f>'Crisis Indicator Data'!A92</f>
        <v>Cameroonian Refugees in Nigeria</v>
      </c>
      <c r="B95" s="148" t="str">
        <f>'Crisis Indicator Data'!B92</f>
        <v>Displacement</v>
      </c>
      <c r="C95" s="148" t="str">
        <f>'Crisis Indicator Data'!C92</f>
        <v>NGA008</v>
      </c>
      <c r="D95" s="148" t="str">
        <f>'Crisis Indicator Data'!D92</f>
        <v>Nigeria</v>
      </c>
      <c r="E95" s="149" t="str">
        <f>'Crisis Indicator Data'!E92</f>
        <v>NGA</v>
      </c>
      <c r="F95" s="241">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3.9</v>
      </c>
      <c r="G95" s="241">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2.2999999999999998</v>
      </c>
      <c r="H95" s="241">
        <f t="shared" si="26"/>
        <v>3.0999999999999996</v>
      </c>
      <c r="I95" s="241">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4.0999999999999996</v>
      </c>
      <c r="J95" s="241">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0.3</v>
      </c>
      <c r="K95" s="241">
        <f t="shared" si="27"/>
        <v>2.1999999999999997</v>
      </c>
      <c r="L95" s="241" t="str">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x</v>
      </c>
      <c r="M95" s="241">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1.3</v>
      </c>
      <c r="N95" s="241">
        <f t="shared" si="28"/>
        <v>1.3</v>
      </c>
      <c r="O95" s="241">
        <f t="shared" si="29"/>
        <v>2.1999999999999997</v>
      </c>
      <c r="P95" s="241">
        <f>IF(LEN(E95)&gt;3,VLOOKUP(C95,'Regional Crises'!$B$1:$R$69,12,FALSE),VLOOKUP(E95,'Country Indicator Data'!$B$4:$I$300,8,FALSE))</f>
        <v>5</v>
      </c>
      <c r="Q95" s="241">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5</v>
      </c>
      <c r="R95" s="241">
        <f t="shared" si="30"/>
        <v>5</v>
      </c>
      <c r="S95" s="241">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3.7</v>
      </c>
      <c r="T95" s="241">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3.4</v>
      </c>
      <c r="U95" s="241">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2.4</v>
      </c>
      <c r="V95" s="241">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2.7</v>
      </c>
      <c r="W95" s="241">
        <f t="shared" si="31"/>
        <v>3.1</v>
      </c>
      <c r="X95" s="241">
        <f t="shared" si="32"/>
        <v>3.4</v>
      </c>
      <c r="Y95" s="248">
        <f>IF('Core Indicators'!FC92="x","x",IF('Core Indicators'!FC92&gt;=5,5,IF('Core Indicators'!FC92&gt;=4,4,IF('Core Indicators'!FC92&gt;=3,3,IF('Core Indicators'!FC92&gt;=2,2,IF('Core Indicators'!FC92&gt;=1,1,0))))))</f>
        <v>5</v>
      </c>
      <c r="Z95" s="241">
        <f t="shared" si="33"/>
        <v>5</v>
      </c>
      <c r="AA95" s="248">
        <f>'Crisis Indicator Data'!Y92</f>
        <v>1</v>
      </c>
      <c r="AB95" s="248">
        <f>'Crisis Indicator Data'!Z92</f>
        <v>3</v>
      </c>
      <c r="AC95" s="248">
        <f>'Crisis Indicator Data'!AA92</f>
        <v>0</v>
      </c>
      <c r="AD95" s="248">
        <f>'Crisis Indicator Data'!AB92</f>
        <v>0</v>
      </c>
      <c r="AE95" s="248">
        <f t="shared" si="34"/>
        <v>2</v>
      </c>
      <c r="AF95" s="248">
        <f>'Crisis Indicator Data'!AC92</f>
        <v>0</v>
      </c>
      <c r="AG95" s="248">
        <f>'Crisis Indicator Data'!AD92</f>
        <v>0</v>
      </c>
      <c r="AH95" s="248">
        <f t="shared" si="35"/>
        <v>0</v>
      </c>
      <c r="AI95" s="248">
        <f>'Crisis Indicator Data'!AE92</f>
        <v>0</v>
      </c>
      <c r="AJ95" s="248">
        <f>'Crisis Indicator Data'!AF92</f>
        <v>1</v>
      </c>
      <c r="AK95" s="248">
        <f>'Crisis Indicator Data'!AG92</f>
        <v>3</v>
      </c>
      <c r="AL95" s="248">
        <f t="shared" si="36"/>
        <v>3</v>
      </c>
      <c r="AM95" s="241">
        <f t="shared" si="37"/>
        <v>2</v>
      </c>
      <c r="AN95" s="241">
        <f t="shared" si="38"/>
        <v>3.5</v>
      </c>
    </row>
    <row r="96" spans="1:40" ht="13.5" customHeight="1" x14ac:dyDescent="0.25">
      <c r="A96" s="147" t="str">
        <f>'Crisis Indicator Data'!A93</f>
        <v>Socioeconomic crisis in Nicaragua</v>
      </c>
      <c r="B96" s="148" t="str">
        <f>'Crisis Indicator Data'!B93</f>
        <v>Socio-political</v>
      </c>
      <c r="C96" s="148" t="str">
        <f>'Crisis Indicator Data'!C93</f>
        <v>NIC001</v>
      </c>
      <c r="D96" s="148" t="str">
        <f>'Crisis Indicator Data'!D93</f>
        <v>Nicaragua</v>
      </c>
      <c r="E96" s="149" t="str">
        <f>'Crisis Indicator Data'!E93</f>
        <v>NIC</v>
      </c>
      <c r="F96" s="241">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2.9</v>
      </c>
      <c r="G96" s="241">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3</v>
      </c>
      <c r="H96" s="241">
        <f t="shared" si="26"/>
        <v>2.95</v>
      </c>
      <c r="I96" s="241">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1.3</v>
      </c>
      <c r="J96" s="241">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1.4</v>
      </c>
      <c r="K96" s="241">
        <f t="shared" si="27"/>
        <v>1.35</v>
      </c>
      <c r="L96" s="241">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3</v>
      </c>
      <c r="M96" s="241">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2.7</v>
      </c>
      <c r="N96" s="241">
        <f t="shared" si="28"/>
        <v>2.85</v>
      </c>
      <c r="O96" s="241">
        <f t="shared" si="29"/>
        <v>2.3833333333333333</v>
      </c>
      <c r="P96" s="241">
        <f>IF(LEN(E96)&gt;3,VLOOKUP(C96,'Regional Crises'!$B$1:$R$69,12,FALSE),VLOOKUP(E96,'Country Indicator Data'!$B$4:$I$300,8,FALSE))</f>
        <v>3</v>
      </c>
      <c r="Q96" s="241">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1.2</v>
      </c>
      <c r="R96" s="241">
        <f t="shared" si="30"/>
        <v>2.1</v>
      </c>
      <c r="S96" s="241">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3.9</v>
      </c>
      <c r="T96" s="241">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3.7</v>
      </c>
      <c r="U96" s="241">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3.8</v>
      </c>
      <c r="V96" s="241">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3.5</v>
      </c>
      <c r="W96" s="241">
        <f t="shared" si="31"/>
        <v>3.7</v>
      </c>
      <c r="X96" s="241">
        <f t="shared" si="32"/>
        <v>2.7</v>
      </c>
      <c r="Y96" s="248" t="str">
        <f>IF('Core Indicators'!FC93="x","x",IF('Core Indicators'!FC93&gt;=5,5,IF('Core Indicators'!FC93&gt;=4,4,IF('Core Indicators'!FC93&gt;=3,3,IF('Core Indicators'!FC93&gt;=2,2,IF('Core Indicators'!FC93&gt;=1,1,0))))))</f>
        <v>x</v>
      </c>
      <c r="Z96" s="241" t="str">
        <f t="shared" si="33"/>
        <v>x</v>
      </c>
      <c r="AA96" s="248">
        <f>'Crisis Indicator Data'!Y93</f>
        <v>2</v>
      </c>
      <c r="AB96" s="248">
        <f>'Crisis Indicator Data'!Z93</f>
        <v>0</v>
      </c>
      <c r="AC96" s="248">
        <f>'Crisis Indicator Data'!AA93</f>
        <v>3</v>
      </c>
      <c r="AD96" s="248">
        <f>'Crisis Indicator Data'!AB93</f>
        <v>0</v>
      </c>
      <c r="AE96" s="248">
        <f t="shared" si="34"/>
        <v>2</v>
      </c>
      <c r="AF96" s="248">
        <f>'Crisis Indicator Data'!AC93</f>
        <v>3</v>
      </c>
      <c r="AG96" s="248">
        <f>'Crisis Indicator Data'!AD93</f>
        <v>1</v>
      </c>
      <c r="AH96" s="248">
        <f t="shared" si="35"/>
        <v>4</v>
      </c>
      <c r="AI96" s="248">
        <f>'Crisis Indicator Data'!AE93</f>
        <v>1</v>
      </c>
      <c r="AJ96" s="248">
        <f>'Crisis Indicator Data'!AF93</f>
        <v>0</v>
      </c>
      <c r="AK96" s="248">
        <f>'Crisis Indicator Data'!AG93</f>
        <v>1</v>
      </c>
      <c r="AL96" s="248">
        <f t="shared" si="36"/>
        <v>2</v>
      </c>
      <c r="AM96" s="241">
        <f t="shared" si="37"/>
        <v>3</v>
      </c>
      <c r="AN96" s="241">
        <f t="shared" si="38"/>
        <v>3</v>
      </c>
    </row>
    <row r="97" spans="1:40" ht="13.5" customHeight="1" x14ac:dyDescent="0.25">
      <c r="A97" s="147" t="str">
        <f>'Crisis Indicator Data'!A94</f>
        <v>Complex crisis in Pakistan</v>
      </c>
      <c r="B97" s="148" t="str">
        <f>'Crisis Indicator Data'!B94</f>
        <v>Displacement,Conflict</v>
      </c>
      <c r="C97" s="148" t="str">
        <f>'Crisis Indicator Data'!C94</f>
        <v>PAK001</v>
      </c>
      <c r="D97" s="148" t="str">
        <f>'Crisis Indicator Data'!D94</f>
        <v>Pakistan</v>
      </c>
      <c r="E97" s="149" t="str">
        <f>'Crisis Indicator Data'!E94</f>
        <v>PAK</v>
      </c>
      <c r="F97" s="241">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241">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3.1</v>
      </c>
      <c r="H97" s="241">
        <f t="shared" si="26"/>
        <v>3.5</v>
      </c>
      <c r="I97" s="241">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3.2</v>
      </c>
      <c r="J97" s="241">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1.6</v>
      </c>
      <c r="K97" s="241">
        <f t="shared" si="27"/>
        <v>2.4000000000000004</v>
      </c>
      <c r="L97" s="241">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3.6</v>
      </c>
      <c r="M97" s="241">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0.8</v>
      </c>
      <c r="N97" s="241">
        <f t="shared" si="28"/>
        <v>2.2000000000000002</v>
      </c>
      <c r="O97" s="241">
        <f t="shared" si="29"/>
        <v>2.7000000000000006</v>
      </c>
      <c r="P97" s="241">
        <f>IF(LEN(E97)&gt;3,VLOOKUP(C97,'Regional Crises'!$B$1:$R$69,12,FALSE),VLOOKUP(E97,'Country Indicator Data'!$B$4:$I$300,8,FALSE))</f>
        <v>3</v>
      </c>
      <c r="Q97" s="241">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4.9000000000000004</v>
      </c>
      <c r="R97" s="241">
        <f t="shared" si="30"/>
        <v>3.95</v>
      </c>
      <c r="S97" s="241">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3.4</v>
      </c>
      <c r="T97" s="241">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3.2</v>
      </c>
      <c r="U97" s="241">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3.4</v>
      </c>
      <c r="V97" s="241">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3.1</v>
      </c>
      <c r="W97" s="241">
        <f t="shared" si="31"/>
        <v>3.3</v>
      </c>
      <c r="X97" s="241">
        <f t="shared" si="32"/>
        <v>3.3</v>
      </c>
      <c r="Y97" s="248">
        <f>IF('Core Indicators'!FC94="x","x",IF('Core Indicators'!FC94&gt;=5,5,IF('Core Indicators'!FC94&gt;=4,4,IF('Core Indicators'!FC94&gt;=3,3,IF('Core Indicators'!FC94&gt;=2,2,IF('Core Indicators'!FC94&gt;=1,1,0))))))</f>
        <v>5</v>
      </c>
      <c r="Z97" s="241">
        <f t="shared" si="33"/>
        <v>5</v>
      </c>
      <c r="AA97" s="248">
        <f>'Crisis Indicator Data'!Y94</f>
        <v>2</v>
      </c>
      <c r="AB97" s="248">
        <f>'Crisis Indicator Data'!Z94</f>
        <v>1</v>
      </c>
      <c r="AC97" s="248">
        <f>'Crisis Indicator Data'!AA94</f>
        <v>1</v>
      </c>
      <c r="AD97" s="248">
        <f>'Crisis Indicator Data'!AB94</f>
        <v>1</v>
      </c>
      <c r="AE97" s="248">
        <f t="shared" si="34"/>
        <v>2</v>
      </c>
      <c r="AF97" s="248">
        <f>'Crisis Indicator Data'!AC94</f>
        <v>0</v>
      </c>
      <c r="AG97" s="248">
        <f>'Crisis Indicator Data'!AD94</f>
        <v>2</v>
      </c>
      <c r="AH97" s="248">
        <f t="shared" si="35"/>
        <v>2</v>
      </c>
      <c r="AI97" s="248">
        <f>'Crisis Indicator Data'!AE94</f>
        <v>0</v>
      </c>
      <c r="AJ97" s="248">
        <f>'Crisis Indicator Data'!AF94</f>
        <v>1</v>
      </c>
      <c r="AK97" s="248">
        <f>'Crisis Indicator Data'!AG94</f>
        <v>3</v>
      </c>
      <c r="AL97" s="248">
        <f t="shared" si="36"/>
        <v>3</v>
      </c>
      <c r="AM97" s="241">
        <f t="shared" si="37"/>
        <v>2</v>
      </c>
      <c r="AN97" s="241">
        <f t="shared" si="38"/>
        <v>3.5</v>
      </c>
    </row>
    <row r="98" spans="1:40" ht="13.5" customHeight="1" x14ac:dyDescent="0.25">
      <c r="A98" s="147" t="str">
        <f>'Crisis Indicator Data'!A95</f>
        <v>Kashmir conflict in Pakistan</v>
      </c>
      <c r="B98" s="148" t="str">
        <f>'Crisis Indicator Data'!B95</f>
        <v>Conflict</v>
      </c>
      <c r="C98" s="148" t="str">
        <f>'Crisis Indicator Data'!C95</f>
        <v>PAK004</v>
      </c>
      <c r="D98" s="148" t="str">
        <f>'Crisis Indicator Data'!D95</f>
        <v>Pakistan</v>
      </c>
      <c r="E98" s="149" t="str">
        <f>'Crisis Indicator Data'!E95</f>
        <v>PAK</v>
      </c>
      <c r="F98" s="241">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3.9</v>
      </c>
      <c r="G98" s="241">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3.1</v>
      </c>
      <c r="H98" s="241">
        <f t="shared" si="26"/>
        <v>3.5</v>
      </c>
      <c r="I98" s="241">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3.2</v>
      </c>
      <c r="J98" s="241">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1.6</v>
      </c>
      <c r="K98" s="241">
        <f t="shared" si="27"/>
        <v>2.4000000000000004</v>
      </c>
      <c r="L98" s="241">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3.6</v>
      </c>
      <c r="M98" s="241">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0.8</v>
      </c>
      <c r="N98" s="241">
        <f t="shared" si="28"/>
        <v>2.2000000000000002</v>
      </c>
      <c r="O98" s="241">
        <f t="shared" si="29"/>
        <v>2.7000000000000006</v>
      </c>
      <c r="P98" s="241">
        <f>IF(LEN(E98)&gt;3,VLOOKUP(C98,'Regional Crises'!$B$1:$R$69,12,FALSE),VLOOKUP(E98,'Country Indicator Data'!$B$4:$I$300,8,FALSE))</f>
        <v>3</v>
      </c>
      <c r="Q98" s="241">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4.9000000000000004</v>
      </c>
      <c r="R98" s="241">
        <f t="shared" si="30"/>
        <v>3.95</v>
      </c>
      <c r="S98" s="241">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3.4</v>
      </c>
      <c r="T98" s="241">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3.2</v>
      </c>
      <c r="U98" s="241">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3.4</v>
      </c>
      <c r="V98" s="241">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3.1</v>
      </c>
      <c r="W98" s="241">
        <f t="shared" si="31"/>
        <v>3.3</v>
      </c>
      <c r="X98" s="241">
        <f t="shared" si="32"/>
        <v>3.3</v>
      </c>
      <c r="Y98" s="248">
        <f>IF('Core Indicators'!FC95="x","x",IF('Core Indicators'!FC95&gt;=5,5,IF('Core Indicators'!FC95&gt;=4,4,IF('Core Indicators'!FC95&gt;=3,3,IF('Core Indicators'!FC95&gt;=2,2,IF('Core Indicators'!FC95&gt;=1,1,0))))))</f>
        <v>3</v>
      </c>
      <c r="Z98" s="241">
        <f t="shared" si="33"/>
        <v>3</v>
      </c>
      <c r="AA98" s="248">
        <f>'Crisis Indicator Data'!Y95</f>
        <v>2</v>
      </c>
      <c r="AB98" s="248">
        <f>'Crisis Indicator Data'!Z95</f>
        <v>1</v>
      </c>
      <c r="AC98" s="248">
        <f>'Crisis Indicator Data'!AA95</f>
        <v>1</v>
      </c>
      <c r="AD98" s="248">
        <f>'Crisis Indicator Data'!AB95</f>
        <v>0</v>
      </c>
      <c r="AE98" s="248">
        <f t="shared" si="34"/>
        <v>2</v>
      </c>
      <c r="AF98" s="248">
        <f>'Crisis Indicator Data'!AC95</f>
        <v>0</v>
      </c>
      <c r="AG98" s="248">
        <f>'Crisis Indicator Data'!AD95</f>
        <v>2</v>
      </c>
      <c r="AH98" s="248">
        <f t="shared" si="35"/>
        <v>2</v>
      </c>
      <c r="AI98" s="248">
        <f>'Crisis Indicator Data'!AE95</f>
        <v>0</v>
      </c>
      <c r="AJ98" s="248">
        <f>'Crisis Indicator Data'!AF95</f>
        <v>1</v>
      </c>
      <c r="AK98" s="248">
        <f>'Crisis Indicator Data'!AG95</f>
        <v>3</v>
      </c>
      <c r="AL98" s="248">
        <f t="shared" si="36"/>
        <v>3</v>
      </c>
      <c r="AM98" s="241">
        <f t="shared" si="37"/>
        <v>2</v>
      </c>
      <c r="AN98" s="241">
        <f t="shared" si="38"/>
        <v>2.5</v>
      </c>
    </row>
    <row r="99" spans="1:40" ht="13.5" customHeight="1" x14ac:dyDescent="0.25">
      <c r="A99" s="147" t="str">
        <f>'Crisis Indicator Data'!A96</f>
        <v xml:space="preserve">Floods in Pakistan </v>
      </c>
      <c r="B99" s="148" t="str">
        <f>'Crisis Indicator Data'!B96</f>
        <v>Other seasonal event</v>
      </c>
      <c r="C99" s="148" t="str">
        <f>'Crisis Indicator Data'!C96</f>
        <v>PAK005</v>
      </c>
      <c r="D99" s="148" t="str">
        <f>'Crisis Indicator Data'!D96</f>
        <v>Pakistan</v>
      </c>
      <c r="E99" s="149" t="str">
        <f>'Crisis Indicator Data'!E96</f>
        <v>PAK</v>
      </c>
      <c r="F99" s="241">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3.9</v>
      </c>
      <c r="G99" s="241">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3.1</v>
      </c>
      <c r="H99" s="241">
        <f t="shared" si="26"/>
        <v>3.5</v>
      </c>
      <c r="I99" s="241">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3.2</v>
      </c>
      <c r="J99" s="241">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1.6</v>
      </c>
      <c r="K99" s="241">
        <f t="shared" si="27"/>
        <v>2.4000000000000004</v>
      </c>
      <c r="L99" s="241">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3.6</v>
      </c>
      <c r="M99" s="241">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0.8</v>
      </c>
      <c r="N99" s="241">
        <f t="shared" si="28"/>
        <v>2.2000000000000002</v>
      </c>
      <c r="O99" s="241">
        <f t="shared" si="29"/>
        <v>2.7000000000000006</v>
      </c>
      <c r="P99" s="241">
        <f>IF(LEN(E99)&gt;3,VLOOKUP(C99,'Regional Crises'!$B$1:$R$69,12,FALSE),VLOOKUP(E99,'Country Indicator Data'!$B$4:$I$300,8,FALSE))</f>
        <v>3</v>
      </c>
      <c r="Q99" s="241">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4.9000000000000004</v>
      </c>
      <c r="R99" s="241">
        <f t="shared" si="30"/>
        <v>3.95</v>
      </c>
      <c r="S99" s="241">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3.4</v>
      </c>
      <c r="T99" s="241">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3.2</v>
      </c>
      <c r="U99" s="241">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3.4</v>
      </c>
      <c r="V99" s="241">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3.1</v>
      </c>
      <c r="W99" s="241">
        <f t="shared" si="31"/>
        <v>3.3</v>
      </c>
      <c r="X99" s="241">
        <f t="shared" si="32"/>
        <v>3.3</v>
      </c>
      <c r="Y99" s="248">
        <f>IF('Core Indicators'!FC96="x","x",IF('Core Indicators'!FC96&gt;=5,5,IF('Core Indicators'!FC96&gt;=4,4,IF('Core Indicators'!FC96&gt;=3,3,IF('Core Indicators'!FC96&gt;=2,2,IF('Core Indicators'!FC96&gt;=1,1,0))))))</f>
        <v>1</v>
      </c>
      <c r="Z99" s="241">
        <f t="shared" si="33"/>
        <v>1</v>
      </c>
      <c r="AA99" s="248">
        <f>'Crisis Indicator Data'!Y96</f>
        <v>2</v>
      </c>
      <c r="AB99" s="248">
        <f>'Crisis Indicator Data'!Z96</f>
        <v>1</v>
      </c>
      <c r="AC99" s="248">
        <f>'Crisis Indicator Data'!AA96</f>
        <v>1</v>
      </c>
      <c r="AD99" s="248">
        <f>'Crisis Indicator Data'!AB96</f>
        <v>1</v>
      </c>
      <c r="AE99" s="248">
        <f t="shared" si="34"/>
        <v>2</v>
      </c>
      <c r="AF99" s="248">
        <f>'Crisis Indicator Data'!AC96</f>
        <v>0</v>
      </c>
      <c r="AG99" s="248">
        <f>'Crisis Indicator Data'!AD96</f>
        <v>1</v>
      </c>
      <c r="AH99" s="248">
        <f t="shared" si="35"/>
        <v>1</v>
      </c>
      <c r="AI99" s="248">
        <f>'Crisis Indicator Data'!AE96</f>
        <v>0</v>
      </c>
      <c r="AJ99" s="248">
        <f>'Crisis Indicator Data'!AF96</f>
        <v>1</v>
      </c>
      <c r="AK99" s="248">
        <f>'Crisis Indicator Data'!AG96</f>
        <v>3</v>
      </c>
      <c r="AL99" s="248">
        <f t="shared" si="36"/>
        <v>3</v>
      </c>
      <c r="AM99" s="241">
        <f t="shared" si="37"/>
        <v>2</v>
      </c>
      <c r="AN99" s="241">
        <f t="shared" si="38"/>
        <v>1.5</v>
      </c>
    </row>
    <row r="100" spans="1:40" ht="13.5" customHeight="1" x14ac:dyDescent="0.25">
      <c r="A100" s="147" t="str">
        <f>'Crisis Indicator Data'!A97</f>
        <v>Venezuela displacement in Panama</v>
      </c>
      <c r="B100" s="148" t="str">
        <f>'Crisis Indicator Data'!B97</f>
        <v>Displacement</v>
      </c>
      <c r="C100" s="148" t="str">
        <f>'Crisis Indicator Data'!C97</f>
        <v>PAN002</v>
      </c>
      <c r="D100" s="148" t="str">
        <f>'Crisis Indicator Data'!D97</f>
        <v>Panama</v>
      </c>
      <c r="E100" s="149" t="str">
        <f>'Crisis Indicator Data'!E97</f>
        <v>PAN</v>
      </c>
      <c r="F100" s="241">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0.7</v>
      </c>
      <c r="G100" s="241">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1.5</v>
      </c>
      <c r="H100" s="241">
        <f t="shared" si="26"/>
        <v>1.1000000000000001</v>
      </c>
      <c r="I100" s="241">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1.7</v>
      </c>
      <c r="J100" s="241">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1.3</v>
      </c>
      <c r="K100" s="241">
        <f t="shared" si="27"/>
        <v>1.5</v>
      </c>
      <c r="L100" s="241">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3.1</v>
      </c>
      <c r="M100" s="241">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3.1</v>
      </c>
      <c r="N100" s="241">
        <f t="shared" si="28"/>
        <v>3.1</v>
      </c>
      <c r="O100" s="241">
        <f t="shared" si="29"/>
        <v>1.9000000000000001</v>
      </c>
      <c r="P100" s="241">
        <f>IF(LEN(E100)&gt;3,VLOOKUP(C100,'Regional Crises'!$B$1:$R$69,12,FALSE),VLOOKUP(E100,'Country Indicator Data'!$B$4:$I$300,8,FALSE))</f>
        <v>0</v>
      </c>
      <c r="Q100" s="241">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2.6</v>
      </c>
      <c r="R100" s="241">
        <f t="shared" si="30"/>
        <v>1.3</v>
      </c>
      <c r="S100" s="241">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3.2</v>
      </c>
      <c r="T100" s="241">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2.6</v>
      </c>
      <c r="U100" s="241">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v>
      </c>
      <c r="V100" s="241">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0.8</v>
      </c>
      <c r="W100" s="241">
        <f t="shared" si="31"/>
        <v>2.2000000000000002</v>
      </c>
      <c r="X100" s="241">
        <f t="shared" si="32"/>
        <v>1.8</v>
      </c>
      <c r="Y100" s="248">
        <f>IF('Core Indicators'!FC97="x","x",IF('Core Indicators'!FC97&gt;=5,5,IF('Core Indicators'!FC97&gt;=4,4,IF('Core Indicators'!FC97&gt;=3,3,IF('Core Indicators'!FC97&gt;=2,2,IF('Core Indicators'!FC97&gt;=1,1,0))))))</f>
        <v>2</v>
      </c>
      <c r="Z100" s="241">
        <f t="shared" si="33"/>
        <v>2</v>
      </c>
      <c r="AA100" s="248">
        <f>'Crisis Indicator Data'!Y97</f>
        <v>0</v>
      </c>
      <c r="AB100" s="248">
        <f>'Crisis Indicator Data'!Z97</f>
        <v>1</v>
      </c>
      <c r="AC100" s="248">
        <f>'Crisis Indicator Data'!AA97</f>
        <v>0</v>
      </c>
      <c r="AD100" s="248">
        <f>'Crisis Indicator Data'!AB97</f>
        <v>0</v>
      </c>
      <c r="AE100" s="248">
        <f t="shared" si="34"/>
        <v>1</v>
      </c>
      <c r="AF100" s="248">
        <f>'Crisis Indicator Data'!AC97</f>
        <v>0</v>
      </c>
      <c r="AG100" s="248">
        <f>'Crisis Indicator Data'!AD97</f>
        <v>2</v>
      </c>
      <c r="AH100" s="248">
        <f t="shared" si="35"/>
        <v>2</v>
      </c>
      <c r="AI100" s="248">
        <f>'Crisis Indicator Data'!AE97</f>
        <v>1</v>
      </c>
      <c r="AJ100" s="248">
        <f>'Crisis Indicator Data'!AF97</f>
        <v>0</v>
      </c>
      <c r="AK100" s="248">
        <f>'Crisis Indicator Data'!AG97</f>
        <v>3</v>
      </c>
      <c r="AL100" s="248">
        <f t="shared" si="36"/>
        <v>3</v>
      </c>
      <c r="AM100" s="241">
        <f t="shared" si="37"/>
        <v>2</v>
      </c>
      <c r="AN100" s="241">
        <f t="shared" si="38"/>
        <v>2</v>
      </c>
    </row>
    <row r="101" spans="1:40" ht="13.5" customHeight="1" x14ac:dyDescent="0.25">
      <c r="A101" s="147" t="str">
        <f>'Crisis Indicator Data'!A98</f>
        <v>Venezuela displacement in Peru</v>
      </c>
      <c r="B101" s="148" t="str">
        <f>'Crisis Indicator Data'!B98</f>
        <v>Displacement</v>
      </c>
      <c r="C101" s="148" t="str">
        <f>'Crisis Indicator Data'!C98</f>
        <v>PER002</v>
      </c>
      <c r="D101" s="148" t="str">
        <f>'Crisis Indicator Data'!D98</f>
        <v>Peru</v>
      </c>
      <c r="E101" s="149" t="str">
        <f>'Crisis Indicator Data'!E98</f>
        <v>PER</v>
      </c>
      <c r="F101" s="241">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1.8</v>
      </c>
      <c r="G101" s="241">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1.7</v>
      </c>
      <c r="H101" s="241">
        <f t="shared" si="26"/>
        <v>1.75</v>
      </c>
      <c r="I101" s="241">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v>
      </c>
      <c r="J101" s="241">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4.5</v>
      </c>
      <c r="K101" s="241">
        <f t="shared" si="27"/>
        <v>3.75</v>
      </c>
      <c r="L101" s="241">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2.5</v>
      </c>
      <c r="M101" s="241">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2.1</v>
      </c>
      <c r="N101" s="241">
        <f t="shared" si="28"/>
        <v>2.2999999999999998</v>
      </c>
      <c r="O101" s="241">
        <f t="shared" si="29"/>
        <v>2.6</v>
      </c>
      <c r="P101" s="241">
        <f>IF(LEN(E101)&gt;3,VLOOKUP(C101,'Regional Crises'!$B$1:$R$69,12,FALSE),VLOOKUP(E101,'Country Indicator Data'!$B$4:$I$300,8,FALSE))</f>
        <v>3</v>
      </c>
      <c r="Q101" s="241">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1.7</v>
      </c>
      <c r="R101" s="241">
        <f t="shared" si="30"/>
        <v>2.35</v>
      </c>
      <c r="S101" s="241">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3.2</v>
      </c>
      <c r="T101" s="241">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v>
      </c>
      <c r="U101" s="241">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1.9</v>
      </c>
      <c r="V101" s="241">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1.4</v>
      </c>
      <c r="W101" s="241">
        <f t="shared" si="31"/>
        <v>2.4</v>
      </c>
      <c r="X101" s="241">
        <f t="shared" si="32"/>
        <v>2.5</v>
      </c>
      <c r="Y101" s="248">
        <f>IF('Core Indicators'!FC98="x","x",IF('Core Indicators'!FC98&gt;=5,5,IF('Core Indicators'!FC98&gt;=4,4,IF('Core Indicators'!FC98&gt;=3,3,IF('Core Indicators'!FC98&gt;=2,2,IF('Core Indicators'!FC98&gt;=1,1,0))))))</f>
        <v>3</v>
      </c>
      <c r="Z101" s="241">
        <f t="shared" si="33"/>
        <v>3</v>
      </c>
      <c r="AA101" s="248">
        <f>'Crisis Indicator Data'!Y98</f>
        <v>0</v>
      </c>
      <c r="AB101" s="248">
        <f>'Crisis Indicator Data'!Z98</f>
        <v>0</v>
      </c>
      <c r="AC101" s="248">
        <f>'Crisis Indicator Data'!AA98</f>
        <v>0</v>
      </c>
      <c r="AD101" s="248">
        <f>'Crisis Indicator Data'!AB98</f>
        <v>0</v>
      </c>
      <c r="AE101" s="248">
        <f t="shared" si="34"/>
        <v>0</v>
      </c>
      <c r="AF101" s="248">
        <f>'Crisis Indicator Data'!AC98</f>
        <v>0</v>
      </c>
      <c r="AG101" s="248">
        <f>'Crisis Indicator Data'!AD98</f>
        <v>0</v>
      </c>
      <c r="AH101" s="248">
        <f t="shared" si="35"/>
        <v>0</v>
      </c>
      <c r="AI101" s="248">
        <f>'Crisis Indicator Data'!AE98</f>
        <v>1</v>
      </c>
      <c r="AJ101" s="248">
        <f>'Crisis Indicator Data'!AF98</f>
        <v>2</v>
      </c>
      <c r="AK101" s="248">
        <f>'Crisis Indicator Data'!AG98</f>
        <v>3</v>
      </c>
      <c r="AL101" s="248">
        <f t="shared" si="36"/>
        <v>4</v>
      </c>
      <c r="AM101" s="241">
        <f t="shared" si="37"/>
        <v>1</v>
      </c>
      <c r="AN101" s="241">
        <f t="shared" si="38"/>
        <v>2</v>
      </c>
    </row>
    <row r="102" spans="1:40" ht="13.5" customHeight="1" x14ac:dyDescent="0.25">
      <c r="A102" s="147" t="str">
        <f>'Crisis Indicator Data'!A99</f>
        <v>Multiple crises in the Philippines</v>
      </c>
      <c r="B102" s="148" t="str">
        <f>'Crisis Indicator Data'!B99</f>
        <v>Conflict,Cyclone,Violence,Floods,Other seasonal event</v>
      </c>
      <c r="C102" s="148" t="str">
        <f>'Crisis Indicator Data'!C99</f>
        <v>PHL001</v>
      </c>
      <c r="D102" s="148" t="str">
        <f>'Crisis Indicator Data'!D99</f>
        <v>Philippines</v>
      </c>
      <c r="E102" s="149" t="str">
        <f>'Crisis Indicator Data'!E99</f>
        <v>PHL</v>
      </c>
      <c r="F102" s="241">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1.8</v>
      </c>
      <c r="G102" s="241">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2.1</v>
      </c>
      <c r="H102" s="241">
        <f t="shared" ref="H102:H133" si="39">IF(AND(F102="x",G102="x"),"x",AVERAGE(F102,G102))</f>
        <v>1.9500000000000002</v>
      </c>
      <c r="I102" s="241">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1.3</v>
      </c>
      <c r="J102" s="241">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1.4</v>
      </c>
      <c r="K102" s="241">
        <f t="shared" ref="K102:K133" si="40">IF(AND(I102="x",J102="x"),"x",AVERAGE(I102,J102))</f>
        <v>1.35</v>
      </c>
      <c r="L102" s="241">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2.8</v>
      </c>
      <c r="M102" s="241">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2.2000000000000002</v>
      </c>
      <c r="N102" s="241">
        <f t="shared" ref="N102:N133" si="41">IF(AND(L102="x",M102="x"),"x",AVERAGE(L102,M102))</f>
        <v>2.5</v>
      </c>
      <c r="O102" s="241">
        <f t="shared" ref="O102:O133" si="42">AVERAGE(H102,K102,N102)</f>
        <v>1.9333333333333336</v>
      </c>
      <c r="P102" s="241">
        <f>IF(LEN(E102)&gt;3,VLOOKUP(C102,'Regional Crises'!$B$1:$R$69,12,FALSE),VLOOKUP(E102,'Country Indicator Data'!$B$4:$I$300,8,FALSE))</f>
        <v>4</v>
      </c>
      <c r="Q102" s="241">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3.7</v>
      </c>
      <c r="R102" s="241">
        <f t="shared" ref="R102:R133" si="43">AVERAGE(P102:Q102)</f>
        <v>3.85</v>
      </c>
      <c r="S102" s="241">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3.3</v>
      </c>
      <c r="T102" s="241">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v>
      </c>
      <c r="U102" s="241">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2.6</v>
      </c>
      <c r="V102" s="241">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2.1</v>
      </c>
      <c r="W102" s="241">
        <f t="shared" ref="W102:W133" si="44">IF(AND(S102="x",V102="x"),"x",ROUND(AVERAGE(S102,V102,T102,U102),1))</f>
        <v>2.8</v>
      </c>
      <c r="X102" s="241">
        <f t="shared" ref="X102:X133" si="45">ROUND(AVERAGE(O102,W102,R102),1)</f>
        <v>2.9</v>
      </c>
      <c r="Y102" s="248">
        <f>IF('Core Indicators'!FC99="x","x",IF('Core Indicators'!FC99&gt;=5,5,IF('Core Indicators'!FC99&gt;=4,4,IF('Core Indicators'!FC99&gt;=3,3,IF('Core Indicators'!FC99&gt;=2,2,IF('Core Indicators'!FC99&gt;=1,1,0))))))</f>
        <v>4</v>
      </c>
      <c r="Z102" s="241">
        <f t="shared" ref="Z102:Z133" si="46">Y102</f>
        <v>4</v>
      </c>
      <c r="AA102" s="248">
        <f>'Crisis Indicator Data'!Y99</f>
        <v>0</v>
      </c>
      <c r="AB102" s="248">
        <f>'Crisis Indicator Data'!Z99</f>
        <v>1</v>
      </c>
      <c r="AC102" s="248">
        <f>'Crisis Indicator Data'!AA99</f>
        <v>0</v>
      </c>
      <c r="AD102" s="248">
        <f>'Crisis Indicator Data'!AB99</f>
        <v>0</v>
      </c>
      <c r="AE102" s="248">
        <f t="shared" ref="AE102:AE133" si="47">IF(SUM(AA102:AD102)=0,0,IF(SUM(AA102,AB102,AC102,AD102)&lt;2,1,IF(SUM(AA102:AD102)&lt;6,2,IF(SUM(AA102:AD102)&lt;8,3,IF(SUM(AA102:AD102)&lt;10,4,5)))))</f>
        <v>1</v>
      </c>
      <c r="AF102" s="248">
        <f>'Crisis Indicator Data'!AC99</f>
        <v>0</v>
      </c>
      <c r="AG102" s="248">
        <f>'Crisis Indicator Data'!AD99</f>
        <v>0</v>
      </c>
      <c r="AH102" s="248">
        <f t="shared" ref="AH102:AH133" si="48">IF(SUM(AF102:AG102)=0,0,IF(SUM(AF102,AG102)=1,1,IF(SUM(AF102:AG102)&lt;3,2,IF(SUM(AF102:AG102)&lt;4,3,IF(SUM(AF102:AG102)&lt;5,4,5)))))</f>
        <v>0</v>
      </c>
      <c r="AI102" s="248">
        <f>'Crisis Indicator Data'!AE99</f>
        <v>0</v>
      </c>
      <c r="AJ102" s="248">
        <f>'Crisis Indicator Data'!AF99</f>
        <v>1</v>
      </c>
      <c r="AK102" s="248">
        <f>'Crisis Indicator Data'!AG99</f>
        <v>3</v>
      </c>
      <c r="AL102" s="248">
        <f t="shared" ref="AL102:AL133" si="49">IF(SUM(AI102:AK102)=0,0,IF(SUM(AI102:AK102)=1,1,IF(SUM(AI102:AK102)&lt;3,2,IF(SUM(AI102:AK102)&lt;5,3,IF(SUM(AI102:AK102)&lt;7,4,5)))))</f>
        <v>3</v>
      </c>
      <c r="AM102" s="241">
        <f t="shared" ref="AM102:AM133" si="50">IF(AA102=3,5,ROUND(AVERAGE(AE102,AH102,AL102),0))</f>
        <v>1</v>
      </c>
      <c r="AN102" s="241">
        <f t="shared" ref="AN102:AN133" si="51">IF(AND(Z102="x",AM102="x"),"x",ROUND(AVERAGE(Z102,AM102),1))</f>
        <v>2.5</v>
      </c>
    </row>
    <row r="103" spans="1:40" ht="13.5" customHeight="1" x14ac:dyDescent="0.25">
      <c r="A103" s="147" t="str">
        <f>'Crisis Indicator Data'!A100</f>
        <v>Mindanao conflict</v>
      </c>
      <c r="B103" s="148" t="str">
        <f>'Crisis Indicator Data'!B100</f>
        <v>Conflict,Violence</v>
      </c>
      <c r="C103" s="148" t="str">
        <f>'Crisis Indicator Data'!C100</f>
        <v>PHL003</v>
      </c>
      <c r="D103" s="148" t="str">
        <f>'Crisis Indicator Data'!D100</f>
        <v>Philippines</v>
      </c>
      <c r="E103" s="149" t="str">
        <f>'Crisis Indicator Data'!E100</f>
        <v>PHL</v>
      </c>
      <c r="F103" s="241">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1.8</v>
      </c>
      <c r="G103" s="241">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2.1</v>
      </c>
      <c r="H103" s="241">
        <f t="shared" si="39"/>
        <v>1.9500000000000002</v>
      </c>
      <c r="I103" s="241">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1.3</v>
      </c>
      <c r="J103" s="241">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1.4</v>
      </c>
      <c r="K103" s="241">
        <f t="shared" si="40"/>
        <v>1.35</v>
      </c>
      <c r="L103" s="241">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2.8</v>
      </c>
      <c r="M103" s="241">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2.2000000000000002</v>
      </c>
      <c r="N103" s="241">
        <f t="shared" si="41"/>
        <v>2.5</v>
      </c>
      <c r="O103" s="241">
        <f t="shared" si="42"/>
        <v>1.9333333333333336</v>
      </c>
      <c r="P103" s="241">
        <f>IF(LEN(E103)&gt;3,VLOOKUP(C103,'Regional Crises'!$B$1:$R$69,12,FALSE),VLOOKUP(E103,'Country Indicator Data'!$B$4:$I$300,8,FALSE))</f>
        <v>4</v>
      </c>
      <c r="Q103" s="241">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3.7</v>
      </c>
      <c r="R103" s="241">
        <f t="shared" si="43"/>
        <v>3.85</v>
      </c>
      <c r="S103" s="241">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3.3</v>
      </c>
      <c r="T103" s="241">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v>
      </c>
      <c r="U103" s="241">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2.6</v>
      </c>
      <c r="V103" s="241">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2.1</v>
      </c>
      <c r="W103" s="241">
        <f t="shared" si="44"/>
        <v>2.8</v>
      </c>
      <c r="X103" s="241">
        <f t="shared" si="45"/>
        <v>2.9</v>
      </c>
      <c r="Y103" s="248">
        <f>IF('Core Indicators'!FC100="x","x",IF('Core Indicators'!FC100&gt;=5,5,IF('Core Indicators'!FC100&gt;=4,4,IF('Core Indicators'!FC100&gt;=3,3,IF('Core Indicators'!FC100&gt;=2,2,IF('Core Indicators'!FC100&gt;=1,1,0))))))</f>
        <v>4</v>
      </c>
      <c r="Z103" s="241">
        <f t="shared" si="46"/>
        <v>4</v>
      </c>
      <c r="AA103" s="248">
        <f>'Crisis Indicator Data'!Y100</f>
        <v>0</v>
      </c>
      <c r="AB103" s="248">
        <f>'Crisis Indicator Data'!Z100</f>
        <v>1</v>
      </c>
      <c r="AC103" s="248">
        <f>'Crisis Indicator Data'!AA100</f>
        <v>0</v>
      </c>
      <c r="AD103" s="248">
        <f>'Crisis Indicator Data'!AB100</f>
        <v>0</v>
      </c>
      <c r="AE103" s="248">
        <f t="shared" si="47"/>
        <v>1</v>
      </c>
      <c r="AF103" s="248">
        <f>'Crisis Indicator Data'!AC100</f>
        <v>0</v>
      </c>
      <c r="AG103" s="248">
        <f>'Crisis Indicator Data'!AD100</f>
        <v>0</v>
      </c>
      <c r="AH103" s="248">
        <f t="shared" si="48"/>
        <v>0</v>
      </c>
      <c r="AI103" s="248">
        <f>'Crisis Indicator Data'!AE100</f>
        <v>0</v>
      </c>
      <c r="AJ103" s="248">
        <f>'Crisis Indicator Data'!AF100</f>
        <v>1</v>
      </c>
      <c r="AK103" s="248">
        <f>'Crisis Indicator Data'!AG100</f>
        <v>1</v>
      </c>
      <c r="AL103" s="248">
        <f t="shared" si="49"/>
        <v>2</v>
      </c>
      <c r="AM103" s="241">
        <f t="shared" si="50"/>
        <v>1</v>
      </c>
      <c r="AN103" s="241">
        <f t="shared" si="51"/>
        <v>2.5</v>
      </c>
    </row>
    <row r="104" spans="1:40" ht="13.5" customHeight="1" x14ac:dyDescent="0.25">
      <c r="A104" s="147" t="str">
        <f>'Crisis Indicator Data'!A101</f>
        <v>Typhoon Nalgae</v>
      </c>
      <c r="B104" s="148" t="str">
        <f>'Crisis Indicator Data'!B101</f>
        <v>Cyclone</v>
      </c>
      <c r="C104" s="148" t="str">
        <f>'Crisis Indicator Data'!C101</f>
        <v>PHL012</v>
      </c>
      <c r="D104" s="148" t="str">
        <f>'Crisis Indicator Data'!D101</f>
        <v>Philippines</v>
      </c>
      <c r="E104" s="149" t="str">
        <f>'Crisis Indicator Data'!E101</f>
        <v>PHL</v>
      </c>
      <c r="F104" s="241">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1.8</v>
      </c>
      <c r="G104" s="241">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2.1</v>
      </c>
      <c r="H104" s="241">
        <f t="shared" si="39"/>
        <v>1.9500000000000002</v>
      </c>
      <c r="I104" s="241">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1.3</v>
      </c>
      <c r="J104" s="241">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1.4</v>
      </c>
      <c r="K104" s="241">
        <f t="shared" si="40"/>
        <v>1.35</v>
      </c>
      <c r="L104" s="241">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2.8</v>
      </c>
      <c r="M104" s="241">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2.2000000000000002</v>
      </c>
      <c r="N104" s="241">
        <f t="shared" si="41"/>
        <v>2.5</v>
      </c>
      <c r="O104" s="241">
        <f t="shared" si="42"/>
        <v>1.9333333333333336</v>
      </c>
      <c r="P104" s="241">
        <f>IF(LEN(E104)&gt;3,VLOOKUP(C104,'Regional Crises'!$B$1:$R$69,12,FALSE),VLOOKUP(E104,'Country Indicator Data'!$B$4:$I$300,8,FALSE))</f>
        <v>4</v>
      </c>
      <c r="Q104" s="241">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3.7</v>
      </c>
      <c r="R104" s="241">
        <f t="shared" si="43"/>
        <v>3.85</v>
      </c>
      <c r="S104" s="241">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3.3</v>
      </c>
      <c r="T104" s="241">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v>
      </c>
      <c r="U104" s="241">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2.6</v>
      </c>
      <c r="V104" s="241">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2.1</v>
      </c>
      <c r="W104" s="241">
        <f t="shared" si="44"/>
        <v>2.8</v>
      </c>
      <c r="X104" s="241">
        <f t="shared" si="45"/>
        <v>2.9</v>
      </c>
      <c r="Y104" s="248">
        <f>IF('Core Indicators'!FC101="x","x",IF('Core Indicators'!FC101&gt;=5,5,IF('Core Indicators'!FC101&gt;=4,4,IF('Core Indicators'!FC101&gt;=3,3,IF('Core Indicators'!FC101&gt;=2,2,IF('Core Indicators'!FC101&gt;=1,1,0))))))</f>
        <v>4</v>
      </c>
      <c r="Z104" s="241">
        <f t="shared" si="46"/>
        <v>4</v>
      </c>
      <c r="AA104" s="248">
        <f>'Crisis Indicator Data'!Y101</f>
        <v>0</v>
      </c>
      <c r="AB104" s="248">
        <f>'Crisis Indicator Data'!Z101</f>
        <v>0</v>
      </c>
      <c r="AC104" s="248">
        <f>'Crisis Indicator Data'!AA101</f>
        <v>0</v>
      </c>
      <c r="AD104" s="248">
        <f>'Crisis Indicator Data'!AB101</f>
        <v>0</v>
      </c>
      <c r="AE104" s="248">
        <f t="shared" si="47"/>
        <v>0</v>
      </c>
      <c r="AF104" s="248">
        <f>'Crisis Indicator Data'!AC101</f>
        <v>0</v>
      </c>
      <c r="AG104" s="248">
        <f>'Crisis Indicator Data'!AD101</f>
        <v>0</v>
      </c>
      <c r="AH104" s="248">
        <f t="shared" si="48"/>
        <v>0</v>
      </c>
      <c r="AI104" s="248">
        <f>'Crisis Indicator Data'!AE101</f>
        <v>0</v>
      </c>
      <c r="AJ104" s="248">
        <f>'Crisis Indicator Data'!AF101</f>
        <v>1</v>
      </c>
      <c r="AK104" s="248">
        <f>'Crisis Indicator Data'!AG101</f>
        <v>3</v>
      </c>
      <c r="AL104" s="248">
        <f t="shared" si="49"/>
        <v>3</v>
      </c>
      <c r="AM104" s="241">
        <f t="shared" si="50"/>
        <v>1</v>
      </c>
      <c r="AN104" s="241">
        <f t="shared" si="51"/>
        <v>2.5</v>
      </c>
    </row>
    <row r="105" spans="1:40" ht="13.5" customHeight="1" x14ac:dyDescent="0.25">
      <c r="A105" s="147" t="str">
        <f>'Crisis Indicator Data'!A102</f>
        <v>LPAs, Northeast Monsoon, and Shear Line</v>
      </c>
      <c r="B105" s="148" t="str">
        <f>'Crisis Indicator Data'!B102</f>
        <v>Floods,Other seasonal event</v>
      </c>
      <c r="C105" s="148" t="str">
        <f>'Crisis Indicator Data'!C102</f>
        <v>PHL013</v>
      </c>
      <c r="D105" s="148" t="str">
        <f>'Crisis Indicator Data'!D102</f>
        <v>Philippines</v>
      </c>
      <c r="E105" s="149" t="str">
        <f>'Crisis Indicator Data'!E102</f>
        <v>PHL</v>
      </c>
      <c r="F105" s="241">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1.8</v>
      </c>
      <c r="G105" s="241">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2.1</v>
      </c>
      <c r="H105" s="241">
        <f t="shared" si="39"/>
        <v>1.9500000000000002</v>
      </c>
      <c r="I105" s="241">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1.3</v>
      </c>
      <c r="J105" s="241">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1.4</v>
      </c>
      <c r="K105" s="241">
        <f t="shared" si="40"/>
        <v>1.35</v>
      </c>
      <c r="L105" s="241">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2.8</v>
      </c>
      <c r="M105" s="241">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2.2000000000000002</v>
      </c>
      <c r="N105" s="241">
        <f t="shared" si="41"/>
        <v>2.5</v>
      </c>
      <c r="O105" s="241">
        <f t="shared" si="42"/>
        <v>1.9333333333333336</v>
      </c>
      <c r="P105" s="241">
        <f>IF(LEN(E105)&gt;3,VLOOKUP(C105,'Regional Crises'!$B$1:$R$69,12,FALSE),VLOOKUP(E105,'Country Indicator Data'!$B$4:$I$300,8,FALSE))</f>
        <v>4</v>
      </c>
      <c r="Q105" s="241">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3.7</v>
      </c>
      <c r="R105" s="241">
        <f t="shared" si="43"/>
        <v>3.85</v>
      </c>
      <c r="S105" s="241">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3.3</v>
      </c>
      <c r="T105" s="241">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241">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2.6</v>
      </c>
      <c r="V105" s="241">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2.1</v>
      </c>
      <c r="W105" s="241">
        <f t="shared" si="44"/>
        <v>2.8</v>
      </c>
      <c r="X105" s="241">
        <f t="shared" si="45"/>
        <v>2.9</v>
      </c>
      <c r="Y105" s="248">
        <f>IF('Core Indicators'!FC102="x","x",IF('Core Indicators'!FC102&gt;=5,5,IF('Core Indicators'!FC102&gt;=4,4,IF('Core Indicators'!FC102&gt;=3,3,IF('Core Indicators'!FC102&gt;=2,2,IF('Core Indicators'!FC102&gt;=1,1,0))))))</f>
        <v>4</v>
      </c>
      <c r="Z105" s="241">
        <f t="shared" si="46"/>
        <v>4</v>
      </c>
      <c r="AA105" s="248">
        <f>'Crisis Indicator Data'!Y102</f>
        <v>0</v>
      </c>
      <c r="AB105" s="248">
        <f>'Crisis Indicator Data'!Z102</f>
        <v>0</v>
      </c>
      <c r="AC105" s="248">
        <f>'Crisis Indicator Data'!AA102</f>
        <v>0</v>
      </c>
      <c r="AD105" s="248">
        <f>'Crisis Indicator Data'!AB102</f>
        <v>0</v>
      </c>
      <c r="AE105" s="248">
        <f t="shared" si="47"/>
        <v>0</v>
      </c>
      <c r="AF105" s="248">
        <f>'Crisis Indicator Data'!AC102</f>
        <v>0</v>
      </c>
      <c r="AG105" s="248">
        <f>'Crisis Indicator Data'!AD102</f>
        <v>0</v>
      </c>
      <c r="AH105" s="248">
        <f t="shared" si="48"/>
        <v>0</v>
      </c>
      <c r="AI105" s="248">
        <f>'Crisis Indicator Data'!AE102</f>
        <v>0</v>
      </c>
      <c r="AJ105" s="248">
        <f>'Crisis Indicator Data'!AF102</f>
        <v>1</v>
      </c>
      <c r="AK105" s="248">
        <f>'Crisis Indicator Data'!AG102</f>
        <v>3</v>
      </c>
      <c r="AL105" s="248">
        <f t="shared" si="49"/>
        <v>3</v>
      </c>
      <c r="AM105" s="241">
        <f t="shared" si="50"/>
        <v>1</v>
      </c>
      <c r="AN105" s="241">
        <f t="shared" si="51"/>
        <v>2.5</v>
      </c>
    </row>
    <row r="106" spans="1:40" ht="13.5" customHeight="1" x14ac:dyDescent="0.25">
      <c r="A106" s="147" t="str">
        <f>'Crisis Indicator Data'!A103</f>
        <v>Highlands Violence</v>
      </c>
      <c r="B106" s="148" t="str">
        <f>'Crisis Indicator Data'!B103</f>
        <v>Earthquake</v>
      </c>
      <c r="C106" s="148" t="str">
        <f>'Crisis Indicator Data'!C103</f>
        <v>PNG003</v>
      </c>
      <c r="D106" s="148" t="str">
        <f>'Crisis Indicator Data'!D103</f>
        <v>Papua New Guinea</v>
      </c>
      <c r="E106" s="149" t="str">
        <f>'Crisis Indicator Data'!E103</f>
        <v>PNG</v>
      </c>
      <c r="F106" s="241">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1.1000000000000001</v>
      </c>
      <c r="G106" s="241">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v>
      </c>
      <c r="H106" s="241">
        <f t="shared" si="39"/>
        <v>1.55</v>
      </c>
      <c r="I106" s="241">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0.3</v>
      </c>
      <c r="J106" s="241">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v>
      </c>
      <c r="K106" s="241">
        <f t="shared" si="40"/>
        <v>0.15</v>
      </c>
      <c r="L106" s="241">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4.9000000000000004</v>
      </c>
      <c r="M106" s="241">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2.1</v>
      </c>
      <c r="N106" s="241">
        <f t="shared" si="41"/>
        <v>3.5</v>
      </c>
      <c r="O106" s="241">
        <f t="shared" si="42"/>
        <v>1.7333333333333334</v>
      </c>
      <c r="P106" s="241">
        <f>IF(LEN(E106)&gt;3,VLOOKUP(C106,'Regional Crises'!$B$1:$R$69,12,FALSE),VLOOKUP(E106,'Country Indicator Data'!$B$4:$I$300,8,FALSE))</f>
        <v>3</v>
      </c>
      <c r="Q106" s="241">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3.2</v>
      </c>
      <c r="R106" s="241">
        <f t="shared" si="43"/>
        <v>3.1</v>
      </c>
      <c r="S106" s="241">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3.6</v>
      </c>
      <c r="T106" s="241">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3.3</v>
      </c>
      <c r="U106" s="241">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2.1</v>
      </c>
      <c r="V106" s="241">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1.9</v>
      </c>
      <c r="W106" s="241">
        <f t="shared" si="44"/>
        <v>2.7</v>
      </c>
      <c r="X106" s="241">
        <f t="shared" si="45"/>
        <v>2.5</v>
      </c>
      <c r="Y106" s="248">
        <f>IF('Core Indicators'!FC103="x","x",IF('Core Indicators'!FC103&gt;=5,5,IF('Core Indicators'!FC103&gt;=4,4,IF('Core Indicators'!FC103&gt;=3,3,IF('Core Indicators'!FC103&gt;=2,2,IF('Core Indicators'!FC103&gt;=1,1,0))))))</f>
        <v>4</v>
      </c>
      <c r="Z106" s="241">
        <f t="shared" si="46"/>
        <v>4</v>
      </c>
      <c r="AA106" s="248">
        <f>'Crisis Indicator Data'!Y103</f>
        <v>0</v>
      </c>
      <c r="AB106" s="248">
        <f>'Crisis Indicator Data'!Z103</f>
        <v>2</v>
      </c>
      <c r="AC106" s="248">
        <f>'Crisis Indicator Data'!AA103</f>
        <v>1</v>
      </c>
      <c r="AD106" s="248">
        <f>'Crisis Indicator Data'!AB103</f>
        <v>0</v>
      </c>
      <c r="AE106" s="248">
        <f t="shared" si="47"/>
        <v>2</v>
      </c>
      <c r="AF106" s="248">
        <f>'Crisis Indicator Data'!AC103</f>
        <v>0</v>
      </c>
      <c r="AG106" s="248">
        <f>'Crisis Indicator Data'!AD103</f>
        <v>0</v>
      </c>
      <c r="AH106" s="248">
        <f t="shared" si="48"/>
        <v>0</v>
      </c>
      <c r="AI106" s="248">
        <f>'Crisis Indicator Data'!AE103</f>
        <v>3</v>
      </c>
      <c r="AJ106" s="248">
        <f>'Crisis Indicator Data'!AF103</f>
        <v>0</v>
      </c>
      <c r="AK106" s="248">
        <f>'Crisis Indicator Data'!AG103</f>
        <v>2</v>
      </c>
      <c r="AL106" s="248">
        <f t="shared" si="49"/>
        <v>4</v>
      </c>
      <c r="AM106" s="241">
        <f t="shared" si="50"/>
        <v>2</v>
      </c>
      <c r="AN106" s="241">
        <f t="shared" si="51"/>
        <v>3</v>
      </c>
    </row>
    <row r="107" spans="1:40" ht="13.5" customHeight="1" x14ac:dyDescent="0.25">
      <c r="A107" s="147" t="str">
        <f>'Crisis Indicator Data'!A104</f>
        <v>Displacement from Ukraine conflict in Poland</v>
      </c>
      <c r="B107" s="148" t="str">
        <f>'Crisis Indicator Data'!B104</f>
        <v>Displacement,Conflict</v>
      </c>
      <c r="C107" s="148" t="str">
        <f>'Crisis Indicator Data'!C104</f>
        <v>POL002</v>
      </c>
      <c r="D107" s="148" t="str">
        <f>'Crisis Indicator Data'!D104</f>
        <v>Poland</v>
      </c>
      <c r="E107" s="149" t="str">
        <f>'Crisis Indicator Data'!E104</f>
        <v>POL</v>
      </c>
      <c r="F107" s="241">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0.7</v>
      </c>
      <c r="G107" s="241">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1</v>
      </c>
      <c r="H107" s="241">
        <f t="shared" si="39"/>
        <v>0.85</v>
      </c>
      <c r="I107" s="241">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0.4</v>
      </c>
      <c r="J107" s="241">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0.1</v>
      </c>
      <c r="K107" s="241">
        <f t="shared" si="40"/>
        <v>0.25</v>
      </c>
      <c r="L107" s="241">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0.8</v>
      </c>
      <c r="M107" s="241">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0.7</v>
      </c>
      <c r="N107" s="241">
        <f t="shared" si="41"/>
        <v>0.75</v>
      </c>
      <c r="O107" s="241">
        <f t="shared" si="42"/>
        <v>0.6166666666666667</v>
      </c>
      <c r="P107" s="241">
        <f>IF(LEN(E107)&gt;3,VLOOKUP(C107,'Regional Crises'!$B$1:$R$69,12,FALSE),VLOOKUP(E107,'Country Indicator Data'!$B$4:$I$300,8,FALSE))</f>
        <v>0</v>
      </c>
      <c r="Q107" s="241">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0.4</v>
      </c>
      <c r="R107" s="241">
        <f t="shared" si="43"/>
        <v>0.2</v>
      </c>
      <c r="S107" s="241">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2.1</v>
      </c>
      <c r="T107" s="241">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2</v>
      </c>
      <c r="U107" s="241">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1.6</v>
      </c>
      <c r="V107" s="241">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0.8</v>
      </c>
      <c r="W107" s="241">
        <f t="shared" si="44"/>
        <v>1.6</v>
      </c>
      <c r="X107" s="241">
        <f t="shared" si="45"/>
        <v>0.8</v>
      </c>
      <c r="Y107" s="248">
        <f>IF('Core Indicators'!FC104="x","x",IF('Core Indicators'!FC104&gt;=5,5,IF('Core Indicators'!FC104&gt;=4,4,IF('Core Indicators'!FC104&gt;=3,3,IF('Core Indicators'!FC104&gt;=2,2,IF('Core Indicators'!FC104&gt;=1,1,0))))))</f>
        <v>2</v>
      </c>
      <c r="Z107" s="241">
        <f t="shared" si="46"/>
        <v>2</v>
      </c>
      <c r="AA107" s="248">
        <f>'Crisis Indicator Data'!Y104</f>
        <v>0</v>
      </c>
      <c r="AB107" s="248">
        <f>'Crisis Indicator Data'!Z104</f>
        <v>0</v>
      </c>
      <c r="AC107" s="248">
        <f>'Crisis Indicator Data'!AA104</f>
        <v>0</v>
      </c>
      <c r="AD107" s="248">
        <f>'Crisis Indicator Data'!AB104</f>
        <v>0</v>
      </c>
      <c r="AE107" s="248">
        <f t="shared" si="47"/>
        <v>0</v>
      </c>
      <c r="AF107" s="248">
        <f>'Crisis Indicator Data'!AC104</f>
        <v>0</v>
      </c>
      <c r="AG107" s="248">
        <f>'Crisis Indicator Data'!AD104</f>
        <v>0</v>
      </c>
      <c r="AH107" s="248">
        <f t="shared" si="48"/>
        <v>0</v>
      </c>
      <c r="AI107" s="248">
        <f>'Crisis Indicator Data'!AE104</f>
        <v>0</v>
      </c>
      <c r="AJ107" s="248">
        <f>'Crisis Indicator Data'!AF104</f>
        <v>0</v>
      </c>
      <c r="AK107" s="248">
        <f>'Crisis Indicator Data'!AG104</f>
        <v>0</v>
      </c>
      <c r="AL107" s="248">
        <f t="shared" si="49"/>
        <v>0</v>
      </c>
      <c r="AM107" s="241">
        <f t="shared" si="50"/>
        <v>0</v>
      </c>
      <c r="AN107" s="241">
        <f t="shared" si="51"/>
        <v>1</v>
      </c>
    </row>
    <row r="108" spans="1:40" ht="13.5" customHeight="1" x14ac:dyDescent="0.25">
      <c r="A108" s="147" t="str">
        <f>'Crisis Indicator Data'!A105</f>
        <v>Complex crisis in DPRK</v>
      </c>
      <c r="B108" s="148" t="str">
        <f>'Crisis Indicator Data'!B105</f>
        <v>Socio-political,Floods,Other seasonal event,Food Security</v>
      </c>
      <c r="C108" s="148" t="str">
        <f>'Crisis Indicator Data'!C105</f>
        <v>PRK001</v>
      </c>
      <c r="D108" s="148" t="str">
        <f>'Crisis Indicator Data'!D105</f>
        <v>DPRK</v>
      </c>
      <c r="E108" s="149" t="str">
        <f>'Crisis Indicator Data'!E105</f>
        <v>PRK</v>
      </c>
      <c r="F108" s="241">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5</v>
      </c>
      <c r="G108" s="241">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3.7</v>
      </c>
      <c r="H108" s="241">
        <f t="shared" si="39"/>
        <v>4.3499999999999996</v>
      </c>
      <c r="I108" s="241">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0</v>
      </c>
      <c r="J108" s="241">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v>
      </c>
      <c r="K108" s="241">
        <f t="shared" si="40"/>
        <v>0</v>
      </c>
      <c r="L108" s="241" t="str">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x</v>
      </c>
      <c r="M108" s="241" t="str">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x</v>
      </c>
      <c r="N108" s="241" t="str">
        <f t="shared" si="41"/>
        <v>x</v>
      </c>
      <c r="O108" s="241">
        <f t="shared" si="42"/>
        <v>2.1749999999999998</v>
      </c>
      <c r="P108" s="241">
        <f>IF(LEN(E108)&gt;3,VLOOKUP(C108,'Regional Crises'!$B$1:$R$69,12,FALSE),VLOOKUP(E108,'Country Indicator Data'!$B$4:$I$300,8,FALSE))</f>
        <v>1</v>
      </c>
      <c r="Q108" s="241">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1.6</v>
      </c>
      <c r="R108" s="241">
        <f t="shared" si="43"/>
        <v>1.3</v>
      </c>
      <c r="S108" s="241">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4.2</v>
      </c>
      <c r="T108" s="241">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4.2</v>
      </c>
      <c r="U108" s="241">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4.4000000000000004</v>
      </c>
      <c r="V108" s="241">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4.9000000000000004</v>
      </c>
      <c r="W108" s="241">
        <f t="shared" si="44"/>
        <v>4.4000000000000004</v>
      </c>
      <c r="X108" s="241">
        <f t="shared" si="45"/>
        <v>2.6</v>
      </c>
      <c r="Y108" s="248">
        <f>IF('Core Indicators'!FC105="x","x",IF('Core Indicators'!FC105&gt;=5,5,IF('Core Indicators'!FC105&gt;=4,4,IF('Core Indicators'!FC105&gt;=3,3,IF('Core Indicators'!FC105&gt;=2,2,IF('Core Indicators'!FC105&gt;=1,1,0))))))</f>
        <v>1</v>
      </c>
      <c r="Z108" s="241">
        <f t="shared" si="46"/>
        <v>1</v>
      </c>
      <c r="AA108" s="248">
        <f>'Crisis Indicator Data'!Y105</f>
        <v>1</v>
      </c>
      <c r="AB108" s="248">
        <f>'Crisis Indicator Data'!Z105</f>
        <v>2</v>
      </c>
      <c r="AC108" s="248">
        <f>'Crisis Indicator Data'!AA105</f>
        <v>2</v>
      </c>
      <c r="AD108" s="248">
        <f>'Crisis Indicator Data'!AB105</f>
        <v>0</v>
      </c>
      <c r="AE108" s="248">
        <f t="shared" si="47"/>
        <v>2</v>
      </c>
      <c r="AF108" s="248">
        <f>'Crisis Indicator Data'!AC105</f>
        <v>3</v>
      </c>
      <c r="AG108" s="248">
        <f>'Crisis Indicator Data'!AD105</f>
        <v>3</v>
      </c>
      <c r="AH108" s="248">
        <f t="shared" si="48"/>
        <v>5</v>
      </c>
      <c r="AI108" s="248">
        <f>'Crisis Indicator Data'!AE105</f>
        <v>0</v>
      </c>
      <c r="AJ108" s="248">
        <f>'Crisis Indicator Data'!AF105</f>
        <v>0</v>
      </c>
      <c r="AK108" s="248">
        <f>'Crisis Indicator Data'!AG105</f>
        <v>3</v>
      </c>
      <c r="AL108" s="248">
        <f t="shared" si="49"/>
        <v>3</v>
      </c>
      <c r="AM108" s="241">
        <f t="shared" si="50"/>
        <v>3</v>
      </c>
      <c r="AN108" s="241">
        <f t="shared" si="51"/>
        <v>2</v>
      </c>
    </row>
    <row r="109" spans="1:40" ht="13.5" customHeight="1" x14ac:dyDescent="0.25">
      <c r="A109" s="147" t="str">
        <f>'Crisis Indicator Data'!A106</f>
        <v>Conflict in Palestine</v>
      </c>
      <c r="B109" s="148" t="str">
        <f>'Crisis Indicator Data'!B106</f>
        <v>Conflict,Socio-political,Violence</v>
      </c>
      <c r="C109" s="148" t="str">
        <f>'Crisis Indicator Data'!C106</f>
        <v>PSE002</v>
      </c>
      <c r="D109" s="148" t="str">
        <f>'Crisis Indicator Data'!D106</f>
        <v>Palestine</v>
      </c>
      <c r="E109" s="149" t="str">
        <f>'Crisis Indicator Data'!E106</f>
        <v>PSE</v>
      </c>
      <c r="F109" s="241" t="str">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x</v>
      </c>
      <c r="G109" s="241" t="str">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x</v>
      </c>
      <c r="H109" s="241" t="str">
        <f t="shared" si="39"/>
        <v>x</v>
      </c>
      <c r="I109" s="241">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0</v>
      </c>
      <c r="J109" s="241">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v>
      </c>
      <c r="K109" s="241">
        <f t="shared" si="40"/>
        <v>0</v>
      </c>
      <c r="L109" s="241" t="str">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x</v>
      </c>
      <c r="M109" s="241">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1.1000000000000001</v>
      </c>
      <c r="N109" s="241">
        <f t="shared" si="41"/>
        <v>1.1000000000000001</v>
      </c>
      <c r="O109" s="241">
        <f t="shared" si="42"/>
        <v>0.55000000000000004</v>
      </c>
      <c r="P109" s="241">
        <f>IF(LEN(E109)&gt;3,VLOOKUP(C109,'Regional Crises'!$B$1:$R$69,12,FALSE),VLOOKUP(E109,'Country Indicator Data'!$B$4:$I$300,8,FALSE))</f>
        <v>2</v>
      </c>
      <c r="Q109" s="241">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3.1</v>
      </c>
      <c r="R109" s="241">
        <f t="shared" si="43"/>
        <v>2.5499999999999998</v>
      </c>
      <c r="S109" s="241" t="str">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x</v>
      </c>
      <c r="T109" s="241">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v>
      </c>
      <c r="U109" s="241" t="str">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x</v>
      </c>
      <c r="V109" s="241">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4.5</v>
      </c>
      <c r="W109" s="241">
        <f t="shared" si="44"/>
        <v>3.8</v>
      </c>
      <c r="X109" s="241">
        <f t="shared" si="45"/>
        <v>2.2999999999999998</v>
      </c>
      <c r="Y109" s="248">
        <f>IF('Core Indicators'!FC106="x","x",IF('Core Indicators'!FC106&gt;=5,5,IF('Core Indicators'!FC106&gt;=4,4,IF('Core Indicators'!FC106&gt;=3,3,IF('Core Indicators'!FC106&gt;=2,2,IF('Core Indicators'!FC106&gt;=1,1,0))))))</f>
        <v>4</v>
      </c>
      <c r="Z109" s="241">
        <f t="shared" si="46"/>
        <v>4</v>
      </c>
      <c r="AA109" s="248">
        <f>'Crisis Indicator Data'!Y106</f>
        <v>1</v>
      </c>
      <c r="AB109" s="248">
        <f>'Crisis Indicator Data'!Z106</f>
        <v>2</v>
      </c>
      <c r="AC109" s="248">
        <f>'Crisis Indicator Data'!AA106</f>
        <v>3</v>
      </c>
      <c r="AD109" s="248">
        <f>'Crisis Indicator Data'!AB106</f>
        <v>0</v>
      </c>
      <c r="AE109" s="248">
        <f t="shared" si="47"/>
        <v>3</v>
      </c>
      <c r="AF109" s="248">
        <f>'Crisis Indicator Data'!AC106</f>
        <v>2</v>
      </c>
      <c r="AG109" s="248">
        <f>'Crisis Indicator Data'!AD106</f>
        <v>3</v>
      </c>
      <c r="AH109" s="248">
        <f t="shared" si="48"/>
        <v>5</v>
      </c>
      <c r="AI109" s="248">
        <f>'Crisis Indicator Data'!AE106</f>
        <v>3</v>
      </c>
      <c r="AJ109" s="248">
        <f>'Crisis Indicator Data'!AF106</f>
        <v>2</v>
      </c>
      <c r="AK109" s="248">
        <f>'Crisis Indicator Data'!AG106</f>
        <v>2</v>
      </c>
      <c r="AL109" s="248">
        <f t="shared" si="49"/>
        <v>5</v>
      </c>
      <c r="AM109" s="241">
        <f t="shared" si="50"/>
        <v>4</v>
      </c>
      <c r="AN109" s="241">
        <f t="shared" si="51"/>
        <v>4</v>
      </c>
    </row>
    <row r="110" spans="1:40" ht="13.5" customHeight="1" x14ac:dyDescent="0.25">
      <c r="A110" s="147" t="str">
        <f>'Crisis Indicator Data'!A107</f>
        <v>Regional Boko Haram Crisis</v>
      </c>
      <c r="B110" s="148">
        <f>'Crisis Indicator Data'!B107</f>
        <v>0</v>
      </c>
      <c r="C110" s="148" t="str">
        <f>'Crisis Indicator Data'!C107</f>
        <v>REG001</v>
      </c>
      <c r="D110" s="148" t="str">
        <f>'Crisis Indicator Data'!D107</f>
        <v>Nigeria,Niger,Chad,Cameroon</v>
      </c>
      <c r="E110" s="149" t="str">
        <f>'Crisis Indicator Data'!E107</f>
        <v>NGA,NER,TCD,CMR</v>
      </c>
      <c r="F110" s="241">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2.8</v>
      </c>
      <c r="G110" s="241">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2.7</v>
      </c>
      <c r="H110" s="241">
        <f t="shared" si="39"/>
        <v>2.75</v>
      </c>
      <c r="I110" s="241">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4</v>
      </c>
      <c r="J110" s="241">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0.8</v>
      </c>
      <c r="K110" s="241">
        <f t="shared" si="40"/>
        <v>2.4</v>
      </c>
      <c r="L110" s="241">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4.3</v>
      </c>
      <c r="M110" s="241">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1.9</v>
      </c>
      <c r="N110" s="241">
        <f t="shared" si="41"/>
        <v>3.0999999999999996</v>
      </c>
      <c r="O110" s="241">
        <f t="shared" si="42"/>
        <v>2.75</v>
      </c>
      <c r="P110" s="241">
        <f>IF(LEN(E110)&gt;3,VLOOKUP(C110,'Regional Crises'!$B$1:$R$69,12,FALSE),VLOOKUP(E110,'Country Indicator Data'!$B$4:$I$300,8,FALSE))</f>
        <v>4.5</v>
      </c>
      <c r="Q110" s="241">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5</v>
      </c>
      <c r="R110" s="241">
        <f t="shared" si="43"/>
        <v>4.75</v>
      </c>
      <c r="S110" s="241">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3.7</v>
      </c>
      <c r="T110" s="241">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3.5</v>
      </c>
      <c r="U110" s="241">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3</v>
      </c>
      <c r="V110" s="241">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3.4</v>
      </c>
      <c r="W110" s="241">
        <f t="shared" si="44"/>
        <v>3.4</v>
      </c>
      <c r="X110" s="241">
        <f t="shared" si="45"/>
        <v>3.6</v>
      </c>
      <c r="Y110" s="248">
        <f>IF('Core Indicators'!FC107="x","x",IF('Core Indicators'!FC107&gt;=5,5,IF('Core Indicators'!FC107&gt;=4,4,IF('Core Indicators'!FC107&gt;=3,3,IF('Core Indicators'!FC107&gt;=2,2,IF('Core Indicators'!FC107&gt;=1,1,0))))))</f>
        <v>5</v>
      </c>
      <c r="Z110" s="241">
        <f t="shared" si="46"/>
        <v>5</v>
      </c>
      <c r="AA110" s="248">
        <f>'Crisis Indicator Data'!Y107</f>
        <v>1</v>
      </c>
      <c r="AB110" s="248">
        <f>'Crisis Indicator Data'!Z107</f>
        <v>3</v>
      </c>
      <c r="AC110" s="248">
        <f>'Crisis Indicator Data'!AA107</f>
        <v>1</v>
      </c>
      <c r="AD110" s="248">
        <f>'Crisis Indicator Data'!AB107</f>
        <v>3</v>
      </c>
      <c r="AE110" s="248">
        <f t="shared" si="47"/>
        <v>4</v>
      </c>
      <c r="AF110" s="248">
        <f>'Crisis Indicator Data'!AC107</f>
        <v>2</v>
      </c>
      <c r="AG110" s="248">
        <f>'Crisis Indicator Data'!AD107</f>
        <v>3</v>
      </c>
      <c r="AH110" s="248">
        <f t="shared" si="48"/>
        <v>5</v>
      </c>
      <c r="AI110" s="248">
        <f>'Crisis Indicator Data'!AE107</f>
        <v>3</v>
      </c>
      <c r="AJ110" s="248">
        <f>'Crisis Indicator Data'!AF107</f>
        <v>3</v>
      </c>
      <c r="AK110" s="248">
        <f>'Crisis Indicator Data'!AG107</f>
        <v>3</v>
      </c>
      <c r="AL110" s="248">
        <f t="shared" si="49"/>
        <v>5</v>
      </c>
      <c r="AM110" s="241">
        <f t="shared" si="50"/>
        <v>5</v>
      </c>
      <c r="AN110" s="241">
        <f t="shared" si="51"/>
        <v>5</v>
      </c>
    </row>
    <row r="111" spans="1:40" ht="13.5" customHeight="1" x14ac:dyDescent="0.25">
      <c r="A111" s="147" t="str">
        <f>'Crisis Indicator Data'!A108</f>
        <v>Venezuela Regional Crisis</v>
      </c>
      <c r="B111" s="148">
        <f>'Crisis Indicator Data'!B108</f>
        <v>0</v>
      </c>
      <c r="C111" s="148" t="str">
        <f>'Crisis Indicator Data'!C108</f>
        <v>REG002</v>
      </c>
      <c r="D111" s="148" t="str">
        <f>'Crisis Indicator Data'!D108</f>
        <v>Venezuela,Brazil,Colombia,Ecuador,Peru,Trinidad and Tobago,Chile,Dominican Republic,Panama</v>
      </c>
      <c r="E111" s="149" t="str">
        <f>'Crisis Indicator Data'!E108</f>
        <v>VEN,BRA,COL,ECU,PER,TTO,CHL,DOM,PAN</v>
      </c>
      <c r="F111" s="241">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1.4</v>
      </c>
      <c r="G111" s="241">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1.5</v>
      </c>
      <c r="H111" s="241">
        <f t="shared" si="39"/>
        <v>1.45</v>
      </c>
      <c r="I111" s="241">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1.9</v>
      </c>
      <c r="J111" s="241">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2</v>
      </c>
      <c r="K111" s="241">
        <f t="shared" si="40"/>
        <v>1.95</v>
      </c>
      <c r="L111" s="241">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2.6</v>
      </c>
      <c r="M111" s="241">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2.6</v>
      </c>
      <c r="N111" s="241">
        <f t="shared" si="41"/>
        <v>2.6</v>
      </c>
      <c r="O111" s="241">
        <f t="shared" si="42"/>
        <v>2</v>
      </c>
      <c r="P111" s="241">
        <f>IF(LEN(E111)&gt;3,VLOOKUP(C111,'Regional Crises'!$B$1:$R$69,12,FALSE),VLOOKUP(E111,'Country Indicator Data'!$B$4:$I$300,8,FALSE))</f>
        <v>2.3333333333333335</v>
      </c>
      <c r="Q111" s="241">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5</v>
      </c>
      <c r="R111" s="241">
        <f t="shared" si="43"/>
        <v>3.666666666666667</v>
      </c>
      <c r="S111" s="241">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3.2</v>
      </c>
      <c r="T111" s="241">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2.9</v>
      </c>
      <c r="U111" s="241">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1.9</v>
      </c>
      <c r="V111" s="241">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1.6</v>
      </c>
      <c r="W111" s="241">
        <f t="shared" si="44"/>
        <v>2.4</v>
      </c>
      <c r="X111" s="241">
        <f t="shared" si="45"/>
        <v>2.7</v>
      </c>
      <c r="Y111" s="248">
        <f>IF('Core Indicators'!FC108="x","x",IF('Core Indicators'!FC108&gt;=5,5,IF('Core Indicators'!FC108&gt;=4,4,IF('Core Indicators'!FC108&gt;=3,3,IF('Core Indicators'!FC108&gt;=2,2,IF('Core Indicators'!FC108&gt;=1,1,0))))))</f>
        <v>5</v>
      </c>
      <c r="Z111" s="241">
        <f t="shared" si="46"/>
        <v>5</v>
      </c>
      <c r="AA111" s="248">
        <f>'Crisis Indicator Data'!Y108</f>
        <v>1</v>
      </c>
      <c r="AB111" s="248">
        <f>'Crisis Indicator Data'!Z108</f>
        <v>2</v>
      </c>
      <c r="AC111" s="248">
        <f>'Crisis Indicator Data'!AA108</f>
        <v>2</v>
      </c>
      <c r="AD111" s="248">
        <f>'Crisis Indicator Data'!AB108</f>
        <v>1</v>
      </c>
      <c r="AE111" s="248">
        <f t="shared" si="47"/>
        <v>3</v>
      </c>
      <c r="AF111" s="248">
        <f>'Crisis Indicator Data'!AC108</f>
        <v>2</v>
      </c>
      <c r="AG111" s="248">
        <f>'Crisis Indicator Data'!AD108</f>
        <v>2</v>
      </c>
      <c r="AH111" s="248">
        <f t="shared" si="48"/>
        <v>4</v>
      </c>
      <c r="AI111" s="248">
        <f>'Crisis Indicator Data'!AE108</f>
        <v>2</v>
      </c>
      <c r="AJ111" s="248">
        <f>'Crisis Indicator Data'!AF108</f>
        <v>3</v>
      </c>
      <c r="AK111" s="248">
        <f>'Crisis Indicator Data'!AG108</f>
        <v>3</v>
      </c>
      <c r="AL111" s="248">
        <f t="shared" si="49"/>
        <v>5</v>
      </c>
      <c r="AM111" s="241">
        <f t="shared" si="50"/>
        <v>4</v>
      </c>
      <c r="AN111" s="241">
        <f t="shared" si="51"/>
        <v>4.5</v>
      </c>
    </row>
    <row r="112" spans="1:40" ht="13.5" customHeight="1" x14ac:dyDescent="0.25">
      <c r="A112" s="147" t="str">
        <f>'Crisis Indicator Data'!A109</f>
        <v>Regional Kashmir conflict</v>
      </c>
      <c r="B112" s="148">
        <f>'Crisis Indicator Data'!B109</f>
        <v>0</v>
      </c>
      <c r="C112" s="148" t="str">
        <f>'Crisis Indicator Data'!C109</f>
        <v>REG003</v>
      </c>
      <c r="D112" s="148" t="str">
        <f>'Crisis Indicator Data'!D109</f>
        <v>India,Pakistan</v>
      </c>
      <c r="E112" s="149" t="str">
        <f>'Crisis Indicator Data'!E109</f>
        <v>IND,PAK</v>
      </c>
      <c r="F112" s="241">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3.2</v>
      </c>
      <c r="G112" s="241">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2.2999999999999998</v>
      </c>
      <c r="H112" s="241">
        <f t="shared" si="39"/>
        <v>2.75</v>
      </c>
      <c r="I112" s="241">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3.8</v>
      </c>
      <c r="J112" s="241">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0.8</v>
      </c>
      <c r="K112" s="241">
        <f t="shared" si="40"/>
        <v>2.2999999999999998</v>
      </c>
      <c r="L112" s="241">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3.5</v>
      </c>
      <c r="M112" s="241">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1.1000000000000001</v>
      </c>
      <c r="N112" s="241">
        <f t="shared" si="41"/>
        <v>2.2999999999999998</v>
      </c>
      <c r="O112" s="241">
        <f t="shared" si="42"/>
        <v>2.4499999999999997</v>
      </c>
      <c r="P112" s="241">
        <f>IF(LEN(E112)&gt;3,VLOOKUP(C112,'Regional Crises'!$B$1:$R$69,12,FALSE),VLOOKUP(E112,'Country Indicator Data'!$B$4:$I$300,8,FALSE))</f>
        <v>3</v>
      </c>
      <c r="Q112" s="241">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4.9000000000000004</v>
      </c>
      <c r="R112" s="241">
        <f t="shared" si="43"/>
        <v>3.95</v>
      </c>
      <c r="S112" s="241">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3.2</v>
      </c>
      <c r="T112" s="241">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2.8</v>
      </c>
      <c r="U112" s="241">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2.4</v>
      </c>
      <c r="V112" s="241">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2.2999999999999998</v>
      </c>
      <c r="W112" s="241">
        <f t="shared" si="44"/>
        <v>2.7</v>
      </c>
      <c r="X112" s="241">
        <f t="shared" si="45"/>
        <v>3</v>
      </c>
      <c r="Y112" s="248">
        <f>IF('Core Indicators'!FC109="x","x",IF('Core Indicators'!FC109&gt;=5,5,IF('Core Indicators'!FC109&gt;=4,4,IF('Core Indicators'!FC109&gt;=3,3,IF('Core Indicators'!FC109&gt;=2,2,IF('Core Indicators'!FC109&gt;=1,1,0))))))</f>
        <v>3</v>
      </c>
      <c r="Z112" s="241">
        <f t="shared" si="46"/>
        <v>3</v>
      </c>
      <c r="AA112" s="248">
        <f>'Crisis Indicator Data'!Y109</f>
        <v>2</v>
      </c>
      <c r="AB112" s="248">
        <f>'Crisis Indicator Data'!Z109</f>
        <v>1</v>
      </c>
      <c r="AC112" s="248">
        <f>'Crisis Indicator Data'!AA109</f>
        <v>2</v>
      </c>
      <c r="AD112" s="248">
        <f>'Crisis Indicator Data'!AB109</f>
        <v>0</v>
      </c>
      <c r="AE112" s="248">
        <f t="shared" si="47"/>
        <v>2</v>
      </c>
      <c r="AF112" s="248">
        <f>'Crisis Indicator Data'!AC109</f>
        <v>0</v>
      </c>
      <c r="AG112" s="248">
        <f>'Crisis Indicator Data'!AD109</f>
        <v>2</v>
      </c>
      <c r="AH112" s="248">
        <f t="shared" si="48"/>
        <v>2</v>
      </c>
      <c r="AI112" s="248">
        <f>'Crisis Indicator Data'!AE109</f>
        <v>0</v>
      </c>
      <c r="AJ112" s="248">
        <f>'Crisis Indicator Data'!AF109</f>
        <v>1</v>
      </c>
      <c r="AK112" s="248">
        <f>'Crisis Indicator Data'!AG109</f>
        <v>3</v>
      </c>
      <c r="AL112" s="248">
        <f t="shared" si="49"/>
        <v>3</v>
      </c>
      <c r="AM112" s="241">
        <f t="shared" si="50"/>
        <v>2</v>
      </c>
      <c r="AN112" s="241">
        <f t="shared" si="51"/>
        <v>2.5</v>
      </c>
    </row>
    <row r="113" spans="1:40" ht="13.5" customHeight="1" x14ac:dyDescent="0.25">
      <c r="A113" s="147" t="str">
        <f>'Crisis Indicator Data'!A110</f>
        <v>Syrian Regional Crisis</v>
      </c>
      <c r="B113" s="148">
        <f>'Crisis Indicator Data'!B110</f>
        <v>0</v>
      </c>
      <c r="C113" s="148" t="str">
        <f>'Crisis Indicator Data'!C110</f>
        <v>REG004</v>
      </c>
      <c r="D113" s="148" t="str">
        <f>'Crisis Indicator Data'!D110</f>
        <v>Syria,Turkey,Iraq,Egypt,Jordan,Lebanon</v>
      </c>
      <c r="E113" s="149" t="str">
        <f>'Crisis Indicator Data'!E110</f>
        <v>SYR,TUR,IRQ,EGY,JOR,LBN</v>
      </c>
      <c r="F113" s="241">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3.8</v>
      </c>
      <c r="G113" s="241">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3</v>
      </c>
      <c r="H113" s="241">
        <f t="shared" si="39"/>
        <v>3.4</v>
      </c>
      <c r="I113" s="241">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2.5</v>
      </c>
      <c r="J113" s="241">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3.3</v>
      </c>
      <c r="K113" s="241">
        <f t="shared" si="40"/>
        <v>2.9</v>
      </c>
      <c r="L113" s="241">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v>
      </c>
      <c r="M113" s="241">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1.2</v>
      </c>
      <c r="N113" s="241">
        <f t="shared" si="41"/>
        <v>2.1</v>
      </c>
      <c r="O113" s="241">
        <f t="shared" si="42"/>
        <v>2.8000000000000003</v>
      </c>
      <c r="P113" s="241">
        <f>IF(LEN(E113)&gt;3,VLOOKUP(C113,'Regional Crises'!$B$1:$R$69,12,FALSE),VLOOKUP(E113,'Country Indicator Data'!$B$4:$I$300,8,FALSE))</f>
        <v>3.8333333333333335</v>
      </c>
      <c r="Q113" s="241">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5</v>
      </c>
      <c r="R113" s="241">
        <f t="shared" si="43"/>
        <v>4.416666666666667</v>
      </c>
      <c r="S113" s="241">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3.5</v>
      </c>
      <c r="T113" s="241">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3.4</v>
      </c>
      <c r="U113" s="241">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3.3</v>
      </c>
      <c r="V113" s="241">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3.6</v>
      </c>
      <c r="W113" s="241">
        <f t="shared" si="44"/>
        <v>3.5</v>
      </c>
      <c r="X113" s="241">
        <f t="shared" si="45"/>
        <v>3.6</v>
      </c>
      <c r="Y113" s="248">
        <f>IF('Core Indicators'!FC110="x","x",IF('Core Indicators'!FC110&gt;=5,5,IF('Core Indicators'!FC110&gt;=4,4,IF('Core Indicators'!FC110&gt;=3,3,IF('Core Indicators'!FC110&gt;=2,2,IF('Core Indicators'!FC110&gt;=1,1,0))))))</f>
        <v>5</v>
      </c>
      <c r="Z113" s="241">
        <f t="shared" si="46"/>
        <v>5</v>
      </c>
      <c r="AA113" s="248">
        <f>'Crisis Indicator Data'!Y110</f>
        <v>1</v>
      </c>
      <c r="AB113" s="248">
        <f>'Crisis Indicator Data'!Z110</f>
        <v>3</v>
      </c>
      <c r="AC113" s="248">
        <f>'Crisis Indicator Data'!AA110</f>
        <v>2</v>
      </c>
      <c r="AD113" s="248">
        <f>'Crisis Indicator Data'!AB110</f>
        <v>0</v>
      </c>
      <c r="AE113" s="248">
        <f t="shared" si="47"/>
        <v>3</v>
      </c>
      <c r="AF113" s="248">
        <f>'Crisis Indicator Data'!AC110</f>
        <v>3</v>
      </c>
      <c r="AG113" s="248">
        <f>'Crisis Indicator Data'!AD110</f>
        <v>3</v>
      </c>
      <c r="AH113" s="248">
        <f t="shared" si="48"/>
        <v>5</v>
      </c>
      <c r="AI113" s="248">
        <f>'Crisis Indicator Data'!AE110</f>
        <v>3</v>
      </c>
      <c r="AJ113" s="248">
        <f>'Crisis Indicator Data'!AF110</f>
        <v>3</v>
      </c>
      <c r="AK113" s="248">
        <f>'Crisis Indicator Data'!AG110</f>
        <v>0</v>
      </c>
      <c r="AL113" s="248">
        <f t="shared" si="49"/>
        <v>4</v>
      </c>
      <c r="AM113" s="241">
        <f t="shared" si="50"/>
        <v>4</v>
      </c>
      <c r="AN113" s="241">
        <f t="shared" si="51"/>
        <v>4.5</v>
      </c>
    </row>
    <row r="114" spans="1:40" ht="13.5" customHeight="1" x14ac:dyDescent="0.25">
      <c r="A114" s="147" t="str">
        <f>'Crisis Indicator Data'!A111</f>
        <v xml:space="preserve">Eastern Mediterranean Route </v>
      </c>
      <c r="B114" s="148">
        <f>'Crisis Indicator Data'!B111</f>
        <v>0</v>
      </c>
      <c r="C114" s="148" t="str">
        <f>'Crisis Indicator Data'!C111</f>
        <v>REG006</v>
      </c>
      <c r="D114" s="148" t="str">
        <f>'Crisis Indicator Data'!D111</f>
        <v>Turkey,Greece</v>
      </c>
      <c r="E114" s="149" t="str">
        <f>'Crisis Indicator Data'!E111</f>
        <v>TUR,GRC</v>
      </c>
      <c r="F114" s="241">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2.1</v>
      </c>
      <c r="G114" s="241">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2.5</v>
      </c>
      <c r="H114" s="241">
        <f t="shared" si="39"/>
        <v>2.2999999999999998</v>
      </c>
      <c r="I114" s="241">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1.2</v>
      </c>
      <c r="J114" s="241">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1.8</v>
      </c>
      <c r="K114" s="241">
        <f t="shared" si="40"/>
        <v>1.5</v>
      </c>
      <c r="L114" s="241">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1.4</v>
      </c>
      <c r="M114" s="241">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1.6</v>
      </c>
      <c r="N114" s="241">
        <f t="shared" si="41"/>
        <v>1.5</v>
      </c>
      <c r="O114" s="241">
        <f t="shared" si="42"/>
        <v>1.7666666666666666</v>
      </c>
      <c r="P114" s="241">
        <f>IF(LEN(E114)&gt;3,VLOOKUP(C114,'Regional Crises'!$B$1:$R$69,12,FALSE),VLOOKUP(E114,'Country Indicator Data'!$B$4:$I$300,8,FALSE))</f>
        <v>3.5</v>
      </c>
      <c r="Q114" s="241">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v>
      </c>
      <c r="R114" s="241">
        <f t="shared" si="43"/>
        <v>3.25</v>
      </c>
      <c r="S114" s="241">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2.8</v>
      </c>
      <c r="T114" s="241">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2.5</v>
      </c>
      <c r="U114" s="241">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3.3</v>
      </c>
      <c r="V114" s="241">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2</v>
      </c>
      <c r="W114" s="241">
        <f t="shared" si="44"/>
        <v>2.7</v>
      </c>
      <c r="X114" s="241">
        <f t="shared" si="45"/>
        <v>2.6</v>
      </c>
      <c r="Y114" s="248">
        <f>IF('Core Indicators'!FC111="x","x",IF('Core Indicators'!FC111&gt;=5,5,IF('Core Indicators'!FC111&gt;=4,4,IF('Core Indicators'!FC111&gt;=3,3,IF('Core Indicators'!FC111&gt;=2,2,IF('Core Indicators'!FC111&gt;=1,1,0))))))</f>
        <v>2</v>
      </c>
      <c r="Z114" s="241">
        <f t="shared" si="46"/>
        <v>2</v>
      </c>
      <c r="AA114" s="248">
        <f>'Crisis Indicator Data'!Y111</f>
        <v>1</v>
      </c>
      <c r="AB114" s="248">
        <f>'Crisis Indicator Data'!Z111</f>
        <v>0</v>
      </c>
      <c r="AC114" s="248">
        <f>'Crisis Indicator Data'!AA111</f>
        <v>0</v>
      </c>
      <c r="AD114" s="248">
        <f>'Crisis Indicator Data'!AB111</f>
        <v>0</v>
      </c>
      <c r="AE114" s="248">
        <f t="shared" si="47"/>
        <v>1</v>
      </c>
      <c r="AF114" s="248">
        <f>'Crisis Indicator Data'!AC111</f>
        <v>0</v>
      </c>
      <c r="AG114" s="248">
        <f>'Crisis Indicator Data'!AD111</f>
        <v>1</v>
      </c>
      <c r="AH114" s="248">
        <f t="shared" si="48"/>
        <v>1</v>
      </c>
      <c r="AI114" s="248">
        <f>'Crisis Indicator Data'!AE111</f>
        <v>0</v>
      </c>
      <c r="AJ114" s="248">
        <f>'Crisis Indicator Data'!AF111</f>
        <v>3</v>
      </c>
      <c r="AK114" s="248">
        <f>'Crisis Indicator Data'!AG111</f>
        <v>0</v>
      </c>
      <c r="AL114" s="248">
        <f t="shared" si="49"/>
        <v>3</v>
      </c>
      <c r="AM114" s="241">
        <f t="shared" si="50"/>
        <v>2</v>
      </c>
      <c r="AN114" s="241">
        <f t="shared" si="51"/>
        <v>2</v>
      </c>
    </row>
    <row r="115" spans="1:40" ht="13.5" customHeight="1" x14ac:dyDescent="0.25">
      <c r="A115" s="147" t="str">
        <f>'Crisis Indicator Data'!A112</f>
        <v>Central Mediterranean Route</v>
      </c>
      <c r="B115" s="148">
        <f>'Crisis Indicator Data'!B112</f>
        <v>0</v>
      </c>
      <c r="C115" s="148" t="str">
        <f>'Crisis Indicator Data'!C112</f>
        <v>REG007</v>
      </c>
      <c r="D115" s="148" t="str">
        <f>'Crisis Indicator Data'!D112</f>
        <v>Algeria,Tunisia,Libya,Italy</v>
      </c>
      <c r="E115" s="149" t="str">
        <f>'Crisis Indicator Data'!E112</f>
        <v>DZA,TUN,LBY,ITA</v>
      </c>
      <c r="F115" s="241">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2.9</v>
      </c>
      <c r="G115" s="241">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2.7</v>
      </c>
      <c r="H115" s="241">
        <f t="shared" si="39"/>
        <v>2.8</v>
      </c>
      <c r="I115" s="241">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1.1000000000000001</v>
      </c>
      <c r="J115" s="241">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0.7</v>
      </c>
      <c r="K115" s="241">
        <f t="shared" si="40"/>
        <v>0.9</v>
      </c>
      <c r="L115" s="241">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1.6</v>
      </c>
      <c r="M115" s="241">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0.9</v>
      </c>
      <c r="N115" s="241">
        <f t="shared" si="41"/>
        <v>1.25</v>
      </c>
      <c r="O115" s="241">
        <f t="shared" si="42"/>
        <v>1.6499999999999997</v>
      </c>
      <c r="P115" s="241">
        <f>IF(LEN(E115)&gt;3,VLOOKUP(C115,'Regional Crises'!$B$1:$R$69,12,FALSE),VLOOKUP(E115,'Country Indicator Data'!$B$4:$I$300,8,FALSE))</f>
        <v>2.25</v>
      </c>
      <c r="Q115" s="241">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4.0999999999999996</v>
      </c>
      <c r="R115" s="241">
        <f t="shared" si="43"/>
        <v>3.1749999999999998</v>
      </c>
      <c r="S115" s="241">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3.1</v>
      </c>
      <c r="T115" s="241">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3.1</v>
      </c>
      <c r="U115" s="241">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2.9</v>
      </c>
      <c r="V115" s="241">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2.5</v>
      </c>
      <c r="W115" s="241">
        <f t="shared" si="44"/>
        <v>2.9</v>
      </c>
      <c r="X115" s="241">
        <f t="shared" si="45"/>
        <v>2.6</v>
      </c>
      <c r="Y115" s="248">
        <f>IF('Core Indicators'!FC112="x","x",IF('Core Indicators'!FC112&gt;=5,5,IF('Core Indicators'!FC112&gt;=4,4,IF('Core Indicators'!FC112&gt;=3,3,IF('Core Indicators'!FC112&gt;=2,2,IF('Core Indicators'!FC112&gt;=1,1,0))))))</f>
        <v>4</v>
      </c>
      <c r="Z115" s="241">
        <f t="shared" si="46"/>
        <v>4</v>
      </c>
      <c r="AA115" s="248">
        <f>'Crisis Indicator Data'!Y112</f>
        <v>1</v>
      </c>
      <c r="AB115" s="248">
        <f>'Crisis Indicator Data'!Z112</f>
        <v>3</v>
      </c>
      <c r="AC115" s="248">
        <f>'Crisis Indicator Data'!AA112</f>
        <v>2</v>
      </c>
      <c r="AD115" s="248">
        <f>'Crisis Indicator Data'!AB112</f>
        <v>0</v>
      </c>
      <c r="AE115" s="248">
        <f t="shared" si="47"/>
        <v>3</v>
      </c>
      <c r="AF115" s="248">
        <f>'Crisis Indicator Data'!AC112</f>
        <v>2</v>
      </c>
      <c r="AG115" s="248">
        <f>'Crisis Indicator Data'!AD112</f>
        <v>3</v>
      </c>
      <c r="AH115" s="248">
        <f t="shared" si="48"/>
        <v>5</v>
      </c>
      <c r="AI115" s="248">
        <f>'Crisis Indicator Data'!AE112</f>
        <v>2</v>
      </c>
      <c r="AJ115" s="248">
        <f>'Crisis Indicator Data'!AF112</f>
        <v>1</v>
      </c>
      <c r="AK115" s="248">
        <f>'Crisis Indicator Data'!AG112</f>
        <v>2</v>
      </c>
      <c r="AL115" s="248">
        <f t="shared" si="49"/>
        <v>4</v>
      </c>
      <c r="AM115" s="241">
        <f t="shared" si="50"/>
        <v>4</v>
      </c>
      <c r="AN115" s="241">
        <f t="shared" si="51"/>
        <v>4</v>
      </c>
    </row>
    <row r="116" spans="1:40" ht="13.5" customHeight="1" x14ac:dyDescent="0.25">
      <c r="A116" s="147" t="str">
        <f>'Crisis Indicator Data'!A113</f>
        <v>Western Mediterranean Route</v>
      </c>
      <c r="B116" s="148">
        <f>'Crisis Indicator Data'!B113</f>
        <v>0</v>
      </c>
      <c r="C116" s="148" t="str">
        <f>'Crisis Indicator Data'!C113</f>
        <v>REG008</v>
      </c>
      <c r="D116" s="148" t="str">
        <f>'Crisis Indicator Data'!D113</f>
        <v>Algeria,Morocco,Spain</v>
      </c>
      <c r="E116" s="149" t="str">
        <f>'Crisis Indicator Data'!E113</f>
        <v>DZA,MAR,ESP</v>
      </c>
      <c r="F116" s="241">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2.7</v>
      </c>
      <c r="G116" s="241">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2.9</v>
      </c>
      <c r="H116" s="241">
        <f t="shared" si="39"/>
        <v>2.8</v>
      </c>
      <c r="I116" s="241">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2.2999999999999998</v>
      </c>
      <c r="J116" s="241">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3.2</v>
      </c>
      <c r="K116" s="241">
        <f t="shared" si="40"/>
        <v>2.75</v>
      </c>
      <c r="L116" s="241">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2.2000000000000002</v>
      </c>
      <c r="M116" s="241">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1.1000000000000001</v>
      </c>
      <c r="N116" s="241">
        <f t="shared" si="41"/>
        <v>1.6500000000000001</v>
      </c>
      <c r="O116" s="241">
        <f t="shared" si="42"/>
        <v>2.4</v>
      </c>
      <c r="P116" s="241">
        <f>IF(LEN(E116)&gt;3,VLOOKUP(C116,'Regional Crises'!$B$1:$R$69,12,FALSE),VLOOKUP(E116,'Country Indicator Data'!$B$4:$I$300,8,FALSE))</f>
        <v>2.3333333333333335</v>
      </c>
      <c r="Q116" s="241">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3.9</v>
      </c>
      <c r="R116" s="241">
        <f t="shared" si="43"/>
        <v>3.1166666666666667</v>
      </c>
      <c r="S116" s="241">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2.7</v>
      </c>
      <c r="T116" s="241">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2.5</v>
      </c>
      <c r="U116" s="241">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3.1</v>
      </c>
      <c r="V116" s="241">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2.2999999999999998</v>
      </c>
      <c r="W116" s="241">
        <f t="shared" si="44"/>
        <v>2.7</v>
      </c>
      <c r="X116" s="241">
        <f t="shared" si="45"/>
        <v>2.7</v>
      </c>
      <c r="Y116" s="248">
        <f>IF('Core Indicators'!FC113="x","x",IF('Core Indicators'!FC113&gt;=5,5,IF('Core Indicators'!FC113&gt;=4,4,IF('Core Indicators'!FC113&gt;=3,3,IF('Core Indicators'!FC113&gt;=2,2,IF('Core Indicators'!FC113&gt;=1,1,0))))))</f>
        <v>4</v>
      </c>
      <c r="Z116" s="241">
        <f t="shared" si="46"/>
        <v>4</v>
      </c>
      <c r="AA116" s="248">
        <f>'Crisis Indicator Data'!Y113</f>
        <v>2</v>
      </c>
      <c r="AB116" s="248">
        <f>'Crisis Indicator Data'!Z113</f>
        <v>2</v>
      </c>
      <c r="AC116" s="248">
        <f>'Crisis Indicator Data'!AA113</f>
        <v>1</v>
      </c>
      <c r="AD116" s="248">
        <f>'Crisis Indicator Data'!AB113</f>
        <v>0</v>
      </c>
      <c r="AE116" s="248">
        <f t="shared" si="47"/>
        <v>2</v>
      </c>
      <c r="AF116" s="248">
        <f>'Crisis Indicator Data'!AC113</f>
        <v>1</v>
      </c>
      <c r="AG116" s="248">
        <f>'Crisis Indicator Data'!AD113</f>
        <v>2</v>
      </c>
      <c r="AH116" s="248">
        <f t="shared" si="48"/>
        <v>3</v>
      </c>
      <c r="AI116" s="248">
        <f>'Crisis Indicator Data'!AE113</f>
        <v>0</v>
      </c>
      <c r="AJ116" s="248">
        <f>'Crisis Indicator Data'!AF113</f>
        <v>1</v>
      </c>
      <c r="AK116" s="248">
        <f>'Crisis Indicator Data'!AG113</f>
        <v>2</v>
      </c>
      <c r="AL116" s="248">
        <f t="shared" si="49"/>
        <v>3</v>
      </c>
      <c r="AM116" s="241">
        <f t="shared" si="50"/>
        <v>3</v>
      </c>
      <c r="AN116" s="241">
        <f t="shared" si="51"/>
        <v>3.5</v>
      </c>
    </row>
    <row r="117" spans="1:40" ht="13.5" customHeight="1" x14ac:dyDescent="0.25">
      <c r="A117" s="147" t="str">
        <f>'Crisis Indicator Data'!A114</f>
        <v>Rohingya Regional Crisis</v>
      </c>
      <c r="B117" s="148">
        <f>'Crisis Indicator Data'!B114</f>
        <v>0</v>
      </c>
      <c r="C117" s="148" t="str">
        <f>'Crisis Indicator Data'!C114</f>
        <v>REG011</v>
      </c>
      <c r="D117" s="148" t="str">
        <f>'Crisis Indicator Data'!D114</f>
        <v>Bangladesh,Myanmar</v>
      </c>
      <c r="E117" s="149" t="str">
        <f>'Crisis Indicator Data'!E114</f>
        <v>BGD,MMR</v>
      </c>
      <c r="F117" s="241">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3.8</v>
      </c>
      <c r="G117" s="241">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3.1</v>
      </c>
      <c r="H117" s="241">
        <f t="shared" si="39"/>
        <v>3.45</v>
      </c>
      <c r="I117" s="241">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1.8</v>
      </c>
      <c r="J117" s="241">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2.1</v>
      </c>
      <c r="K117" s="241">
        <f t="shared" si="40"/>
        <v>1.9500000000000002</v>
      </c>
      <c r="L117" s="241">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3.3</v>
      </c>
      <c r="M117" s="241">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0.8</v>
      </c>
      <c r="N117" s="241">
        <f t="shared" si="41"/>
        <v>2.0499999999999998</v>
      </c>
      <c r="O117" s="241">
        <f t="shared" si="42"/>
        <v>2.4833333333333334</v>
      </c>
      <c r="P117" s="241">
        <f>IF(LEN(E117)&gt;3,VLOOKUP(C117,'Regional Crises'!$B$1:$R$69,12,FALSE),VLOOKUP(E117,'Country Indicator Data'!$B$4:$I$300,8,FALSE))</f>
        <v>4</v>
      </c>
      <c r="Q117" s="241">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5</v>
      </c>
      <c r="R117" s="241">
        <f t="shared" si="43"/>
        <v>4.5</v>
      </c>
      <c r="S117" s="241">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3.6</v>
      </c>
      <c r="T117" s="241">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3.3</v>
      </c>
      <c r="U117" s="241">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3.4</v>
      </c>
      <c r="V117" s="241">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3.3</v>
      </c>
      <c r="W117" s="241">
        <f t="shared" si="44"/>
        <v>3.4</v>
      </c>
      <c r="X117" s="241">
        <f t="shared" si="45"/>
        <v>3.5</v>
      </c>
      <c r="Y117" s="248">
        <f>IF('Core Indicators'!FC114="x","x",IF('Core Indicators'!FC114&gt;=5,5,IF('Core Indicators'!FC114&gt;=4,4,IF('Core Indicators'!FC114&gt;=3,3,IF('Core Indicators'!FC114&gt;=2,2,IF('Core Indicators'!FC114&gt;=1,1,0))))))</f>
        <v>4</v>
      </c>
      <c r="Z117" s="241">
        <f t="shared" si="46"/>
        <v>4</v>
      </c>
      <c r="AA117" s="248">
        <f>'Crisis Indicator Data'!Y114</f>
        <v>2</v>
      </c>
      <c r="AB117" s="248">
        <f>'Crisis Indicator Data'!Z114</f>
        <v>3</v>
      </c>
      <c r="AC117" s="248">
        <f>'Crisis Indicator Data'!AA114</f>
        <v>2</v>
      </c>
      <c r="AD117" s="248">
        <f>'Crisis Indicator Data'!AB114</f>
        <v>0</v>
      </c>
      <c r="AE117" s="248">
        <f t="shared" si="47"/>
        <v>3</v>
      </c>
      <c r="AF117" s="248">
        <f>'Crisis Indicator Data'!AC114</f>
        <v>3</v>
      </c>
      <c r="AG117" s="248">
        <f>'Crisis Indicator Data'!AD114</f>
        <v>3</v>
      </c>
      <c r="AH117" s="248">
        <f t="shared" si="48"/>
        <v>5</v>
      </c>
      <c r="AI117" s="248">
        <f>'Crisis Indicator Data'!AE114</f>
        <v>3</v>
      </c>
      <c r="AJ117" s="248">
        <f>'Crisis Indicator Data'!AF114</f>
        <v>1</v>
      </c>
      <c r="AK117" s="248">
        <f>'Crisis Indicator Data'!AG114</f>
        <v>3</v>
      </c>
      <c r="AL117" s="248">
        <f t="shared" si="49"/>
        <v>5</v>
      </c>
      <c r="AM117" s="241">
        <f t="shared" si="50"/>
        <v>4</v>
      </c>
      <c r="AN117" s="241">
        <f t="shared" si="51"/>
        <v>4</v>
      </c>
    </row>
    <row r="118" spans="1:40" ht="13.5" customHeight="1" x14ac:dyDescent="0.25">
      <c r="A118" s="147" t="str">
        <f>'Crisis Indicator Data'!A115</f>
        <v>Southern Africa Regional Food Security Crisis</v>
      </c>
      <c r="B118" s="148">
        <f>'Crisis Indicator Data'!B115</f>
        <v>0</v>
      </c>
      <c r="C118" s="148" t="str">
        <f>'Crisis Indicator Data'!C115</f>
        <v>REG012</v>
      </c>
      <c r="D118" s="148" t="str">
        <f>'Crisis Indicator Data'!D115</f>
        <v>Lesotho,Madagascar,Malawi,Namibia,Eswatini,Zambia,Zimbabwe,Tanzania</v>
      </c>
      <c r="E118" s="149" t="str">
        <f>'Crisis Indicator Data'!E115</f>
        <v>LSO,MDG,MWI,NAM,SWZ,ZMB,ZWE,TZA</v>
      </c>
      <c r="F118" s="241">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2.4</v>
      </c>
      <c r="G118" s="241">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2.2000000000000002</v>
      </c>
      <c r="H118" s="241">
        <f t="shared" si="39"/>
        <v>2.2999999999999998</v>
      </c>
      <c r="I118" s="241">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2.2000000000000002</v>
      </c>
      <c r="J118" s="241">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0.2</v>
      </c>
      <c r="K118" s="241">
        <f t="shared" si="40"/>
        <v>1.2000000000000002</v>
      </c>
      <c r="L118" s="241">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3.6</v>
      </c>
      <c r="M118" s="241">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3</v>
      </c>
      <c r="N118" s="241">
        <f t="shared" si="41"/>
        <v>3.3</v>
      </c>
      <c r="O118" s="241">
        <f t="shared" si="42"/>
        <v>2.2666666666666666</v>
      </c>
      <c r="P118" s="241">
        <f>IF(LEN(E118)&gt;3,VLOOKUP(C118,'Regional Crises'!$B$1:$R$69,12,FALSE),VLOOKUP(E118,'Country Indicator Data'!$B$4:$I$300,8,FALSE))</f>
        <v>0.875</v>
      </c>
      <c r="Q118" s="241">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4.7</v>
      </c>
      <c r="R118" s="241">
        <f t="shared" si="43"/>
        <v>2.7875000000000001</v>
      </c>
      <c r="S118" s="241">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3.3</v>
      </c>
      <c r="T118" s="241">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v>
      </c>
      <c r="U118" s="241">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2.7</v>
      </c>
      <c r="V118" s="241">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2.5</v>
      </c>
      <c r="W118" s="241">
        <f t="shared" si="44"/>
        <v>2.9</v>
      </c>
      <c r="X118" s="241">
        <f t="shared" si="45"/>
        <v>2.7</v>
      </c>
      <c r="Y118" s="248">
        <f>IF('Core Indicators'!FC115="x","x",IF('Core Indicators'!FC115&gt;=5,5,IF('Core Indicators'!FC115&gt;=4,4,IF('Core Indicators'!FC115&gt;=3,3,IF('Core Indicators'!FC115&gt;=2,2,IF('Core Indicators'!FC115&gt;=1,1,0))))))</f>
        <v>4</v>
      </c>
      <c r="Z118" s="241">
        <f t="shared" si="46"/>
        <v>4</v>
      </c>
      <c r="AA118" s="248">
        <f>'Crisis Indicator Data'!Y115</f>
        <v>1</v>
      </c>
      <c r="AB118" s="248">
        <f>'Crisis Indicator Data'!Z115</f>
        <v>1</v>
      </c>
      <c r="AC118" s="248">
        <f>'Crisis Indicator Data'!AA115</f>
        <v>1</v>
      </c>
      <c r="AD118" s="248">
        <f>'Crisis Indicator Data'!AB115</f>
        <v>0</v>
      </c>
      <c r="AE118" s="248">
        <f t="shared" si="47"/>
        <v>2</v>
      </c>
      <c r="AF118" s="248">
        <f>'Crisis Indicator Data'!AC115</f>
        <v>0</v>
      </c>
      <c r="AG118" s="248">
        <f>'Crisis Indicator Data'!AD115</f>
        <v>1</v>
      </c>
      <c r="AH118" s="248">
        <f t="shared" si="48"/>
        <v>1</v>
      </c>
      <c r="AI118" s="248">
        <f>'Crisis Indicator Data'!AE115</f>
        <v>2</v>
      </c>
      <c r="AJ118" s="248">
        <f>'Crisis Indicator Data'!AF115</f>
        <v>1</v>
      </c>
      <c r="AK118" s="248">
        <f>'Crisis Indicator Data'!AG115</f>
        <v>2</v>
      </c>
      <c r="AL118" s="248">
        <f t="shared" si="49"/>
        <v>4</v>
      </c>
      <c r="AM118" s="241">
        <f t="shared" si="50"/>
        <v>2</v>
      </c>
      <c r="AN118" s="241">
        <f t="shared" si="51"/>
        <v>3</v>
      </c>
    </row>
    <row r="119" spans="1:40" ht="13.5" customHeight="1" x14ac:dyDescent="0.25">
      <c r="A119" s="147" t="str">
        <f>'Crisis Indicator Data'!A116</f>
        <v>Nagorno-Karabakh Conflict</v>
      </c>
      <c r="B119" s="148">
        <f>'Crisis Indicator Data'!B116</f>
        <v>0</v>
      </c>
      <c r="C119" s="148" t="str">
        <f>'Crisis Indicator Data'!C116</f>
        <v>REG013</v>
      </c>
      <c r="D119" s="148" t="str">
        <f>'Crisis Indicator Data'!D116</f>
        <v>Armenia,Azerbaijan</v>
      </c>
      <c r="E119" s="149" t="str">
        <f>'Crisis Indicator Data'!E116</f>
        <v>ARM,AZE</v>
      </c>
      <c r="F119" s="241">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3.2</v>
      </c>
      <c r="G119" s="241">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2.4</v>
      </c>
      <c r="H119" s="241">
        <f t="shared" si="39"/>
        <v>2.8</v>
      </c>
      <c r="I119" s="241">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0.5</v>
      </c>
      <c r="J119" s="241">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0.4</v>
      </c>
      <c r="K119" s="241">
        <f t="shared" si="40"/>
        <v>0.45</v>
      </c>
      <c r="L119" s="241">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1.9</v>
      </c>
      <c r="M119" s="241">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0.4</v>
      </c>
      <c r="N119" s="241">
        <f t="shared" si="41"/>
        <v>1.1499999999999999</v>
      </c>
      <c r="O119" s="241">
        <f t="shared" si="42"/>
        <v>1.4666666666666668</v>
      </c>
      <c r="P119" s="241">
        <f>IF(LEN(E119)&gt;3,VLOOKUP(C119,'Regional Crises'!$B$1:$R$69,12,FALSE),VLOOKUP(E119,'Country Indicator Data'!$B$4:$I$300,8,FALSE))</f>
        <v>3</v>
      </c>
      <c r="Q119" s="241">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1.6</v>
      </c>
      <c r="R119" s="241">
        <f t="shared" si="43"/>
        <v>2.2999999999999998</v>
      </c>
      <c r="S119" s="241">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3.2</v>
      </c>
      <c r="T119" s="241">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2.9</v>
      </c>
      <c r="U119" s="241">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2.8</v>
      </c>
      <c r="V119" s="241">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3.4</v>
      </c>
      <c r="W119" s="241">
        <f t="shared" si="44"/>
        <v>3.1</v>
      </c>
      <c r="X119" s="241">
        <f t="shared" si="45"/>
        <v>2.2999999999999998</v>
      </c>
      <c r="Y119" s="248">
        <f>IF('Core Indicators'!FC116="x","x",IF('Core Indicators'!FC116&gt;=5,5,IF('Core Indicators'!FC116&gt;=4,4,IF('Core Indicators'!FC116&gt;=3,3,IF('Core Indicators'!FC116&gt;=2,2,IF('Core Indicators'!FC116&gt;=1,1,0))))))</f>
        <v>2</v>
      </c>
      <c r="Z119" s="241">
        <f t="shared" si="46"/>
        <v>2</v>
      </c>
      <c r="AA119" s="248">
        <f>'Crisis Indicator Data'!Y116</f>
        <v>1</v>
      </c>
      <c r="AB119" s="248">
        <f>'Crisis Indicator Data'!Z116</f>
        <v>0</v>
      </c>
      <c r="AC119" s="248">
        <f>'Crisis Indicator Data'!AA116</f>
        <v>1</v>
      </c>
      <c r="AD119" s="248">
        <f>'Crisis Indicator Data'!AB116</f>
        <v>0</v>
      </c>
      <c r="AE119" s="248">
        <f t="shared" si="47"/>
        <v>2</v>
      </c>
      <c r="AF119" s="248">
        <f>'Crisis Indicator Data'!AC116</f>
        <v>0</v>
      </c>
      <c r="AG119" s="248">
        <f>'Crisis Indicator Data'!AD116</f>
        <v>0</v>
      </c>
      <c r="AH119" s="248">
        <f t="shared" si="48"/>
        <v>0</v>
      </c>
      <c r="AI119" s="248">
        <f>'Crisis Indicator Data'!AE116</f>
        <v>0</v>
      </c>
      <c r="AJ119" s="248">
        <f>'Crisis Indicator Data'!AF116</f>
        <v>2</v>
      </c>
      <c r="AK119" s="248">
        <f>'Crisis Indicator Data'!AG116</f>
        <v>0</v>
      </c>
      <c r="AL119" s="248">
        <f t="shared" si="49"/>
        <v>2</v>
      </c>
      <c r="AM119" s="241">
        <f t="shared" si="50"/>
        <v>1</v>
      </c>
      <c r="AN119" s="241">
        <f t="shared" si="51"/>
        <v>1.5</v>
      </c>
    </row>
    <row r="120" spans="1:40" ht="13.5" customHeight="1" x14ac:dyDescent="0.25">
      <c r="A120" s="147" t="str">
        <f>'Crisis Indicator Data'!A117</f>
        <v>Eastern Africa Regional Drought Crisis</v>
      </c>
      <c r="B120" s="148" t="str">
        <f>'Crisis Indicator Data'!B117</f>
        <v>Drought</v>
      </c>
      <c r="C120" s="148" t="str">
        <f>'Crisis Indicator Data'!C117</f>
        <v>REG014</v>
      </c>
      <c r="D120" s="148" t="str">
        <f>'Crisis Indicator Data'!D117</f>
        <v>Ethiopia,Somalia,Kenya</v>
      </c>
      <c r="E120" s="149" t="str">
        <f>'Crisis Indicator Data'!E117</f>
        <v>ETH,SOM,KEN</v>
      </c>
      <c r="F120" s="241">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3.8</v>
      </c>
      <c r="G120" s="241">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3.3</v>
      </c>
      <c r="H120" s="241">
        <f t="shared" si="39"/>
        <v>3.55</v>
      </c>
      <c r="I120" s="241">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2.7</v>
      </c>
      <c r="J120" s="241">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1.2</v>
      </c>
      <c r="K120" s="241">
        <f t="shared" si="40"/>
        <v>1.9500000000000002</v>
      </c>
      <c r="L120" s="241">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3.5</v>
      </c>
      <c r="M120" s="241">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1.6</v>
      </c>
      <c r="N120" s="241">
        <f t="shared" si="41"/>
        <v>2.5499999999999998</v>
      </c>
      <c r="O120" s="241">
        <f t="shared" si="42"/>
        <v>2.6833333333333336</v>
      </c>
      <c r="P120" s="241">
        <f>IF(LEN(E120)&gt;3,VLOOKUP(C120,'Regional Crises'!$B$1:$R$69,12,FALSE),VLOOKUP(E120,'Country Indicator Data'!$B$4:$I$300,8,FALSE))</f>
        <v>5</v>
      </c>
      <c r="Q120" s="241">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5</v>
      </c>
      <c r="R120" s="241">
        <f t="shared" si="43"/>
        <v>5</v>
      </c>
      <c r="S120" s="241">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3.8</v>
      </c>
      <c r="T120" s="241">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3.6</v>
      </c>
      <c r="U120" s="241">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3.4</v>
      </c>
      <c r="V120" s="241">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3.7</v>
      </c>
      <c r="W120" s="241">
        <f t="shared" si="44"/>
        <v>3.6</v>
      </c>
      <c r="X120" s="241">
        <f t="shared" si="45"/>
        <v>3.8</v>
      </c>
      <c r="Y120" s="248">
        <f>IF('Core Indicators'!FC117="x","x",IF('Core Indicators'!FC117&gt;=5,5,IF('Core Indicators'!FC117&gt;=4,4,IF('Core Indicators'!FC117&gt;=3,3,IF('Core Indicators'!FC117&gt;=2,2,IF('Core Indicators'!FC117&gt;=1,1,0))))))</f>
        <v>5</v>
      </c>
      <c r="Z120" s="241">
        <f t="shared" si="46"/>
        <v>5</v>
      </c>
      <c r="AA120" s="248">
        <f>'Crisis Indicator Data'!Y117</f>
        <v>2</v>
      </c>
      <c r="AB120" s="248">
        <f>'Crisis Indicator Data'!Z117</f>
        <v>3</v>
      </c>
      <c r="AC120" s="248">
        <f>'Crisis Indicator Data'!AA117</f>
        <v>3</v>
      </c>
      <c r="AD120" s="248">
        <f>'Crisis Indicator Data'!AB117</f>
        <v>3</v>
      </c>
      <c r="AE120" s="248">
        <f t="shared" si="47"/>
        <v>5</v>
      </c>
      <c r="AF120" s="248">
        <f>'Crisis Indicator Data'!AC117</f>
        <v>2</v>
      </c>
      <c r="AG120" s="248">
        <f>'Crisis Indicator Data'!AD117</f>
        <v>3</v>
      </c>
      <c r="AH120" s="248">
        <f t="shared" si="48"/>
        <v>5</v>
      </c>
      <c r="AI120" s="248">
        <f>'Crisis Indicator Data'!AE117</f>
        <v>3</v>
      </c>
      <c r="AJ120" s="248">
        <f>'Crisis Indicator Data'!AF117</f>
        <v>3</v>
      </c>
      <c r="AK120" s="248">
        <f>'Crisis Indicator Data'!AG117</f>
        <v>3</v>
      </c>
      <c r="AL120" s="248">
        <f t="shared" si="49"/>
        <v>5</v>
      </c>
      <c r="AM120" s="241">
        <f t="shared" si="50"/>
        <v>5</v>
      </c>
      <c r="AN120" s="241">
        <f t="shared" si="51"/>
        <v>5</v>
      </c>
    </row>
    <row r="121" spans="1:40" ht="13.5" customHeight="1" x14ac:dyDescent="0.25">
      <c r="A121" s="147" t="str">
        <f>'Crisis Indicator Data'!A118</f>
        <v>Displacement from Ukraine conflict in Romania</v>
      </c>
      <c r="B121" s="148" t="str">
        <f>'Crisis Indicator Data'!B118</f>
        <v>Conflict,Displacement</v>
      </c>
      <c r="C121" s="148" t="str">
        <f>'Crisis Indicator Data'!C118</f>
        <v>ROU002</v>
      </c>
      <c r="D121" s="148" t="str">
        <f>'Crisis Indicator Data'!D118</f>
        <v>Romania</v>
      </c>
      <c r="E121" s="149" t="str">
        <f>'Crisis Indicator Data'!E118</f>
        <v>ROU</v>
      </c>
      <c r="F121" s="241">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2.1</v>
      </c>
      <c r="G121" s="241">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1.2</v>
      </c>
      <c r="H121" s="241">
        <f t="shared" si="39"/>
        <v>1.65</v>
      </c>
      <c r="I121" s="241">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1.5</v>
      </c>
      <c r="J121" s="241">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0.3</v>
      </c>
      <c r="K121" s="241">
        <f t="shared" si="40"/>
        <v>0.9</v>
      </c>
      <c r="L121" s="241">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2.1</v>
      </c>
      <c r="M121" s="241">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1.4</v>
      </c>
      <c r="N121" s="241">
        <f t="shared" si="41"/>
        <v>1.75</v>
      </c>
      <c r="O121" s="241">
        <f t="shared" si="42"/>
        <v>1.4333333333333333</v>
      </c>
      <c r="P121" s="241">
        <f>IF(LEN(E121)&gt;3,VLOOKUP(C121,'Regional Crises'!$B$1:$R$69,12,FALSE),VLOOKUP(E121,'Country Indicator Data'!$B$4:$I$300,8,FALSE))</f>
        <v>1</v>
      </c>
      <c r="Q121" s="241">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0</v>
      </c>
      <c r="R121" s="241">
        <f t="shared" si="43"/>
        <v>0.5</v>
      </c>
      <c r="S121" s="241">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2.8</v>
      </c>
      <c r="T121" s="241">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2.1</v>
      </c>
      <c r="U121" s="241">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1.6</v>
      </c>
      <c r="V121" s="241">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0.9</v>
      </c>
      <c r="W121" s="241">
        <f t="shared" si="44"/>
        <v>1.9</v>
      </c>
      <c r="X121" s="241">
        <f t="shared" si="45"/>
        <v>1.3</v>
      </c>
      <c r="Y121" s="248">
        <f>IF('Core Indicators'!FC118="x","x",IF('Core Indicators'!FC118&gt;=5,5,IF('Core Indicators'!FC118&gt;=4,4,IF('Core Indicators'!FC118&gt;=3,3,IF('Core Indicators'!FC118&gt;=2,2,IF('Core Indicators'!FC118&gt;=1,1,0))))))</f>
        <v>2</v>
      </c>
      <c r="Z121" s="241">
        <f t="shared" si="46"/>
        <v>2</v>
      </c>
      <c r="AA121" s="248">
        <f>'Crisis Indicator Data'!Y118</f>
        <v>0</v>
      </c>
      <c r="AB121" s="248">
        <f>'Crisis Indicator Data'!Z118</f>
        <v>0</v>
      </c>
      <c r="AC121" s="248">
        <f>'Crisis Indicator Data'!AA118</f>
        <v>0</v>
      </c>
      <c r="AD121" s="248">
        <f>'Crisis Indicator Data'!AB118</f>
        <v>0</v>
      </c>
      <c r="AE121" s="248">
        <f t="shared" si="47"/>
        <v>0</v>
      </c>
      <c r="AF121" s="248">
        <f>'Crisis Indicator Data'!AC118</f>
        <v>0</v>
      </c>
      <c r="AG121" s="248">
        <f>'Crisis Indicator Data'!AD118</f>
        <v>0</v>
      </c>
      <c r="AH121" s="248">
        <f t="shared" si="48"/>
        <v>0</v>
      </c>
      <c r="AI121" s="248">
        <f>'Crisis Indicator Data'!AE118</f>
        <v>0</v>
      </c>
      <c r="AJ121" s="248">
        <f>'Crisis Indicator Data'!AF118</f>
        <v>0</v>
      </c>
      <c r="AK121" s="248">
        <f>'Crisis Indicator Data'!AG118</f>
        <v>0</v>
      </c>
      <c r="AL121" s="248">
        <f t="shared" si="49"/>
        <v>0</v>
      </c>
      <c r="AM121" s="241">
        <f t="shared" si="50"/>
        <v>0</v>
      </c>
      <c r="AN121" s="241">
        <f t="shared" si="51"/>
        <v>1</v>
      </c>
    </row>
    <row r="122" spans="1:40" ht="13.5" customHeight="1" x14ac:dyDescent="0.25">
      <c r="A122" s="147" t="str">
        <f>'Crisis Indicator Data'!A119</f>
        <v>Burundi and DRC refugees in Rwanda</v>
      </c>
      <c r="B122" s="148" t="str">
        <f>'Crisis Indicator Data'!B119</f>
        <v>Displacement</v>
      </c>
      <c r="C122" s="148" t="str">
        <f>'Crisis Indicator Data'!C119</f>
        <v>RWA002</v>
      </c>
      <c r="D122" s="148" t="str">
        <f>'Crisis Indicator Data'!D119</f>
        <v>Rwanda</v>
      </c>
      <c r="E122" s="149" t="str">
        <f>'Crisis Indicator Data'!E119</f>
        <v>RWA</v>
      </c>
      <c r="F122" s="241">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3.2</v>
      </c>
      <c r="G122" s="241">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3</v>
      </c>
      <c r="H122" s="241">
        <f t="shared" si="39"/>
        <v>3.1</v>
      </c>
      <c r="I122" s="241">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1.4</v>
      </c>
      <c r="J122" s="241">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5</v>
      </c>
      <c r="K122" s="241">
        <f t="shared" si="40"/>
        <v>3.2</v>
      </c>
      <c r="L122" s="241">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2.7</v>
      </c>
      <c r="M122" s="241">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2.2999999999999998</v>
      </c>
      <c r="N122" s="241">
        <f t="shared" si="41"/>
        <v>2.5</v>
      </c>
      <c r="O122" s="241">
        <f t="shared" si="42"/>
        <v>2.9333333333333336</v>
      </c>
      <c r="P122" s="241">
        <f>IF(LEN(E122)&gt;3,VLOOKUP(C122,'Regional Crises'!$B$1:$R$69,12,FALSE),VLOOKUP(E122,'Country Indicator Data'!$B$4:$I$300,8,FALSE))</f>
        <v>3</v>
      </c>
      <c r="Q122" s="241" t="str">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x</v>
      </c>
      <c r="R122" s="241">
        <f t="shared" si="43"/>
        <v>3</v>
      </c>
      <c r="S122" s="241">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2.4</v>
      </c>
      <c r="T122" s="241">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2.4</v>
      </c>
      <c r="U122" s="241">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3.1</v>
      </c>
      <c r="V122" s="241">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3.9</v>
      </c>
      <c r="W122" s="241">
        <f t="shared" si="44"/>
        <v>3</v>
      </c>
      <c r="X122" s="241">
        <f t="shared" si="45"/>
        <v>3</v>
      </c>
      <c r="Y122" s="248">
        <f>IF('Core Indicators'!FC119="x","x",IF('Core Indicators'!FC119&gt;=5,5,IF('Core Indicators'!FC119&gt;=4,4,IF('Core Indicators'!FC119&gt;=3,3,IF('Core Indicators'!FC119&gt;=2,2,IF('Core Indicators'!FC119&gt;=1,1,0))))))</f>
        <v>2</v>
      </c>
      <c r="Z122" s="241">
        <f t="shared" si="46"/>
        <v>2</v>
      </c>
      <c r="AA122" s="248">
        <f>'Crisis Indicator Data'!Y119</f>
        <v>1</v>
      </c>
      <c r="AB122" s="248">
        <f>'Crisis Indicator Data'!Z119</f>
        <v>0</v>
      </c>
      <c r="AC122" s="248">
        <f>'Crisis Indicator Data'!AA119</f>
        <v>1</v>
      </c>
      <c r="AD122" s="248">
        <f>'Crisis Indicator Data'!AB119</f>
        <v>0</v>
      </c>
      <c r="AE122" s="248">
        <f t="shared" si="47"/>
        <v>2</v>
      </c>
      <c r="AF122" s="248">
        <f>'Crisis Indicator Data'!AC119</f>
        <v>0</v>
      </c>
      <c r="AG122" s="248">
        <f>'Crisis Indicator Data'!AD119</f>
        <v>0</v>
      </c>
      <c r="AH122" s="248">
        <f t="shared" si="48"/>
        <v>0</v>
      </c>
      <c r="AI122" s="248">
        <f>'Crisis Indicator Data'!AE119</f>
        <v>0</v>
      </c>
      <c r="AJ122" s="248">
        <f>'Crisis Indicator Data'!AF119</f>
        <v>0</v>
      </c>
      <c r="AK122" s="248">
        <f>'Crisis Indicator Data'!AG119</f>
        <v>0</v>
      </c>
      <c r="AL122" s="248">
        <f t="shared" si="49"/>
        <v>0</v>
      </c>
      <c r="AM122" s="241">
        <f t="shared" si="50"/>
        <v>1</v>
      </c>
      <c r="AN122" s="241">
        <f t="shared" si="51"/>
        <v>1.5</v>
      </c>
    </row>
    <row r="123" spans="1:40" ht="13.5" customHeight="1" x14ac:dyDescent="0.25">
      <c r="A123" s="147" t="str">
        <f>'Crisis Indicator Data'!A120</f>
        <v>Complex crisis in Sudan</v>
      </c>
      <c r="B123" s="148" t="str">
        <f>'Crisis Indicator Data'!B120</f>
        <v>Displacement,Violence,Floods</v>
      </c>
      <c r="C123" s="148" t="str">
        <f>'Crisis Indicator Data'!C120</f>
        <v>SDN001</v>
      </c>
      <c r="D123" s="148" t="str">
        <f>'Crisis Indicator Data'!D120</f>
        <v>Sudan</v>
      </c>
      <c r="E123" s="149" t="str">
        <f>'Crisis Indicator Data'!E120</f>
        <v>SDN</v>
      </c>
      <c r="F123" s="241">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3.6</v>
      </c>
      <c r="G123" s="241">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4</v>
      </c>
      <c r="H123" s="241">
        <f t="shared" si="39"/>
        <v>3.8</v>
      </c>
      <c r="I123" s="241">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4</v>
      </c>
      <c r="J123" s="241">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5</v>
      </c>
      <c r="K123" s="241">
        <f t="shared" si="40"/>
        <v>4.5</v>
      </c>
      <c r="L123" s="241">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3.7</v>
      </c>
      <c r="M123" s="241">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1.2</v>
      </c>
      <c r="N123" s="241">
        <f t="shared" si="41"/>
        <v>2.4500000000000002</v>
      </c>
      <c r="O123" s="241">
        <f t="shared" si="42"/>
        <v>3.5833333333333335</v>
      </c>
      <c r="P123" s="241">
        <f>IF(LEN(E123)&gt;3,VLOOKUP(C123,'Regional Crises'!$B$1:$R$69,12,FALSE),VLOOKUP(E123,'Country Indicator Data'!$B$4:$I$300,8,FALSE))</f>
        <v>5</v>
      </c>
      <c r="Q123" s="241">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4.5999999999999996</v>
      </c>
      <c r="R123" s="241">
        <f t="shared" si="43"/>
        <v>4.8</v>
      </c>
      <c r="S123" s="241">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4.2</v>
      </c>
      <c r="T123" s="241">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3.6</v>
      </c>
      <c r="U123" s="241">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4.5</v>
      </c>
      <c r="V123" s="241">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4.4000000000000004</v>
      </c>
      <c r="W123" s="241">
        <f t="shared" si="44"/>
        <v>4.2</v>
      </c>
      <c r="X123" s="241">
        <f t="shared" si="45"/>
        <v>4.2</v>
      </c>
      <c r="Y123" s="248">
        <f>IF('Core Indicators'!FC120="x","x",IF('Core Indicators'!FC120&gt;=5,5,IF('Core Indicators'!FC120&gt;=4,4,IF('Core Indicators'!FC120&gt;=3,3,IF('Core Indicators'!FC120&gt;=2,2,IF('Core Indicators'!FC120&gt;=1,1,0))))))</f>
        <v>5</v>
      </c>
      <c r="Z123" s="241">
        <f t="shared" si="46"/>
        <v>5</v>
      </c>
      <c r="AA123" s="248">
        <f>'Crisis Indicator Data'!Y120</f>
        <v>2</v>
      </c>
      <c r="AB123" s="248">
        <f>'Crisis Indicator Data'!Z120</f>
        <v>1</v>
      </c>
      <c r="AC123" s="248">
        <f>'Crisis Indicator Data'!AA120</f>
        <v>1</v>
      </c>
      <c r="AD123" s="248">
        <f>'Crisis Indicator Data'!AB120</f>
        <v>0</v>
      </c>
      <c r="AE123" s="248">
        <f t="shared" si="47"/>
        <v>2</v>
      </c>
      <c r="AF123" s="248">
        <f>'Crisis Indicator Data'!AC120</f>
        <v>2</v>
      </c>
      <c r="AG123" s="248">
        <f>'Crisis Indicator Data'!AD120</f>
        <v>1</v>
      </c>
      <c r="AH123" s="248">
        <f t="shared" si="48"/>
        <v>3</v>
      </c>
      <c r="AI123" s="248">
        <f>'Crisis Indicator Data'!AE120</f>
        <v>3</v>
      </c>
      <c r="AJ123" s="248">
        <f>'Crisis Indicator Data'!AF120</f>
        <v>1</v>
      </c>
      <c r="AK123" s="248">
        <f>'Crisis Indicator Data'!AG120</f>
        <v>3</v>
      </c>
      <c r="AL123" s="248">
        <f t="shared" si="49"/>
        <v>5</v>
      </c>
      <c r="AM123" s="241">
        <f t="shared" si="50"/>
        <v>3</v>
      </c>
      <c r="AN123" s="241">
        <f t="shared" si="51"/>
        <v>4</v>
      </c>
    </row>
    <row r="124" spans="1:40" ht="13.5" customHeight="1" x14ac:dyDescent="0.25">
      <c r="A124" s="147" t="str">
        <f>'Crisis Indicator Data'!A121</f>
        <v>Refugees in Sudan</v>
      </c>
      <c r="B124" s="148" t="str">
        <f>'Crisis Indicator Data'!B121</f>
        <v>Displacement</v>
      </c>
      <c r="C124" s="148" t="str">
        <f>'Crisis Indicator Data'!C121</f>
        <v>SDN005</v>
      </c>
      <c r="D124" s="148" t="str">
        <f>'Crisis Indicator Data'!D121</f>
        <v>Sudan</v>
      </c>
      <c r="E124" s="149" t="str">
        <f>'Crisis Indicator Data'!E121</f>
        <v>SDN</v>
      </c>
      <c r="F124" s="241">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3.6</v>
      </c>
      <c r="G124" s="241">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4</v>
      </c>
      <c r="H124" s="241">
        <f t="shared" si="39"/>
        <v>3.8</v>
      </c>
      <c r="I124" s="241">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4</v>
      </c>
      <c r="J124" s="241">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5</v>
      </c>
      <c r="K124" s="241">
        <f t="shared" si="40"/>
        <v>4.5</v>
      </c>
      <c r="L124" s="241">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3.7</v>
      </c>
      <c r="M124" s="241">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1.2</v>
      </c>
      <c r="N124" s="241">
        <f t="shared" si="41"/>
        <v>2.4500000000000002</v>
      </c>
      <c r="O124" s="241">
        <f t="shared" si="42"/>
        <v>3.5833333333333335</v>
      </c>
      <c r="P124" s="241">
        <f>IF(LEN(E124)&gt;3,VLOOKUP(C124,'Regional Crises'!$B$1:$R$69,12,FALSE),VLOOKUP(E124,'Country Indicator Data'!$B$4:$I$300,8,FALSE))</f>
        <v>5</v>
      </c>
      <c r="Q124" s="241">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4.5999999999999996</v>
      </c>
      <c r="R124" s="241">
        <f t="shared" si="43"/>
        <v>4.8</v>
      </c>
      <c r="S124" s="241">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4.2</v>
      </c>
      <c r="T124" s="241">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3.6</v>
      </c>
      <c r="U124" s="241">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4.5</v>
      </c>
      <c r="V124" s="241">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4.4000000000000004</v>
      </c>
      <c r="W124" s="241">
        <f t="shared" si="44"/>
        <v>4.2</v>
      </c>
      <c r="X124" s="241">
        <f t="shared" si="45"/>
        <v>4.2</v>
      </c>
      <c r="Y124" s="248">
        <f>IF('Core Indicators'!FC121="x","x",IF('Core Indicators'!FC121&gt;=5,5,IF('Core Indicators'!FC121&gt;=4,4,IF('Core Indicators'!FC121&gt;=3,3,IF('Core Indicators'!FC121&gt;=2,2,IF('Core Indicators'!FC121&gt;=1,1,0))))))</f>
        <v>2</v>
      </c>
      <c r="Z124" s="241">
        <f t="shared" si="46"/>
        <v>2</v>
      </c>
      <c r="AA124" s="248">
        <f>'Crisis Indicator Data'!Y121</f>
        <v>2</v>
      </c>
      <c r="AB124" s="248">
        <f>'Crisis Indicator Data'!Z121</f>
        <v>1</v>
      </c>
      <c r="AC124" s="248">
        <f>'Crisis Indicator Data'!AA121</f>
        <v>1</v>
      </c>
      <c r="AD124" s="248">
        <f>'Crisis Indicator Data'!AB121</f>
        <v>0</v>
      </c>
      <c r="AE124" s="248">
        <f t="shared" si="47"/>
        <v>2</v>
      </c>
      <c r="AF124" s="248">
        <f>'Crisis Indicator Data'!AC121</f>
        <v>0</v>
      </c>
      <c r="AG124" s="248">
        <f>'Crisis Indicator Data'!AD121</f>
        <v>1</v>
      </c>
      <c r="AH124" s="248">
        <f t="shared" si="48"/>
        <v>1</v>
      </c>
      <c r="AI124" s="248">
        <f>'Crisis Indicator Data'!AE121</f>
        <v>3</v>
      </c>
      <c r="AJ124" s="248">
        <f>'Crisis Indicator Data'!AF121</f>
        <v>1</v>
      </c>
      <c r="AK124" s="248">
        <f>'Crisis Indicator Data'!AG121</f>
        <v>2</v>
      </c>
      <c r="AL124" s="248">
        <f t="shared" si="49"/>
        <v>4</v>
      </c>
      <c r="AM124" s="241">
        <f t="shared" si="50"/>
        <v>2</v>
      </c>
      <c r="AN124" s="241">
        <f t="shared" si="51"/>
        <v>2</v>
      </c>
    </row>
    <row r="125" spans="1:40" ht="13.5" customHeight="1" x14ac:dyDescent="0.25">
      <c r="A125" s="147" t="str">
        <f>'Crisis Indicator Data'!A122</f>
        <v xml:space="preserve">Floods in Sudan </v>
      </c>
      <c r="B125" s="148" t="str">
        <f>'Crisis Indicator Data'!B122</f>
        <v>Floods</v>
      </c>
      <c r="C125" s="148" t="str">
        <f>'Crisis Indicator Data'!C122</f>
        <v>SDN006</v>
      </c>
      <c r="D125" s="148" t="str">
        <f>'Crisis Indicator Data'!D122</f>
        <v>Sudan</v>
      </c>
      <c r="E125" s="149" t="str">
        <f>'Crisis Indicator Data'!E122</f>
        <v>SDN</v>
      </c>
      <c r="F125" s="241">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3.6</v>
      </c>
      <c r="G125" s="241">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4</v>
      </c>
      <c r="H125" s="241">
        <f t="shared" si="39"/>
        <v>3.8</v>
      </c>
      <c r="I125" s="241">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4</v>
      </c>
      <c r="J125" s="241">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5</v>
      </c>
      <c r="K125" s="241">
        <f t="shared" si="40"/>
        <v>4.5</v>
      </c>
      <c r="L125" s="241">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3.7</v>
      </c>
      <c r="M125" s="241">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1.2</v>
      </c>
      <c r="N125" s="241">
        <f t="shared" si="41"/>
        <v>2.4500000000000002</v>
      </c>
      <c r="O125" s="241">
        <f t="shared" si="42"/>
        <v>3.5833333333333335</v>
      </c>
      <c r="P125" s="241">
        <f>IF(LEN(E125)&gt;3,VLOOKUP(C125,'Regional Crises'!$B$1:$R$69,12,FALSE),VLOOKUP(E125,'Country Indicator Data'!$B$4:$I$300,8,FALSE))</f>
        <v>5</v>
      </c>
      <c r="Q125" s="241">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4.5999999999999996</v>
      </c>
      <c r="R125" s="241">
        <f t="shared" si="43"/>
        <v>4.8</v>
      </c>
      <c r="S125" s="241">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4.2</v>
      </c>
      <c r="T125" s="241">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3.6</v>
      </c>
      <c r="U125" s="241">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4.5</v>
      </c>
      <c r="V125" s="241">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4.4000000000000004</v>
      </c>
      <c r="W125" s="241">
        <f t="shared" si="44"/>
        <v>4.2</v>
      </c>
      <c r="X125" s="241">
        <f t="shared" si="45"/>
        <v>4.2</v>
      </c>
      <c r="Y125" s="248">
        <f>IF('Core Indicators'!FC122="x","x",IF('Core Indicators'!FC122&gt;=5,5,IF('Core Indicators'!FC122&gt;=4,4,IF('Core Indicators'!FC122&gt;=3,3,IF('Core Indicators'!FC122&gt;=2,2,IF('Core Indicators'!FC122&gt;=1,1,0))))))</f>
        <v>5</v>
      </c>
      <c r="Z125" s="241">
        <f t="shared" si="46"/>
        <v>5</v>
      </c>
      <c r="AA125" s="248">
        <f>'Crisis Indicator Data'!Y122</f>
        <v>2</v>
      </c>
      <c r="AB125" s="248">
        <f>'Crisis Indicator Data'!Z122</f>
        <v>0</v>
      </c>
      <c r="AC125" s="248">
        <f>'Crisis Indicator Data'!AA122</f>
        <v>1</v>
      </c>
      <c r="AD125" s="248">
        <f>'Crisis Indicator Data'!AB122</f>
        <v>0</v>
      </c>
      <c r="AE125" s="248">
        <f t="shared" si="47"/>
        <v>2</v>
      </c>
      <c r="AF125" s="248">
        <f>'Crisis Indicator Data'!AC122</f>
        <v>0</v>
      </c>
      <c r="AG125" s="248">
        <f>'Crisis Indicator Data'!AD122</f>
        <v>1</v>
      </c>
      <c r="AH125" s="248">
        <f t="shared" si="48"/>
        <v>1</v>
      </c>
      <c r="AI125" s="248">
        <f>'Crisis Indicator Data'!AE122</f>
        <v>3</v>
      </c>
      <c r="AJ125" s="248">
        <f>'Crisis Indicator Data'!AF122</f>
        <v>1</v>
      </c>
      <c r="AK125" s="248">
        <f>'Crisis Indicator Data'!AG122</f>
        <v>2</v>
      </c>
      <c r="AL125" s="248">
        <f t="shared" si="49"/>
        <v>4</v>
      </c>
      <c r="AM125" s="241">
        <f t="shared" si="50"/>
        <v>2</v>
      </c>
      <c r="AN125" s="241">
        <f t="shared" si="51"/>
        <v>3.5</v>
      </c>
    </row>
    <row r="126" spans="1:40" ht="13.5" customHeight="1" x14ac:dyDescent="0.25">
      <c r="A126" s="147" t="str">
        <f>'Crisis Indicator Data'!A123</f>
        <v>Violence in Darfur and Kordofan regions</v>
      </c>
      <c r="B126" s="148" t="str">
        <f>'Crisis Indicator Data'!B123</f>
        <v>Violence</v>
      </c>
      <c r="C126" s="148" t="str">
        <f>'Crisis Indicator Data'!C123</f>
        <v>SDN008</v>
      </c>
      <c r="D126" s="148" t="str">
        <f>'Crisis Indicator Data'!D123</f>
        <v>Sudan</v>
      </c>
      <c r="E126" s="149" t="str">
        <f>'Crisis Indicator Data'!E123</f>
        <v>SDN</v>
      </c>
      <c r="F126" s="241">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3.6</v>
      </c>
      <c r="G126" s="241">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4</v>
      </c>
      <c r="H126" s="241">
        <f t="shared" si="39"/>
        <v>3.8</v>
      </c>
      <c r="I126" s="241">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4</v>
      </c>
      <c r="J126" s="241">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5</v>
      </c>
      <c r="K126" s="241">
        <f t="shared" si="40"/>
        <v>4.5</v>
      </c>
      <c r="L126" s="241">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3.7</v>
      </c>
      <c r="M126" s="241">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1.2</v>
      </c>
      <c r="N126" s="241">
        <f t="shared" si="41"/>
        <v>2.4500000000000002</v>
      </c>
      <c r="O126" s="241">
        <f t="shared" si="42"/>
        <v>3.5833333333333335</v>
      </c>
      <c r="P126" s="241">
        <f>IF(LEN(E126)&gt;3,VLOOKUP(C126,'Regional Crises'!$B$1:$R$69,12,FALSE),VLOOKUP(E126,'Country Indicator Data'!$B$4:$I$300,8,FALSE))</f>
        <v>5</v>
      </c>
      <c r="Q126" s="241">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4.5999999999999996</v>
      </c>
      <c r="R126" s="241">
        <f t="shared" si="43"/>
        <v>4.8</v>
      </c>
      <c r="S126" s="241">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4.2</v>
      </c>
      <c r="T126" s="241">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3.6</v>
      </c>
      <c r="U126" s="241">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4.5</v>
      </c>
      <c r="V126" s="241">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4.4000000000000004</v>
      </c>
      <c r="W126" s="241">
        <f t="shared" si="44"/>
        <v>4.2</v>
      </c>
      <c r="X126" s="241">
        <f t="shared" si="45"/>
        <v>4.2</v>
      </c>
      <c r="Y126" s="248">
        <f>IF('Core Indicators'!FC123="x","x",IF('Core Indicators'!FC123&gt;=5,5,IF('Core Indicators'!FC123&gt;=4,4,IF('Core Indicators'!FC123&gt;=3,3,IF('Core Indicators'!FC123&gt;=2,2,IF('Core Indicators'!FC123&gt;=1,1,0))))))</f>
        <v>2</v>
      </c>
      <c r="Z126" s="241">
        <f t="shared" si="46"/>
        <v>2</v>
      </c>
      <c r="AA126" s="248">
        <f>'Crisis Indicator Data'!Y123</f>
        <v>2</v>
      </c>
      <c r="AB126" s="248">
        <f>'Crisis Indicator Data'!Z123</f>
        <v>1</v>
      </c>
      <c r="AC126" s="248">
        <f>'Crisis Indicator Data'!AA123</f>
        <v>1</v>
      </c>
      <c r="AD126" s="248">
        <f>'Crisis Indicator Data'!AB123</f>
        <v>0</v>
      </c>
      <c r="AE126" s="248">
        <f t="shared" si="47"/>
        <v>2</v>
      </c>
      <c r="AF126" s="248">
        <f>'Crisis Indicator Data'!AC123</f>
        <v>2</v>
      </c>
      <c r="AG126" s="248">
        <f>'Crisis Indicator Data'!AD123</f>
        <v>1</v>
      </c>
      <c r="AH126" s="248">
        <f t="shared" si="48"/>
        <v>3</v>
      </c>
      <c r="AI126" s="248">
        <f>'Crisis Indicator Data'!AE123</f>
        <v>3</v>
      </c>
      <c r="AJ126" s="248">
        <f>'Crisis Indicator Data'!AF123</f>
        <v>1</v>
      </c>
      <c r="AK126" s="248">
        <f>'Crisis Indicator Data'!AG123</f>
        <v>2</v>
      </c>
      <c r="AL126" s="248">
        <f t="shared" si="49"/>
        <v>4</v>
      </c>
      <c r="AM126" s="241">
        <f t="shared" si="50"/>
        <v>3</v>
      </c>
      <c r="AN126" s="241">
        <f t="shared" si="51"/>
        <v>2.5</v>
      </c>
    </row>
    <row r="127" spans="1:40" ht="13.5" customHeight="1" x14ac:dyDescent="0.25">
      <c r="A127" s="147" t="str">
        <f>'Crisis Indicator Data'!A124</f>
        <v>Drought in Senegal</v>
      </c>
      <c r="B127" s="148" t="str">
        <f>'Crisis Indicator Data'!B124</f>
        <v>Drought</v>
      </c>
      <c r="C127" s="148" t="str">
        <f>'Crisis Indicator Data'!C124</f>
        <v>SEN002</v>
      </c>
      <c r="D127" s="148" t="str">
        <f>'Crisis Indicator Data'!D124</f>
        <v>Senegal</v>
      </c>
      <c r="E127" s="149" t="str">
        <f>'Crisis Indicator Data'!E124</f>
        <v>SEN</v>
      </c>
      <c r="F127" s="241">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1.8</v>
      </c>
      <c r="G127" s="241">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1.5</v>
      </c>
      <c r="H127" s="241">
        <f t="shared" si="39"/>
        <v>1.65</v>
      </c>
      <c r="I127" s="241">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3.6</v>
      </c>
      <c r="J127" s="241">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v>
      </c>
      <c r="K127" s="241">
        <f t="shared" si="40"/>
        <v>1.8</v>
      </c>
      <c r="L127" s="241">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3.5</v>
      </c>
      <c r="M127" s="241">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1.9</v>
      </c>
      <c r="N127" s="241">
        <f t="shared" si="41"/>
        <v>2.7</v>
      </c>
      <c r="O127" s="241">
        <f t="shared" si="42"/>
        <v>2.0500000000000003</v>
      </c>
      <c r="P127" s="241">
        <f>IF(LEN(E127)&gt;3,VLOOKUP(C127,'Regional Crises'!$B$1:$R$69,12,FALSE),VLOOKUP(E127,'Country Indicator Data'!$B$4:$I$300,8,FALSE))</f>
        <v>3</v>
      </c>
      <c r="Q127" s="241">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1.7</v>
      </c>
      <c r="R127" s="241">
        <f t="shared" si="43"/>
        <v>2.35</v>
      </c>
      <c r="S127" s="241">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2.8</v>
      </c>
      <c r="T127" s="241">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2.7</v>
      </c>
      <c r="U127" s="241">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2</v>
      </c>
      <c r="V127" s="241">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1.5</v>
      </c>
      <c r="W127" s="241">
        <f t="shared" si="44"/>
        <v>2.2999999999999998</v>
      </c>
      <c r="X127" s="241">
        <f t="shared" si="45"/>
        <v>2.2000000000000002</v>
      </c>
      <c r="Y127" s="248">
        <f>IF('Core Indicators'!FC124="x","x",IF('Core Indicators'!FC124&gt;=5,5,IF('Core Indicators'!FC124&gt;=4,4,IF('Core Indicators'!FC124&gt;=3,3,IF('Core Indicators'!FC124&gt;=2,2,IF('Core Indicators'!FC124&gt;=1,1,0))))))</f>
        <v>1</v>
      </c>
      <c r="Z127" s="241">
        <f t="shared" si="46"/>
        <v>1</v>
      </c>
      <c r="AA127" s="248">
        <f>'Crisis Indicator Data'!Y124</f>
        <v>0</v>
      </c>
      <c r="AB127" s="248">
        <f>'Crisis Indicator Data'!Z124</f>
        <v>0</v>
      </c>
      <c r="AC127" s="248">
        <f>'Crisis Indicator Data'!AA124</f>
        <v>0</v>
      </c>
      <c r="AD127" s="248">
        <f>'Crisis Indicator Data'!AB124</f>
        <v>0</v>
      </c>
      <c r="AE127" s="248">
        <f t="shared" si="47"/>
        <v>0</v>
      </c>
      <c r="AF127" s="248">
        <f>'Crisis Indicator Data'!AC124</f>
        <v>0</v>
      </c>
      <c r="AG127" s="248">
        <f>'Crisis Indicator Data'!AD124</f>
        <v>1</v>
      </c>
      <c r="AH127" s="248">
        <f t="shared" si="48"/>
        <v>1</v>
      </c>
      <c r="AI127" s="248">
        <f>'Crisis Indicator Data'!AE124</f>
        <v>0</v>
      </c>
      <c r="AJ127" s="248">
        <f>'Crisis Indicator Data'!AF124</f>
        <v>1</v>
      </c>
      <c r="AK127" s="248">
        <f>'Crisis Indicator Data'!AG124</f>
        <v>0</v>
      </c>
      <c r="AL127" s="248">
        <f t="shared" si="49"/>
        <v>1</v>
      </c>
      <c r="AM127" s="241">
        <f t="shared" si="50"/>
        <v>1</v>
      </c>
      <c r="AN127" s="241">
        <f t="shared" si="51"/>
        <v>1</v>
      </c>
    </row>
    <row r="128" spans="1:40" ht="13.5" customHeight="1" x14ac:dyDescent="0.25">
      <c r="A128" s="147" t="str">
        <f>'Crisis Indicator Data'!A125</f>
        <v>Complex crisis in El Salvador</v>
      </c>
      <c r="B128" s="148" t="str">
        <f>'Crisis Indicator Data'!B125</f>
        <v>Displacement,Violence,Floods,Drought</v>
      </c>
      <c r="C128" s="148" t="str">
        <f>'Crisis Indicator Data'!C125</f>
        <v>SLV001</v>
      </c>
      <c r="D128" s="148" t="str">
        <f>'Crisis Indicator Data'!D125</f>
        <v>El Salvador</v>
      </c>
      <c r="E128" s="149" t="str">
        <f>'Crisis Indicator Data'!E125</f>
        <v>SLV</v>
      </c>
      <c r="F128" s="241">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0.7</v>
      </c>
      <c r="G128" s="241">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1.4</v>
      </c>
      <c r="H128" s="241">
        <f t="shared" si="39"/>
        <v>1.0499999999999998</v>
      </c>
      <c r="I128" s="241">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0.9</v>
      </c>
      <c r="J128" s="241">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v>
      </c>
      <c r="K128" s="241">
        <f t="shared" si="40"/>
        <v>0.45</v>
      </c>
      <c r="L128" s="241">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2.6</v>
      </c>
      <c r="M128" s="241">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1.7</v>
      </c>
      <c r="N128" s="241">
        <f t="shared" si="41"/>
        <v>2.15</v>
      </c>
      <c r="O128" s="241">
        <f t="shared" si="42"/>
        <v>1.2166666666666666</v>
      </c>
      <c r="P128" s="241">
        <f>IF(LEN(E128)&gt;3,VLOOKUP(C128,'Regional Crises'!$B$1:$R$69,12,FALSE),VLOOKUP(E128,'Country Indicator Data'!$B$4:$I$300,8,FALSE))</f>
        <v>3</v>
      </c>
      <c r="Q128" s="241">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3.5</v>
      </c>
      <c r="R128" s="241">
        <f t="shared" si="43"/>
        <v>3.25</v>
      </c>
      <c r="S128" s="241">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3.3</v>
      </c>
      <c r="T128" s="241">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3.3</v>
      </c>
      <c r="U128" s="241">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2</v>
      </c>
      <c r="V128" s="241">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1.7</v>
      </c>
      <c r="W128" s="241">
        <f t="shared" si="44"/>
        <v>2.6</v>
      </c>
      <c r="X128" s="241">
        <f t="shared" si="45"/>
        <v>2.4</v>
      </c>
      <c r="Y128" s="248">
        <f>IF('Core Indicators'!FC125="x","x",IF('Core Indicators'!FC125&gt;=5,5,IF('Core Indicators'!FC125&gt;=4,4,IF('Core Indicators'!FC125&gt;=3,3,IF('Core Indicators'!FC125&gt;=2,2,IF('Core Indicators'!FC125&gt;=1,1,0))))))</f>
        <v>3</v>
      </c>
      <c r="Z128" s="241">
        <f t="shared" si="46"/>
        <v>3</v>
      </c>
      <c r="AA128" s="248">
        <f>'Crisis Indicator Data'!Y125</f>
        <v>0</v>
      </c>
      <c r="AB128" s="248">
        <f>'Crisis Indicator Data'!Z125</f>
        <v>2</v>
      </c>
      <c r="AC128" s="248">
        <f>'Crisis Indicator Data'!AA125</f>
        <v>1</v>
      </c>
      <c r="AD128" s="248">
        <f>'Crisis Indicator Data'!AB125</f>
        <v>0</v>
      </c>
      <c r="AE128" s="248">
        <f t="shared" si="47"/>
        <v>2</v>
      </c>
      <c r="AF128" s="248">
        <f>'Crisis Indicator Data'!AC125</f>
        <v>2</v>
      </c>
      <c r="AG128" s="248">
        <f>'Crisis Indicator Data'!AD125</f>
        <v>2</v>
      </c>
      <c r="AH128" s="248">
        <f t="shared" si="48"/>
        <v>4</v>
      </c>
      <c r="AI128" s="248">
        <f>'Crisis Indicator Data'!AE125</f>
        <v>1</v>
      </c>
      <c r="AJ128" s="248">
        <f>'Crisis Indicator Data'!AF125</f>
        <v>0</v>
      </c>
      <c r="AK128" s="248">
        <f>'Crisis Indicator Data'!AG125</f>
        <v>1</v>
      </c>
      <c r="AL128" s="248">
        <f t="shared" si="49"/>
        <v>2</v>
      </c>
      <c r="AM128" s="241">
        <f t="shared" si="50"/>
        <v>3</v>
      </c>
      <c r="AN128" s="241">
        <f t="shared" si="51"/>
        <v>3</v>
      </c>
    </row>
    <row r="129" spans="1:40" ht="13.5" customHeight="1" x14ac:dyDescent="0.25">
      <c r="A129" s="147" t="str">
        <f>'Crisis Indicator Data'!A126</f>
        <v>Complex crisis in Somalia</v>
      </c>
      <c r="B129" s="148" t="str">
        <f>'Crisis Indicator Data'!B126</f>
        <v>Conflict,Displacement,Floods,Drought</v>
      </c>
      <c r="C129" s="148" t="str">
        <f>'Crisis Indicator Data'!C126</f>
        <v>SOM001</v>
      </c>
      <c r="D129" s="148" t="str">
        <f>'Crisis Indicator Data'!D126</f>
        <v>Somalia</v>
      </c>
      <c r="E129" s="149" t="str">
        <f>'Crisis Indicator Data'!E126</f>
        <v>SOM</v>
      </c>
      <c r="F129" s="241" t="str">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x</v>
      </c>
      <c r="G129" s="241">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4.3</v>
      </c>
      <c r="H129" s="241">
        <f t="shared" si="39"/>
        <v>4.3</v>
      </c>
      <c r="I129" s="241">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0</v>
      </c>
      <c r="J129" s="241">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v>
      </c>
      <c r="K129" s="241">
        <f t="shared" si="40"/>
        <v>0</v>
      </c>
      <c r="L129" s="241" t="str">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x</v>
      </c>
      <c r="M129" s="241">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1.5</v>
      </c>
      <c r="N129" s="241">
        <f t="shared" si="41"/>
        <v>1.5</v>
      </c>
      <c r="O129" s="241">
        <f t="shared" si="42"/>
        <v>1.9333333333333333</v>
      </c>
      <c r="P129" s="241">
        <f>IF(LEN(E129)&gt;3,VLOOKUP(C129,'Regional Crises'!$B$1:$R$69,12,FALSE),VLOOKUP(E129,'Country Indicator Data'!$B$4:$I$300,8,FALSE))</f>
        <v>5</v>
      </c>
      <c r="Q129" s="241">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5</v>
      </c>
      <c r="R129" s="241">
        <f t="shared" si="43"/>
        <v>5</v>
      </c>
      <c r="S129" s="241">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4.5999999999999996</v>
      </c>
      <c r="T129" s="241">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4.9000000000000004</v>
      </c>
      <c r="U129" s="241">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4.5</v>
      </c>
      <c r="V129" s="241">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4.7</v>
      </c>
      <c r="W129" s="241">
        <f t="shared" si="44"/>
        <v>4.7</v>
      </c>
      <c r="X129" s="241">
        <f t="shared" si="45"/>
        <v>3.9</v>
      </c>
      <c r="Y129" s="248">
        <f>IF('Core Indicators'!FC126="x","x",IF('Core Indicators'!FC126&gt;=5,5,IF('Core Indicators'!FC126&gt;=4,4,IF('Core Indicators'!FC126&gt;=3,3,IF('Core Indicators'!FC126&gt;=2,2,IF('Core Indicators'!FC126&gt;=1,1,0))))))</f>
        <v>5</v>
      </c>
      <c r="Z129" s="241">
        <f t="shared" si="46"/>
        <v>5</v>
      </c>
      <c r="AA129" s="248">
        <f>'Crisis Indicator Data'!Y126</f>
        <v>1</v>
      </c>
      <c r="AB129" s="248">
        <f>'Crisis Indicator Data'!Z126</f>
        <v>3</v>
      </c>
      <c r="AC129" s="248">
        <f>'Crisis Indicator Data'!AA126</f>
        <v>2</v>
      </c>
      <c r="AD129" s="248">
        <f>'Crisis Indicator Data'!AB126</f>
        <v>3</v>
      </c>
      <c r="AE129" s="248">
        <f t="shared" si="47"/>
        <v>4</v>
      </c>
      <c r="AF129" s="248">
        <f>'Crisis Indicator Data'!AC126</f>
        <v>2</v>
      </c>
      <c r="AG129" s="248">
        <f>'Crisis Indicator Data'!AD126</f>
        <v>2</v>
      </c>
      <c r="AH129" s="248">
        <f t="shared" si="48"/>
        <v>4</v>
      </c>
      <c r="AI129" s="248">
        <f>'Crisis Indicator Data'!AE126</f>
        <v>3</v>
      </c>
      <c r="AJ129" s="248">
        <f>'Crisis Indicator Data'!AF126</f>
        <v>2</v>
      </c>
      <c r="AK129" s="248">
        <f>'Crisis Indicator Data'!AG126</f>
        <v>2</v>
      </c>
      <c r="AL129" s="248">
        <f t="shared" si="49"/>
        <v>5</v>
      </c>
      <c r="AM129" s="241">
        <f t="shared" si="50"/>
        <v>4</v>
      </c>
      <c r="AN129" s="241">
        <f t="shared" si="51"/>
        <v>4.5</v>
      </c>
    </row>
    <row r="130" spans="1:40" ht="13.5" customHeight="1" x14ac:dyDescent="0.25">
      <c r="A130" s="147" t="str">
        <f>'Crisis Indicator Data'!A127</f>
        <v>Mixed Migration Flows in Somalia</v>
      </c>
      <c r="B130" s="148" t="str">
        <f>'Crisis Indicator Data'!B127</f>
        <v>Displacement</v>
      </c>
      <c r="C130" s="148" t="str">
        <f>'Crisis Indicator Data'!C127</f>
        <v>SOM002</v>
      </c>
      <c r="D130" s="148" t="str">
        <f>'Crisis Indicator Data'!D127</f>
        <v>Somalia</v>
      </c>
      <c r="E130" s="149" t="str">
        <f>'Crisis Indicator Data'!E127</f>
        <v>SOM</v>
      </c>
      <c r="F130" s="241" t="str">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x</v>
      </c>
      <c r="G130" s="241">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4.3</v>
      </c>
      <c r="H130" s="241">
        <f t="shared" si="39"/>
        <v>4.3</v>
      </c>
      <c r="I130" s="241">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0</v>
      </c>
      <c r="J130" s="241">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v>
      </c>
      <c r="K130" s="241">
        <f t="shared" si="40"/>
        <v>0</v>
      </c>
      <c r="L130" s="241" t="str">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x</v>
      </c>
      <c r="M130" s="241">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1.5</v>
      </c>
      <c r="N130" s="241">
        <f t="shared" si="41"/>
        <v>1.5</v>
      </c>
      <c r="O130" s="241">
        <f t="shared" si="42"/>
        <v>1.9333333333333333</v>
      </c>
      <c r="P130" s="241">
        <f>IF(LEN(E130)&gt;3,VLOOKUP(C130,'Regional Crises'!$B$1:$R$69,12,FALSE),VLOOKUP(E130,'Country Indicator Data'!$B$4:$I$300,8,FALSE))</f>
        <v>5</v>
      </c>
      <c r="Q130" s="241">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5</v>
      </c>
      <c r="R130" s="241">
        <f t="shared" si="43"/>
        <v>5</v>
      </c>
      <c r="S130" s="241">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4.5999999999999996</v>
      </c>
      <c r="T130" s="241">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4.9000000000000004</v>
      </c>
      <c r="U130" s="241">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4.5</v>
      </c>
      <c r="V130" s="241">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4.7</v>
      </c>
      <c r="W130" s="241">
        <f t="shared" si="44"/>
        <v>4.7</v>
      </c>
      <c r="X130" s="241">
        <f t="shared" si="45"/>
        <v>3.9</v>
      </c>
      <c r="Y130" s="248">
        <f>IF('Core Indicators'!FC127="x","x",IF('Core Indicators'!FC127&gt;=5,5,IF('Core Indicators'!FC127&gt;=4,4,IF('Core Indicators'!FC127&gt;=3,3,IF('Core Indicators'!FC127&gt;=2,2,IF('Core Indicators'!FC127&gt;=1,1,0))))))</f>
        <v>1</v>
      </c>
      <c r="Z130" s="241">
        <f t="shared" si="46"/>
        <v>1</v>
      </c>
      <c r="AA130" s="248">
        <f>'Crisis Indicator Data'!Y127</f>
        <v>1</v>
      </c>
      <c r="AB130" s="248">
        <f>'Crisis Indicator Data'!Z127</f>
        <v>3</v>
      </c>
      <c r="AC130" s="248">
        <f>'Crisis Indicator Data'!AA127</f>
        <v>2</v>
      </c>
      <c r="AD130" s="248">
        <f>'Crisis Indicator Data'!AB127</f>
        <v>3</v>
      </c>
      <c r="AE130" s="248">
        <f t="shared" si="47"/>
        <v>4</v>
      </c>
      <c r="AF130" s="248">
        <f>'Crisis Indicator Data'!AC127</f>
        <v>2</v>
      </c>
      <c r="AG130" s="248">
        <f>'Crisis Indicator Data'!AD127</f>
        <v>2</v>
      </c>
      <c r="AH130" s="248">
        <f t="shared" si="48"/>
        <v>4</v>
      </c>
      <c r="AI130" s="248">
        <f>'Crisis Indicator Data'!AE127</f>
        <v>3</v>
      </c>
      <c r="AJ130" s="248">
        <f>'Crisis Indicator Data'!AF127</f>
        <v>2</v>
      </c>
      <c r="AK130" s="248">
        <f>'Crisis Indicator Data'!AG127</f>
        <v>2</v>
      </c>
      <c r="AL130" s="248">
        <f t="shared" si="49"/>
        <v>5</v>
      </c>
      <c r="AM130" s="241">
        <f t="shared" si="50"/>
        <v>4</v>
      </c>
      <c r="AN130" s="241">
        <f t="shared" si="51"/>
        <v>2.5</v>
      </c>
    </row>
    <row r="131" spans="1:40" ht="13.5" customHeight="1" x14ac:dyDescent="0.25">
      <c r="A131" s="147" t="str">
        <f>'Crisis Indicator Data'!A128</f>
        <v>Complex crisis in South Sudan</v>
      </c>
      <c r="B131" s="148" t="str">
        <f>'Crisis Indicator Data'!B128</f>
        <v>Conflict,Floods,Displacement</v>
      </c>
      <c r="C131" s="148" t="str">
        <f>'Crisis Indicator Data'!C128</f>
        <v>SSD001</v>
      </c>
      <c r="D131" s="148" t="str">
        <f>'Crisis Indicator Data'!D128</f>
        <v>South Sudan</v>
      </c>
      <c r="E131" s="149" t="str">
        <f>'Crisis Indicator Data'!E128</f>
        <v>SSD</v>
      </c>
      <c r="F131" s="241">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1.4</v>
      </c>
      <c r="G131" s="241">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3.7</v>
      </c>
      <c r="H131" s="241">
        <f t="shared" si="39"/>
        <v>2.5499999999999998</v>
      </c>
      <c r="I131" s="241">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3.9</v>
      </c>
      <c r="J131" s="241">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0</v>
      </c>
      <c r="K131" s="241">
        <f t="shared" si="40"/>
        <v>1.95</v>
      </c>
      <c r="L131" s="241" t="str">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x</v>
      </c>
      <c r="M131" s="241">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2.4</v>
      </c>
      <c r="N131" s="241">
        <f t="shared" si="41"/>
        <v>2.4</v>
      </c>
      <c r="O131" s="241">
        <f t="shared" si="42"/>
        <v>2.3000000000000003</v>
      </c>
      <c r="P131" s="241">
        <f>IF(LEN(E131)&gt;3,VLOOKUP(C131,'Regional Crises'!$B$1:$R$69,12,FALSE),VLOOKUP(E131,'Country Indicator Data'!$B$4:$I$300,8,FALSE))</f>
        <v>5</v>
      </c>
      <c r="Q131" s="241">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4.2</v>
      </c>
      <c r="R131" s="241">
        <f t="shared" si="43"/>
        <v>4.5999999999999996</v>
      </c>
      <c r="S131" s="241">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4.4000000000000004</v>
      </c>
      <c r="T131" s="241">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4.5</v>
      </c>
      <c r="U131" s="241">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3.9</v>
      </c>
      <c r="V131" s="241">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5</v>
      </c>
      <c r="W131" s="241">
        <f t="shared" si="44"/>
        <v>4.5</v>
      </c>
      <c r="X131" s="241">
        <f t="shared" si="45"/>
        <v>3.8</v>
      </c>
      <c r="Y131" s="248">
        <f>IF('Core Indicators'!FC128="x","x",IF('Core Indicators'!FC128&gt;=5,5,IF('Core Indicators'!FC128&gt;=4,4,IF('Core Indicators'!FC128&gt;=3,3,IF('Core Indicators'!FC128&gt;=2,2,IF('Core Indicators'!FC128&gt;=1,1,0))))))</f>
        <v>5</v>
      </c>
      <c r="Z131" s="241">
        <f t="shared" si="46"/>
        <v>5</v>
      </c>
      <c r="AA131" s="248">
        <f>'Crisis Indicator Data'!Y128</f>
        <v>2</v>
      </c>
      <c r="AB131" s="248">
        <f>'Crisis Indicator Data'!Z128</f>
        <v>2</v>
      </c>
      <c r="AC131" s="248">
        <f>'Crisis Indicator Data'!AA128</f>
        <v>1</v>
      </c>
      <c r="AD131" s="248">
        <f>'Crisis Indicator Data'!AB128</f>
        <v>3</v>
      </c>
      <c r="AE131" s="248">
        <f t="shared" si="47"/>
        <v>4</v>
      </c>
      <c r="AF131" s="248">
        <f>'Crisis Indicator Data'!AC128</f>
        <v>2</v>
      </c>
      <c r="AG131" s="248">
        <f>'Crisis Indicator Data'!AD128</f>
        <v>2</v>
      </c>
      <c r="AH131" s="248">
        <f t="shared" si="48"/>
        <v>4</v>
      </c>
      <c r="AI131" s="248">
        <f>'Crisis Indicator Data'!AE128</f>
        <v>3</v>
      </c>
      <c r="AJ131" s="248">
        <f>'Crisis Indicator Data'!AF128</f>
        <v>3</v>
      </c>
      <c r="AK131" s="248">
        <f>'Crisis Indicator Data'!AG128</f>
        <v>3</v>
      </c>
      <c r="AL131" s="248">
        <f t="shared" si="49"/>
        <v>5</v>
      </c>
      <c r="AM131" s="241">
        <f t="shared" si="50"/>
        <v>4</v>
      </c>
      <c r="AN131" s="241">
        <f t="shared" si="51"/>
        <v>4.5</v>
      </c>
    </row>
    <row r="132" spans="1:40" ht="13.5" customHeight="1" x14ac:dyDescent="0.25">
      <c r="A132" s="147" t="str">
        <f>'Crisis Indicator Data'!A129</f>
        <v>2022 seasonal floods in South Sudan</v>
      </c>
      <c r="B132" s="148" t="str">
        <f>'Crisis Indicator Data'!B129</f>
        <v>Floods</v>
      </c>
      <c r="C132" s="148" t="str">
        <f>'Crisis Indicator Data'!C129</f>
        <v>SSD003</v>
      </c>
      <c r="D132" s="148" t="str">
        <f>'Crisis Indicator Data'!D129</f>
        <v>South Sudan</v>
      </c>
      <c r="E132" s="149" t="str">
        <f>'Crisis Indicator Data'!E129</f>
        <v>SSD</v>
      </c>
      <c r="F132" s="241">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1.4</v>
      </c>
      <c r="G132" s="241">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3.7</v>
      </c>
      <c r="H132" s="241">
        <f t="shared" si="39"/>
        <v>2.5499999999999998</v>
      </c>
      <c r="I132" s="241">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3.9</v>
      </c>
      <c r="J132" s="241">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v>
      </c>
      <c r="K132" s="241">
        <f t="shared" si="40"/>
        <v>1.95</v>
      </c>
      <c r="L132" s="241" t="str">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x</v>
      </c>
      <c r="M132" s="241">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2.4</v>
      </c>
      <c r="N132" s="241">
        <f t="shared" si="41"/>
        <v>2.4</v>
      </c>
      <c r="O132" s="241">
        <f t="shared" si="42"/>
        <v>2.3000000000000003</v>
      </c>
      <c r="P132" s="241">
        <f>IF(LEN(E132)&gt;3,VLOOKUP(C132,'Regional Crises'!$B$1:$R$69,12,FALSE),VLOOKUP(E132,'Country Indicator Data'!$B$4:$I$300,8,FALSE))</f>
        <v>5</v>
      </c>
      <c r="Q132" s="241">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4.2</v>
      </c>
      <c r="R132" s="241">
        <f t="shared" si="43"/>
        <v>4.5999999999999996</v>
      </c>
      <c r="S132" s="241">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4.4000000000000004</v>
      </c>
      <c r="T132" s="241">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4.5</v>
      </c>
      <c r="U132" s="241">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3.9</v>
      </c>
      <c r="V132" s="241">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5</v>
      </c>
      <c r="W132" s="241">
        <f t="shared" si="44"/>
        <v>4.5</v>
      </c>
      <c r="X132" s="241">
        <f t="shared" si="45"/>
        <v>3.8</v>
      </c>
      <c r="Y132" s="248">
        <f>IF('Core Indicators'!FC129="x","x",IF('Core Indicators'!FC129&gt;=5,5,IF('Core Indicators'!FC129&gt;=4,4,IF('Core Indicators'!FC129&gt;=3,3,IF('Core Indicators'!FC129&gt;=2,2,IF('Core Indicators'!FC129&gt;=1,1,0))))))</f>
        <v>5</v>
      </c>
      <c r="Z132" s="241">
        <f t="shared" si="46"/>
        <v>5</v>
      </c>
      <c r="AA132" s="248">
        <f>'Crisis Indicator Data'!Y129</f>
        <v>2</v>
      </c>
      <c r="AB132" s="248">
        <f>'Crisis Indicator Data'!Z129</f>
        <v>2</v>
      </c>
      <c r="AC132" s="248">
        <f>'Crisis Indicator Data'!AA129</f>
        <v>1</v>
      </c>
      <c r="AD132" s="248">
        <f>'Crisis Indicator Data'!AB129</f>
        <v>3</v>
      </c>
      <c r="AE132" s="248">
        <f t="shared" si="47"/>
        <v>4</v>
      </c>
      <c r="AF132" s="248">
        <f>'Crisis Indicator Data'!AC129</f>
        <v>2</v>
      </c>
      <c r="AG132" s="248">
        <f>'Crisis Indicator Data'!AD129</f>
        <v>2</v>
      </c>
      <c r="AH132" s="248">
        <f t="shared" si="48"/>
        <v>4</v>
      </c>
      <c r="AI132" s="248">
        <f>'Crisis Indicator Data'!AE129</f>
        <v>3</v>
      </c>
      <c r="AJ132" s="248">
        <f>'Crisis Indicator Data'!AF129</f>
        <v>3</v>
      </c>
      <c r="AK132" s="248">
        <f>'Crisis Indicator Data'!AG129</f>
        <v>3</v>
      </c>
      <c r="AL132" s="248">
        <f t="shared" si="49"/>
        <v>5</v>
      </c>
      <c r="AM132" s="241">
        <f t="shared" si="50"/>
        <v>4</v>
      </c>
      <c r="AN132" s="241">
        <f t="shared" si="51"/>
        <v>4.5</v>
      </c>
    </row>
    <row r="133" spans="1:40" ht="13.5" customHeight="1" x14ac:dyDescent="0.25">
      <c r="A133" s="147" t="str">
        <f>'Crisis Indicator Data'!A130</f>
        <v>Displacement from Ukraine conflict in Slovakia</v>
      </c>
      <c r="B133" s="148" t="str">
        <f>'Crisis Indicator Data'!B130</f>
        <v>Displacement,Conflict</v>
      </c>
      <c r="C133" s="148" t="str">
        <f>'Crisis Indicator Data'!C130</f>
        <v>SVK002</v>
      </c>
      <c r="D133" s="148" t="str">
        <f>'Crisis Indicator Data'!D130</f>
        <v>Slovakia</v>
      </c>
      <c r="E133" s="149" t="str">
        <f>'Crisis Indicator Data'!E130</f>
        <v>SVK</v>
      </c>
      <c r="F133" s="241">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1.4</v>
      </c>
      <c r="G133" s="241">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0.7</v>
      </c>
      <c r="H133" s="241">
        <f t="shared" si="39"/>
        <v>1.0499999999999998</v>
      </c>
      <c r="I133" s="241">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1.7</v>
      </c>
      <c r="J133" s="241">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1.9</v>
      </c>
      <c r="K133" s="241">
        <f t="shared" si="40"/>
        <v>1.7999999999999998</v>
      </c>
      <c r="L133" s="241">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1.3</v>
      </c>
      <c r="M133" s="241">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0</v>
      </c>
      <c r="N133" s="241">
        <f t="shared" si="41"/>
        <v>0.65</v>
      </c>
      <c r="O133" s="241">
        <f t="shared" si="42"/>
        <v>1.1666666666666665</v>
      </c>
      <c r="P133" s="241">
        <f>IF(LEN(E133)&gt;3,VLOOKUP(C133,'Regional Crises'!$B$1:$R$69,12,FALSE),VLOOKUP(E133,'Country Indicator Data'!$B$4:$I$300,8,FALSE))</f>
        <v>1</v>
      </c>
      <c r="Q133" s="241">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0</v>
      </c>
      <c r="R133" s="241">
        <f t="shared" si="43"/>
        <v>0.5</v>
      </c>
      <c r="S133" s="241">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2.5</v>
      </c>
      <c r="T133" s="241">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1.9</v>
      </c>
      <c r="U133" s="241">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1</v>
      </c>
      <c r="V133" s="241">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0.6</v>
      </c>
      <c r="W133" s="241">
        <f t="shared" si="44"/>
        <v>1.5</v>
      </c>
      <c r="X133" s="241">
        <f t="shared" si="45"/>
        <v>1.1000000000000001</v>
      </c>
      <c r="Y133" s="248">
        <f>IF('Core Indicators'!FC130="x","x",IF('Core Indicators'!FC130&gt;=5,5,IF('Core Indicators'!FC130&gt;=4,4,IF('Core Indicators'!FC130&gt;=3,3,IF('Core Indicators'!FC130&gt;=2,2,IF('Core Indicators'!FC130&gt;=1,1,0))))))</f>
        <v>2</v>
      </c>
      <c r="Z133" s="241">
        <f t="shared" si="46"/>
        <v>2</v>
      </c>
      <c r="AA133" s="248">
        <f>'Crisis Indicator Data'!Y130</f>
        <v>0</v>
      </c>
      <c r="AB133" s="248">
        <f>'Crisis Indicator Data'!Z130</f>
        <v>0</v>
      </c>
      <c r="AC133" s="248">
        <f>'Crisis Indicator Data'!AA130</f>
        <v>0</v>
      </c>
      <c r="AD133" s="248">
        <f>'Crisis Indicator Data'!AB130</f>
        <v>0</v>
      </c>
      <c r="AE133" s="248">
        <f t="shared" si="47"/>
        <v>0</v>
      </c>
      <c r="AF133" s="248">
        <f>'Crisis Indicator Data'!AC130</f>
        <v>0</v>
      </c>
      <c r="AG133" s="248">
        <f>'Crisis Indicator Data'!AD130</f>
        <v>0</v>
      </c>
      <c r="AH133" s="248">
        <f t="shared" si="48"/>
        <v>0</v>
      </c>
      <c r="AI133" s="248">
        <f>'Crisis Indicator Data'!AE130</f>
        <v>0</v>
      </c>
      <c r="AJ133" s="248">
        <f>'Crisis Indicator Data'!AF130</f>
        <v>0</v>
      </c>
      <c r="AK133" s="248">
        <f>'Crisis Indicator Data'!AG130</f>
        <v>0</v>
      </c>
      <c r="AL133" s="248">
        <f t="shared" si="49"/>
        <v>0</v>
      </c>
      <c r="AM133" s="241">
        <f t="shared" si="50"/>
        <v>0</v>
      </c>
      <c r="AN133" s="241">
        <f t="shared" si="51"/>
        <v>1</v>
      </c>
    </row>
    <row r="134" spans="1:40" ht="13.5" customHeight="1" x14ac:dyDescent="0.25">
      <c r="A134" s="147" t="str">
        <f>'Crisis Indicator Data'!A131</f>
        <v>Food Security Crisis in Eswatini</v>
      </c>
      <c r="B134" s="148" t="str">
        <f>'Crisis Indicator Data'!B131</f>
        <v>Drought</v>
      </c>
      <c r="C134" s="148" t="str">
        <f>'Crisis Indicator Data'!C131</f>
        <v>SWZ001</v>
      </c>
      <c r="D134" s="148" t="str">
        <f>'Crisis Indicator Data'!D131</f>
        <v>Eswatini</v>
      </c>
      <c r="E134" s="149" t="str">
        <f>'Crisis Indicator Data'!E131</f>
        <v>SWZ</v>
      </c>
      <c r="F134" s="241">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3.2</v>
      </c>
      <c r="G134" s="241">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3.2</v>
      </c>
      <c r="H134" s="241">
        <f t="shared" ref="H134:H161" si="52">IF(AND(F134="x",G134="x"),"x",AVERAGE(F134,G134))</f>
        <v>3.2</v>
      </c>
      <c r="I134" s="241">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0</v>
      </c>
      <c r="J134" s="241">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v>
      </c>
      <c r="K134" s="241">
        <f t="shared" ref="K134:K161" si="53">IF(AND(I134="x",J134="x"),"x",AVERAGE(I134,J134))</f>
        <v>0</v>
      </c>
      <c r="L134" s="241">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3.9</v>
      </c>
      <c r="M134" s="241">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3.7</v>
      </c>
      <c r="N134" s="241">
        <f t="shared" ref="N134:N161" si="54">IF(AND(L134="x",M134="x"),"x",AVERAGE(L134,M134))</f>
        <v>3.8</v>
      </c>
      <c r="O134" s="241">
        <f t="shared" ref="O134:O161" si="55">AVERAGE(H134,K134,N134)</f>
        <v>2.3333333333333335</v>
      </c>
      <c r="P134" s="241">
        <f>IF(LEN(E134)&gt;3,VLOOKUP(C134,'Regional Crises'!$B$1:$R$69,12,FALSE),VLOOKUP(E134,'Country Indicator Data'!$B$4:$I$300,8,FALSE))</f>
        <v>3</v>
      </c>
      <c r="Q134" s="241">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0</v>
      </c>
      <c r="R134" s="241">
        <f t="shared" ref="R134:R161" si="56">AVERAGE(P134:Q134)</f>
        <v>1.5</v>
      </c>
      <c r="S134" s="241">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3.3</v>
      </c>
      <c r="T134" s="241">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v>
      </c>
      <c r="U134" s="241">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3.8</v>
      </c>
      <c r="V134" s="241">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4.0999999999999996</v>
      </c>
      <c r="W134" s="241">
        <f t="shared" ref="W134:W161" si="57">IF(AND(S134="x",V134="x"),"x",ROUND(AVERAGE(S134,V134,T134,U134),1))</f>
        <v>3.6</v>
      </c>
      <c r="X134" s="241">
        <f t="shared" ref="X134:X161" si="58">ROUND(AVERAGE(O134,W134,R134),1)</f>
        <v>2.5</v>
      </c>
      <c r="Y134" s="248">
        <f>IF('Core Indicators'!FC131="x","x",IF('Core Indicators'!FC131&gt;=5,5,IF('Core Indicators'!FC131&gt;=4,4,IF('Core Indicators'!FC131&gt;=3,3,IF('Core Indicators'!FC131&gt;=2,2,IF('Core Indicators'!FC131&gt;=1,1,0))))))</f>
        <v>1</v>
      </c>
      <c r="Z134" s="241">
        <f t="shared" ref="Z134:Z161" si="59">Y134</f>
        <v>1</v>
      </c>
      <c r="AA134" s="248">
        <f>'Crisis Indicator Data'!Y131</f>
        <v>0</v>
      </c>
      <c r="AB134" s="248">
        <f>'Crisis Indicator Data'!Z131</f>
        <v>1</v>
      </c>
      <c r="AC134" s="248">
        <f>'Crisis Indicator Data'!AA131</f>
        <v>0</v>
      </c>
      <c r="AD134" s="248">
        <f>'Crisis Indicator Data'!AB131</f>
        <v>0</v>
      </c>
      <c r="AE134" s="248">
        <f t="shared" ref="AE134:AE161" si="60">IF(SUM(AA134:AD134)=0,0,IF(SUM(AA134,AB134,AC134,AD134)&lt;2,1,IF(SUM(AA134:AD134)&lt;6,2,IF(SUM(AA134:AD134)&lt;8,3,IF(SUM(AA134:AD134)&lt;10,4,5)))))</f>
        <v>1</v>
      </c>
      <c r="AF134" s="248">
        <f>'Crisis Indicator Data'!AC131</f>
        <v>0</v>
      </c>
      <c r="AG134" s="248">
        <f>'Crisis Indicator Data'!AD131</f>
        <v>0</v>
      </c>
      <c r="AH134" s="248">
        <f t="shared" ref="AH134:AH161" si="61">IF(SUM(AF134:AG134)=0,0,IF(SUM(AF134,AG134)=1,1,IF(SUM(AF134:AG134)&lt;3,2,IF(SUM(AF134:AG134)&lt;4,3,IF(SUM(AF134:AG134)&lt;5,4,5)))))</f>
        <v>0</v>
      </c>
      <c r="AI134" s="248">
        <f>'Crisis Indicator Data'!AE131</f>
        <v>0</v>
      </c>
      <c r="AJ134" s="248">
        <f>'Crisis Indicator Data'!AF131</f>
        <v>0</v>
      </c>
      <c r="AK134" s="248">
        <f>'Crisis Indicator Data'!AG131</f>
        <v>1</v>
      </c>
      <c r="AL134" s="248">
        <f t="shared" ref="AL134:AL161" si="62">IF(SUM(AI134:AK134)=0,0,IF(SUM(AI134:AK134)=1,1,IF(SUM(AI134:AK134)&lt;3,2,IF(SUM(AI134:AK134)&lt;5,3,IF(SUM(AI134:AK134)&lt;7,4,5)))))</f>
        <v>1</v>
      </c>
      <c r="AM134" s="241">
        <f t="shared" ref="AM134:AM161" si="63">IF(AA134=3,5,ROUND(AVERAGE(AE134,AH134,AL134),0))</f>
        <v>1</v>
      </c>
      <c r="AN134" s="241">
        <f t="shared" ref="AN134:AN161" si="64">IF(AND(Z134="x",AM134="x"),"x",ROUND(AVERAGE(Z134,AM134),1))</f>
        <v>1</v>
      </c>
    </row>
    <row r="135" spans="1:40" ht="13.5" customHeight="1" x14ac:dyDescent="0.25">
      <c r="A135" s="147" t="str">
        <f>'Crisis Indicator Data'!A132</f>
        <v>Syrian conflict</v>
      </c>
      <c r="B135" s="148" t="str">
        <f>'Crisis Indicator Data'!B132</f>
        <v>Conflict,Displacement,Violence</v>
      </c>
      <c r="C135" s="148" t="str">
        <f>'Crisis Indicator Data'!C132</f>
        <v>SYR001</v>
      </c>
      <c r="D135" s="148" t="str">
        <f>'Crisis Indicator Data'!D132</f>
        <v>Syria</v>
      </c>
      <c r="E135" s="149" t="str">
        <f>'Crisis Indicator Data'!E132</f>
        <v>SYR</v>
      </c>
      <c r="F135" s="241">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4.5999999999999996</v>
      </c>
      <c r="G135" s="241">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4.0999999999999996</v>
      </c>
      <c r="H135" s="241">
        <f t="shared" si="52"/>
        <v>4.3499999999999996</v>
      </c>
      <c r="I135" s="241">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2.7</v>
      </c>
      <c r="J135" s="241">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5</v>
      </c>
      <c r="K135" s="241">
        <f t="shared" si="53"/>
        <v>3.85</v>
      </c>
      <c r="L135" s="241">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3.6</v>
      </c>
      <c r="M135" s="241">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1.6</v>
      </c>
      <c r="N135" s="241">
        <f t="shared" si="54"/>
        <v>2.6</v>
      </c>
      <c r="O135" s="241">
        <f t="shared" si="55"/>
        <v>3.5999999999999996</v>
      </c>
      <c r="P135" s="241">
        <f>IF(LEN(E135)&gt;3,VLOOKUP(C135,'Regional Crises'!$B$1:$R$69,12,FALSE),VLOOKUP(E135,'Country Indicator Data'!$B$4:$I$300,8,FALSE))</f>
        <v>5</v>
      </c>
      <c r="Q135" s="241">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4.9000000000000004</v>
      </c>
      <c r="R135" s="241">
        <f t="shared" si="56"/>
        <v>4.95</v>
      </c>
      <c r="S135" s="241">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4.4000000000000004</v>
      </c>
      <c r="T135" s="241">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4.5999999999999996</v>
      </c>
      <c r="U135" s="241">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4.3</v>
      </c>
      <c r="V135" s="241">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5</v>
      </c>
      <c r="W135" s="241">
        <f t="shared" si="57"/>
        <v>4.5999999999999996</v>
      </c>
      <c r="X135" s="241">
        <f t="shared" si="58"/>
        <v>4.4000000000000004</v>
      </c>
      <c r="Y135" s="248">
        <f>IF('Core Indicators'!FC132="x","x",IF('Core Indicators'!FC132&gt;=5,5,IF('Core Indicators'!FC132&gt;=4,4,IF('Core Indicators'!FC132&gt;=3,3,IF('Core Indicators'!FC132&gt;=2,2,IF('Core Indicators'!FC132&gt;=1,1,0))))))</f>
        <v>5</v>
      </c>
      <c r="Z135" s="241">
        <f t="shared" si="59"/>
        <v>5</v>
      </c>
      <c r="AA135" s="248">
        <f>'Crisis Indicator Data'!Y132</f>
        <v>1</v>
      </c>
      <c r="AB135" s="248">
        <f>'Crisis Indicator Data'!Z132</f>
        <v>3</v>
      </c>
      <c r="AC135" s="248">
        <f>'Crisis Indicator Data'!AA132</f>
        <v>2</v>
      </c>
      <c r="AD135" s="248">
        <f>'Crisis Indicator Data'!AB132</f>
        <v>0</v>
      </c>
      <c r="AE135" s="248">
        <f t="shared" si="60"/>
        <v>3</v>
      </c>
      <c r="AF135" s="248">
        <f>'Crisis Indicator Data'!AC132</f>
        <v>3</v>
      </c>
      <c r="AG135" s="248">
        <f>'Crisis Indicator Data'!AD132</f>
        <v>2</v>
      </c>
      <c r="AH135" s="248">
        <f t="shared" si="61"/>
        <v>5</v>
      </c>
      <c r="AI135" s="248">
        <f>'Crisis Indicator Data'!AE132</f>
        <v>3</v>
      </c>
      <c r="AJ135" s="248">
        <f>'Crisis Indicator Data'!AF132</f>
        <v>2</v>
      </c>
      <c r="AK135" s="248">
        <f>'Crisis Indicator Data'!AG132</f>
        <v>3</v>
      </c>
      <c r="AL135" s="248">
        <f t="shared" si="62"/>
        <v>5</v>
      </c>
      <c r="AM135" s="241">
        <f t="shared" si="63"/>
        <v>4</v>
      </c>
      <c r="AN135" s="241">
        <f t="shared" si="64"/>
        <v>4.5</v>
      </c>
    </row>
    <row r="136" spans="1:40" ht="13.5" customHeight="1" x14ac:dyDescent="0.25">
      <c r="A136" s="147" t="str">
        <f>'Crisis Indicator Data'!A133</f>
        <v>Complex crisis in Chad</v>
      </c>
      <c r="B136" s="148" t="str">
        <f>'Crisis Indicator Data'!B133</f>
        <v>Conflict,Displacement</v>
      </c>
      <c r="C136" s="148" t="str">
        <f>'Crisis Indicator Data'!C133</f>
        <v>TCD001</v>
      </c>
      <c r="D136" s="148" t="str">
        <f>'Crisis Indicator Data'!D133</f>
        <v>Chad</v>
      </c>
      <c r="E136" s="149" t="str">
        <f>'Crisis Indicator Data'!E133</f>
        <v>TCD</v>
      </c>
      <c r="F136" s="241">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1.8</v>
      </c>
      <c r="G136" s="241">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3.5</v>
      </c>
      <c r="H136" s="241">
        <f t="shared" si="52"/>
        <v>2.65</v>
      </c>
      <c r="I136" s="241">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4.5999999999999996</v>
      </c>
      <c r="J136" s="241">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1.9</v>
      </c>
      <c r="K136" s="241">
        <f t="shared" si="53"/>
        <v>3.25</v>
      </c>
      <c r="L136" s="241">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4.7</v>
      </c>
      <c r="M136" s="241">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2.2999999999999998</v>
      </c>
      <c r="N136" s="241">
        <f t="shared" si="54"/>
        <v>3.5</v>
      </c>
      <c r="O136" s="241">
        <f t="shared" si="55"/>
        <v>3.1333333333333333</v>
      </c>
      <c r="P136" s="241">
        <f>IF(LEN(E136)&gt;3,VLOOKUP(C136,'Regional Crises'!$B$1:$R$69,12,FALSE),VLOOKUP(E136,'Country Indicator Data'!$B$4:$I$300,8,FALSE))</f>
        <v>5</v>
      </c>
      <c r="Q136" s="241">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3.3</v>
      </c>
      <c r="R136" s="241">
        <f t="shared" si="56"/>
        <v>4.1500000000000004</v>
      </c>
      <c r="S136" s="241">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v>
      </c>
      <c r="T136" s="241">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3.8</v>
      </c>
      <c r="U136" s="241">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4.0999999999999996</v>
      </c>
      <c r="V136" s="241">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4.2</v>
      </c>
      <c r="W136" s="241">
        <f t="shared" si="57"/>
        <v>4</v>
      </c>
      <c r="X136" s="241">
        <f t="shared" si="58"/>
        <v>3.8</v>
      </c>
      <c r="Y136" s="248">
        <f>IF('Core Indicators'!FC133="x","x",IF('Core Indicators'!FC133&gt;=5,5,IF('Core Indicators'!FC133&gt;=4,4,IF('Core Indicators'!FC133&gt;=3,3,IF('Core Indicators'!FC133&gt;=2,2,IF('Core Indicators'!FC133&gt;=1,1,0))))))</f>
        <v>5</v>
      </c>
      <c r="Z136" s="241">
        <f t="shared" si="59"/>
        <v>5</v>
      </c>
      <c r="AA136" s="248">
        <f>'Crisis Indicator Data'!Y133</f>
        <v>1</v>
      </c>
      <c r="AB136" s="248">
        <f>'Crisis Indicator Data'!Z133</f>
        <v>3</v>
      </c>
      <c r="AC136" s="248">
        <f>'Crisis Indicator Data'!AA133</f>
        <v>2</v>
      </c>
      <c r="AD136" s="248">
        <f>'Crisis Indicator Data'!AB133</f>
        <v>0</v>
      </c>
      <c r="AE136" s="248">
        <f t="shared" si="60"/>
        <v>3</v>
      </c>
      <c r="AF136" s="248">
        <f>'Crisis Indicator Data'!AC133</f>
        <v>2</v>
      </c>
      <c r="AG136" s="248">
        <f>'Crisis Indicator Data'!AD133</f>
        <v>3</v>
      </c>
      <c r="AH136" s="248">
        <f t="shared" si="61"/>
        <v>5</v>
      </c>
      <c r="AI136" s="248">
        <f>'Crisis Indicator Data'!AE133</f>
        <v>3</v>
      </c>
      <c r="AJ136" s="248">
        <f>'Crisis Indicator Data'!AF133</f>
        <v>2</v>
      </c>
      <c r="AK136" s="248">
        <f>'Crisis Indicator Data'!AG133</f>
        <v>3</v>
      </c>
      <c r="AL136" s="248">
        <f t="shared" si="62"/>
        <v>5</v>
      </c>
      <c r="AM136" s="241">
        <f t="shared" si="63"/>
        <v>4</v>
      </c>
      <c r="AN136" s="241">
        <f t="shared" si="64"/>
        <v>4.5</v>
      </c>
    </row>
    <row r="137" spans="1:40" ht="13.5" customHeight="1" x14ac:dyDescent="0.25">
      <c r="A137" s="147" t="str">
        <f>'Crisis Indicator Data'!A134</f>
        <v>Boko Haram in Chad</v>
      </c>
      <c r="B137" s="148" t="str">
        <f>'Crisis Indicator Data'!B134</f>
        <v>Conflict</v>
      </c>
      <c r="C137" s="148" t="str">
        <f>'Crisis Indicator Data'!C134</f>
        <v>TCD003</v>
      </c>
      <c r="D137" s="148" t="str">
        <f>'Crisis Indicator Data'!D134</f>
        <v>Chad</v>
      </c>
      <c r="E137" s="149" t="str">
        <f>'Crisis Indicator Data'!E134</f>
        <v>TCD</v>
      </c>
      <c r="F137" s="241">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1.8</v>
      </c>
      <c r="G137" s="241">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3.5</v>
      </c>
      <c r="H137" s="241">
        <f t="shared" si="52"/>
        <v>2.65</v>
      </c>
      <c r="I137" s="241">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4.5999999999999996</v>
      </c>
      <c r="J137" s="241">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1.9</v>
      </c>
      <c r="K137" s="241">
        <f t="shared" si="53"/>
        <v>3.25</v>
      </c>
      <c r="L137" s="241">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4.7</v>
      </c>
      <c r="M137" s="241">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2.2999999999999998</v>
      </c>
      <c r="N137" s="241">
        <f t="shared" si="54"/>
        <v>3.5</v>
      </c>
      <c r="O137" s="241">
        <f t="shared" si="55"/>
        <v>3.1333333333333333</v>
      </c>
      <c r="P137" s="241">
        <f>IF(LEN(E137)&gt;3,VLOOKUP(C137,'Regional Crises'!$B$1:$R$69,12,FALSE),VLOOKUP(E137,'Country Indicator Data'!$B$4:$I$300,8,FALSE))</f>
        <v>5</v>
      </c>
      <c r="Q137" s="241">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3.3</v>
      </c>
      <c r="R137" s="241">
        <f t="shared" si="56"/>
        <v>4.1500000000000004</v>
      </c>
      <c r="S137" s="241">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4</v>
      </c>
      <c r="T137" s="241">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3.8</v>
      </c>
      <c r="U137" s="241">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4.0999999999999996</v>
      </c>
      <c r="V137" s="241">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4.2</v>
      </c>
      <c r="W137" s="241">
        <f t="shared" si="57"/>
        <v>4</v>
      </c>
      <c r="X137" s="241">
        <f t="shared" si="58"/>
        <v>3.8</v>
      </c>
      <c r="Y137" s="248">
        <f>IF('Core Indicators'!FC134="x","x",IF('Core Indicators'!FC134&gt;=5,5,IF('Core Indicators'!FC134&gt;=4,4,IF('Core Indicators'!FC134&gt;=3,3,IF('Core Indicators'!FC134&gt;=2,2,IF('Core Indicators'!FC134&gt;=1,1,0))))))</f>
        <v>5</v>
      </c>
      <c r="Z137" s="241">
        <f t="shared" si="59"/>
        <v>5</v>
      </c>
      <c r="AA137" s="248">
        <f>'Crisis Indicator Data'!Y134</f>
        <v>1</v>
      </c>
      <c r="AB137" s="248">
        <f>'Crisis Indicator Data'!Z134</f>
        <v>3</v>
      </c>
      <c r="AC137" s="248">
        <f>'Crisis Indicator Data'!AA134</f>
        <v>2</v>
      </c>
      <c r="AD137" s="248">
        <f>'Crisis Indicator Data'!AB134</f>
        <v>0</v>
      </c>
      <c r="AE137" s="248">
        <f t="shared" si="60"/>
        <v>3</v>
      </c>
      <c r="AF137" s="248">
        <f>'Crisis Indicator Data'!AC134</f>
        <v>2</v>
      </c>
      <c r="AG137" s="248">
        <f>'Crisis Indicator Data'!AD134</f>
        <v>3</v>
      </c>
      <c r="AH137" s="248">
        <f t="shared" si="61"/>
        <v>5</v>
      </c>
      <c r="AI137" s="248">
        <f>'Crisis Indicator Data'!AE134</f>
        <v>3</v>
      </c>
      <c r="AJ137" s="248">
        <f>'Crisis Indicator Data'!AF134</f>
        <v>2</v>
      </c>
      <c r="AK137" s="248">
        <f>'Crisis Indicator Data'!AG134</f>
        <v>3</v>
      </c>
      <c r="AL137" s="248">
        <f t="shared" si="62"/>
        <v>5</v>
      </c>
      <c r="AM137" s="241">
        <f t="shared" si="63"/>
        <v>4</v>
      </c>
      <c r="AN137" s="241">
        <f t="shared" si="64"/>
        <v>4.5</v>
      </c>
    </row>
    <row r="138" spans="1:40" ht="13.5" customHeight="1" x14ac:dyDescent="0.25">
      <c r="A138" s="147" t="str">
        <f>'Crisis Indicator Data'!A135</f>
        <v>CAR refugees in Chad</v>
      </c>
      <c r="B138" s="148" t="str">
        <f>'Crisis Indicator Data'!B135</f>
        <v>Displacement</v>
      </c>
      <c r="C138" s="148" t="str">
        <f>'Crisis Indicator Data'!C135</f>
        <v>TCD004</v>
      </c>
      <c r="D138" s="148" t="str">
        <f>'Crisis Indicator Data'!D135</f>
        <v>Chad</v>
      </c>
      <c r="E138" s="149" t="str">
        <f>'Crisis Indicator Data'!E135</f>
        <v>TCD</v>
      </c>
      <c r="F138" s="241">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1.8</v>
      </c>
      <c r="G138" s="241">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3.5</v>
      </c>
      <c r="H138" s="241">
        <f t="shared" si="52"/>
        <v>2.65</v>
      </c>
      <c r="I138" s="241">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4.5999999999999996</v>
      </c>
      <c r="J138" s="241">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1.9</v>
      </c>
      <c r="K138" s="241">
        <f t="shared" si="53"/>
        <v>3.25</v>
      </c>
      <c r="L138" s="241">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4.7</v>
      </c>
      <c r="M138" s="241">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2.2999999999999998</v>
      </c>
      <c r="N138" s="241">
        <f t="shared" si="54"/>
        <v>3.5</v>
      </c>
      <c r="O138" s="241">
        <f t="shared" si="55"/>
        <v>3.1333333333333333</v>
      </c>
      <c r="P138" s="241">
        <f>IF(LEN(E138)&gt;3,VLOOKUP(C138,'Regional Crises'!$B$1:$R$69,12,FALSE),VLOOKUP(E138,'Country Indicator Data'!$B$4:$I$300,8,FALSE))</f>
        <v>5</v>
      </c>
      <c r="Q138" s="241">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3.3</v>
      </c>
      <c r="R138" s="241">
        <f t="shared" si="56"/>
        <v>4.1500000000000004</v>
      </c>
      <c r="S138" s="241">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4</v>
      </c>
      <c r="T138" s="241">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3.8</v>
      </c>
      <c r="U138" s="241">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4.0999999999999996</v>
      </c>
      <c r="V138" s="241">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4.2</v>
      </c>
      <c r="W138" s="241">
        <f t="shared" si="57"/>
        <v>4</v>
      </c>
      <c r="X138" s="241">
        <f t="shared" si="58"/>
        <v>3.8</v>
      </c>
      <c r="Y138" s="248">
        <f>IF('Core Indicators'!FC135="x","x",IF('Core Indicators'!FC135&gt;=5,5,IF('Core Indicators'!FC135&gt;=4,4,IF('Core Indicators'!FC135&gt;=3,3,IF('Core Indicators'!FC135&gt;=2,2,IF('Core Indicators'!FC135&gt;=1,1,0))))))</f>
        <v>3</v>
      </c>
      <c r="Z138" s="241">
        <f t="shared" si="59"/>
        <v>3</v>
      </c>
      <c r="AA138" s="248">
        <f>'Crisis Indicator Data'!Y135</f>
        <v>1</v>
      </c>
      <c r="AB138" s="248">
        <f>'Crisis Indicator Data'!Z135</f>
        <v>3</v>
      </c>
      <c r="AC138" s="248">
        <f>'Crisis Indicator Data'!AA135</f>
        <v>2</v>
      </c>
      <c r="AD138" s="248">
        <f>'Crisis Indicator Data'!AB135</f>
        <v>0</v>
      </c>
      <c r="AE138" s="248">
        <f t="shared" si="60"/>
        <v>3</v>
      </c>
      <c r="AF138" s="248">
        <f>'Crisis Indicator Data'!AC135</f>
        <v>2</v>
      </c>
      <c r="AG138" s="248">
        <f>'Crisis Indicator Data'!AD135</f>
        <v>1</v>
      </c>
      <c r="AH138" s="248">
        <f t="shared" si="61"/>
        <v>3</v>
      </c>
      <c r="AI138" s="248">
        <f>'Crisis Indicator Data'!AE135</f>
        <v>2</v>
      </c>
      <c r="AJ138" s="248">
        <f>'Crisis Indicator Data'!AF135</f>
        <v>2</v>
      </c>
      <c r="AK138" s="248">
        <f>'Crisis Indicator Data'!AG135</f>
        <v>3</v>
      </c>
      <c r="AL138" s="248">
        <f t="shared" si="62"/>
        <v>5</v>
      </c>
      <c r="AM138" s="241">
        <f t="shared" si="63"/>
        <v>4</v>
      </c>
      <c r="AN138" s="241">
        <f t="shared" si="64"/>
        <v>3.5</v>
      </c>
    </row>
    <row r="139" spans="1:40" ht="13.5" customHeight="1" x14ac:dyDescent="0.25">
      <c r="A139" s="147" t="str">
        <f>'Crisis Indicator Data'!A136</f>
        <v>Darfur refugees in Chad</v>
      </c>
      <c r="B139" s="148" t="str">
        <f>'Crisis Indicator Data'!B136</f>
        <v>Displacement</v>
      </c>
      <c r="C139" s="148" t="str">
        <f>'Crisis Indicator Data'!C136</f>
        <v>TCD005</v>
      </c>
      <c r="D139" s="148" t="str">
        <f>'Crisis Indicator Data'!D136</f>
        <v>Chad</v>
      </c>
      <c r="E139" s="149" t="str">
        <f>'Crisis Indicator Data'!E136</f>
        <v>TCD</v>
      </c>
      <c r="F139" s="241">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1.8</v>
      </c>
      <c r="G139" s="241">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3.5</v>
      </c>
      <c r="H139" s="241">
        <f t="shared" si="52"/>
        <v>2.65</v>
      </c>
      <c r="I139" s="241">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4.5999999999999996</v>
      </c>
      <c r="J139" s="241">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1.9</v>
      </c>
      <c r="K139" s="241">
        <f t="shared" si="53"/>
        <v>3.25</v>
      </c>
      <c r="L139" s="241">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4.7</v>
      </c>
      <c r="M139" s="241">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2.2999999999999998</v>
      </c>
      <c r="N139" s="241">
        <f t="shared" si="54"/>
        <v>3.5</v>
      </c>
      <c r="O139" s="241">
        <f t="shared" si="55"/>
        <v>3.1333333333333333</v>
      </c>
      <c r="P139" s="241">
        <f>IF(LEN(E139)&gt;3,VLOOKUP(C139,'Regional Crises'!$B$1:$R$69,12,FALSE),VLOOKUP(E139,'Country Indicator Data'!$B$4:$I$300,8,FALSE))</f>
        <v>5</v>
      </c>
      <c r="Q139" s="241">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3.3</v>
      </c>
      <c r="R139" s="241">
        <f t="shared" si="56"/>
        <v>4.1500000000000004</v>
      </c>
      <c r="S139" s="241">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v>
      </c>
      <c r="T139" s="241">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3.8</v>
      </c>
      <c r="U139" s="241">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4.0999999999999996</v>
      </c>
      <c r="V139" s="241">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4.2</v>
      </c>
      <c r="W139" s="241">
        <f t="shared" si="57"/>
        <v>4</v>
      </c>
      <c r="X139" s="241">
        <f t="shared" si="58"/>
        <v>3.8</v>
      </c>
      <c r="Y139" s="248">
        <f>IF('Core Indicators'!FC136="x","x",IF('Core Indicators'!FC136&gt;=5,5,IF('Core Indicators'!FC136&gt;=4,4,IF('Core Indicators'!FC136&gt;=3,3,IF('Core Indicators'!FC136&gt;=2,2,IF('Core Indicators'!FC136&gt;=1,1,0))))))</f>
        <v>3</v>
      </c>
      <c r="Z139" s="241">
        <f t="shared" si="59"/>
        <v>3</v>
      </c>
      <c r="AA139" s="248">
        <f>'Crisis Indicator Data'!Y136</f>
        <v>1</v>
      </c>
      <c r="AB139" s="248">
        <f>'Crisis Indicator Data'!Z136</f>
        <v>3</v>
      </c>
      <c r="AC139" s="248">
        <f>'Crisis Indicator Data'!AA136</f>
        <v>2</v>
      </c>
      <c r="AD139" s="248">
        <f>'Crisis Indicator Data'!AB136</f>
        <v>0</v>
      </c>
      <c r="AE139" s="248">
        <f t="shared" si="60"/>
        <v>3</v>
      </c>
      <c r="AF139" s="248">
        <f>'Crisis Indicator Data'!AC136</f>
        <v>2</v>
      </c>
      <c r="AG139" s="248">
        <f>'Crisis Indicator Data'!AD136</f>
        <v>1</v>
      </c>
      <c r="AH139" s="248">
        <f t="shared" si="61"/>
        <v>3</v>
      </c>
      <c r="AI139" s="248">
        <f>'Crisis Indicator Data'!AE136</f>
        <v>2</v>
      </c>
      <c r="AJ139" s="248">
        <f>'Crisis Indicator Data'!AF136</f>
        <v>2</v>
      </c>
      <c r="AK139" s="248">
        <f>'Crisis Indicator Data'!AG136</f>
        <v>3</v>
      </c>
      <c r="AL139" s="248">
        <f t="shared" si="62"/>
        <v>5</v>
      </c>
      <c r="AM139" s="241">
        <f t="shared" si="63"/>
        <v>4</v>
      </c>
      <c r="AN139" s="241">
        <f t="shared" si="64"/>
        <v>3.5</v>
      </c>
    </row>
    <row r="140" spans="1:40" ht="13.5" customHeight="1" x14ac:dyDescent="0.25">
      <c r="A140" s="147" t="str">
        <f>'Crisis Indicator Data'!A137</f>
        <v>Tibesti Conflict in Chad</v>
      </c>
      <c r="B140" s="148" t="str">
        <f>'Crisis Indicator Data'!B137</f>
        <v>Conflict</v>
      </c>
      <c r="C140" s="148" t="str">
        <f>'Crisis Indicator Data'!C137</f>
        <v>TCD006</v>
      </c>
      <c r="D140" s="148" t="str">
        <f>'Crisis Indicator Data'!D137</f>
        <v>Chad</v>
      </c>
      <c r="E140" s="149" t="str">
        <f>'Crisis Indicator Data'!E137</f>
        <v>TCD</v>
      </c>
      <c r="F140" s="241">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1.8</v>
      </c>
      <c r="G140" s="241">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3.5</v>
      </c>
      <c r="H140" s="241">
        <f t="shared" si="52"/>
        <v>2.65</v>
      </c>
      <c r="I140" s="241">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4.5999999999999996</v>
      </c>
      <c r="J140" s="241">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1.9</v>
      </c>
      <c r="K140" s="241">
        <f t="shared" si="53"/>
        <v>3.25</v>
      </c>
      <c r="L140" s="241">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4.7</v>
      </c>
      <c r="M140" s="241">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2.2999999999999998</v>
      </c>
      <c r="N140" s="241">
        <f t="shared" si="54"/>
        <v>3.5</v>
      </c>
      <c r="O140" s="241">
        <f t="shared" si="55"/>
        <v>3.1333333333333333</v>
      </c>
      <c r="P140" s="241">
        <f>IF(LEN(E140)&gt;3,VLOOKUP(C140,'Regional Crises'!$B$1:$R$69,12,FALSE),VLOOKUP(E140,'Country Indicator Data'!$B$4:$I$300,8,FALSE))</f>
        <v>5</v>
      </c>
      <c r="Q140" s="241">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3.3</v>
      </c>
      <c r="R140" s="241">
        <f t="shared" si="56"/>
        <v>4.1500000000000004</v>
      </c>
      <c r="S140" s="241">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v>
      </c>
      <c r="T140" s="241">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3.8</v>
      </c>
      <c r="U140" s="241">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4.0999999999999996</v>
      </c>
      <c r="V140" s="241">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4.2</v>
      </c>
      <c r="W140" s="241">
        <f t="shared" si="57"/>
        <v>4</v>
      </c>
      <c r="X140" s="241">
        <f t="shared" si="58"/>
        <v>3.8</v>
      </c>
      <c r="Y140" s="248">
        <f>IF('Core Indicators'!FC137="x","x",IF('Core Indicators'!FC137&gt;=5,5,IF('Core Indicators'!FC137&gt;=4,4,IF('Core Indicators'!FC137&gt;=3,3,IF('Core Indicators'!FC137&gt;=2,2,IF('Core Indicators'!FC137&gt;=1,1,0))))))</f>
        <v>3</v>
      </c>
      <c r="Z140" s="241">
        <f t="shared" si="59"/>
        <v>3</v>
      </c>
      <c r="AA140" s="248">
        <f>'Crisis Indicator Data'!Y137</f>
        <v>1</v>
      </c>
      <c r="AB140" s="248">
        <f>'Crisis Indicator Data'!Z137</f>
        <v>3</v>
      </c>
      <c r="AC140" s="248">
        <f>'Crisis Indicator Data'!AA137</f>
        <v>2</v>
      </c>
      <c r="AD140" s="248">
        <f>'Crisis Indicator Data'!AB137</f>
        <v>0</v>
      </c>
      <c r="AE140" s="248">
        <f t="shared" si="60"/>
        <v>3</v>
      </c>
      <c r="AF140" s="248">
        <f>'Crisis Indicator Data'!AC137</f>
        <v>2</v>
      </c>
      <c r="AG140" s="248">
        <f>'Crisis Indicator Data'!AD137</f>
        <v>1</v>
      </c>
      <c r="AH140" s="248">
        <f t="shared" si="61"/>
        <v>3</v>
      </c>
      <c r="AI140" s="248">
        <f>'Crisis Indicator Data'!AE137</f>
        <v>2</v>
      </c>
      <c r="AJ140" s="248">
        <f>'Crisis Indicator Data'!AF137</f>
        <v>2</v>
      </c>
      <c r="AK140" s="248">
        <f>'Crisis Indicator Data'!AG137</f>
        <v>2</v>
      </c>
      <c r="AL140" s="248">
        <f t="shared" si="62"/>
        <v>4</v>
      </c>
      <c r="AM140" s="241">
        <f t="shared" si="63"/>
        <v>3</v>
      </c>
      <c r="AN140" s="241">
        <f t="shared" si="64"/>
        <v>3</v>
      </c>
    </row>
    <row r="141" spans="1:40" ht="13.5" customHeight="1" x14ac:dyDescent="0.25">
      <c r="A141" s="147" t="str">
        <f>'Crisis Indicator Data'!A138</f>
        <v>Multiple situations in Thailand</v>
      </c>
      <c r="B141" s="148" t="str">
        <f>'Crisis Indicator Data'!B138</f>
        <v>Conflict,Displacement</v>
      </c>
      <c r="C141" s="148" t="str">
        <f>'Crisis Indicator Data'!C138</f>
        <v>THA001</v>
      </c>
      <c r="D141" s="148" t="str">
        <f>'Crisis Indicator Data'!D138</f>
        <v>Thailand</v>
      </c>
      <c r="E141" s="149" t="str">
        <f>'Crisis Indicator Data'!E138</f>
        <v>THA</v>
      </c>
      <c r="F141" s="241">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2.1</v>
      </c>
      <c r="G141" s="241">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3.4</v>
      </c>
      <c r="H141" s="241">
        <f t="shared" si="52"/>
        <v>2.75</v>
      </c>
      <c r="I141" s="241">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1.6</v>
      </c>
      <c r="J141" s="241">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0.5</v>
      </c>
      <c r="K141" s="241">
        <f t="shared" si="53"/>
        <v>1.05</v>
      </c>
      <c r="L141" s="241">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2.5</v>
      </c>
      <c r="M141" s="241">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1.2</v>
      </c>
      <c r="N141" s="241">
        <f t="shared" si="54"/>
        <v>1.85</v>
      </c>
      <c r="O141" s="241">
        <f t="shared" si="55"/>
        <v>1.8833333333333335</v>
      </c>
      <c r="P141" s="241">
        <f>IF(LEN(E141)&gt;3,VLOOKUP(C141,'Regional Crises'!$B$1:$R$69,12,FALSE),VLOOKUP(E141,'Country Indicator Data'!$B$4:$I$300,8,FALSE))</f>
        <v>3</v>
      </c>
      <c r="Q141" s="241">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2.1</v>
      </c>
      <c r="R141" s="241">
        <f t="shared" si="56"/>
        <v>2.5499999999999998</v>
      </c>
      <c r="S141" s="241">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3.2</v>
      </c>
      <c r="T141" s="241">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2.4</v>
      </c>
      <c r="U141" s="241">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3.4</v>
      </c>
      <c r="V141" s="241">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3.4</v>
      </c>
      <c r="W141" s="241">
        <f t="shared" si="57"/>
        <v>3.1</v>
      </c>
      <c r="X141" s="241">
        <f t="shared" si="58"/>
        <v>2.5</v>
      </c>
      <c r="Y141" s="248">
        <f>IF('Core Indicators'!FC138="x","x",IF('Core Indicators'!FC138&gt;=5,5,IF('Core Indicators'!FC138&gt;=4,4,IF('Core Indicators'!FC138&gt;=3,3,IF('Core Indicators'!FC138&gt;=2,2,IF('Core Indicators'!FC138&gt;=1,1,0))))))</f>
        <v>2</v>
      </c>
      <c r="Z141" s="241">
        <f t="shared" si="59"/>
        <v>2</v>
      </c>
      <c r="AA141" s="248">
        <f>'Crisis Indicator Data'!Y138</f>
        <v>1</v>
      </c>
      <c r="AB141" s="248">
        <f>'Crisis Indicator Data'!Z138</f>
        <v>1</v>
      </c>
      <c r="AC141" s="248">
        <f>'Crisis Indicator Data'!AA138</f>
        <v>1</v>
      </c>
      <c r="AD141" s="248">
        <f>'Crisis Indicator Data'!AB138</f>
        <v>0</v>
      </c>
      <c r="AE141" s="248">
        <f t="shared" si="60"/>
        <v>2</v>
      </c>
      <c r="AF141" s="248">
        <f>'Crisis Indicator Data'!AC138</f>
        <v>0</v>
      </c>
      <c r="AG141" s="248">
        <f>'Crisis Indicator Data'!AD138</f>
        <v>2</v>
      </c>
      <c r="AH141" s="248">
        <f t="shared" si="61"/>
        <v>2</v>
      </c>
      <c r="AI141" s="248">
        <f>'Crisis Indicator Data'!AE138</f>
        <v>1</v>
      </c>
      <c r="AJ141" s="248">
        <f>'Crisis Indicator Data'!AF138</f>
        <v>3</v>
      </c>
      <c r="AK141" s="248">
        <f>'Crisis Indicator Data'!AG138</f>
        <v>2</v>
      </c>
      <c r="AL141" s="248">
        <f t="shared" si="62"/>
        <v>4</v>
      </c>
      <c r="AM141" s="241">
        <f t="shared" si="63"/>
        <v>3</v>
      </c>
      <c r="AN141" s="241">
        <f t="shared" si="64"/>
        <v>2.5</v>
      </c>
    </row>
    <row r="142" spans="1:40" ht="13.5" customHeight="1" x14ac:dyDescent="0.25">
      <c r="A142" s="147" t="str">
        <f>'Crisis Indicator Data'!A139</f>
        <v xml:space="preserve">Conflict in southern Thailand </v>
      </c>
      <c r="B142" s="148" t="str">
        <f>'Crisis Indicator Data'!B139</f>
        <v>Conflict</v>
      </c>
      <c r="C142" s="148" t="str">
        <f>'Crisis Indicator Data'!C139</f>
        <v>THA002</v>
      </c>
      <c r="D142" s="148" t="str">
        <f>'Crisis Indicator Data'!D139</f>
        <v>Thailand</v>
      </c>
      <c r="E142" s="149" t="str">
        <f>'Crisis Indicator Data'!E139</f>
        <v>THA</v>
      </c>
      <c r="F142" s="241">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2.1</v>
      </c>
      <c r="G142" s="241">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3.4</v>
      </c>
      <c r="H142" s="241">
        <f t="shared" si="52"/>
        <v>2.75</v>
      </c>
      <c r="I142" s="241">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1.6</v>
      </c>
      <c r="J142" s="241">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0.5</v>
      </c>
      <c r="K142" s="241">
        <f t="shared" si="53"/>
        <v>1.05</v>
      </c>
      <c r="L142" s="241">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2.5</v>
      </c>
      <c r="M142" s="241">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1.2</v>
      </c>
      <c r="N142" s="241">
        <f t="shared" si="54"/>
        <v>1.85</v>
      </c>
      <c r="O142" s="241">
        <f t="shared" si="55"/>
        <v>1.8833333333333335</v>
      </c>
      <c r="P142" s="241">
        <f>IF(LEN(E142)&gt;3,VLOOKUP(C142,'Regional Crises'!$B$1:$R$69,12,FALSE),VLOOKUP(E142,'Country Indicator Data'!$B$4:$I$300,8,FALSE))</f>
        <v>3</v>
      </c>
      <c r="Q142" s="241">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2.1</v>
      </c>
      <c r="R142" s="241">
        <f t="shared" si="56"/>
        <v>2.5499999999999998</v>
      </c>
      <c r="S142" s="241">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3.2</v>
      </c>
      <c r="T142" s="241">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2.4</v>
      </c>
      <c r="U142" s="241">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3.4</v>
      </c>
      <c r="V142" s="241">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3.4</v>
      </c>
      <c r="W142" s="241">
        <f t="shared" si="57"/>
        <v>3.1</v>
      </c>
      <c r="X142" s="241">
        <f t="shared" si="58"/>
        <v>2.5</v>
      </c>
      <c r="Y142" s="248">
        <f>IF('Core Indicators'!FC139="x","x",IF('Core Indicators'!FC139&gt;=5,5,IF('Core Indicators'!FC139&gt;=4,4,IF('Core Indicators'!FC139&gt;=3,3,IF('Core Indicators'!FC139&gt;=2,2,IF('Core Indicators'!FC139&gt;=1,1,0))))))</f>
        <v>1</v>
      </c>
      <c r="Z142" s="241">
        <f t="shared" si="59"/>
        <v>1</v>
      </c>
      <c r="AA142" s="248">
        <f>'Crisis Indicator Data'!Y139</f>
        <v>1</v>
      </c>
      <c r="AB142" s="248">
        <f>'Crisis Indicator Data'!Z139</f>
        <v>1</v>
      </c>
      <c r="AC142" s="248">
        <f>'Crisis Indicator Data'!AA139</f>
        <v>0</v>
      </c>
      <c r="AD142" s="248">
        <f>'Crisis Indicator Data'!AB139</f>
        <v>0</v>
      </c>
      <c r="AE142" s="248">
        <f t="shared" si="60"/>
        <v>2</v>
      </c>
      <c r="AF142" s="248">
        <f>'Crisis Indicator Data'!AC139</f>
        <v>0</v>
      </c>
      <c r="AG142" s="248">
        <f>'Crisis Indicator Data'!AD139</f>
        <v>0</v>
      </c>
      <c r="AH142" s="248">
        <f t="shared" si="61"/>
        <v>0</v>
      </c>
      <c r="AI142" s="248">
        <f>'Crisis Indicator Data'!AE139</f>
        <v>1</v>
      </c>
      <c r="AJ142" s="248">
        <f>'Crisis Indicator Data'!AF139</f>
        <v>3</v>
      </c>
      <c r="AK142" s="248">
        <f>'Crisis Indicator Data'!AG139</f>
        <v>1</v>
      </c>
      <c r="AL142" s="248">
        <f t="shared" si="62"/>
        <v>4</v>
      </c>
      <c r="AM142" s="241">
        <f t="shared" si="63"/>
        <v>2</v>
      </c>
      <c r="AN142" s="241">
        <f t="shared" si="64"/>
        <v>1.5</v>
      </c>
    </row>
    <row r="143" spans="1:40" x14ac:dyDescent="0.25">
      <c r="A143" s="147" t="str">
        <f>'Crisis Indicator Data'!A140</f>
        <v>Myanmar refugees in Thailand</v>
      </c>
      <c r="B143" s="148" t="str">
        <f>'Crisis Indicator Data'!B140</f>
        <v>Conflict</v>
      </c>
      <c r="C143" s="148" t="str">
        <f>'Crisis Indicator Data'!C140</f>
        <v>THA003</v>
      </c>
      <c r="D143" s="148" t="str">
        <f>'Crisis Indicator Data'!D140</f>
        <v>Thailand</v>
      </c>
      <c r="E143" s="149" t="str">
        <f>'Crisis Indicator Data'!E140</f>
        <v>THA</v>
      </c>
      <c r="F143" s="241">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2.1</v>
      </c>
      <c r="G143" s="241">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3.4</v>
      </c>
      <c r="H143" s="241">
        <f t="shared" si="52"/>
        <v>2.75</v>
      </c>
      <c r="I143" s="241">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1.6</v>
      </c>
      <c r="J143" s="241">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0.5</v>
      </c>
      <c r="K143" s="241">
        <f t="shared" si="53"/>
        <v>1.05</v>
      </c>
      <c r="L143" s="241">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2.5</v>
      </c>
      <c r="M143" s="241">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1.2</v>
      </c>
      <c r="N143" s="241">
        <f t="shared" si="54"/>
        <v>1.85</v>
      </c>
      <c r="O143" s="241">
        <f t="shared" si="55"/>
        <v>1.8833333333333335</v>
      </c>
      <c r="P143" s="241">
        <f>IF(LEN(E143)&gt;3,VLOOKUP(C143,'Regional Crises'!$B$1:$R$69,12,FALSE),VLOOKUP(E143,'Country Indicator Data'!$B$4:$I$300,8,FALSE))</f>
        <v>3</v>
      </c>
      <c r="Q143" s="241">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2.1</v>
      </c>
      <c r="R143" s="241">
        <f t="shared" si="56"/>
        <v>2.5499999999999998</v>
      </c>
      <c r="S143" s="241">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3.2</v>
      </c>
      <c r="T143" s="241">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2.4</v>
      </c>
      <c r="U143" s="241">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3.4</v>
      </c>
      <c r="V143" s="241">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3.4</v>
      </c>
      <c r="W143" s="241">
        <f t="shared" si="57"/>
        <v>3.1</v>
      </c>
      <c r="X143" s="241">
        <f t="shared" si="58"/>
        <v>2.5</v>
      </c>
      <c r="Y143" s="248">
        <f>IF('Core Indicators'!FC140="x","x",IF('Core Indicators'!FC140&gt;=5,5,IF('Core Indicators'!FC140&gt;=4,4,IF('Core Indicators'!FC140&gt;=3,3,IF('Core Indicators'!FC140&gt;=2,2,IF('Core Indicators'!FC140&gt;=1,1,0))))))</f>
        <v>1</v>
      </c>
      <c r="Z143" s="241">
        <f t="shared" si="59"/>
        <v>1</v>
      </c>
      <c r="AA143" s="248">
        <f>'Crisis Indicator Data'!Y140</f>
        <v>1</v>
      </c>
      <c r="AB143" s="248">
        <f>'Crisis Indicator Data'!Z140</f>
        <v>0</v>
      </c>
      <c r="AC143" s="248">
        <f>'Crisis Indicator Data'!AA140</f>
        <v>1</v>
      </c>
      <c r="AD143" s="248">
        <f>'Crisis Indicator Data'!AB140</f>
        <v>0</v>
      </c>
      <c r="AE143" s="248">
        <f t="shared" si="60"/>
        <v>2</v>
      </c>
      <c r="AF143" s="248">
        <f>'Crisis Indicator Data'!AC140</f>
        <v>0</v>
      </c>
      <c r="AG143" s="248">
        <f>'Crisis Indicator Data'!AD140</f>
        <v>2</v>
      </c>
      <c r="AH143" s="248">
        <f t="shared" si="61"/>
        <v>2</v>
      </c>
      <c r="AI143" s="248">
        <f>'Crisis Indicator Data'!AE140</f>
        <v>0</v>
      </c>
      <c r="AJ143" s="248">
        <f>'Crisis Indicator Data'!AF140</f>
        <v>3</v>
      </c>
      <c r="AK143" s="248">
        <f>'Crisis Indicator Data'!AG140</f>
        <v>2</v>
      </c>
      <c r="AL143" s="248">
        <f t="shared" si="62"/>
        <v>4</v>
      </c>
      <c r="AM143" s="241">
        <f t="shared" si="63"/>
        <v>3</v>
      </c>
      <c r="AN143" s="241">
        <f t="shared" si="64"/>
        <v>2</v>
      </c>
    </row>
    <row r="144" spans="1:40" x14ac:dyDescent="0.25">
      <c r="A144" s="150" t="str">
        <f>'Crisis Indicator Data'!A141</f>
        <v>Venezuelan refugees in Trinidad and Tobago</v>
      </c>
      <c r="B144" s="151" t="str">
        <f>'Crisis Indicator Data'!B141</f>
        <v>Displacement</v>
      </c>
      <c r="C144" s="151" t="str">
        <f>'Crisis Indicator Data'!C141</f>
        <v>TTO002</v>
      </c>
      <c r="D144" s="151" t="str">
        <f>'Crisis Indicator Data'!D141</f>
        <v>Trinidad and Tobago</v>
      </c>
      <c r="E144" s="152" t="str">
        <f>'Crisis Indicator Data'!E141</f>
        <v>TTO</v>
      </c>
      <c r="F144" s="241">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0.7</v>
      </c>
      <c r="G144" s="241">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0.8</v>
      </c>
      <c r="H144" s="241">
        <f t="shared" si="52"/>
        <v>0.75</v>
      </c>
      <c r="I144" s="241">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3.8</v>
      </c>
      <c r="J144" s="241">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4</v>
      </c>
      <c r="K144" s="241">
        <f t="shared" si="53"/>
        <v>3.9</v>
      </c>
      <c r="L144" s="241">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2.2000000000000002</v>
      </c>
      <c r="M144" s="241">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1.9</v>
      </c>
      <c r="N144" s="241">
        <f t="shared" si="54"/>
        <v>2.0499999999999998</v>
      </c>
      <c r="O144" s="241">
        <f t="shared" si="55"/>
        <v>2.2333333333333334</v>
      </c>
      <c r="P144" s="241">
        <f>IF(LEN(E144)&gt;3,VLOOKUP(C144,'Regional Crises'!$B$1:$R$69,12,FALSE),VLOOKUP(E144,'Country Indicator Data'!$B$4:$I$300,8,FALSE))</f>
        <v>0</v>
      </c>
      <c r="Q144" s="241">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3.2</v>
      </c>
      <c r="R144" s="241">
        <f t="shared" si="56"/>
        <v>1.6</v>
      </c>
      <c r="S144" s="241">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3</v>
      </c>
      <c r="T144" s="241">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2.6</v>
      </c>
      <c r="U144" s="241">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1.4</v>
      </c>
      <c r="V144" s="241">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0.9</v>
      </c>
      <c r="W144" s="241">
        <f t="shared" si="57"/>
        <v>2</v>
      </c>
      <c r="X144" s="241">
        <f t="shared" si="58"/>
        <v>1.9</v>
      </c>
      <c r="Y144" s="248">
        <f>IF('Core Indicators'!FC141="x","x",IF('Core Indicators'!FC141&gt;=5,5,IF('Core Indicators'!FC141&gt;=4,4,IF('Core Indicators'!FC141&gt;=3,3,IF('Core Indicators'!FC141&gt;=2,2,IF('Core Indicators'!FC141&gt;=1,1,0))))))</f>
        <v>3</v>
      </c>
      <c r="Z144" s="241">
        <f t="shared" si="59"/>
        <v>3</v>
      </c>
      <c r="AA144" s="248">
        <f>'Crisis Indicator Data'!Y141</f>
        <v>0</v>
      </c>
      <c r="AB144" s="248">
        <f>'Crisis Indicator Data'!Z141</f>
        <v>0</v>
      </c>
      <c r="AC144" s="248">
        <f>'Crisis Indicator Data'!AA141</f>
        <v>0</v>
      </c>
      <c r="AD144" s="248">
        <f>'Crisis Indicator Data'!AB141</f>
        <v>0</v>
      </c>
      <c r="AE144" s="248">
        <f t="shared" si="60"/>
        <v>0</v>
      </c>
      <c r="AF144" s="248">
        <f>'Crisis Indicator Data'!AC141</f>
        <v>2</v>
      </c>
      <c r="AG144" s="248">
        <f>'Crisis Indicator Data'!AD141</f>
        <v>2</v>
      </c>
      <c r="AH144" s="248">
        <f t="shared" si="61"/>
        <v>4</v>
      </c>
      <c r="AI144" s="248">
        <f>'Crisis Indicator Data'!AE141</f>
        <v>1</v>
      </c>
      <c r="AJ144" s="248">
        <f>'Crisis Indicator Data'!AF141</f>
        <v>0</v>
      </c>
      <c r="AK144" s="248">
        <f>'Crisis Indicator Data'!AG141</f>
        <v>2</v>
      </c>
      <c r="AL144" s="248">
        <f t="shared" si="62"/>
        <v>3</v>
      </c>
      <c r="AM144" s="241">
        <f t="shared" si="63"/>
        <v>2</v>
      </c>
      <c r="AN144" s="241">
        <f t="shared" si="64"/>
        <v>2.5</v>
      </c>
    </row>
    <row r="145" spans="1:40" x14ac:dyDescent="0.25">
      <c r="A145" s="150" t="str">
        <f>'Crisis Indicator Data'!A142</f>
        <v>Mixed migration flows in Tunisia</v>
      </c>
      <c r="B145" s="151" t="str">
        <f>'Crisis Indicator Data'!B142</f>
        <v>Displacement</v>
      </c>
      <c r="C145" s="151" t="str">
        <f>'Crisis Indicator Data'!C142</f>
        <v>TUN002</v>
      </c>
      <c r="D145" s="151" t="str">
        <f>'Crisis Indicator Data'!D142</f>
        <v>Tunisia</v>
      </c>
      <c r="E145" s="152" t="str">
        <f>'Crisis Indicator Data'!E142</f>
        <v>TUN</v>
      </c>
      <c r="F145" s="241">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2.5</v>
      </c>
      <c r="G145" s="241">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1.7</v>
      </c>
      <c r="H145" s="241">
        <f t="shared" si="52"/>
        <v>2.1</v>
      </c>
      <c r="I145" s="241">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0.2</v>
      </c>
      <c r="J145" s="241">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v>
      </c>
      <c r="K145" s="241">
        <f t="shared" si="53"/>
        <v>0.1</v>
      </c>
      <c r="L145" s="241">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2</v>
      </c>
      <c r="M145" s="241">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v>
      </c>
      <c r="N145" s="241">
        <f t="shared" si="54"/>
        <v>1.5</v>
      </c>
      <c r="O145" s="241">
        <f t="shared" si="55"/>
        <v>1.2333333333333334</v>
      </c>
      <c r="P145" s="241">
        <f>IF(LEN(E145)&gt;3,VLOOKUP(C145,'Regional Crises'!$B$1:$R$69,12,FALSE),VLOOKUP(E145,'Country Indicator Data'!$B$4:$I$300,8,FALSE))</f>
        <v>3</v>
      </c>
      <c r="Q145" s="241">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4</v>
      </c>
      <c r="R145" s="241">
        <f t="shared" si="56"/>
        <v>3.5</v>
      </c>
      <c r="S145" s="241">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2.9</v>
      </c>
      <c r="T145" s="241">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2.4</v>
      </c>
      <c r="U145" s="241">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2.2999999999999998</v>
      </c>
      <c r="V145" s="241">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1.5</v>
      </c>
      <c r="W145" s="241">
        <f t="shared" si="57"/>
        <v>2.2999999999999998</v>
      </c>
      <c r="X145" s="241">
        <f t="shared" si="58"/>
        <v>2.2999999999999998</v>
      </c>
      <c r="Y145" s="248">
        <f>IF('Core Indicators'!FC142="x","x",IF('Core Indicators'!FC142&gt;=5,5,IF('Core Indicators'!FC142&gt;=4,4,IF('Core Indicators'!FC142&gt;=3,3,IF('Core Indicators'!FC142&gt;=2,2,IF('Core Indicators'!FC142&gt;=1,1,0))))))</f>
        <v>4</v>
      </c>
      <c r="Z145" s="241">
        <f t="shared" si="59"/>
        <v>4</v>
      </c>
      <c r="AA145" s="248">
        <f>'Crisis Indicator Data'!Y142</f>
        <v>0</v>
      </c>
      <c r="AB145" s="248">
        <f>'Crisis Indicator Data'!Z142</f>
        <v>0</v>
      </c>
      <c r="AC145" s="248">
        <f>'Crisis Indicator Data'!AA142</f>
        <v>0</v>
      </c>
      <c r="AD145" s="248">
        <f>'Crisis Indicator Data'!AB142</f>
        <v>0</v>
      </c>
      <c r="AE145" s="248">
        <f t="shared" si="60"/>
        <v>0</v>
      </c>
      <c r="AF145" s="248">
        <f>'Crisis Indicator Data'!AC142</f>
        <v>0</v>
      </c>
      <c r="AG145" s="248">
        <f>'Crisis Indicator Data'!AD142</f>
        <v>0</v>
      </c>
      <c r="AH145" s="248">
        <f t="shared" si="61"/>
        <v>0</v>
      </c>
      <c r="AI145" s="248">
        <f>'Crisis Indicator Data'!AE142</f>
        <v>0</v>
      </c>
      <c r="AJ145" s="248">
        <f>'Crisis Indicator Data'!AF142</f>
        <v>1</v>
      </c>
      <c r="AK145" s="248">
        <f>'Crisis Indicator Data'!AG142</f>
        <v>0</v>
      </c>
      <c r="AL145" s="248">
        <f t="shared" si="62"/>
        <v>1</v>
      </c>
      <c r="AM145" s="241">
        <f t="shared" si="63"/>
        <v>0</v>
      </c>
      <c r="AN145" s="241">
        <f t="shared" si="64"/>
        <v>2</v>
      </c>
    </row>
    <row r="146" spans="1:40" x14ac:dyDescent="0.25">
      <c r="A146" s="150" t="str">
        <f>'Crisis Indicator Data'!A143</f>
        <v>Complex situation in Türkiye</v>
      </c>
      <c r="B146" s="151" t="str">
        <f>'Crisis Indicator Data'!B143</f>
        <v>Displacement,Conflict</v>
      </c>
      <c r="C146" s="151" t="str">
        <f>'Crisis Indicator Data'!C143</f>
        <v>TUR001</v>
      </c>
      <c r="D146" s="151" t="str">
        <f>'Crisis Indicator Data'!D143</f>
        <v>Türkiye</v>
      </c>
      <c r="E146" s="152" t="str">
        <f>'Crisis Indicator Data'!E143</f>
        <v>TUR</v>
      </c>
      <c r="F146" s="241">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2.5</v>
      </c>
      <c r="G146" s="241">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2.5</v>
      </c>
      <c r="H146" s="241">
        <f t="shared" si="52"/>
        <v>2.5</v>
      </c>
      <c r="I146" s="241">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2</v>
      </c>
      <c r="J146" s="241">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3.4</v>
      </c>
      <c r="K146" s="241">
        <f t="shared" si="53"/>
        <v>2.7</v>
      </c>
      <c r="L146" s="241">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2</v>
      </c>
      <c r="M146" s="241">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2.1</v>
      </c>
      <c r="N146" s="241">
        <f t="shared" si="54"/>
        <v>2.0499999999999998</v>
      </c>
      <c r="O146" s="241">
        <f t="shared" si="55"/>
        <v>2.4166666666666665</v>
      </c>
      <c r="P146" s="241">
        <f>IF(LEN(E146)&gt;3,VLOOKUP(C146,'Regional Crises'!$B$1:$R$69,12,FALSE),VLOOKUP(E146,'Country Indicator Data'!$B$4:$I$300,8,FALSE))</f>
        <v>4</v>
      </c>
      <c r="Q146" s="241">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3</v>
      </c>
      <c r="R146" s="241">
        <f t="shared" si="56"/>
        <v>3.5</v>
      </c>
      <c r="S146" s="241">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3.1</v>
      </c>
      <c r="T146" s="241">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2.8</v>
      </c>
      <c r="U146" s="241">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3.3</v>
      </c>
      <c r="V146" s="241">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3.4</v>
      </c>
      <c r="W146" s="241">
        <f t="shared" si="57"/>
        <v>3.2</v>
      </c>
      <c r="X146" s="241">
        <f t="shared" si="58"/>
        <v>3</v>
      </c>
      <c r="Y146" s="248">
        <f>IF('Core Indicators'!FC143="x","x",IF('Core Indicators'!FC143&gt;=5,5,IF('Core Indicators'!FC143&gt;=4,4,IF('Core Indicators'!FC143&gt;=3,3,IF('Core Indicators'!FC143&gt;=2,2,IF('Core Indicators'!FC143&gt;=1,1,0))))))</f>
        <v>4</v>
      </c>
      <c r="Z146" s="241">
        <f t="shared" si="59"/>
        <v>4</v>
      </c>
      <c r="AA146" s="248">
        <f>'Crisis Indicator Data'!Y143</f>
        <v>1</v>
      </c>
      <c r="AB146" s="248">
        <f>'Crisis Indicator Data'!Z143</f>
        <v>1</v>
      </c>
      <c r="AC146" s="248">
        <f>'Crisis Indicator Data'!AA143</f>
        <v>1</v>
      </c>
      <c r="AD146" s="248">
        <f>'Crisis Indicator Data'!AB143</f>
        <v>0</v>
      </c>
      <c r="AE146" s="248">
        <f t="shared" si="60"/>
        <v>2</v>
      </c>
      <c r="AF146" s="248">
        <f>'Crisis Indicator Data'!AC143</f>
        <v>0</v>
      </c>
      <c r="AG146" s="248">
        <f>'Crisis Indicator Data'!AD143</f>
        <v>1</v>
      </c>
      <c r="AH146" s="248">
        <f t="shared" si="61"/>
        <v>1</v>
      </c>
      <c r="AI146" s="248">
        <f>'Crisis Indicator Data'!AE143</f>
        <v>0</v>
      </c>
      <c r="AJ146" s="248">
        <f>'Crisis Indicator Data'!AF143</f>
        <v>3</v>
      </c>
      <c r="AK146" s="248">
        <f>'Crisis Indicator Data'!AG143</f>
        <v>0</v>
      </c>
      <c r="AL146" s="248">
        <f t="shared" si="62"/>
        <v>3</v>
      </c>
      <c r="AM146" s="241">
        <f t="shared" si="63"/>
        <v>2</v>
      </c>
      <c r="AN146" s="241">
        <f t="shared" si="64"/>
        <v>3</v>
      </c>
    </row>
    <row r="147" spans="1:40" x14ac:dyDescent="0.25">
      <c r="A147" s="150" t="str">
        <f>'Crisis Indicator Data'!A144</f>
        <v>Syrian Refugees in Türkiye</v>
      </c>
      <c r="B147" s="151" t="str">
        <f>'Crisis Indicator Data'!B144</f>
        <v>Displacement</v>
      </c>
      <c r="C147" s="151" t="str">
        <f>'Crisis Indicator Data'!C144</f>
        <v>TUR002</v>
      </c>
      <c r="D147" s="151" t="str">
        <f>'Crisis Indicator Data'!D144</f>
        <v>Türkiye</v>
      </c>
      <c r="E147" s="152" t="str">
        <f>'Crisis Indicator Data'!E144</f>
        <v>TUR</v>
      </c>
      <c r="F147" s="241">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2.5</v>
      </c>
      <c r="G147" s="241">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2.5</v>
      </c>
      <c r="H147" s="241">
        <f t="shared" si="52"/>
        <v>2.5</v>
      </c>
      <c r="I147" s="241">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2</v>
      </c>
      <c r="J147" s="241">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3.4</v>
      </c>
      <c r="K147" s="241">
        <f t="shared" si="53"/>
        <v>2.7</v>
      </c>
      <c r="L147" s="241">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2</v>
      </c>
      <c r="M147" s="241">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2.1</v>
      </c>
      <c r="N147" s="241">
        <f t="shared" si="54"/>
        <v>2.0499999999999998</v>
      </c>
      <c r="O147" s="241">
        <f t="shared" si="55"/>
        <v>2.4166666666666665</v>
      </c>
      <c r="P147" s="241">
        <f>IF(LEN(E147)&gt;3,VLOOKUP(C147,'Regional Crises'!$B$1:$R$69,12,FALSE),VLOOKUP(E147,'Country Indicator Data'!$B$4:$I$300,8,FALSE))</f>
        <v>4</v>
      </c>
      <c r="Q147" s="241">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3</v>
      </c>
      <c r="R147" s="241">
        <f t="shared" si="56"/>
        <v>3.5</v>
      </c>
      <c r="S147" s="241">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3.1</v>
      </c>
      <c r="T147" s="241">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2.8</v>
      </c>
      <c r="U147" s="241">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3.3</v>
      </c>
      <c r="V147" s="241">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3.4</v>
      </c>
      <c r="W147" s="241">
        <f t="shared" si="57"/>
        <v>3.2</v>
      </c>
      <c r="X147" s="241">
        <f t="shared" si="58"/>
        <v>3</v>
      </c>
      <c r="Y147" s="248">
        <f>IF('Core Indicators'!FC144="x","x",IF('Core Indicators'!FC144&gt;=5,5,IF('Core Indicators'!FC144&gt;=4,4,IF('Core Indicators'!FC144&gt;=3,3,IF('Core Indicators'!FC144&gt;=2,2,IF('Core Indicators'!FC144&gt;=1,1,0))))))</f>
        <v>2</v>
      </c>
      <c r="Z147" s="241">
        <f t="shared" si="59"/>
        <v>2</v>
      </c>
      <c r="AA147" s="248">
        <f>'Crisis Indicator Data'!Y144</f>
        <v>1</v>
      </c>
      <c r="AB147" s="248">
        <f>'Crisis Indicator Data'!Z144</f>
        <v>0</v>
      </c>
      <c r="AC147" s="248">
        <f>'Crisis Indicator Data'!AA144</f>
        <v>0</v>
      </c>
      <c r="AD147" s="248">
        <f>'Crisis Indicator Data'!AB144</f>
        <v>0</v>
      </c>
      <c r="AE147" s="248">
        <f t="shared" si="60"/>
        <v>1</v>
      </c>
      <c r="AF147" s="248">
        <f>'Crisis Indicator Data'!AC144</f>
        <v>0</v>
      </c>
      <c r="AG147" s="248">
        <f>'Crisis Indicator Data'!AD144</f>
        <v>1</v>
      </c>
      <c r="AH147" s="248">
        <f t="shared" si="61"/>
        <v>1</v>
      </c>
      <c r="AI147" s="248">
        <f>'Crisis Indicator Data'!AE144</f>
        <v>0</v>
      </c>
      <c r="AJ147" s="248">
        <f>'Crisis Indicator Data'!AF144</f>
        <v>3</v>
      </c>
      <c r="AK147" s="248">
        <f>'Crisis Indicator Data'!AG144</f>
        <v>0</v>
      </c>
      <c r="AL147" s="248">
        <f t="shared" si="62"/>
        <v>3</v>
      </c>
      <c r="AM147" s="241">
        <f t="shared" si="63"/>
        <v>2</v>
      </c>
      <c r="AN147" s="241">
        <f t="shared" si="64"/>
        <v>2</v>
      </c>
    </row>
    <row r="148" spans="1:40" x14ac:dyDescent="0.25">
      <c r="A148" s="150" t="str">
        <f>'Crisis Indicator Data'!A145</f>
        <v>Mixed Migration Flows in Türkiye</v>
      </c>
      <c r="B148" s="151" t="str">
        <f>'Crisis Indicator Data'!B145</f>
        <v>Displacement</v>
      </c>
      <c r="C148" s="151" t="str">
        <f>'Crisis Indicator Data'!C145</f>
        <v>TUR003</v>
      </c>
      <c r="D148" s="151" t="str">
        <f>'Crisis Indicator Data'!D145</f>
        <v>Türkiye</v>
      </c>
      <c r="E148" s="152" t="str">
        <f>'Crisis Indicator Data'!E145</f>
        <v>TUR</v>
      </c>
      <c r="F148" s="241">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2.5</v>
      </c>
      <c r="G148" s="241">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2.5</v>
      </c>
      <c r="H148" s="241">
        <f t="shared" si="52"/>
        <v>2.5</v>
      </c>
      <c r="I148" s="241">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2</v>
      </c>
      <c r="J148" s="241">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3.4</v>
      </c>
      <c r="K148" s="241">
        <f t="shared" si="53"/>
        <v>2.7</v>
      </c>
      <c r="L148" s="241">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2</v>
      </c>
      <c r="M148" s="241">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2.1</v>
      </c>
      <c r="N148" s="241">
        <f t="shared" si="54"/>
        <v>2.0499999999999998</v>
      </c>
      <c r="O148" s="241">
        <f t="shared" si="55"/>
        <v>2.4166666666666665</v>
      </c>
      <c r="P148" s="241">
        <f>IF(LEN(E148)&gt;3,VLOOKUP(C148,'Regional Crises'!$B$1:$R$69,12,FALSE),VLOOKUP(E148,'Country Indicator Data'!$B$4:$I$300,8,FALSE))</f>
        <v>4</v>
      </c>
      <c r="Q148" s="241">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3</v>
      </c>
      <c r="R148" s="241">
        <f t="shared" si="56"/>
        <v>3.5</v>
      </c>
      <c r="S148" s="241">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3.1</v>
      </c>
      <c r="T148" s="241">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2.8</v>
      </c>
      <c r="U148" s="241">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3.3</v>
      </c>
      <c r="V148" s="241">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3.4</v>
      </c>
      <c r="W148" s="241">
        <f t="shared" si="57"/>
        <v>3.2</v>
      </c>
      <c r="X148" s="241">
        <f t="shared" si="58"/>
        <v>3</v>
      </c>
      <c r="Y148" s="248">
        <f>IF('Core Indicators'!FC145="x","x",IF('Core Indicators'!FC145&gt;=5,5,IF('Core Indicators'!FC145&gt;=4,4,IF('Core Indicators'!FC145&gt;=3,3,IF('Core Indicators'!FC145&gt;=2,2,IF('Core Indicators'!FC145&gt;=1,1,0))))))</f>
        <v>2</v>
      </c>
      <c r="Z148" s="241">
        <f t="shared" si="59"/>
        <v>2</v>
      </c>
      <c r="AA148" s="248">
        <f>'Crisis Indicator Data'!Y145</f>
        <v>1</v>
      </c>
      <c r="AB148" s="248">
        <f>'Crisis Indicator Data'!Z145</f>
        <v>0</v>
      </c>
      <c r="AC148" s="248">
        <f>'Crisis Indicator Data'!AA145</f>
        <v>0</v>
      </c>
      <c r="AD148" s="248">
        <f>'Crisis Indicator Data'!AB145</f>
        <v>0</v>
      </c>
      <c r="AE148" s="248">
        <f t="shared" si="60"/>
        <v>1</v>
      </c>
      <c r="AF148" s="248">
        <f>'Crisis Indicator Data'!AC145</f>
        <v>0</v>
      </c>
      <c r="AG148" s="248">
        <f>'Crisis Indicator Data'!AD145</f>
        <v>1</v>
      </c>
      <c r="AH148" s="248">
        <f t="shared" si="61"/>
        <v>1</v>
      </c>
      <c r="AI148" s="248">
        <f>'Crisis Indicator Data'!AE145</f>
        <v>0</v>
      </c>
      <c r="AJ148" s="248">
        <f>'Crisis Indicator Data'!AF145</f>
        <v>3</v>
      </c>
      <c r="AK148" s="248">
        <f>'Crisis Indicator Data'!AG145</f>
        <v>0</v>
      </c>
      <c r="AL148" s="248">
        <f t="shared" si="62"/>
        <v>3</v>
      </c>
      <c r="AM148" s="241">
        <f t="shared" si="63"/>
        <v>2</v>
      </c>
      <c r="AN148" s="241">
        <f t="shared" si="64"/>
        <v>2</v>
      </c>
    </row>
    <row r="149" spans="1:40" x14ac:dyDescent="0.25">
      <c r="A149" s="150" t="str">
        <f>'Crisis Indicator Data'!A146</f>
        <v>Kurdish Conflict</v>
      </c>
      <c r="B149" s="151" t="str">
        <f>'Crisis Indicator Data'!B146</f>
        <v>Conflict</v>
      </c>
      <c r="C149" s="151" t="str">
        <f>'Crisis Indicator Data'!C146</f>
        <v>TUR004</v>
      </c>
      <c r="D149" s="151" t="str">
        <f>'Crisis Indicator Data'!D146</f>
        <v>Türkiye</v>
      </c>
      <c r="E149" s="152" t="str">
        <f>'Crisis Indicator Data'!E146</f>
        <v>TUR</v>
      </c>
      <c r="F149" s="241">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2.5</v>
      </c>
      <c r="G149" s="241">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2.5</v>
      </c>
      <c r="H149" s="241">
        <f t="shared" si="52"/>
        <v>2.5</v>
      </c>
      <c r="I149" s="241">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2</v>
      </c>
      <c r="J149" s="241">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3.4</v>
      </c>
      <c r="K149" s="241">
        <f t="shared" si="53"/>
        <v>2.7</v>
      </c>
      <c r="L149" s="241">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2</v>
      </c>
      <c r="M149" s="241">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2.1</v>
      </c>
      <c r="N149" s="241">
        <f t="shared" si="54"/>
        <v>2.0499999999999998</v>
      </c>
      <c r="O149" s="241">
        <f t="shared" si="55"/>
        <v>2.4166666666666665</v>
      </c>
      <c r="P149" s="241">
        <f>IF(LEN(E149)&gt;3,VLOOKUP(C149,'Regional Crises'!$B$1:$R$69,12,FALSE),VLOOKUP(E149,'Country Indicator Data'!$B$4:$I$300,8,FALSE))</f>
        <v>4</v>
      </c>
      <c r="Q149" s="241">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3</v>
      </c>
      <c r="R149" s="241">
        <f t="shared" si="56"/>
        <v>3.5</v>
      </c>
      <c r="S149" s="241">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3.1</v>
      </c>
      <c r="T149" s="241">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2.8</v>
      </c>
      <c r="U149" s="241">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3.3</v>
      </c>
      <c r="V149" s="241">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3.4</v>
      </c>
      <c r="W149" s="241">
        <f t="shared" si="57"/>
        <v>3.2</v>
      </c>
      <c r="X149" s="241">
        <f t="shared" si="58"/>
        <v>3</v>
      </c>
      <c r="Y149" s="248">
        <f>IF('Core Indicators'!FC146="x","x",IF('Core Indicators'!FC146&gt;=5,5,IF('Core Indicators'!FC146&gt;=4,4,IF('Core Indicators'!FC146&gt;=3,3,IF('Core Indicators'!FC146&gt;=2,2,IF('Core Indicators'!FC146&gt;=1,1,0))))))</f>
        <v>3</v>
      </c>
      <c r="Z149" s="241">
        <f t="shared" si="59"/>
        <v>3</v>
      </c>
      <c r="AA149" s="248">
        <f>'Crisis Indicator Data'!Y146</f>
        <v>1</v>
      </c>
      <c r="AB149" s="248">
        <f>'Crisis Indicator Data'!Z146</f>
        <v>1</v>
      </c>
      <c r="AC149" s="248">
        <f>'Crisis Indicator Data'!AA146</f>
        <v>1</v>
      </c>
      <c r="AD149" s="248">
        <f>'Crisis Indicator Data'!AB146</f>
        <v>0</v>
      </c>
      <c r="AE149" s="248">
        <f t="shared" si="60"/>
        <v>2</v>
      </c>
      <c r="AF149" s="248">
        <f>'Crisis Indicator Data'!AC146</f>
        <v>0</v>
      </c>
      <c r="AG149" s="248">
        <f>'Crisis Indicator Data'!AD146</f>
        <v>0</v>
      </c>
      <c r="AH149" s="248">
        <f t="shared" si="61"/>
        <v>0</v>
      </c>
      <c r="AI149" s="248">
        <f>'Crisis Indicator Data'!AE146</f>
        <v>0</v>
      </c>
      <c r="AJ149" s="248">
        <f>'Crisis Indicator Data'!AF146</f>
        <v>3</v>
      </c>
      <c r="AK149" s="248">
        <f>'Crisis Indicator Data'!AG146</f>
        <v>0</v>
      </c>
      <c r="AL149" s="248">
        <f t="shared" si="62"/>
        <v>3</v>
      </c>
      <c r="AM149" s="241">
        <f t="shared" si="63"/>
        <v>2</v>
      </c>
      <c r="AN149" s="241">
        <f t="shared" si="64"/>
        <v>2.5</v>
      </c>
    </row>
    <row r="150" spans="1:40" x14ac:dyDescent="0.25">
      <c r="A150" s="150" t="str">
        <f>'Crisis Indicator Data'!A147</f>
        <v>Multiple Crises in Tanzania</v>
      </c>
      <c r="B150" s="151" t="str">
        <f>'Crisis Indicator Data'!B147</f>
        <v>Displacement,Drought</v>
      </c>
      <c r="C150" s="151" t="str">
        <f>'Crisis Indicator Data'!C147</f>
        <v>TZA001</v>
      </c>
      <c r="D150" s="151" t="str">
        <f>'Crisis Indicator Data'!D147</f>
        <v>Tanzania</v>
      </c>
      <c r="E150" s="152" t="str">
        <f>'Crisis Indicator Data'!E147</f>
        <v>TZA</v>
      </c>
      <c r="F150" s="241">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2.5</v>
      </c>
      <c r="G150" s="241">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2</v>
      </c>
      <c r="H150" s="241">
        <f t="shared" si="52"/>
        <v>2.25</v>
      </c>
      <c r="I150" s="241">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2.5</v>
      </c>
      <c r="J150" s="241">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v>
      </c>
      <c r="K150" s="241">
        <f t="shared" si="53"/>
        <v>1.25</v>
      </c>
      <c r="L150" s="241">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3.6</v>
      </c>
      <c r="M150" s="241">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1.9</v>
      </c>
      <c r="N150" s="241">
        <f t="shared" si="54"/>
        <v>2.75</v>
      </c>
      <c r="O150" s="241">
        <f t="shared" si="55"/>
        <v>2.0833333333333335</v>
      </c>
      <c r="P150" s="241">
        <f>IF(LEN(E150)&gt;3,VLOOKUP(C150,'Regional Crises'!$B$1:$R$69,12,FALSE),VLOOKUP(E150,'Country Indicator Data'!$B$4:$I$300,8,FALSE))</f>
        <v>1</v>
      </c>
      <c r="Q150" s="241">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1.6</v>
      </c>
      <c r="R150" s="241">
        <f t="shared" si="56"/>
        <v>1.3</v>
      </c>
      <c r="S150" s="241">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3.2</v>
      </c>
      <c r="T150" s="241">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3.1</v>
      </c>
      <c r="U150" s="241">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2.5</v>
      </c>
      <c r="V150" s="241">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v>
      </c>
      <c r="W150" s="241">
        <f t="shared" si="57"/>
        <v>3</v>
      </c>
      <c r="X150" s="241">
        <f t="shared" si="58"/>
        <v>2.1</v>
      </c>
      <c r="Y150" s="248">
        <f>IF('Core Indicators'!FC147="x","x",IF('Core Indicators'!FC147&gt;=5,5,IF('Core Indicators'!FC147&gt;=4,4,IF('Core Indicators'!FC147&gt;=3,3,IF('Core Indicators'!FC147&gt;=2,2,IF('Core Indicators'!FC147&gt;=1,1,0))))))</f>
        <v>2</v>
      </c>
      <c r="Z150" s="241">
        <f t="shared" si="59"/>
        <v>2</v>
      </c>
      <c r="AA150" s="248">
        <f>'Crisis Indicator Data'!Y147</f>
        <v>2</v>
      </c>
      <c r="AB150" s="248">
        <f>'Crisis Indicator Data'!Z147</f>
        <v>1</v>
      </c>
      <c r="AC150" s="248">
        <f>'Crisis Indicator Data'!AA147</f>
        <v>1</v>
      </c>
      <c r="AD150" s="248">
        <f>'Crisis Indicator Data'!AB147</f>
        <v>0</v>
      </c>
      <c r="AE150" s="248">
        <f t="shared" si="60"/>
        <v>2</v>
      </c>
      <c r="AF150" s="248">
        <f>'Crisis Indicator Data'!AC147</f>
        <v>0</v>
      </c>
      <c r="AG150" s="248">
        <f>'Crisis Indicator Data'!AD147</f>
        <v>1</v>
      </c>
      <c r="AH150" s="248">
        <f t="shared" si="61"/>
        <v>1</v>
      </c>
      <c r="AI150" s="248">
        <f>'Crisis Indicator Data'!AE147</f>
        <v>1</v>
      </c>
      <c r="AJ150" s="248">
        <f>'Crisis Indicator Data'!AF147</f>
        <v>0</v>
      </c>
      <c r="AK150" s="248">
        <f>'Crisis Indicator Data'!AG147</f>
        <v>0</v>
      </c>
      <c r="AL150" s="248">
        <f t="shared" si="62"/>
        <v>1</v>
      </c>
      <c r="AM150" s="241">
        <f t="shared" si="63"/>
        <v>1</v>
      </c>
      <c r="AN150" s="241">
        <f t="shared" si="64"/>
        <v>1.5</v>
      </c>
    </row>
    <row r="151" spans="1:40" x14ac:dyDescent="0.25">
      <c r="A151" s="150" t="str">
        <f>'Crisis Indicator Data'!A148</f>
        <v>International Displacement in Tanzania</v>
      </c>
      <c r="B151" s="151" t="str">
        <f>'Crisis Indicator Data'!B148</f>
        <v>Displacement</v>
      </c>
      <c r="C151" s="151" t="str">
        <f>'Crisis Indicator Data'!C148</f>
        <v>TZA002</v>
      </c>
      <c r="D151" s="151" t="str">
        <f>'Crisis Indicator Data'!D148</f>
        <v>Tanzania</v>
      </c>
      <c r="E151" s="152" t="str">
        <f>'Crisis Indicator Data'!E148</f>
        <v>TZA</v>
      </c>
      <c r="F151" s="241">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2.5</v>
      </c>
      <c r="G151" s="241">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2</v>
      </c>
      <c r="H151" s="241">
        <f t="shared" si="52"/>
        <v>2.25</v>
      </c>
      <c r="I151" s="241">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2.5</v>
      </c>
      <c r="J151" s="241">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v>
      </c>
      <c r="K151" s="241">
        <f t="shared" si="53"/>
        <v>1.25</v>
      </c>
      <c r="L151" s="241">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3.6</v>
      </c>
      <c r="M151" s="241">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1.9</v>
      </c>
      <c r="N151" s="241">
        <f t="shared" si="54"/>
        <v>2.75</v>
      </c>
      <c r="O151" s="241">
        <f t="shared" si="55"/>
        <v>2.0833333333333335</v>
      </c>
      <c r="P151" s="241">
        <f>IF(LEN(E151)&gt;3,VLOOKUP(C151,'Regional Crises'!$B$1:$R$69,12,FALSE),VLOOKUP(E151,'Country Indicator Data'!$B$4:$I$300,8,FALSE))</f>
        <v>1</v>
      </c>
      <c r="Q151" s="241">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1.6</v>
      </c>
      <c r="R151" s="241">
        <f t="shared" si="56"/>
        <v>1.3</v>
      </c>
      <c r="S151" s="241">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3.2</v>
      </c>
      <c r="T151" s="241">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3.1</v>
      </c>
      <c r="U151" s="241">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2.5</v>
      </c>
      <c r="V151" s="241">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3</v>
      </c>
      <c r="W151" s="241">
        <f t="shared" si="57"/>
        <v>3</v>
      </c>
      <c r="X151" s="241">
        <f t="shared" si="58"/>
        <v>2.1</v>
      </c>
      <c r="Y151" s="248">
        <f>IF('Core Indicators'!FC148="x","x",IF('Core Indicators'!FC148&gt;=5,5,IF('Core Indicators'!FC148&gt;=4,4,IF('Core Indicators'!FC148&gt;=3,3,IF('Core Indicators'!FC148&gt;=2,2,IF('Core Indicators'!FC148&gt;=1,1,0))))))</f>
        <v>2</v>
      </c>
      <c r="Z151" s="241">
        <f t="shared" si="59"/>
        <v>2</v>
      </c>
      <c r="AA151" s="248">
        <f>'Crisis Indicator Data'!Y148</f>
        <v>1</v>
      </c>
      <c r="AB151" s="248">
        <f>'Crisis Indicator Data'!Z148</f>
        <v>1</v>
      </c>
      <c r="AC151" s="248">
        <f>'Crisis Indicator Data'!AA148</f>
        <v>1</v>
      </c>
      <c r="AD151" s="248">
        <f>'Crisis Indicator Data'!AB148</f>
        <v>0</v>
      </c>
      <c r="AE151" s="248">
        <f t="shared" si="60"/>
        <v>2</v>
      </c>
      <c r="AF151" s="248">
        <f>'Crisis Indicator Data'!AC148</f>
        <v>0</v>
      </c>
      <c r="AG151" s="248">
        <f>'Crisis Indicator Data'!AD148</f>
        <v>1</v>
      </c>
      <c r="AH151" s="248">
        <f t="shared" si="61"/>
        <v>1</v>
      </c>
      <c r="AI151" s="248">
        <f>'Crisis Indicator Data'!AE148</f>
        <v>1</v>
      </c>
      <c r="AJ151" s="248">
        <f>'Crisis Indicator Data'!AF148</f>
        <v>0</v>
      </c>
      <c r="AK151" s="248">
        <f>'Crisis Indicator Data'!AG148</f>
        <v>0</v>
      </c>
      <c r="AL151" s="248">
        <f t="shared" si="62"/>
        <v>1</v>
      </c>
      <c r="AM151" s="241">
        <f t="shared" si="63"/>
        <v>1</v>
      </c>
      <c r="AN151" s="241">
        <f t="shared" si="64"/>
        <v>1.5</v>
      </c>
    </row>
    <row r="152" spans="1:40" x14ac:dyDescent="0.25">
      <c r="A152" s="150" t="str">
        <f>'Crisis Indicator Data'!A149</f>
        <v>Food Security Crisis in North-East Tanzania</v>
      </c>
      <c r="B152" s="151" t="str">
        <f>'Crisis Indicator Data'!B149</f>
        <v>Drought</v>
      </c>
      <c r="C152" s="151" t="str">
        <f>'Crisis Indicator Data'!C149</f>
        <v>TZA003</v>
      </c>
      <c r="D152" s="151" t="str">
        <f>'Crisis Indicator Data'!D149</f>
        <v>Tanzania</v>
      </c>
      <c r="E152" s="152" t="str">
        <f>'Crisis Indicator Data'!E149</f>
        <v>TZA</v>
      </c>
      <c r="F152" s="241">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2.5</v>
      </c>
      <c r="G152" s="241">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2</v>
      </c>
      <c r="H152" s="241">
        <f t="shared" si="52"/>
        <v>2.25</v>
      </c>
      <c r="I152" s="241">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2.5</v>
      </c>
      <c r="J152" s="241">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0</v>
      </c>
      <c r="K152" s="241">
        <f t="shared" si="53"/>
        <v>1.25</v>
      </c>
      <c r="L152" s="241">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3.6</v>
      </c>
      <c r="M152" s="241">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1.9</v>
      </c>
      <c r="N152" s="241">
        <f t="shared" si="54"/>
        <v>2.75</v>
      </c>
      <c r="O152" s="241">
        <f t="shared" si="55"/>
        <v>2.0833333333333335</v>
      </c>
      <c r="P152" s="241">
        <f>IF(LEN(E152)&gt;3,VLOOKUP(C152,'Regional Crises'!$B$1:$R$69,12,FALSE),VLOOKUP(E152,'Country Indicator Data'!$B$4:$I$300,8,FALSE))</f>
        <v>1</v>
      </c>
      <c r="Q152" s="241">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1.6</v>
      </c>
      <c r="R152" s="241">
        <f t="shared" si="56"/>
        <v>1.3</v>
      </c>
      <c r="S152" s="241">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3.2</v>
      </c>
      <c r="T152" s="241">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3.1</v>
      </c>
      <c r="U152" s="241">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2.5</v>
      </c>
      <c r="V152" s="241">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3</v>
      </c>
      <c r="W152" s="241">
        <f t="shared" si="57"/>
        <v>3</v>
      </c>
      <c r="X152" s="241">
        <f t="shared" si="58"/>
        <v>2.1</v>
      </c>
      <c r="Y152" s="248">
        <f>IF('Core Indicators'!FC149="x","x",IF('Core Indicators'!FC149&gt;=5,5,IF('Core Indicators'!FC149&gt;=4,4,IF('Core Indicators'!FC149&gt;=3,3,IF('Core Indicators'!FC149&gt;=2,2,IF('Core Indicators'!FC149&gt;=1,1,0))))))</f>
        <v>2</v>
      </c>
      <c r="Z152" s="241">
        <f t="shared" si="59"/>
        <v>2</v>
      </c>
      <c r="AA152" s="248">
        <f>'Crisis Indicator Data'!Y149</f>
        <v>1</v>
      </c>
      <c r="AB152" s="248">
        <f>'Crisis Indicator Data'!Z149</f>
        <v>0</v>
      </c>
      <c r="AC152" s="248">
        <f>'Crisis Indicator Data'!AA149</f>
        <v>0</v>
      </c>
      <c r="AD152" s="248">
        <f>'Crisis Indicator Data'!AB149</f>
        <v>0</v>
      </c>
      <c r="AE152" s="248">
        <f t="shared" si="60"/>
        <v>1</v>
      </c>
      <c r="AF152" s="248">
        <f>'Crisis Indicator Data'!AC149</f>
        <v>0</v>
      </c>
      <c r="AG152" s="248">
        <f>'Crisis Indicator Data'!AD149</f>
        <v>0</v>
      </c>
      <c r="AH152" s="248">
        <f t="shared" si="61"/>
        <v>0</v>
      </c>
      <c r="AI152" s="248">
        <f>'Crisis Indicator Data'!AE149</f>
        <v>0</v>
      </c>
      <c r="AJ152" s="248">
        <f>'Crisis Indicator Data'!AF149</f>
        <v>0</v>
      </c>
      <c r="AK152" s="248">
        <f>'Crisis Indicator Data'!AG149</f>
        <v>0</v>
      </c>
      <c r="AL152" s="248">
        <f t="shared" si="62"/>
        <v>0</v>
      </c>
      <c r="AM152" s="241">
        <f t="shared" si="63"/>
        <v>0</v>
      </c>
      <c r="AN152" s="241">
        <f t="shared" si="64"/>
        <v>1</v>
      </c>
    </row>
    <row r="153" spans="1:40" x14ac:dyDescent="0.25">
      <c r="A153" s="150" t="str">
        <f>'Crisis Indicator Data'!A150</f>
        <v>Multiple crises in Uganda</v>
      </c>
      <c r="B153" s="151" t="str">
        <f>'Crisis Indicator Data'!B150</f>
        <v>Displacement,Drought,Violence,Epidemic</v>
      </c>
      <c r="C153" s="151" t="str">
        <f>'Crisis Indicator Data'!C150</f>
        <v>UGA001</v>
      </c>
      <c r="D153" s="151" t="str">
        <f>'Crisis Indicator Data'!D150</f>
        <v>Uganda</v>
      </c>
      <c r="E153" s="152" t="str">
        <f>'Crisis Indicator Data'!E150</f>
        <v>UGA</v>
      </c>
      <c r="F153" s="241">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241">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2.4</v>
      </c>
      <c r="H153" s="241">
        <f t="shared" si="52"/>
        <v>2.4500000000000002</v>
      </c>
      <c r="I153" s="241">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4.5999999999999996</v>
      </c>
      <c r="J153" s="241">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2.4</v>
      </c>
      <c r="K153" s="241">
        <f t="shared" si="53"/>
        <v>3.5</v>
      </c>
      <c r="L153" s="241">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3.5</v>
      </c>
      <c r="M153" s="241">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2.2000000000000002</v>
      </c>
      <c r="N153" s="241">
        <f t="shared" si="54"/>
        <v>2.85</v>
      </c>
      <c r="O153" s="241">
        <f t="shared" si="55"/>
        <v>2.9333333333333336</v>
      </c>
      <c r="P153" s="241">
        <f>IF(LEN(E153)&gt;3,VLOOKUP(C153,'Regional Crises'!$B$1:$R$69,12,FALSE),VLOOKUP(E153,'Country Indicator Data'!$B$4:$I$300,8,FALSE))</f>
        <v>5</v>
      </c>
      <c r="Q153" s="241">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4.9000000000000004</v>
      </c>
      <c r="R153" s="241">
        <f t="shared" si="56"/>
        <v>4.95</v>
      </c>
      <c r="S153" s="241">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3.6</v>
      </c>
      <c r="T153" s="241">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2.8</v>
      </c>
      <c r="U153" s="241">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2.4</v>
      </c>
      <c r="V153" s="241">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3.3</v>
      </c>
      <c r="W153" s="241">
        <f t="shared" si="57"/>
        <v>3</v>
      </c>
      <c r="X153" s="241">
        <f t="shared" si="58"/>
        <v>3.6</v>
      </c>
      <c r="Y153" s="248">
        <f>IF('Core Indicators'!FC150="x","x",IF('Core Indicators'!FC150&gt;=5,5,IF('Core Indicators'!FC150&gt;=4,4,IF('Core Indicators'!FC150&gt;=3,3,IF('Core Indicators'!FC150&gt;=2,2,IF('Core Indicators'!FC150&gt;=1,1,0))))))</f>
        <v>2</v>
      </c>
      <c r="Z153" s="241">
        <f t="shared" si="59"/>
        <v>2</v>
      </c>
      <c r="AA153" s="248">
        <f>'Crisis Indicator Data'!Y150</f>
        <v>2</v>
      </c>
      <c r="AB153" s="248">
        <f>'Crisis Indicator Data'!Z150</f>
        <v>1</v>
      </c>
      <c r="AC153" s="248">
        <f>'Crisis Indicator Data'!AA150</f>
        <v>1</v>
      </c>
      <c r="AD153" s="248">
        <f>'Crisis Indicator Data'!AB150</f>
        <v>0</v>
      </c>
      <c r="AE153" s="248">
        <f t="shared" si="60"/>
        <v>2</v>
      </c>
      <c r="AF153" s="248">
        <f>'Crisis Indicator Data'!AC150</f>
        <v>0</v>
      </c>
      <c r="AG153" s="248">
        <f>'Crisis Indicator Data'!AD150</f>
        <v>1</v>
      </c>
      <c r="AH153" s="248">
        <f t="shared" si="61"/>
        <v>1</v>
      </c>
      <c r="AI153" s="248">
        <f>'Crisis Indicator Data'!AE150</f>
        <v>1</v>
      </c>
      <c r="AJ153" s="248">
        <f>'Crisis Indicator Data'!AF150</f>
        <v>1</v>
      </c>
      <c r="AK153" s="248">
        <f>'Crisis Indicator Data'!AG150</f>
        <v>2</v>
      </c>
      <c r="AL153" s="248">
        <f t="shared" si="62"/>
        <v>3</v>
      </c>
      <c r="AM153" s="241">
        <f t="shared" si="63"/>
        <v>2</v>
      </c>
      <c r="AN153" s="241">
        <f t="shared" si="64"/>
        <v>2</v>
      </c>
    </row>
    <row r="154" spans="1:40" x14ac:dyDescent="0.25">
      <c r="A154" s="150" t="str">
        <f>'Crisis Indicator Data'!A151</f>
        <v>International Displacement in Uganda</v>
      </c>
      <c r="B154" s="151" t="str">
        <f>'Crisis Indicator Data'!B151</f>
        <v>Displacement</v>
      </c>
      <c r="C154" s="151" t="str">
        <f>'Crisis Indicator Data'!C151</f>
        <v>UGA005</v>
      </c>
      <c r="D154" s="151" t="str">
        <f>'Crisis Indicator Data'!D151</f>
        <v>Uganda</v>
      </c>
      <c r="E154" s="152" t="str">
        <f>'Crisis Indicator Data'!E151</f>
        <v>UGA</v>
      </c>
      <c r="F154" s="241">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241">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2.4</v>
      </c>
      <c r="H154" s="241">
        <f t="shared" si="52"/>
        <v>2.4500000000000002</v>
      </c>
      <c r="I154" s="241">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4.5999999999999996</v>
      </c>
      <c r="J154" s="241">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2.4</v>
      </c>
      <c r="K154" s="241">
        <f t="shared" si="53"/>
        <v>3.5</v>
      </c>
      <c r="L154" s="241">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3.5</v>
      </c>
      <c r="M154" s="241">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2.2000000000000002</v>
      </c>
      <c r="N154" s="241">
        <f t="shared" si="54"/>
        <v>2.85</v>
      </c>
      <c r="O154" s="241">
        <f t="shared" si="55"/>
        <v>2.9333333333333336</v>
      </c>
      <c r="P154" s="241">
        <f>IF(LEN(E154)&gt;3,VLOOKUP(C154,'Regional Crises'!$B$1:$R$69,12,FALSE),VLOOKUP(E154,'Country Indicator Data'!$B$4:$I$300,8,FALSE))</f>
        <v>5</v>
      </c>
      <c r="Q154" s="241">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4.9000000000000004</v>
      </c>
      <c r="R154" s="241">
        <f t="shared" si="56"/>
        <v>4.95</v>
      </c>
      <c r="S154" s="241">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3.6</v>
      </c>
      <c r="T154" s="241">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2.8</v>
      </c>
      <c r="U154" s="241">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2.4</v>
      </c>
      <c r="V154" s="241">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3.3</v>
      </c>
      <c r="W154" s="241">
        <f t="shared" si="57"/>
        <v>3</v>
      </c>
      <c r="X154" s="241">
        <f t="shared" si="58"/>
        <v>3.6</v>
      </c>
      <c r="Y154" s="248">
        <f>IF('Core Indicators'!FC151="x","x",IF('Core Indicators'!FC151&gt;=5,5,IF('Core Indicators'!FC151&gt;=4,4,IF('Core Indicators'!FC151&gt;=3,3,IF('Core Indicators'!FC151&gt;=2,2,IF('Core Indicators'!FC151&gt;=1,1,0))))))</f>
        <v>2</v>
      </c>
      <c r="Z154" s="241">
        <f t="shared" si="59"/>
        <v>2</v>
      </c>
      <c r="AA154" s="248">
        <f>'Crisis Indicator Data'!Y151</f>
        <v>2</v>
      </c>
      <c r="AB154" s="248">
        <f>'Crisis Indicator Data'!Z151</f>
        <v>1</v>
      </c>
      <c r="AC154" s="248">
        <f>'Crisis Indicator Data'!AA151</f>
        <v>1</v>
      </c>
      <c r="AD154" s="248">
        <f>'Crisis Indicator Data'!AB151</f>
        <v>0</v>
      </c>
      <c r="AE154" s="248">
        <f t="shared" si="60"/>
        <v>2</v>
      </c>
      <c r="AF154" s="248">
        <f>'Crisis Indicator Data'!AC151</f>
        <v>0</v>
      </c>
      <c r="AG154" s="248">
        <f>'Crisis Indicator Data'!AD151</f>
        <v>1</v>
      </c>
      <c r="AH154" s="248">
        <f t="shared" si="61"/>
        <v>1</v>
      </c>
      <c r="AI154" s="248">
        <f>'Crisis Indicator Data'!AE151</f>
        <v>0</v>
      </c>
      <c r="AJ154" s="248">
        <f>'Crisis Indicator Data'!AF151</f>
        <v>1</v>
      </c>
      <c r="AK154" s="248">
        <f>'Crisis Indicator Data'!AG151</f>
        <v>2</v>
      </c>
      <c r="AL154" s="248">
        <f t="shared" si="62"/>
        <v>3</v>
      </c>
      <c r="AM154" s="241">
        <f t="shared" si="63"/>
        <v>2</v>
      </c>
      <c r="AN154" s="241">
        <f t="shared" si="64"/>
        <v>2</v>
      </c>
    </row>
    <row r="155" spans="1:40" x14ac:dyDescent="0.25">
      <c r="A155" s="150" t="str">
        <f>'Crisis Indicator Data'!A152</f>
        <v>Food Security Crisis in Karamoja Region</v>
      </c>
      <c r="B155" s="151" t="str">
        <f>'Crisis Indicator Data'!B152</f>
        <v>Drought,Violence,Epidemic</v>
      </c>
      <c r="C155" s="151" t="str">
        <f>'Crisis Indicator Data'!C152</f>
        <v>UGA007</v>
      </c>
      <c r="D155" s="151" t="str">
        <f>'Crisis Indicator Data'!D152</f>
        <v>Uganda</v>
      </c>
      <c r="E155" s="152" t="str">
        <f>'Crisis Indicator Data'!E152</f>
        <v>UGA</v>
      </c>
      <c r="F155" s="241">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241">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2.4</v>
      </c>
      <c r="H155" s="241">
        <f t="shared" si="52"/>
        <v>2.4500000000000002</v>
      </c>
      <c r="I155" s="241">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4.5999999999999996</v>
      </c>
      <c r="J155" s="241">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2.4</v>
      </c>
      <c r="K155" s="241">
        <f t="shared" si="53"/>
        <v>3.5</v>
      </c>
      <c r="L155" s="241">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3.5</v>
      </c>
      <c r="M155" s="241">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2.2000000000000002</v>
      </c>
      <c r="N155" s="241">
        <f t="shared" si="54"/>
        <v>2.85</v>
      </c>
      <c r="O155" s="241">
        <f t="shared" si="55"/>
        <v>2.9333333333333336</v>
      </c>
      <c r="P155" s="241">
        <f>IF(LEN(E155)&gt;3,VLOOKUP(C155,'Regional Crises'!$B$1:$R$69,12,FALSE),VLOOKUP(E155,'Country Indicator Data'!$B$4:$I$300,8,FALSE))</f>
        <v>5</v>
      </c>
      <c r="Q155" s="241">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4.9000000000000004</v>
      </c>
      <c r="R155" s="241">
        <f t="shared" si="56"/>
        <v>4.95</v>
      </c>
      <c r="S155" s="241">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3.6</v>
      </c>
      <c r="T155" s="241">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2.8</v>
      </c>
      <c r="U155" s="241">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2.4</v>
      </c>
      <c r="V155" s="241">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3.3</v>
      </c>
      <c r="W155" s="241">
        <f t="shared" si="57"/>
        <v>3</v>
      </c>
      <c r="X155" s="241">
        <f t="shared" si="58"/>
        <v>3.6</v>
      </c>
      <c r="Y155" s="248">
        <f>IF('Core Indicators'!FC152="x","x",IF('Core Indicators'!FC152&gt;=5,5,IF('Core Indicators'!FC152&gt;=4,4,IF('Core Indicators'!FC152&gt;=3,3,IF('Core Indicators'!FC152&gt;=2,2,IF('Core Indicators'!FC152&gt;=1,1,0))))))</f>
        <v>1</v>
      </c>
      <c r="Z155" s="241">
        <f t="shared" si="59"/>
        <v>1</v>
      </c>
      <c r="AA155" s="248">
        <f>'Crisis Indicator Data'!Y152</f>
        <v>2</v>
      </c>
      <c r="AB155" s="248">
        <f>'Crisis Indicator Data'!Z152</f>
        <v>1</v>
      </c>
      <c r="AC155" s="248">
        <f>'Crisis Indicator Data'!AA152</f>
        <v>1</v>
      </c>
      <c r="AD155" s="248">
        <f>'Crisis Indicator Data'!AB152</f>
        <v>0</v>
      </c>
      <c r="AE155" s="248">
        <f t="shared" si="60"/>
        <v>2</v>
      </c>
      <c r="AF155" s="248">
        <f>'Crisis Indicator Data'!AC152</f>
        <v>0</v>
      </c>
      <c r="AG155" s="248">
        <f>'Crisis Indicator Data'!AD152</f>
        <v>0</v>
      </c>
      <c r="AH155" s="248">
        <f t="shared" si="61"/>
        <v>0</v>
      </c>
      <c r="AI155" s="248">
        <f>'Crisis Indicator Data'!AE152</f>
        <v>1</v>
      </c>
      <c r="AJ155" s="248">
        <f>'Crisis Indicator Data'!AF152</f>
        <v>1</v>
      </c>
      <c r="AK155" s="248">
        <f>'Crisis Indicator Data'!AG152</f>
        <v>2</v>
      </c>
      <c r="AL155" s="248">
        <f t="shared" si="62"/>
        <v>3</v>
      </c>
      <c r="AM155" s="241">
        <f t="shared" si="63"/>
        <v>2</v>
      </c>
      <c r="AN155" s="241">
        <f t="shared" si="64"/>
        <v>1.5</v>
      </c>
    </row>
    <row r="156" spans="1:40" x14ac:dyDescent="0.25">
      <c r="A156" s="150" t="str">
        <f>'Crisis Indicator Data'!A153</f>
        <v>Conflict in Ukraine</v>
      </c>
      <c r="B156" s="151" t="str">
        <f>'Crisis Indicator Data'!B153</f>
        <v>Conflict,Displacement</v>
      </c>
      <c r="C156" s="151" t="str">
        <f>'Crisis Indicator Data'!C153</f>
        <v>UKR002</v>
      </c>
      <c r="D156" s="151" t="str">
        <f>'Crisis Indicator Data'!D153</f>
        <v>Ukraine</v>
      </c>
      <c r="E156" s="152" t="str">
        <f>'Crisis Indicator Data'!E153</f>
        <v>UKR</v>
      </c>
      <c r="F156" s="241">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1.4</v>
      </c>
      <c r="G156" s="241">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1.6</v>
      </c>
      <c r="H156" s="241">
        <f t="shared" si="52"/>
        <v>1.5</v>
      </c>
      <c r="I156" s="241">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1.6</v>
      </c>
      <c r="J156" s="241">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0.2</v>
      </c>
      <c r="K156" s="241">
        <f t="shared" si="53"/>
        <v>0.9</v>
      </c>
      <c r="L156" s="241">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1.9</v>
      </c>
      <c r="M156" s="241">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0.2</v>
      </c>
      <c r="N156" s="241">
        <f t="shared" si="54"/>
        <v>1.05</v>
      </c>
      <c r="O156" s="241">
        <f t="shared" si="55"/>
        <v>1.1500000000000001</v>
      </c>
      <c r="P156" s="241">
        <f>IF(LEN(E156)&gt;3,VLOOKUP(C156,'Regional Crises'!$B$1:$R$69,12,FALSE),VLOOKUP(E156,'Country Indicator Data'!$B$4:$I$300,8,FALSE))</f>
        <v>3</v>
      </c>
      <c r="Q156" s="241">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5</v>
      </c>
      <c r="R156" s="241">
        <f t="shared" si="56"/>
        <v>4</v>
      </c>
      <c r="S156" s="241">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3.5</v>
      </c>
      <c r="T156" s="241">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3.2</v>
      </c>
      <c r="U156" s="241">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1.9</v>
      </c>
      <c r="V156" s="241">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1.9</v>
      </c>
      <c r="W156" s="241">
        <f t="shared" si="57"/>
        <v>2.6</v>
      </c>
      <c r="X156" s="241">
        <f t="shared" si="58"/>
        <v>2.6</v>
      </c>
      <c r="Y156" s="248">
        <f>IF('Core Indicators'!FC153="x","x",IF('Core Indicators'!FC153&gt;=5,5,IF('Core Indicators'!FC153&gt;=4,4,IF('Core Indicators'!FC153&gt;=3,3,IF('Core Indicators'!FC153&gt;=2,2,IF('Core Indicators'!FC153&gt;=1,1,0))))))</f>
        <v>2</v>
      </c>
      <c r="Z156" s="241">
        <f t="shared" si="59"/>
        <v>2</v>
      </c>
      <c r="AA156" s="248">
        <f>'Crisis Indicator Data'!Y153</f>
        <v>1</v>
      </c>
      <c r="AB156" s="248">
        <f>'Crisis Indicator Data'!Z153</f>
        <v>3</v>
      </c>
      <c r="AC156" s="248">
        <f>'Crisis Indicator Data'!AA153</f>
        <v>2</v>
      </c>
      <c r="AD156" s="248">
        <f>'Crisis Indicator Data'!AB153</f>
        <v>3</v>
      </c>
      <c r="AE156" s="248">
        <f t="shared" si="60"/>
        <v>4</v>
      </c>
      <c r="AF156" s="248">
        <f>'Crisis Indicator Data'!AC153</f>
        <v>0</v>
      </c>
      <c r="AG156" s="248">
        <f>'Crisis Indicator Data'!AD153</f>
        <v>2</v>
      </c>
      <c r="AH156" s="248">
        <f t="shared" si="61"/>
        <v>2</v>
      </c>
      <c r="AI156" s="248">
        <f>'Crisis Indicator Data'!AE153</f>
        <v>3</v>
      </c>
      <c r="AJ156" s="248">
        <f>'Crisis Indicator Data'!AF153</f>
        <v>3</v>
      </c>
      <c r="AK156" s="248">
        <f>'Crisis Indicator Data'!AG153</f>
        <v>3</v>
      </c>
      <c r="AL156" s="248">
        <f t="shared" si="62"/>
        <v>5</v>
      </c>
      <c r="AM156" s="241">
        <f t="shared" si="63"/>
        <v>4</v>
      </c>
      <c r="AN156" s="241">
        <f t="shared" si="64"/>
        <v>3</v>
      </c>
    </row>
    <row r="157" spans="1:40" x14ac:dyDescent="0.25">
      <c r="A157" s="150" t="str">
        <f>'Crisis Indicator Data'!A154</f>
        <v>Complex crisis in Venezuela</v>
      </c>
      <c r="B157" s="151" t="str">
        <f>'Crisis Indicator Data'!B154</f>
        <v>Socio-political,Violence,Floods</v>
      </c>
      <c r="C157" s="151" t="str">
        <f>'Crisis Indicator Data'!C154</f>
        <v>VEN001</v>
      </c>
      <c r="D157" s="151" t="str">
        <f>'Crisis Indicator Data'!D154</f>
        <v>Venezuela</v>
      </c>
      <c r="E157" s="152" t="str">
        <f>'Crisis Indicator Data'!E154</f>
        <v>VEN</v>
      </c>
      <c r="F157" s="241">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241">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3.5</v>
      </c>
      <c r="H157" s="241">
        <f t="shared" si="52"/>
        <v>3</v>
      </c>
      <c r="I157" s="241">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1.3</v>
      </c>
      <c r="J157" s="241">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1.2</v>
      </c>
      <c r="K157" s="241">
        <f t="shared" si="53"/>
        <v>1.25</v>
      </c>
      <c r="L157" s="241">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3.1</v>
      </c>
      <c r="M157" s="241">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2.5</v>
      </c>
      <c r="N157" s="241">
        <f t="shared" si="54"/>
        <v>2.8</v>
      </c>
      <c r="O157" s="241">
        <f t="shared" si="55"/>
        <v>2.35</v>
      </c>
      <c r="P157" s="241">
        <f>IF(LEN(E157)&gt;3,VLOOKUP(C157,'Regional Crises'!$B$1:$R$69,12,FALSE),VLOOKUP(E157,'Country Indicator Data'!$B$4:$I$300,8,FALSE))</f>
        <v>4</v>
      </c>
      <c r="Q157" s="241">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3.6</v>
      </c>
      <c r="R157" s="241">
        <f t="shared" si="56"/>
        <v>3.8</v>
      </c>
      <c r="S157" s="241">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4.2</v>
      </c>
      <c r="T157" s="241">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4.8</v>
      </c>
      <c r="U157" s="241">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4.0999999999999996</v>
      </c>
      <c r="V157" s="241">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4.2</v>
      </c>
      <c r="W157" s="241">
        <f t="shared" si="57"/>
        <v>4.3</v>
      </c>
      <c r="X157" s="241">
        <f t="shared" si="58"/>
        <v>3.5</v>
      </c>
      <c r="Y157" s="248">
        <f>IF('Core Indicators'!FC154="x","x",IF('Core Indicators'!FC154&gt;=5,5,IF('Core Indicators'!FC154&gt;=4,4,IF('Core Indicators'!FC154&gt;=3,3,IF('Core Indicators'!FC154&gt;=2,2,IF('Core Indicators'!FC154&gt;=1,1,0))))))</f>
        <v>5</v>
      </c>
      <c r="Z157" s="241">
        <f t="shared" si="59"/>
        <v>5</v>
      </c>
      <c r="AA157" s="248">
        <f>'Crisis Indicator Data'!Y154</f>
        <v>1</v>
      </c>
      <c r="AB157" s="248">
        <f>'Crisis Indicator Data'!Z154</f>
        <v>2</v>
      </c>
      <c r="AC157" s="248">
        <f>'Crisis Indicator Data'!AA154</f>
        <v>2</v>
      </c>
      <c r="AD157" s="248">
        <f>'Crisis Indicator Data'!AB154</f>
        <v>0</v>
      </c>
      <c r="AE157" s="248">
        <f t="shared" si="60"/>
        <v>2</v>
      </c>
      <c r="AF157" s="248">
        <f>'Crisis Indicator Data'!AC154</f>
        <v>1</v>
      </c>
      <c r="AG157" s="248">
        <f>'Crisis Indicator Data'!AD154</f>
        <v>3</v>
      </c>
      <c r="AH157" s="248">
        <f t="shared" si="61"/>
        <v>4</v>
      </c>
      <c r="AI157" s="248">
        <f>'Crisis Indicator Data'!AE154</f>
        <v>1</v>
      </c>
      <c r="AJ157" s="248">
        <f>'Crisis Indicator Data'!AF154</f>
        <v>0</v>
      </c>
      <c r="AK157" s="248">
        <f>'Crisis Indicator Data'!AG154</f>
        <v>3</v>
      </c>
      <c r="AL157" s="248">
        <f t="shared" si="62"/>
        <v>3</v>
      </c>
      <c r="AM157" s="241">
        <f t="shared" si="63"/>
        <v>3</v>
      </c>
      <c r="AN157" s="241">
        <f t="shared" si="64"/>
        <v>4</v>
      </c>
    </row>
    <row r="158" spans="1:40" x14ac:dyDescent="0.25">
      <c r="A158" s="150" t="str">
        <f>'Crisis Indicator Data'!A155</f>
        <v>Conflict in Yemen</v>
      </c>
      <c r="B158" s="151" t="str">
        <f>'Crisis Indicator Data'!B155</f>
        <v>Conflict</v>
      </c>
      <c r="C158" s="151" t="str">
        <f>'Crisis Indicator Data'!C155</f>
        <v>YEM001</v>
      </c>
      <c r="D158" s="151" t="str">
        <f>'Crisis Indicator Data'!D155</f>
        <v>Yemen</v>
      </c>
      <c r="E158" s="152" t="str">
        <f>'Crisis Indicator Data'!E155</f>
        <v>YEM</v>
      </c>
      <c r="F158" s="241">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4.3</v>
      </c>
      <c r="G158" s="241">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4.3</v>
      </c>
      <c r="H158" s="241">
        <f t="shared" si="52"/>
        <v>4.3</v>
      </c>
      <c r="I158" s="241">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3.1</v>
      </c>
      <c r="J158" s="241">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0</v>
      </c>
      <c r="K158" s="241">
        <f t="shared" si="53"/>
        <v>1.55</v>
      </c>
      <c r="L158" s="241">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5</v>
      </c>
      <c r="M158" s="241">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1.5</v>
      </c>
      <c r="N158" s="241">
        <f t="shared" si="54"/>
        <v>3.25</v>
      </c>
      <c r="O158" s="241">
        <f t="shared" si="55"/>
        <v>3.0333333333333332</v>
      </c>
      <c r="P158" s="241">
        <f>IF(LEN(E158)&gt;3,VLOOKUP(C158,'Regional Crises'!$B$1:$R$69,12,FALSE),VLOOKUP(E158,'Country Indicator Data'!$B$4:$I$300,8,FALSE))</f>
        <v>5</v>
      </c>
      <c r="Q158" s="241">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3.6</v>
      </c>
      <c r="R158" s="241">
        <f t="shared" si="56"/>
        <v>4.3</v>
      </c>
      <c r="S158" s="241">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4.3</v>
      </c>
      <c r="T158" s="241">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4.3</v>
      </c>
      <c r="U158" s="241">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4.4000000000000004</v>
      </c>
      <c r="V158" s="241">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4.5</v>
      </c>
      <c r="W158" s="241">
        <f t="shared" si="57"/>
        <v>4.4000000000000004</v>
      </c>
      <c r="X158" s="241">
        <f t="shared" si="58"/>
        <v>3.9</v>
      </c>
      <c r="Y158" s="248">
        <f>IF('Core Indicators'!FC155="x","x",IF('Core Indicators'!FC155&gt;=5,5,IF('Core Indicators'!FC155&gt;=4,4,IF('Core Indicators'!FC155&gt;=3,3,IF('Core Indicators'!FC155&gt;=2,2,IF('Core Indicators'!FC155&gt;=1,1,0))))))</f>
        <v>4</v>
      </c>
      <c r="Z158" s="241">
        <f t="shared" si="59"/>
        <v>4</v>
      </c>
      <c r="AA158" s="248">
        <f>'Crisis Indicator Data'!Y155</f>
        <v>3</v>
      </c>
      <c r="AB158" s="248">
        <f>'Crisis Indicator Data'!Z155</f>
        <v>3</v>
      </c>
      <c r="AC158" s="248">
        <f>'Crisis Indicator Data'!AA155</f>
        <v>3</v>
      </c>
      <c r="AD158" s="248">
        <f>'Crisis Indicator Data'!AB155</f>
        <v>2</v>
      </c>
      <c r="AE158" s="248">
        <f t="shared" si="60"/>
        <v>5</v>
      </c>
      <c r="AF158" s="248">
        <f>'Crisis Indicator Data'!AC155</f>
        <v>2</v>
      </c>
      <c r="AG158" s="248">
        <f>'Crisis Indicator Data'!AD155</f>
        <v>3</v>
      </c>
      <c r="AH158" s="248">
        <f t="shared" si="61"/>
        <v>5</v>
      </c>
      <c r="AI158" s="248">
        <f>'Crisis Indicator Data'!AE155</f>
        <v>2</v>
      </c>
      <c r="AJ158" s="248">
        <f>'Crisis Indicator Data'!AF155</f>
        <v>2</v>
      </c>
      <c r="AK158" s="248">
        <f>'Crisis Indicator Data'!AG155</f>
        <v>3</v>
      </c>
      <c r="AL158" s="248">
        <f t="shared" si="62"/>
        <v>5</v>
      </c>
      <c r="AM158" s="241">
        <f t="shared" si="63"/>
        <v>5</v>
      </c>
      <c r="AN158" s="241">
        <f t="shared" si="64"/>
        <v>4.5</v>
      </c>
    </row>
    <row r="159" spans="1:40" x14ac:dyDescent="0.25">
      <c r="A159" s="150" t="str">
        <f>'Crisis Indicator Data'!A156</f>
        <v>Mixed migration flows in Yemen</v>
      </c>
      <c r="B159" s="151" t="str">
        <f>'Crisis Indicator Data'!B156</f>
        <v>Displacement</v>
      </c>
      <c r="C159" s="151" t="str">
        <f>'Crisis Indicator Data'!C156</f>
        <v>YEM002</v>
      </c>
      <c r="D159" s="151" t="str">
        <f>'Crisis Indicator Data'!D156</f>
        <v>Yemen</v>
      </c>
      <c r="E159" s="152" t="str">
        <f>'Crisis Indicator Data'!E156</f>
        <v>YEM</v>
      </c>
      <c r="F159" s="241">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4.3</v>
      </c>
      <c r="G159" s="241">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4.3</v>
      </c>
      <c r="H159" s="241">
        <f t="shared" si="52"/>
        <v>4.3</v>
      </c>
      <c r="I159" s="241">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3.1</v>
      </c>
      <c r="J159" s="241">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241">
        <f t="shared" si="53"/>
        <v>1.55</v>
      </c>
      <c r="L159" s="241">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5</v>
      </c>
      <c r="M159" s="241">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1.5</v>
      </c>
      <c r="N159" s="241">
        <f t="shared" si="54"/>
        <v>3.25</v>
      </c>
      <c r="O159" s="241">
        <f t="shared" si="55"/>
        <v>3.0333333333333332</v>
      </c>
      <c r="P159" s="241">
        <f>IF(LEN(E159)&gt;3,VLOOKUP(C159,'Regional Crises'!$B$1:$R$69,12,FALSE),VLOOKUP(E159,'Country Indicator Data'!$B$4:$I$300,8,FALSE))</f>
        <v>5</v>
      </c>
      <c r="Q159" s="241">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3.6</v>
      </c>
      <c r="R159" s="241">
        <f t="shared" si="56"/>
        <v>4.3</v>
      </c>
      <c r="S159" s="241">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4.3</v>
      </c>
      <c r="T159" s="241">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4.3</v>
      </c>
      <c r="U159" s="241">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4.4000000000000004</v>
      </c>
      <c r="V159" s="241">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4.5</v>
      </c>
      <c r="W159" s="241">
        <f t="shared" si="57"/>
        <v>4.4000000000000004</v>
      </c>
      <c r="X159" s="241">
        <f t="shared" si="58"/>
        <v>3.9</v>
      </c>
      <c r="Y159" s="248">
        <f>IF('Core Indicators'!FC156="x","x",IF('Core Indicators'!FC156&gt;=5,5,IF('Core Indicators'!FC156&gt;=4,4,IF('Core Indicators'!FC156&gt;=3,3,IF('Core Indicators'!FC156&gt;=2,2,IF('Core Indicators'!FC156&gt;=1,1,0))))))</f>
        <v>2</v>
      </c>
      <c r="Z159" s="241">
        <f t="shared" si="59"/>
        <v>2</v>
      </c>
      <c r="AA159" s="248">
        <f>'Crisis Indicator Data'!Y156</f>
        <v>3</v>
      </c>
      <c r="AB159" s="248">
        <f>'Crisis Indicator Data'!Z156</f>
        <v>3</v>
      </c>
      <c r="AC159" s="248">
        <f>'Crisis Indicator Data'!AA156</f>
        <v>3</v>
      </c>
      <c r="AD159" s="248">
        <f>'Crisis Indicator Data'!AB156</f>
        <v>2</v>
      </c>
      <c r="AE159" s="248">
        <f t="shared" si="60"/>
        <v>5</v>
      </c>
      <c r="AF159" s="248">
        <f>'Crisis Indicator Data'!AC156</f>
        <v>2</v>
      </c>
      <c r="AG159" s="248">
        <f>'Crisis Indicator Data'!AD156</f>
        <v>3</v>
      </c>
      <c r="AH159" s="248">
        <f t="shared" si="61"/>
        <v>5</v>
      </c>
      <c r="AI159" s="248">
        <f>'Crisis Indicator Data'!AE156</f>
        <v>2</v>
      </c>
      <c r="AJ159" s="248">
        <f>'Crisis Indicator Data'!AF156</f>
        <v>2</v>
      </c>
      <c r="AK159" s="248">
        <f>'Crisis Indicator Data'!AG156</f>
        <v>3</v>
      </c>
      <c r="AL159" s="248">
        <f t="shared" si="62"/>
        <v>5</v>
      </c>
      <c r="AM159" s="241">
        <f t="shared" si="63"/>
        <v>5</v>
      </c>
      <c r="AN159" s="241">
        <f t="shared" si="64"/>
        <v>3.5</v>
      </c>
    </row>
    <row r="160" spans="1:40" x14ac:dyDescent="0.25">
      <c r="A160" s="150" t="str">
        <f>'Crisis Indicator Data'!A157</f>
        <v>Drought in Zambia</v>
      </c>
      <c r="B160" s="151" t="str">
        <f>'Crisis Indicator Data'!B157</f>
        <v>Drought</v>
      </c>
      <c r="C160" s="151" t="str">
        <f>'Crisis Indicator Data'!C157</f>
        <v>ZMB002</v>
      </c>
      <c r="D160" s="151" t="str">
        <f>'Crisis Indicator Data'!D157</f>
        <v>Zambia</v>
      </c>
      <c r="E160" s="152" t="str">
        <f>'Crisis Indicator Data'!E157</f>
        <v>ZMB</v>
      </c>
      <c r="F160" s="241">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2.1</v>
      </c>
      <c r="G160" s="241">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2.1</v>
      </c>
      <c r="H160" s="241">
        <f t="shared" si="52"/>
        <v>2.1</v>
      </c>
      <c r="I160" s="241">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3.5</v>
      </c>
      <c r="J160" s="241">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241">
        <f t="shared" si="53"/>
        <v>1.75</v>
      </c>
      <c r="L160" s="241">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3.6</v>
      </c>
      <c r="M160" s="241">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4</v>
      </c>
      <c r="N160" s="241">
        <f t="shared" si="54"/>
        <v>3.8</v>
      </c>
      <c r="O160" s="241">
        <f t="shared" si="55"/>
        <v>2.5500000000000003</v>
      </c>
      <c r="P160" s="241">
        <f>IF(LEN(E160)&gt;3,VLOOKUP(C160,'Regional Crises'!$B$1:$R$69,12,FALSE),VLOOKUP(E160,'Country Indicator Data'!$B$4:$I$300,8,FALSE))</f>
        <v>0</v>
      </c>
      <c r="Q160" s="241">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0</v>
      </c>
      <c r="R160" s="241">
        <f t="shared" si="56"/>
        <v>0</v>
      </c>
      <c r="S160" s="241">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3.3</v>
      </c>
      <c r="T160" s="241">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v>
      </c>
      <c r="U160" s="241">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2.9</v>
      </c>
      <c r="V160" s="241">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2.2999999999999998</v>
      </c>
      <c r="W160" s="241">
        <f t="shared" si="57"/>
        <v>2.9</v>
      </c>
      <c r="X160" s="241">
        <f t="shared" si="58"/>
        <v>1.8</v>
      </c>
      <c r="Y160" s="248">
        <f>IF('Core Indicators'!FC157="x","x",IF('Core Indicators'!FC157&gt;=5,5,IF('Core Indicators'!FC157&gt;=4,4,IF('Core Indicators'!FC157&gt;=3,3,IF('Core Indicators'!FC157&gt;=2,2,IF('Core Indicators'!FC157&gt;=1,1,0))))))</f>
        <v>3</v>
      </c>
      <c r="Z160" s="241">
        <f t="shared" si="59"/>
        <v>3</v>
      </c>
      <c r="AA160" s="248">
        <f>'Crisis Indicator Data'!Y157</f>
        <v>1</v>
      </c>
      <c r="AB160" s="248">
        <f>'Crisis Indicator Data'!Z157</f>
        <v>1</v>
      </c>
      <c r="AC160" s="248">
        <f>'Crisis Indicator Data'!AA157</f>
        <v>1</v>
      </c>
      <c r="AD160" s="248">
        <f>'Crisis Indicator Data'!AB157</f>
        <v>0</v>
      </c>
      <c r="AE160" s="248">
        <f t="shared" si="60"/>
        <v>2</v>
      </c>
      <c r="AF160" s="248">
        <f>'Crisis Indicator Data'!AC157</f>
        <v>0</v>
      </c>
      <c r="AG160" s="248">
        <f>'Crisis Indicator Data'!AD157</f>
        <v>0</v>
      </c>
      <c r="AH160" s="248">
        <f t="shared" si="61"/>
        <v>0</v>
      </c>
      <c r="AI160" s="248">
        <f>'Crisis Indicator Data'!AE157</f>
        <v>0</v>
      </c>
      <c r="AJ160" s="248">
        <f>'Crisis Indicator Data'!AF157</f>
        <v>0</v>
      </c>
      <c r="AK160" s="248">
        <f>'Crisis Indicator Data'!AG157</f>
        <v>2</v>
      </c>
      <c r="AL160" s="248">
        <f t="shared" si="62"/>
        <v>2</v>
      </c>
      <c r="AM160" s="241">
        <f t="shared" si="63"/>
        <v>1</v>
      </c>
      <c r="AN160" s="241">
        <f t="shared" si="64"/>
        <v>2</v>
      </c>
    </row>
    <row r="161" spans="1:40" x14ac:dyDescent="0.25">
      <c r="A161" s="150" t="str">
        <f>'Crisis Indicator Data'!A158</f>
        <v>Complex crisis in Zimbabwe</v>
      </c>
      <c r="B161" s="151" t="str">
        <f>'Crisis Indicator Data'!B158</f>
        <v>Socio-political,Drought</v>
      </c>
      <c r="C161" s="151" t="str">
        <f>'Crisis Indicator Data'!C158</f>
        <v>ZWE001</v>
      </c>
      <c r="D161" s="151" t="str">
        <f>'Crisis Indicator Data'!D158</f>
        <v>Zimbabwe</v>
      </c>
      <c r="E161" s="152" t="str">
        <f>'Crisis Indicator Data'!E158</f>
        <v>ZWE</v>
      </c>
      <c r="F161" s="241">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5</v>
      </c>
      <c r="G161" s="241">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2.8</v>
      </c>
      <c r="H161" s="241">
        <f t="shared" si="52"/>
        <v>3.9</v>
      </c>
      <c r="I161" s="241">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1.5</v>
      </c>
      <c r="J161" s="241">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0.3</v>
      </c>
      <c r="K161" s="241">
        <f t="shared" si="53"/>
        <v>0.9</v>
      </c>
      <c r="L161" s="241">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3.5</v>
      </c>
      <c r="M161" s="241">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3.2</v>
      </c>
      <c r="N161" s="241">
        <f t="shared" si="54"/>
        <v>3.35</v>
      </c>
      <c r="O161" s="241">
        <f t="shared" si="55"/>
        <v>2.7166666666666668</v>
      </c>
      <c r="P161" s="241">
        <f>IF(LEN(E161)&gt;3,VLOOKUP(C161,'Regional Crises'!$B$1:$R$69,12,FALSE),VLOOKUP(E161,'Country Indicator Data'!$B$4:$I$300,8,FALSE))</f>
        <v>3</v>
      </c>
      <c r="Q161" s="241">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4.2</v>
      </c>
      <c r="R161" s="241">
        <f t="shared" si="56"/>
        <v>3.6</v>
      </c>
      <c r="S161" s="241">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3.8</v>
      </c>
      <c r="T161" s="241">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3.8</v>
      </c>
      <c r="U161" s="241">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3.4</v>
      </c>
      <c r="V161" s="241">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3.6</v>
      </c>
      <c r="W161" s="241">
        <f t="shared" si="57"/>
        <v>3.7</v>
      </c>
      <c r="X161" s="241">
        <f t="shared" si="58"/>
        <v>3.3</v>
      </c>
      <c r="Y161" s="248">
        <f>IF('Core Indicators'!FC158="x","x",IF('Core Indicators'!FC158&gt;=5,5,IF('Core Indicators'!FC158&gt;=4,4,IF('Core Indicators'!FC158&gt;=3,3,IF('Core Indicators'!FC158&gt;=2,2,IF('Core Indicators'!FC158&gt;=1,1,0))))))</f>
        <v>4</v>
      </c>
      <c r="Z161" s="241">
        <f t="shared" si="59"/>
        <v>4</v>
      </c>
      <c r="AA161" s="248">
        <f>'Crisis Indicator Data'!Y158</f>
        <v>1</v>
      </c>
      <c r="AB161" s="248">
        <f>'Crisis Indicator Data'!Z158</f>
        <v>0</v>
      </c>
      <c r="AC161" s="248">
        <f>'Crisis Indicator Data'!AA158</f>
        <v>1</v>
      </c>
      <c r="AD161" s="248">
        <f>'Crisis Indicator Data'!AB158</f>
        <v>0</v>
      </c>
      <c r="AE161" s="248">
        <f t="shared" si="60"/>
        <v>2</v>
      </c>
      <c r="AF161" s="248">
        <f>'Crisis Indicator Data'!AC158</f>
        <v>0</v>
      </c>
      <c r="AG161" s="248">
        <f>'Crisis Indicator Data'!AD158</f>
        <v>0</v>
      </c>
      <c r="AH161" s="248">
        <f t="shared" si="61"/>
        <v>0</v>
      </c>
      <c r="AI161" s="248">
        <f>'Crisis Indicator Data'!AE158</f>
        <v>1</v>
      </c>
      <c r="AJ161" s="248">
        <f>'Crisis Indicator Data'!AF158</f>
        <v>2</v>
      </c>
      <c r="AK161" s="248">
        <f>'Crisis Indicator Data'!AG158</f>
        <v>3</v>
      </c>
      <c r="AL161" s="248">
        <f t="shared" si="62"/>
        <v>4</v>
      </c>
      <c r="AM161" s="241">
        <f t="shared" si="63"/>
        <v>2</v>
      </c>
      <c r="AN161" s="241">
        <f t="shared" si="64"/>
        <v>3</v>
      </c>
    </row>
  </sheetData>
  <mergeCells count="1">
    <mergeCell ref="A1:AN1"/>
  </mergeCells>
  <conditionalFormatting sqref="AN6:AN300">
    <cfRule type="cellIs" dxfId="406" priority="107" stopIfTrue="1" operator="between">
      <formula>4</formula>
      <formula>5</formula>
    </cfRule>
    <cfRule type="cellIs" dxfId="405" priority="108" stopIfTrue="1" operator="between">
      <formula>3</formula>
      <formula>4</formula>
    </cfRule>
    <cfRule type="cellIs" dxfId="404" priority="109" stopIfTrue="1" operator="between">
      <formula>2</formula>
      <formula>3</formula>
    </cfRule>
    <cfRule type="cellIs" dxfId="403" priority="110" stopIfTrue="1" operator="between">
      <formula>1</formula>
      <formula>2</formula>
    </cfRule>
    <cfRule type="cellIs" dxfId="402" priority="111" stopIfTrue="1" operator="between">
      <formula>0</formula>
      <formula>1</formula>
    </cfRule>
  </conditionalFormatting>
  <conditionalFormatting sqref="AM6:AM300">
    <cfRule type="cellIs" dxfId="401" priority="102" stopIfTrue="1" operator="between">
      <formula>4</formula>
      <formula>5</formula>
    </cfRule>
    <cfRule type="cellIs" dxfId="400" priority="103" stopIfTrue="1" operator="between">
      <formula>3</formula>
      <formula>4</formula>
    </cfRule>
    <cfRule type="cellIs" dxfId="399" priority="104" stopIfTrue="1" operator="between">
      <formula>2</formula>
      <formula>3</formula>
    </cfRule>
    <cfRule type="cellIs" dxfId="398" priority="105" stopIfTrue="1" operator="between">
      <formula>1</formula>
      <formula>2</formula>
    </cfRule>
    <cfRule type="cellIs" dxfId="397" priority="106" stopIfTrue="1" operator="between">
      <formula>0</formula>
      <formula>1</formula>
    </cfRule>
  </conditionalFormatting>
  <conditionalFormatting sqref="Z6:Z300">
    <cfRule type="cellIs" dxfId="396" priority="97" stopIfTrue="1" operator="between">
      <formula>4</formula>
      <formula>5</formula>
    </cfRule>
    <cfRule type="cellIs" dxfId="395" priority="98" stopIfTrue="1" operator="between">
      <formula>3</formula>
      <formula>4</formula>
    </cfRule>
    <cfRule type="cellIs" dxfId="394" priority="99" stopIfTrue="1" operator="between">
      <formula>2</formula>
      <formula>3</formula>
    </cfRule>
    <cfRule type="cellIs" dxfId="393" priority="100" stopIfTrue="1" operator="between">
      <formula>1</formula>
      <formula>2</formula>
    </cfRule>
    <cfRule type="cellIs" dxfId="392" priority="101" stopIfTrue="1" operator="between">
      <formula>0</formula>
      <formula>1</formula>
    </cfRule>
  </conditionalFormatting>
  <conditionalFormatting sqref="X6:X300">
    <cfRule type="cellIs" dxfId="391" priority="92" stopIfTrue="1" operator="between">
      <formula>4</formula>
      <formula>5</formula>
    </cfRule>
    <cfRule type="cellIs" dxfId="390" priority="93" stopIfTrue="1" operator="between">
      <formula>3</formula>
      <formula>4</formula>
    </cfRule>
    <cfRule type="cellIs" dxfId="389" priority="94" stopIfTrue="1" operator="between">
      <formula>2</formula>
      <formula>3</formula>
    </cfRule>
    <cfRule type="cellIs" dxfId="388" priority="95" stopIfTrue="1" operator="between">
      <formula>1</formula>
      <formula>2</formula>
    </cfRule>
    <cfRule type="cellIs" dxfId="387" priority="96" stopIfTrue="1" operator="between">
      <formula>0</formula>
      <formula>1</formula>
    </cfRule>
  </conditionalFormatting>
  <conditionalFormatting sqref="W6:W300">
    <cfRule type="cellIs" dxfId="386" priority="87" stopIfTrue="1" operator="between">
      <formula>4</formula>
      <formula>5</formula>
    </cfRule>
    <cfRule type="cellIs" dxfId="385" priority="88" stopIfTrue="1" operator="between">
      <formula>3</formula>
      <formula>4</formula>
    </cfRule>
    <cfRule type="cellIs" dxfId="384" priority="89" stopIfTrue="1" operator="between">
      <formula>2</formula>
      <formula>3</formula>
    </cfRule>
    <cfRule type="cellIs" dxfId="383" priority="90" stopIfTrue="1" operator="between">
      <formula>1</formula>
      <formula>2</formula>
    </cfRule>
    <cfRule type="cellIs" dxfId="382" priority="91" stopIfTrue="1" operator="between">
      <formula>0</formula>
      <formula>1</formula>
    </cfRule>
  </conditionalFormatting>
  <conditionalFormatting sqref="V6:V300">
    <cfRule type="cellIs" dxfId="381" priority="82" stopIfTrue="1" operator="between">
      <formula>4</formula>
      <formula>5</formula>
    </cfRule>
    <cfRule type="cellIs" dxfId="380" priority="83" stopIfTrue="1" operator="between">
      <formula>3</formula>
      <formula>4</formula>
    </cfRule>
    <cfRule type="cellIs" dxfId="379" priority="84" stopIfTrue="1" operator="between">
      <formula>2</formula>
      <formula>3</formula>
    </cfRule>
    <cfRule type="cellIs" dxfId="378" priority="85" stopIfTrue="1" operator="between">
      <formula>1</formula>
      <formula>2</formula>
    </cfRule>
    <cfRule type="cellIs" dxfId="377" priority="86" stopIfTrue="1" operator="between">
      <formula>0</formula>
      <formula>1</formula>
    </cfRule>
  </conditionalFormatting>
  <conditionalFormatting sqref="U6:U300">
    <cfRule type="cellIs" dxfId="376" priority="77" stopIfTrue="1" operator="between">
      <formula>4</formula>
      <formula>5</formula>
    </cfRule>
    <cfRule type="cellIs" dxfId="375" priority="78" stopIfTrue="1" operator="between">
      <formula>3</formula>
      <formula>4</formula>
    </cfRule>
    <cfRule type="cellIs" dxfId="374" priority="79" stopIfTrue="1" operator="between">
      <formula>2</formula>
      <formula>3</formula>
    </cfRule>
    <cfRule type="cellIs" dxfId="373" priority="80" stopIfTrue="1" operator="between">
      <formula>1</formula>
      <formula>2</formula>
    </cfRule>
    <cfRule type="cellIs" dxfId="372" priority="81" stopIfTrue="1" operator="between">
      <formula>0</formula>
      <formula>1</formula>
    </cfRule>
  </conditionalFormatting>
  <conditionalFormatting sqref="T6:T300">
    <cfRule type="cellIs" dxfId="371" priority="72" stopIfTrue="1" operator="between">
      <formula>4</formula>
      <formula>5</formula>
    </cfRule>
    <cfRule type="cellIs" dxfId="370" priority="73" stopIfTrue="1" operator="between">
      <formula>3</formula>
      <formula>4</formula>
    </cfRule>
    <cfRule type="cellIs" dxfId="369" priority="74" stopIfTrue="1" operator="between">
      <formula>2</formula>
      <formula>3</formula>
    </cfRule>
    <cfRule type="cellIs" dxfId="368" priority="75" stopIfTrue="1" operator="between">
      <formula>1</formula>
      <formula>2</formula>
    </cfRule>
    <cfRule type="cellIs" dxfId="367" priority="76" stopIfTrue="1" operator="between">
      <formula>0</formula>
      <formula>1</formula>
    </cfRule>
  </conditionalFormatting>
  <conditionalFormatting sqref="S6:S300">
    <cfRule type="cellIs" dxfId="366" priority="67" stopIfTrue="1" operator="between">
      <formula>4</formula>
      <formula>5</formula>
    </cfRule>
    <cfRule type="cellIs" dxfId="365" priority="68" stopIfTrue="1" operator="between">
      <formula>3</formula>
      <formula>4</formula>
    </cfRule>
    <cfRule type="cellIs" dxfId="364" priority="69" stopIfTrue="1" operator="between">
      <formula>2</formula>
      <formula>3</formula>
    </cfRule>
    <cfRule type="cellIs" dxfId="363" priority="70" stopIfTrue="1" operator="between">
      <formula>1</formula>
      <formula>2</formula>
    </cfRule>
    <cfRule type="cellIs" dxfId="362" priority="71" stopIfTrue="1" operator="between">
      <formula>0</formula>
      <formula>1</formula>
    </cfRule>
  </conditionalFormatting>
  <conditionalFormatting sqref="R6:R300">
    <cfRule type="cellIs" dxfId="361" priority="62" stopIfTrue="1" operator="between">
      <formula>4</formula>
      <formula>5</formula>
    </cfRule>
    <cfRule type="cellIs" dxfId="360" priority="63" stopIfTrue="1" operator="between">
      <formula>3</formula>
      <formula>4</formula>
    </cfRule>
    <cfRule type="cellIs" dxfId="359" priority="64" stopIfTrue="1" operator="between">
      <formula>2</formula>
      <formula>3</formula>
    </cfRule>
    <cfRule type="cellIs" dxfId="358" priority="65" stopIfTrue="1" operator="between">
      <formula>1</formula>
      <formula>2</formula>
    </cfRule>
    <cfRule type="cellIs" dxfId="357" priority="66" stopIfTrue="1" operator="between">
      <formula>0</formula>
      <formula>1</formula>
    </cfRule>
  </conditionalFormatting>
  <conditionalFormatting sqref="Q6:Q300">
    <cfRule type="cellIs" dxfId="356" priority="57" stopIfTrue="1" operator="between">
      <formula>4</formula>
      <formula>5</formula>
    </cfRule>
    <cfRule type="cellIs" dxfId="355" priority="58" stopIfTrue="1" operator="between">
      <formula>3</formula>
      <formula>4</formula>
    </cfRule>
    <cfRule type="cellIs" dxfId="354" priority="59" stopIfTrue="1" operator="between">
      <formula>2</formula>
      <formula>3</formula>
    </cfRule>
    <cfRule type="cellIs" dxfId="353" priority="60" stopIfTrue="1" operator="between">
      <formula>1</formula>
      <formula>2</formula>
    </cfRule>
    <cfRule type="cellIs" dxfId="352" priority="61" stopIfTrue="1" operator="between">
      <formula>0</formula>
      <formula>1</formula>
    </cfRule>
  </conditionalFormatting>
  <conditionalFormatting sqref="P6:P300">
    <cfRule type="cellIs" dxfId="351" priority="52" stopIfTrue="1" operator="between">
      <formula>4</formula>
      <formula>5</formula>
    </cfRule>
    <cfRule type="cellIs" dxfId="350" priority="53" stopIfTrue="1" operator="between">
      <formula>3</formula>
      <formula>4</formula>
    </cfRule>
    <cfRule type="cellIs" dxfId="349" priority="54" stopIfTrue="1" operator="between">
      <formula>2</formula>
      <formula>3</formula>
    </cfRule>
    <cfRule type="cellIs" dxfId="348" priority="55" stopIfTrue="1" operator="between">
      <formula>1</formula>
      <formula>2</formula>
    </cfRule>
    <cfRule type="cellIs" dxfId="347" priority="56" stopIfTrue="1" operator="between">
      <formula>0</formula>
      <formula>1</formula>
    </cfRule>
  </conditionalFormatting>
  <conditionalFormatting sqref="O6:O300">
    <cfRule type="cellIs" dxfId="346" priority="47" stopIfTrue="1" operator="between">
      <formula>4</formula>
      <formula>5</formula>
    </cfRule>
    <cfRule type="cellIs" dxfId="345" priority="48" stopIfTrue="1" operator="between">
      <formula>3</formula>
      <formula>4</formula>
    </cfRule>
    <cfRule type="cellIs" dxfId="344" priority="49" stopIfTrue="1" operator="between">
      <formula>2</formula>
      <formula>3</formula>
    </cfRule>
    <cfRule type="cellIs" dxfId="343" priority="50" stopIfTrue="1" operator="between">
      <formula>1</formula>
      <formula>2</formula>
    </cfRule>
    <cfRule type="cellIs" dxfId="342" priority="51" stopIfTrue="1" operator="between">
      <formula>0</formula>
      <formula>1</formula>
    </cfRule>
  </conditionalFormatting>
  <conditionalFormatting sqref="N6:N300">
    <cfRule type="cellIs" dxfId="341" priority="42" stopIfTrue="1" operator="between">
      <formula>4</formula>
      <formula>5</formula>
    </cfRule>
    <cfRule type="cellIs" dxfId="340" priority="43" stopIfTrue="1" operator="between">
      <formula>3</formula>
      <formula>4</formula>
    </cfRule>
    <cfRule type="cellIs" dxfId="339" priority="44" stopIfTrue="1" operator="between">
      <formula>2</formula>
      <formula>3</formula>
    </cfRule>
    <cfRule type="cellIs" dxfId="338" priority="45" stopIfTrue="1" operator="between">
      <formula>1</formula>
      <formula>2</formula>
    </cfRule>
    <cfRule type="cellIs" dxfId="337" priority="46" stopIfTrue="1" operator="between">
      <formula>0</formula>
      <formula>1</formula>
    </cfRule>
  </conditionalFormatting>
  <conditionalFormatting sqref="M6:M300">
    <cfRule type="cellIs" dxfId="336" priority="37" stopIfTrue="1" operator="between">
      <formula>4</formula>
      <formula>5</formula>
    </cfRule>
    <cfRule type="cellIs" dxfId="335" priority="38" stopIfTrue="1" operator="between">
      <formula>3</formula>
      <formula>4</formula>
    </cfRule>
    <cfRule type="cellIs" dxfId="334" priority="39" stopIfTrue="1" operator="between">
      <formula>2</formula>
      <formula>3</formula>
    </cfRule>
    <cfRule type="cellIs" dxfId="333" priority="40" stopIfTrue="1" operator="between">
      <formula>1</formula>
      <formula>2</formula>
    </cfRule>
    <cfRule type="cellIs" dxfId="332" priority="41" stopIfTrue="1" operator="between">
      <formula>0</formula>
      <formula>1</formula>
    </cfRule>
  </conditionalFormatting>
  <conditionalFormatting sqref="L6:L300">
    <cfRule type="cellIs" dxfId="331" priority="32" stopIfTrue="1" operator="between">
      <formula>4</formula>
      <formula>5</formula>
    </cfRule>
    <cfRule type="cellIs" dxfId="330" priority="33" stopIfTrue="1" operator="between">
      <formula>3</formula>
      <formula>4</formula>
    </cfRule>
    <cfRule type="cellIs" dxfId="329" priority="34" stopIfTrue="1" operator="between">
      <formula>2</formula>
      <formula>3</formula>
    </cfRule>
    <cfRule type="cellIs" dxfId="328" priority="35" stopIfTrue="1" operator="between">
      <formula>1</formula>
      <formula>2</formula>
    </cfRule>
    <cfRule type="cellIs" dxfId="327" priority="36" stopIfTrue="1" operator="between">
      <formula>0</formula>
      <formula>1</formula>
    </cfRule>
  </conditionalFormatting>
  <conditionalFormatting sqref="K6:K300">
    <cfRule type="cellIs" dxfId="326" priority="27" stopIfTrue="1" operator="between">
      <formula>4</formula>
      <formula>5</formula>
    </cfRule>
    <cfRule type="cellIs" dxfId="325" priority="28" stopIfTrue="1" operator="between">
      <formula>3</formula>
      <formula>4</formula>
    </cfRule>
    <cfRule type="cellIs" dxfId="324" priority="29" stopIfTrue="1" operator="between">
      <formula>2</formula>
      <formula>3</formula>
    </cfRule>
    <cfRule type="cellIs" dxfId="323" priority="30" stopIfTrue="1" operator="between">
      <formula>1</formula>
      <formula>2</formula>
    </cfRule>
    <cfRule type="cellIs" dxfId="322" priority="31" stopIfTrue="1" operator="between">
      <formula>0</formula>
      <formula>1</formula>
    </cfRule>
  </conditionalFormatting>
  <conditionalFormatting sqref="J6:J300">
    <cfRule type="cellIs" dxfId="321" priority="22" stopIfTrue="1" operator="between">
      <formula>4</formula>
      <formula>5</formula>
    </cfRule>
    <cfRule type="cellIs" dxfId="320" priority="23" stopIfTrue="1" operator="between">
      <formula>3</formula>
      <formula>4</formula>
    </cfRule>
    <cfRule type="cellIs" dxfId="319" priority="24" stopIfTrue="1" operator="between">
      <formula>2</formula>
      <formula>3</formula>
    </cfRule>
    <cfRule type="cellIs" dxfId="318" priority="25" stopIfTrue="1" operator="between">
      <formula>1</formula>
      <formula>2</formula>
    </cfRule>
    <cfRule type="cellIs" dxfId="317" priority="26" stopIfTrue="1" operator="between">
      <formula>0</formula>
      <formula>1</formula>
    </cfRule>
  </conditionalFormatting>
  <conditionalFormatting sqref="I6:I300">
    <cfRule type="cellIs" dxfId="316" priority="17" stopIfTrue="1" operator="between">
      <formula>4</formula>
      <formula>5</formula>
    </cfRule>
    <cfRule type="cellIs" dxfId="315" priority="18" stopIfTrue="1" operator="between">
      <formula>3</formula>
      <formula>4</formula>
    </cfRule>
    <cfRule type="cellIs" dxfId="314" priority="19" stopIfTrue="1" operator="between">
      <formula>2</formula>
      <formula>3</formula>
    </cfRule>
    <cfRule type="cellIs" dxfId="313" priority="20" stopIfTrue="1" operator="between">
      <formula>1</formula>
      <formula>2</formula>
    </cfRule>
    <cfRule type="cellIs" dxfId="312" priority="21" stopIfTrue="1" operator="between">
      <formula>0</formula>
      <formula>1</formula>
    </cfRule>
  </conditionalFormatting>
  <conditionalFormatting sqref="H6:H300">
    <cfRule type="cellIs" dxfId="311" priority="12" stopIfTrue="1" operator="between">
      <formula>4</formula>
      <formula>5</formula>
    </cfRule>
    <cfRule type="cellIs" dxfId="310" priority="13" stopIfTrue="1" operator="between">
      <formula>3</formula>
      <formula>4</formula>
    </cfRule>
    <cfRule type="cellIs" dxfId="309" priority="14" stopIfTrue="1" operator="between">
      <formula>2</formula>
      <formula>3</formula>
    </cfRule>
    <cfRule type="cellIs" dxfId="308" priority="15" stopIfTrue="1" operator="between">
      <formula>1</formula>
      <formula>2</formula>
    </cfRule>
    <cfRule type="cellIs" dxfId="307" priority="16" stopIfTrue="1" operator="between">
      <formula>0</formula>
      <formula>1</formula>
    </cfRule>
  </conditionalFormatting>
  <conditionalFormatting sqref="G6:G300">
    <cfRule type="cellIs" dxfId="306" priority="7" stopIfTrue="1" operator="between">
      <formula>4</formula>
      <formula>5</formula>
    </cfRule>
    <cfRule type="cellIs" dxfId="305" priority="8" stopIfTrue="1" operator="between">
      <formula>3</formula>
      <formula>4</formula>
    </cfRule>
    <cfRule type="cellIs" dxfId="304" priority="9" stopIfTrue="1" operator="between">
      <formula>2</formula>
      <formula>3</formula>
    </cfRule>
    <cfRule type="cellIs" dxfId="303" priority="10" stopIfTrue="1" operator="between">
      <formula>1</formula>
      <formula>2</formula>
    </cfRule>
    <cfRule type="cellIs" dxfId="302" priority="11" stopIfTrue="1" operator="between">
      <formula>0</formula>
      <formula>1</formula>
    </cfRule>
  </conditionalFormatting>
  <conditionalFormatting sqref="F6:F300">
    <cfRule type="cellIs" dxfId="301" priority="2" stopIfTrue="1" operator="between">
      <formula>4</formula>
      <formula>5</formula>
    </cfRule>
    <cfRule type="cellIs" dxfId="300" priority="3" stopIfTrue="1" operator="between">
      <formula>3</formula>
      <formula>4</formula>
    </cfRule>
    <cfRule type="cellIs" dxfId="299" priority="4" stopIfTrue="1" operator="between">
      <formula>2</formula>
      <formula>3</formula>
    </cfRule>
    <cfRule type="cellIs" dxfId="298" priority="5" stopIfTrue="1" operator="between">
      <formula>1</formula>
      <formula>2</formula>
    </cfRule>
    <cfRule type="cellIs" dxfId="297" priority="6" stopIfTrue="1" operator="between">
      <formula>0</formula>
      <formula>1</formula>
    </cfRule>
  </conditionalFormatting>
  <conditionalFormatting sqref="A2:AN30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IT158"/>
  <sheetViews>
    <sheetView zoomScale="80" zoomScaleNormal="80" workbookViewId="0"/>
  </sheetViews>
  <sheetFormatPr defaultColWidth="9.42578125" defaultRowHeight="15" x14ac:dyDescent="0.25"/>
  <cols>
    <col min="1" max="1" width="36.42578125" style="282" customWidth="1"/>
    <col min="2" max="2" width="28.42578125" style="282" customWidth="1"/>
    <col min="3" max="3" width="9.5703125" style="282" bestFit="1" customWidth="1"/>
    <col min="4" max="4" width="9.42578125" style="282"/>
    <col min="5" max="5" width="9.5703125" style="282" bestFit="1" customWidth="1"/>
    <col min="6" max="6" width="22.5703125" style="282" hidden="1" customWidth="1"/>
    <col min="7" max="7" width="12.5703125" style="282" bestFit="1" customWidth="1"/>
    <col min="8" max="9" width="9.42578125" style="282"/>
    <col min="10" max="10" width="17.7109375" style="282" hidden="1" customWidth="1"/>
    <col min="11" max="11" width="11.5703125" style="282" bestFit="1" customWidth="1"/>
    <col min="12" max="12" width="9.42578125" style="282"/>
    <col min="13" max="13" width="11.42578125" style="285" bestFit="1" customWidth="1"/>
    <col min="14" max="14" width="16.7109375" style="282" customWidth="1"/>
    <col min="15" max="15" width="10.5703125" style="282" bestFit="1" customWidth="1"/>
    <col min="16" max="16" width="9.5703125" style="282" bestFit="1" customWidth="1"/>
    <col min="17" max="17" width="9.42578125" style="282"/>
    <col min="18" max="18" width="19.42578125" style="282" hidden="1" customWidth="1"/>
    <col min="19" max="19" width="11.5703125" style="282" bestFit="1" customWidth="1"/>
    <col min="20" max="20" width="9.5703125" style="282" bestFit="1" customWidth="1"/>
    <col min="21" max="21" width="11.42578125" style="285" bestFit="1" customWidth="1"/>
    <col min="22" max="22" width="18.42578125" style="282" hidden="1" customWidth="1"/>
    <col min="23" max="23" width="12.42578125" style="282" bestFit="1" customWidth="1"/>
    <col min="24" max="24" width="9.42578125" style="282"/>
    <col min="25" max="25" width="10" style="282" bestFit="1" customWidth="1"/>
    <col min="26" max="26" width="19.42578125" style="282" hidden="1" customWidth="1"/>
    <col min="27" max="27" width="11.5703125" style="282" bestFit="1" customWidth="1"/>
    <col min="28" max="28" width="9.42578125" style="282"/>
    <col min="29" max="29" width="11.42578125" style="285" bestFit="1" customWidth="1"/>
    <col min="30" max="30" width="31.42578125" style="282" hidden="1" customWidth="1"/>
    <col min="31" max="31" width="11.5703125" style="282" bestFit="1" customWidth="1"/>
    <col min="32" max="33" width="9.5703125" style="282" bestFit="1" customWidth="1"/>
    <col min="34" max="34" width="19.42578125" style="282" hidden="1" customWidth="1"/>
    <col min="35" max="35" width="11.5703125" style="282" bestFit="1" customWidth="1"/>
    <col min="36" max="36" width="11.42578125" style="282" customWidth="1"/>
    <col min="37" max="37" width="10.42578125" style="285" customWidth="1"/>
    <col min="38" max="38" width="0.42578125" style="282" customWidth="1"/>
    <col min="39" max="40" width="9.5703125" style="282" bestFit="1" customWidth="1"/>
    <col min="41" max="41" width="10" style="282" bestFit="1" customWidth="1"/>
    <col min="42" max="42" width="19.42578125" style="282" hidden="1" customWidth="1"/>
    <col min="43" max="43" width="11.5703125" style="282" bestFit="1" customWidth="1"/>
    <col min="44" max="44" width="9.5703125" style="282" bestFit="1" customWidth="1"/>
    <col min="45" max="45" width="11.5703125" style="282" bestFit="1" customWidth="1"/>
    <col min="46" max="46" width="0.5703125" style="282" hidden="1" customWidth="1"/>
    <col min="47" max="49" width="0" style="282" hidden="1"/>
    <col min="50" max="50" width="19.42578125" style="282" hidden="1" customWidth="1"/>
    <col min="51" max="51" width="11.42578125" style="282" hidden="1" customWidth="1"/>
    <col min="52" max="52" width="0" style="282" hidden="1"/>
    <col min="53" max="53" width="11.5703125" style="50" hidden="1" customWidth="1"/>
    <col min="54" max="54" width="37.42578125" style="282" hidden="1" customWidth="1"/>
    <col min="55" max="56" width="0" style="282" hidden="1"/>
    <col min="57" max="57" width="10" style="282" hidden="1" customWidth="1"/>
    <col min="58" max="58" width="19.42578125" style="282" hidden="1" customWidth="1"/>
    <col min="59" max="60" width="11.42578125" style="282" hidden="1" customWidth="1"/>
    <col min="61" max="61" width="11.5703125" style="215" hidden="1" customWidth="1"/>
    <col min="62" max="62" width="27.42578125" style="282" bestFit="1" customWidth="1"/>
    <col min="63" max="64" width="9.5703125" style="282" bestFit="1" customWidth="1"/>
    <col min="65" max="65" width="10.42578125" style="282" bestFit="1" customWidth="1"/>
    <col min="66" max="66" width="15.42578125" style="282" hidden="1" customWidth="1"/>
    <col min="67" max="68" width="9.5703125" style="282" bestFit="1" customWidth="1"/>
    <col min="69" max="69" width="11.5703125" style="50" bestFit="1" customWidth="1"/>
    <col min="70" max="70" width="33.42578125" style="282" hidden="1" customWidth="1"/>
    <col min="71" max="72" width="0" style="282" hidden="1"/>
    <col min="73" max="73" width="10" style="282" hidden="1" customWidth="1"/>
    <col min="74" max="74" width="15.42578125" style="282" hidden="1" customWidth="1"/>
    <col min="75" max="76" width="0" style="282" hidden="1"/>
    <col min="77" max="77" width="11.5703125" style="282" hidden="1" customWidth="1"/>
    <col min="78" max="78" width="31.42578125" style="282" hidden="1" customWidth="1"/>
    <col min="79" max="81" width="0" style="282" hidden="1"/>
    <col min="82" max="82" width="15.42578125" style="282" hidden="1" customWidth="1"/>
    <col min="83" max="84" width="0" style="282" hidden="1"/>
    <col min="85" max="85" width="11.5703125" style="50" hidden="1" customWidth="1"/>
    <col min="86" max="92" width="0" style="282" hidden="1"/>
    <col min="93" max="93" width="9.42578125" style="215" hidden="1" customWidth="1"/>
    <col min="94" max="100" width="0" style="282" hidden="1"/>
    <col min="101" max="101" width="11" style="215" hidden="1" customWidth="1"/>
    <col min="102" max="102" width="0" style="282" hidden="1"/>
    <col min="103" max="103" width="10.5703125" style="282" bestFit="1" customWidth="1"/>
    <col min="104" max="104" width="19.42578125" style="282" customWidth="1"/>
    <col min="105" max="105" width="9.42578125" style="282"/>
    <col min="106" max="106" width="15" style="282" hidden="1" customWidth="1"/>
    <col min="107" max="107" width="23.42578125" style="282" customWidth="1"/>
    <col min="108" max="108" width="9.5703125" style="282" bestFit="1" customWidth="1"/>
    <col min="109" max="109" width="11.42578125" style="50" bestFit="1" customWidth="1"/>
    <col min="110" max="110" width="14.5703125" style="282" hidden="1" customWidth="1"/>
    <col min="111" max="111" width="11.42578125" style="282" bestFit="1" customWidth="1"/>
    <col min="112" max="112" width="9.5703125" style="282" bestFit="1" customWidth="1"/>
    <col min="113" max="113" width="9.42578125" style="282"/>
    <col min="114" max="114" width="0" style="282" hidden="1"/>
    <col min="115" max="116" width="9.5703125" style="282" bestFit="1" customWidth="1"/>
    <col min="117" max="117" width="11.5703125" style="215" bestFit="1" customWidth="1"/>
    <col min="118" max="118" width="0.5703125" style="282" customWidth="1"/>
    <col min="119" max="119" width="13.5703125" style="282" bestFit="1" customWidth="1"/>
    <col min="120" max="120" width="9.5703125" style="282" bestFit="1" customWidth="1"/>
    <col min="121" max="121" width="9.42578125" style="282"/>
    <col min="122" max="122" width="0" style="282" hidden="1"/>
    <col min="123" max="123" width="11.5703125" style="282" bestFit="1" customWidth="1"/>
    <col min="124" max="124" width="9.5703125" style="282" bestFit="1" customWidth="1"/>
    <col min="125" max="125" width="11.5703125" style="50" bestFit="1" customWidth="1"/>
    <col min="126" max="126" width="0" style="282" hidden="1"/>
    <col min="127" max="128" width="9.5703125" style="282" bestFit="1" customWidth="1"/>
    <col min="129" max="129" width="9.42578125" style="282"/>
    <col min="130" max="130" width="0" style="282" hidden="1"/>
    <col min="131" max="132" width="9.5703125" style="282" bestFit="1" customWidth="1"/>
    <col min="133" max="133" width="11.5703125" style="215" bestFit="1" customWidth="1"/>
    <col min="134" max="134" width="43.42578125" style="282" hidden="1" customWidth="1"/>
    <col min="135" max="135" width="11" style="282" customWidth="1"/>
    <col min="136" max="136" width="9.5703125" style="282" bestFit="1" customWidth="1"/>
    <col min="137" max="137" width="9.42578125" style="282"/>
    <col min="138" max="138" width="0" style="282" hidden="1"/>
    <col min="139" max="140" width="9.42578125" style="282" customWidth="1"/>
    <col min="141" max="141" width="11.5703125" style="50" bestFit="1" customWidth="1"/>
    <col min="142" max="142" width="0" style="282" hidden="1"/>
    <col min="143" max="144" width="23.5703125" style="282" customWidth="1"/>
    <col min="145" max="145" width="9.42578125" style="282"/>
    <col min="146" max="146" width="0" style="282" hidden="1"/>
    <col min="147" max="148" width="9.5703125" style="282" bestFit="1" customWidth="1"/>
    <col min="149" max="149" width="11.5703125" style="215" customWidth="1"/>
    <col min="150" max="150" width="43.5703125" style="282" hidden="1" customWidth="1"/>
    <col min="151" max="153" width="9.5703125" style="282" bestFit="1" customWidth="1"/>
    <col min="154" max="154" width="0" style="282" hidden="1"/>
    <col min="155" max="156" width="9.5703125" style="282" bestFit="1" customWidth="1"/>
    <col min="157" max="157" width="11.5703125" style="50" bestFit="1" customWidth="1"/>
    <col min="158" max="158" width="0" style="282" hidden="1"/>
    <col min="159" max="161" width="9.5703125" style="282" bestFit="1" customWidth="1"/>
    <col min="162" max="162" width="0" style="282" hidden="1"/>
    <col min="163" max="164" width="9.5703125" style="282" bestFit="1" customWidth="1"/>
    <col min="165" max="165" width="11.5703125" style="50" bestFit="1" customWidth="1"/>
    <col min="166" max="166" width="0" style="282" hidden="1"/>
    <col min="167" max="167" width="9.5703125" style="282" hidden="1" bestFit="1" customWidth="1"/>
    <col min="168" max="168" width="0" style="282" hidden="1"/>
    <col min="169" max="172" width="13" style="282" hidden="1" customWidth="1"/>
    <col min="173" max="173" width="11.5703125" style="50" hidden="1" customWidth="1"/>
    <col min="174" max="174" width="0" style="282" hidden="1"/>
    <col min="175" max="180" width="13" style="282" hidden="1" customWidth="1"/>
    <col min="181" max="181" width="11.5703125" style="215" hidden="1" customWidth="1"/>
    <col min="182" max="182" width="0" style="282" hidden="1"/>
    <col min="183" max="183" width="9.5703125" style="282" hidden="1" bestFit="1" customWidth="1"/>
    <col min="184" max="185" width="13" style="282" hidden="1" customWidth="1"/>
    <col min="186" max="186" width="0" style="282" hidden="1"/>
    <col min="187" max="187" width="9.5703125" style="282" hidden="1" bestFit="1" customWidth="1"/>
    <col min="188" max="188" width="13" style="282" hidden="1" customWidth="1"/>
    <col min="189" max="189" width="11.5703125" style="50" hidden="1" bestFit="1" customWidth="1"/>
    <col min="190" max="190" width="0" style="282" hidden="1"/>
    <col min="191" max="191" width="9.5703125" style="282" hidden="1" bestFit="1" customWidth="1"/>
    <col min="192" max="193" width="13" style="282" hidden="1" customWidth="1"/>
    <col min="194" max="194" width="0" style="282" hidden="1"/>
    <col min="195" max="195" width="9.5703125" style="282" hidden="1" bestFit="1" customWidth="1"/>
    <col min="196" max="196" width="13" style="282" hidden="1" customWidth="1"/>
    <col min="197" max="197" width="11.5703125" style="215" hidden="1" bestFit="1" customWidth="1"/>
    <col min="198" max="198" width="0" style="282" hidden="1"/>
    <col min="199" max="199" width="9.5703125" style="282" hidden="1" bestFit="1" customWidth="1"/>
    <col min="200" max="200" width="13" style="282" hidden="1" customWidth="1"/>
    <col min="201" max="201" width="9.5703125" style="282" hidden="1" bestFit="1" customWidth="1"/>
    <col min="202" max="202" width="0" style="282" hidden="1"/>
    <col min="203" max="203" width="9.5703125" style="282" hidden="1" bestFit="1" customWidth="1"/>
    <col min="204" max="204" width="13" style="282" hidden="1" customWidth="1"/>
    <col min="205" max="205" width="11.5703125" style="50" hidden="1" bestFit="1" customWidth="1"/>
    <col min="206" max="206" width="0" style="282" hidden="1"/>
    <col min="207" max="207" width="9.5703125" style="282" hidden="1" bestFit="1" customWidth="1"/>
    <col min="208" max="209" width="13" style="282" hidden="1" customWidth="1"/>
    <col min="210" max="210" width="0" style="282" hidden="1"/>
    <col min="211" max="211" width="9.5703125" style="282" hidden="1" bestFit="1" customWidth="1"/>
    <col min="212" max="212" width="13" style="282" hidden="1" customWidth="1"/>
    <col min="213" max="213" width="11.5703125" style="215" hidden="1" bestFit="1" customWidth="1"/>
    <col min="214" max="214" width="0" style="282" hidden="1"/>
    <col min="215" max="215" width="9.5703125" style="282" hidden="1" bestFit="1" customWidth="1"/>
    <col min="216" max="217" width="13" style="282" hidden="1" customWidth="1"/>
    <col min="218" max="218" width="0" style="282" hidden="1"/>
    <col min="219" max="219" width="9.5703125" style="282" hidden="1" bestFit="1" customWidth="1"/>
    <col min="220" max="220" width="13" style="282" hidden="1" customWidth="1"/>
    <col min="221" max="221" width="11.5703125" style="50" hidden="1" bestFit="1" customWidth="1"/>
    <col min="222" max="222" width="0" style="282" hidden="1"/>
    <col min="223" max="223" width="9.5703125" style="282" hidden="1" bestFit="1" customWidth="1"/>
    <col min="224" max="225" width="13" style="282" hidden="1" customWidth="1"/>
    <col min="226" max="226" width="0" style="282" hidden="1"/>
    <col min="227" max="227" width="9.5703125" style="282" hidden="1" bestFit="1" customWidth="1"/>
    <col min="228" max="228" width="13" style="282" hidden="1" customWidth="1"/>
    <col min="229" max="229" width="11.5703125" style="215" hidden="1" bestFit="1" customWidth="1"/>
    <col min="230" max="230" width="0" style="282" hidden="1"/>
    <col min="231" max="231" width="9.5703125" style="282" hidden="1" bestFit="1" customWidth="1"/>
    <col min="232" max="233" width="13" style="282" hidden="1" customWidth="1"/>
    <col min="234" max="234" width="0" style="282" hidden="1"/>
    <col min="235" max="235" width="9.5703125" style="282" hidden="1" bestFit="1" customWidth="1"/>
    <col min="236" max="236" width="13" style="282" hidden="1" customWidth="1"/>
    <col min="237" max="237" width="11.5703125" style="50" hidden="1" bestFit="1" customWidth="1"/>
    <col min="238" max="238" width="33" style="282" hidden="1" customWidth="1"/>
    <col min="239" max="239" width="9.5703125" style="282" hidden="1" bestFit="1" customWidth="1"/>
    <col min="240" max="241" width="13" style="282" hidden="1" customWidth="1"/>
    <col min="242" max="242" width="0" style="282" hidden="1"/>
    <col min="243" max="243" width="9.5703125" style="282" hidden="1" bestFit="1" customWidth="1"/>
    <col min="244" max="244" width="13" style="282" hidden="1" customWidth="1"/>
    <col min="245" max="245" width="11.5703125" style="215" hidden="1" bestFit="1" customWidth="1"/>
    <col min="246" max="246" width="0" style="282" hidden="1"/>
    <col min="247" max="247" width="9.5703125" style="282" hidden="1" bestFit="1" customWidth="1"/>
    <col min="248" max="249" width="13" style="282" hidden="1" customWidth="1"/>
    <col min="250" max="250" width="0" style="282" hidden="1"/>
    <col min="251" max="251" width="9.5703125" style="282" hidden="1" bestFit="1" customWidth="1"/>
    <col min="252" max="252" width="13" style="282" hidden="1" customWidth="1"/>
    <col min="253" max="253" width="11.5703125" style="50" hidden="1" bestFit="1" customWidth="1"/>
    <col min="254" max="254" width="13" style="282" hidden="1" customWidth="1"/>
    <col min="255" max="16384" width="9.42578125" style="282"/>
  </cols>
  <sheetData>
    <row r="1" spans="1:253" s="284" customFormat="1" ht="12.95" customHeight="1" x14ac:dyDescent="0.2">
      <c r="A1" s="164" t="s">
        <v>0</v>
      </c>
      <c r="B1" s="164" t="s">
        <v>8279</v>
      </c>
      <c r="C1" s="164" t="s">
        <v>1</v>
      </c>
      <c r="D1" s="164" t="s">
        <v>2</v>
      </c>
      <c r="E1" s="164" t="s">
        <v>8915</v>
      </c>
      <c r="F1" s="310" t="s">
        <v>1297</v>
      </c>
      <c r="G1" s="310"/>
      <c r="H1" s="310"/>
      <c r="I1" s="310"/>
      <c r="J1" s="310"/>
      <c r="K1" s="310"/>
      <c r="L1" s="310"/>
      <c r="M1" s="310"/>
      <c r="N1" s="309" t="s">
        <v>182</v>
      </c>
      <c r="O1" s="309"/>
      <c r="P1" s="309"/>
      <c r="Q1" s="309"/>
      <c r="R1" s="309"/>
      <c r="S1" s="309"/>
      <c r="T1" s="309"/>
      <c r="U1" s="309"/>
      <c r="V1" s="310" t="s">
        <v>835</v>
      </c>
      <c r="W1" s="310"/>
      <c r="X1" s="310"/>
      <c r="Y1" s="310"/>
      <c r="Z1" s="310"/>
      <c r="AA1" s="310"/>
      <c r="AB1" s="310"/>
      <c r="AC1" s="310"/>
      <c r="AD1" s="309" t="s">
        <v>569</v>
      </c>
      <c r="AE1" s="309"/>
      <c r="AF1" s="309"/>
      <c r="AG1" s="309"/>
      <c r="AH1" s="309"/>
      <c r="AI1" s="309"/>
      <c r="AJ1" s="309"/>
      <c r="AK1" s="309"/>
      <c r="AL1" s="310" t="s">
        <v>495</v>
      </c>
      <c r="AM1" s="310"/>
      <c r="AN1" s="310"/>
      <c r="AO1" s="310"/>
      <c r="AP1" s="310"/>
      <c r="AQ1" s="310"/>
      <c r="AR1" s="310"/>
      <c r="AS1" s="310"/>
      <c r="AT1" s="312" t="s">
        <v>37</v>
      </c>
      <c r="AU1" s="312"/>
      <c r="AV1" s="312"/>
      <c r="AW1" s="312"/>
      <c r="AX1" s="312"/>
      <c r="AY1" s="312"/>
      <c r="AZ1" s="312"/>
      <c r="BA1" s="312"/>
      <c r="BB1" s="310" t="s">
        <v>35</v>
      </c>
      <c r="BC1" s="310"/>
      <c r="BD1" s="310"/>
      <c r="BE1" s="310"/>
      <c r="BF1" s="310"/>
      <c r="BG1" s="310"/>
      <c r="BH1" s="310"/>
      <c r="BI1" s="310"/>
      <c r="BJ1" s="309" t="s">
        <v>1117</v>
      </c>
      <c r="BK1" s="309"/>
      <c r="BL1" s="309"/>
      <c r="BM1" s="309"/>
      <c r="BN1" s="309"/>
      <c r="BO1" s="309"/>
      <c r="BP1" s="309"/>
      <c r="BQ1" s="309"/>
      <c r="BR1" s="310" t="s">
        <v>13</v>
      </c>
      <c r="BS1" s="310"/>
      <c r="BT1" s="310"/>
      <c r="BU1" s="310"/>
      <c r="BV1" s="310"/>
      <c r="BW1" s="310"/>
      <c r="BX1" s="310"/>
      <c r="BY1" s="310"/>
      <c r="BZ1" s="312" t="s">
        <v>18</v>
      </c>
      <c r="CA1" s="312"/>
      <c r="CB1" s="312"/>
      <c r="CC1" s="312"/>
      <c r="CD1" s="312"/>
      <c r="CE1" s="312"/>
      <c r="CF1" s="312"/>
      <c r="CG1" s="312"/>
      <c r="CH1" s="313" t="s">
        <v>8280</v>
      </c>
      <c r="CI1" s="313"/>
      <c r="CJ1" s="313"/>
      <c r="CK1" s="313"/>
      <c r="CL1" s="313"/>
      <c r="CM1" s="313"/>
      <c r="CN1" s="313"/>
      <c r="CO1" s="313"/>
      <c r="CP1" s="310" t="s">
        <v>21</v>
      </c>
      <c r="CQ1" s="310"/>
      <c r="CR1" s="310"/>
      <c r="CS1" s="310"/>
      <c r="CT1" s="310"/>
      <c r="CU1" s="310"/>
      <c r="CV1" s="310"/>
      <c r="CW1" s="310"/>
      <c r="CX1" s="311" t="s">
        <v>577</v>
      </c>
      <c r="CY1" s="311"/>
      <c r="CZ1" s="311"/>
      <c r="DA1" s="311"/>
      <c r="DB1" s="311"/>
      <c r="DC1" s="311"/>
      <c r="DD1" s="311"/>
      <c r="DE1" s="311"/>
      <c r="DF1" s="306" t="s">
        <v>564</v>
      </c>
      <c r="DG1" s="306"/>
      <c r="DH1" s="306"/>
      <c r="DI1" s="306"/>
      <c r="DJ1" s="306"/>
      <c r="DK1" s="306"/>
      <c r="DL1" s="306"/>
      <c r="DM1" s="306"/>
      <c r="DN1" s="311" t="s">
        <v>581</v>
      </c>
      <c r="DO1" s="311"/>
      <c r="DP1" s="311"/>
      <c r="DQ1" s="311"/>
      <c r="DR1" s="311"/>
      <c r="DS1" s="311"/>
      <c r="DT1" s="311"/>
      <c r="DU1" s="311"/>
      <c r="DV1" s="306" t="s">
        <v>567</v>
      </c>
      <c r="DW1" s="306"/>
      <c r="DX1" s="306"/>
      <c r="DY1" s="306"/>
      <c r="DZ1" s="306"/>
      <c r="EA1" s="306"/>
      <c r="EB1" s="306"/>
      <c r="EC1" s="306"/>
      <c r="ED1" s="165"/>
      <c r="EE1" s="304" t="s">
        <v>579</v>
      </c>
      <c r="EF1" s="304"/>
      <c r="EG1" s="304"/>
      <c r="EH1" s="304"/>
      <c r="EI1" s="304"/>
      <c r="EJ1" s="304"/>
      <c r="EK1" s="305"/>
      <c r="EL1" s="166"/>
      <c r="EM1" s="306" t="s">
        <v>560</v>
      </c>
      <c r="EN1" s="306"/>
      <c r="EO1" s="306"/>
      <c r="EP1" s="306"/>
      <c r="EQ1" s="306"/>
      <c r="ER1" s="306"/>
      <c r="ES1" s="306"/>
      <c r="ET1" s="307" t="s">
        <v>1217</v>
      </c>
      <c r="EU1" s="307"/>
      <c r="EV1" s="307"/>
      <c r="EW1" s="307"/>
      <c r="EX1" s="307"/>
      <c r="EY1" s="307"/>
      <c r="EZ1" s="307"/>
      <c r="FA1" s="307"/>
      <c r="FB1" s="308" t="s">
        <v>44</v>
      </c>
      <c r="FC1" s="308"/>
      <c r="FD1" s="308"/>
      <c r="FE1" s="308"/>
      <c r="FF1" s="308"/>
      <c r="FG1" s="308"/>
      <c r="FH1" s="308"/>
      <c r="FI1" s="308"/>
      <c r="FJ1" s="307" t="s">
        <v>23</v>
      </c>
      <c r="FK1" s="307"/>
      <c r="FL1" s="307"/>
      <c r="FM1" s="307"/>
      <c r="FN1" s="307"/>
      <c r="FO1" s="307"/>
      <c r="FP1" s="307"/>
      <c r="FQ1" s="307"/>
      <c r="FR1" s="308" t="s">
        <v>25</v>
      </c>
      <c r="FS1" s="308"/>
      <c r="FT1" s="308"/>
      <c r="FU1" s="308"/>
      <c r="FV1" s="308"/>
      <c r="FW1" s="308"/>
      <c r="FX1" s="308"/>
      <c r="FY1" s="308"/>
      <c r="FZ1" s="307" t="s">
        <v>2964</v>
      </c>
      <c r="GA1" s="307"/>
      <c r="GB1" s="307"/>
      <c r="GC1" s="307"/>
      <c r="GD1" s="307"/>
      <c r="GE1" s="307"/>
      <c r="GF1" s="307"/>
      <c r="GG1" s="307"/>
      <c r="GH1" s="308" t="s">
        <v>2970</v>
      </c>
      <c r="GI1" s="308"/>
      <c r="GJ1" s="308"/>
      <c r="GK1" s="308"/>
      <c r="GL1" s="308"/>
      <c r="GM1" s="308"/>
      <c r="GN1" s="308"/>
      <c r="GO1" s="308"/>
      <c r="GP1" s="307" t="s">
        <v>2966</v>
      </c>
      <c r="GQ1" s="307"/>
      <c r="GR1" s="307"/>
      <c r="GS1" s="307"/>
      <c r="GT1" s="307"/>
      <c r="GU1" s="307"/>
      <c r="GV1" s="307"/>
      <c r="GW1" s="307"/>
      <c r="GX1" s="308" t="s">
        <v>2995</v>
      </c>
      <c r="GY1" s="308"/>
      <c r="GZ1" s="308"/>
      <c r="HA1" s="308"/>
      <c r="HB1" s="308"/>
      <c r="HC1" s="308"/>
      <c r="HD1" s="308"/>
      <c r="HE1" s="308"/>
      <c r="HF1" s="307" t="s">
        <v>2961</v>
      </c>
      <c r="HG1" s="307"/>
      <c r="HH1" s="307"/>
      <c r="HI1" s="307"/>
      <c r="HJ1" s="307"/>
      <c r="HK1" s="307"/>
      <c r="HL1" s="307"/>
      <c r="HM1" s="307"/>
      <c r="HN1" s="308" t="s">
        <v>2968</v>
      </c>
      <c r="HO1" s="308"/>
      <c r="HP1" s="308"/>
      <c r="HQ1" s="308"/>
      <c r="HR1" s="308"/>
      <c r="HS1" s="308"/>
      <c r="HT1" s="308"/>
      <c r="HU1" s="308"/>
      <c r="HV1" s="307" t="s">
        <v>2991</v>
      </c>
      <c r="HW1" s="307"/>
      <c r="HX1" s="307"/>
      <c r="HY1" s="307"/>
      <c r="HZ1" s="307"/>
      <c r="IA1" s="307"/>
      <c r="IB1" s="307"/>
      <c r="IC1" s="307"/>
      <c r="ID1" s="308" t="s">
        <v>2993</v>
      </c>
      <c r="IE1" s="308"/>
      <c r="IF1" s="308"/>
      <c r="IG1" s="308"/>
      <c r="IH1" s="308"/>
      <c r="II1" s="308"/>
      <c r="IJ1" s="308"/>
      <c r="IK1" s="308"/>
      <c r="IL1" s="307" t="s">
        <v>3001</v>
      </c>
      <c r="IM1" s="307"/>
      <c r="IN1" s="307"/>
      <c r="IO1" s="307"/>
      <c r="IP1" s="307"/>
      <c r="IQ1" s="307"/>
      <c r="IR1" s="307"/>
      <c r="IS1" s="307"/>
    </row>
    <row r="2" spans="1:253" s="284" customFormat="1" ht="12.95" customHeight="1" x14ac:dyDescent="0.2">
      <c r="A2" s="167">
        <v>0</v>
      </c>
      <c r="B2" s="167"/>
      <c r="C2" s="167">
        <v>0</v>
      </c>
      <c r="D2" s="167"/>
      <c r="E2" s="167">
        <v>0</v>
      </c>
      <c r="F2" s="289" t="s">
        <v>8281</v>
      </c>
      <c r="G2" s="289" t="s">
        <v>4</v>
      </c>
      <c r="H2" s="289" t="s">
        <v>8282</v>
      </c>
      <c r="I2" s="289" t="s">
        <v>5</v>
      </c>
      <c r="J2" s="289" t="s">
        <v>6</v>
      </c>
      <c r="K2" s="289" t="s">
        <v>8</v>
      </c>
      <c r="L2" s="289" t="s">
        <v>7</v>
      </c>
      <c r="M2" s="168" t="s">
        <v>8283</v>
      </c>
      <c r="N2" s="169" t="s">
        <v>8284</v>
      </c>
      <c r="O2" s="169" t="s">
        <v>4</v>
      </c>
      <c r="P2" s="169" t="s">
        <v>8282</v>
      </c>
      <c r="Q2" s="169" t="s">
        <v>5</v>
      </c>
      <c r="R2" s="169" t="s">
        <v>6</v>
      </c>
      <c r="S2" s="169" t="s">
        <v>8</v>
      </c>
      <c r="T2" s="169" t="s">
        <v>7</v>
      </c>
      <c r="U2" s="170" t="s">
        <v>8283</v>
      </c>
      <c r="V2" s="289" t="s">
        <v>8285</v>
      </c>
      <c r="W2" s="289" t="s">
        <v>4</v>
      </c>
      <c r="X2" s="289" t="s">
        <v>8282</v>
      </c>
      <c r="Y2" s="289" t="s">
        <v>5</v>
      </c>
      <c r="Z2" s="289" t="s">
        <v>6</v>
      </c>
      <c r="AA2" s="289" t="s">
        <v>8</v>
      </c>
      <c r="AB2" s="289" t="s">
        <v>7</v>
      </c>
      <c r="AC2" s="168" t="s">
        <v>8283</v>
      </c>
      <c r="AD2" s="169" t="s">
        <v>8286</v>
      </c>
      <c r="AE2" s="169" t="s">
        <v>4</v>
      </c>
      <c r="AF2" s="169" t="s">
        <v>8282</v>
      </c>
      <c r="AG2" s="169" t="s">
        <v>5</v>
      </c>
      <c r="AH2" s="169" t="s">
        <v>6</v>
      </c>
      <c r="AI2" s="169" t="s">
        <v>8</v>
      </c>
      <c r="AJ2" s="169" t="s">
        <v>7</v>
      </c>
      <c r="AK2" s="170" t="s">
        <v>8283</v>
      </c>
      <c r="AL2" s="289" t="s">
        <v>8287</v>
      </c>
      <c r="AM2" s="289" t="s">
        <v>4</v>
      </c>
      <c r="AN2" s="289" t="s">
        <v>8282</v>
      </c>
      <c r="AO2" s="289" t="s">
        <v>5</v>
      </c>
      <c r="AP2" s="289" t="s">
        <v>6</v>
      </c>
      <c r="AQ2" s="289" t="s">
        <v>8</v>
      </c>
      <c r="AR2" s="289" t="s">
        <v>7</v>
      </c>
      <c r="AS2" s="289" t="s">
        <v>8283</v>
      </c>
      <c r="AT2" s="171" t="s">
        <v>8288</v>
      </c>
      <c r="AU2" s="171" t="s">
        <v>4</v>
      </c>
      <c r="AV2" s="171" t="s">
        <v>8282</v>
      </c>
      <c r="AW2" s="171" t="s">
        <v>5</v>
      </c>
      <c r="AX2" s="171" t="s">
        <v>6</v>
      </c>
      <c r="AY2" s="171" t="s">
        <v>8</v>
      </c>
      <c r="AZ2" s="171" t="s">
        <v>7</v>
      </c>
      <c r="BA2" s="172" t="s">
        <v>8283</v>
      </c>
      <c r="BB2" s="289" t="s">
        <v>8289</v>
      </c>
      <c r="BC2" s="289" t="s">
        <v>4</v>
      </c>
      <c r="BD2" s="289" t="s">
        <v>8282</v>
      </c>
      <c r="BE2" s="289" t="s">
        <v>5</v>
      </c>
      <c r="BF2" s="289" t="s">
        <v>6</v>
      </c>
      <c r="BG2" s="289" t="s">
        <v>8</v>
      </c>
      <c r="BH2" s="289" t="s">
        <v>7</v>
      </c>
      <c r="BI2" s="289" t="s">
        <v>8283</v>
      </c>
      <c r="BJ2" s="169" t="s">
        <v>8290</v>
      </c>
      <c r="BK2" s="169" t="s">
        <v>4</v>
      </c>
      <c r="BL2" s="169" t="s">
        <v>8282</v>
      </c>
      <c r="BM2" s="169" t="s">
        <v>5</v>
      </c>
      <c r="BN2" s="169" t="s">
        <v>6</v>
      </c>
      <c r="BO2" s="169" t="s">
        <v>8</v>
      </c>
      <c r="BP2" s="169" t="s">
        <v>7</v>
      </c>
      <c r="BQ2" s="170" t="s">
        <v>8283</v>
      </c>
      <c r="BR2" s="289" t="s">
        <v>8291</v>
      </c>
      <c r="BS2" s="289" t="s">
        <v>4</v>
      </c>
      <c r="BT2" s="289" t="s">
        <v>8282</v>
      </c>
      <c r="BU2" s="289" t="s">
        <v>5</v>
      </c>
      <c r="BV2" s="289" t="s">
        <v>6</v>
      </c>
      <c r="BW2" s="289" t="s">
        <v>8</v>
      </c>
      <c r="BX2" s="289" t="s">
        <v>7</v>
      </c>
      <c r="BY2" s="289" t="s">
        <v>8283</v>
      </c>
      <c r="BZ2" s="171" t="s">
        <v>8292</v>
      </c>
      <c r="CA2" s="171" t="s">
        <v>4</v>
      </c>
      <c r="CB2" s="171" t="s">
        <v>8282</v>
      </c>
      <c r="CC2" s="171" t="s">
        <v>5</v>
      </c>
      <c r="CD2" s="171" t="s">
        <v>6</v>
      </c>
      <c r="CE2" s="171" t="s">
        <v>8</v>
      </c>
      <c r="CF2" s="171" t="s">
        <v>7</v>
      </c>
      <c r="CG2" s="172" t="s">
        <v>8283</v>
      </c>
      <c r="CH2" s="291" t="s">
        <v>8293</v>
      </c>
      <c r="CI2" s="291" t="s">
        <v>4</v>
      </c>
      <c r="CJ2" s="291" t="s">
        <v>8282</v>
      </c>
      <c r="CK2" s="291" t="s">
        <v>5</v>
      </c>
      <c r="CL2" s="291" t="s">
        <v>6</v>
      </c>
      <c r="CM2" s="291" t="s">
        <v>8</v>
      </c>
      <c r="CN2" s="291" t="s">
        <v>7</v>
      </c>
      <c r="CO2" s="291" t="s">
        <v>8283</v>
      </c>
      <c r="CP2" s="289" t="s">
        <v>8294</v>
      </c>
      <c r="CQ2" s="289" t="s">
        <v>4</v>
      </c>
      <c r="CR2" s="289" t="s">
        <v>8282</v>
      </c>
      <c r="CS2" s="289" t="s">
        <v>5</v>
      </c>
      <c r="CT2" s="289" t="s">
        <v>6</v>
      </c>
      <c r="CU2" s="289" t="s">
        <v>8</v>
      </c>
      <c r="CV2" s="289" t="s">
        <v>7</v>
      </c>
      <c r="CW2" s="289" t="s">
        <v>8283</v>
      </c>
      <c r="CX2" s="290" t="s">
        <v>8295</v>
      </c>
      <c r="CY2" s="290" t="s">
        <v>4</v>
      </c>
      <c r="CZ2" s="290" t="s">
        <v>8282</v>
      </c>
      <c r="DA2" s="290" t="s">
        <v>5</v>
      </c>
      <c r="DB2" s="290" t="s">
        <v>6</v>
      </c>
      <c r="DC2" s="290" t="s">
        <v>8</v>
      </c>
      <c r="DD2" s="290" t="s">
        <v>7</v>
      </c>
      <c r="DE2" s="283" t="s">
        <v>8283</v>
      </c>
      <c r="DF2" s="286" t="s">
        <v>8296</v>
      </c>
      <c r="DG2" s="286" t="s">
        <v>4</v>
      </c>
      <c r="DH2" s="286" t="s">
        <v>8282</v>
      </c>
      <c r="DI2" s="286" t="s">
        <v>5</v>
      </c>
      <c r="DJ2" s="286" t="s">
        <v>6</v>
      </c>
      <c r="DK2" s="286" t="s">
        <v>8</v>
      </c>
      <c r="DL2" s="286" t="s">
        <v>7</v>
      </c>
      <c r="DM2" s="286" t="s">
        <v>8283</v>
      </c>
      <c r="DN2" s="290" t="s">
        <v>8297</v>
      </c>
      <c r="DO2" s="290" t="s">
        <v>4</v>
      </c>
      <c r="DP2" s="290" t="s">
        <v>8282</v>
      </c>
      <c r="DQ2" s="290" t="s">
        <v>5</v>
      </c>
      <c r="DR2" s="290" t="s">
        <v>6</v>
      </c>
      <c r="DS2" s="290" t="s">
        <v>8</v>
      </c>
      <c r="DT2" s="290" t="s">
        <v>7</v>
      </c>
      <c r="DU2" s="283" t="s">
        <v>8283</v>
      </c>
      <c r="DV2" s="286" t="s">
        <v>8298</v>
      </c>
      <c r="DW2" s="286" t="s">
        <v>4</v>
      </c>
      <c r="DX2" s="286" t="s">
        <v>8282</v>
      </c>
      <c r="DY2" s="286" t="s">
        <v>5</v>
      </c>
      <c r="DZ2" s="286" t="s">
        <v>6</v>
      </c>
      <c r="EA2" s="286" t="s">
        <v>8</v>
      </c>
      <c r="EB2" s="286" t="s">
        <v>7</v>
      </c>
      <c r="EC2" s="286" t="s">
        <v>8283</v>
      </c>
      <c r="ED2" s="173" t="s">
        <v>8299</v>
      </c>
      <c r="EE2" s="290" t="s">
        <v>4</v>
      </c>
      <c r="EF2" s="290" t="s">
        <v>8282</v>
      </c>
      <c r="EG2" s="290" t="s">
        <v>5</v>
      </c>
      <c r="EH2" s="290" t="s">
        <v>6</v>
      </c>
      <c r="EI2" s="290" t="s">
        <v>8</v>
      </c>
      <c r="EJ2" s="290" t="s">
        <v>7</v>
      </c>
      <c r="EK2" s="283" t="s">
        <v>8283</v>
      </c>
      <c r="EL2" s="166" t="s">
        <v>8300</v>
      </c>
      <c r="EM2" s="286" t="s">
        <v>4</v>
      </c>
      <c r="EN2" s="286" t="s">
        <v>8282</v>
      </c>
      <c r="EO2" s="286" t="s">
        <v>5</v>
      </c>
      <c r="EP2" s="286" t="s">
        <v>6</v>
      </c>
      <c r="EQ2" s="286" t="s">
        <v>8</v>
      </c>
      <c r="ER2" s="286" t="s">
        <v>7</v>
      </c>
      <c r="ES2" s="286" t="s">
        <v>8283</v>
      </c>
      <c r="ET2" s="287" t="s">
        <v>8301</v>
      </c>
      <c r="EU2" s="287" t="s">
        <v>4</v>
      </c>
      <c r="EV2" s="287" t="s">
        <v>8282</v>
      </c>
      <c r="EW2" s="287" t="s">
        <v>5</v>
      </c>
      <c r="EX2" s="287" t="s">
        <v>6</v>
      </c>
      <c r="EY2" s="287" t="s">
        <v>8</v>
      </c>
      <c r="EZ2" s="287" t="s">
        <v>7</v>
      </c>
      <c r="FA2" s="174" t="s">
        <v>8283</v>
      </c>
      <c r="FB2" s="288" t="s">
        <v>8302</v>
      </c>
      <c r="FC2" s="288" t="s">
        <v>4</v>
      </c>
      <c r="FD2" s="288" t="s">
        <v>8282</v>
      </c>
      <c r="FE2" s="288" t="s">
        <v>5</v>
      </c>
      <c r="FF2" s="288" t="s">
        <v>6</v>
      </c>
      <c r="FG2" s="288" t="s">
        <v>8</v>
      </c>
      <c r="FH2" s="288" t="s">
        <v>7</v>
      </c>
      <c r="FI2" s="175" t="s">
        <v>8283</v>
      </c>
      <c r="FJ2" s="287" t="s">
        <v>8303</v>
      </c>
      <c r="FK2" s="287" t="s">
        <v>4</v>
      </c>
      <c r="FL2" s="287" t="s">
        <v>8282</v>
      </c>
      <c r="FM2" s="287" t="s">
        <v>5</v>
      </c>
      <c r="FN2" s="287" t="s">
        <v>6</v>
      </c>
      <c r="FO2" s="287" t="s">
        <v>8</v>
      </c>
      <c r="FP2" s="287" t="s">
        <v>7</v>
      </c>
      <c r="FQ2" s="176" t="s">
        <v>8283</v>
      </c>
      <c r="FR2" s="288" t="s">
        <v>8304</v>
      </c>
      <c r="FS2" s="288" t="s">
        <v>4</v>
      </c>
      <c r="FT2" s="288" t="s">
        <v>8282</v>
      </c>
      <c r="FU2" s="288" t="s">
        <v>5</v>
      </c>
      <c r="FV2" s="288" t="s">
        <v>6</v>
      </c>
      <c r="FW2" s="288" t="s">
        <v>8</v>
      </c>
      <c r="FX2" s="288" t="s">
        <v>7</v>
      </c>
      <c r="FY2" s="288" t="s">
        <v>8283</v>
      </c>
      <c r="FZ2" s="287" t="s">
        <v>8305</v>
      </c>
      <c r="GA2" s="287" t="s">
        <v>4</v>
      </c>
      <c r="GB2" s="287" t="s">
        <v>8282</v>
      </c>
      <c r="GC2" s="287" t="s">
        <v>5</v>
      </c>
      <c r="GD2" s="287" t="s">
        <v>6</v>
      </c>
      <c r="GE2" s="287" t="s">
        <v>8</v>
      </c>
      <c r="GF2" s="287" t="s">
        <v>7</v>
      </c>
      <c r="GG2" s="174" t="s">
        <v>8283</v>
      </c>
      <c r="GH2" s="288" t="s">
        <v>8306</v>
      </c>
      <c r="GI2" s="288" t="s">
        <v>4</v>
      </c>
      <c r="GJ2" s="288" t="s">
        <v>8282</v>
      </c>
      <c r="GK2" s="288" t="s">
        <v>5</v>
      </c>
      <c r="GL2" s="288" t="s">
        <v>6</v>
      </c>
      <c r="GM2" s="288" t="s">
        <v>8</v>
      </c>
      <c r="GN2" s="288" t="s">
        <v>7</v>
      </c>
      <c r="GO2" s="288" t="s">
        <v>8283</v>
      </c>
      <c r="GP2" s="287" t="s">
        <v>8307</v>
      </c>
      <c r="GQ2" s="287" t="s">
        <v>4</v>
      </c>
      <c r="GR2" s="287" t="s">
        <v>8282</v>
      </c>
      <c r="GS2" s="287" t="s">
        <v>5</v>
      </c>
      <c r="GT2" s="287" t="s">
        <v>6</v>
      </c>
      <c r="GU2" s="287" t="s">
        <v>8</v>
      </c>
      <c r="GV2" s="287" t="s">
        <v>7</v>
      </c>
      <c r="GW2" s="174" t="s">
        <v>8283</v>
      </c>
      <c r="GX2" s="288" t="s">
        <v>8308</v>
      </c>
      <c r="GY2" s="288" t="s">
        <v>4</v>
      </c>
      <c r="GZ2" s="288" t="s">
        <v>8282</v>
      </c>
      <c r="HA2" s="288" t="s">
        <v>5</v>
      </c>
      <c r="HB2" s="288" t="s">
        <v>6</v>
      </c>
      <c r="HC2" s="288" t="s">
        <v>8</v>
      </c>
      <c r="HD2" s="288" t="s">
        <v>7</v>
      </c>
      <c r="HE2" s="288" t="s">
        <v>8283</v>
      </c>
      <c r="HF2" s="287" t="s">
        <v>8309</v>
      </c>
      <c r="HG2" s="287" t="s">
        <v>4</v>
      </c>
      <c r="HH2" s="287" t="s">
        <v>8282</v>
      </c>
      <c r="HI2" s="287" t="s">
        <v>5</v>
      </c>
      <c r="HJ2" s="287" t="s">
        <v>6</v>
      </c>
      <c r="HK2" s="287" t="s">
        <v>8</v>
      </c>
      <c r="HL2" s="287" t="s">
        <v>7</v>
      </c>
      <c r="HM2" s="174" t="s">
        <v>8283</v>
      </c>
      <c r="HN2" s="288" t="s">
        <v>8310</v>
      </c>
      <c r="HO2" s="288" t="s">
        <v>4</v>
      </c>
      <c r="HP2" s="288" t="s">
        <v>8282</v>
      </c>
      <c r="HQ2" s="288" t="s">
        <v>5</v>
      </c>
      <c r="HR2" s="288" t="s">
        <v>6</v>
      </c>
      <c r="HS2" s="288" t="s">
        <v>8</v>
      </c>
      <c r="HT2" s="288" t="s">
        <v>7</v>
      </c>
      <c r="HU2" s="288" t="s">
        <v>8283</v>
      </c>
      <c r="HV2" s="287" t="s">
        <v>8311</v>
      </c>
      <c r="HW2" s="287" t="s">
        <v>4</v>
      </c>
      <c r="HX2" s="287" t="s">
        <v>8282</v>
      </c>
      <c r="HY2" s="287" t="s">
        <v>5</v>
      </c>
      <c r="HZ2" s="287" t="s">
        <v>6</v>
      </c>
      <c r="IA2" s="287" t="s">
        <v>8</v>
      </c>
      <c r="IB2" s="287" t="s">
        <v>7</v>
      </c>
      <c r="IC2" s="174" t="s">
        <v>8283</v>
      </c>
      <c r="ID2" s="288" t="s">
        <v>8312</v>
      </c>
      <c r="IE2" s="288" t="s">
        <v>4</v>
      </c>
      <c r="IF2" s="288" t="s">
        <v>8282</v>
      </c>
      <c r="IG2" s="288" t="s">
        <v>5</v>
      </c>
      <c r="IH2" s="288" t="s">
        <v>6</v>
      </c>
      <c r="II2" s="288" t="s">
        <v>8</v>
      </c>
      <c r="IJ2" s="288" t="s">
        <v>7</v>
      </c>
      <c r="IK2" s="288" t="s">
        <v>8283</v>
      </c>
      <c r="IL2" s="287" t="s">
        <v>8313</v>
      </c>
      <c r="IM2" s="287" t="s">
        <v>4</v>
      </c>
      <c r="IN2" s="287" t="s">
        <v>8282</v>
      </c>
      <c r="IO2" s="287" t="s">
        <v>5</v>
      </c>
      <c r="IP2" s="287" t="s">
        <v>6</v>
      </c>
      <c r="IQ2" s="287" t="s">
        <v>8314</v>
      </c>
      <c r="IR2" s="287" t="s">
        <v>7</v>
      </c>
      <c r="IS2" s="174" t="s">
        <v>8283</v>
      </c>
    </row>
    <row r="3" spans="1:253" s="284" customFormat="1" ht="12.95" customHeight="1" x14ac:dyDescent="0.2">
      <c r="A3" s="284" t="s">
        <v>60</v>
      </c>
      <c r="B3" s="284" t="s">
        <v>8926</v>
      </c>
      <c r="C3" s="284" t="s">
        <v>61</v>
      </c>
      <c r="D3" s="284" t="s">
        <v>62</v>
      </c>
      <c r="E3" s="284" t="s">
        <v>8363</v>
      </c>
      <c r="F3" s="284" t="s">
        <v>7739</v>
      </c>
      <c r="G3" s="177">
        <v>43100000</v>
      </c>
      <c r="H3" s="178" t="s">
        <v>7736</v>
      </c>
      <c r="I3" s="178" t="s">
        <v>74</v>
      </c>
      <c r="J3" s="178">
        <v>1</v>
      </c>
      <c r="K3" s="178" t="s">
        <v>7738</v>
      </c>
      <c r="L3" s="178" t="s">
        <v>7737</v>
      </c>
      <c r="M3" s="179">
        <v>44956</v>
      </c>
      <c r="N3" s="185" t="s">
        <v>7743</v>
      </c>
      <c r="O3" s="180">
        <v>652867</v>
      </c>
      <c r="P3" s="180" t="s">
        <v>7740</v>
      </c>
      <c r="Q3" s="180" t="s">
        <v>74</v>
      </c>
      <c r="R3" s="180">
        <v>1</v>
      </c>
      <c r="S3" s="180" t="s">
        <v>7742</v>
      </c>
      <c r="T3" s="180" t="s">
        <v>7741</v>
      </c>
      <c r="U3" s="181">
        <v>44956</v>
      </c>
      <c r="V3" s="185" t="s">
        <v>7745</v>
      </c>
      <c r="W3" s="178">
        <v>43100000</v>
      </c>
      <c r="X3" s="178" t="s">
        <v>7736</v>
      </c>
      <c r="Y3" s="178" t="s">
        <v>74</v>
      </c>
      <c r="Z3" s="178">
        <v>1</v>
      </c>
      <c r="AA3" s="178" t="s">
        <v>7744</v>
      </c>
      <c r="AB3" s="178" t="s">
        <v>7737</v>
      </c>
      <c r="AC3" s="179">
        <v>44956</v>
      </c>
      <c r="AD3" s="185" t="s">
        <v>7747</v>
      </c>
      <c r="AE3" s="186">
        <v>37600000</v>
      </c>
      <c r="AF3" s="186" t="s">
        <v>7736</v>
      </c>
      <c r="AG3" s="186" t="s">
        <v>19</v>
      </c>
      <c r="AH3" s="186">
        <v>3</v>
      </c>
      <c r="AI3" s="186" t="s">
        <v>7746</v>
      </c>
      <c r="AJ3" s="186" t="s">
        <v>7737</v>
      </c>
      <c r="AK3" s="187">
        <v>44956</v>
      </c>
      <c r="AL3" s="185" t="s">
        <v>7751</v>
      </c>
      <c r="AM3" s="178">
        <v>20329000</v>
      </c>
      <c r="AN3" s="178" t="s">
        <v>7748</v>
      </c>
      <c r="AO3" s="178" t="s">
        <v>19</v>
      </c>
      <c r="AP3" s="178">
        <v>3</v>
      </c>
      <c r="AQ3" s="178" t="s">
        <v>7750</v>
      </c>
      <c r="AR3" s="178" t="s">
        <v>7749</v>
      </c>
      <c r="AS3" s="179">
        <v>44956</v>
      </c>
      <c r="AT3" s="186" t="s">
        <v>2011</v>
      </c>
      <c r="AU3" s="186">
        <v>2949</v>
      </c>
      <c r="AV3" s="186" t="s">
        <v>2008</v>
      </c>
      <c r="AW3" s="186" t="s">
        <v>30</v>
      </c>
      <c r="AX3" s="186">
        <v>2</v>
      </c>
      <c r="AY3" s="186" t="s">
        <v>2010</v>
      </c>
      <c r="AZ3" s="186" t="s">
        <v>2009</v>
      </c>
      <c r="BA3" s="187">
        <v>44741</v>
      </c>
      <c r="BB3" s="185" t="s">
        <v>68</v>
      </c>
      <c r="BC3" s="178" t="s">
        <v>14</v>
      </c>
      <c r="BD3" s="178">
        <v>0</v>
      </c>
      <c r="BE3" s="178" t="s">
        <v>14</v>
      </c>
      <c r="BF3" s="178" t="s">
        <v>14</v>
      </c>
      <c r="BG3" s="178">
        <v>0</v>
      </c>
      <c r="BH3" s="178">
        <v>0</v>
      </c>
      <c r="BI3" s="179">
        <v>43495</v>
      </c>
      <c r="BJ3" s="186" t="s">
        <v>7759</v>
      </c>
      <c r="BK3" s="186">
        <v>2266</v>
      </c>
      <c r="BL3" s="186" t="s">
        <v>7756</v>
      </c>
      <c r="BM3" s="186" t="s">
        <v>2172</v>
      </c>
      <c r="BN3" s="186">
        <v>2</v>
      </c>
      <c r="BO3" s="186" t="s">
        <v>7758</v>
      </c>
      <c r="BP3" s="186" t="s">
        <v>7757</v>
      </c>
      <c r="BQ3" s="187">
        <v>44956</v>
      </c>
      <c r="BR3" s="185" t="s">
        <v>63</v>
      </c>
      <c r="BS3" s="178" t="s">
        <v>14</v>
      </c>
      <c r="BT3" s="178">
        <v>0</v>
      </c>
      <c r="BU3" s="178" t="s">
        <v>14</v>
      </c>
      <c r="BV3" s="178" t="s">
        <v>14</v>
      </c>
      <c r="BW3" s="178">
        <v>0</v>
      </c>
      <c r="BX3" s="178">
        <v>0</v>
      </c>
      <c r="BY3" s="179">
        <v>43495</v>
      </c>
      <c r="BZ3" s="186" t="s">
        <v>589</v>
      </c>
      <c r="CA3" s="186" t="s">
        <v>14</v>
      </c>
      <c r="CB3" s="186" t="s">
        <v>14</v>
      </c>
      <c r="CC3" s="186" t="s">
        <v>14</v>
      </c>
      <c r="CD3" s="186" t="s">
        <v>14</v>
      </c>
      <c r="CE3" s="186" t="s">
        <v>14</v>
      </c>
      <c r="CF3" s="186" t="s">
        <v>14</v>
      </c>
      <c r="CG3" s="187">
        <v>43514</v>
      </c>
      <c r="CH3" s="185" t="s">
        <v>9513</v>
      </c>
      <c r="CI3" s="186" t="e">
        <v>#N/A</v>
      </c>
      <c r="CJ3" s="186" t="e">
        <v>#N/A</v>
      </c>
      <c r="CK3" s="186" t="e">
        <v>#N/A</v>
      </c>
      <c r="CL3" s="186" t="e">
        <v>#N/A</v>
      </c>
      <c r="CM3" s="186" t="e">
        <v>#N/A</v>
      </c>
      <c r="CN3" s="186" t="e">
        <v>#N/A</v>
      </c>
      <c r="CO3" s="192" t="e">
        <v>#N/A</v>
      </c>
      <c r="CP3" s="186" t="s">
        <v>67</v>
      </c>
      <c r="CQ3" s="178">
        <v>13114</v>
      </c>
      <c r="CR3" s="178" t="s">
        <v>64</v>
      </c>
      <c r="CS3" s="178" t="s">
        <v>30</v>
      </c>
      <c r="CT3" s="178">
        <v>2</v>
      </c>
      <c r="CU3" s="178" t="s">
        <v>66</v>
      </c>
      <c r="CV3" s="178" t="s">
        <v>65</v>
      </c>
      <c r="CW3" s="179">
        <v>43495</v>
      </c>
      <c r="CX3" s="186" t="s">
        <v>7763</v>
      </c>
      <c r="CY3" s="186">
        <v>28400000</v>
      </c>
      <c r="CZ3" s="186" t="s">
        <v>7736</v>
      </c>
      <c r="DA3" s="186" t="s">
        <v>74</v>
      </c>
      <c r="DB3" s="186">
        <v>1</v>
      </c>
      <c r="DC3" s="186" t="s">
        <v>7762</v>
      </c>
      <c r="DD3" s="186" t="s">
        <v>7737</v>
      </c>
      <c r="DE3" s="192">
        <v>44956</v>
      </c>
      <c r="DF3" s="188" t="s">
        <v>7764</v>
      </c>
      <c r="DG3" s="178">
        <v>5500000</v>
      </c>
      <c r="DH3" s="178" t="s">
        <v>7736</v>
      </c>
      <c r="DI3" s="178" t="s">
        <v>74</v>
      </c>
      <c r="DJ3" s="178">
        <v>1</v>
      </c>
      <c r="DK3" s="178" t="s">
        <v>7762</v>
      </c>
      <c r="DL3" s="178" t="s">
        <v>7737</v>
      </c>
      <c r="DM3" s="179">
        <v>44956</v>
      </c>
      <c r="DN3" s="186" t="s">
        <v>7765</v>
      </c>
      <c r="DO3" s="186">
        <v>9200000</v>
      </c>
      <c r="DP3" s="186" t="s">
        <v>7736</v>
      </c>
      <c r="DQ3" s="186" t="s">
        <v>74</v>
      </c>
      <c r="DR3" s="186">
        <v>1</v>
      </c>
      <c r="DS3" s="186" t="s">
        <v>7762</v>
      </c>
      <c r="DT3" s="186" t="s">
        <v>7737</v>
      </c>
      <c r="DU3" s="187">
        <v>44956</v>
      </c>
      <c r="DV3" s="185" t="s">
        <v>7766</v>
      </c>
      <c r="DW3" s="178">
        <v>13700000</v>
      </c>
      <c r="DX3" s="178" t="s">
        <v>7736</v>
      </c>
      <c r="DY3" s="178" t="s">
        <v>74</v>
      </c>
      <c r="DZ3" s="178">
        <v>1</v>
      </c>
      <c r="EA3" s="178" t="s">
        <v>7762</v>
      </c>
      <c r="EB3" s="178" t="s">
        <v>7737</v>
      </c>
      <c r="EC3" s="179">
        <v>44956</v>
      </c>
      <c r="ED3" s="186" t="s">
        <v>7767</v>
      </c>
      <c r="EE3" s="186">
        <v>14700000</v>
      </c>
      <c r="EF3" s="186" t="s">
        <v>7736</v>
      </c>
      <c r="EG3" s="186" t="s">
        <v>74</v>
      </c>
      <c r="EH3" s="186">
        <v>1</v>
      </c>
      <c r="EI3" s="186" t="s">
        <v>7762</v>
      </c>
      <c r="EJ3" s="186" t="s">
        <v>7737</v>
      </c>
      <c r="EK3" s="187">
        <v>44956</v>
      </c>
      <c r="EL3" s="185" t="s">
        <v>7768</v>
      </c>
      <c r="EM3" s="178">
        <v>0</v>
      </c>
      <c r="EN3" s="178" t="s">
        <v>7736</v>
      </c>
      <c r="EO3" s="178" t="s">
        <v>74</v>
      </c>
      <c r="EP3" s="178">
        <v>1</v>
      </c>
      <c r="EQ3" s="178" t="s">
        <v>7762</v>
      </c>
      <c r="ER3" s="178" t="s">
        <v>7737</v>
      </c>
      <c r="ES3" s="179">
        <v>44956</v>
      </c>
      <c r="ET3" s="186" t="s">
        <v>7761</v>
      </c>
      <c r="EU3" s="186">
        <v>3302</v>
      </c>
      <c r="EV3" s="186" t="s">
        <v>7756</v>
      </c>
      <c r="EW3" s="186" t="s">
        <v>2172</v>
      </c>
      <c r="EX3" s="186">
        <v>2</v>
      </c>
      <c r="EY3" s="186" t="s">
        <v>7760</v>
      </c>
      <c r="EZ3" s="186" t="s">
        <v>7757</v>
      </c>
      <c r="FA3" s="187">
        <v>44956</v>
      </c>
      <c r="FB3" s="185" t="s">
        <v>1296</v>
      </c>
      <c r="FC3" s="178">
        <v>5</v>
      </c>
      <c r="FD3" s="178" t="s">
        <v>1293</v>
      </c>
      <c r="FE3" s="178" t="s">
        <v>30</v>
      </c>
      <c r="FF3" s="178">
        <v>2</v>
      </c>
      <c r="FG3" s="178" t="s">
        <v>1295</v>
      </c>
      <c r="FH3" s="178" t="s">
        <v>1294</v>
      </c>
      <c r="FI3" s="179">
        <v>44223</v>
      </c>
      <c r="FJ3" s="185" t="s">
        <v>69</v>
      </c>
      <c r="FK3" s="186" t="s">
        <v>14</v>
      </c>
      <c r="FL3" s="186">
        <v>0</v>
      </c>
      <c r="FM3" s="186" t="s">
        <v>14</v>
      </c>
      <c r="FN3" s="186" t="s">
        <v>14</v>
      </c>
      <c r="FO3" s="186">
        <v>0</v>
      </c>
      <c r="FP3" s="186">
        <v>0</v>
      </c>
      <c r="FQ3" s="187">
        <v>43495</v>
      </c>
      <c r="FR3" s="185" t="s">
        <v>70</v>
      </c>
      <c r="FS3" s="178" t="s">
        <v>14</v>
      </c>
      <c r="FT3" s="178">
        <v>0</v>
      </c>
      <c r="FU3" s="178" t="s">
        <v>14</v>
      </c>
      <c r="FV3" s="178" t="s">
        <v>14</v>
      </c>
      <c r="FW3" s="178">
        <v>0</v>
      </c>
      <c r="FX3" s="178">
        <v>0</v>
      </c>
      <c r="FY3" s="179">
        <v>43495</v>
      </c>
      <c r="FZ3" s="186" t="s">
        <v>2965</v>
      </c>
      <c r="GA3" s="186">
        <v>1</v>
      </c>
      <c r="GB3" s="186" t="s">
        <v>2962</v>
      </c>
      <c r="GC3" s="186" t="s">
        <v>30</v>
      </c>
      <c r="GD3" s="186">
        <v>2</v>
      </c>
      <c r="GE3" s="186" t="s">
        <v>14</v>
      </c>
      <c r="GF3" s="186" t="s">
        <v>14</v>
      </c>
      <c r="GG3" s="187">
        <v>44857</v>
      </c>
      <c r="GH3" s="185" t="s">
        <v>2971</v>
      </c>
      <c r="GI3" s="178">
        <v>1</v>
      </c>
      <c r="GJ3" s="178" t="s">
        <v>2962</v>
      </c>
      <c r="GK3" s="178" t="s">
        <v>30</v>
      </c>
      <c r="GL3" s="178">
        <v>2</v>
      </c>
      <c r="GM3" s="178" t="s">
        <v>14</v>
      </c>
      <c r="GN3" s="178" t="s">
        <v>14</v>
      </c>
      <c r="GO3" s="179">
        <v>44857</v>
      </c>
      <c r="GP3" s="186" t="s">
        <v>2967</v>
      </c>
      <c r="GQ3" s="186">
        <v>3</v>
      </c>
      <c r="GR3" s="186" t="s">
        <v>2962</v>
      </c>
      <c r="GS3" s="186" t="s">
        <v>30</v>
      </c>
      <c r="GT3" s="186">
        <v>2</v>
      </c>
      <c r="GU3" s="186" t="s">
        <v>14</v>
      </c>
      <c r="GV3" s="186" t="s">
        <v>14</v>
      </c>
      <c r="GW3" s="187">
        <v>44857</v>
      </c>
      <c r="GX3" s="185" t="s">
        <v>2996</v>
      </c>
      <c r="GY3" s="178">
        <v>3</v>
      </c>
      <c r="GZ3" s="178" t="s">
        <v>2962</v>
      </c>
      <c r="HA3" s="178" t="s">
        <v>30</v>
      </c>
      <c r="HB3" s="178">
        <v>2</v>
      </c>
      <c r="HC3" s="178" t="s">
        <v>14</v>
      </c>
      <c r="HD3" s="178" t="s">
        <v>14</v>
      </c>
      <c r="HE3" s="179">
        <v>44858</v>
      </c>
      <c r="HF3" s="186" t="s">
        <v>2963</v>
      </c>
      <c r="HG3" s="186">
        <v>2</v>
      </c>
      <c r="HH3" s="186" t="s">
        <v>2962</v>
      </c>
      <c r="HI3" s="186" t="s">
        <v>30</v>
      </c>
      <c r="HJ3" s="186">
        <v>2</v>
      </c>
      <c r="HK3" s="186" t="s">
        <v>14</v>
      </c>
      <c r="HL3" s="186" t="s">
        <v>14</v>
      </c>
      <c r="HM3" s="187">
        <v>44854</v>
      </c>
      <c r="HN3" s="185" t="s">
        <v>2969</v>
      </c>
      <c r="HO3" s="178">
        <v>2</v>
      </c>
      <c r="HP3" s="178" t="s">
        <v>2962</v>
      </c>
      <c r="HQ3" s="178" t="s">
        <v>30</v>
      </c>
      <c r="HR3" s="178">
        <v>2</v>
      </c>
      <c r="HS3" s="178" t="s">
        <v>14</v>
      </c>
      <c r="HT3" s="178" t="s">
        <v>14</v>
      </c>
      <c r="HU3" s="179">
        <v>44857</v>
      </c>
      <c r="HV3" s="186" t="s">
        <v>2992</v>
      </c>
      <c r="HW3" s="186">
        <v>2</v>
      </c>
      <c r="HX3" s="186" t="s">
        <v>2962</v>
      </c>
      <c r="HY3" s="186" t="s">
        <v>30</v>
      </c>
      <c r="HZ3" s="186">
        <v>2</v>
      </c>
      <c r="IA3" s="186" t="s">
        <v>14</v>
      </c>
      <c r="IB3" s="186" t="s">
        <v>14</v>
      </c>
      <c r="IC3" s="187">
        <v>44858</v>
      </c>
      <c r="ID3" s="185" t="s">
        <v>2994</v>
      </c>
      <c r="IE3" s="178">
        <v>3</v>
      </c>
      <c r="IF3" s="178" t="s">
        <v>2962</v>
      </c>
      <c r="IG3" s="178" t="s">
        <v>30</v>
      </c>
      <c r="IH3" s="178">
        <v>2</v>
      </c>
      <c r="II3" s="178" t="s">
        <v>14</v>
      </c>
      <c r="IJ3" s="178" t="s">
        <v>14</v>
      </c>
      <c r="IK3" s="179">
        <v>44858</v>
      </c>
      <c r="IL3" s="186" t="s">
        <v>3043</v>
      </c>
      <c r="IM3" s="186">
        <v>3</v>
      </c>
      <c r="IN3" s="186" t="s">
        <v>2962</v>
      </c>
      <c r="IO3" s="186" t="s">
        <v>30</v>
      </c>
      <c r="IP3" s="186">
        <v>2</v>
      </c>
      <c r="IQ3" s="186" t="s">
        <v>14</v>
      </c>
      <c r="IR3" s="186" t="s">
        <v>14</v>
      </c>
      <c r="IS3" s="187">
        <v>44859</v>
      </c>
    </row>
    <row r="4" spans="1:253" s="284" customFormat="1" ht="12.95" customHeight="1" x14ac:dyDescent="0.2">
      <c r="A4" s="284" t="s">
        <v>1968</v>
      </c>
      <c r="B4" s="284" t="s">
        <v>8932</v>
      </c>
      <c r="C4" s="284" t="s">
        <v>1969</v>
      </c>
      <c r="D4" s="284" t="s">
        <v>62</v>
      </c>
      <c r="E4" s="284" t="s">
        <v>8363</v>
      </c>
      <c r="F4" s="284" t="s">
        <v>5988</v>
      </c>
      <c r="G4" s="177">
        <v>41727000</v>
      </c>
      <c r="H4" s="178" t="s">
        <v>2161</v>
      </c>
      <c r="I4" s="178" t="s">
        <v>19</v>
      </c>
      <c r="J4" s="178">
        <v>3</v>
      </c>
      <c r="K4" s="178" t="s">
        <v>5987</v>
      </c>
      <c r="L4" s="178" t="s">
        <v>5986</v>
      </c>
      <c r="M4" s="179">
        <v>44922</v>
      </c>
      <c r="N4" s="188" t="s">
        <v>1973</v>
      </c>
      <c r="O4" s="180">
        <v>23751</v>
      </c>
      <c r="P4" s="180" t="s">
        <v>1970</v>
      </c>
      <c r="Q4" s="180" t="s">
        <v>74</v>
      </c>
      <c r="R4" s="180">
        <v>1</v>
      </c>
      <c r="S4" s="180" t="s">
        <v>1972</v>
      </c>
      <c r="T4" s="180" t="s">
        <v>1971</v>
      </c>
      <c r="U4" s="181">
        <v>44741</v>
      </c>
      <c r="V4" s="188" t="s">
        <v>1977</v>
      </c>
      <c r="W4" s="178">
        <v>1846000</v>
      </c>
      <c r="X4" s="178" t="s">
        <v>1974</v>
      </c>
      <c r="Y4" s="178" t="s">
        <v>30</v>
      </c>
      <c r="Z4" s="178">
        <v>2</v>
      </c>
      <c r="AA4" s="178" t="s">
        <v>1976</v>
      </c>
      <c r="AB4" s="178" t="s">
        <v>1975</v>
      </c>
      <c r="AC4" s="179">
        <v>44741</v>
      </c>
      <c r="AD4" s="188" t="s">
        <v>1981</v>
      </c>
      <c r="AE4" s="186">
        <v>362000</v>
      </c>
      <c r="AF4" s="186" t="s">
        <v>1978</v>
      </c>
      <c r="AG4" s="186" t="s">
        <v>30</v>
      </c>
      <c r="AH4" s="186">
        <v>2</v>
      </c>
      <c r="AI4" s="186" t="s">
        <v>1980</v>
      </c>
      <c r="AJ4" s="186" t="s">
        <v>1979</v>
      </c>
      <c r="AK4" s="187">
        <v>44741</v>
      </c>
      <c r="AL4" s="188" t="s">
        <v>1983</v>
      </c>
      <c r="AM4" s="178" t="s">
        <v>14</v>
      </c>
      <c r="AN4" s="178" t="s">
        <v>14</v>
      </c>
      <c r="AO4" s="178" t="s">
        <v>14</v>
      </c>
      <c r="AP4" s="178" t="s">
        <v>14</v>
      </c>
      <c r="AQ4" s="178" t="s">
        <v>1982</v>
      </c>
      <c r="AR4" s="178" t="s">
        <v>14</v>
      </c>
      <c r="AS4" s="179">
        <v>44741</v>
      </c>
      <c r="AT4" s="189" t="s">
        <v>7755</v>
      </c>
      <c r="AU4" s="186">
        <v>4429</v>
      </c>
      <c r="AV4" s="186" t="s">
        <v>7752</v>
      </c>
      <c r="AW4" s="186" t="s">
        <v>2172</v>
      </c>
      <c r="AX4" s="186">
        <v>2</v>
      </c>
      <c r="AY4" s="186" t="s">
        <v>7754</v>
      </c>
      <c r="AZ4" s="186" t="s">
        <v>7753</v>
      </c>
      <c r="BA4" s="187">
        <v>44956</v>
      </c>
      <c r="BB4" s="188" t="s">
        <v>1984</v>
      </c>
      <c r="BC4" s="178" t="s">
        <v>14</v>
      </c>
      <c r="BD4" s="178" t="s">
        <v>14</v>
      </c>
      <c r="BE4" s="178" t="s">
        <v>14</v>
      </c>
      <c r="BF4" s="178" t="s">
        <v>14</v>
      </c>
      <c r="BG4" s="178" t="s">
        <v>14</v>
      </c>
      <c r="BH4" s="178" t="s">
        <v>14</v>
      </c>
      <c r="BI4" s="179">
        <v>44741</v>
      </c>
      <c r="BJ4" s="189" t="s">
        <v>1988</v>
      </c>
      <c r="BK4" s="189">
        <v>1039</v>
      </c>
      <c r="BL4" s="189" t="s">
        <v>1985</v>
      </c>
      <c r="BM4" s="189" t="s">
        <v>30</v>
      </c>
      <c r="BN4" s="189">
        <v>2</v>
      </c>
      <c r="BO4" s="189" t="s">
        <v>1987</v>
      </c>
      <c r="BP4" s="186" t="s">
        <v>1986</v>
      </c>
      <c r="BQ4" s="190">
        <v>44741</v>
      </c>
      <c r="BR4" s="188" t="s">
        <v>1990</v>
      </c>
      <c r="BS4" s="182" t="s">
        <v>14</v>
      </c>
      <c r="BT4" s="182" t="s">
        <v>14</v>
      </c>
      <c r="BU4" s="182" t="s">
        <v>14</v>
      </c>
      <c r="BV4" s="182" t="s">
        <v>14</v>
      </c>
      <c r="BW4" s="182" t="s">
        <v>1989</v>
      </c>
      <c r="BX4" s="182" t="s">
        <v>14</v>
      </c>
      <c r="BY4" s="179">
        <v>44741</v>
      </c>
      <c r="BZ4" s="189" t="s">
        <v>1991</v>
      </c>
      <c r="CA4" s="189" t="s">
        <v>14</v>
      </c>
      <c r="CB4" s="189" t="s">
        <v>14</v>
      </c>
      <c r="CC4" s="189" t="s">
        <v>14</v>
      </c>
      <c r="CD4" s="189" t="s">
        <v>14</v>
      </c>
      <c r="CE4" s="189" t="s">
        <v>1989</v>
      </c>
      <c r="CF4" s="189" t="s">
        <v>14</v>
      </c>
      <c r="CG4" s="190">
        <v>44741</v>
      </c>
      <c r="CH4" s="188" t="s">
        <v>9514</v>
      </c>
      <c r="CI4" s="189" t="e">
        <v>#N/A</v>
      </c>
      <c r="CJ4" s="189" t="e">
        <v>#N/A</v>
      </c>
      <c r="CK4" s="189" t="e">
        <v>#N/A</v>
      </c>
      <c r="CL4" s="189" t="e">
        <v>#N/A</v>
      </c>
      <c r="CM4" s="189" t="e">
        <v>#N/A</v>
      </c>
      <c r="CN4" s="189" t="e">
        <v>#N/A</v>
      </c>
      <c r="CO4" s="191" t="e">
        <v>#N/A</v>
      </c>
      <c r="CP4" s="189" t="s">
        <v>1992</v>
      </c>
      <c r="CQ4" s="182" t="s">
        <v>14</v>
      </c>
      <c r="CR4" s="182" t="s">
        <v>14</v>
      </c>
      <c r="CS4" s="182" t="s">
        <v>14</v>
      </c>
      <c r="CT4" s="182" t="s">
        <v>14</v>
      </c>
      <c r="CU4" s="182" t="s">
        <v>14</v>
      </c>
      <c r="CV4" s="182" t="s">
        <v>14</v>
      </c>
      <c r="CW4" s="179">
        <v>44741</v>
      </c>
      <c r="CX4" s="189" t="s">
        <v>1995</v>
      </c>
      <c r="CY4" s="186">
        <v>362000</v>
      </c>
      <c r="CZ4" s="186" t="s">
        <v>1993</v>
      </c>
      <c r="DA4" s="186" t="s">
        <v>30</v>
      </c>
      <c r="DB4" s="186">
        <v>2</v>
      </c>
      <c r="DC4" s="186" t="s">
        <v>2001</v>
      </c>
      <c r="DD4" s="186" t="s">
        <v>1994</v>
      </c>
      <c r="DE4" s="192">
        <v>44741</v>
      </c>
      <c r="DF4" s="188" t="s">
        <v>1999</v>
      </c>
      <c r="DG4" s="178">
        <v>1484000</v>
      </c>
      <c r="DH4" s="182" t="s">
        <v>1996</v>
      </c>
      <c r="DI4" s="182" t="s">
        <v>30</v>
      </c>
      <c r="DJ4" s="182">
        <v>2</v>
      </c>
      <c r="DK4" s="182" t="s">
        <v>1998</v>
      </c>
      <c r="DL4" s="182" t="s">
        <v>1997</v>
      </c>
      <c r="DM4" s="179">
        <v>44741</v>
      </c>
      <c r="DN4" s="189" t="s">
        <v>2000</v>
      </c>
      <c r="DO4" s="186">
        <v>0</v>
      </c>
      <c r="DP4" s="189" t="s">
        <v>14</v>
      </c>
      <c r="DQ4" s="189">
        <v>0</v>
      </c>
      <c r="DR4" s="189">
        <v>0</v>
      </c>
      <c r="DS4" s="189" t="s">
        <v>14</v>
      </c>
      <c r="DT4" s="189" t="s">
        <v>14</v>
      </c>
      <c r="DU4" s="190">
        <v>44741</v>
      </c>
      <c r="DV4" s="188" t="s">
        <v>2002</v>
      </c>
      <c r="DW4" s="178">
        <v>362000</v>
      </c>
      <c r="DX4" s="182" t="s">
        <v>1993</v>
      </c>
      <c r="DY4" s="182" t="s">
        <v>30</v>
      </c>
      <c r="DZ4" s="182">
        <v>2</v>
      </c>
      <c r="EA4" s="182" t="s">
        <v>2001</v>
      </c>
      <c r="EB4" s="182" t="s">
        <v>1994</v>
      </c>
      <c r="EC4" s="179">
        <v>44741</v>
      </c>
      <c r="ED4" s="189" t="s">
        <v>2003</v>
      </c>
      <c r="EE4" s="186">
        <v>0</v>
      </c>
      <c r="EF4" s="189" t="s">
        <v>14</v>
      </c>
      <c r="EG4" s="189">
        <v>0</v>
      </c>
      <c r="EH4" s="189">
        <v>0</v>
      </c>
      <c r="EI4" s="189" t="s">
        <v>14</v>
      </c>
      <c r="EJ4" s="189" t="s">
        <v>14</v>
      </c>
      <c r="EK4" s="190">
        <v>44741</v>
      </c>
      <c r="EL4" s="188" t="s">
        <v>2004</v>
      </c>
      <c r="EM4" s="178">
        <v>0</v>
      </c>
      <c r="EN4" s="182" t="s">
        <v>14</v>
      </c>
      <c r="EO4" s="182">
        <v>0</v>
      </c>
      <c r="EP4" s="182">
        <v>0</v>
      </c>
      <c r="EQ4" s="182" t="s">
        <v>14</v>
      </c>
      <c r="ER4" s="182" t="s">
        <v>14</v>
      </c>
      <c r="ES4" s="179">
        <v>44741</v>
      </c>
      <c r="ET4" s="189" t="s">
        <v>7771</v>
      </c>
      <c r="EU4" s="189">
        <v>3302</v>
      </c>
      <c r="EV4" s="189" t="s">
        <v>7756</v>
      </c>
      <c r="EW4" s="189" t="s">
        <v>2172</v>
      </c>
      <c r="EX4" s="189">
        <v>2</v>
      </c>
      <c r="EY4" s="189" t="s">
        <v>7770</v>
      </c>
      <c r="EZ4" s="189" t="s">
        <v>7769</v>
      </c>
      <c r="FA4" s="190">
        <v>44956</v>
      </c>
      <c r="FB4" s="188" t="s">
        <v>2007</v>
      </c>
      <c r="FC4" s="182">
        <v>2</v>
      </c>
      <c r="FD4" s="182" t="s">
        <v>2005</v>
      </c>
      <c r="FE4" s="182" t="s">
        <v>30</v>
      </c>
      <c r="FF4" s="182">
        <v>2</v>
      </c>
      <c r="FG4" s="182" t="s">
        <v>2006</v>
      </c>
      <c r="FH4" s="182" t="s">
        <v>1975</v>
      </c>
      <c r="FI4" s="179">
        <v>44741</v>
      </c>
      <c r="FJ4" s="188" t="s">
        <v>9515</v>
      </c>
      <c r="FK4" s="189" t="e">
        <v>#N/A</v>
      </c>
      <c r="FL4" s="189" t="e">
        <v>#N/A</v>
      </c>
      <c r="FM4" s="189" t="e">
        <v>#N/A</v>
      </c>
      <c r="FN4" s="189" t="e">
        <v>#N/A</v>
      </c>
      <c r="FO4" s="189" t="e">
        <v>#N/A</v>
      </c>
      <c r="FP4" s="186" t="e">
        <v>#N/A</v>
      </c>
      <c r="FQ4" s="187" t="e">
        <v>#N/A</v>
      </c>
      <c r="FR4" s="188" t="s">
        <v>9516</v>
      </c>
      <c r="FS4" s="182" t="e">
        <v>#N/A</v>
      </c>
      <c r="FT4" s="182" t="e">
        <v>#N/A</v>
      </c>
      <c r="FU4" s="182" t="e">
        <v>#N/A</v>
      </c>
      <c r="FV4" s="182" t="e">
        <v>#N/A</v>
      </c>
      <c r="FW4" s="182" t="e">
        <v>#N/A</v>
      </c>
      <c r="FX4" s="182" t="e">
        <v>#N/A</v>
      </c>
      <c r="FY4" s="179" t="e">
        <v>#N/A</v>
      </c>
      <c r="FZ4" s="189" t="s">
        <v>4431</v>
      </c>
      <c r="GA4" s="189">
        <v>1</v>
      </c>
      <c r="GB4" s="189" t="s">
        <v>2962</v>
      </c>
      <c r="GC4" s="189" t="s">
        <v>30</v>
      </c>
      <c r="GD4" s="189">
        <v>2</v>
      </c>
      <c r="GE4" s="189" t="s">
        <v>14</v>
      </c>
      <c r="GF4" s="189" t="s">
        <v>14</v>
      </c>
      <c r="GG4" s="190">
        <v>44866</v>
      </c>
      <c r="GH4" s="188" t="s">
        <v>4437</v>
      </c>
      <c r="GI4" s="182">
        <v>1</v>
      </c>
      <c r="GJ4" s="182" t="s">
        <v>2962</v>
      </c>
      <c r="GK4" s="182" t="s">
        <v>30</v>
      </c>
      <c r="GL4" s="182">
        <v>2</v>
      </c>
      <c r="GM4" s="182" t="s">
        <v>14</v>
      </c>
      <c r="GN4" s="182" t="s">
        <v>14</v>
      </c>
      <c r="GO4" s="179">
        <v>44866</v>
      </c>
      <c r="GP4" s="189" t="s">
        <v>4432</v>
      </c>
      <c r="GQ4" s="189">
        <v>1</v>
      </c>
      <c r="GR4" s="189" t="s">
        <v>2962</v>
      </c>
      <c r="GS4" s="189" t="s">
        <v>30</v>
      </c>
      <c r="GT4" s="189">
        <v>2</v>
      </c>
      <c r="GU4" s="189" t="s">
        <v>14</v>
      </c>
      <c r="GV4" s="189" t="s">
        <v>14</v>
      </c>
      <c r="GW4" s="190">
        <v>44866</v>
      </c>
      <c r="GX4" s="188" t="s">
        <v>4438</v>
      </c>
      <c r="GY4" s="182">
        <v>0</v>
      </c>
      <c r="GZ4" s="182" t="s">
        <v>2962</v>
      </c>
      <c r="HA4" s="182" t="s">
        <v>30</v>
      </c>
      <c r="HB4" s="182">
        <v>2</v>
      </c>
      <c r="HC4" s="182" t="s">
        <v>14</v>
      </c>
      <c r="HD4" s="182" t="s">
        <v>14</v>
      </c>
      <c r="HE4" s="179">
        <v>44866</v>
      </c>
      <c r="HF4" s="189" t="s">
        <v>4430</v>
      </c>
      <c r="HG4" s="189">
        <v>2</v>
      </c>
      <c r="HH4" s="189" t="s">
        <v>2962</v>
      </c>
      <c r="HI4" s="189" t="s">
        <v>30</v>
      </c>
      <c r="HJ4" s="189">
        <v>2</v>
      </c>
      <c r="HK4" s="189" t="s">
        <v>14</v>
      </c>
      <c r="HL4" s="189" t="s">
        <v>14</v>
      </c>
      <c r="HM4" s="190">
        <v>44866</v>
      </c>
      <c r="HN4" s="188" t="s">
        <v>4436</v>
      </c>
      <c r="HO4" s="182">
        <v>2</v>
      </c>
      <c r="HP4" s="182" t="s">
        <v>2962</v>
      </c>
      <c r="HQ4" s="182" t="s">
        <v>30</v>
      </c>
      <c r="HR4" s="182">
        <v>2</v>
      </c>
      <c r="HS4" s="182" t="s">
        <v>14</v>
      </c>
      <c r="HT4" s="182" t="s">
        <v>14</v>
      </c>
      <c r="HU4" s="179">
        <v>44866</v>
      </c>
      <c r="HV4" s="189" t="s">
        <v>4433</v>
      </c>
      <c r="HW4" s="189">
        <v>0</v>
      </c>
      <c r="HX4" s="189" t="s">
        <v>2962</v>
      </c>
      <c r="HY4" s="189" t="s">
        <v>30</v>
      </c>
      <c r="HZ4" s="189">
        <v>2</v>
      </c>
      <c r="IA4" s="189" t="s">
        <v>14</v>
      </c>
      <c r="IB4" s="189" t="s">
        <v>14</v>
      </c>
      <c r="IC4" s="190">
        <v>44866</v>
      </c>
      <c r="ID4" s="188" t="s">
        <v>4435</v>
      </c>
      <c r="IE4" s="182">
        <v>3</v>
      </c>
      <c r="IF4" s="182" t="s">
        <v>2962</v>
      </c>
      <c r="IG4" s="182" t="s">
        <v>30</v>
      </c>
      <c r="IH4" s="182">
        <v>2</v>
      </c>
      <c r="II4" s="182" t="s">
        <v>14</v>
      </c>
      <c r="IJ4" s="182" t="s">
        <v>14</v>
      </c>
      <c r="IK4" s="179">
        <v>44866</v>
      </c>
      <c r="IL4" s="189" t="s">
        <v>4434</v>
      </c>
      <c r="IM4" s="189">
        <v>3</v>
      </c>
      <c r="IN4" s="189" t="s">
        <v>2962</v>
      </c>
      <c r="IO4" s="189" t="s">
        <v>30</v>
      </c>
      <c r="IP4" s="189">
        <v>2</v>
      </c>
      <c r="IQ4" s="189" t="s">
        <v>14</v>
      </c>
      <c r="IR4" s="189" t="s">
        <v>14</v>
      </c>
      <c r="IS4" s="190">
        <v>44866</v>
      </c>
    </row>
    <row r="5" spans="1:253" s="284" customFormat="1" ht="12.95" customHeight="1" x14ac:dyDescent="0.2">
      <c r="A5" s="284" t="s">
        <v>1514</v>
      </c>
      <c r="B5" s="284" t="s">
        <v>8939</v>
      </c>
      <c r="C5" s="284" t="s">
        <v>1515</v>
      </c>
      <c r="D5" s="284" t="s">
        <v>1516</v>
      </c>
      <c r="E5" s="284" t="s">
        <v>8364</v>
      </c>
      <c r="F5" s="284" t="s">
        <v>6090</v>
      </c>
      <c r="G5" s="177">
        <v>34500000</v>
      </c>
      <c r="H5" s="178" t="s">
        <v>6088</v>
      </c>
      <c r="I5" s="178" t="s">
        <v>74</v>
      </c>
      <c r="J5" s="178">
        <v>1</v>
      </c>
      <c r="K5" s="178" t="s">
        <v>6089</v>
      </c>
      <c r="L5" s="178" t="s">
        <v>2612</v>
      </c>
      <c r="M5" s="179">
        <v>44924</v>
      </c>
      <c r="N5" s="188" t="s">
        <v>2614</v>
      </c>
      <c r="O5" s="180">
        <v>1246700</v>
      </c>
      <c r="P5" s="180" t="s">
        <v>2602</v>
      </c>
      <c r="Q5" s="180" t="s">
        <v>30</v>
      </c>
      <c r="R5" s="180">
        <v>2</v>
      </c>
      <c r="S5" s="180" t="s">
        <v>2613</v>
      </c>
      <c r="T5" s="180" t="s">
        <v>2612</v>
      </c>
      <c r="U5" s="181">
        <v>44804</v>
      </c>
      <c r="V5" s="188" t="s">
        <v>2038</v>
      </c>
      <c r="W5" s="178">
        <v>2750000</v>
      </c>
      <c r="X5" s="178" t="s">
        <v>2035</v>
      </c>
      <c r="Y5" s="178" t="s">
        <v>30</v>
      </c>
      <c r="Z5" s="178">
        <v>2</v>
      </c>
      <c r="AA5" s="178" t="s">
        <v>2037</v>
      </c>
      <c r="AB5" s="178" t="s">
        <v>2036</v>
      </c>
      <c r="AC5" s="179">
        <v>44742</v>
      </c>
      <c r="AD5" s="188" t="s">
        <v>2040</v>
      </c>
      <c r="AE5" s="186">
        <v>2267000</v>
      </c>
      <c r="AF5" s="186" t="s">
        <v>2035</v>
      </c>
      <c r="AG5" s="186" t="s">
        <v>30</v>
      </c>
      <c r="AH5" s="186">
        <v>2</v>
      </c>
      <c r="AI5" s="186" t="s">
        <v>2039</v>
      </c>
      <c r="AJ5" s="186" t="s">
        <v>2036</v>
      </c>
      <c r="AK5" s="187">
        <v>44742</v>
      </c>
      <c r="AL5" s="188" t="s">
        <v>7078</v>
      </c>
      <c r="AM5" s="178">
        <v>0</v>
      </c>
      <c r="AN5" s="178" t="s">
        <v>7075</v>
      </c>
      <c r="AO5" s="178" t="s">
        <v>74</v>
      </c>
      <c r="AP5" s="178">
        <v>1</v>
      </c>
      <c r="AQ5" s="178" t="s">
        <v>7077</v>
      </c>
      <c r="AR5" s="178" t="s">
        <v>7076</v>
      </c>
      <c r="AS5" s="179">
        <v>44953</v>
      </c>
      <c r="AT5" s="189" t="s">
        <v>9517</v>
      </c>
      <c r="AU5" s="186" t="e">
        <v>#N/A</v>
      </c>
      <c r="AV5" s="186" t="e">
        <v>#N/A</v>
      </c>
      <c r="AW5" s="186" t="e">
        <v>#N/A</v>
      </c>
      <c r="AX5" s="186" t="e">
        <v>#N/A</v>
      </c>
      <c r="AY5" s="186" t="e">
        <v>#N/A</v>
      </c>
      <c r="AZ5" s="186" t="e">
        <v>#N/A</v>
      </c>
      <c r="BA5" s="187" t="e">
        <v>#N/A</v>
      </c>
      <c r="BB5" s="188" t="s">
        <v>9518</v>
      </c>
      <c r="BC5" s="178" t="e">
        <v>#N/A</v>
      </c>
      <c r="BD5" s="178" t="e">
        <v>#N/A</v>
      </c>
      <c r="BE5" s="178" t="e">
        <v>#N/A</v>
      </c>
      <c r="BF5" s="178" t="e">
        <v>#N/A</v>
      </c>
      <c r="BG5" s="178" t="e">
        <v>#N/A</v>
      </c>
      <c r="BH5" s="178" t="e">
        <v>#N/A</v>
      </c>
      <c r="BI5" s="179" t="e">
        <v>#N/A</v>
      </c>
      <c r="BJ5" s="189" t="s">
        <v>1520</v>
      </c>
      <c r="BK5" s="189">
        <v>0</v>
      </c>
      <c r="BL5" s="189" t="s">
        <v>1517</v>
      </c>
      <c r="BM5" s="189" t="s">
        <v>74</v>
      </c>
      <c r="BN5" s="189">
        <v>1</v>
      </c>
      <c r="BO5" s="189" t="s">
        <v>1519</v>
      </c>
      <c r="BP5" s="186" t="s">
        <v>1518</v>
      </c>
      <c r="BQ5" s="190">
        <v>44546</v>
      </c>
      <c r="BR5" s="188" t="s">
        <v>9519</v>
      </c>
      <c r="BS5" s="182" t="e">
        <v>#N/A</v>
      </c>
      <c r="BT5" s="182" t="e">
        <v>#N/A</v>
      </c>
      <c r="BU5" s="182" t="e">
        <v>#N/A</v>
      </c>
      <c r="BV5" s="182" t="e">
        <v>#N/A</v>
      </c>
      <c r="BW5" s="182" t="e">
        <v>#N/A</v>
      </c>
      <c r="BX5" s="182" t="e">
        <v>#N/A</v>
      </c>
      <c r="BY5" s="179" t="e">
        <v>#N/A</v>
      </c>
      <c r="BZ5" s="189" t="s">
        <v>9520</v>
      </c>
      <c r="CA5" s="189" t="e">
        <v>#N/A</v>
      </c>
      <c r="CB5" s="189" t="e">
        <v>#N/A</v>
      </c>
      <c r="CC5" s="189" t="e">
        <v>#N/A</v>
      </c>
      <c r="CD5" s="189" t="e">
        <v>#N/A</v>
      </c>
      <c r="CE5" s="189" t="e">
        <v>#N/A</v>
      </c>
      <c r="CF5" s="189" t="e">
        <v>#N/A</v>
      </c>
      <c r="CG5" s="190" t="e">
        <v>#N/A</v>
      </c>
      <c r="CH5" s="188" t="s">
        <v>9521</v>
      </c>
      <c r="CI5" s="189" t="e">
        <v>#N/A</v>
      </c>
      <c r="CJ5" s="189" t="e">
        <v>#N/A</v>
      </c>
      <c r="CK5" s="189" t="e">
        <v>#N/A</v>
      </c>
      <c r="CL5" s="189" t="e">
        <v>#N/A</v>
      </c>
      <c r="CM5" s="189" t="e">
        <v>#N/A</v>
      </c>
      <c r="CN5" s="189" t="e">
        <v>#N/A</v>
      </c>
      <c r="CO5" s="191" t="e">
        <v>#N/A</v>
      </c>
      <c r="CP5" s="189" t="s">
        <v>9522</v>
      </c>
      <c r="CQ5" s="182" t="e">
        <v>#N/A</v>
      </c>
      <c r="CR5" s="182" t="e">
        <v>#N/A</v>
      </c>
      <c r="CS5" s="182" t="e">
        <v>#N/A</v>
      </c>
      <c r="CT5" s="182" t="e">
        <v>#N/A</v>
      </c>
      <c r="CU5" s="182" t="e">
        <v>#N/A</v>
      </c>
      <c r="CV5" s="182" t="e">
        <v>#N/A</v>
      </c>
      <c r="CW5" s="179" t="e">
        <v>#N/A</v>
      </c>
      <c r="CX5" s="189" t="s">
        <v>2914</v>
      </c>
      <c r="CY5" s="186">
        <v>1584000</v>
      </c>
      <c r="CZ5" s="186" t="s">
        <v>2035</v>
      </c>
      <c r="DA5" s="186" t="s">
        <v>30</v>
      </c>
      <c r="DB5" s="186">
        <v>2</v>
      </c>
      <c r="DC5" s="186" t="s">
        <v>2045</v>
      </c>
      <c r="DD5" s="186" t="s">
        <v>2036</v>
      </c>
      <c r="DE5" s="192">
        <v>44742</v>
      </c>
      <c r="DF5" s="188" t="s">
        <v>2042</v>
      </c>
      <c r="DG5" s="178">
        <v>483000</v>
      </c>
      <c r="DH5" s="182" t="s">
        <v>2035</v>
      </c>
      <c r="DI5" s="182" t="s">
        <v>30</v>
      </c>
      <c r="DJ5" s="182">
        <v>2</v>
      </c>
      <c r="DK5" s="182" t="s">
        <v>2041</v>
      </c>
      <c r="DL5" s="182" t="s">
        <v>2036</v>
      </c>
      <c r="DM5" s="179">
        <v>44742</v>
      </c>
      <c r="DN5" s="189" t="s">
        <v>2044</v>
      </c>
      <c r="DO5" s="186">
        <v>683000</v>
      </c>
      <c r="DP5" s="189" t="s">
        <v>2035</v>
      </c>
      <c r="DQ5" s="189" t="s">
        <v>30</v>
      </c>
      <c r="DR5" s="189">
        <v>2</v>
      </c>
      <c r="DS5" s="189" t="s">
        <v>2043</v>
      </c>
      <c r="DT5" s="189" t="s">
        <v>2036</v>
      </c>
      <c r="DU5" s="190">
        <v>44742</v>
      </c>
      <c r="DV5" s="188" t="s">
        <v>2046</v>
      </c>
      <c r="DW5" s="178">
        <v>1167000</v>
      </c>
      <c r="DX5" s="182" t="s">
        <v>2035</v>
      </c>
      <c r="DY5" s="182" t="s">
        <v>30</v>
      </c>
      <c r="DZ5" s="182">
        <v>2</v>
      </c>
      <c r="EA5" s="182" t="s">
        <v>2045</v>
      </c>
      <c r="EB5" s="182" t="s">
        <v>2036</v>
      </c>
      <c r="EC5" s="179">
        <v>44742</v>
      </c>
      <c r="ED5" s="189" t="s">
        <v>2048</v>
      </c>
      <c r="EE5" s="186">
        <v>417000</v>
      </c>
      <c r="EF5" s="189" t="s">
        <v>2035</v>
      </c>
      <c r="EG5" s="189" t="s">
        <v>30</v>
      </c>
      <c r="EH5" s="189">
        <v>2</v>
      </c>
      <c r="EI5" s="189" t="s">
        <v>2047</v>
      </c>
      <c r="EJ5" s="189" t="s">
        <v>2036</v>
      </c>
      <c r="EK5" s="190">
        <v>44742</v>
      </c>
      <c r="EL5" s="188" t="s">
        <v>2050</v>
      </c>
      <c r="EM5" s="178">
        <v>0</v>
      </c>
      <c r="EN5" s="182" t="s">
        <v>2035</v>
      </c>
      <c r="EO5" s="182" t="s">
        <v>30</v>
      </c>
      <c r="EP5" s="182">
        <v>2</v>
      </c>
      <c r="EQ5" s="182" t="s">
        <v>2049</v>
      </c>
      <c r="ER5" s="182" t="s">
        <v>2036</v>
      </c>
      <c r="ES5" s="179">
        <v>44742</v>
      </c>
      <c r="ET5" s="189" t="s">
        <v>1526</v>
      </c>
      <c r="EU5" s="189">
        <v>4</v>
      </c>
      <c r="EV5" s="189" t="s">
        <v>1524</v>
      </c>
      <c r="EW5" s="189" t="s">
        <v>74</v>
      </c>
      <c r="EX5" s="189">
        <v>1</v>
      </c>
      <c r="EY5" s="189" t="s">
        <v>1525</v>
      </c>
      <c r="EZ5" s="189" t="s">
        <v>1518</v>
      </c>
      <c r="FA5" s="190">
        <v>44550</v>
      </c>
      <c r="FB5" s="188" t="s">
        <v>7080</v>
      </c>
      <c r="FC5" s="182">
        <v>1</v>
      </c>
      <c r="FD5" s="182" t="s">
        <v>7075</v>
      </c>
      <c r="FE5" s="182" t="s">
        <v>74</v>
      </c>
      <c r="FF5" s="182">
        <v>1</v>
      </c>
      <c r="FG5" s="182" t="s">
        <v>7079</v>
      </c>
      <c r="FH5" s="182" t="s">
        <v>7076</v>
      </c>
      <c r="FI5" s="179">
        <v>44953</v>
      </c>
      <c r="FJ5" s="188" t="s">
        <v>9523</v>
      </c>
      <c r="FK5" s="189" t="e">
        <v>#N/A</v>
      </c>
      <c r="FL5" s="189" t="e">
        <v>#N/A</v>
      </c>
      <c r="FM5" s="189" t="e">
        <v>#N/A</v>
      </c>
      <c r="FN5" s="189" t="e">
        <v>#N/A</v>
      </c>
      <c r="FO5" s="189" t="e">
        <v>#N/A</v>
      </c>
      <c r="FP5" s="186" t="e">
        <v>#N/A</v>
      </c>
      <c r="FQ5" s="187" t="e">
        <v>#N/A</v>
      </c>
      <c r="FR5" s="188" t="s">
        <v>9524</v>
      </c>
      <c r="FS5" s="182" t="e">
        <v>#N/A</v>
      </c>
      <c r="FT5" s="182" t="e">
        <v>#N/A</v>
      </c>
      <c r="FU5" s="182" t="e">
        <v>#N/A</v>
      </c>
      <c r="FV5" s="182" t="e">
        <v>#N/A</v>
      </c>
      <c r="FW5" s="182" t="e">
        <v>#N/A</v>
      </c>
      <c r="FX5" s="182" t="e">
        <v>#N/A</v>
      </c>
      <c r="FY5" s="179" t="e">
        <v>#N/A</v>
      </c>
      <c r="FZ5" s="189" t="s">
        <v>3355</v>
      </c>
      <c r="GA5" s="189">
        <v>0</v>
      </c>
      <c r="GB5" s="189" t="s">
        <v>2962</v>
      </c>
      <c r="GC5" s="189" t="s">
        <v>30</v>
      </c>
      <c r="GD5" s="189">
        <v>2</v>
      </c>
      <c r="GE5" s="189" t="s">
        <v>14</v>
      </c>
      <c r="GF5" s="189" t="s">
        <v>14</v>
      </c>
      <c r="GG5" s="190">
        <v>44863</v>
      </c>
      <c r="GH5" s="188" t="s">
        <v>3361</v>
      </c>
      <c r="GI5" s="182">
        <v>0</v>
      </c>
      <c r="GJ5" s="182" t="s">
        <v>2962</v>
      </c>
      <c r="GK5" s="182" t="s">
        <v>30</v>
      </c>
      <c r="GL5" s="182">
        <v>2</v>
      </c>
      <c r="GM5" s="182" t="s">
        <v>14</v>
      </c>
      <c r="GN5" s="182" t="s">
        <v>14</v>
      </c>
      <c r="GO5" s="179">
        <v>44863</v>
      </c>
      <c r="GP5" s="189" t="s">
        <v>3356</v>
      </c>
      <c r="GQ5" s="189">
        <v>0</v>
      </c>
      <c r="GR5" s="189" t="s">
        <v>2962</v>
      </c>
      <c r="GS5" s="189" t="s">
        <v>30</v>
      </c>
      <c r="GT5" s="189">
        <v>2</v>
      </c>
      <c r="GU5" s="189" t="s">
        <v>14</v>
      </c>
      <c r="GV5" s="189" t="s">
        <v>14</v>
      </c>
      <c r="GW5" s="190">
        <v>44863</v>
      </c>
      <c r="GX5" s="188" t="s">
        <v>3362</v>
      </c>
      <c r="GY5" s="182">
        <v>0</v>
      </c>
      <c r="GZ5" s="182" t="s">
        <v>2962</v>
      </c>
      <c r="HA5" s="182" t="s">
        <v>30</v>
      </c>
      <c r="HB5" s="182">
        <v>2</v>
      </c>
      <c r="HC5" s="182" t="s">
        <v>14</v>
      </c>
      <c r="HD5" s="182" t="s">
        <v>14</v>
      </c>
      <c r="HE5" s="179">
        <v>44863</v>
      </c>
      <c r="HF5" s="189" t="s">
        <v>3354</v>
      </c>
      <c r="HG5" s="189">
        <v>0</v>
      </c>
      <c r="HH5" s="189" t="s">
        <v>2962</v>
      </c>
      <c r="HI5" s="189" t="s">
        <v>30</v>
      </c>
      <c r="HJ5" s="189">
        <v>2</v>
      </c>
      <c r="HK5" s="189" t="s">
        <v>14</v>
      </c>
      <c r="HL5" s="189" t="s">
        <v>14</v>
      </c>
      <c r="HM5" s="190">
        <v>44863</v>
      </c>
      <c r="HN5" s="188" t="s">
        <v>3360</v>
      </c>
      <c r="HO5" s="182">
        <v>0</v>
      </c>
      <c r="HP5" s="182" t="s">
        <v>2962</v>
      </c>
      <c r="HQ5" s="182" t="s">
        <v>30</v>
      </c>
      <c r="HR5" s="182">
        <v>2</v>
      </c>
      <c r="HS5" s="182" t="s">
        <v>14</v>
      </c>
      <c r="HT5" s="182" t="s">
        <v>14</v>
      </c>
      <c r="HU5" s="179">
        <v>44863</v>
      </c>
      <c r="HV5" s="189" t="s">
        <v>3357</v>
      </c>
      <c r="HW5" s="189">
        <v>0</v>
      </c>
      <c r="HX5" s="189" t="s">
        <v>2962</v>
      </c>
      <c r="HY5" s="189" t="s">
        <v>30</v>
      </c>
      <c r="HZ5" s="189">
        <v>2</v>
      </c>
      <c r="IA5" s="189" t="s">
        <v>14</v>
      </c>
      <c r="IB5" s="189" t="s">
        <v>14</v>
      </c>
      <c r="IC5" s="190">
        <v>44863</v>
      </c>
      <c r="ID5" s="188" t="s">
        <v>3359</v>
      </c>
      <c r="IE5" s="182">
        <v>2</v>
      </c>
      <c r="IF5" s="182" t="s">
        <v>2962</v>
      </c>
      <c r="IG5" s="182" t="s">
        <v>30</v>
      </c>
      <c r="IH5" s="182">
        <v>2</v>
      </c>
      <c r="II5" s="182" t="s">
        <v>14</v>
      </c>
      <c r="IJ5" s="182" t="s">
        <v>14</v>
      </c>
      <c r="IK5" s="179">
        <v>44863</v>
      </c>
      <c r="IL5" s="189" t="s">
        <v>3358</v>
      </c>
      <c r="IM5" s="189">
        <v>0</v>
      </c>
      <c r="IN5" s="189" t="s">
        <v>2962</v>
      </c>
      <c r="IO5" s="189" t="s">
        <v>30</v>
      </c>
      <c r="IP5" s="189">
        <v>2</v>
      </c>
      <c r="IQ5" s="189" t="s">
        <v>14</v>
      </c>
      <c r="IR5" s="189" t="s">
        <v>14</v>
      </c>
      <c r="IS5" s="190">
        <v>44863</v>
      </c>
    </row>
    <row r="6" spans="1:253" s="284" customFormat="1" ht="12.95" customHeight="1" x14ac:dyDescent="0.2">
      <c r="A6" s="284" t="s">
        <v>1221</v>
      </c>
      <c r="B6" s="284" t="s">
        <v>8946</v>
      </c>
      <c r="C6" s="284" t="s">
        <v>1222</v>
      </c>
      <c r="D6" s="284" t="s">
        <v>1223</v>
      </c>
      <c r="E6" s="284" t="s">
        <v>8371</v>
      </c>
      <c r="F6" s="284" t="s">
        <v>1824</v>
      </c>
      <c r="G6" s="177">
        <v>2988000</v>
      </c>
      <c r="H6" s="178" t="s">
        <v>1821</v>
      </c>
      <c r="I6" s="178" t="s">
        <v>30</v>
      </c>
      <c r="J6" s="178">
        <v>2</v>
      </c>
      <c r="K6" s="178" t="s">
        <v>1823</v>
      </c>
      <c r="L6" s="178" t="s">
        <v>1822</v>
      </c>
      <c r="M6" s="179">
        <v>44720</v>
      </c>
      <c r="N6" s="188" t="s">
        <v>1828</v>
      </c>
      <c r="O6" s="180">
        <v>4399</v>
      </c>
      <c r="P6" s="180" t="s">
        <v>1825</v>
      </c>
      <c r="Q6" s="180" t="s">
        <v>74</v>
      </c>
      <c r="R6" s="180">
        <v>1</v>
      </c>
      <c r="S6" s="180" t="s">
        <v>1827</v>
      </c>
      <c r="T6" s="180" t="s">
        <v>1826</v>
      </c>
      <c r="U6" s="181">
        <v>44720</v>
      </c>
      <c r="V6" s="188" t="s">
        <v>1832</v>
      </c>
      <c r="W6" s="178">
        <v>1626000</v>
      </c>
      <c r="X6" s="178" t="s">
        <v>1829</v>
      </c>
      <c r="Y6" s="178" t="s">
        <v>74</v>
      </c>
      <c r="Z6" s="178">
        <v>1</v>
      </c>
      <c r="AA6" s="178" t="s">
        <v>1831</v>
      </c>
      <c r="AB6" s="178" t="s">
        <v>1830</v>
      </c>
      <c r="AC6" s="179">
        <v>44720</v>
      </c>
      <c r="AD6" s="188" t="s">
        <v>1835</v>
      </c>
      <c r="AE6" s="186">
        <v>34000</v>
      </c>
      <c r="AF6" s="186" t="s">
        <v>1833</v>
      </c>
      <c r="AG6" s="186" t="s">
        <v>19</v>
      </c>
      <c r="AH6" s="186">
        <v>3</v>
      </c>
      <c r="AI6" s="186" t="s">
        <v>1834</v>
      </c>
      <c r="AJ6" s="186" t="s">
        <v>1326</v>
      </c>
      <c r="AK6" s="187">
        <v>44720</v>
      </c>
      <c r="AL6" s="188" t="s">
        <v>1839</v>
      </c>
      <c r="AM6" s="178">
        <v>27000</v>
      </c>
      <c r="AN6" s="178" t="s">
        <v>1836</v>
      </c>
      <c r="AO6" s="178" t="s">
        <v>30</v>
      </c>
      <c r="AP6" s="178">
        <v>2</v>
      </c>
      <c r="AQ6" s="178" t="s">
        <v>1838</v>
      </c>
      <c r="AR6" s="178" t="s">
        <v>1837</v>
      </c>
      <c r="AS6" s="179">
        <v>44720</v>
      </c>
      <c r="AT6" s="189" t="s">
        <v>1228</v>
      </c>
      <c r="AU6" s="186" t="s">
        <v>14</v>
      </c>
      <c r="AV6" s="186" t="s">
        <v>14</v>
      </c>
      <c r="AW6" s="186" t="s">
        <v>14</v>
      </c>
      <c r="AX6" s="186" t="s">
        <v>14</v>
      </c>
      <c r="AY6" s="186" t="s">
        <v>14</v>
      </c>
      <c r="AZ6" s="186" t="s">
        <v>14</v>
      </c>
      <c r="BA6" s="187">
        <v>44139</v>
      </c>
      <c r="BB6" s="188" t="s">
        <v>1227</v>
      </c>
      <c r="BC6" s="178" t="s">
        <v>14</v>
      </c>
      <c r="BD6" s="178" t="s">
        <v>14</v>
      </c>
      <c r="BE6" s="178" t="s">
        <v>14</v>
      </c>
      <c r="BF6" s="178" t="s">
        <v>14</v>
      </c>
      <c r="BG6" s="178" t="s">
        <v>14</v>
      </c>
      <c r="BH6" s="178" t="s">
        <v>14</v>
      </c>
      <c r="BI6" s="179">
        <v>44139</v>
      </c>
      <c r="BJ6" s="189" t="s">
        <v>7774</v>
      </c>
      <c r="BK6" s="189">
        <v>10</v>
      </c>
      <c r="BL6" s="189" t="s">
        <v>7772</v>
      </c>
      <c r="BM6" s="189" t="s">
        <v>2172</v>
      </c>
      <c r="BN6" s="189">
        <v>2</v>
      </c>
      <c r="BO6" s="189" t="s">
        <v>7773</v>
      </c>
      <c r="BP6" s="186" t="s">
        <v>1518</v>
      </c>
      <c r="BQ6" s="190">
        <v>44956</v>
      </c>
      <c r="BR6" s="188" t="s">
        <v>1224</v>
      </c>
      <c r="BS6" s="182" t="s">
        <v>14</v>
      </c>
      <c r="BT6" s="182" t="s">
        <v>14</v>
      </c>
      <c r="BU6" s="182" t="s">
        <v>14</v>
      </c>
      <c r="BV6" s="182" t="s">
        <v>14</v>
      </c>
      <c r="BW6" s="182" t="s">
        <v>14</v>
      </c>
      <c r="BX6" s="182" t="s">
        <v>14</v>
      </c>
      <c r="BY6" s="179">
        <v>44139</v>
      </c>
      <c r="BZ6" s="189" t="s">
        <v>1225</v>
      </c>
      <c r="CA6" s="189" t="s">
        <v>14</v>
      </c>
      <c r="CB6" s="189" t="s">
        <v>14</v>
      </c>
      <c r="CC6" s="189" t="s">
        <v>14</v>
      </c>
      <c r="CD6" s="189" t="s">
        <v>14</v>
      </c>
      <c r="CE6" s="189" t="s">
        <v>14</v>
      </c>
      <c r="CF6" s="189" t="s">
        <v>14</v>
      </c>
      <c r="CG6" s="190">
        <v>44139</v>
      </c>
      <c r="CH6" s="188" t="s">
        <v>9525</v>
      </c>
      <c r="CI6" s="189" t="e">
        <v>#N/A</v>
      </c>
      <c r="CJ6" s="189" t="e">
        <v>#N/A</v>
      </c>
      <c r="CK6" s="189" t="e">
        <v>#N/A</v>
      </c>
      <c r="CL6" s="189" t="e">
        <v>#N/A</v>
      </c>
      <c r="CM6" s="189" t="e">
        <v>#N/A</v>
      </c>
      <c r="CN6" s="189" t="e">
        <v>#N/A</v>
      </c>
      <c r="CO6" s="191" t="e">
        <v>#N/A</v>
      </c>
      <c r="CP6" s="189" t="s">
        <v>1226</v>
      </c>
      <c r="CQ6" s="182" t="s">
        <v>14</v>
      </c>
      <c r="CR6" s="182" t="s">
        <v>14</v>
      </c>
      <c r="CS6" s="182" t="s">
        <v>14</v>
      </c>
      <c r="CT6" s="182" t="s">
        <v>14</v>
      </c>
      <c r="CU6" s="182" t="s">
        <v>14</v>
      </c>
      <c r="CV6" s="182" t="s">
        <v>14</v>
      </c>
      <c r="CW6" s="179">
        <v>44139</v>
      </c>
      <c r="CX6" s="189" t="s">
        <v>1841</v>
      </c>
      <c r="CY6" s="186">
        <v>27000</v>
      </c>
      <c r="CZ6" s="186" t="s">
        <v>1840</v>
      </c>
      <c r="DA6" s="186" t="s">
        <v>30</v>
      </c>
      <c r="DB6" s="186">
        <v>2</v>
      </c>
      <c r="DC6" s="186" t="s">
        <v>1846</v>
      </c>
      <c r="DD6" s="186" t="s">
        <v>1837</v>
      </c>
      <c r="DE6" s="192">
        <v>44720</v>
      </c>
      <c r="DF6" s="188" t="s">
        <v>1845</v>
      </c>
      <c r="DG6" s="178">
        <v>1593000</v>
      </c>
      <c r="DH6" s="182" t="s">
        <v>1842</v>
      </c>
      <c r="DI6" s="182" t="s">
        <v>30</v>
      </c>
      <c r="DJ6" s="182">
        <v>2</v>
      </c>
      <c r="DK6" s="182" t="s">
        <v>1844</v>
      </c>
      <c r="DL6" s="182" t="s">
        <v>1843</v>
      </c>
      <c r="DM6" s="179">
        <v>44720</v>
      </c>
      <c r="DN6" s="189" t="s">
        <v>1847</v>
      </c>
      <c r="DO6" s="186">
        <v>7000</v>
      </c>
      <c r="DP6" s="189" t="s">
        <v>1833</v>
      </c>
      <c r="DQ6" s="189" t="s">
        <v>30</v>
      </c>
      <c r="DR6" s="189">
        <v>2</v>
      </c>
      <c r="DS6" s="189" t="s">
        <v>1846</v>
      </c>
      <c r="DT6" s="189" t="s">
        <v>1326</v>
      </c>
      <c r="DU6" s="190">
        <v>44720</v>
      </c>
      <c r="DV6" s="188" t="s">
        <v>1848</v>
      </c>
      <c r="DW6" s="178">
        <v>27000</v>
      </c>
      <c r="DX6" s="182" t="s">
        <v>1840</v>
      </c>
      <c r="DY6" s="182" t="s">
        <v>30</v>
      </c>
      <c r="DZ6" s="182">
        <v>2</v>
      </c>
      <c r="EA6" s="182" t="s">
        <v>1846</v>
      </c>
      <c r="EB6" s="182" t="s">
        <v>1837</v>
      </c>
      <c r="EC6" s="179">
        <v>44720</v>
      </c>
      <c r="ED6" s="189" t="s">
        <v>1323</v>
      </c>
      <c r="EE6" s="186">
        <v>0</v>
      </c>
      <c r="EF6" s="189" t="s">
        <v>1320</v>
      </c>
      <c r="EG6" s="189" t="s">
        <v>30</v>
      </c>
      <c r="EH6" s="189">
        <v>2</v>
      </c>
      <c r="EI6" s="189" t="s">
        <v>1322</v>
      </c>
      <c r="EJ6" s="189" t="s">
        <v>1321</v>
      </c>
      <c r="EK6" s="190">
        <v>44223</v>
      </c>
      <c r="EL6" s="188" t="s">
        <v>1324</v>
      </c>
      <c r="EM6" s="178">
        <v>0</v>
      </c>
      <c r="EN6" s="182" t="s">
        <v>1320</v>
      </c>
      <c r="EO6" s="182" t="s">
        <v>30</v>
      </c>
      <c r="EP6" s="182">
        <v>2</v>
      </c>
      <c r="EQ6" s="182" t="s">
        <v>1322</v>
      </c>
      <c r="ER6" s="182" t="s">
        <v>1321</v>
      </c>
      <c r="ES6" s="179">
        <v>44223</v>
      </c>
      <c r="ET6" s="189" t="s">
        <v>7775</v>
      </c>
      <c r="EU6" s="189">
        <v>10</v>
      </c>
      <c r="EV6" s="189" t="s">
        <v>7772</v>
      </c>
      <c r="EW6" s="189" t="s">
        <v>2172</v>
      </c>
      <c r="EX6" s="189">
        <v>2</v>
      </c>
      <c r="EY6" s="189" t="s">
        <v>7773</v>
      </c>
      <c r="EZ6" s="189" t="s">
        <v>1518</v>
      </c>
      <c r="FA6" s="190">
        <v>44956</v>
      </c>
      <c r="FB6" s="188" t="s">
        <v>1328</v>
      </c>
      <c r="FC6" s="182">
        <v>2</v>
      </c>
      <c r="FD6" s="182" t="s">
        <v>1325</v>
      </c>
      <c r="FE6" s="182" t="s">
        <v>30</v>
      </c>
      <c r="FF6" s="182">
        <v>2</v>
      </c>
      <c r="FG6" s="182" t="s">
        <v>1327</v>
      </c>
      <c r="FH6" s="182" t="s">
        <v>1326</v>
      </c>
      <c r="FI6" s="179">
        <v>44223</v>
      </c>
      <c r="FJ6" s="188" t="s">
        <v>1229</v>
      </c>
      <c r="FK6" s="189" t="s">
        <v>14</v>
      </c>
      <c r="FL6" s="189" t="s">
        <v>14</v>
      </c>
      <c r="FM6" s="189" t="s">
        <v>14</v>
      </c>
      <c r="FN6" s="189" t="s">
        <v>14</v>
      </c>
      <c r="FO6" s="189" t="s">
        <v>14</v>
      </c>
      <c r="FP6" s="186" t="s">
        <v>14</v>
      </c>
      <c r="FQ6" s="187">
        <v>44139</v>
      </c>
      <c r="FR6" s="188" t="s">
        <v>1230</v>
      </c>
      <c r="FS6" s="182" t="s">
        <v>14</v>
      </c>
      <c r="FT6" s="182" t="s">
        <v>14</v>
      </c>
      <c r="FU6" s="182" t="s">
        <v>14</v>
      </c>
      <c r="FV6" s="182" t="s">
        <v>14</v>
      </c>
      <c r="FW6" s="182" t="s">
        <v>14</v>
      </c>
      <c r="FX6" s="182" t="s">
        <v>14</v>
      </c>
      <c r="FY6" s="179">
        <v>44139</v>
      </c>
      <c r="FZ6" s="189" t="s">
        <v>3808</v>
      </c>
      <c r="GA6" s="189">
        <v>0</v>
      </c>
      <c r="GB6" s="189" t="s">
        <v>2962</v>
      </c>
      <c r="GC6" s="189" t="s">
        <v>30</v>
      </c>
      <c r="GD6" s="189">
        <v>2</v>
      </c>
      <c r="GE6" s="189" t="s">
        <v>14</v>
      </c>
      <c r="GF6" s="189" t="s">
        <v>14</v>
      </c>
      <c r="GG6" s="190">
        <v>44864</v>
      </c>
      <c r="GH6" s="188" t="s">
        <v>3814</v>
      </c>
      <c r="GI6" s="182">
        <v>0</v>
      </c>
      <c r="GJ6" s="182" t="s">
        <v>2962</v>
      </c>
      <c r="GK6" s="182" t="s">
        <v>30</v>
      </c>
      <c r="GL6" s="182">
        <v>2</v>
      </c>
      <c r="GM6" s="182" t="s">
        <v>14</v>
      </c>
      <c r="GN6" s="182" t="s">
        <v>14</v>
      </c>
      <c r="GO6" s="179">
        <v>44864</v>
      </c>
      <c r="GP6" s="189" t="s">
        <v>3809</v>
      </c>
      <c r="GQ6" s="189">
        <v>0</v>
      </c>
      <c r="GR6" s="189" t="s">
        <v>2962</v>
      </c>
      <c r="GS6" s="189" t="s">
        <v>30</v>
      </c>
      <c r="GT6" s="189">
        <v>2</v>
      </c>
      <c r="GU6" s="189" t="s">
        <v>14</v>
      </c>
      <c r="GV6" s="189" t="s">
        <v>14</v>
      </c>
      <c r="GW6" s="190">
        <v>44864</v>
      </c>
      <c r="GX6" s="188" t="s">
        <v>3815</v>
      </c>
      <c r="GY6" s="182">
        <v>0</v>
      </c>
      <c r="GZ6" s="182" t="s">
        <v>2962</v>
      </c>
      <c r="HA6" s="182" t="s">
        <v>30</v>
      </c>
      <c r="HB6" s="182">
        <v>2</v>
      </c>
      <c r="HC6" s="182" t="s">
        <v>14</v>
      </c>
      <c r="HD6" s="182" t="s">
        <v>14</v>
      </c>
      <c r="HE6" s="179">
        <v>44864</v>
      </c>
      <c r="HF6" s="189" t="s">
        <v>3807</v>
      </c>
      <c r="HG6" s="189">
        <v>0</v>
      </c>
      <c r="HH6" s="189" t="s">
        <v>2962</v>
      </c>
      <c r="HI6" s="189" t="s">
        <v>30</v>
      </c>
      <c r="HJ6" s="189">
        <v>2</v>
      </c>
      <c r="HK6" s="189" t="s">
        <v>14</v>
      </c>
      <c r="HL6" s="189" t="s">
        <v>14</v>
      </c>
      <c r="HM6" s="190">
        <v>44864</v>
      </c>
      <c r="HN6" s="188" t="s">
        <v>3813</v>
      </c>
      <c r="HO6" s="182">
        <v>0</v>
      </c>
      <c r="HP6" s="182" t="s">
        <v>2962</v>
      </c>
      <c r="HQ6" s="182" t="s">
        <v>30</v>
      </c>
      <c r="HR6" s="182">
        <v>2</v>
      </c>
      <c r="HS6" s="182" t="s">
        <v>14</v>
      </c>
      <c r="HT6" s="182" t="s">
        <v>14</v>
      </c>
      <c r="HU6" s="179">
        <v>44864</v>
      </c>
      <c r="HV6" s="189" t="s">
        <v>3810</v>
      </c>
      <c r="HW6" s="189">
        <v>0</v>
      </c>
      <c r="HX6" s="189" t="s">
        <v>2962</v>
      </c>
      <c r="HY6" s="189" t="s">
        <v>30</v>
      </c>
      <c r="HZ6" s="189">
        <v>2</v>
      </c>
      <c r="IA6" s="189" t="s">
        <v>14</v>
      </c>
      <c r="IB6" s="189" t="s">
        <v>14</v>
      </c>
      <c r="IC6" s="190">
        <v>44864</v>
      </c>
      <c r="ID6" s="188" t="s">
        <v>3812</v>
      </c>
      <c r="IE6" s="182">
        <v>1</v>
      </c>
      <c r="IF6" s="182" t="s">
        <v>2962</v>
      </c>
      <c r="IG6" s="182" t="s">
        <v>30</v>
      </c>
      <c r="IH6" s="182">
        <v>2</v>
      </c>
      <c r="II6" s="182" t="s">
        <v>14</v>
      </c>
      <c r="IJ6" s="182" t="s">
        <v>14</v>
      </c>
      <c r="IK6" s="179">
        <v>44864</v>
      </c>
      <c r="IL6" s="189" t="s">
        <v>3811</v>
      </c>
      <c r="IM6" s="189">
        <v>0</v>
      </c>
      <c r="IN6" s="189" t="s">
        <v>2962</v>
      </c>
      <c r="IO6" s="189" t="s">
        <v>30</v>
      </c>
      <c r="IP6" s="189">
        <v>2</v>
      </c>
      <c r="IQ6" s="189" t="s">
        <v>14</v>
      </c>
      <c r="IR6" s="189" t="s">
        <v>14</v>
      </c>
      <c r="IS6" s="190">
        <v>44864</v>
      </c>
    </row>
    <row r="7" spans="1:253" s="284" customFormat="1" ht="12.95" customHeight="1" x14ac:dyDescent="0.2">
      <c r="A7" s="284" t="s">
        <v>1231</v>
      </c>
      <c r="B7" s="284" t="s">
        <v>8946</v>
      </c>
      <c r="C7" s="284" t="s">
        <v>1232</v>
      </c>
      <c r="D7" s="284" t="s">
        <v>1233</v>
      </c>
      <c r="E7" s="284" t="s">
        <v>8378</v>
      </c>
      <c r="F7" s="284" t="s">
        <v>1751</v>
      </c>
      <c r="G7" s="177">
        <v>10040000</v>
      </c>
      <c r="H7" s="178" t="s">
        <v>1748</v>
      </c>
      <c r="I7" s="178" t="s">
        <v>30</v>
      </c>
      <c r="J7" s="178">
        <v>2</v>
      </c>
      <c r="K7" s="178" t="s">
        <v>1750</v>
      </c>
      <c r="L7" s="178" t="s">
        <v>1749</v>
      </c>
      <c r="M7" s="179">
        <v>44683</v>
      </c>
      <c r="N7" s="188" t="s">
        <v>2138</v>
      </c>
      <c r="O7" s="180">
        <v>31560</v>
      </c>
      <c r="P7" s="180" t="s">
        <v>2136</v>
      </c>
      <c r="Q7" s="180" t="s">
        <v>74</v>
      </c>
      <c r="R7" s="180">
        <v>1</v>
      </c>
      <c r="S7" s="180" t="s">
        <v>2137</v>
      </c>
      <c r="T7" s="180" t="s">
        <v>2064</v>
      </c>
      <c r="U7" s="181">
        <v>44767</v>
      </c>
      <c r="V7" s="188" t="s">
        <v>2082</v>
      </c>
      <c r="W7" s="178">
        <v>2826000</v>
      </c>
      <c r="X7" s="178" t="s">
        <v>2080</v>
      </c>
      <c r="Y7" s="178" t="s">
        <v>19</v>
      </c>
      <c r="Z7" s="178">
        <v>3</v>
      </c>
      <c r="AA7" s="178" t="s">
        <v>2081</v>
      </c>
      <c r="AB7" s="178" t="s">
        <v>2064</v>
      </c>
      <c r="AC7" s="179">
        <v>44747</v>
      </c>
      <c r="AD7" s="188" t="s">
        <v>2084</v>
      </c>
      <c r="AE7" s="186">
        <v>2826000</v>
      </c>
      <c r="AF7" s="186" t="s">
        <v>2080</v>
      </c>
      <c r="AG7" s="186" t="s">
        <v>19</v>
      </c>
      <c r="AH7" s="186">
        <v>3</v>
      </c>
      <c r="AI7" s="186" t="s">
        <v>2083</v>
      </c>
      <c r="AJ7" s="186" t="s">
        <v>2064</v>
      </c>
      <c r="AK7" s="187">
        <v>44747</v>
      </c>
      <c r="AL7" s="188" t="s">
        <v>1356</v>
      </c>
      <c r="AM7" s="178">
        <v>91000</v>
      </c>
      <c r="AN7" s="178" t="s">
        <v>1353</v>
      </c>
      <c r="AO7" s="178" t="s">
        <v>30</v>
      </c>
      <c r="AP7" s="178">
        <v>2</v>
      </c>
      <c r="AQ7" s="178" t="s">
        <v>1355</v>
      </c>
      <c r="AR7" s="178" t="s">
        <v>1354</v>
      </c>
      <c r="AS7" s="179">
        <v>44269</v>
      </c>
      <c r="AT7" s="189" t="s">
        <v>1240</v>
      </c>
      <c r="AU7" s="186" t="s">
        <v>14</v>
      </c>
      <c r="AV7" s="186" t="s">
        <v>14</v>
      </c>
      <c r="AW7" s="186" t="s">
        <v>14</v>
      </c>
      <c r="AX7" s="186" t="s">
        <v>14</v>
      </c>
      <c r="AY7" s="186" t="s">
        <v>14</v>
      </c>
      <c r="AZ7" s="186" t="s">
        <v>14</v>
      </c>
      <c r="BA7" s="187">
        <v>44139</v>
      </c>
      <c r="BB7" s="188" t="s">
        <v>1239</v>
      </c>
      <c r="BC7" s="178" t="s">
        <v>14</v>
      </c>
      <c r="BD7" s="178" t="s">
        <v>14</v>
      </c>
      <c r="BE7" s="178" t="s">
        <v>14</v>
      </c>
      <c r="BF7" s="178" t="s">
        <v>14</v>
      </c>
      <c r="BG7" s="178" t="s">
        <v>14</v>
      </c>
      <c r="BH7" s="178" t="s">
        <v>14</v>
      </c>
      <c r="BI7" s="179">
        <v>44139</v>
      </c>
      <c r="BJ7" s="189" t="s">
        <v>7777</v>
      </c>
      <c r="BK7" s="189">
        <v>3</v>
      </c>
      <c r="BL7" s="189" t="s">
        <v>7776</v>
      </c>
      <c r="BM7" s="189" t="s">
        <v>2172</v>
      </c>
      <c r="BN7" s="189">
        <v>2</v>
      </c>
      <c r="BO7" s="189" t="s">
        <v>7773</v>
      </c>
      <c r="BP7" s="186" t="s">
        <v>1518</v>
      </c>
      <c r="BQ7" s="190">
        <v>44956</v>
      </c>
      <c r="BR7" s="188" t="s">
        <v>1234</v>
      </c>
      <c r="BS7" s="182" t="s">
        <v>14</v>
      </c>
      <c r="BT7" s="182" t="s">
        <v>14</v>
      </c>
      <c r="BU7" s="182" t="s">
        <v>14</v>
      </c>
      <c r="BV7" s="182" t="s">
        <v>14</v>
      </c>
      <c r="BW7" s="182" t="s">
        <v>14</v>
      </c>
      <c r="BX7" s="182" t="s">
        <v>14</v>
      </c>
      <c r="BY7" s="179">
        <v>44139</v>
      </c>
      <c r="BZ7" s="189" t="s">
        <v>1235</v>
      </c>
      <c r="CA7" s="189" t="s">
        <v>14</v>
      </c>
      <c r="CB7" s="189" t="s">
        <v>14</v>
      </c>
      <c r="CC7" s="189" t="s">
        <v>14</v>
      </c>
      <c r="CD7" s="189" t="s">
        <v>14</v>
      </c>
      <c r="CE7" s="189" t="s">
        <v>14</v>
      </c>
      <c r="CF7" s="189" t="s">
        <v>14</v>
      </c>
      <c r="CG7" s="190">
        <v>44139</v>
      </c>
      <c r="CH7" s="188" t="s">
        <v>9526</v>
      </c>
      <c r="CI7" s="189" t="e">
        <v>#N/A</v>
      </c>
      <c r="CJ7" s="189" t="e">
        <v>#N/A</v>
      </c>
      <c r="CK7" s="189" t="e">
        <v>#N/A</v>
      </c>
      <c r="CL7" s="189" t="e">
        <v>#N/A</v>
      </c>
      <c r="CM7" s="189" t="e">
        <v>#N/A</v>
      </c>
      <c r="CN7" s="189" t="e">
        <v>#N/A</v>
      </c>
      <c r="CO7" s="191" t="e">
        <v>#N/A</v>
      </c>
      <c r="CP7" s="189" t="s">
        <v>1238</v>
      </c>
      <c r="CQ7" s="182" t="s">
        <v>14</v>
      </c>
      <c r="CR7" s="182" t="s">
        <v>14</v>
      </c>
      <c r="CS7" s="182" t="s">
        <v>14</v>
      </c>
      <c r="CT7" s="182" t="s">
        <v>14</v>
      </c>
      <c r="CU7" s="182" t="s">
        <v>14</v>
      </c>
      <c r="CV7" s="182" t="s">
        <v>14</v>
      </c>
      <c r="CW7" s="179">
        <v>44139</v>
      </c>
      <c r="CX7" s="189" t="s">
        <v>2079</v>
      </c>
      <c r="CY7" s="186">
        <v>0</v>
      </c>
      <c r="CZ7" s="186" t="s">
        <v>14</v>
      </c>
      <c r="DA7" s="186" t="s">
        <v>14</v>
      </c>
      <c r="DB7" s="186" t="s">
        <v>14</v>
      </c>
      <c r="DC7" s="186" t="s">
        <v>2065</v>
      </c>
      <c r="DD7" s="186" t="s">
        <v>14</v>
      </c>
      <c r="DE7" s="192">
        <v>44747</v>
      </c>
      <c r="DF7" s="188" t="s">
        <v>2075</v>
      </c>
      <c r="DG7" s="178">
        <v>0</v>
      </c>
      <c r="DH7" s="182" t="s">
        <v>14</v>
      </c>
      <c r="DI7" s="182" t="s">
        <v>14</v>
      </c>
      <c r="DJ7" s="182" t="s">
        <v>14</v>
      </c>
      <c r="DK7" s="182" t="s">
        <v>2065</v>
      </c>
      <c r="DL7" s="182" t="s">
        <v>14</v>
      </c>
      <c r="DM7" s="179">
        <v>44747</v>
      </c>
      <c r="DN7" s="189" t="s">
        <v>2066</v>
      </c>
      <c r="DO7" s="186">
        <v>2826000</v>
      </c>
      <c r="DP7" s="189" t="s">
        <v>2063</v>
      </c>
      <c r="DQ7" s="189" t="s">
        <v>19</v>
      </c>
      <c r="DR7" s="189">
        <v>3</v>
      </c>
      <c r="DS7" s="189" t="s">
        <v>2065</v>
      </c>
      <c r="DT7" s="189" t="s">
        <v>2064</v>
      </c>
      <c r="DU7" s="190">
        <v>44742</v>
      </c>
      <c r="DV7" s="188" t="s">
        <v>2076</v>
      </c>
      <c r="DW7" s="178">
        <v>0</v>
      </c>
      <c r="DX7" s="182" t="s">
        <v>14</v>
      </c>
      <c r="DY7" s="182" t="s">
        <v>14</v>
      </c>
      <c r="DZ7" s="182" t="s">
        <v>14</v>
      </c>
      <c r="EA7" s="182" t="s">
        <v>2065</v>
      </c>
      <c r="EB7" s="182" t="s">
        <v>14</v>
      </c>
      <c r="EC7" s="179">
        <v>44747</v>
      </c>
      <c r="ED7" s="189" t="s">
        <v>2077</v>
      </c>
      <c r="EE7" s="186">
        <v>0</v>
      </c>
      <c r="EF7" s="189" t="s">
        <v>14</v>
      </c>
      <c r="EG7" s="189" t="s">
        <v>14</v>
      </c>
      <c r="EH7" s="189" t="s">
        <v>14</v>
      </c>
      <c r="EI7" s="189" t="s">
        <v>2065</v>
      </c>
      <c r="EJ7" s="189" t="s">
        <v>14</v>
      </c>
      <c r="EK7" s="190">
        <v>44747</v>
      </c>
      <c r="EL7" s="188" t="s">
        <v>2078</v>
      </c>
      <c r="EM7" s="178">
        <v>0</v>
      </c>
      <c r="EN7" s="182" t="s">
        <v>14</v>
      </c>
      <c r="EO7" s="182" t="s">
        <v>14</v>
      </c>
      <c r="EP7" s="182" t="s">
        <v>14</v>
      </c>
      <c r="EQ7" s="182" t="s">
        <v>2065</v>
      </c>
      <c r="ER7" s="182" t="s">
        <v>14</v>
      </c>
      <c r="ES7" s="179">
        <v>44747</v>
      </c>
      <c r="ET7" s="189" t="s">
        <v>7778</v>
      </c>
      <c r="EU7" s="189">
        <v>3</v>
      </c>
      <c r="EV7" s="189" t="s">
        <v>7776</v>
      </c>
      <c r="EW7" s="189" t="s">
        <v>2172</v>
      </c>
      <c r="EX7" s="189">
        <v>2</v>
      </c>
      <c r="EY7" s="189" t="s">
        <v>7773</v>
      </c>
      <c r="EZ7" s="189" t="s">
        <v>1518</v>
      </c>
      <c r="FA7" s="190">
        <v>44956</v>
      </c>
      <c r="FB7" s="188" t="s">
        <v>1237</v>
      </c>
      <c r="FC7" s="182">
        <v>3</v>
      </c>
      <c r="FD7" s="182" t="s">
        <v>14</v>
      </c>
      <c r="FE7" s="182" t="s">
        <v>14</v>
      </c>
      <c r="FF7" s="182" t="s">
        <v>14</v>
      </c>
      <c r="FG7" s="182" t="s">
        <v>1236</v>
      </c>
      <c r="FH7" s="182" t="s">
        <v>14</v>
      </c>
      <c r="FI7" s="179">
        <v>44139</v>
      </c>
      <c r="FJ7" s="188" t="s">
        <v>1241</v>
      </c>
      <c r="FK7" s="189" t="s">
        <v>14</v>
      </c>
      <c r="FL7" s="189" t="s">
        <v>14</v>
      </c>
      <c r="FM7" s="189" t="s">
        <v>14</v>
      </c>
      <c r="FN7" s="189" t="s">
        <v>14</v>
      </c>
      <c r="FO7" s="189" t="s">
        <v>14</v>
      </c>
      <c r="FP7" s="186" t="s">
        <v>14</v>
      </c>
      <c r="FQ7" s="187">
        <v>44139</v>
      </c>
      <c r="FR7" s="188" t="s">
        <v>1242</v>
      </c>
      <c r="FS7" s="182" t="s">
        <v>14</v>
      </c>
      <c r="FT7" s="182" t="s">
        <v>14</v>
      </c>
      <c r="FU7" s="182" t="s">
        <v>14</v>
      </c>
      <c r="FV7" s="182" t="s">
        <v>14</v>
      </c>
      <c r="FW7" s="182" t="s">
        <v>14</v>
      </c>
      <c r="FX7" s="182" t="s">
        <v>14</v>
      </c>
      <c r="FY7" s="179">
        <v>44139</v>
      </c>
      <c r="FZ7" s="189" t="s">
        <v>3916</v>
      </c>
      <c r="GA7" s="189">
        <v>1</v>
      </c>
      <c r="GB7" s="189" t="s">
        <v>2962</v>
      </c>
      <c r="GC7" s="189" t="s">
        <v>30</v>
      </c>
      <c r="GD7" s="189">
        <v>2</v>
      </c>
      <c r="GE7" s="189" t="s">
        <v>14</v>
      </c>
      <c r="GF7" s="189" t="s">
        <v>14</v>
      </c>
      <c r="GG7" s="190">
        <v>44865</v>
      </c>
      <c r="GH7" s="188" t="s">
        <v>3922</v>
      </c>
      <c r="GI7" s="182">
        <v>0</v>
      </c>
      <c r="GJ7" s="182" t="s">
        <v>2962</v>
      </c>
      <c r="GK7" s="182" t="s">
        <v>30</v>
      </c>
      <c r="GL7" s="182">
        <v>2</v>
      </c>
      <c r="GM7" s="182" t="s">
        <v>14</v>
      </c>
      <c r="GN7" s="182" t="s">
        <v>14</v>
      </c>
      <c r="GO7" s="179">
        <v>44865</v>
      </c>
      <c r="GP7" s="189" t="s">
        <v>3917</v>
      </c>
      <c r="GQ7" s="189">
        <v>1</v>
      </c>
      <c r="GR7" s="189" t="s">
        <v>2962</v>
      </c>
      <c r="GS7" s="189" t="s">
        <v>30</v>
      </c>
      <c r="GT7" s="189">
        <v>2</v>
      </c>
      <c r="GU7" s="189" t="s">
        <v>14</v>
      </c>
      <c r="GV7" s="189" t="s">
        <v>14</v>
      </c>
      <c r="GW7" s="190">
        <v>44865</v>
      </c>
      <c r="GX7" s="188" t="s">
        <v>3923</v>
      </c>
      <c r="GY7" s="182">
        <v>0</v>
      </c>
      <c r="GZ7" s="182" t="s">
        <v>2962</v>
      </c>
      <c r="HA7" s="182" t="s">
        <v>30</v>
      </c>
      <c r="HB7" s="182">
        <v>2</v>
      </c>
      <c r="HC7" s="182" t="s">
        <v>14</v>
      </c>
      <c r="HD7" s="182" t="s">
        <v>14</v>
      </c>
      <c r="HE7" s="179">
        <v>44865</v>
      </c>
      <c r="HF7" s="189" t="s">
        <v>3915</v>
      </c>
      <c r="HG7" s="189">
        <v>0</v>
      </c>
      <c r="HH7" s="189" t="s">
        <v>2962</v>
      </c>
      <c r="HI7" s="189" t="s">
        <v>30</v>
      </c>
      <c r="HJ7" s="189">
        <v>2</v>
      </c>
      <c r="HK7" s="189" t="s">
        <v>14</v>
      </c>
      <c r="HL7" s="189" t="s">
        <v>14</v>
      </c>
      <c r="HM7" s="190">
        <v>44865</v>
      </c>
      <c r="HN7" s="188" t="s">
        <v>3921</v>
      </c>
      <c r="HO7" s="182">
        <v>0</v>
      </c>
      <c r="HP7" s="182" t="s">
        <v>2962</v>
      </c>
      <c r="HQ7" s="182" t="s">
        <v>30</v>
      </c>
      <c r="HR7" s="182">
        <v>2</v>
      </c>
      <c r="HS7" s="182" t="s">
        <v>14</v>
      </c>
      <c r="HT7" s="182" t="s">
        <v>14</v>
      </c>
      <c r="HU7" s="179">
        <v>44865</v>
      </c>
      <c r="HV7" s="189" t="s">
        <v>3918</v>
      </c>
      <c r="HW7" s="189">
        <v>0</v>
      </c>
      <c r="HX7" s="189" t="s">
        <v>2962</v>
      </c>
      <c r="HY7" s="189" t="s">
        <v>30</v>
      </c>
      <c r="HZ7" s="189">
        <v>2</v>
      </c>
      <c r="IA7" s="189" t="s">
        <v>14</v>
      </c>
      <c r="IB7" s="189" t="s">
        <v>14</v>
      </c>
      <c r="IC7" s="190">
        <v>44865</v>
      </c>
      <c r="ID7" s="188" t="s">
        <v>3920</v>
      </c>
      <c r="IE7" s="182">
        <v>2</v>
      </c>
      <c r="IF7" s="182" t="s">
        <v>2962</v>
      </c>
      <c r="IG7" s="182" t="s">
        <v>30</v>
      </c>
      <c r="IH7" s="182">
        <v>2</v>
      </c>
      <c r="II7" s="182" t="s">
        <v>14</v>
      </c>
      <c r="IJ7" s="182" t="s">
        <v>14</v>
      </c>
      <c r="IK7" s="179">
        <v>44865</v>
      </c>
      <c r="IL7" s="189" t="s">
        <v>3919</v>
      </c>
      <c r="IM7" s="189">
        <v>0</v>
      </c>
      <c r="IN7" s="189" t="s">
        <v>2962</v>
      </c>
      <c r="IO7" s="189" t="s">
        <v>30</v>
      </c>
      <c r="IP7" s="189">
        <v>2</v>
      </c>
      <c r="IQ7" s="189" t="s">
        <v>14</v>
      </c>
      <c r="IR7" s="189" t="s">
        <v>14</v>
      </c>
      <c r="IS7" s="190">
        <v>44865</v>
      </c>
    </row>
    <row r="8" spans="1:253" s="284" customFormat="1" ht="12.95" customHeight="1" x14ac:dyDescent="0.2">
      <c r="A8" s="284" t="s">
        <v>592</v>
      </c>
      <c r="B8" s="284" t="s">
        <v>8954</v>
      </c>
      <c r="C8" s="284" t="s">
        <v>593</v>
      </c>
      <c r="D8" s="284" t="s">
        <v>594</v>
      </c>
      <c r="E8" s="284" t="s">
        <v>8379</v>
      </c>
      <c r="F8" s="284" t="s">
        <v>1779</v>
      </c>
      <c r="G8" s="177">
        <v>13000000</v>
      </c>
      <c r="H8" s="178" t="s">
        <v>1776</v>
      </c>
      <c r="I8" s="178" t="s">
        <v>30</v>
      </c>
      <c r="J8" s="178">
        <v>2</v>
      </c>
      <c r="K8" s="178" t="s">
        <v>1778</v>
      </c>
      <c r="L8" s="178" t="s">
        <v>1777</v>
      </c>
      <c r="M8" s="179">
        <v>44711</v>
      </c>
      <c r="N8" s="188" t="s">
        <v>1783</v>
      </c>
      <c r="O8" s="180">
        <v>25680</v>
      </c>
      <c r="P8" s="180" t="s">
        <v>1780</v>
      </c>
      <c r="Q8" s="180" t="s">
        <v>30</v>
      </c>
      <c r="R8" s="180">
        <v>2</v>
      </c>
      <c r="S8" s="180" t="s">
        <v>1782</v>
      </c>
      <c r="T8" s="180" t="s">
        <v>1781</v>
      </c>
      <c r="U8" s="181">
        <v>44711</v>
      </c>
      <c r="V8" s="188" t="s">
        <v>1786</v>
      </c>
      <c r="W8" s="178">
        <v>13000000</v>
      </c>
      <c r="X8" s="178" t="s">
        <v>1784</v>
      </c>
      <c r="Y8" s="178" t="s">
        <v>30</v>
      </c>
      <c r="Z8" s="178">
        <v>2</v>
      </c>
      <c r="AA8" s="178" t="s">
        <v>1785</v>
      </c>
      <c r="AB8" s="178" t="s">
        <v>1777</v>
      </c>
      <c r="AC8" s="179">
        <v>44711</v>
      </c>
      <c r="AD8" s="188" t="s">
        <v>1787</v>
      </c>
      <c r="AE8" s="186">
        <v>13000000</v>
      </c>
      <c r="AF8" s="186" t="s">
        <v>1784</v>
      </c>
      <c r="AG8" s="186" t="s">
        <v>30</v>
      </c>
      <c r="AH8" s="186">
        <v>2</v>
      </c>
      <c r="AI8" s="186" t="s">
        <v>1785</v>
      </c>
      <c r="AJ8" s="186" t="s">
        <v>1777</v>
      </c>
      <c r="AK8" s="187">
        <v>44711</v>
      </c>
      <c r="AL8" s="188" t="s">
        <v>7112</v>
      </c>
      <c r="AM8" s="178">
        <v>638000</v>
      </c>
      <c r="AN8" s="178" t="s">
        <v>7109</v>
      </c>
      <c r="AO8" s="178" t="s">
        <v>2172</v>
      </c>
      <c r="AP8" s="178">
        <v>2</v>
      </c>
      <c r="AQ8" s="178" t="s">
        <v>7111</v>
      </c>
      <c r="AR8" s="178" t="s">
        <v>7110</v>
      </c>
      <c r="AS8" s="179">
        <v>44953</v>
      </c>
      <c r="AT8" s="189" t="s">
        <v>1789</v>
      </c>
      <c r="AU8" s="186" t="s">
        <v>14</v>
      </c>
      <c r="AV8" s="186" t="s">
        <v>838</v>
      </c>
      <c r="AW8" s="186" t="s">
        <v>14</v>
      </c>
      <c r="AX8" s="186" t="s">
        <v>14</v>
      </c>
      <c r="AY8" s="186" t="s">
        <v>1788</v>
      </c>
      <c r="AZ8" s="186" t="s">
        <v>838</v>
      </c>
      <c r="BA8" s="187">
        <v>44711</v>
      </c>
      <c r="BB8" s="188" t="s">
        <v>2793</v>
      </c>
      <c r="BC8" s="178">
        <v>283000</v>
      </c>
      <c r="BD8" s="178" t="s">
        <v>2790</v>
      </c>
      <c r="BE8" s="178" t="s">
        <v>30</v>
      </c>
      <c r="BF8" s="178">
        <v>2</v>
      </c>
      <c r="BG8" s="178" t="s">
        <v>2792</v>
      </c>
      <c r="BH8" s="178" t="s">
        <v>2791</v>
      </c>
      <c r="BI8" s="179">
        <v>44825</v>
      </c>
      <c r="BJ8" s="189" t="s">
        <v>7115</v>
      </c>
      <c r="BK8" s="189">
        <v>144</v>
      </c>
      <c r="BL8" s="189" t="s">
        <v>7113</v>
      </c>
      <c r="BM8" s="189" t="s">
        <v>2172</v>
      </c>
      <c r="BN8" s="189">
        <v>2</v>
      </c>
      <c r="BO8" s="189" t="s">
        <v>7114</v>
      </c>
      <c r="BP8" s="186" t="s">
        <v>1518</v>
      </c>
      <c r="BQ8" s="190">
        <v>44953</v>
      </c>
      <c r="BR8" s="188" t="s">
        <v>596</v>
      </c>
      <c r="BS8" s="182" t="s">
        <v>14</v>
      </c>
      <c r="BT8" s="182">
        <v>0</v>
      </c>
      <c r="BU8" s="182" t="s">
        <v>30</v>
      </c>
      <c r="BV8" s="182">
        <v>2</v>
      </c>
      <c r="BW8" s="182" t="s">
        <v>595</v>
      </c>
      <c r="BX8" s="182">
        <v>0</v>
      </c>
      <c r="BY8" s="179">
        <v>43523</v>
      </c>
      <c r="BZ8" s="189" t="s">
        <v>597</v>
      </c>
      <c r="CA8" s="189" t="s">
        <v>14</v>
      </c>
      <c r="CB8" s="189" t="s">
        <v>14</v>
      </c>
      <c r="CC8" s="189" t="s">
        <v>14</v>
      </c>
      <c r="CD8" s="189" t="s">
        <v>14</v>
      </c>
      <c r="CE8" s="189" t="s">
        <v>595</v>
      </c>
      <c r="CF8" s="189" t="s">
        <v>14</v>
      </c>
      <c r="CG8" s="190">
        <v>43523</v>
      </c>
      <c r="CH8" s="188" t="s">
        <v>9527</v>
      </c>
      <c r="CI8" s="189" t="e">
        <v>#N/A</v>
      </c>
      <c r="CJ8" s="189" t="e">
        <v>#N/A</v>
      </c>
      <c r="CK8" s="189" t="e">
        <v>#N/A</v>
      </c>
      <c r="CL8" s="189" t="e">
        <v>#N/A</v>
      </c>
      <c r="CM8" s="189" t="e">
        <v>#N/A</v>
      </c>
      <c r="CN8" s="189" t="e">
        <v>#N/A</v>
      </c>
      <c r="CO8" s="191" t="e">
        <v>#N/A</v>
      </c>
      <c r="CP8" s="189" t="s">
        <v>601</v>
      </c>
      <c r="CQ8" s="182">
        <v>444</v>
      </c>
      <c r="CR8" s="182" t="s">
        <v>598</v>
      </c>
      <c r="CS8" s="182" t="s">
        <v>30</v>
      </c>
      <c r="CT8" s="182">
        <v>2</v>
      </c>
      <c r="CU8" s="182" t="s">
        <v>600</v>
      </c>
      <c r="CV8" s="182" t="s">
        <v>599</v>
      </c>
      <c r="CW8" s="179">
        <v>43523</v>
      </c>
      <c r="CX8" s="189" t="s">
        <v>1790</v>
      </c>
      <c r="CY8" s="186">
        <v>1800000</v>
      </c>
      <c r="CZ8" s="186" t="s">
        <v>1784</v>
      </c>
      <c r="DA8" s="186" t="s">
        <v>30</v>
      </c>
      <c r="DB8" s="186">
        <v>2</v>
      </c>
      <c r="DC8" s="186" t="s">
        <v>1791</v>
      </c>
      <c r="DD8" s="186" t="s">
        <v>1777</v>
      </c>
      <c r="DE8" s="192">
        <v>44711</v>
      </c>
      <c r="DF8" s="188" t="s">
        <v>1792</v>
      </c>
      <c r="DG8" s="178">
        <v>0</v>
      </c>
      <c r="DH8" s="182" t="s">
        <v>1784</v>
      </c>
      <c r="DI8" s="182" t="s">
        <v>30</v>
      </c>
      <c r="DJ8" s="182">
        <v>2</v>
      </c>
      <c r="DK8" s="182" t="s">
        <v>1791</v>
      </c>
      <c r="DL8" s="182" t="s">
        <v>1777</v>
      </c>
      <c r="DM8" s="179">
        <v>44711</v>
      </c>
      <c r="DN8" s="189" t="s">
        <v>1793</v>
      </c>
      <c r="DO8" s="186">
        <v>11200000</v>
      </c>
      <c r="DP8" s="189" t="s">
        <v>1784</v>
      </c>
      <c r="DQ8" s="189" t="s">
        <v>30</v>
      </c>
      <c r="DR8" s="189">
        <v>2</v>
      </c>
      <c r="DS8" s="189" t="s">
        <v>1791</v>
      </c>
      <c r="DT8" s="189" t="s">
        <v>1777</v>
      </c>
      <c r="DU8" s="190">
        <v>44711</v>
      </c>
      <c r="DV8" s="188" t="s">
        <v>1794</v>
      </c>
      <c r="DW8" s="178">
        <v>1692000</v>
      </c>
      <c r="DX8" s="182" t="s">
        <v>1784</v>
      </c>
      <c r="DY8" s="182" t="s">
        <v>30</v>
      </c>
      <c r="DZ8" s="182">
        <v>2</v>
      </c>
      <c r="EA8" s="182" t="s">
        <v>1791</v>
      </c>
      <c r="EB8" s="182" t="s">
        <v>1777</v>
      </c>
      <c r="EC8" s="179">
        <v>44711</v>
      </c>
      <c r="ED8" s="189" t="s">
        <v>1795</v>
      </c>
      <c r="EE8" s="186">
        <v>108000</v>
      </c>
      <c r="EF8" s="189" t="s">
        <v>1784</v>
      </c>
      <c r="EG8" s="189" t="s">
        <v>30</v>
      </c>
      <c r="EH8" s="189">
        <v>2</v>
      </c>
      <c r="EI8" s="189" t="s">
        <v>1791</v>
      </c>
      <c r="EJ8" s="189" t="s">
        <v>1777</v>
      </c>
      <c r="EK8" s="190">
        <v>44711</v>
      </c>
      <c r="EL8" s="188" t="s">
        <v>1796</v>
      </c>
      <c r="EM8" s="178">
        <v>0</v>
      </c>
      <c r="EN8" s="182" t="s">
        <v>1784</v>
      </c>
      <c r="EO8" s="182" t="s">
        <v>30</v>
      </c>
      <c r="EP8" s="182">
        <v>2</v>
      </c>
      <c r="EQ8" s="182" t="s">
        <v>1791</v>
      </c>
      <c r="ER8" s="182" t="s">
        <v>1777</v>
      </c>
      <c r="ES8" s="179">
        <v>44711</v>
      </c>
      <c r="ET8" s="189" t="s">
        <v>7116</v>
      </c>
      <c r="EU8" s="189">
        <v>144</v>
      </c>
      <c r="EV8" s="189" t="s">
        <v>7113</v>
      </c>
      <c r="EW8" s="189" t="s">
        <v>2172</v>
      </c>
      <c r="EX8" s="189">
        <v>2</v>
      </c>
      <c r="EY8" s="189" t="s">
        <v>7114</v>
      </c>
      <c r="EZ8" s="189" t="s">
        <v>1518</v>
      </c>
      <c r="FA8" s="190">
        <v>44953</v>
      </c>
      <c r="FB8" s="188" t="s">
        <v>1799</v>
      </c>
      <c r="FC8" s="182">
        <v>5</v>
      </c>
      <c r="FD8" s="182" t="s">
        <v>1784</v>
      </c>
      <c r="FE8" s="182" t="s">
        <v>74</v>
      </c>
      <c r="FF8" s="182">
        <v>1</v>
      </c>
      <c r="FG8" s="182" t="s">
        <v>1798</v>
      </c>
      <c r="FH8" s="182" t="s">
        <v>1797</v>
      </c>
      <c r="FI8" s="179">
        <v>44711</v>
      </c>
      <c r="FJ8" s="188" t="s">
        <v>602</v>
      </c>
      <c r="FK8" s="189" t="s">
        <v>14</v>
      </c>
      <c r="FL8" s="189">
        <v>0</v>
      </c>
      <c r="FM8" s="189" t="s">
        <v>30</v>
      </c>
      <c r="FN8" s="189">
        <v>2</v>
      </c>
      <c r="FO8" s="189">
        <v>0</v>
      </c>
      <c r="FP8" s="186">
        <v>0</v>
      </c>
      <c r="FQ8" s="187">
        <v>43523</v>
      </c>
      <c r="FR8" s="188" t="s">
        <v>603</v>
      </c>
      <c r="FS8" s="182" t="s">
        <v>14</v>
      </c>
      <c r="FT8" s="182">
        <v>0</v>
      </c>
      <c r="FU8" s="182" t="s">
        <v>30</v>
      </c>
      <c r="FV8" s="182">
        <v>2</v>
      </c>
      <c r="FW8" s="182">
        <v>0</v>
      </c>
      <c r="FX8" s="182">
        <v>0</v>
      </c>
      <c r="FY8" s="179">
        <v>43523</v>
      </c>
      <c r="FZ8" s="189" t="s">
        <v>3925</v>
      </c>
      <c r="GA8" s="189">
        <v>0</v>
      </c>
      <c r="GB8" s="189" t="s">
        <v>2962</v>
      </c>
      <c r="GC8" s="189" t="s">
        <v>30</v>
      </c>
      <c r="GD8" s="189">
        <v>2</v>
      </c>
      <c r="GE8" s="189" t="s">
        <v>14</v>
      </c>
      <c r="GF8" s="189" t="s">
        <v>14</v>
      </c>
      <c r="GG8" s="190">
        <v>44865</v>
      </c>
      <c r="GH8" s="188" t="s">
        <v>3931</v>
      </c>
      <c r="GI8" s="182">
        <v>1</v>
      </c>
      <c r="GJ8" s="182" t="s">
        <v>2962</v>
      </c>
      <c r="GK8" s="182" t="s">
        <v>30</v>
      </c>
      <c r="GL8" s="182">
        <v>2</v>
      </c>
      <c r="GM8" s="182" t="s">
        <v>14</v>
      </c>
      <c r="GN8" s="182" t="s">
        <v>14</v>
      </c>
      <c r="GO8" s="179">
        <v>44865</v>
      </c>
      <c r="GP8" s="189" t="s">
        <v>3926</v>
      </c>
      <c r="GQ8" s="189">
        <v>1</v>
      </c>
      <c r="GR8" s="189" t="s">
        <v>2962</v>
      </c>
      <c r="GS8" s="189" t="s">
        <v>30</v>
      </c>
      <c r="GT8" s="189">
        <v>2</v>
      </c>
      <c r="GU8" s="189" t="s">
        <v>14</v>
      </c>
      <c r="GV8" s="189" t="s">
        <v>14</v>
      </c>
      <c r="GW8" s="190">
        <v>44865</v>
      </c>
      <c r="GX8" s="188" t="s">
        <v>3932</v>
      </c>
      <c r="GY8" s="182">
        <v>0</v>
      </c>
      <c r="GZ8" s="182" t="s">
        <v>2962</v>
      </c>
      <c r="HA8" s="182" t="s">
        <v>30</v>
      </c>
      <c r="HB8" s="182">
        <v>2</v>
      </c>
      <c r="HC8" s="182" t="s">
        <v>14</v>
      </c>
      <c r="HD8" s="182" t="s">
        <v>14</v>
      </c>
      <c r="HE8" s="179">
        <v>44865</v>
      </c>
      <c r="HF8" s="189" t="s">
        <v>3924</v>
      </c>
      <c r="HG8" s="189">
        <v>0</v>
      </c>
      <c r="HH8" s="189" t="s">
        <v>2962</v>
      </c>
      <c r="HI8" s="189" t="s">
        <v>30</v>
      </c>
      <c r="HJ8" s="189">
        <v>2</v>
      </c>
      <c r="HK8" s="189" t="s">
        <v>14</v>
      </c>
      <c r="HL8" s="189" t="s">
        <v>14</v>
      </c>
      <c r="HM8" s="190">
        <v>44865</v>
      </c>
      <c r="HN8" s="188" t="s">
        <v>3930</v>
      </c>
      <c r="HO8" s="182">
        <v>1</v>
      </c>
      <c r="HP8" s="182" t="s">
        <v>2962</v>
      </c>
      <c r="HQ8" s="182" t="s">
        <v>30</v>
      </c>
      <c r="HR8" s="182">
        <v>2</v>
      </c>
      <c r="HS8" s="182" t="s">
        <v>14</v>
      </c>
      <c r="HT8" s="182" t="s">
        <v>14</v>
      </c>
      <c r="HU8" s="179">
        <v>44865</v>
      </c>
      <c r="HV8" s="189" t="s">
        <v>3927</v>
      </c>
      <c r="HW8" s="189">
        <v>0</v>
      </c>
      <c r="HX8" s="189" t="s">
        <v>2962</v>
      </c>
      <c r="HY8" s="189" t="s">
        <v>30</v>
      </c>
      <c r="HZ8" s="189">
        <v>2</v>
      </c>
      <c r="IA8" s="189" t="s">
        <v>14</v>
      </c>
      <c r="IB8" s="189" t="s">
        <v>14</v>
      </c>
      <c r="IC8" s="190">
        <v>44865</v>
      </c>
      <c r="ID8" s="188" t="s">
        <v>3929</v>
      </c>
      <c r="IE8" s="182">
        <v>0</v>
      </c>
      <c r="IF8" s="182" t="s">
        <v>2962</v>
      </c>
      <c r="IG8" s="182" t="s">
        <v>30</v>
      </c>
      <c r="IH8" s="182">
        <v>2</v>
      </c>
      <c r="II8" s="182" t="s">
        <v>14</v>
      </c>
      <c r="IJ8" s="182" t="s">
        <v>14</v>
      </c>
      <c r="IK8" s="179">
        <v>44865</v>
      </c>
      <c r="IL8" s="189" t="s">
        <v>3928</v>
      </c>
      <c r="IM8" s="189">
        <v>2</v>
      </c>
      <c r="IN8" s="189" t="s">
        <v>2962</v>
      </c>
      <c r="IO8" s="189" t="s">
        <v>30</v>
      </c>
      <c r="IP8" s="189">
        <v>2</v>
      </c>
      <c r="IQ8" s="189" t="s">
        <v>14</v>
      </c>
      <c r="IR8" s="189" t="s">
        <v>14</v>
      </c>
      <c r="IS8" s="190">
        <v>44865</v>
      </c>
    </row>
    <row r="9" spans="1:253" s="284" customFormat="1" ht="12.95" customHeight="1" x14ac:dyDescent="0.2">
      <c r="A9" s="284" t="s">
        <v>355</v>
      </c>
      <c r="B9" s="284" t="s">
        <v>8958</v>
      </c>
      <c r="C9" s="284" t="s">
        <v>356</v>
      </c>
      <c r="D9" s="284" t="s">
        <v>357</v>
      </c>
      <c r="E9" s="284" t="s">
        <v>8384</v>
      </c>
      <c r="F9" s="284" t="s">
        <v>2721</v>
      </c>
      <c r="G9" s="177">
        <v>21537000</v>
      </c>
      <c r="H9" s="178" t="s">
        <v>2718</v>
      </c>
      <c r="I9" s="178" t="s">
        <v>30</v>
      </c>
      <c r="J9" s="178">
        <v>2</v>
      </c>
      <c r="K9" s="178" t="s">
        <v>2720</v>
      </c>
      <c r="L9" s="178" t="s">
        <v>2719</v>
      </c>
      <c r="M9" s="179">
        <v>44816</v>
      </c>
      <c r="N9" s="188" t="s">
        <v>2725</v>
      </c>
      <c r="O9" s="180">
        <v>274000</v>
      </c>
      <c r="P9" s="180" t="s">
        <v>2722</v>
      </c>
      <c r="Q9" s="180" t="s">
        <v>30</v>
      </c>
      <c r="R9" s="180">
        <v>2</v>
      </c>
      <c r="S9" s="180" t="s">
        <v>2724</v>
      </c>
      <c r="T9" s="180" t="s">
        <v>2723</v>
      </c>
      <c r="U9" s="181">
        <v>44816</v>
      </c>
      <c r="V9" s="188" t="s">
        <v>2728</v>
      </c>
      <c r="W9" s="178">
        <v>21537000</v>
      </c>
      <c r="X9" s="178" t="s">
        <v>2726</v>
      </c>
      <c r="Y9" s="178" t="s">
        <v>30</v>
      </c>
      <c r="Z9" s="178">
        <v>2</v>
      </c>
      <c r="AA9" s="178" t="s">
        <v>2724</v>
      </c>
      <c r="AB9" s="178" t="s">
        <v>2727</v>
      </c>
      <c r="AC9" s="179">
        <v>44816</v>
      </c>
      <c r="AD9" s="188" t="s">
        <v>2730</v>
      </c>
      <c r="AE9" s="186">
        <v>3517000</v>
      </c>
      <c r="AF9" s="186" t="s">
        <v>2726</v>
      </c>
      <c r="AG9" s="186" t="s">
        <v>30</v>
      </c>
      <c r="AH9" s="186">
        <v>2</v>
      </c>
      <c r="AI9" s="186" t="s">
        <v>2729</v>
      </c>
      <c r="AJ9" s="186" t="s">
        <v>2727</v>
      </c>
      <c r="AK9" s="187">
        <v>44816</v>
      </c>
      <c r="AL9" s="188" t="s">
        <v>6098</v>
      </c>
      <c r="AM9" s="178">
        <v>1797000</v>
      </c>
      <c r="AN9" s="178" t="s">
        <v>5137</v>
      </c>
      <c r="AO9" s="178" t="s">
        <v>30</v>
      </c>
      <c r="AP9" s="178">
        <v>2</v>
      </c>
      <c r="AQ9" s="178" t="s">
        <v>6097</v>
      </c>
      <c r="AR9" s="178" t="s">
        <v>6096</v>
      </c>
      <c r="AS9" s="179">
        <v>44925</v>
      </c>
      <c r="AT9" s="189" t="s">
        <v>364</v>
      </c>
      <c r="AU9" s="186" t="s">
        <v>14</v>
      </c>
      <c r="AV9" s="186">
        <v>0</v>
      </c>
      <c r="AW9" s="186" t="s">
        <v>14</v>
      </c>
      <c r="AX9" s="186" t="s">
        <v>14</v>
      </c>
      <c r="AY9" s="186">
        <v>0</v>
      </c>
      <c r="AZ9" s="186">
        <v>0</v>
      </c>
      <c r="BA9" s="187">
        <v>43511</v>
      </c>
      <c r="BB9" s="188" t="s">
        <v>363</v>
      </c>
      <c r="BC9" s="178" t="s">
        <v>14</v>
      </c>
      <c r="BD9" s="178">
        <v>0</v>
      </c>
      <c r="BE9" s="178" t="s">
        <v>14</v>
      </c>
      <c r="BF9" s="178" t="s">
        <v>14</v>
      </c>
      <c r="BG9" s="178">
        <v>0</v>
      </c>
      <c r="BH9" s="178">
        <v>0</v>
      </c>
      <c r="BI9" s="179">
        <v>43511</v>
      </c>
      <c r="BJ9" s="189" t="s">
        <v>6101</v>
      </c>
      <c r="BK9" s="189">
        <v>1774</v>
      </c>
      <c r="BL9" s="189" t="s">
        <v>6099</v>
      </c>
      <c r="BM9" s="189" t="s">
        <v>2172</v>
      </c>
      <c r="BN9" s="189">
        <v>2</v>
      </c>
      <c r="BO9" s="189" t="s">
        <v>6100</v>
      </c>
      <c r="BP9" s="186" t="s">
        <v>1518</v>
      </c>
      <c r="BQ9" s="190">
        <v>44925</v>
      </c>
      <c r="BR9" s="188" t="s">
        <v>358</v>
      </c>
      <c r="BS9" s="182" t="s">
        <v>14</v>
      </c>
      <c r="BT9" s="182">
        <v>0</v>
      </c>
      <c r="BU9" s="182" t="s">
        <v>14</v>
      </c>
      <c r="BV9" s="182" t="s">
        <v>14</v>
      </c>
      <c r="BW9" s="182">
        <v>0</v>
      </c>
      <c r="BX9" s="182">
        <v>0</v>
      </c>
      <c r="BY9" s="179">
        <v>43511</v>
      </c>
      <c r="BZ9" s="189" t="s">
        <v>359</v>
      </c>
      <c r="CA9" s="189" t="s">
        <v>14</v>
      </c>
      <c r="CB9" s="189">
        <v>0</v>
      </c>
      <c r="CC9" s="189" t="s">
        <v>14</v>
      </c>
      <c r="CD9" s="189" t="s">
        <v>14</v>
      </c>
      <c r="CE9" s="189">
        <v>0</v>
      </c>
      <c r="CF9" s="189">
        <v>0</v>
      </c>
      <c r="CG9" s="190">
        <v>43511</v>
      </c>
      <c r="CH9" s="188" t="s">
        <v>9528</v>
      </c>
      <c r="CI9" s="189" t="e">
        <v>#N/A</v>
      </c>
      <c r="CJ9" s="189" t="e">
        <v>#N/A</v>
      </c>
      <c r="CK9" s="189" t="e">
        <v>#N/A</v>
      </c>
      <c r="CL9" s="189" t="e">
        <v>#N/A</v>
      </c>
      <c r="CM9" s="189" t="e">
        <v>#N/A</v>
      </c>
      <c r="CN9" s="189" t="e">
        <v>#N/A</v>
      </c>
      <c r="CO9" s="191" t="e">
        <v>#N/A</v>
      </c>
      <c r="CP9" s="189" t="s">
        <v>362</v>
      </c>
      <c r="CQ9" s="182" t="s">
        <v>14</v>
      </c>
      <c r="CR9" s="182">
        <v>0</v>
      </c>
      <c r="CS9" s="182" t="s">
        <v>30</v>
      </c>
      <c r="CT9" s="182">
        <v>2</v>
      </c>
      <c r="CU9" s="182">
        <v>0</v>
      </c>
      <c r="CV9" s="182">
        <v>0</v>
      </c>
      <c r="CW9" s="179">
        <v>43511</v>
      </c>
      <c r="CX9" s="189" t="s">
        <v>2731</v>
      </c>
      <c r="CY9" s="186">
        <v>3517000</v>
      </c>
      <c r="CZ9" s="186" t="s">
        <v>2726</v>
      </c>
      <c r="DA9" s="186" t="s">
        <v>30</v>
      </c>
      <c r="DB9" s="186">
        <v>2</v>
      </c>
      <c r="DC9" s="186" t="s">
        <v>2069</v>
      </c>
      <c r="DD9" s="186" t="s">
        <v>2727</v>
      </c>
      <c r="DE9" s="192">
        <v>44816</v>
      </c>
      <c r="DF9" s="188" t="s">
        <v>2732</v>
      </c>
      <c r="DG9" s="178">
        <v>18020000</v>
      </c>
      <c r="DH9" s="182" t="s">
        <v>2726</v>
      </c>
      <c r="DI9" s="182" t="s">
        <v>30</v>
      </c>
      <c r="DJ9" s="182">
        <v>2</v>
      </c>
      <c r="DK9" s="182" t="s">
        <v>2069</v>
      </c>
      <c r="DL9" s="182" t="s">
        <v>2727</v>
      </c>
      <c r="DM9" s="179">
        <v>44816</v>
      </c>
      <c r="DN9" s="189" t="s">
        <v>2733</v>
      </c>
      <c r="DO9" s="186">
        <v>0</v>
      </c>
      <c r="DP9" s="189" t="s">
        <v>2726</v>
      </c>
      <c r="DQ9" s="189" t="s">
        <v>30</v>
      </c>
      <c r="DR9" s="189">
        <v>2</v>
      </c>
      <c r="DS9" s="189" t="s">
        <v>2069</v>
      </c>
      <c r="DT9" s="189" t="s">
        <v>2727</v>
      </c>
      <c r="DU9" s="190">
        <v>44816</v>
      </c>
      <c r="DV9" s="188" t="s">
        <v>2734</v>
      </c>
      <c r="DW9" s="178">
        <v>2837000</v>
      </c>
      <c r="DX9" s="182" t="s">
        <v>2726</v>
      </c>
      <c r="DY9" s="182" t="s">
        <v>30</v>
      </c>
      <c r="DZ9" s="182">
        <v>2</v>
      </c>
      <c r="EA9" s="182" t="s">
        <v>2069</v>
      </c>
      <c r="EB9" s="182" t="s">
        <v>2727</v>
      </c>
      <c r="EC9" s="179">
        <v>44816</v>
      </c>
      <c r="ED9" s="189" t="s">
        <v>2735</v>
      </c>
      <c r="EE9" s="186">
        <v>680000</v>
      </c>
      <c r="EF9" s="189" t="s">
        <v>2726</v>
      </c>
      <c r="EG9" s="189" t="s">
        <v>30</v>
      </c>
      <c r="EH9" s="189">
        <v>2</v>
      </c>
      <c r="EI9" s="189" t="s">
        <v>2069</v>
      </c>
      <c r="EJ9" s="189" t="s">
        <v>2727</v>
      </c>
      <c r="EK9" s="190">
        <v>44816</v>
      </c>
      <c r="EL9" s="188" t="s">
        <v>2736</v>
      </c>
      <c r="EM9" s="178">
        <v>0</v>
      </c>
      <c r="EN9" s="182" t="s">
        <v>2726</v>
      </c>
      <c r="EO9" s="182" t="s">
        <v>30</v>
      </c>
      <c r="EP9" s="182">
        <v>2</v>
      </c>
      <c r="EQ9" s="182" t="s">
        <v>2069</v>
      </c>
      <c r="ER9" s="182" t="s">
        <v>2727</v>
      </c>
      <c r="ES9" s="179">
        <v>44816</v>
      </c>
      <c r="ET9" s="189" t="s">
        <v>1386</v>
      </c>
      <c r="EU9" s="189">
        <v>566</v>
      </c>
      <c r="EV9" s="189" t="s">
        <v>1383</v>
      </c>
      <c r="EW9" s="189" t="s">
        <v>30</v>
      </c>
      <c r="EX9" s="189">
        <v>2</v>
      </c>
      <c r="EY9" s="189" t="s">
        <v>1385</v>
      </c>
      <c r="EZ9" s="189" t="s">
        <v>1384</v>
      </c>
      <c r="FA9" s="190">
        <v>44278</v>
      </c>
      <c r="FB9" s="188" t="s">
        <v>361</v>
      </c>
      <c r="FC9" s="182">
        <v>4</v>
      </c>
      <c r="FD9" s="182">
        <v>0</v>
      </c>
      <c r="FE9" s="182" t="s">
        <v>30</v>
      </c>
      <c r="FF9" s="182">
        <v>2</v>
      </c>
      <c r="FG9" s="182" t="s">
        <v>360</v>
      </c>
      <c r="FH9" s="182">
        <v>0</v>
      </c>
      <c r="FI9" s="179">
        <v>43511</v>
      </c>
      <c r="FJ9" s="188" t="s">
        <v>1121</v>
      </c>
      <c r="FK9" s="189" t="s">
        <v>14</v>
      </c>
      <c r="FL9" s="189" t="s">
        <v>14</v>
      </c>
      <c r="FM9" s="189" t="s">
        <v>14</v>
      </c>
      <c r="FN9" s="189" t="s">
        <v>14</v>
      </c>
      <c r="FO9" s="189" t="s">
        <v>1120</v>
      </c>
      <c r="FP9" s="186" t="s">
        <v>14</v>
      </c>
      <c r="FQ9" s="187">
        <v>44001</v>
      </c>
      <c r="FR9" s="188" t="s">
        <v>1122</v>
      </c>
      <c r="FS9" s="182" t="s">
        <v>14</v>
      </c>
      <c r="FT9" s="182" t="s">
        <v>14</v>
      </c>
      <c r="FU9" s="182" t="s">
        <v>14</v>
      </c>
      <c r="FV9" s="182" t="s">
        <v>14</v>
      </c>
      <c r="FW9" s="182" t="s">
        <v>1120</v>
      </c>
      <c r="FX9" s="182" t="s">
        <v>14</v>
      </c>
      <c r="FY9" s="179">
        <v>44001</v>
      </c>
      <c r="FZ9" s="189" t="s">
        <v>3364</v>
      </c>
      <c r="GA9" s="189">
        <v>1</v>
      </c>
      <c r="GB9" s="189" t="s">
        <v>2962</v>
      </c>
      <c r="GC9" s="189" t="s">
        <v>30</v>
      </c>
      <c r="GD9" s="189">
        <v>2</v>
      </c>
      <c r="GE9" s="189" t="s">
        <v>14</v>
      </c>
      <c r="GF9" s="189" t="s">
        <v>14</v>
      </c>
      <c r="GG9" s="190">
        <v>44863</v>
      </c>
      <c r="GH9" s="188" t="s">
        <v>3370</v>
      </c>
      <c r="GI9" s="182">
        <v>3</v>
      </c>
      <c r="GJ9" s="182" t="s">
        <v>2962</v>
      </c>
      <c r="GK9" s="182" t="s">
        <v>30</v>
      </c>
      <c r="GL9" s="182">
        <v>2</v>
      </c>
      <c r="GM9" s="182" t="s">
        <v>14</v>
      </c>
      <c r="GN9" s="182" t="s">
        <v>14</v>
      </c>
      <c r="GO9" s="179">
        <v>44863</v>
      </c>
      <c r="GP9" s="189" t="s">
        <v>3365</v>
      </c>
      <c r="GQ9" s="189">
        <v>3</v>
      </c>
      <c r="GR9" s="189" t="s">
        <v>2962</v>
      </c>
      <c r="GS9" s="189" t="s">
        <v>30</v>
      </c>
      <c r="GT9" s="189">
        <v>2</v>
      </c>
      <c r="GU9" s="189" t="s">
        <v>14</v>
      </c>
      <c r="GV9" s="189" t="s">
        <v>14</v>
      </c>
      <c r="GW9" s="190">
        <v>44863</v>
      </c>
      <c r="GX9" s="188" t="s">
        <v>3371</v>
      </c>
      <c r="GY9" s="182">
        <v>2</v>
      </c>
      <c r="GZ9" s="182" t="s">
        <v>2962</v>
      </c>
      <c r="HA9" s="182" t="s">
        <v>30</v>
      </c>
      <c r="HB9" s="182">
        <v>2</v>
      </c>
      <c r="HC9" s="182" t="s">
        <v>14</v>
      </c>
      <c r="HD9" s="182" t="s">
        <v>14</v>
      </c>
      <c r="HE9" s="179">
        <v>44863</v>
      </c>
      <c r="HF9" s="189" t="s">
        <v>3363</v>
      </c>
      <c r="HG9" s="189">
        <v>2</v>
      </c>
      <c r="HH9" s="189" t="s">
        <v>2962</v>
      </c>
      <c r="HI9" s="189" t="s">
        <v>30</v>
      </c>
      <c r="HJ9" s="189">
        <v>2</v>
      </c>
      <c r="HK9" s="189" t="s">
        <v>14</v>
      </c>
      <c r="HL9" s="189" t="s">
        <v>14</v>
      </c>
      <c r="HM9" s="190">
        <v>44863</v>
      </c>
      <c r="HN9" s="188" t="s">
        <v>3369</v>
      </c>
      <c r="HO9" s="182">
        <v>2</v>
      </c>
      <c r="HP9" s="182" t="s">
        <v>2962</v>
      </c>
      <c r="HQ9" s="182" t="s">
        <v>30</v>
      </c>
      <c r="HR9" s="182">
        <v>2</v>
      </c>
      <c r="HS9" s="182" t="s">
        <v>14</v>
      </c>
      <c r="HT9" s="182" t="s">
        <v>14</v>
      </c>
      <c r="HU9" s="179">
        <v>44863</v>
      </c>
      <c r="HV9" s="189" t="s">
        <v>3366</v>
      </c>
      <c r="HW9" s="189">
        <v>3</v>
      </c>
      <c r="HX9" s="189" t="s">
        <v>2962</v>
      </c>
      <c r="HY9" s="189" t="s">
        <v>30</v>
      </c>
      <c r="HZ9" s="189">
        <v>2</v>
      </c>
      <c r="IA9" s="189" t="s">
        <v>14</v>
      </c>
      <c r="IB9" s="189" t="s">
        <v>14</v>
      </c>
      <c r="IC9" s="190">
        <v>44863</v>
      </c>
      <c r="ID9" s="188" t="s">
        <v>3368</v>
      </c>
      <c r="IE9" s="182">
        <v>1</v>
      </c>
      <c r="IF9" s="182" t="s">
        <v>2962</v>
      </c>
      <c r="IG9" s="182" t="s">
        <v>30</v>
      </c>
      <c r="IH9" s="182">
        <v>2</v>
      </c>
      <c r="II9" s="182" t="s">
        <v>14</v>
      </c>
      <c r="IJ9" s="182" t="s">
        <v>14</v>
      </c>
      <c r="IK9" s="179">
        <v>44863</v>
      </c>
      <c r="IL9" s="189" t="s">
        <v>3367</v>
      </c>
      <c r="IM9" s="189">
        <v>3</v>
      </c>
      <c r="IN9" s="189" t="s">
        <v>2962</v>
      </c>
      <c r="IO9" s="189" t="s">
        <v>30</v>
      </c>
      <c r="IP9" s="189">
        <v>2</v>
      </c>
      <c r="IQ9" s="189" t="s">
        <v>14</v>
      </c>
      <c r="IR9" s="189" t="s">
        <v>14</v>
      </c>
      <c r="IS9" s="190">
        <v>44863</v>
      </c>
    </row>
    <row r="10" spans="1:253" s="284" customFormat="1" ht="12.95" customHeight="1" x14ac:dyDescent="0.2">
      <c r="A10" s="284" t="s">
        <v>118</v>
      </c>
      <c r="B10" s="284" t="s">
        <v>8961</v>
      </c>
      <c r="C10" s="284" t="s">
        <v>119</v>
      </c>
      <c r="D10" s="284" t="s">
        <v>120</v>
      </c>
      <c r="E10" s="284" t="s">
        <v>8385</v>
      </c>
      <c r="F10" s="284" t="s">
        <v>2015</v>
      </c>
      <c r="G10" s="177">
        <v>171684000</v>
      </c>
      <c r="H10" s="178" t="s">
        <v>2012</v>
      </c>
      <c r="I10" s="178" t="s">
        <v>74</v>
      </c>
      <c r="J10" s="178">
        <v>1</v>
      </c>
      <c r="K10" s="178" t="s">
        <v>2014</v>
      </c>
      <c r="L10" s="178" t="s">
        <v>2013</v>
      </c>
      <c r="M10" s="179">
        <v>44741</v>
      </c>
      <c r="N10" s="188" t="s">
        <v>1728</v>
      </c>
      <c r="O10" s="180">
        <v>730.46</v>
      </c>
      <c r="P10" s="180" t="s">
        <v>1726</v>
      </c>
      <c r="Q10" s="180" t="s">
        <v>74</v>
      </c>
      <c r="R10" s="180">
        <v>1</v>
      </c>
      <c r="S10" s="180" t="s">
        <v>1727</v>
      </c>
      <c r="T10" s="180">
        <v>0</v>
      </c>
      <c r="U10" s="181">
        <v>44683</v>
      </c>
      <c r="V10" s="188" t="s">
        <v>7328</v>
      </c>
      <c r="W10" s="178">
        <v>1493000</v>
      </c>
      <c r="X10" s="178" t="s">
        <v>7325</v>
      </c>
      <c r="Y10" s="178" t="s">
        <v>2172</v>
      </c>
      <c r="Z10" s="178">
        <v>2</v>
      </c>
      <c r="AA10" s="178" t="s">
        <v>7327</v>
      </c>
      <c r="AB10" s="178" t="s">
        <v>7326</v>
      </c>
      <c r="AC10" s="179">
        <v>44955</v>
      </c>
      <c r="AD10" s="188" t="s">
        <v>7330</v>
      </c>
      <c r="AE10" s="186">
        <v>1493000</v>
      </c>
      <c r="AF10" s="186" t="s">
        <v>7325</v>
      </c>
      <c r="AG10" s="186" t="s">
        <v>2172</v>
      </c>
      <c r="AH10" s="186">
        <v>2</v>
      </c>
      <c r="AI10" s="186" t="s">
        <v>7329</v>
      </c>
      <c r="AJ10" s="186" t="s">
        <v>7326</v>
      </c>
      <c r="AK10" s="187">
        <v>44955</v>
      </c>
      <c r="AL10" s="188" t="s">
        <v>7333</v>
      </c>
      <c r="AM10" s="178">
        <v>952000</v>
      </c>
      <c r="AN10" s="178" t="s">
        <v>6358</v>
      </c>
      <c r="AO10" s="178" t="s">
        <v>74</v>
      </c>
      <c r="AP10" s="178">
        <v>1</v>
      </c>
      <c r="AQ10" s="178" t="s">
        <v>7332</v>
      </c>
      <c r="AR10" s="178" t="s">
        <v>7331</v>
      </c>
      <c r="AS10" s="179">
        <v>44955</v>
      </c>
      <c r="AT10" s="189" t="s">
        <v>1729</v>
      </c>
      <c r="AU10" s="186">
        <v>0</v>
      </c>
      <c r="AV10" s="186" t="s">
        <v>14</v>
      </c>
      <c r="AW10" s="186" t="s">
        <v>19</v>
      </c>
      <c r="AX10" s="186">
        <v>3</v>
      </c>
      <c r="AY10" s="186" t="s">
        <v>15</v>
      </c>
      <c r="AZ10" s="186" t="s">
        <v>14</v>
      </c>
      <c r="BA10" s="187">
        <v>44683</v>
      </c>
      <c r="BB10" s="188" t="s">
        <v>1419</v>
      </c>
      <c r="BC10" s="178">
        <v>0</v>
      </c>
      <c r="BD10" s="178" t="s">
        <v>14</v>
      </c>
      <c r="BE10" s="178" t="s">
        <v>14</v>
      </c>
      <c r="BF10" s="178" t="s">
        <v>14</v>
      </c>
      <c r="BG10" s="178" t="s">
        <v>14</v>
      </c>
      <c r="BH10" s="178" t="s">
        <v>14</v>
      </c>
      <c r="BI10" s="179">
        <v>44334</v>
      </c>
      <c r="BJ10" s="189" t="s">
        <v>7336</v>
      </c>
      <c r="BK10" s="189">
        <v>20</v>
      </c>
      <c r="BL10" s="189" t="s">
        <v>7334</v>
      </c>
      <c r="BM10" s="189" t="s">
        <v>2172</v>
      </c>
      <c r="BN10" s="189">
        <v>2</v>
      </c>
      <c r="BO10" s="189" t="s">
        <v>7335</v>
      </c>
      <c r="BP10" s="186" t="s">
        <v>1199</v>
      </c>
      <c r="BQ10" s="190">
        <v>44955</v>
      </c>
      <c r="BR10" s="188" t="s">
        <v>755</v>
      </c>
      <c r="BS10" s="182" t="s">
        <v>14</v>
      </c>
      <c r="BT10" s="182" t="s">
        <v>14</v>
      </c>
      <c r="BU10" s="182" t="s">
        <v>14</v>
      </c>
      <c r="BV10" s="182" t="s">
        <v>14</v>
      </c>
      <c r="BW10" s="182" t="s">
        <v>14</v>
      </c>
      <c r="BX10" s="182" t="s">
        <v>14</v>
      </c>
      <c r="BY10" s="179">
        <v>43608</v>
      </c>
      <c r="BZ10" s="189" t="s">
        <v>756</v>
      </c>
      <c r="CA10" s="189" t="s">
        <v>14</v>
      </c>
      <c r="CB10" s="189" t="s">
        <v>14</v>
      </c>
      <c r="CC10" s="189" t="s">
        <v>14</v>
      </c>
      <c r="CD10" s="189" t="s">
        <v>14</v>
      </c>
      <c r="CE10" s="189" t="s">
        <v>14</v>
      </c>
      <c r="CF10" s="189" t="s">
        <v>14</v>
      </c>
      <c r="CG10" s="190">
        <v>43608</v>
      </c>
      <c r="CH10" s="188" t="s">
        <v>9529</v>
      </c>
      <c r="CI10" s="189" t="e">
        <v>#N/A</v>
      </c>
      <c r="CJ10" s="189" t="e">
        <v>#N/A</v>
      </c>
      <c r="CK10" s="189" t="e">
        <v>#N/A</v>
      </c>
      <c r="CL10" s="189" t="e">
        <v>#N/A</v>
      </c>
      <c r="CM10" s="189" t="e">
        <v>#N/A</v>
      </c>
      <c r="CN10" s="189" t="e">
        <v>#N/A</v>
      </c>
      <c r="CO10" s="191" t="e">
        <v>#N/A</v>
      </c>
      <c r="CP10" s="189" t="s">
        <v>969</v>
      </c>
      <c r="CQ10" s="182" t="s">
        <v>14</v>
      </c>
      <c r="CR10" s="182" t="s">
        <v>14</v>
      </c>
      <c r="CS10" s="182" t="s">
        <v>14</v>
      </c>
      <c r="CT10" s="182" t="s">
        <v>14</v>
      </c>
      <c r="CU10" s="182" t="s">
        <v>14</v>
      </c>
      <c r="CV10" s="182" t="s">
        <v>14</v>
      </c>
      <c r="CW10" s="179">
        <v>43860</v>
      </c>
      <c r="CX10" s="189" t="s">
        <v>7340</v>
      </c>
      <c r="CY10" s="186">
        <v>1493000</v>
      </c>
      <c r="CZ10" s="186" t="s">
        <v>7325</v>
      </c>
      <c r="DA10" s="186" t="s">
        <v>2172</v>
      </c>
      <c r="DB10" s="186">
        <v>2</v>
      </c>
      <c r="DC10" s="186" t="s">
        <v>7341</v>
      </c>
      <c r="DD10" s="186" t="s">
        <v>7326</v>
      </c>
      <c r="DE10" s="192">
        <v>44955</v>
      </c>
      <c r="DF10" s="188" t="s">
        <v>2088</v>
      </c>
      <c r="DG10" s="178">
        <v>0</v>
      </c>
      <c r="DH10" s="182" t="s">
        <v>2085</v>
      </c>
      <c r="DI10" s="182" t="s">
        <v>30</v>
      </c>
      <c r="DJ10" s="182">
        <v>2</v>
      </c>
      <c r="DK10" s="182" t="s">
        <v>2087</v>
      </c>
      <c r="DL10" s="182" t="s">
        <v>2086</v>
      </c>
      <c r="DM10" s="179">
        <v>44748</v>
      </c>
      <c r="DN10" s="189" t="s">
        <v>2089</v>
      </c>
      <c r="DO10" s="186">
        <v>0</v>
      </c>
      <c r="DP10" s="189" t="s">
        <v>2085</v>
      </c>
      <c r="DQ10" s="189" t="s">
        <v>30</v>
      </c>
      <c r="DR10" s="189">
        <v>2</v>
      </c>
      <c r="DS10" s="189" t="s">
        <v>2087</v>
      </c>
      <c r="DT10" s="189" t="s">
        <v>2086</v>
      </c>
      <c r="DU10" s="190">
        <v>44748</v>
      </c>
      <c r="DV10" s="188" t="s">
        <v>7342</v>
      </c>
      <c r="DW10" s="178">
        <v>1493000</v>
      </c>
      <c r="DX10" s="182" t="s">
        <v>7325</v>
      </c>
      <c r="DY10" s="182" t="s">
        <v>2172</v>
      </c>
      <c r="DZ10" s="182">
        <v>2</v>
      </c>
      <c r="EA10" s="182" t="s">
        <v>7341</v>
      </c>
      <c r="EB10" s="182" t="s">
        <v>7326</v>
      </c>
      <c r="EC10" s="179">
        <v>44955</v>
      </c>
      <c r="ED10" s="189" t="s">
        <v>2090</v>
      </c>
      <c r="EE10" s="186">
        <v>0</v>
      </c>
      <c r="EF10" s="189" t="s">
        <v>2085</v>
      </c>
      <c r="EG10" s="189" t="s">
        <v>30</v>
      </c>
      <c r="EH10" s="189">
        <v>2</v>
      </c>
      <c r="EI10" s="189" t="s">
        <v>2087</v>
      </c>
      <c r="EJ10" s="189" t="s">
        <v>2086</v>
      </c>
      <c r="EK10" s="190">
        <v>44748</v>
      </c>
      <c r="EL10" s="188" t="s">
        <v>2091</v>
      </c>
      <c r="EM10" s="178">
        <v>0</v>
      </c>
      <c r="EN10" s="182" t="s">
        <v>2085</v>
      </c>
      <c r="EO10" s="182" t="s">
        <v>30</v>
      </c>
      <c r="EP10" s="182">
        <v>2</v>
      </c>
      <c r="EQ10" s="182" t="s">
        <v>2087</v>
      </c>
      <c r="ER10" s="182" t="s">
        <v>2086</v>
      </c>
      <c r="ES10" s="179">
        <v>44748</v>
      </c>
      <c r="ET10" s="189" t="s">
        <v>7339</v>
      </c>
      <c r="EU10" s="189">
        <v>20</v>
      </c>
      <c r="EV10" s="189" t="s">
        <v>7334</v>
      </c>
      <c r="EW10" s="189" t="s">
        <v>2172</v>
      </c>
      <c r="EX10" s="189">
        <v>2</v>
      </c>
      <c r="EY10" s="189" t="s">
        <v>7338</v>
      </c>
      <c r="EZ10" s="189" t="s">
        <v>7337</v>
      </c>
      <c r="FA10" s="190">
        <v>44955</v>
      </c>
      <c r="FB10" s="188" t="s">
        <v>1014</v>
      </c>
      <c r="FC10" s="182">
        <v>3</v>
      </c>
      <c r="FD10" s="182" t="s">
        <v>1011</v>
      </c>
      <c r="FE10" s="182" t="s">
        <v>74</v>
      </c>
      <c r="FF10" s="182">
        <v>1</v>
      </c>
      <c r="FG10" s="182" t="s">
        <v>1013</v>
      </c>
      <c r="FH10" s="182" t="s">
        <v>1012</v>
      </c>
      <c r="FI10" s="179">
        <v>43920</v>
      </c>
      <c r="FJ10" s="188" t="s">
        <v>122</v>
      </c>
      <c r="FK10" s="189">
        <v>0</v>
      </c>
      <c r="FL10" s="189">
        <v>0</v>
      </c>
      <c r="FM10" s="189" t="s">
        <v>30</v>
      </c>
      <c r="FN10" s="189">
        <v>2</v>
      </c>
      <c r="FO10" s="189" t="s">
        <v>121</v>
      </c>
      <c r="FP10" s="186">
        <v>0</v>
      </c>
      <c r="FQ10" s="187">
        <v>43503</v>
      </c>
      <c r="FR10" s="188" t="s">
        <v>124</v>
      </c>
      <c r="FS10" s="182">
        <v>0</v>
      </c>
      <c r="FT10" s="182" t="s">
        <v>123</v>
      </c>
      <c r="FU10" s="182" t="s">
        <v>30</v>
      </c>
      <c r="FV10" s="182">
        <v>2</v>
      </c>
      <c r="FW10" s="182" t="s">
        <v>121</v>
      </c>
      <c r="FX10" s="182">
        <v>0</v>
      </c>
      <c r="FY10" s="179">
        <v>43503</v>
      </c>
      <c r="FZ10" s="189" t="s">
        <v>3934</v>
      </c>
      <c r="GA10" s="189">
        <v>2</v>
      </c>
      <c r="GB10" s="189" t="s">
        <v>2962</v>
      </c>
      <c r="GC10" s="189" t="s">
        <v>30</v>
      </c>
      <c r="GD10" s="189">
        <v>2</v>
      </c>
      <c r="GE10" s="189" t="s">
        <v>14</v>
      </c>
      <c r="GF10" s="189" t="s">
        <v>14</v>
      </c>
      <c r="GG10" s="190">
        <v>44865</v>
      </c>
      <c r="GH10" s="188" t="s">
        <v>3940</v>
      </c>
      <c r="GI10" s="182">
        <v>1</v>
      </c>
      <c r="GJ10" s="182" t="s">
        <v>2962</v>
      </c>
      <c r="GK10" s="182" t="s">
        <v>30</v>
      </c>
      <c r="GL10" s="182">
        <v>2</v>
      </c>
      <c r="GM10" s="182" t="s">
        <v>14</v>
      </c>
      <c r="GN10" s="182" t="s">
        <v>14</v>
      </c>
      <c r="GO10" s="179">
        <v>44865</v>
      </c>
      <c r="GP10" s="189" t="s">
        <v>3935</v>
      </c>
      <c r="GQ10" s="189">
        <v>1</v>
      </c>
      <c r="GR10" s="189" t="s">
        <v>2962</v>
      </c>
      <c r="GS10" s="189" t="s">
        <v>30</v>
      </c>
      <c r="GT10" s="189">
        <v>2</v>
      </c>
      <c r="GU10" s="189" t="s">
        <v>14</v>
      </c>
      <c r="GV10" s="189" t="s">
        <v>14</v>
      </c>
      <c r="GW10" s="190">
        <v>44865</v>
      </c>
      <c r="GX10" s="188" t="s">
        <v>3941</v>
      </c>
      <c r="GY10" s="182">
        <v>0</v>
      </c>
      <c r="GZ10" s="182" t="s">
        <v>2962</v>
      </c>
      <c r="HA10" s="182" t="s">
        <v>30</v>
      </c>
      <c r="HB10" s="182">
        <v>2</v>
      </c>
      <c r="HC10" s="182" t="s">
        <v>14</v>
      </c>
      <c r="HD10" s="182" t="s">
        <v>14</v>
      </c>
      <c r="HE10" s="179">
        <v>44865</v>
      </c>
      <c r="HF10" s="189" t="s">
        <v>3933</v>
      </c>
      <c r="HG10" s="189">
        <v>1</v>
      </c>
      <c r="HH10" s="189" t="s">
        <v>2962</v>
      </c>
      <c r="HI10" s="189" t="s">
        <v>30</v>
      </c>
      <c r="HJ10" s="189">
        <v>2</v>
      </c>
      <c r="HK10" s="189" t="s">
        <v>14</v>
      </c>
      <c r="HL10" s="189" t="s">
        <v>14</v>
      </c>
      <c r="HM10" s="190">
        <v>44865</v>
      </c>
      <c r="HN10" s="188" t="s">
        <v>3939</v>
      </c>
      <c r="HO10" s="182">
        <v>2</v>
      </c>
      <c r="HP10" s="182" t="s">
        <v>2962</v>
      </c>
      <c r="HQ10" s="182" t="s">
        <v>30</v>
      </c>
      <c r="HR10" s="182">
        <v>2</v>
      </c>
      <c r="HS10" s="182" t="s">
        <v>14</v>
      </c>
      <c r="HT10" s="182" t="s">
        <v>14</v>
      </c>
      <c r="HU10" s="179">
        <v>44865</v>
      </c>
      <c r="HV10" s="189" t="s">
        <v>3936</v>
      </c>
      <c r="HW10" s="189">
        <v>0</v>
      </c>
      <c r="HX10" s="189" t="s">
        <v>2962</v>
      </c>
      <c r="HY10" s="189" t="s">
        <v>30</v>
      </c>
      <c r="HZ10" s="189">
        <v>2</v>
      </c>
      <c r="IA10" s="189" t="s">
        <v>14</v>
      </c>
      <c r="IB10" s="189" t="s">
        <v>14</v>
      </c>
      <c r="IC10" s="190">
        <v>44865</v>
      </c>
      <c r="ID10" s="188" t="s">
        <v>3938</v>
      </c>
      <c r="IE10" s="182">
        <v>0</v>
      </c>
      <c r="IF10" s="182" t="s">
        <v>2962</v>
      </c>
      <c r="IG10" s="182" t="s">
        <v>30</v>
      </c>
      <c r="IH10" s="182">
        <v>2</v>
      </c>
      <c r="II10" s="182" t="s">
        <v>14</v>
      </c>
      <c r="IJ10" s="182" t="s">
        <v>14</v>
      </c>
      <c r="IK10" s="179">
        <v>44865</v>
      </c>
      <c r="IL10" s="189" t="s">
        <v>3937</v>
      </c>
      <c r="IM10" s="189">
        <v>1</v>
      </c>
      <c r="IN10" s="189" t="s">
        <v>2962</v>
      </c>
      <c r="IO10" s="189" t="s">
        <v>30</v>
      </c>
      <c r="IP10" s="189">
        <v>2</v>
      </c>
      <c r="IQ10" s="189" t="s">
        <v>14</v>
      </c>
      <c r="IR10" s="189" t="s">
        <v>14</v>
      </c>
      <c r="IS10" s="190">
        <v>44865</v>
      </c>
    </row>
    <row r="11" spans="1:253" s="284" customFormat="1" ht="12.95" customHeight="1" x14ac:dyDescent="0.2">
      <c r="A11" s="284" t="s">
        <v>3372</v>
      </c>
      <c r="B11" s="284" t="s">
        <v>8968</v>
      </c>
      <c r="C11" s="284" t="s">
        <v>3373</v>
      </c>
      <c r="D11" s="284" t="s">
        <v>2033</v>
      </c>
      <c r="E11" s="284" t="s">
        <v>8400</v>
      </c>
      <c r="F11" s="284" t="s">
        <v>7871</v>
      </c>
      <c r="G11" s="177">
        <v>212386000</v>
      </c>
      <c r="H11" s="178" t="s">
        <v>5441</v>
      </c>
      <c r="I11" s="178" t="s">
        <v>30</v>
      </c>
      <c r="J11" s="178">
        <v>2</v>
      </c>
      <c r="K11" s="178" t="s">
        <v>7870</v>
      </c>
      <c r="L11" s="178" t="s">
        <v>7869</v>
      </c>
      <c r="M11" s="179">
        <v>44957</v>
      </c>
      <c r="N11" s="188" t="s">
        <v>7873</v>
      </c>
      <c r="O11" s="180">
        <v>8358140</v>
      </c>
      <c r="P11" s="180" t="s">
        <v>5441</v>
      </c>
      <c r="Q11" s="180" t="s">
        <v>74</v>
      </c>
      <c r="R11" s="180">
        <v>1</v>
      </c>
      <c r="S11" s="180" t="s">
        <v>7805</v>
      </c>
      <c r="T11" s="180" t="s">
        <v>7872</v>
      </c>
      <c r="U11" s="181">
        <v>44957</v>
      </c>
      <c r="V11" s="188" t="s">
        <v>7877</v>
      </c>
      <c r="W11" s="178">
        <v>135053000</v>
      </c>
      <c r="X11" s="178" t="s">
        <v>7874</v>
      </c>
      <c r="Y11" s="178" t="s">
        <v>30</v>
      </c>
      <c r="Z11" s="178">
        <v>2</v>
      </c>
      <c r="AA11" s="178" t="s">
        <v>7876</v>
      </c>
      <c r="AB11" s="178" t="s">
        <v>7875</v>
      </c>
      <c r="AC11" s="179">
        <v>44957</v>
      </c>
      <c r="AD11" s="188" t="s">
        <v>7881</v>
      </c>
      <c r="AE11" s="186">
        <v>476000</v>
      </c>
      <c r="AF11" s="186" t="s">
        <v>7878</v>
      </c>
      <c r="AG11" s="186" t="s">
        <v>30</v>
      </c>
      <c r="AH11" s="186">
        <v>2</v>
      </c>
      <c r="AI11" s="186" t="s">
        <v>7880</v>
      </c>
      <c r="AJ11" s="186" t="s">
        <v>7879</v>
      </c>
      <c r="AK11" s="187">
        <v>44957</v>
      </c>
      <c r="AL11" s="188" t="s">
        <v>7885</v>
      </c>
      <c r="AM11" s="178">
        <v>642000</v>
      </c>
      <c r="AN11" s="178" t="s">
        <v>7882</v>
      </c>
      <c r="AO11" s="178" t="s">
        <v>30</v>
      </c>
      <c r="AP11" s="178">
        <v>2</v>
      </c>
      <c r="AQ11" s="178" t="s">
        <v>7884</v>
      </c>
      <c r="AR11" s="178" t="s">
        <v>7883</v>
      </c>
      <c r="AS11" s="179">
        <v>44957</v>
      </c>
      <c r="AT11" s="189" t="s">
        <v>7886</v>
      </c>
      <c r="AU11" s="186" t="s">
        <v>14</v>
      </c>
      <c r="AV11" s="186" t="s">
        <v>838</v>
      </c>
      <c r="AW11" s="186" t="s">
        <v>14</v>
      </c>
      <c r="AX11" s="186" t="s">
        <v>14</v>
      </c>
      <c r="AY11" s="186" t="s">
        <v>264</v>
      </c>
      <c r="AZ11" s="186" t="s">
        <v>838</v>
      </c>
      <c r="BA11" s="187">
        <v>44957</v>
      </c>
      <c r="BB11" s="188" t="s">
        <v>7908</v>
      </c>
      <c r="BC11" s="178" t="s">
        <v>14</v>
      </c>
      <c r="BD11" s="178" t="s">
        <v>14</v>
      </c>
      <c r="BE11" s="178" t="s">
        <v>14</v>
      </c>
      <c r="BF11" s="178" t="s">
        <v>14</v>
      </c>
      <c r="BG11" s="178" t="s">
        <v>7907</v>
      </c>
      <c r="BH11" s="178" t="s">
        <v>14</v>
      </c>
      <c r="BI11" s="179">
        <v>44957</v>
      </c>
      <c r="BJ11" s="189" t="s">
        <v>7890</v>
      </c>
      <c r="BK11" s="189">
        <v>3104</v>
      </c>
      <c r="BL11" s="189" t="s">
        <v>7887</v>
      </c>
      <c r="BM11" s="189" t="s">
        <v>30</v>
      </c>
      <c r="BN11" s="189">
        <v>2</v>
      </c>
      <c r="BO11" s="189" t="s">
        <v>7889</v>
      </c>
      <c r="BP11" s="186" t="s">
        <v>7888</v>
      </c>
      <c r="BQ11" s="190">
        <v>44957</v>
      </c>
      <c r="BR11" s="188" t="s">
        <v>7909</v>
      </c>
      <c r="BS11" s="182" t="s">
        <v>14</v>
      </c>
      <c r="BT11" s="182" t="s">
        <v>14</v>
      </c>
      <c r="BU11" s="182" t="s">
        <v>14</v>
      </c>
      <c r="BV11" s="182" t="s">
        <v>14</v>
      </c>
      <c r="BW11" s="182" t="s">
        <v>7907</v>
      </c>
      <c r="BX11" s="182" t="s">
        <v>14</v>
      </c>
      <c r="BY11" s="179">
        <v>44957</v>
      </c>
      <c r="BZ11" s="189" t="s">
        <v>7910</v>
      </c>
      <c r="CA11" s="189" t="s">
        <v>14</v>
      </c>
      <c r="CB11" s="189" t="s">
        <v>14</v>
      </c>
      <c r="CC11" s="189" t="s">
        <v>14</v>
      </c>
      <c r="CD11" s="189" t="s">
        <v>14</v>
      </c>
      <c r="CE11" s="189" t="s">
        <v>7907</v>
      </c>
      <c r="CF11" s="189" t="s">
        <v>14</v>
      </c>
      <c r="CG11" s="190">
        <v>44957</v>
      </c>
      <c r="CH11" s="188" t="s">
        <v>9530</v>
      </c>
      <c r="CI11" s="189" t="e">
        <v>#N/A</v>
      </c>
      <c r="CJ11" s="189" t="e">
        <v>#N/A</v>
      </c>
      <c r="CK11" s="189" t="e">
        <v>#N/A</v>
      </c>
      <c r="CL11" s="189" t="e">
        <v>#N/A</v>
      </c>
      <c r="CM11" s="189" t="e">
        <v>#N/A</v>
      </c>
      <c r="CN11" s="189" t="e">
        <v>#N/A</v>
      </c>
      <c r="CO11" s="191" t="e">
        <v>#N/A</v>
      </c>
      <c r="CP11" s="189" t="s">
        <v>7911</v>
      </c>
      <c r="CQ11" s="182" t="s">
        <v>14</v>
      </c>
      <c r="CR11" s="182" t="s">
        <v>14</v>
      </c>
      <c r="CS11" s="182" t="s">
        <v>14</v>
      </c>
      <c r="CT11" s="182" t="s">
        <v>14</v>
      </c>
      <c r="CU11" s="182" t="s">
        <v>7907</v>
      </c>
      <c r="CV11" s="182" t="s">
        <v>14</v>
      </c>
      <c r="CW11" s="179">
        <v>44957</v>
      </c>
      <c r="CX11" s="189" t="s">
        <v>7896</v>
      </c>
      <c r="CY11" s="186">
        <v>316000</v>
      </c>
      <c r="CZ11" s="186" t="s">
        <v>7893</v>
      </c>
      <c r="DA11" s="186" t="s">
        <v>2172</v>
      </c>
      <c r="DB11" s="186">
        <v>2</v>
      </c>
      <c r="DC11" s="186" t="s">
        <v>7895</v>
      </c>
      <c r="DD11" s="186" t="s">
        <v>7894</v>
      </c>
      <c r="DE11" s="192">
        <v>44957</v>
      </c>
      <c r="DF11" s="188" t="s">
        <v>7898</v>
      </c>
      <c r="DG11" s="178">
        <v>134576000</v>
      </c>
      <c r="DH11" s="182" t="s">
        <v>7874</v>
      </c>
      <c r="DI11" s="182" t="s">
        <v>30</v>
      </c>
      <c r="DJ11" s="182">
        <v>2</v>
      </c>
      <c r="DK11" s="182" t="s">
        <v>7897</v>
      </c>
      <c r="DL11" s="182" t="s">
        <v>7875</v>
      </c>
      <c r="DM11" s="179">
        <v>44957</v>
      </c>
      <c r="DN11" s="189" t="s">
        <v>7900</v>
      </c>
      <c r="DO11" s="186">
        <v>161000</v>
      </c>
      <c r="DP11" s="189" t="s">
        <v>7893</v>
      </c>
      <c r="DQ11" s="189" t="s">
        <v>2172</v>
      </c>
      <c r="DR11" s="189">
        <v>2</v>
      </c>
      <c r="DS11" s="189" t="s">
        <v>7899</v>
      </c>
      <c r="DT11" s="189" t="s">
        <v>7894</v>
      </c>
      <c r="DU11" s="190">
        <v>44957</v>
      </c>
      <c r="DV11" s="188" t="s">
        <v>7901</v>
      </c>
      <c r="DW11" s="178">
        <v>316000</v>
      </c>
      <c r="DX11" s="182" t="s">
        <v>7893</v>
      </c>
      <c r="DY11" s="182" t="s">
        <v>2172</v>
      </c>
      <c r="DZ11" s="182">
        <v>2</v>
      </c>
      <c r="EA11" s="182" t="s">
        <v>7895</v>
      </c>
      <c r="EB11" s="182" t="s">
        <v>7894</v>
      </c>
      <c r="EC11" s="179">
        <v>44957</v>
      </c>
      <c r="ED11" s="189" t="s">
        <v>7902</v>
      </c>
      <c r="EE11" s="186">
        <v>0</v>
      </c>
      <c r="EF11" s="189" t="s">
        <v>838</v>
      </c>
      <c r="EG11" s="189" t="s">
        <v>14</v>
      </c>
      <c r="EH11" s="189" t="s">
        <v>14</v>
      </c>
      <c r="EI11" s="189" t="s">
        <v>264</v>
      </c>
      <c r="EJ11" s="189" t="s">
        <v>838</v>
      </c>
      <c r="EK11" s="190">
        <v>44957</v>
      </c>
      <c r="EL11" s="188" t="s">
        <v>7903</v>
      </c>
      <c r="EM11" s="178">
        <v>0</v>
      </c>
      <c r="EN11" s="182" t="s">
        <v>838</v>
      </c>
      <c r="EO11" s="182" t="s">
        <v>14</v>
      </c>
      <c r="EP11" s="182" t="s">
        <v>14</v>
      </c>
      <c r="EQ11" s="182" t="s">
        <v>264</v>
      </c>
      <c r="ER11" s="182" t="s">
        <v>838</v>
      </c>
      <c r="ES11" s="179">
        <v>44957</v>
      </c>
      <c r="ET11" s="189" t="s">
        <v>7892</v>
      </c>
      <c r="EU11" s="189">
        <v>3104</v>
      </c>
      <c r="EV11" s="189" t="s">
        <v>7887</v>
      </c>
      <c r="EW11" s="189" t="s">
        <v>30</v>
      </c>
      <c r="EX11" s="189">
        <v>2</v>
      </c>
      <c r="EY11" s="189" t="s">
        <v>7891</v>
      </c>
      <c r="EZ11" s="189" t="s">
        <v>7888</v>
      </c>
      <c r="FA11" s="190">
        <v>44957</v>
      </c>
      <c r="FB11" s="188" t="s">
        <v>7906</v>
      </c>
      <c r="FC11" s="182">
        <v>5</v>
      </c>
      <c r="FD11" s="182" t="s">
        <v>7904</v>
      </c>
      <c r="FE11" s="182" t="s">
        <v>74</v>
      </c>
      <c r="FF11" s="182">
        <v>1</v>
      </c>
      <c r="FG11" s="182" t="s">
        <v>7905</v>
      </c>
      <c r="FH11" s="182" t="s">
        <v>7879</v>
      </c>
      <c r="FI11" s="179">
        <v>44957</v>
      </c>
      <c r="FJ11" s="188" t="s">
        <v>5393</v>
      </c>
      <c r="FK11" s="189" t="s">
        <v>14</v>
      </c>
      <c r="FL11" s="189" t="s">
        <v>14</v>
      </c>
      <c r="FM11" s="189" t="s">
        <v>14</v>
      </c>
      <c r="FN11" s="189" t="s">
        <v>14</v>
      </c>
      <c r="FO11" s="189" t="s">
        <v>15</v>
      </c>
      <c r="FP11" s="186" t="s">
        <v>14</v>
      </c>
      <c r="FQ11" s="187">
        <v>44918</v>
      </c>
      <c r="FR11" s="188" t="s">
        <v>5394</v>
      </c>
      <c r="FS11" s="182" t="s">
        <v>14</v>
      </c>
      <c r="FT11" s="182" t="s">
        <v>14</v>
      </c>
      <c r="FU11" s="182" t="s">
        <v>14</v>
      </c>
      <c r="FV11" s="182" t="s">
        <v>14</v>
      </c>
      <c r="FW11" s="182" t="s">
        <v>15</v>
      </c>
      <c r="FX11" s="182" t="s">
        <v>14</v>
      </c>
      <c r="FY11" s="179">
        <v>44918</v>
      </c>
      <c r="FZ11" s="189" t="s">
        <v>3375</v>
      </c>
      <c r="GA11" s="189">
        <v>0</v>
      </c>
      <c r="GB11" s="189" t="s">
        <v>2962</v>
      </c>
      <c r="GC11" s="189" t="s">
        <v>30</v>
      </c>
      <c r="GD11" s="189">
        <v>2</v>
      </c>
      <c r="GE11" s="189" t="s">
        <v>14</v>
      </c>
      <c r="GF11" s="189" t="s">
        <v>14</v>
      </c>
      <c r="GG11" s="190">
        <v>44863</v>
      </c>
      <c r="GH11" s="188" t="s">
        <v>3381</v>
      </c>
      <c r="GI11" s="182">
        <v>1</v>
      </c>
      <c r="GJ11" s="182" t="s">
        <v>2962</v>
      </c>
      <c r="GK11" s="182" t="s">
        <v>30</v>
      </c>
      <c r="GL11" s="182">
        <v>2</v>
      </c>
      <c r="GM11" s="182" t="s">
        <v>14</v>
      </c>
      <c r="GN11" s="182" t="s">
        <v>14</v>
      </c>
      <c r="GO11" s="179">
        <v>44863</v>
      </c>
      <c r="GP11" s="189" t="s">
        <v>3376</v>
      </c>
      <c r="GQ11" s="189">
        <v>0</v>
      </c>
      <c r="GR11" s="189" t="s">
        <v>2962</v>
      </c>
      <c r="GS11" s="189" t="s">
        <v>30</v>
      </c>
      <c r="GT11" s="189">
        <v>2</v>
      </c>
      <c r="GU11" s="189" t="s">
        <v>14</v>
      </c>
      <c r="GV11" s="189" t="s">
        <v>14</v>
      </c>
      <c r="GW11" s="190">
        <v>44863</v>
      </c>
      <c r="GX11" s="188" t="s">
        <v>3382</v>
      </c>
      <c r="GY11" s="182">
        <v>0</v>
      </c>
      <c r="GZ11" s="182" t="s">
        <v>2962</v>
      </c>
      <c r="HA11" s="182" t="s">
        <v>30</v>
      </c>
      <c r="HB11" s="182">
        <v>2</v>
      </c>
      <c r="HC11" s="182" t="s">
        <v>14</v>
      </c>
      <c r="HD11" s="182" t="s">
        <v>14</v>
      </c>
      <c r="HE11" s="179">
        <v>44863</v>
      </c>
      <c r="HF11" s="189" t="s">
        <v>3374</v>
      </c>
      <c r="HG11" s="189">
        <v>0</v>
      </c>
      <c r="HH11" s="189" t="s">
        <v>2962</v>
      </c>
      <c r="HI11" s="189" t="s">
        <v>30</v>
      </c>
      <c r="HJ11" s="189">
        <v>2</v>
      </c>
      <c r="HK11" s="189" t="s">
        <v>14</v>
      </c>
      <c r="HL11" s="189" t="s">
        <v>14</v>
      </c>
      <c r="HM11" s="190">
        <v>44863</v>
      </c>
      <c r="HN11" s="188" t="s">
        <v>3380</v>
      </c>
      <c r="HO11" s="182">
        <v>0</v>
      </c>
      <c r="HP11" s="182" t="s">
        <v>2962</v>
      </c>
      <c r="HQ11" s="182" t="s">
        <v>30</v>
      </c>
      <c r="HR11" s="182">
        <v>2</v>
      </c>
      <c r="HS11" s="182" t="s">
        <v>14</v>
      </c>
      <c r="HT11" s="182" t="s">
        <v>14</v>
      </c>
      <c r="HU11" s="179">
        <v>44863</v>
      </c>
      <c r="HV11" s="189" t="s">
        <v>3377</v>
      </c>
      <c r="HW11" s="189">
        <v>0</v>
      </c>
      <c r="HX11" s="189" t="s">
        <v>2962</v>
      </c>
      <c r="HY11" s="189" t="s">
        <v>30</v>
      </c>
      <c r="HZ11" s="189">
        <v>2</v>
      </c>
      <c r="IA11" s="189" t="s">
        <v>14</v>
      </c>
      <c r="IB11" s="189" t="s">
        <v>14</v>
      </c>
      <c r="IC11" s="190">
        <v>44863</v>
      </c>
      <c r="ID11" s="188" t="s">
        <v>3379</v>
      </c>
      <c r="IE11" s="182">
        <v>0</v>
      </c>
      <c r="IF11" s="182" t="s">
        <v>2962</v>
      </c>
      <c r="IG11" s="182" t="s">
        <v>30</v>
      </c>
      <c r="IH11" s="182">
        <v>2</v>
      </c>
      <c r="II11" s="182" t="s">
        <v>14</v>
      </c>
      <c r="IJ11" s="182" t="s">
        <v>14</v>
      </c>
      <c r="IK11" s="179">
        <v>44863</v>
      </c>
      <c r="IL11" s="189" t="s">
        <v>3378</v>
      </c>
      <c r="IM11" s="189">
        <v>3</v>
      </c>
      <c r="IN11" s="189" t="s">
        <v>2962</v>
      </c>
      <c r="IO11" s="189" t="s">
        <v>30</v>
      </c>
      <c r="IP11" s="189">
        <v>2</v>
      </c>
      <c r="IQ11" s="189" t="s">
        <v>14</v>
      </c>
      <c r="IR11" s="189" t="s">
        <v>14</v>
      </c>
      <c r="IS11" s="190">
        <v>44863</v>
      </c>
    </row>
    <row r="12" spans="1:253" s="284" customFormat="1" ht="12.95" customHeight="1" x14ac:dyDescent="0.2">
      <c r="A12" s="284" t="s">
        <v>2031</v>
      </c>
      <c r="B12" s="284" t="s">
        <v>8973</v>
      </c>
      <c r="C12" s="284" t="s">
        <v>2032</v>
      </c>
      <c r="D12" s="284" t="s">
        <v>2033</v>
      </c>
      <c r="E12" s="284" t="s">
        <v>8400</v>
      </c>
      <c r="F12" s="284" t="s">
        <v>7912</v>
      </c>
      <c r="G12" s="177">
        <v>212386000</v>
      </c>
      <c r="H12" s="178" t="s">
        <v>5441</v>
      </c>
      <c r="I12" s="178" t="s">
        <v>30</v>
      </c>
      <c r="J12" s="178">
        <v>2</v>
      </c>
      <c r="K12" s="178" t="s">
        <v>7870</v>
      </c>
      <c r="L12" s="178" t="s">
        <v>7869</v>
      </c>
      <c r="M12" s="179">
        <v>44957</v>
      </c>
      <c r="N12" s="188" t="s">
        <v>7913</v>
      </c>
      <c r="O12" s="180">
        <v>8358140</v>
      </c>
      <c r="P12" s="180" t="s">
        <v>5441</v>
      </c>
      <c r="Q12" s="180" t="s">
        <v>74</v>
      </c>
      <c r="R12" s="180">
        <v>1</v>
      </c>
      <c r="S12" s="180" t="s">
        <v>7805</v>
      </c>
      <c r="T12" s="180" t="s">
        <v>7872</v>
      </c>
      <c r="U12" s="181">
        <v>44957</v>
      </c>
      <c r="V12" s="188" t="s">
        <v>7915</v>
      </c>
      <c r="W12" s="178">
        <v>73043000</v>
      </c>
      <c r="X12" s="178" t="s">
        <v>7874</v>
      </c>
      <c r="Y12" s="178" t="s">
        <v>30</v>
      </c>
      <c r="Z12" s="178">
        <v>2</v>
      </c>
      <c r="AA12" s="178" t="s">
        <v>7914</v>
      </c>
      <c r="AB12" s="178" t="s">
        <v>7875</v>
      </c>
      <c r="AC12" s="179">
        <v>44957</v>
      </c>
      <c r="AD12" s="188" t="s">
        <v>7917</v>
      </c>
      <c r="AE12" s="186">
        <v>407000</v>
      </c>
      <c r="AF12" s="186" t="s">
        <v>7878</v>
      </c>
      <c r="AG12" s="186" t="s">
        <v>2172</v>
      </c>
      <c r="AH12" s="186">
        <v>2</v>
      </c>
      <c r="AI12" s="186" t="s">
        <v>7916</v>
      </c>
      <c r="AJ12" s="186" t="s">
        <v>7879</v>
      </c>
      <c r="AK12" s="187">
        <v>44957</v>
      </c>
      <c r="AL12" s="188" t="s">
        <v>7920</v>
      </c>
      <c r="AM12" s="178">
        <v>604000</v>
      </c>
      <c r="AN12" s="178" t="s">
        <v>7918</v>
      </c>
      <c r="AO12" s="178" t="s">
        <v>30</v>
      </c>
      <c r="AP12" s="178">
        <v>2</v>
      </c>
      <c r="AQ12" s="178" t="s">
        <v>7919</v>
      </c>
      <c r="AR12" s="178" t="s">
        <v>7883</v>
      </c>
      <c r="AS12" s="179">
        <v>44957</v>
      </c>
      <c r="AT12" s="189" t="s">
        <v>7921</v>
      </c>
      <c r="AU12" s="186" t="s">
        <v>14</v>
      </c>
      <c r="AV12" s="186" t="s">
        <v>838</v>
      </c>
      <c r="AW12" s="186" t="s">
        <v>14</v>
      </c>
      <c r="AX12" s="186" t="s">
        <v>14</v>
      </c>
      <c r="AY12" s="186" t="s">
        <v>264</v>
      </c>
      <c r="AZ12" s="186" t="s">
        <v>838</v>
      </c>
      <c r="BA12" s="187">
        <v>44957</v>
      </c>
      <c r="BB12" s="188" t="s">
        <v>7936</v>
      </c>
      <c r="BC12" s="178" t="s">
        <v>14</v>
      </c>
      <c r="BD12" s="178" t="s">
        <v>14</v>
      </c>
      <c r="BE12" s="178" t="s">
        <v>14</v>
      </c>
      <c r="BF12" s="178" t="s">
        <v>14</v>
      </c>
      <c r="BG12" s="178" t="s">
        <v>264</v>
      </c>
      <c r="BH12" s="178" t="s">
        <v>14</v>
      </c>
      <c r="BI12" s="179">
        <v>44957</v>
      </c>
      <c r="BJ12" s="189" t="s">
        <v>7922</v>
      </c>
      <c r="BK12" s="189" t="s">
        <v>14</v>
      </c>
      <c r="BL12" s="189" t="s">
        <v>838</v>
      </c>
      <c r="BM12" s="189" t="s">
        <v>14</v>
      </c>
      <c r="BN12" s="189" t="s">
        <v>14</v>
      </c>
      <c r="BO12" s="189" t="s">
        <v>264</v>
      </c>
      <c r="BP12" s="186" t="s">
        <v>838</v>
      </c>
      <c r="BQ12" s="190">
        <v>44957</v>
      </c>
      <c r="BR12" s="188" t="s">
        <v>7937</v>
      </c>
      <c r="BS12" s="182" t="s">
        <v>14</v>
      </c>
      <c r="BT12" s="182" t="s">
        <v>14</v>
      </c>
      <c r="BU12" s="182" t="s">
        <v>14</v>
      </c>
      <c r="BV12" s="182" t="s">
        <v>14</v>
      </c>
      <c r="BW12" s="182" t="s">
        <v>264</v>
      </c>
      <c r="BX12" s="182" t="s">
        <v>14</v>
      </c>
      <c r="BY12" s="179">
        <v>44957</v>
      </c>
      <c r="BZ12" s="189" t="s">
        <v>7938</v>
      </c>
      <c r="CA12" s="189" t="s">
        <v>14</v>
      </c>
      <c r="CB12" s="189" t="s">
        <v>14</v>
      </c>
      <c r="CC12" s="189" t="s">
        <v>14</v>
      </c>
      <c r="CD12" s="189" t="s">
        <v>14</v>
      </c>
      <c r="CE12" s="189" t="s">
        <v>264</v>
      </c>
      <c r="CF12" s="189" t="s">
        <v>14</v>
      </c>
      <c r="CG12" s="190">
        <v>44957</v>
      </c>
      <c r="CH12" s="188" t="s">
        <v>9531</v>
      </c>
      <c r="CI12" s="189" t="e">
        <v>#N/A</v>
      </c>
      <c r="CJ12" s="189" t="e">
        <v>#N/A</v>
      </c>
      <c r="CK12" s="189" t="e">
        <v>#N/A</v>
      </c>
      <c r="CL12" s="189" t="e">
        <v>#N/A</v>
      </c>
      <c r="CM12" s="189" t="e">
        <v>#N/A</v>
      </c>
      <c r="CN12" s="189" t="e">
        <v>#N/A</v>
      </c>
      <c r="CO12" s="191" t="e">
        <v>#N/A</v>
      </c>
      <c r="CP12" s="189" t="s">
        <v>7939</v>
      </c>
      <c r="CQ12" s="182" t="s">
        <v>14</v>
      </c>
      <c r="CR12" s="182" t="s">
        <v>14</v>
      </c>
      <c r="CS12" s="182" t="s">
        <v>14</v>
      </c>
      <c r="CT12" s="182" t="s">
        <v>14</v>
      </c>
      <c r="CU12" s="182" t="s">
        <v>264</v>
      </c>
      <c r="CV12" s="182" t="s">
        <v>14</v>
      </c>
      <c r="CW12" s="179">
        <v>44957</v>
      </c>
      <c r="CX12" s="189" t="s">
        <v>7926</v>
      </c>
      <c r="CY12" s="186">
        <v>298000</v>
      </c>
      <c r="CZ12" s="186" t="s">
        <v>7924</v>
      </c>
      <c r="DA12" s="186" t="s">
        <v>2172</v>
      </c>
      <c r="DB12" s="186">
        <v>2</v>
      </c>
      <c r="DC12" s="186" t="s">
        <v>7925</v>
      </c>
      <c r="DD12" s="186" t="s">
        <v>7894</v>
      </c>
      <c r="DE12" s="192">
        <v>44957</v>
      </c>
      <c r="DF12" s="188" t="s">
        <v>7928</v>
      </c>
      <c r="DG12" s="178">
        <v>72637000</v>
      </c>
      <c r="DH12" s="182" t="s">
        <v>7874</v>
      </c>
      <c r="DI12" s="182" t="s">
        <v>2172</v>
      </c>
      <c r="DJ12" s="182">
        <v>2</v>
      </c>
      <c r="DK12" s="182" t="s">
        <v>7927</v>
      </c>
      <c r="DL12" s="182" t="s">
        <v>7875</v>
      </c>
      <c r="DM12" s="179">
        <v>44957</v>
      </c>
      <c r="DN12" s="189" t="s">
        <v>7931</v>
      </c>
      <c r="DO12" s="186">
        <v>108000</v>
      </c>
      <c r="DP12" s="189" t="s">
        <v>7929</v>
      </c>
      <c r="DQ12" s="189" t="s">
        <v>30</v>
      </c>
      <c r="DR12" s="189">
        <v>2</v>
      </c>
      <c r="DS12" s="189" t="s">
        <v>7930</v>
      </c>
      <c r="DT12" s="189" t="s">
        <v>7894</v>
      </c>
      <c r="DU12" s="190">
        <v>44957</v>
      </c>
      <c r="DV12" s="188" t="s">
        <v>7932</v>
      </c>
      <c r="DW12" s="178">
        <v>298000</v>
      </c>
      <c r="DX12" s="182" t="s">
        <v>7924</v>
      </c>
      <c r="DY12" s="182" t="s">
        <v>2172</v>
      </c>
      <c r="DZ12" s="182">
        <v>2</v>
      </c>
      <c r="EA12" s="182" t="s">
        <v>7925</v>
      </c>
      <c r="EB12" s="182" t="s">
        <v>7894</v>
      </c>
      <c r="EC12" s="179">
        <v>44957</v>
      </c>
      <c r="ED12" s="189" t="s">
        <v>7933</v>
      </c>
      <c r="EE12" s="186">
        <v>0</v>
      </c>
      <c r="EF12" s="189" t="s">
        <v>14</v>
      </c>
      <c r="EG12" s="189" t="s">
        <v>14</v>
      </c>
      <c r="EH12" s="189" t="s">
        <v>14</v>
      </c>
      <c r="EI12" s="189" t="s">
        <v>264</v>
      </c>
      <c r="EJ12" s="189" t="s">
        <v>14</v>
      </c>
      <c r="EK12" s="190">
        <v>44957</v>
      </c>
      <c r="EL12" s="188" t="s">
        <v>7934</v>
      </c>
      <c r="EM12" s="178">
        <v>0</v>
      </c>
      <c r="EN12" s="182" t="s">
        <v>14</v>
      </c>
      <c r="EO12" s="182" t="s">
        <v>14</v>
      </c>
      <c r="EP12" s="182" t="s">
        <v>14</v>
      </c>
      <c r="EQ12" s="182" t="s">
        <v>264</v>
      </c>
      <c r="ER12" s="182" t="s">
        <v>14</v>
      </c>
      <c r="ES12" s="179">
        <v>44957</v>
      </c>
      <c r="ET12" s="189" t="s">
        <v>7923</v>
      </c>
      <c r="EU12" s="189">
        <v>3104</v>
      </c>
      <c r="EV12" s="189" t="s">
        <v>697</v>
      </c>
      <c r="EW12" s="189" t="s">
        <v>74</v>
      </c>
      <c r="EX12" s="189">
        <v>1</v>
      </c>
      <c r="EY12" s="189" t="s">
        <v>7891</v>
      </c>
      <c r="EZ12" s="189" t="s">
        <v>7888</v>
      </c>
      <c r="FA12" s="190">
        <v>44957</v>
      </c>
      <c r="FB12" s="188" t="s">
        <v>7935</v>
      </c>
      <c r="FC12" s="182">
        <v>5</v>
      </c>
      <c r="FD12" s="182" t="s">
        <v>7904</v>
      </c>
      <c r="FE12" s="182" t="s">
        <v>74</v>
      </c>
      <c r="FF12" s="182">
        <v>1</v>
      </c>
      <c r="FG12" s="182" t="s">
        <v>7905</v>
      </c>
      <c r="FH12" s="182" t="s">
        <v>7879</v>
      </c>
      <c r="FI12" s="179">
        <v>44957</v>
      </c>
      <c r="FJ12" s="188" t="s">
        <v>5395</v>
      </c>
      <c r="FK12" s="189" t="s">
        <v>14</v>
      </c>
      <c r="FL12" s="189" t="s">
        <v>14</v>
      </c>
      <c r="FM12" s="189" t="s">
        <v>14</v>
      </c>
      <c r="FN12" s="189" t="s">
        <v>14</v>
      </c>
      <c r="FO12" s="189" t="s">
        <v>15</v>
      </c>
      <c r="FP12" s="186" t="s">
        <v>14</v>
      </c>
      <c r="FQ12" s="187">
        <v>44918</v>
      </c>
      <c r="FR12" s="188" t="s">
        <v>2034</v>
      </c>
      <c r="FS12" s="182" t="s">
        <v>14</v>
      </c>
      <c r="FT12" s="182" t="s">
        <v>14</v>
      </c>
      <c r="FU12" s="182" t="s">
        <v>14</v>
      </c>
      <c r="FV12" s="182" t="s">
        <v>14</v>
      </c>
      <c r="FW12" s="182" t="s">
        <v>14</v>
      </c>
      <c r="FX12" s="182" t="s">
        <v>14</v>
      </c>
      <c r="FY12" s="179">
        <v>44742</v>
      </c>
      <c r="FZ12" s="189" t="s">
        <v>3384</v>
      </c>
      <c r="GA12" s="189">
        <v>0</v>
      </c>
      <c r="GB12" s="189" t="s">
        <v>2962</v>
      </c>
      <c r="GC12" s="189" t="s">
        <v>30</v>
      </c>
      <c r="GD12" s="189">
        <v>2</v>
      </c>
      <c r="GE12" s="189" t="s">
        <v>14</v>
      </c>
      <c r="GF12" s="189" t="s">
        <v>14</v>
      </c>
      <c r="GG12" s="190">
        <v>44863</v>
      </c>
      <c r="GH12" s="188" t="s">
        <v>3390</v>
      </c>
      <c r="GI12" s="182">
        <v>1</v>
      </c>
      <c r="GJ12" s="182" t="s">
        <v>2962</v>
      </c>
      <c r="GK12" s="182" t="s">
        <v>30</v>
      </c>
      <c r="GL12" s="182">
        <v>2</v>
      </c>
      <c r="GM12" s="182" t="s">
        <v>14</v>
      </c>
      <c r="GN12" s="182" t="s">
        <v>14</v>
      </c>
      <c r="GO12" s="179">
        <v>44863</v>
      </c>
      <c r="GP12" s="189" t="s">
        <v>3385</v>
      </c>
      <c r="GQ12" s="189">
        <v>0</v>
      </c>
      <c r="GR12" s="189" t="s">
        <v>2962</v>
      </c>
      <c r="GS12" s="189" t="s">
        <v>30</v>
      </c>
      <c r="GT12" s="189">
        <v>2</v>
      </c>
      <c r="GU12" s="189" t="s">
        <v>14</v>
      </c>
      <c r="GV12" s="189" t="s">
        <v>14</v>
      </c>
      <c r="GW12" s="190">
        <v>44863</v>
      </c>
      <c r="GX12" s="188" t="s">
        <v>3391</v>
      </c>
      <c r="GY12" s="182">
        <v>0</v>
      </c>
      <c r="GZ12" s="182" t="s">
        <v>2962</v>
      </c>
      <c r="HA12" s="182" t="s">
        <v>30</v>
      </c>
      <c r="HB12" s="182">
        <v>2</v>
      </c>
      <c r="HC12" s="182" t="s">
        <v>14</v>
      </c>
      <c r="HD12" s="182" t="s">
        <v>14</v>
      </c>
      <c r="HE12" s="179">
        <v>44863</v>
      </c>
      <c r="HF12" s="189" t="s">
        <v>3383</v>
      </c>
      <c r="HG12" s="189">
        <v>0</v>
      </c>
      <c r="HH12" s="189" t="s">
        <v>2962</v>
      </c>
      <c r="HI12" s="189" t="s">
        <v>30</v>
      </c>
      <c r="HJ12" s="189">
        <v>2</v>
      </c>
      <c r="HK12" s="189" t="s">
        <v>14</v>
      </c>
      <c r="HL12" s="189" t="s">
        <v>14</v>
      </c>
      <c r="HM12" s="190">
        <v>44863</v>
      </c>
      <c r="HN12" s="188" t="s">
        <v>3389</v>
      </c>
      <c r="HO12" s="182">
        <v>0</v>
      </c>
      <c r="HP12" s="182" t="s">
        <v>2962</v>
      </c>
      <c r="HQ12" s="182" t="s">
        <v>30</v>
      </c>
      <c r="HR12" s="182">
        <v>2</v>
      </c>
      <c r="HS12" s="182" t="s">
        <v>14</v>
      </c>
      <c r="HT12" s="182" t="s">
        <v>14</v>
      </c>
      <c r="HU12" s="179">
        <v>44863</v>
      </c>
      <c r="HV12" s="189" t="s">
        <v>3386</v>
      </c>
      <c r="HW12" s="189">
        <v>0</v>
      </c>
      <c r="HX12" s="189" t="s">
        <v>2962</v>
      </c>
      <c r="HY12" s="189" t="s">
        <v>30</v>
      </c>
      <c r="HZ12" s="189">
        <v>2</v>
      </c>
      <c r="IA12" s="189" t="s">
        <v>14</v>
      </c>
      <c r="IB12" s="189" t="s">
        <v>14</v>
      </c>
      <c r="IC12" s="190">
        <v>44863</v>
      </c>
      <c r="ID12" s="188" t="s">
        <v>3388</v>
      </c>
      <c r="IE12" s="182">
        <v>0</v>
      </c>
      <c r="IF12" s="182" t="s">
        <v>2962</v>
      </c>
      <c r="IG12" s="182" t="s">
        <v>30</v>
      </c>
      <c r="IH12" s="182">
        <v>2</v>
      </c>
      <c r="II12" s="182" t="s">
        <v>14</v>
      </c>
      <c r="IJ12" s="182" t="s">
        <v>14</v>
      </c>
      <c r="IK12" s="179">
        <v>44863</v>
      </c>
      <c r="IL12" s="189" t="s">
        <v>3387</v>
      </c>
      <c r="IM12" s="189">
        <v>3</v>
      </c>
      <c r="IN12" s="189" t="s">
        <v>2962</v>
      </c>
      <c r="IO12" s="189" t="s">
        <v>30</v>
      </c>
      <c r="IP12" s="189">
        <v>2</v>
      </c>
      <c r="IQ12" s="189" t="s">
        <v>14</v>
      </c>
      <c r="IR12" s="189" t="s">
        <v>14</v>
      </c>
      <c r="IS12" s="190">
        <v>44863</v>
      </c>
    </row>
    <row r="13" spans="1:253" s="284" customFormat="1" ht="12.95" customHeight="1" x14ac:dyDescent="0.2">
      <c r="A13" s="284" t="s">
        <v>3392</v>
      </c>
      <c r="B13" s="284" t="s">
        <v>8978</v>
      </c>
      <c r="C13" s="284" t="s">
        <v>3393</v>
      </c>
      <c r="D13" s="284" t="s">
        <v>2033</v>
      </c>
      <c r="E13" s="284" t="s">
        <v>8400</v>
      </c>
      <c r="F13" s="284" t="s">
        <v>7940</v>
      </c>
      <c r="G13" s="177">
        <v>212386000</v>
      </c>
      <c r="H13" s="178" t="s">
        <v>5441</v>
      </c>
      <c r="I13" s="178" t="s">
        <v>30</v>
      </c>
      <c r="J13" s="178">
        <v>2</v>
      </c>
      <c r="K13" s="178" t="s">
        <v>7870</v>
      </c>
      <c r="L13" s="178" t="s">
        <v>7869</v>
      </c>
      <c r="M13" s="179">
        <v>44957</v>
      </c>
      <c r="N13" s="188" t="s">
        <v>7941</v>
      </c>
      <c r="O13" s="180">
        <v>8358140</v>
      </c>
      <c r="P13" s="180" t="s">
        <v>5441</v>
      </c>
      <c r="Q13" s="180" t="s">
        <v>30</v>
      </c>
      <c r="R13" s="180">
        <v>2</v>
      </c>
      <c r="S13" s="180" t="s">
        <v>7805</v>
      </c>
      <c r="T13" s="180" t="s">
        <v>7869</v>
      </c>
      <c r="U13" s="181">
        <v>44957</v>
      </c>
      <c r="V13" s="188" t="s">
        <v>7944</v>
      </c>
      <c r="W13" s="178">
        <v>52842000</v>
      </c>
      <c r="X13" s="178" t="s">
        <v>7942</v>
      </c>
      <c r="Y13" s="178" t="s">
        <v>2172</v>
      </c>
      <c r="Z13" s="178">
        <v>2</v>
      </c>
      <c r="AA13" s="178" t="s">
        <v>7943</v>
      </c>
      <c r="AB13" s="178" t="s">
        <v>7875</v>
      </c>
      <c r="AC13" s="179">
        <v>44957</v>
      </c>
      <c r="AD13" s="188" t="s">
        <v>7946</v>
      </c>
      <c r="AE13" s="186">
        <v>70000</v>
      </c>
      <c r="AF13" s="186" t="s">
        <v>7878</v>
      </c>
      <c r="AG13" s="186" t="s">
        <v>2172</v>
      </c>
      <c r="AH13" s="186">
        <v>2</v>
      </c>
      <c r="AI13" s="186" t="s">
        <v>7945</v>
      </c>
      <c r="AJ13" s="186" t="s">
        <v>7879</v>
      </c>
      <c r="AK13" s="187">
        <v>44957</v>
      </c>
      <c r="AL13" s="188" t="s">
        <v>7949</v>
      </c>
      <c r="AM13" s="178">
        <v>18000</v>
      </c>
      <c r="AN13" s="178" t="s">
        <v>7947</v>
      </c>
      <c r="AO13" s="178" t="s">
        <v>30</v>
      </c>
      <c r="AP13" s="178">
        <v>2</v>
      </c>
      <c r="AQ13" s="178" t="s">
        <v>7948</v>
      </c>
      <c r="AR13" s="178" t="s">
        <v>7883</v>
      </c>
      <c r="AS13" s="179">
        <v>44957</v>
      </c>
      <c r="AT13" s="189" t="s">
        <v>7950</v>
      </c>
      <c r="AU13" s="186" t="s">
        <v>14</v>
      </c>
      <c r="AV13" s="186" t="s">
        <v>14</v>
      </c>
      <c r="AW13" s="186" t="s">
        <v>14</v>
      </c>
      <c r="AX13" s="186" t="s">
        <v>14</v>
      </c>
      <c r="AY13" s="186" t="s">
        <v>15</v>
      </c>
      <c r="AZ13" s="186" t="s">
        <v>14</v>
      </c>
      <c r="BA13" s="187">
        <v>44957</v>
      </c>
      <c r="BB13" s="188" t="s">
        <v>7967</v>
      </c>
      <c r="BC13" s="178" t="s">
        <v>14</v>
      </c>
      <c r="BD13" s="178" t="s">
        <v>14</v>
      </c>
      <c r="BE13" s="178" t="s">
        <v>14</v>
      </c>
      <c r="BF13" s="178" t="s">
        <v>14</v>
      </c>
      <c r="BG13" s="178" t="s">
        <v>7963</v>
      </c>
      <c r="BH13" s="178" t="s">
        <v>14</v>
      </c>
      <c r="BI13" s="179">
        <v>44957</v>
      </c>
      <c r="BJ13" s="189" t="s">
        <v>7954</v>
      </c>
      <c r="BK13" s="189">
        <v>16</v>
      </c>
      <c r="BL13" s="189" t="s">
        <v>7951</v>
      </c>
      <c r="BM13" s="189" t="s">
        <v>30</v>
      </c>
      <c r="BN13" s="189">
        <v>2</v>
      </c>
      <c r="BO13" s="189" t="s">
        <v>7953</v>
      </c>
      <c r="BP13" s="186" t="s">
        <v>7952</v>
      </c>
      <c r="BQ13" s="190">
        <v>44957</v>
      </c>
      <c r="BR13" s="188" t="s">
        <v>7968</v>
      </c>
      <c r="BS13" s="182" t="s">
        <v>14</v>
      </c>
      <c r="BT13" s="182" t="s">
        <v>14</v>
      </c>
      <c r="BU13" s="182" t="s">
        <v>14</v>
      </c>
      <c r="BV13" s="182" t="s">
        <v>14</v>
      </c>
      <c r="BW13" s="182" t="s">
        <v>7963</v>
      </c>
      <c r="BX13" s="182" t="s">
        <v>14</v>
      </c>
      <c r="BY13" s="179">
        <v>44957</v>
      </c>
      <c r="BZ13" s="189" t="s">
        <v>7969</v>
      </c>
      <c r="CA13" s="189" t="s">
        <v>14</v>
      </c>
      <c r="CB13" s="189" t="s">
        <v>14</v>
      </c>
      <c r="CC13" s="189" t="s">
        <v>14</v>
      </c>
      <c r="CD13" s="189" t="s">
        <v>14</v>
      </c>
      <c r="CE13" s="189" t="s">
        <v>7963</v>
      </c>
      <c r="CF13" s="189" t="s">
        <v>14</v>
      </c>
      <c r="CG13" s="190">
        <v>44957</v>
      </c>
      <c r="CH13" s="188" t="s">
        <v>9532</v>
      </c>
      <c r="CI13" s="189" t="e">
        <v>#N/A</v>
      </c>
      <c r="CJ13" s="189" t="e">
        <v>#N/A</v>
      </c>
      <c r="CK13" s="189" t="e">
        <v>#N/A</v>
      </c>
      <c r="CL13" s="189" t="e">
        <v>#N/A</v>
      </c>
      <c r="CM13" s="189" t="e">
        <v>#N/A</v>
      </c>
      <c r="CN13" s="189" t="e">
        <v>#N/A</v>
      </c>
      <c r="CO13" s="191" t="e">
        <v>#N/A</v>
      </c>
      <c r="CP13" s="189" t="s">
        <v>7970</v>
      </c>
      <c r="CQ13" s="182" t="s">
        <v>14</v>
      </c>
      <c r="CR13" s="182" t="s">
        <v>14</v>
      </c>
      <c r="CS13" s="182" t="s">
        <v>14</v>
      </c>
      <c r="CT13" s="182" t="s">
        <v>14</v>
      </c>
      <c r="CU13" s="182" t="s">
        <v>7963</v>
      </c>
      <c r="CV13" s="182" t="s">
        <v>14</v>
      </c>
      <c r="CW13" s="179">
        <v>44957</v>
      </c>
      <c r="CX13" s="189" t="s">
        <v>7956</v>
      </c>
      <c r="CY13" s="186">
        <v>18000</v>
      </c>
      <c r="CZ13" s="186" t="s">
        <v>7893</v>
      </c>
      <c r="DA13" s="186" t="s">
        <v>30</v>
      </c>
      <c r="DB13" s="186">
        <v>2</v>
      </c>
      <c r="DC13" s="186" t="s">
        <v>7895</v>
      </c>
      <c r="DD13" s="186" t="s">
        <v>7894</v>
      </c>
      <c r="DE13" s="192">
        <v>44957</v>
      </c>
      <c r="DF13" s="188" t="s">
        <v>7958</v>
      </c>
      <c r="DG13" s="178">
        <v>52772000</v>
      </c>
      <c r="DH13" s="182" t="s">
        <v>7874</v>
      </c>
      <c r="DI13" s="182" t="s">
        <v>2172</v>
      </c>
      <c r="DJ13" s="182">
        <v>2</v>
      </c>
      <c r="DK13" s="182" t="s">
        <v>7957</v>
      </c>
      <c r="DL13" s="182" t="s">
        <v>7875</v>
      </c>
      <c r="DM13" s="179">
        <v>44957</v>
      </c>
      <c r="DN13" s="189" t="s">
        <v>7961</v>
      </c>
      <c r="DO13" s="186">
        <v>52000</v>
      </c>
      <c r="DP13" s="189" t="s">
        <v>7959</v>
      </c>
      <c r="DQ13" s="189" t="s">
        <v>30</v>
      </c>
      <c r="DR13" s="189">
        <v>2</v>
      </c>
      <c r="DS13" s="189" t="s">
        <v>7960</v>
      </c>
      <c r="DT13" s="189" t="s">
        <v>7894</v>
      </c>
      <c r="DU13" s="190">
        <v>44957</v>
      </c>
      <c r="DV13" s="188" t="s">
        <v>7962</v>
      </c>
      <c r="DW13" s="178">
        <v>18000</v>
      </c>
      <c r="DX13" s="182" t="s">
        <v>7893</v>
      </c>
      <c r="DY13" s="182" t="s">
        <v>30</v>
      </c>
      <c r="DZ13" s="182">
        <v>2</v>
      </c>
      <c r="EA13" s="182" t="s">
        <v>7895</v>
      </c>
      <c r="EB13" s="182" t="s">
        <v>7894</v>
      </c>
      <c r="EC13" s="179">
        <v>44957</v>
      </c>
      <c r="ED13" s="189" t="s">
        <v>7964</v>
      </c>
      <c r="EE13" s="186">
        <v>0</v>
      </c>
      <c r="EF13" s="189" t="s">
        <v>1315</v>
      </c>
      <c r="EG13" s="189" t="s">
        <v>14</v>
      </c>
      <c r="EH13" s="189" t="s">
        <v>14</v>
      </c>
      <c r="EI13" s="189" t="s">
        <v>7963</v>
      </c>
      <c r="EJ13" s="189" t="s">
        <v>14</v>
      </c>
      <c r="EK13" s="190">
        <v>44957</v>
      </c>
      <c r="EL13" s="188" t="s">
        <v>7965</v>
      </c>
      <c r="EM13" s="178">
        <v>0</v>
      </c>
      <c r="EN13" s="182" t="s">
        <v>14</v>
      </c>
      <c r="EO13" s="182" t="s">
        <v>14</v>
      </c>
      <c r="EP13" s="182" t="s">
        <v>14</v>
      </c>
      <c r="EQ13" s="182" t="s">
        <v>7963</v>
      </c>
      <c r="ER13" s="182" t="s">
        <v>14</v>
      </c>
      <c r="ES13" s="179">
        <v>44957</v>
      </c>
      <c r="ET13" s="189" t="s">
        <v>7955</v>
      </c>
      <c r="EU13" s="189">
        <v>3104</v>
      </c>
      <c r="EV13" s="189" t="s">
        <v>7887</v>
      </c>
      <c r="EW13" s="189" t="s">
        <v>2172</v>
      </c>
      <c r="EX13" s="189">
        <v>2</v>
      </c>
      <c r="EY13" s="189" t="s">
        <v>7891</v>
      </c>
      <c r="EZ13" s="189" t="s">
        <v>7888</v>
      </c>
      <c r="FA13" s="190">
        <v>44957</v>
      </c>
      <c r="FB13" s="188" t="s">
        <v>7966</v>
      </c>
      <c r="FC13" s="182">
        <v>5</v>
      </c>
      <c r="FD13" s="182" t="s">
        <v>7904</v>
      </c>
      <c r="FE13" s="182" t="s">
        <v>74</v>
      </c>
      <c r="FF13" s="182">
        <v>1</v>
      </c>
      <c r="FG13" s="182" t="s">
        <v>7905</v>
      </c>
      <c r="FH13" s="182" t="s">
        <v>7879</v>
      </c>
      <c r="FI13" s="179">
        <v>44957</v>
      </c>
      <c r="FJ13" s="188" t="s">
        <v>5396</v>
      </c>
      <c r="FK13" s="189" t="s">
        <v>14</v>
      </c>
      <c r="FL13" s="189" t="s">
        <v>14</v>
      </c>
      <c r="FM13" s="189" t="s">
        <v>14</v>
      </c>
      <c r="FN13" s="189" t="s">
        <v>14</v>
      </c>
      <c r="FO13" s="189" t="s">
        <v>15</v>
      </c>
      <c r="FP13" s="186" t="s">
        <v>14</v>
      </c>
      <c r="FQ13" s="187">
        <v>44918</v>
      </c>
      <c r="FR13" s="188" t="s">
        <v>5397</v>
      </c>
      <c r="FS13" s="182" t="s">
        <v>14</v>
      </c>
      <c r="FT13" s="182" t="s">
        <v>14</v>
      </c>
      <c r="FU13" s="182" t="s">
        <v>14</v>
      </c>
      <c r="FV13" s="182" t="s">
        <v>14</v>
      </c>
      <c r="FW13" s="182" t="s">
        <v>15</v>
      </c>
      <c r="FX13" s="182" t="s">
        <v>14</v>
      </c>
      <c r="FY13" s="179">
        <v>44918</v>
      </c>
      <c r="FZ13" s="189" t="s">
        <v>3395</v>
      </c>
      <c r="GA13" s="189">
        <v>0</v>
      </c>
      <c r="GB13" s="189" t="s">
        <v>2962</v>
      </c>
      <c r="GC13" s="189" t="s">
        <v>30</v>
      </c>
      <c r="GD13" s="189">
        <v>2</v>
      </c>
      <c r="GE13" s="189" t="s">
        <v>14</v>
      </c>
      <c r="GF13" s="189" t="s">
        <v>14</v>
      </c>
      <c r="GG13" s="190">
        <v>44863</v>
      </c>
      <c r="GH13" s="188" t="s">
        <v>3401</v>
      </c>
      <c r="GI13" s="182">
        <v>1</v>
      </c>
      <c r="GJ13" s="182" t="s">
        <v>2962</v>
      </c>
      <c r="GK13" s="182" t="s">
        <v>30</v>
      </c>
      <c r="GL13" s="182">
        <v>2</v>
      </c>
      <c r="GM13" s="182" t="s">
        <v>14</v>
      </c>
      <c r="GN13" s="182" t="s">
        <v>14</v>
      </c>
      <c r="GO13" s="179">
        <v>44863</v>
      </c>
      <c r="GP13" s="189" t="s">
        <v>3396</v>
      </c>
      <c r="GQ13" s="189">
        <v>0</v>
      </c>
      <c r="GR13" s="189" t="s">
        <v>2962</v>
      </c>
      <c r="GS13" s="189" t="s">
        <v>30</v>
      </c>
      <c r="GT13" s="189">
        <v>2</v>
      </c>
      <c r="GU13" s="189" t="s">
        <v>14</v>
      </c>
      <c r="GV13" s="189" t="s">
        <v>14</v>
      </c>
      <c r="GW13" s="190">
        <v>44863</v>
      </c>
      <c r="GX13" s="188" t="s">
        <v>3402</v>
      </c>
      <c r="GY13" s="182">
        <v>0</v>
      </c>
      <c r="GZ13" s="182" t="s">
        <v>2962</v>
      </c>
      <c r="HA13" s="182" t="s">
        <v>30</v>
      </c>
      <c r="HB13" s="182">
        <v>2</v>
      </c>
      <c r="HC13" s="182" t="s">
        <v>14</v>
      </c>
      <c r="HD13" s="182" t="s">
        <v>14</v>
      </c>
      <c r="HE13" s="179">
        <v>44863</v>
      </c>
      <c r="HF13" s="189" t="s">
        <v>3394</v>
      </c>
      <c r="HG13" s="189">
        <v>0</v>
      </c>
      <c r="HH13" s="189" t="s">
        <v>2962</v>
      </c>
      <c r="HI13" s="189" t="s">
        <v>30</v>
      </c>
      <c r="HJ13" s="189">
        <v>2</v>
      </c>
      <c r="HK13" s="189" t="s">
        <v>14</v>
      </c>
      <c r="HL13" s="189" t="s">
        <v>14</v>
      </c>
      <c r="HM13" s="190">
        <v>44863</v>
      </c>
      <c r="HN13" s="188" t="s">
        <v>3400</v>
      </c>
      <c r="HO13" s="182">
        <v>0</v>
      </c>
      <c r="HP13" s="182" t="s">
        <v>2962</v>
      </c>
      <c r="HQ13" s="182" t="s">
        <v>30</v>
      </c>
      <c r="HR13" s="182">
        <v>2</v>
      </c>
      <c r="HS13" s="182" t="s">
        <v>14</v>
      </c>
      <c r="HT13" s="182" t="s">
        <v>14</v>
      </c>
      <c r="HU13" s="179">
        <v>44863</v>
      </c>
      <c r="HV13" s="189" t="s">
        <v>3397</v>
      </c>
      <c r="HW13" s="189">
        <v>0</v>
      </c>
      <c r="HX13" s="189" t="s">
        <v>2962</v>
      </c>
      <c r="HY13" s="189" t="s">
        <v>30</v>
      </c>
      <c r="HZ13" s="189">
        <v>2</v>
      </c>
      <c r="IA13" s="189" t="s">
        <v>14</v>
      </c>
      <c r="IB13" s="189" t="s">
        <v>14</v>
      </c>
      <c r="IC13" s="190">
        <v>44863</v>
      </c>
      <c r="ID13" s="188" t="s">
        <v>3399</v>
      </c>
      <c r="IE13" s="182">
        <v>0</v>
      </c>
      <c r="IF13" s="182" t="s">
        <v>2962</v>
      </c>
      <c r="IG13" s="182" t="s">
        <v>30</v>
      </c>
      <c r="IH13" s="182">
        <v>2</v>
      </c>
      <c r="II13" s="182" t="s">
        <v>14</v>
      </c>
      <c r="IJ13" s="182" t="s">
        <v>14</v>
      </c>
      <c r="IK13" s="179">
        <v>44863</v>
      </c>
      <c r="IL13" s="189" t="s">
        <v>3398</v>
      </c>
      <c r="IM13" s="189">
        <v>3</v>
      </c>
      <c r="IN13" s="189" t="s">
        <v>2962</v>
      </c>
      <c r="IO13" s="189" t="s">
        <v>30</v>
      </c>
      <c r="IP13" s="189">
        <v>2</v>
      </c>
      <c r="IQ13" s="189" t="s">
        <v>14</v>
      </c>
      <c r="IR13" s="189" t="s">
        <v>14</v>
      </c>
      <c r="IS13" s="190">
        <v>44863</v>
      </c>
    </row>
    <row r="14" spans="1:253" s="284" customFormat="1" ht="12.95" customHeight="1" x14ac:dyDescent="0.2">
      <c r="A14" s="284" t="s">
        <v>175</v>
      </c>
      <c r="B14" s="284" t="s">
        <v>8946</v>
      </c>
      <c r="C14" s="284" t="s">
        <v>176</v>
      </c>
      <c r="D14" s="284" t="s">
        <v>177</v>
      </c>
      <c r="E14" s="284" t="s">
        <v>8409</v>
      </c>
      <c r="F14" s="284" t="s">
        <v>6137</v>
      </c>
      <c r="G14" s="177">
        <v>5350000</v>
      </c>
      <c r="H14" s="178" t="s">
        <v>6134</v>
      </c>
      <c r="I14" s="178" t="s">
        <v>2172</v>
      </c>
      <c r="J14" s="178">
        <v>2</v>
      </c>
      <c r="K14" s="178" t="s">
        <v>6136</v>
      </c>
      <c r="L14" s="178" t="s">
        <v>6135</v>
      </c>
      <c r="M14" s="179">
        <v>44935</v>
      </c>
      <c r="N14" s="188" t="s">
        <v>186</v>
      </c>
      <c r="O14" s="180">
        <v>623000</v>
      </c>
      <c r="P14" s="180" t="s">
        <v>183</v>
      </c>
      <c r="Q14" s="180" t="s">
        <v>74</v>
      </c>
      <c r="R14" s="180">
        <v>1</v>
      </c>
      <c r="S14" s="180" t="s">
        <v>185</v>
      </c>
      <c r="T14" s="180" t="s">
        <v>184</v>
      </c>
      <c r="U14" s="181">
        <v>43508</v>
      </c>
      <c r="V14" s="188" t="s">
        <v>6122</v>
      </c>
      <c r="W14" s="178">
        <v>5350000</v>
      </c>
      <c r="X14" s="178" t="s">
        <v>6103</v>
      </c>
      <c r="Y14" s="178" t="s">
        <v>2172</v>
      </c>
      <c r="Z14" s="178">
        <v>2</v>
      </c>
      <c r="AA14" s="178" t="s">
        <v>6121</v>
      </c>
      <c r="AB14" s="178" t="s">
        <v>6104</v>
      </c>
      <c r="AC14" s="179">
        <v>44935</v>
      </c>
      <c r="AD14" s="188" t="s">
        <v>6123</v>
      </c>
      <c r="AE14" s="186">
        <v>5350000</v>
      </c>
      <c r="AF14" s="186" t="s">
        <v>6103</v>
      </c>
      <c r="AG14" s="186" t="s">
        <v>2172</v>
      </c>
      <c r="AH14" s="186">
        <v>2</v>
      </c>
      <c r="AI14" s="186" t="s">
        <v>6121</v>
      </c>
      <c r="AJ14" s="186" t="s">
        <v>6104</v>
      </c>
      <c r="AK14" s="187">
        <v>44935</v>
      </c>
      <c r="AL14" s="188" t="s">
        <v>6118</v>
      </c>
      <c r="AM14" s="178">
        <v>1268000</v>
      </c>
      <c r="AN14" s="178" t="s">
        <v>6115</v>
      </c>
      <c r="AO14" s="178" t="s">
        <v>74</v>
      </c>
      <c r="AP14" s="178">
        <v>1</v>
      </c>
      <c r="AQ14" s="178" t="s">
        <v>6117</v>
      </c>
      <c r="AR14" s="178" t="s">
        <v>6116</v>
      </c>
      <c r="AS14" s="179">
        <v>44935</v>
      </c>
      <c r="AT14" s="189" t="s">
        <v>6127</v>
      </c>
      <c r="AU14" s="186">
        <v>17</v>
      </c>
      <c r="AV14" s="186" t="s">
        <v>6124</v>
      </c>
      <c r="AW14" s="186" t="s">
        <v>2172</v>
      </c>
      <c r="AX14" s="186">
        <v>2</v>
      </c>
      <c r="AY14" s="186" t="s">
        <v>6126</v>
      </c>
      <c r="AZ14" s="186" t="s">
        <v>6125</v>
      </c>
      <c r="BA14" s="187">
        <v>44935</v>
      </c>
      <c r="BB14" s="188" t="s">
        <v>591</v>
      </c>
      <c r="BC14" s="178" t="s">
        <v>14</v>
      </c>
      <c r="BD14" s="178">
        <v>0</v>
      </c>
      <c r="BE14" s="178" t="s">
        <v>30</v>
      </c>
      <c r="BF14" s="178">
        <v>2</v>
      </c>
      <c r="BG14" s="178" t="s">
        <v>590</v>
      </c>
      <c r="BH14" s="178">
        <v>0</v>
      </c>
      <c r="BI14" s="179">
        <v>43522</v>
      </c>
      <c r="BJ14" s="189" t="s">
        <v>6131</v>
      </c>
      <c r="BK14" s="189">
        <v>201</v>
      </c>
      <c r="BL14" s="189" t="s">
        <v>6128</v>
      </c>
      <c r="BM14" s="189" t="s">
        <v>2172</v>
      </c>
      <c r="BN14" s="189">
        <v>2</v>
      </c>
      <c r="BO14" s="189" t="s">
        <v>6130</v>
      </c>
      <c r="BP14" s="186" t="s">
        <v>6129</v>
      </c>
      <c r="BQ14" s="190">
        <v>44935</v>
      </c>
      <c r="BR14" s="188" t="s">
        <v>179</v>
      </c>
      <c r="BS14" s="182" t="s">
        <v>14</v>
      </c>
      <c r="BT14" s="182">
        <v>0</v>
      </c>
      <c r="BU14" s="182" t="s">
        <v>14</v>
      </c>
      <c r="BV14" s="182" t="s">
        <v>14</v>
      </c>
      <c r="BW14" s="182" t="s">
        <v>178</v>
      </c>
      <c r="BX14" s="182">
        <v>0</v>
      </c>
      <c r="BY14" s="179">
        <v>43508</v>
      </c>
      <c r="BZ14" s="189" t="s">
        <v>180</v>
      </c>
      <c r="CA14" s="189" t="s">
        <v>14</v>
      </c>
      <c r="CB14" s="189">
        <v>0</v>
      </c>
      <c r="CC14" s="189" t="s">
        <v>14</v>
      </c>
      <c r="CD14" s="189" t="s">
        <v>14</v>
      </c>
      <c r="CE14" s="189" t="s">
        <v>178</v>
      </c>
      <c r="CF14" s="189">
        <v>0</v>
      </c>
      <c r="CG14" s="190">
        <v>43508</v>
      </c>
      <c r="CH14" s="188" t="s">
        <v>9533</v>
      </c>
      <c r="CI14" s="189" t="e">
        <v>#N/A</v>
      </c>
      <c r="CJ14" s="189" t="e">
        <v>#N/A</v>
      </c>
      <c r="CK14" s="189" t="e">
        <v>#N/A</v>
      </c>
      <c r="CL14" s="189" t="e">
        <v>#N/A</v>
      </c>
      <c r="CM14" s="189" t="e">
        <v>#N/A</v>
      </c>
      <c r="CN14" s="189" t="e">
        <v>#N/A</v>
      </c>
      <c r="CO14" s="191" t="e">
        <v>#N/A</v>
      </c>
      <c r="CP14" s="189" t="s">
        <v>181</v>
      </c>
      <c r="CQ14" s="182" t="s">
        <v>14</v>
      </c>
      <c r="CR14" s="182">
        <v>0</v>
      </c>
      <c r="CS14" s="182" t="s">
        <v>14</v>
      </c>
      <c r="CT14" s="182" t="s">
        <v>14</v>
      </c>
      <c r="CU14" s="182" t="s">
        <v>178</v>
      </c>
      <c r="CV14" s="182">
        <v>0</v>
      </c>
      <c r="CW14" s="179">
        <v>43508</v>
      </c>
      <c r="CX14" s="189" t="s">
        <v>6105</v>
      </c>
      <c r="CY14" s="186">
        <v>3400000</v>
      </c>
      <c r="CZ14" s="186" t="s">
        <v>6103</v>
      </c>
      <c r="DA14" s="186" t="s">
        <v>2172</v>
      </c>
      <c r="DB14" s="186">
        <v>2</v>
      </c>
      <c r="DC14" s="186" t="s">
        <v>6108</v>
      </c>
      <c r="DD14" s="186" t="s">
        <v>6104</v>
      </c>
      <c r="DE14" s="192">
        <v>44935</v>
      </c>
      <c r="DF14" s="188" t="s">
        <v>6107</v>
      </c>
      <c r="DG14" s="178">
        <v>0</v>
      </c>
      <c r="DH14" s="182" t="s">
        <v>6103</v>
      </c>
      <c r="DI14" s="182" t="s">
        <v>2172</v>
      </c>
      <c r="DJ14" s="182">
        <v>2</v>
      </c>
      <c r="DK14" s="182" t="s">
        <v>6106</v>
      </c>
      <c r="DL14" s="182" t="s">
        <v>6104</v>
      </c>
      <c r="DM14" s="179">
        <v>44935</v>
      </c>
      <c r="DN14" s="189" t="s">
        <v>6120</v>
      </c>
      <c r="DO14" s="186">
        <v>1950000</v>
      </c>
      <c r="DP14" s="189" t="s">
        <v>6103</v>
      </c>
      <c r="DQ14" s="189" t="s">
        <v>2172</v>
      </c>
      <c r="DR14" s="189">
        <v>2</v>
      </c>
      <c r="DS14" s="189" t="s">
        <v>6119</v>
      </c>
      <c r="DT14" s="189" t="s">
        <v>6104</v>
      </c>
      <c r="DU14" s="190">
        <v>44935</v>
      </c>
      <c r="DV14" s="188" t="s">
        <v>6109</v>
      </c>
      <c r="DW14" s="178">
        <v>2100000</v>
      </c>
      <c r="DX14" s="182" t="s">
        <v>6103</v>
      </c>
      <c r="DY14" s="182" t="s">
        <v>2172</v>
      </c>
      <c r="DZ14" s="182">
        <v>2</v>
      </c>
      <c r="EA14" s="182" t="s">
        <v>6108</v>
      </c>
      <c r="EB14" s="182" t="s">
        <v>6104</v>
      </c>
      <c r="EC14" s="179">
        <v>44935</v>
      </c>
      <c r="ED14" s="189" t="s">
        <v>6110</v>
      </c>
      <c r="EE14" s="186">
        <v>1300000</v>
      </c>
      <c r="EF14" s="189" t="s">
        <v>6103</v>
      </c>
      <c r="EG14" s="189" t="s">
        <v>2172</v>
      </c>
      <c r="EH14" s="189">
        <v>2</v>
      </c>
      <c r="EI14" s="189" t="s">
        <v>6108</v>
      </c>
      <c r="EJ14" s="189" t="s">
        <v>6104</v>
      </c>
      <c r="EK14" s="190">
        <v>44935</v>
      </c>
      <c r="EL14" s="188" t="s">
        <v>6112</v>
      </c>
      <c r="EM14" s="178">
        <v>0</v>
      </c>
      <c r="EN14" s="182" t="s">
        <v>6103</v>
      </c>
      <c r="EO14" s="182" t="s">
        <v>2172</v>
      </c>
      <c r="EP14" s="182">
        <v>2</v>
      </c>
      <c r="EQ14" s="182" t="s">
        <v>6111</v>
      </c>
      <c r="ER14" s="182" t="s">
        <v>6104</v>
      </c>
      <c r="ES14" s="179">
        <v>44935</v>
      </c>
      <c r="ET14" s="189" t="s">
        <v>6133</v>
      </c>
      <c r="EU14" s="189">
        <v>201</v>
      </c>
      <c r="EV14" s="189" t="s">
        <v>6128</v>
      </c>
      <c r="EW14" s="189" t="s">
        <v>2172</v>
      </c>
      <c r="EX14" s="189">
        <v>2</v>
      </c>
      <c r="EY14" s="189" t="s">
        <v>6132</v>
      </c>
      <c r="EZ14" s="189" t="s">
        <v>6129</v>
      </c>
      <c r="FA14" s="190">
        <v>44935</v>
      </c>
      <c r="FB14" s="188" t="s">
        <v>6114</v>
      </c>
      <c r="FC14" s="182">
        <v>4</v>
      </c>
      <c r="FD14" s="182" t="s">
        <v>6103</v>
      </c>
      <c r="FE14" s="182" t="s">
        <v>2172</v>
      </c>
      <c r="FF14" s="182">
        <v>2</v>
      </c>
      <c r="FG14" s="182" t="s">
        <v>6113</v>
      </c>
      <c r="FH14" s="182" t="s">
        <v>6104</v>
      </c>
      <c r="FI14" s="179">
        <v>44935</v>
      </c>
      <c r="FJ14" s="188" t="s">
        <v>187</v>
      </c>
      <c r="FK14" s="189" t="s">
        <v>14</v>
      </c>
      <c r="FL14" s="189">
        <v>0</v>
      </c>
      <c r="FM14" s="189" t="s">
        <v>14</v>
      </c>
      <c r="FN14" s="189" t="s">
        <v>14</v>
      </c>
      <c r="FO14" s="189" t="s">
        <v>178</v>
      </c>
      <c r="FP14" s="186">
        <v>0</v>
      </c>
      <c r="FQ14" s="187">
        <v>43508</v>
      </c>
      <c r="FR14" s="188" t="s">
        <v>188</v>
      </c>
      <c r="FS14" s="182" t="s">
        <v>14</v>
      </c>
      <c r="FT14" s="182">
        <v>0</v>
      </c>
      <c r="FU14" s="182" t="s">
        <v>14</v>
      </c>
      <c r="FV14" s="182" t="s">
        <v>14</v>
      </c>
      <c r="FW14" s="182" t="s">
        <v>178</v>
      </c>
      <c r="FX14" s="182">
        <v>0</v>
      </c>
      <c r="FY14" s="179">
        <v>43508</v>
      </c>
      <c r="FZ14" s="189" t="s">
        <v>3404</v>
      </c>
      <c r="GA14" s="189">
        <v>1</v>
      </c>
      <c r="GB14" s="189" t="s">
        <v>2962</v>
      </c>
      <c r="GC14" s="189" t="s">
        <v>30</v>
      </c>
      <c r="GD14" s="189">
        <v>2</v>
      </c>
      <c r="GE14" s="189" t="s">
        <v>14</v>
      </c>
      <c r="GF14" s="189" t="s">
        <v>14</v>
      </c>
      <c r="GG14" s="190">
        <v>44863</v>
      </c>
      <c r="GH14" s="188" t="s">
        <v>3410</v>
      </c>
      <c r="GI14" s="182">
        <v>3</v>
      </c>
      <c r="GJ14" s="182" t="s">
        <v>2962</v>
      </c>
      <c r="GK14" s="182" t="s">
        <v>30</v>
      </c>
      <c r="GL14" s="182">
        <v>2</v>
      </c>
      <c r="GM14" s="182" t="s">
        <v>14</v>
      </c>
      <c r="GN14" s="182" t="s">
        <v>14</v>
      </c>
      <c r="GO14" s="179">
        <v>44863</v>
      </c>
      <c r="GP14" s="189" t="s">
        <v>3405</v>
      </c>
      <c r="GQ14" s="189">
        <v>2</v>
      </c>
      <c r="GR14" s="189" t="s">
        <v>2962</v>
      </c>
      <c r="GS14" s="189" t="s">
        <v>30</v>
      </c>
      <c r="GT14" s="189">
        <v>2</v>
      </c>
      <c r="GU14" s="189" t="s">
        <v>14</v>
      </c>
      <c r="GV14" s="189" t="s">
        <v>14</v>
      </c>
      <c r="GW14" s="190">
        <v>44863</v>
      </c>
      <c r="GX14" s="188" t="s">
        <v>3411</v>
      </c>
      <c r="GY14" s="182">
        <v>2</v>
      </c>
      <c r="GZ14" s="182" t="s">
        <v>2962</v>
      </c>
      <c r="HA14" s="182" t="s">
        <v>30</v>
      </c>
      <c r="HB14" s="182">
        <v>2</v>
      </c>
      <c r="HC14" s="182" t="s">
        <v>14</v>
      </c>
      <c r="HD14" s="182" t="s">
        <v>14</v>
      </c>
      <c r="HE14" s="179">
        <v>44863</v>
      </c>
      <c r="HF14" s="189" t="s">
        <v>3403</v>
      </c>
      <c r="HG14" s="189">
        <v>0</v>
      </c>
      <c r="HH14" s="189" t="s">
        <v>2962</v>
      </c>
      <c r="HI14" s="189" t="s">
        <v>30</v>
      </c>
      <c r="HJ14" s="189">
        <v>2</v>
      </c>
      <c r="HK14" s="189" t="s">
        <v>14</v>
      </c>
      <c r="HL14" s="189" t="s">
        <v>14</v>
      </c>
      <c r="HM14" s="190">
        <v>44863</v>
      </c>
      <c r="HN14" s="188" t="s">
        <v>3409</v>
      </c>
      <c r="HO14" s="182">
        <v>2</v>
      </c>
      <c r="HP14" s="182" t="s">
        <v>2962</v>
      </c>
      <c r="HQ14" s="182" t="s">
        <v>30</v>
      </c>
      <c r="HR14" s="182">
        <v>2</v>
      </c>
      <c r="HS14" s="182" t="s">
        <v>14</v>
      </c>
      <c r="HT14" s="182" t="s">
        <v>14</v>
      </c>
      <c r="HU14" s="179">
        <v>44863</v>
      </c>
      <c r="HV14" s="189" t="s">
        <v>3406</v>
      </c>
      <c r="HW14" s="189">
        <v>3</v>
      </c>
      <c r="HX14" s="189" t="s">
        <v>2962</v>
      </c>
      <c r="HY14" s="189" t="s">
        <v>30</v>
      </c>
      <c r="HZ14" s="189">
        <v>2</v>
      </c>
      <c r="IA14" s="189" t="s">
        <v>14</v>
      </c>
      <c r="IB14" s="189" t="s">
        <v>14</v>
      </c>
      <c r="IC14" s="190">
        <v>44863</v>
      </c>
      <c r="ID14" s="188" t="s">
        <v>3408</v>
      </c>
      <c r="IE14" s="182">
        <v>1</v>
      </c>
      <c r="IF14" s="182" t="s">
        <v>2962</v>
      </c>
      <c r="IG14" s="182" t="s">
        <v>30</v>
      </c>
      <c r="IH14" s="182">
        <v>2</v>
      </c>
      <c r="II14" s="182" t="s">
        <v>14</v>
      </c>
      <c r="IJ14" s="182" t="s">
        <v>14</v>
      </c>
      <c r="IK14" s="179">
        <v>44863</v>
      </c>
      <c r="IL14" s="189" t="s">
        <v>3407</v>
      </c>
      <c r="IM14" s="189">
        <v>3</v>
      </c>
      <c r="IN14" s="189" t="s">
        <v>2962</v>
      </c>
      <c r="IO14" s="189" t="s">
        <v>30</v>
      </c>
      <c r="IP14" s="189">
        <v>2</v>
      </c>
      <c r="IQ14" s="189" t="s">
        <v>14</v>
      </c>
      <c r="IR14" s="189" t="s">
        <v>14</v>
      </c>
      <c r="IS14" s="190">
        <v>44863</v>
      </c>
    </row>
    <row r="15" spans="1:253" s="284" customFormat="1" ht="12.95" customHeight="1" x14ac:dyDescent="0.2">
      <c r="A15" s="284" t="s">
        <v>3412</v>
      </c>
      <c r="B15" s="284" t="s">
        <v>8973</v>
      </c>
      <c r="C15" s="284" t="s">
        <v>3413</v>
      </c>
      <c r="D15" s="284" t="s">
        <v>3414</v>
      </c>
      <c r="E15" s="284" t="s">
        <v>8414</v>
      </c>
      <c r="F15" s="284" t="s">
        <v>5401</v>
      </c>
      <c r="G15" s="177">
        <v>19116000</v>
      </c>
      <c r="H15" s="178" t="s">
        <v>5398</v>
      </c>
      <c r="I15" s="178" t="s">
        <v>30</v>
      </c>
      <c r="J15" s="178">
        <v>2</v>
      </c>
      <c r="K15" s="178" t="s">
        <v>5400</v>
      </c>
      <c r="L15" s="178" t="s">
        <v>5399</v>
      </c>
      <c r="M15" s="179">
        <v>44918</v>
      </c>
      <c r="N15" s="188" t="s">
        <v>5403</v>
      </c>
      <c r="O15" s="180">
        <v>743532</v>
      </c>
      <c r="P15" s="180" t="s">
        <v>5398</v>
      </c>
      <c r="Q15" s="180" t="s">
        <v>74</v>
      </c>
      <c r="R15" s="180">
        <v>1</v>
      </c>
      <c r="S15" s="180" t="s">
        <v>5402</v>
      </c>
      <c r="T15" s="180" t="s">
        <v>5399</v>
      </c>
      <c r="U15" s="181">
        <v>44918</v>
      </c>
      <c r="V15" s="188" t="s">
        <v>5405</v>
      </c>
      <c r="W15" s="178">
        <v>19116000</v>
      </c>
      <c r="X15" s="178" t="s">
        <v>5398</v>
      </c>
      <c r="Y15" s="178" t="s">
        <v>30</v>
      </c>
      <c r="Z15" s="178">
        <v>2</v>
      </c>
      <c r="AA15" s="178" t="s">
        <v>5404</v>
      </c>
      <c r="AB15" s="178" t="s">
        <v>5399</v>
      </c>
      <c r="AC15" s="179">
        <v>44918</v>
      </c>
      <c r="AD15" s="188" t="s">
        <v>5409</v>
      </c>
      <c r="AE15" s="186">
        <v>11650000</v>
      </c>
      <c r="AF15" s="186" t="s">
        <v>5406</v>
      </c>
      <c r="AG15" s="186" t="s">
        <v>2172</v>
      </c>
      <c r="AH15" s="186">
        <v>2</v>
      </c>
      <c r="AI15" s="186" t="s">
        <v>5408</v>
      </c>
      <c r="AJ15" s="186" t="s">
        <v>5407</v>
      </c>
      <c r="AK15" s="187">
        <v>44918</v>
      </c>
      <c r="AL15" s="188" t="s">
        <v>5413</v>
      </c>
      <c r="AM15" s="178">
        <v>562000</v>
      </c>
      <c r="AN15" s="178" t="s">
        <v>5410</v>
      </c>
      <c r="AO15" s="178" t="s">
        <v>2172</v>
      </c>
      <c r="AP15" s="178">
        <v>2</v>
      </c>
      <c r="AQ15" s="178" t="s">
        <v>5412</v>
      </c>
      <c r="AR15" s="178" t="s">
        <v>5411</v>
      </c>
      <c r="AS15" s="179">
        <v>44918</v>
      </c>
      <c r="AT15" s="189" t="s">
        <v>5414</v>
      </c>
      <c r="AU15" s="186" t="s">
        <v>14</v>
      </c>
      <c r="AV15" s="186" t="s">
        <v>14</v>
      </c>
      <c r="AW15" s="186" t="s">
        <v>14</v>
      </c>
      <c r="AX15" s="186" t="s">
        <v>14</v>
      </c>
      <c r="AY15" s="186" t="s">
        <v>15</v>
      </c>
      <c r="AZ15" s="186" t="s">
        <v>14</v>
      </c>
      <c r="BA15" s="187">
        <v>44918</v>
      </c>
      <c r="BB15" s="188" t="s">
        <v>5434</v>
      </c>
      <c r="BC15" s="178" t="s">
        <v>14</v>
      </c>
      <c r="BD15" s="178" t="s">
        <v>14</v>
      </c>
      <c r="BE15" s="178" t="s">
        <v>14</v>
      </c>
      <c r="BF15" s="178" t="s">
        <v>14</v>
      </c>
      <c r="BG15" s="178" t="s">
        <v>15</v>
      </c>
      <c r="BH15" s="178" t="s">
        <v>14</v>
      </c>
      <c r="BI15" s="179">
        <v>44918</v>
      </c>
      <c r="BJ15" s="189" t="s">
        <v>5417</v>
      </c>
      <c r="BK15" s="189">
        <v>1</v>
      </c>
      <c r="BL15" s="189" t="s">
        <v>5415</v>
      </c>
      <c r="BM15" s="189" t="s">
        <v>2172</v>
      </c>
      <c r="BN15" s="189">
        <v>2</v>
      </c>
      <c r="BO15" s="189" t="s">
        <v>5416</v>
      </c>
      <c r="BP15" s="186" t="s">
        <v>1518</v>
      </c>
      <c r="BQ15" s="190">
        <v>44918</v>
      </c>
      <c r="BR15" s="188" t="s">
        <v>5435</v>
      </c>
      <c r="BS15" s="182" t="s">
        <v>14</v>
      </c>
      <c r="BT15" s="182" t="s">
        <v>14</v>
      </c>
      <c r="BU15" s="182" t="s">
        <v>14</v>
      </c>
      <c r="BV15" s="182" t="s">
        <v>14</v>
      </c>
      <c r="BW15" s="182" t="s">
        <v>15</v>
      </c>
      <c r="BX15" s="182" t="s">
        <v>14</v>
      </c>
      <c r="BY15" s="179">
        <v>44918</v>
      </c>
      <c r="BZ15" s="189" t="s">
        <v>5436</v>
      </c>
      <c r="CA15" s="189" t="s">
        <v>14</v>
      </c>
      <c r="CB15" s="189" t="s">
        <v>14</v>
      </c>
      <c r="CC15" s="189" t="s">
        <v>14</v>
      </c>
      <c r="CD15" s="189" t="s">
        <v>14</v>
      </c>
      <c r="CE15" s="189" t="s">
        <v>15</v>
      </c>
      <c r="CF15" s="189" t="s">
        <v>14</v>
      </c>
      <c r="CG15" s="190">
        <v>44918</v>
      </c>
      <c r="CH15" s="188" t="s">
        <v>9534</v>
      </c>
      <c r="CI15" s="189" t="e">
        <v>#N/A</v>
      </c>
      <c r="CJ15" s="189" t="e">
        <v>#N/A</v>
      </c>
      <c r="CK15" s="189" t="e">
        <v>#N/A</v>
      </c>
      <c r="CL15" s="189" t="e">
        <v>#N/A</v>
      </c>
      <c r="CM15" s="189" t="e">
        <v>#N/A</v>
      </c>
      <c r="CN15" s="189" t="e">
        <v>#N/A</v>
      </c>
      <c r="CO15" s="191" t="e">
        <v>#N/A</v>
      </c>
      <c r="CP15" s="189" t="s">
        <v>5437</v>
      </c>
      <c r="CQ15" s="182" t="s">
        <v>14</v>
      </c>
      <c r="CR15" s="182" t="s">
        <v>14</v>
      </c>
      <c r="CS15" s="182" t="s">
        <v>14</v>
      </c>
      <c r="CT15" s="182" t="s">
        <v>14</v>
      </c>
      <c r="CU15" s="182" t="s">
        <v>15</v>
      </c>
      <c r="CV15" s="182" t="s">
        <v>14</v>
      </c>
      <c r="CW15" s="179">
        <v>44918</v>
      </c>
      <c r="CX15" s="189" t="s">
        <v>5420</v>
      </c>
      <c r="CY15" s="186">
        <v>481000</v>
      </c>
      <c r="CZ15" s="186" t="s">
        <v>5426</v>
      </c>
      <c r="DA15" s="186" t="s">
        <v>30</v>
      </c>
      <c r="DB15" s="186">
        <v>2</v>
      </c>
      <c r="DC15" s="186" t="s">
        <v>5423</v>
      </c>
      <c r="DD15" s="186" t="s">
        <v>5411</v>
      </c>
      <c r="DE15" s="192">
        <v>44918</v>
      </c>
      <c r="DF15" s="188" t="s">
        <v>5424</v>
      </c>
      <c r="DG15" s="178">
        <v>7467000</v>
      </c>
      <c r="DH15" s="182" t="s">
        <v>5421</v>
      </c>
      <c r="DI15" s="182" t="s">
        <v>30</v>
      </c>
      <c r="DJ15" s="182">
        <v>2</v>
      </c>
      <c r="DK15" s="182" t="s">
        <v>5423</v>
      </c>
      <c r="DL15" s="182" t="s">
        <v>5422</v>
      </c>
      <c r="DM15" s="179">
        <v>44918</v>
      </c>
      <c r="DN15" s="189" t="s">
        <v>5425</v>
      </c>
      <c r="DO15" s="186">
        <v>11169000</v>
      </c>
      <c r="DP15" s="189" t="s">
        <v>5421</v>
      </c>
      <c r="DQ15" s="189" t="s">
        <v>30</v>
      </c>
      <c r="DR15" s="189">
        <v>2</v>
      </c>
      <c r="DS15" s="189" t="s">
        <v>5423</v>
      </c>
      <c r="DT15" s="189" t="s">
        <v>5422</v>
      </c>
      <c r="DU15" s="190">
        <v>44918</v>
      </c>
      <c r="DV15" s="188" t="s">
        <v>5427</v>
      </c>
      <c r="DW15" s="178">
        <v>481000</v>
      </c>
      <c r="DX15" s="182" t="s">
        <v>5426</v>
      </c>
      <c r="DY15" s="182" t="s">
        <v>30</v>
      </c>
      <c r="DZ15" s="182">
        <v>2</v>
      </c>
      <c r="EA15" s="182" t="s">
        <v>5423</v>
      </c>
      <c r="EB15" s="182" t="s">
        <v>5411</v>
      </c>
      <c r="EC15" s="179">
        <v>44918</v>
      </c>
      <c r="ED15" s="189" t="s">
        <v>5428</v>
      </c>
      <c r="EE15" s="186">
        <v>0</v>
      </c>
      <c r="EF15" s="189" t="s">
        <v>14</v>
      </c>
      <c r="EG15" s="189" t="s">
        <v>14</v>
      </c>
      <c r="EH15" s="189" t="s">
        <v>14</v>
      </c>
      <c r="EI15" s="189" t="s">
        <v>15</v>
      </c>
      <c r="EJ15" s="189" t="s">
        <v>14</v>
      </c>
      <c r="EK15" s="190">
        <v>44918</v>
      </c>
      <c r="EL15" s="188" t="s">
        <v>5429</v>
      </c>
      <c r="EM15" s="178">
        <v>0</v>
      </c>
      <c r="EN15" s="182" t="s">
        <v>14</v>
      </c>
      <c r="EO15" s="182" t="s">
        <v>14</v>
      </c>
      <c r="EP15" s="182" t="s">
        <v>14</v>
      </c>
      <c r="EQ15" s="182" t="s">
        <v>15</v>
      </c>
      <c r="ER15" s="182" t="s">
        <v>14</v>
      </c>
      <c r="ES15" s="179">
        <v>44918</v>
      </c>
      <c r="ET15" s="189" t="s">
        <v>5419</v>
      </c>
      <c r="EU15" s="189">
        <v>2</v>
      </c>
      <c r="EV15" s="189" t="s">
        <v>5415</v>
      </c>
      <c r="EW15" s="189" t="s">
        <v>74</v>
      </c>
      <c r="EX15" s="189">
        <v>1</v>
      </c>
      <c r="EY15" s="189" t="s">
        <v>5418</v>
      </c>
      <c r="EZ15" s="189" t="s">
        <v>1518</v>
      </c>
      <c r="FA15" s="190">
        <v>44918</v>
      </c>
      <c r="FB15" s="188" t="s">
        <v>5431</v>
      </c>
      <c r="FC15" s="182">
        <v>3</v>
      </c>
      <c r="FD15" s="182" t="s">
        <v>5426</v>
      </c>
      <c r="FE15" s="182" t="s">
        <v>74</v>
      </c>
      <c r="FF15" s="182">
        <v>1</v>
      </c>
      <c r="FG15" s="182" t="s">
        <v>5430</v>
      </c>
      <c r="FH15" s="182" t="s">
        <v>5411</v>
      </c>
      <c r="FI15" s="179">
        <v>44918</v>
      </c>
      <c r="FJ15" s="188" t="s">
        <v>5432</v>
      </c>
      <c r="FK15" s="189" t="s">
        <v>14</v>
      </c>
      <c r="FL15" s="189" t="s">
        <v>14</v>
      </c>
      <c r="FM15" s="189" t="s">
        <v>14</v>
      </c>
      <c r="FN15" s="189" t="s">
        <v>14</v>
      </c>
      <c r="FO15" s="189" t="s">
        <v>15</v>
      </c>
      <c r="FP15" s="186" t="s">
        <v>14</v>
      </c>
      <c r="FQ15" s="187">
        <v>44918</v>
      </c>
      <c r="FR15" s="188" t="s">
        <v>5433</v>
      </c>
      <c r="FS15" s="182" t="s">
        <v>14</v>
      </c>
      <c r="FT15" s="182" t="s">
        <v>14</v>
      </c>
      <c r="FU15" s="182" t="s">
        <v>14</v>
      </c>
      <c r="FV15" s="182" t="s">
        <v>14</v>
      </c>
      <c r="FW15" s="182" t="s">
        <v>15</v>
      </c>
      <c r="FX15" s="182" t="s">
        <v>14</v>
      </c>
      <c r="FY15" s="179">
        <v>44918</v>
      </c>
      <c r="FZ15" s="189" t="s">
        <v>3416</v>
      </c>
      <c r="GA15" s="189">
        <v>0</v>
      </c>
      <c r="GB15" s="189" t="s">
        <v>2962</v>
      </c>
      <c r="GC15" s="189" t="s">
        <v>30</v>
      </c>
      <c r="GD15" s="189">
        <v>2</v>
      </c>
      <c r="GE15" s="189" t="s">
        <v>14</v>
      </c>
      <c r="GF15" s="189" t="s">
        <v>14</v>
      </c>
      <c r="GG15" s="190">
        <v>44863</v>
      </c>
      <c r="GH15" s="188" t="s">
        <v>3422</v>
      </c>
      <c r="GI15" s="182">
        <v>0</v>
      </c>
      <c r="GJ15" s="182" t="s">
        <v>2962</v>
      </c>
      <c r="GK15" s="182" t="s">
        <v>30</v>
      </c>
      <c r="GL15" s="182">
        <v>2</v>
      </c>
      <c r="GM15" s="182" t="s">
        <v>14</v>
      </c>
      <c r="GN15" s="182" t="s">
        <v>14</v>
      </c>
      <c r="GO15" s="179">
        <v>44863</v>
      </c>
      <c r="GP15" s="189" t="s">
        <v>3417</v>
      </c>
      <c r="GQ15" s="189">
        <v>0</v>
      </c>
      <c r="GR15" s="189" t="s">
        <v>2962</v>
      </c>
      <c r="GS15" s="189" t="s">
        <v>30</v>
      </c>
      <c r="GT15" s="189">
        <v>2</v>
      </c>
      <c r="GU15" s="189" t="s">
        <v>14</v>
      </c>
      <c r="GV15" s="189" t="s">
        <v>14</v>
      </c>
      <c r="GW15" s="190">
        <v>44863</v>
      </c>
      <c r="GX15" s="188" t="s">
        <v>3423</v>
      </c>
      <c r="GY15" s="182">
        <v>0</v>
      </c>
      <c r="GZ15" s="182" t="s">
        <v>2962</v>
      </c>
      <c r="HA15" s="182" t="s">
        <v>30</v>
      </c>
      <c r="HB15" s="182">
        <v>2</v>
      </c>
      <c r="HC15" s="182" t="s">
        <v>14</v>
      </c>
      <c r="HD15" s="182" t="s">
        <v>14</v>
      </c>
      <c r="HE15" s="179">
        <v>44863</v>
      </c>
      <c r="HF15" s="189" t="s">
        <v>3415</v>
      </c>
      <c r="HG15" s="189">
        <v>0</v>
      </c>
      <c r="HH15" s="189" t="s">
        <v>2962</v>
      </c>
      <c r="HI15" s="189" t="s">
        <v>30</v>
      </c>
      <c r="HJ15" s="189">
        <v>2</v>
      </c>
      <c r="HK15" s="189" t="s">
        <v>14</v>
      </c>
      <c r="HL15" s="189" t="s">
        <v>14</v>
      </c>
      <c r="HM15" s="190">
        <v>44863</v>
      </c>
      <c r="HN15" s="188" t="s">
        <v>3421</v>
      </c>
      <c r="HO15" s="182">
        <v>1</v>
      </c>
      <c r="HP15" s="182" t="s">
        <v>2962</v>
      </c>
      <c r="HQ15" s="182" t="s">
        <v>30</v>
      </c>
      <c r="HR15" s="182">
        <v>2</v>
      </c>
      <c r="HS15" s="182" t="s">
        <v>14</v>
      </c>
      <c r="HT15" s="182" t="s">
        <v>14</v>
      </c>
      <c r="HU15" s="179">
        <v>44863</v>
      </c>
      <c r="HV15" s="189" t="s">
        <v>3418</v>
      </c>
      <c r="HW15" s="189">
        <v>0</v>
      </c>
      <c r="HX15" s="189" t="s">
        <v>2962</v>
      </c>
      <c r="HY15" s="189" t="s">
        <v>30</v>
      </c>
      <c r="HZ15" s="189">
        <v>2</v>
      </c>
      <c r="IA15" s="189" t="s">
        <v>14</v>
      </c>
      <c r="IB15" s="189" t="s">
        <v>14</v>
      </c>
      <c r="IC15" s="190">
        <v>44863</v>
      </c>
      <c r="ID15" s="188" t="s">
        <v>3420</v>
      </c>
      <c r="IE15" s="182">
        <v>2</v>
      </c>
      <c r="IF15" s="182" t="s">
        <v>2962</v>
      </c>
      <c r="IG15" s="182" t="s">
        <v>30</v>
      </c>
      <c r="IH15" s="182">
        <v>2</v>
      </c>
      <c r="II15" s="182" t="s">
        <v>14</v>
      </c>
      <c r="IJ15" s="182" t="s">
        <v>14</v>
      </c>
      <c r="IK15" s="179">
        <v>44863</v>
      </c>
      <c r="IL15" s="189" t="s">
        <v>3419</v>
      </c>
      <c r="IM15" s="189">
        <v>2</v>
      </c>
      <c r="IN15" s="189" t="s">
        <v>2962</v>
      </c>
      <c r="IO15" s="189" t="s">
        <v>30</v>
      </c>
      <c r="IP15" s="189">
        <v>2</v>
      </c>
      <c r="IQ15" s="189" t="s">
        <v>14</v>
      </c>
      <c r="IR15" s="189" t="s">
        <v>14</v>
      </c>
      <c r="IS15" s="190">
        <v>44863</v>
      </c>
    </row>
    <row r="16" spans="1:253" s="284" customFormat="1" ht="12.95" customHeight="1" x14ac:dyDescent="0.2">
      <c r="A16" s="284" t="s">
        <v>221</v>
      </c>
      <c r="B16" s="284" t="s">
        <v>8946</v>
      </c>
      <c r="C16" s="284" t="s">
        <v>222</v>
      </c>
      <c r="D16" s="284" t="s">
        <v>223</v>
      </c>
      <c r="E16" s="284" t="s">
        <v>8419</v>
      </c>
      <c r="F16" s="284" t="s">
        <v>2054</v>
      </c>
      <c r="G16" s="177">
        <v>27600000</v>
      </c>
      <c r="H16" s="178" t="s">
        <v>2051</v>
      </c>
      <c r="I16" s="178" t="s">
        <v>30</v>
      </c>
      <c r="J16" s="178">
        <v>2</v>
      </c>
      <c r="K16" s="178" t="s">
        <v>2053</v>
      </c>
      <c r="L16" s="178" t="s">
        <v>2052</v>
      </c>
      <c r="M16" s="179">
        <v>44742</v>
      </c>
      <c r="N16" s="188" t="s">
        <v>1425</v>
      </c>
      <c r="O16" s="180">
        <v>440640</v>
      </c>
      <c r="P16" s="180" t="s">
        <v>1422</v>
      </c>
      <c r="Q16" s="180" t="s">
        <v>74</v>
      </c>
      <c r="R16" s="180">
        <v>1</v>
      </c>
      <c r="S16" s="180" t="s">
        <v>1424</v>
      </c>
      <c r="T16" s="180" t="s">
        <v>1423</v>
      </c>
      <c r="U16" s="181">
        <v>44346</v>
      </c>
      <c r="V16" s="188" t="s">
        <v>2058</v>
      </c>
      <c r="W16" s="178">
        <v>27600000</v>
      </c>
      <c r="X16" s="178" t="s">
        <v>2055</v>
      </c>
      <c r="Y16" s="178" t="s">
        <v>30</v>
      </c>
      <c r="Z16" s="178">
        <v>2</v>
      </c>
      <c r="AA16" s="178" t="s">
        <v>2057</v>
      </c>
      <c r="AB16" s="178" t="s">
        <v>2056</v>
      </c>
      <c r="AC16" s="179">
        <v>44742</v>
      </c>
      <c r="AD16" s="188" t="s">
        <v>2788</v>
      </c>
      <c r="AE16" s="186">
        <v>3755000</v>
      </c>
      <c r="AF16" s="186" t="s">
        <v>2101</v>
      </c>
      <c r="AG16" s="186" t="s">
        <v>2172</v>
      </c>
      <c r="AH16" s="186">
        <v>2</v>
      </c>
      <c r="AI16" s="186" t="s">
        <v>2092</v>
      </c>
      <c r="AJ16" s="186" t="s">
        <v>2102</v>
      </c>
      <c r="AK16" s="187">
        <v>44825</v>
      </c>
      <c r="AL16" s="188" t="s">
        <v>5140</v>
      </c>
      <c r="AM16" s="178">
        <v>2024000</v>
      </c>
      <c r="AN16" s="178" t="s">
        <v>5137</v>
      </c>
      <c r="AO16" s="178" t="s">
        <v>30</v>
      </c>
      <c r="AP16" s="178">
        <v>2</v>
      </c>
      <c r="AQ16" s="178" t="s">
        <v>5139</v>
      </c>
      <c r="AR16" s="178" t="s">
        <v>5138</v>
      </c>
      <c r="AS16" s="179">
        <v>44897</v>
      </c>
      <c r="AT16" s="189" t="s">
        <v>699</v>
      </c>
      <c r="AU16" s="186">
        <v>150</v>
      </c>
      <c r="AV16" s="186" t="s">
        <v>697</v>
      </c>
      <c r="AW16" s="186" t="s">
        <v>30</v>
      </c>
      <c r="AX16" s="186">
        <v>2</v>
      </c>
      <c r="AY16" s="186" t="s">
        <v>698</v>
      </c>
      <c r="AZ16" s="186" t="s">
        <v>152</v>
      </c>
      <c r="BA16" s="187">
        <v>43584</v>
      </c>
      <c r="BB16" s="188" t="s">
        <v>762</v>
      </c>
      <c r="BC16" s="178" t="s">
        <v>14</v>
      </c>
      <c r="BD16" s="178" t="s">
        <v>759</v>
      </c>
      <c r="BE16" s="178" t="s">
        <v>14</v>
      </c>
      <c r="BF16" s="178" t="s">
        <v>14</v>
      </c>
      <c r="BG16" s="178" t="s">
        <v>761</v>
      </c>
      <c r="BH16" s="178" t="s">
        <v>760</v>
      </c>
      <c r="BI16" s="179">
        <v>43642</v>
      </c>
      <c r="BJ16" s="189" t="s">
        <v>5143</v>
      </c>
      <c r="BK16" s="189">
        <v>560</v>
      </c>
      <c r="BL16" s="189" t="s">
        <v>5141</v>
      </c>
      <c r="BM16" s="189" t="s">
        <v>30</v>
      </c>
      <c r="BN16" s="189">
        <v>2</v>
      </c>
      <c r="BO16" s="189" t="s">
        <v>5142</v>
      </c>
      <c r="BP16" s="186" t="s">
        <v>1518</v>
      </c>
      <c r="BQ16" s="190">
        <v>44897</v>
      </c>
      <c r="BR16" s="188" t="s">
        <v>843</v>
      </c>
      <c r="BS16" s="182" t="s">
        <v>14</v>
      </c>
      <c r="BT16" s="182" t="s">
        <v>14</v>
      </c>
      <c r="BU16" s="182" t="s">
        <v>14</v>
      </c>
      <c r="BV16" s="182" t="s">
        <v>14</v>
      </c>
      <c r="BW16" s="182" t="s">
        <v>842</v>
      </c>
      <c r="BX16" s="182" t="s">
        <v>14</v>
      </c>
      <c r="BY16" s="179">
        <v>43697</v>
      </c>
      <c r="BZ16" s="189" t="s">
        <v>844</v>
      </c>
      <c r="CA16" s="189" t="s">
        <v>14</v>
      </c>
      <c r="CB16" s="189" t="s">
        <v>14</v>
      </c>
      <c r="CC16" s="189" t="s">
        <v>14</v>
      </c>
      <c r="CD16" s="189" t="s">
        <v>14</v>
      </c>
      <c r="CE16" s="189" t="s">
        <v>842</v>
      </c>
      <c r="CF16" s="189" t="s">
        <v>14</v>
      </c>
      <c r="CG16" s="190">
        <v>43697</v>
      </c>
      <c r="CH16" s="188" t="s">
        <v>9535</v>
      </c>
      <c r="CI16" s="189" t="e">
        <v>#N/A</v>
      </c>
      <c r="CJ16" s="189" t="e">
        <v>#N/A</v>
      </c>
      <c r="CK16" s="189" t="e">
        <v>#N/A</v>
      </c>
      <c r="CL16" s="189" t="e">
        <v>#N/A</v>
      </c>
      <c r="CM16" s="189" t="e">
        <v>#N/A</v>
      </c>
      <c r="CN16" s="189" t="e">
        <v>#N/A</v>
      </c>
      <c r="CO16" s="191" t="e">
        <v>#N/A</v>
      </c>
      <c r="CP16" s="189" t="s">
        <v>845</v>
      </c>
      <c r="CQ16" s="182" t="s">
        <v>14</v>
      </c>
      <c r="CR16" s="182" t="s">
        <v>14</v>
      </c>
      <c r="CS16" s="182" t="s">
        <v>14</v>
      </c>
      <c r="CT16" s="182" t="s">
        <v>14</v>
      </c>
      <c r="CU16" s="182" t="s">
        <v>842</v>
      </c>
      <c r="CV16" s="182" t="s">
        <v>14</v>
      </c>
      <c r="CW16" s="179">
        <v>43697</v>
      </c>
      <c r="CX16" s="189" t="s">
        <v>2789</v>
      </c>
      <c r="CY16" s="186">
        <v>3755000</v>
      </c>
      <c r="CZ16" s="186" t="s">
        <v>2101</v>
      </c>
      <c r="DA16" s="186" t="s">
        <v>30</v>
      </c>
      <c r="DB16" s="186">
        <v>2</v>
      </c>
      <c r="DC16" s="186" t="s">
        <v>2104</v>
      </c>
      <c r="DD16" s="186" t="s">
        <v>2102</v>
      </c>
      <c r="DE16" s="192">
        <v>44825</v>
      </c>
      <c r="DF16" s="188" t="s">
        <v>2783</v>
      </c>
      <c r="DG16" s="178">
        <v>23845000</v>
      </c>
      <c r="DH16" s="182" t="s">
        <v>2101</v>
      </c>
      <c r="DI16" s="182" t="s">
        <v>30</v>
      </c>
      <c r="DJ16" s="182">
        <v>2</v>
      </c>
      <c r="DK16" s="182" t="s">
        <v>2104</v>
      </c>
      <c r="DL16" s="182" t="s">
        <v>2102</v>
      </c>
      <c r="DM16" s="179">
        <v>44825</v>
      </c>
      <c r="DN16" s="189" t="s">
        <v>2784</v>
      </c>
      <c r="DO16" s="186">
        <v>0</v>
      </c>
      <c r="DP16" s="189" t="s">
        <v>2101</v>
      </c>
      <c r="DQ16" s="189" t="s">
        <v>30</v>
      </c>
      <c r="DR16" s="189">
        <v>2</v>
      </c>
      <c r="DS16" s="189" t="s">
        <v>2104</v>
      </c>
      <c r="DT16" s="189" t="s">
        <v>2102</v>
      </c>
      <c r="DU16" s="190">
        <v>44825</v>
      </c>
      <c r="DV16" s="188" t="s">
        <v>2785</v>
      </c>
      <c r="DW16" s="178">
        <v>2072000</v>
      </c>
      <c r="DX16" s="182" t="s">
        <v>2101</v>
      </c>
      <c r="DY16" s="182" t="s">
        <v>30</v>
      </c>
      <c r="DZ16" s="182">
        <v>2</v>
      </c>
      <c r="EA16" s="182" t="s">
        <v>2104</v>
      </c>
      <c r="EB16" s="182" t="s">
        <v>2102</v>
      </c>
      <c r="EC16" s="179">
        <v>44825</v>
      </c>
      <c r="ED16" s="189" t="s">
        <v>2786</v>
      </c>
      <c r="EE16" s="186">
        <v>1683000</v>
      </c>
      <c r="EF16" s="189" t="s">
        <v>2101</v>
      </c>
      <c r="EG16" s="189" t="s">
        <v>30</v>
      </c>
      <c r="EH16" s="189">
        <v>2</v>
      </c>
      <c r="EI16" s="189" t="s">
        <v>2104</v>
      </c>
      <c r="EJ16" s="189" t="s">
        <v>2102</v>
      </c>
      <c r="EK16" s="190">
        <v>44825</v>
      </c>
      <c r="EL16" s="188" t="s">
        <v>2787</v>
      </c>
      <c r="EM16" s="178">
        <v>0</v>
      </c>
      <c r="EN16" s="182" t="s">
        <v>2101</v>
      </c>
      <c r="EO16" s="182" t="s">
        <v>30</v>
      </c>
      <c r="EP16" s="182">
        <v>2</v>
      </c>
      <c r="EQ16" s="182" t="s">
        <v>2104</v>
      </c>
      <c r="ER16" s="182" t="s">
        <v>2102</v>
      </c>
      <c r="ES16" s="179">
        <v>44825</v>
      </c>
      <c r="ET16" s="189" t="s">
        <v>5144</v>
      </c>
      <c r="EU16" s="189">
        <v>560</v>
      </c>
      <c r="EV16" s="189" t="s">
        <v>5141</v>
      </c>
      <c r="EW16" s="189" t="s">
        <v>30</v>
      </c>
      <c r="EX16" s="189">
        <v>2</v>
      </c>
      <c r="EY16" s="189" t="s">
        <v>5142</v>
      </c>
      <c r="EZ16" s="189" t="s">
        <v>1518</v>
      </c>
      <c r="FA16" s="190">
        <v>44897</v>
      </c>
      <c r="FB16" s="188" t="s">
        <v>2062</v>
      </c>
      <c r="FC16" s="182">
        <v>3</v>
      </c>
      <c r="FD16" s="182" t="s">
        <v>2059</v>
      </c>
      <c r="FE16" s="182" t="s">
        <v>30</v>
      </c>
      <c r="FF16" s="182">
        <v>2</v>
      </c>
      <c r="FG16" s="182" t="s">
        <v>2061</v>
      </c>
      <c r="FH16" s="182" t="s">
        <v>2060</v>
      </c>
      <c r="FI16" s="179">
        <v>44742</v>
      </c>
      <c r="FJ16" s="188" t="s">
        <v>224</v>
      </c>
      <c r="FK16" s="189" t="s">
        <v>14</v>
      </c>
      <c r="FL16" s="189">
        <v>0</v>
      </c>
      <c r="FM16" s="189" t="s">
        <v>30</v>
      </c>
      <c r="FN16" s="189">
        <v>2</v>
      </c>
      <c r="FO16" s="189">
        <v>0</v>
      </c>
      <c r="FP16" s="186">
        <v>0</v>
      </c>
      <c r="FQ16" s="187">
        <v>43509</v>
      </c>
      <c r="FR16" s="188" t="s">
        <v>846</v>
      </c>
      <c r="FS16" s="182" t="s">
        <v>14</v>
      </c>
      <c r="FT16" s="182" t="s">
        <v>14</v>
      </c>
      <c r="FU16" s="182" t="s">
        <v>14</v>
      </c>
      <c r="FV16" s="182" t="s">
        <v>14</v>
      </c>
      <c r="FW16" s="182" t="s">
        <v>842</v>
      </c>
      <c r="FX16" s="182" t="s">
        <v>14</v>
      </c>
      <c r="FY16" s="179">
        <v>43697</v>
      </c>
      <c r="FZ16" s="189" t="s">
        <v>3425</v>
      </c>
      <c r="GA16" s="189">
        <v>1</v>
      </c>
      <c r="GB16" s="189" t="s">
        <v>2962</v>
      </c>
      <c r="GC16" s="189" t="s">
        <v>30</v>
      </c>
      <c r="GD16" s="189">
        <v>2</v>
      </c>
      <c r="GE16" s="189" t="s">
        <v>14</v>
      </c>
      <c r="GF16" s="189" t="s">
        <v>14</v>
      </c>
      <c r="GG16" s="190">
        <v>44863</v>
      </c>
      <c r="GH16" s="188" t="s">
        <v>3431</v>
      </c>
      <c r="GI16" s="182">
        <v>3</v>
      </c>
      <c r="GJ16" s="182" t="s">
        <v>2962</v>
      </c>
      <c r="GK16" s="182" t="s">
        <v>30</v>
      </c>
      <c r="GL16" s="182">
        <v>2</v>
      </c>
      <c r="GM16" s="182" t="s">
        <v>14</v>
      </c>
      <c r="GN16" s="182" t="s">
        <v>14</v>
      </c>
      <c r="GO16" s="179">
        <v>44863</v>
      </c>
      <c r="GP16" s="189" t="s">
        <v>3426</v>
      </c>
      <c r="GQ16" s="189">
        <v>3</v>
      </c>
      <c r="GR16" s="189" t="s">
        <v>2962</v>
      </c>
      <c r="GS16" s="189" t="s">
        <v>30</v>
      </c>
      <c r="GT16" s="189">
        <v>2</v>
      </c>
      <c r="GU16" s="189" t="s">
        <v>14</v>
      </c>
      <c r="GV16" s="189" t="s">
        <v>14</v>
      </c>
      <c r="GW16" s="190">
        <v>44863</v>
      </c>
      <c r="GX16" s="188" t="s">
        <v>3432</v>
      </c>
      <c r="GY16" s="182">
        <v>0</v>
      </c>
      <c r="GZ16" s="182" t="s">
        <v>2962</v>
      </c>
      <c r="HA16" s="182" t="s">
        <v>30</v>
      </c>
      <c r="HB16" s="182">
        <v>2</v>
      </c>
      <c r="HC16" s="182" t="s">
        <v>14</v>
      </c>
      <c r="HD16" s="182" t="s">
        <v>14</v>
      </c>
      <c r="HE16" s="179">
        <v>44863</v>
      </c>
      <c r="HF16" s="189" t="s">
        <v>3424</v>
      </c>
      <c r="HG16" s="189">
        <v>2</v>
      </c>
      <c r="HH16" s="189" t="s">
        <v>2962</v>
      </c>
      <c r="HI16" s="189" t="s">
        <v>30</v>
      </c>
      <c r="HJ16" s="189">
        <v>2</v>
      </c>
      <c r="HK16" s="189" t="s">
        <v>14</v>
      </c>
      <c r="HL16" s="189" t="s">
        <v>14</v>
      </c>
      <c r="HM16" s="190">
        <v>44863</v>
      </c>
      <c r="HN16" s="188" t="s">
        <v>3430</v>
      </c>
      <c r="HO16" s="182">
        <v>3</v>
      </c>
      <c r="HP16" s="182" t="s">
        <v>2962</v>
      </c>
      <c r="HQ16" s="182" t="s">
        <v>30</v>
      </c>
      <c r="HR16" s="182">
        <v>2</v>
      </c>
      <c r="HS16" s="182" t="s">
        <v>14</v>
      </c>
      <c r="HT16" s="182" t="s">
        <v>14</v>
      </c>
      <c r="HU16" s="179">
        <v>44863</v>
      </c>
      <c r="HV16" s="189" t="s">
        <v>3427</v>
      </c>
      <c r="HW16" s="189">
        <v>3</v>
      </c>
      <c r="HX16" s="189" t="s">
        <v>2962</v>
      </c>
      <c r="HY16" s="189" t="s">
        <v>30</v>
      </c>
      <c r="HZ16" s="189">
        <v>2</v>
      </c>
      <c r="IA16" s="189" t="s">
        <v>14</v>
      </c>
      <c r="IB16" s="189" t="s">
        <v>14</v>
      </c>
      <c r="IC16" s="190">
        <v>44863</v>
      </c>
      <c r="ID16" s="188" t="s">
        <v>3429</v>
      </c>
      <c r="IE16" s="182">
        <v>1</v>
      </c>
      <c r="IF16" s="182" t="s">
        <v>2962</v>
      </c>
      <c r="IG16" s="182" t="s">
        <v>30</v>
      </c>
      <c r="IH16" s="182">
        <v>2</v>
      </c>
      <c r="II16" s="182" t="s">
        <v>14</v>
      </c>
      <c r="IJ16" s="182" t="s">
        <v>14</v>
      </c>
      <c r="IK16" s="179">
        <v>44863</v>
      </c>
      <c r="IL16" s="189" t="s">
        <v>3428</v>
      </c>
      <c r="IM16" s="189">
        <v>3</v>
      </c>
      <c r="IN16" s="189" t="s">
        <v>2962</v>
      </c>
      <c r="IO16" s="189" t="s">
        <v>30</v>
      </c>
      <c r="IP16" s="189">
        <v>2</v>
      </c>
      <c r="IQ16" s="189" t="s">
        <v>14</v>
      </c>
      <c r="IR16" s="189" t="s">
        <v>14</v>
      </c>
      <c r="IS16" s="190">
        <v>44863</v>
      </c>
    </row>
    <row r="17" spans="1:253" s="284" customFormat="1" ht="12.95" customHeight="1" x14ac:dyDescent="0.2">
      <c r="A17" s="284" t="s">
        <v>225</v>
      </c>
      <c r="B17" s="284" t="s">
        <v>8959</v>
      </c>
      <c r="C17" s="284" t="s">
        <v>226</v>
      </c>
      <c r="D17" s="284" t="s">
        <v>223</v>
      </c>
      <c r="E17" s="284" t="s">
        <v>8419</v>
      </c>
      <c r="F17" s="284" t="s">
        <v>2541</v>
      </c>
      <c r="G17" s="177">
        <v>27600000</v>
      </c>
      <c r="H17" s="178" t="s">
        <v>2101</v>
      </c>
      <c r="I17" s="178" t="s">
        <v>30</v>
      </c>
      <c r="J17" s="178">
        <v>2</v>
      </c>
      <c r="K17" s="178" t="s">
        <v>2540</v>
      </c>
      <c r="L17" s="178" t="s">
        <v>2102</v>
      </c>
      <c r="M17" s="179">
        <v>44803</v>
      </c>
      <c r="N17" s="188" t="s">
        <v>854</v>
      </c>
      <c r="O17" s="180">
        <v>34263</v>
      </c>
      <c r="P17" s="180" t="s">
        <v>851</v>
      </c>
      <c r="Q17" s="180" t="s">
        <v>74</v>
      </c>
      <c r="R17" s="180">
        <v>1</v>
      </c>
      <c r="S17" s="180" t="s">
        <v>853</v>
      </c>
      <c r="T17" s="180" t="s">
        <v>852</v>
      </c>
      <c r="U17" s="181">
        <v>43697</v>
      </c>
      <c r="V17" s="188" t="s">
        <v>2100</v>
      </c>
      <c r="W17" s="178">
        <v>3803000</v>
      </c>
      <c r="X17" s="178" t="s">
        <v>2097</v>
      </c>
      <c r="Y17" s="178" t="s">
        <v>30</v>
      </c>
      <c r="Z17" s="178">
        <v>2</v>
      </c>
      <c r="AA17" s="178" t="s">
        <v>2099</v>
      </c>
      <c r="AB17" s="178" t="s">
        <v>2098</v>
      </c>
      <c r="AC17" s="179">
        <v>44764</v>
      </c>
      <c r="AD17" s="188" t="s">
        <v>2103</v>
      </c>
      <c r="AE17" s="186">
        <v>1246000</v>
      </c>
      <c r="AF17" s="186" t="s">
        <v>2101</v>
      </c>
      <c r="AG17" s="186" t="s">
        <v>30</v>
      </c>
      <c r="AH17" s="186">
        <v>2</v>
      </c>
      <c r="AI17" s="186" t="s">
        <v>2092</v>
      </c>
      <c r="AJ17" s="186" t="s">
        <v>2102</v>
      </c>
      <c r="AK17" s="187">
        <v>44764</v>
      </c>
      <c r="AL17" s="188" t="s">
        <v>5146</v>
      </c>
      <c r="AM17" s="178">
        <v>642000</v>
      </c>
      <c r="AN17" s="178" t="s">
        <v>5137</v>
      </c>
      <c r="AO17" s="178" t="s">
        <v>30</v>
      </c>
      <c r="AP17" s="178">
        <v>2</v>
      </c>
      <c r="AQ17" s="178" t="s">
        <v>5145</v>
      </c>
      <c r="AR17" s="178" t="s">
        <v>5138</v>
      </c>
      <c r="AS17" s="179">
        <v>44897</v>
      </c>
      <c r="AT17" s="189" t="s">
        <v>850</v>
      </c>
      <c r="AU17" s="186" t="s">
        <v>14</v>
      </c>
      <c r="AV17" s="186" t="s">
        <v>838</v>
      </c>
      <c r="AW17" s="186" t="s">
        <v>14</v>
      </c>
      <c r="AX17" s="186" t="s">
        <v>14</v>
      </c>
      <c r="AY17" s="186" t="s">
        <v>849</v>
      </c>
      <c r="AZ17" s="186" t="s">
        <v>838</v>
      </c>
      <c r="BA17" s="187">
        <v>43697</v>
      </c>
      <c r="BB17" s="188" t="s">
        <v>848</v>
      </c>
      <c r="BC17" s="178" t="s">
        <v>14</v>
      </c>
      <c r="BD17" s="178" t="s">
        <v>838</v>
      </c>
      <c r="BE17" s="178" t="s">
        <v>14</v>
      </c>
      <c r="BF17" s="178" t="s">
        <v>14</v>
      </c>
      <c r="BG17" s="178" t="s">
        <v>847</v>
      </c>
      <c r="BH17" s="178" t="s">
        <v>838</v>
      </c>
      <c r="BI17" s="179">
        <v>43697</v>
      </c>
      <c r="BJ17" s="189" t="s">
        <v>5148</v>
      </c>
      <c r="BK17" s="189">
        <v>235</v>
      </c>
      <c r="BL17" s="189" t="s">
        <v>5141</v>
      </c>
      <c r="BM17" s="189" t="s">
        <v>30</v>
      </c>
      <c r="BN17" s="189">
        <v>2</v>
      </c>
      <c r="BO17" s="189" t="s">
        <v>5147</v>
      </c>
      <c r="BP17" s="186" t="s">
        <v>1518</v>
      </c>
      <c r="BQ17" s="190">
        <v>44897</v>
      </c>
      <c r="BR17" s="188" t="s">
        <v>227</v>
      </c>
      <c r="BS17" s="182" t="s">
        <v>14</v>
      </c>
      <c r="BT17" s="182">
        <v>0</v>
      </c>
      <c r="BU17" s="182" t="s">
        <v>30</v>
      </c>
      <c r="BV17" s="182">
        <v>2</v>
      </c>
      <c r="BW17" s="182">
        <v>0</v>
      </c>
      <c r="BX17" s="182">
        <v>0</v>
      </c>
      <c r="BY17" s="179">
        <v>43509</v>
      </c>
      <c r="BZ17" s="189" t="s">
        <v>228</v>
      </c>
      <c r="CA17" s="189" t="s">
        <v>14</v>
      </c>
      <c r="CB17" s="189">
        <v>0</v>
      </c>
      <c r="CC17" s="189" t="s">
        <v>14</v>
      </c>
      <c r="CD17" s="189" t="s">
        <v>14</v>
      </c>
      <c r="CE17" s="189">
        <v>0</v>
      </c>
      <c r="CF17" s="189">
        <v>0</v>
      </c>
      <c r="CG17" s="190">
        <v>43509</v>
      </c>
      <c r="CH17" s="188" t="s">
        <v>9536</v>
      </c>
      <c r="CI17" s="189" t="e">
        <v>#N/A</v>
      </c>
      <c r="CJ17" s="189" t="e">
        <v>#N/A</v>
      </c>
      <c r="CK17" s="189" t="e">
        <v>#N/A</v>
      </c>
      <c r="CL17" s="189" t="e">
        <v>#N/A</v>
      </c>
      <c r="CM17" s="189" t="e">
        <v>#N/A</v>
      </c>
      <c r="CN17" s="189" t="e">
        <v>#N/A</v>
      </c>
      <c r="CO17" s="191" t="e">
        <v>#N/A</v>
      </c>
      <c r="CP17" s="189" t="s">
        <v>232</v>
      </c>
      <c r="CQ17" s="182">
        <v>5.2</v>
      </c>
      <c r="CR17" s="182" t="s">
        <v>229</v>
      </c>
      <c r="CS17" s="182" t="s">
        <v>30</v>
      </c>
      <c r="CT17" s="182">
        <v>2</v>
      </c>
      <c r="CU17" s="182" t="s">
        <v>231</v>
      </c>
      <c r="CV17" s="182" t="s">
        <v>230</v>
      </c>
      <c r="CW17" s="179">
        <v>43509</v>
      </c>
      <c r="CX17" s="189" t="s">
        <v>2105</v>
      </c>
      <c r="CY17" s="186">
        <v>1246000</v>
      </c>
      <c r="CZ17" s="186" t="s">
        <v>2101</v>
      </c>
      <c r="DA17" s="186" t="s">
        <v>30</v>
      </c>
      <c r="DB17" s="186">
        <v>2</v>
      </c>
      <c r="DC17" s="186" t="s">
        <v>2104</v>
      </c>
      <c r="DD17" s="186" t="s">
        <v>2102</v>
      </c>
      <c r="DE17" s="192">
        <v>44764</v>
      </c>
      <c r="DF17" s="188" t="s">
        <v>2106</v>
      </c>
      <c r="DG17" s="178">
        <v>2557000</v>
      </c>
      <c r="DH17" s="182" t="s">
        <v>2101</v>
      </c>
      <c r="DI17" s="182" t="s">
        <v>30</v>
      </c>
      <c r="DJ17" s="182">
        <v>2</v>
      </c>
      <c r="DK17" s="182" t="s">
        <v>2104</v>
      </c>
      <c r="DL17" s="182" t="s">
        <v>2102</v>
      </c>
      <c r="DM17" s="179">
        <v>44764</v>
      </c>
      <c r="DN17" s="189" t="s">
        <v>2107</v>
      </c>
      <c r="DO17" s="186">
        <v>0</v>
      </c>
      <c r="DP17" s="189" t="s">
        <v>2101</v>
      </c>
      <c r="DQ17" s="189" t="s">
        <v>30</v>
      </c>
      <c r="DR17" s="189">
        <v>2</v>
      </c>
      <c r="DS17" s="189" t="s">
        <v>2104</v>
      </c>
      <c r="DT17" s="189" t="s">
        <v>2102</v>
      </c>
      <c r="DU17" s="190">
        <v>44764</v>
      </c>
      <c r="DV17" s="188" t="s">
        <v>2108</v>
      </c>
      <c r="DW17" s="178">
        <v>166000</v>
      </c>
      <c r="DX17" s="182" t="s">
        <v>2101</v>
      </c>
      <c r="DY17" s="182" t="s">
        <v>30</v>
      </c>
      <c r="DZ17" s="182">
        <v>2</v>
      </c>
      <c r="EA17" s="182" t="s">
        <v>2104</v>
      </c>
      <c r="EB17" s="182" t="s">
        <v>2102</v>
      </c>
      <c r="EC17" s="179">
        <v>44764</v>
      </c>
      <c r="ED17" s="189" t="s">
        <v>2109</v>
      </c>
      <c r="EE17" s="186">
        <v>1080000</v>
      </c>
      <c r="EF17" s="189" t="s">
        <v>2101</v>
      </c>
      <c r="EG17" s="189" t="s">
        <v>30</v>
      </c>
      <c r="EH17" s="189">
        <v>2</v>
      </c>
      <c r="EI17" s="189" t="s">
        <v>2104</v>
      </c>
      <c r="EJ17" s="189" t="s">
        <v>2102</v>
      </c>
      <c r="EK17" s="190">
        <v>44764</v>
      </c>
      <c r="EL17" s="188" t="s">
        <v>2110</v>
      </c>
      <c r="EM17" s="178">
        <v>0</v>
      </c>
      <c r="EN17" s="182" t="s">
        <v>2101</v>
      </c>
      <c r="EO17" s="182" t="s">
        <v>30</v>
      </c>
      <c r="EP17" s="182">
        <v>2</v>
      </c>
      <c r="EQ17" s="182" t="s">
        <v>2104</v>
      </c>
      <c r="ER17" s="182" t="s">
        <v>2102</v>
      </c>
      <c r="ES17" s="179">
        <v>44764</v>
      </c>
      <c r="ET17" s="189" t="s">
        <v>5149</v>
      </c>
      <c r="EU17" s="189">
        <v>560</v>
      </c>
      <c r="EV17" s="189" t="s">
        <v>5141</v>
      </c>
      <c r="EW17" s="189" t="s">
        <v>30</v>
      </c>
      <c r="EX17" s="189">
        <v>2</v>
      </c>
      <c r="EY17" s="189" t="s">
        <v>5142</v>
      </c>
      <c r="EZ17" s="189" t="s">
        <v>1518</v>
      </c>
      <c r="FA17" s="190">
        <v>44897</v>
      </c>
      <c r="FB17" s="188" t="s">
        <v>2521</v>
      </c>
      <c r="FC17" s="182">
        <v>3</v>
      </c>
      <c r="FD17" s="182" t="s">
        <v>2101</v>
      </c>
      <c r="FE17" s="182" t="s">
        <v>74</v>
      </c>
      <c r="FF17" s="182">
        <v>1</v>
      </c>
      <c r="FG17" s="182" t="s">
        <v>2519</v>
      </c>
      <c r="FH17" s="182" t="s">
        <v>2102</v>
      </c>
      <c r="FI17" s="179">
        <v>44803</v>
      </c>
      <c r="FJ17" s="188" t="s">
        <v>233</v>
      </c>
      <c r="FK17" s="189" t="s">
        <v>14</v>
      </c>
      <c r="FL17" s="189">
        <v>0</v>
      </c>
      <c r="FM17" s="189" t="s">
        <v>30</v>
      </c>
      <c r="FN17" s="189">
        <v>2</v>
      </c>
      <c r="FO17" s="189">
        <v>0</v>
      </c>
      <c r="FP17" s="186">
        <v>0</v>
      </c>
      <c r="FQ17" s="187">
        <v>43509</v>
      </c>
      <c r="FR17" s="188" t="s">
        <v>234</v>
      </c>
      <c r="FS17" s="182" t="s">
        <v>14</v>
      </c>
      <c r="FT17" s="182">
        <v>0</v>
      </c>
      <c r="FU17" s="182" t="s">
        <v>30</v>
      </c>
      <c r="FV17" s="182">
        <v>2</v>
      </c>
      <c r="FW17" s="182">
        <v>0</v>
      </c>
      <c r="FX17" s="182">
        <v>0</v>
      </c>
      <c r="FY17" s="179">
        <v>43509</v>
      </c>
      <c r="FZ17" s="189" t="s">
        <v>3434</v>
      </c>
      <c r="GA17" s="189">
        <v>1</v>
      </c>
      <c r="GB17" s="189" t="s">
        <v>2962</v>
      </c>
      <c r="GC17" s="189" t="s">
        <v>30</v>
      </c>
      <c r="GD17" s="189">
        <v>2</v>
      </c>
      <c r="GE17" s="189" t="s">
        <v>14</v>
      </c>
      <c r="GF17" s="189" t="s">
        <v>14</v>
      </c>
      <c r="GG17" s="190">
        <v>44863</v>
      </c>
      <c r="GH17" s="188" t="s">
        <v>3440</v>
      </c>
      <c r="GI17" s="182">
        <v>3</v>
      </c>
      <c r="GJ17" s="182" t="s">
        <v>2962</v>
      </c>
      <c r="GK17" s="182" t="s">
        <v>30</v>
      </c>
      <c r="GL17" s="182">
        <v>2</v>
      </c>
      <c r="GM17" s="182" t="s">
        <v>14</v>
      </c>
      <c r="GN17" s="182" t="s">
        <v>14</v>
      </c>
      <c r="GO17" s="179">
        <v>44863</v>
      </c>
      <c r="GP17" s="189" t="s">
        <v>3435</v>
      </c>
      <c r="GQ17" s="189">
        <v>1</v>
      </c>
      <c r="GR17" s="189" t="s">
        <v>2962</v>
      </c>
      <c r="GS17" s="189" t="s">
        <v>30</v>
      </c>
      <c r="GT17" s="189">
        <v>2</v>
      </c>
      <c r="GU17" s="189" t="s">
        <v>14</v>
      </c>
      <c r="GV17" s="189" t="s">
        <v>14</v>
      </c>
      <c r="GW17" s="190">
        <v>44863</v>
      </c>
      <c r="GX17" s="188" t="s">
        <v>3441</v>
      </c>
      <c r="GY17" s="182">
        <v>0</v>
      </c>
      <c r="GZ17" s="182" t="s">
        <v>2962</v>
      </c>
      <c r="HA17" s="182" t="s">
        <v>30</v>
      </c>
      <c r="HB17" s="182">
        <v>2</v>
      </c>
      <c r="HC17" s="182" t="s">
        <v>14</v>
      </c>
      <c r="HD17" s="182" t="s">
        <v>14</v>
      </c>
      <c r="HE17" s="179">
        <v>44863</v>
      </c>
      <c r="HF17" s="189" t="s">
        <v>3433</v>
      </c>
      <c r="HG17" s="189">
        <v>0</v>
      </c>
      <c r="HH17" s="189" t="s">
        <v>2962</v>
      </c>
      <c r="HI17" s="189" t="s">
        <v>30</v>
      </c>
      <c r="HJ17" s="189">
        <v>2</v>
      </c>
      <c r="HK17" s="189" t="s">
        <v>14</v>
      </c>
      <c r="HL17" s="189" t="s">
        <v>14</v>
      </c>
      <c r="HM17" s="190">
        <v>44863</v>
      </c>
      <c r="HN17" s="188" t="s">
        <v>3439</v>
      </c>
      <c r="HO17" s="182">
        <v>2</v>
      </c>
      <c r="HP17" s="182" t="s">
        <v>2962</v>
      </c>
      <c r="HQ17" s="182" t="s">
        <v>30</v>
      </c>
      <c r="HR17" s="182">
        <v>2</v>
      </c>
      <c r="HS17" s="182" t="s">
        <v>14</v>
      </c>
      <c r="HT17" s="182" t="s">
        <v>14</v>
      </c>
      <c r="HU17" s="179">
        <v>44863</v>
      </c>
      <c r="HV17" s="189" t="s">
        <v>3436</v>
      </c>
      <c r="HW17" s="189">
        <v>3</v>
      </c>
      <c r="HX17" s="189" t="s">
        <v>2962</v>
      </c>
      <c r="HY17" s="189" t="s">
        <v>30</v>
      </c>
      <c r="HZ17" s="189">
        <v>2</v>
      </c>
      <c r="IA17" s="189" t="s">
        <v>14</v>
      </c>
      <c r="IB17" s="189" t="s">
        <v>14</v>
      </c>
      <c r="IC17" s="190">
        <v>44863</v>
      </c>
      <c r="ID17" s="188" t="s">
        <v>3438</v>
      </c>
      <c r="IE17" s="182">
        <v>1</v>
      </c>
      <c r="IF17" s="182" t="s">
        <v>2962</v>
      </c>
      <c r="IG17" s="182" t="s">
        <v>30</v>
      </c>
      <c r="IH17" s="182">
        <v>2</v>
      </c>
      <c r="II17" s="182" t="s">
        <v>14</v>
      </c>
      <c r="IJ17" s="182" t="s">
        <v>14</v>
      </c>
      <c r="IK17" s="179">
        <v>44863</v>
      </c>
      <c r="IL17" s="189" t="s">
        <v>3437</v>
      </c>
      <c r="IM17" s="189">
        <v>3</v>
      </c>
      <c r="IN17" s="189" t="s">
        <v>2962</v>
      </c>
      <c r="IO17" s="189" t="s">
        <v>30</v>
      </c>
      <c r="IP17" s="189">
        <v>2</v>
      </c>
      <c r="IQ17" s="189" t="s">
        <v>14</v>
      </c>
      <c r="IR17" s="189" t="s">
        <v>14</v>
      </c>
      <c r="IS17" s="190">
        <v>44863</v>
      </c>
    </row>
    <row r="18" spans="1:253" s="284" customFormat="1" ht="12.95" customHeight="1" x14ac:dyDescent="0.2">
      <c r="A18" s="284" t="s">
        <v>235</v>
      </c>
      <c r="B18" s="284" t="s">
        <v>8959</v>
      </c>
      <c r="C18" s="284" t="s">
        <v>236</v>
      </c>
      <c r="D18" s="284" t="s">
        <v>223</v>
      </c>
      <c r="E18" s="284" t="s">
        <v>8419</v>
      </c>
      <c r="F18" s="284" t="s">
        <v>2542</v>
      </c>
      <c r="G18" s="177">
        <v>27600000</v>
      </c>
      <c r="H18" s="178" t="s">
        <v>2101</v>
      </c>
      <c r="I18" s="178" t="s">
        <v>30</v>
      </c>
      <c r="J18" s="178">
        <v>2</v>
      </c>
      <c r="K18" s="178" t="s">
        <v>2540</v>
      </c>
      <c r="L18" s="178" t="s">
        <v>2102</v>
      </c>
      <c r="M18" s="179">
        <v>44803</v>
      </c>
      <c r="N18" s="188" t="s">
        <v>1651</v>
      </c>
      <c r="O18" s="180">
        <v>89005</v>
      </c>
      <c r="P18" s="180" t="s">
        <v>1647</v>
      </c>
      <c r="Q18" s="180" t="s">
        <v>30</v>
      </c>
      <c r="R18" s="180">
        <v>2</v>
      </c>
      <c r="S18" s="180" t="s">
        <v>1650</v>
      </c>
      <c r="T18" s="180" t="s">
        <v>852</v>
      </c>
      <c r="U18" s="181">
        <v>44641</v>
      </c>
      <c r="V18" s="188" t="s">
        <v>2112</v>
      </c>
      <c r="W18" s="178">
        <v>13474000</v>
      </c>
      <c r="X18" s="178" t="s">
        <v>2097</v>
      </c>
      <c r="Y18" s="178" t="s">
        <v>30</v>
      </c>
      <c r="Z18" s="178">
        <v>2</v>
      </c>
      <c r="AA18" s="178" t="s">
        <v>2111</v>
      </c>
      <c r="AB18" s="178" t="s">
        <v>2098</v>
      </c>
      <c r="AC18" s="179">
        <v>44764</v>
      </c>
      <c r="AD18" s="188" t="s">
        <v>2113</v>
      </c>
      <c r="AE18" s="186">
        <v>2034000</v>
      </c>
      <c r="AF18" s="186" t="s">
        <v>2101</v>
      </c>
      <c r="AG18" s="186" t="s">
        <v>30</v>
      </c>
      <c r="AH18" s="186">
        <v>2</v>
      </c>
      <c r="AI18" s="186" t="s">
        <v>2092</v>
      </c>
      <c r="AJ18" s="186" t="s">
        <v>2102</v>
      </c>
      <c r="AK18" s="187">
        <v>44764</v>
      </c>
      <c r="AL18" s="188" t="s">
        <v>5151</v>
      </c>
      <c r="AM18" s="178">
        <v>1029000</v>
      </c>
      <c r="AN18" s="178" t="s">
        <v>5137</v>
      </c>
      <c r="AO18" s="178" t="s">
        <v>30</v>
      </c>
      <c r="AP18" s="178">
        <v>2</v>
      </c>
      <c r="AQ18" s="178" t="s">
        <v>5150</v>
      </c>
      <c r="AR18" s="178" t="s">
        <v>5138</v>
      </c>
      <c r="AS18" s="179">
        <v>44897</v>
      </c>
      <c r="AT18" s="189" t="s">
        <v>859</v>
      </c>
      <c r="AU18" s="186" t="s">
        <v>14</v>
      </c>
      <c r="AV18" s="186" t="s">
        <v>838</v>
      </c>
      <c r="AW18" s="186" t="s">
        <v>14</v>
      </c>
      <c r="AX18" s="186" t="s">
        <v>14</v>
      </c>
      <c r="AY18" s="186" t="s">
        <v>849</v>
      </c>
      <c r="AZ18" s="186" t="s">
        <v>838</v>
      </c>
      <c r="BA18" s="187">
        <v>43697</v>
      </c>
      <c r="BB18" s="188" t="s">
        <v>763</v>
      </c>
      <c r="BC18" s="178" t="s">
        <v>14</v>
      </c>
      <c r="BD18" s="178" t="s">
        <v>759</v>
      </c>
      <c r="BE18" s="178" t="s">
        <v>14</v>
      </c>
      <c r="BF18" s="178" t="s">
        <v>14</v>
      </c>
      <c r="BG18" s="178" t="s">
        <v>761</v>
      </c>
      <c r="BH18" s="178" t="s">
        <v>760</v>
      </c>
      <c r="BI18" s="179">
        <v>43642</v>
      </c>
      <c r="BJ18" s="189" t="s">
        <v>5152</v>
      </c>
      <c r="BK18" s="189">
        <v>322</v>
      </c>
      <c r="BL18" s="189" t="s">
        <v>5141</v>
      </c>
      <c r="BM18" s="189" t="s">
        <v>30</v>
      </c>
      <c r="BN18" s="189">
        <v>2</v>
      </c>
      <c r="BO18" s="189" t="s">
        <v>5147</v>
      </c>
      <c r="BP18" s="186" t="s">
        <v>1518</v>
      </c>
      <c r="BQ18" s="190">
        <v>44897</v>
      </c>
      <c r="BR18" s="188" t="s">
        <v>856</v>
      </c>
      <c r="BS18" s="182" t="s">
        <v>14</v>
      </c>
      <c r="BT18" s="182" t="s">
        <v>838</v>
      </c>
      <c r="BU18" s="182" t="s">
        <v>14</v>
      </c>
      <c r="BV18" s="182" t="s">
        <v>14</v>
      </c>
      <c r="BW18" s="182" t="s">
        <v>855</v>
      </c>
      <c r="BX18" s="182" t="s">
        <v>838</v>
      </c>
      <c r="BY18" s="179">
        <v>43697</v>
      </c>
      <c r="BZ18" s="189" t="s">
        <v>857</v>
      </c>
      <c r="CA18" s="189" t="s">
        <v>14</v>
      </c>
      <c r="CB18" s="189" t="s">
        <v>838</v>
      </c>
      <c r="CC18" s="189" t="s">
        <v>14</v>
      </c>
      <c r="CD18" s="189" t="s">
        <v>14</v>
      </c>
      <c r="CE18" s="189" t="s">
        <v>855</v>
      </c>
      <c r="CF18" s="189" t="s">
        <v>838</v>
      </c>
      <c r="CG18" s="190">
        <v>43697</v>
      </c>
      <c r="CH18" s="188" t="s">
        <v>9537</v>
      </c>
      <c r="CI18" s="189" t="e">
        <v>#N/A</v>
      </c>
      <c r="CJ18" s="189" t="e">
        <v>#N/A</v>
      </c>
      <c r="CK18" s="189" t="e">
        <v>#N/A</v>
      </c>
      <c r="CL18" s="189" t="e">
        <v>#N/A</v>
      </c>
      <c r="CM18" s="189" t="e">
        <v>#N/A</v>
      </c>
      <c r="CN18" s="189" t="e">
        <v>#N/A</v>
      </c>
      <c r="CO18" s="191" t="e">
        <v>#N/A</v>
      </c>
      <c r="CP18" s="189" t="s">
        <v>858</v>
      </c>
      <c r="CQ18" s="182" t="s">
        <v>14</v>
      </c>
      <c r="CR18" s="182" t="s">
        <v>838</v>
      </c>
      <c r="CS18" s="182" t="s">
        <v>14</v>
      </c>
      <c r="CT18" s="182" t="s">
        <v>14</v>
      </c>
      <c r="CU18" s="182" t="s">
        <v>855</v>
      </c>
      <c r="CV18" s="182" t="s">
        <v>838</v>
      </c>
      <c r="CW18" s="179">
        <v>43697</v>
      </c>
      <c r="CX18" s="189" t="s">
        <v>2114</v>
      </c>
      <c r="CY18" s="186">
        <v>2034000</v>
      </c>
      <c r="CZ18" s="186" t="s">
        <v>2101</v>
      </c>
      <c r="DA18" s="186" t="s">
        <v>30</v>
      </c>
      <c r="DB18" s="186">
        <v>2</v>
      </c>
      <c r="DC18" s="186" t="s">
        <v>2104</v>
      </c>
      <c r="DD18" s="186" t="s">
        <v>2102</v>
      </c>
      <c r="DE18" s="192">
        <v>44764</v>
      </c>
      <c r="DF18" s="188" t="s">
        <v>2115</v>
      </c>
      <c r="DG18" s="178">
        <v>11439000</v>
      </c>
      <c r="DH18" s="182" t="s">
        <v>2101</v>
      </c>
      <c r="DI18" s="182" t="s">
        <v>30</v>
      </c>
      <c r="DJ18" s="182">
        <v>2</v>
      </c>
      <c r="DK18" s="182" t="s">
        <v>2104</v>
      </c>
      <c r="DL18" s="182" t="s">
        <v>2102</v>
      </c>
      <c r="DM18" s="179">
        <v>44764</v>
      </c>
      <c r="DN18" s="189" t="s">
        <v>2116</v>
      </c>
      <c r="DO18" s="186">
        <v>0</v>
      </c>
      <c r="DP18" s="189" t="s">
        <v>2101</v>
      </c>
      <c r="DQ18" s="189" t="s">
        <v>30</v>
      </c>
      <c r="DR18" s="189">
        <v>2</v>
      </c>
      <c r="DS18" s="189" t="s">
        <v>2104</v>
      </c>
      <c r="DT18" s="189" t="s">
        <v>2102</v>
      </c>
      <c r="DU18" s="190">
        <v>44764</v>
      </c>
      <c r="DV18" s="188" t="s">
        <v>2117</v>
      </c>
      <c r="DW18" s="178">
        <v>1431000</v>
      </c>
      <c r="DX18" s="182" t="s">
        <v>2101</v>
      </c>
      <c r="DY18" s="182" t="s">
        <v>30</v>
      </c>
      <c r="DZ18" s="182">
        <v>2</v>
      </c>
      <c r="EA18" s="182" t="s">
        <v>2104</v>
      </c>
      <c r="EB18" s="182" t="s">
        <v>2102</v>
      </c>
      <c r="EC18" s="179">
        <v>44764</v>
      </c>
      <c r="ED18" s="189" t="s">
        <v>2118</v>
      </c>
      <c r="EE18" s="186">
        <v>603000</v>
      </c>
      <c r="EF18" s="189" t="s">
        <v>2101</v>
      </c>
      <c r="EG18" s="189" t="s">
        <v>30</v>
      </c>
      <c r="EH18" s="189">
        <v>2</v>
      </c>
      <c r="EI18" s="189" t="s">
        <v>2104</v>
      </c>
      <c r="EJ18" s="189" t="s">
        <v>2102</v>
      </c>
      <c r="EK18" s="190">
        <v>44764</v>
      </c>
      <c r="EL18" s="188" t="s">
        <v>2119</v>
      </c>
      <c r="EM18" s="178">
        <v>0</v>
      </c>
      <c r="EN18" s="182" t="s">
        <v>2101</v>
      </c>
      <c r="EO18" s="182" t="s">
        <v>30</v>
      </c>
      <c r="EP18" s="182">
        <v>2</v>
      </c>
      <c r="EQ18" s="182" t="s">
        <v>2104</v>
      </c>
      <c r="ER18" s="182" t="s">
        <v>2102</v>
      </c>
      <c r="ES18" s="179">
        <v>44764</v>
      </c>
      <c r="ET18" s="189" t="s">
        <v>5153</v>
      </c>
      <c r="EU18" s="189">
        <v>560</v>
      </c>
      <c r="EV18" s="189" t="s">
        <v>5141</v>
      </c>
      <c r="EW18" s="189" t="s">
        <v>30</v>
      </c>
      <c r="EX18" s="189">
        <v>2</v>
      </c>
      <c r="EY18" s="189" t="s">
        <v>5142</v>
      </c>
      <c r="EZ18" s="189" t="s">
        <v>1518</v>
      </c>
      <c r="FA18" s="190">
        <v>44897</v>
      </c>
      <c r="FB18" s="188" t="s">
        <v>2522</v>
      </c>
      <c r="FC18" s="182">
        <v>3</v>
      </c>
      <c r="FD18" s="182" t="s">
        <v>2101</v>
      </c>
      <c r="FE18" s="182" t="s">
        <v>74</v>
      </c>
      <c r="FF18" s="182">
        <v>1</v>
      </c>
      <c r="FG18" s="182" t="s">
        <v>2519</v>
      </c>
      <c r="FH18" s="182" t="s">
        <v>2102</v>
      </c>
      <c r="FI18" s="179">
        <v>44803</v>
      </c>
      <c r="FJ18" s="188" t="s">
        <v>237</v>
      </c>
      <c r="FK18" s="189" t="s">
        <v>14</v>
      </c>
      <c r="FL18" s="189">
        <v>0</v>
      </c>
      <c r="FM18" s="189" t="s">
        <v>30</v>
      </c>
      <c r="FN18" s="189">
        <v>2</v>
      </c>
      <c r="FO18" s="189">
        <v>0</v>
      </c>
      <c r="FP18" s="186">
        <v>0</v>
      </c>
      <c r="FQ18" s="187">
        <v>43509</v>
      </c>
      <c r="FR18" s="188" t="s">
        <v>241</v>
      </c>
      <c r="FS18" s="182">
        <v>377500</v>
      </c>
      <c r="FT18" s="182" t="s">
        <v>238</v>
      </c>
      <c r="FU18" s="182" t="s">
        <v>30</v>
      </c>
      <c r="FV18" s="182">
        <v>2</v>
      </c>
      <c r="FW18" s="182" t="s">
        <v>240</v>
      </c>
      <c r="FX18" s="182" t="s">
        <v>239</v>
      </c>
      <c r="FY18" s="179">
        <v>43509</v>
      </c>
      <c r="FZ18" s="189" t="s">
        <v>3443</v>
      </c>
      <c r="GA18" s="189">
        <v>1</v>
      </c>
      <c r="GB18" s="189" t="s">
        <v>2962</v>
      </c>
      <c r="GC18" s="189" t="s">
        <v>30</v>
      </c>
      <c r="GD18" s="189">
        <v>2</v>
      </c>
      <c r="GE18" s="189" t="s">
        <v>14</v>
      </c>
      <c r="GF18" s="189" t="s">
        <v>14</v>
      </c>
      <c r="GG18" s="190">
        <v>44863</v>
      </c>
      <c r="GH18" s="188" t="s">
        <v>3449</v>
      </c>
      <c r="GI18" s="182">
        <v>3</v>
      </c>
      <c r="GJ18" s="182" t="s">
        <v>2962</v>
      </c>
      <c r="GK18" s="182" t="s">
        <v>30</v>
      </c>
      <c r="GL18" s="182">
        <v>2</v>
      </c>
      <c r="GM18" s="182" t="s">
        <v>14</v>
      </c>
      <c r="GN18" s="182" t="s">
        <v>14</v>
      </c>
      <c r="GO18" s="179">
        <v>44863</v>
      </c>
      <c r="GP18" s="189" t="s">
        <v>3444</v>
      </c>
      <c r="GQ18" s="189">
        <v>3</v>
      </c>
      <c r="GR18" s="189" t="s">
        <v>2962</v>
      </c>
      <c r="GS18" s="189" t="s">
        <v>30</v>
      </c>
      <c r="GT18" s="189">
        <v>2</v>
      </c>
      <c r="GU18" s="189" t="s">
        <v>14</v>
      </c>
      <c r="GV18" s="189" t="s">
        <v>14</v>
      </c>
      <c r="GW18" s="190">
        <v>44863</v>
      </c>
      <c r="GX18" s="188" t="s">
        <v>3450</v>
      </c>
      <c r="GY18" s="182">
        <v>0</v>
      </c>
      <c r="GZ18" s="182" t="s">
        <v>2962</v>
      </c>
      <c r="HA18" s="182" t="s">
        <v>30</v>
      </c>
      <c r="HB18" s="182">
        <v>2</v>
      </c>
      <c r="HC18" s="182" t="s">
        <v>14</v>
      </c>
      <c r="HD18" s="182" t="s">
        <v>14</v>
      </c>
      <c r="HE18" s="179">
        <v>44863</v>
      </c>
      <c r="HF18" s="189" t="s">
        <v>3442</v>
      </c>
      <c r="HG18" s="189">
        <v>2</v>
      </c>
      <c r="HH18" s="189" t="s">
        <v>2962</v>
      </c>
      <c r="HI18" s="189" t="s">
        <v>30</v>
      </c>
      <c r="HJ18" s="189">
        <v>2</v>
      </c>
      <c r="HK18" s="189" t="s">
        <v>14</v>
      </c>
      <c r="HL18" s="189" t="s">
        <v>14</v>
      </c>
      <c r="HM18" s="190">
        <v>44863</v>
      </c>
      <c r="HN18" s="188" t="s">
        <v>3448</v>
      </c>
      <c r="HO18" s="182">
        <v>3</v>
      </c>
      <c r="HP18" s="182" t="s">
        <v>2962</v>
      </c>
      <c r="HQ18" s="182" t="s">
        <v>30</v>
      </c>
      <c r="HR18" s="182">
        <v>2</v>
      </c>
      <c r="HS18" s="182" t="s">
        <v>14</v>
      </c>
      <c r="HT18" s="182" t="s">
        <v>14</v>
      </c>
      <c r="HU18" s="179">
        <v>44863</v>
      </c>
      <c r="HV18" s="189" t="s">
        <v>3445</v>
      </c>
      <c r="HW18" s="189">
        <v>3</v>
      </c>
      <c r="HX18" s="189" t="s">
        <v>2962</v>
      </c>
      <c r="HY18" s="189" t="s">
        <v>30</v>
      </c>
      <c r="HZ18" s="189">
        <v>2</v>
      </c>
      <c r="IA18" s="189" t="s">
        <v>14</v>
      </c>
      <c r="IB18" s="189" t="s">
        <v>14</v>
      </c>
      <c r="IC18" s="190">
        <v>44863</v>
      </c>
      <c r="ID18" s="188" t="s">
        <v>3447</v>
      </c>
      <c r="IE18" s="182">
        <v>1</v>
      </c>
      <c r="IF18" s="182" t="s">
        <v>2962</v>
      </c>
      <c r="IG18" s="182" t="s">
        <v>30</v>
      </c>
      <c r="IH18" s="182">
        <v>2</v>
      </c>
      <c r="II18" s="182" t="s">
        <v>14</v>
      </c>
      <c r="IJ18" s="182" t="s">
        <v>14</v>
      </c>
      <c r="IK18" s="179">
        <v>44863</v>
      </c>
      <c r="IL18" s="189" t="s">
        <v>3446</v>
      </c>
      <c r="IM18" s="189">
        <v>3</v>
      </c>
      <c r="IN18" s="189" t="s">
        <v>2962</v>
      </c>
      <c r="IO18" s="189" t="s">
        <v>30</v>
      </c>
      <c r="IP18" s="189">
        <v>2</v>
      </c>
      <c r="IQ18" s="189" t="s">
        <v>14</v>
      </c>
      <c r="IR18" s="189" t="s">
        <v>14</v>
      </c>
      <c r="IS18" s="190">
        <v>44863</v>
      </c>
    </row>
    <row r="19" spans="1:253" s="284" customFormat="1" ht="12.95" customHeight="1" x14ac:dyDescent="0.2">
      <c r="A19" s="284" t="s">
        <v>242</v>
      </c>
      <c r="B19" s="284" t="s">
        <v>8946</v>
      </c>
      <c r="C19" s="284" t="s">
        <v>243</v>
      </c>
      <c r="D19" s="284" t="s">
        <v>223</v>
      </c>
      <c r="E19" s="284" t="s">
        <v>8419</v>
      </c>
      <c r="F19" s="284" t="s">
        <v>2543</v>
      </c>
      <c r="G19" s="177">
        <v>27600000</v>
      </c>
      <c r="H19" s="178" t="s">
        <v>2101</v>
      </c>
      <c r="I19" s="178" t="s">
        <v>30</v>
      </c>
      <c r="J19" s="178">
        <v>2</v>
      </c>
      <c r="K19" s="178" t="s">
        <v>2540</v>
      </c>
      <c r="L19" s="178" t="s">
        <v>2102</v>
      </c>
      <c r="M19" s="179">
        <v>44803</v>
      </c>
      <c r="N19" s="188" t="s">
        <v>1649</v>
      </c>
      <c r="O19" s="180">
        <v>201932</v>
      </c>
      <c r="P19" s="180" t="s">
        <v>1647</v>
      </c>
      <c r="Q19" s="180" t="s">
        <v>30</v>
      </c>
      <c r="R19" s="180">
        <v>2</v>
      </c>
      <c r="S19" s="180" t="s">
        <v>1648</v>
      </c>
      <c r="T19" s="180" t="s">
        <v>852</v>
      </c>
      <c r="U19" s="181">
        <v>44641</v>
      </c>
      <c r="V19" s="188" t="s">
        <v>2121</v>
      </c>
      <c r="W19" s="178">
        <v>5658000</v>
      </c>
      <c r="X19" s="178" t="s">
        <v>2101</v>
      </c>
      <c r="Y19" s="178" t="s">
        <v>30</v>
      </c>
      <c r="Z19" s="178">
        <v>2</v>
      </c>
      <c r="AA19" s="178" t="s">
        <v>2120</v>
      </c>
      <c r="AB19" s="178" t="s">
        <v>2102</v>
      </c>
      <c r="AC19" s="179">
        <v>44764</v>
      </c>
      <c r="AD19" s="188" t="s">
        <v>2123</v>
      </c>
      <c r="AE19" s="186">
        <v>475000</v>
      </c>
      <c r="AF19" s="186" t="s">
        <v>2101</v>
      </c>
      <c r="AG19" s="186" t="s">
        <v>30</v>
      </c>
      <c r="AH19" s="186">
        <v>2</v>
      </c>
      <c r="AI19" s="186" t="s">
        <v>2122</v>
      </c>
      <c r="AJ19" s="186" t="s">
        <v>2102</v>
      </c>
      <c r="AK19" s="187">
        <v>44764</v>
      </c>
      <c r="AL19" s="188" t="s">
        <v>5155</v>
      </c>
      <c r="AM19" s="178">
        <v>353000</v>
      </c>
      <c r="AN19" s="178" t="s">
        <v>5137</v>
      </c>
      <c r="AO19" s="178" t="s">
        <v>30</v>
      </c>
      <c r="AP19" s="178">
        <v>2</v>
      </c>
      <c r="AQ19" s="178" t="s">
        <v>5154</v>
      </c>
      <c r="AR19" s="178" t="s">
        <v>5138</v>
      </c>
      <c r="AS19" s="179">
        <v>44897</v>
      </c>
      <c r="AT19" s="189" t="s">
        <v>248</v>
      </c>
      <c r="AU19" s="186">
        <v>0</v>
      </c>
      <c r="AV19" s="186">
        <v>0</v>
      </c>
      <c r="AW19" s="186" t="s">
        <v>30</v>
      </c>
      <c r="AX19" s="186">
        <v>2</v>
      </c>
      <c r="AY19" s="186">
        <v>0</v>
      </c>
      <c r="AZ19" s="186">
        <v>0</v>
      </c>
      <c r="BA19" s="187">
        <v>43509</v>
      </c>
      <c r="BB19" s="188" t="s">
        <v>764</v>
      </c>
      <c r="BC19" s="178" t="s">
        <v>14</v>
      </c>
      <c r="BD19" s="178" t="s">
        <v>759</v>
      </c>
      <c r="BE19" s="178" t="s">
        <v>14</v>
      </c>
      <c r="BF19" s="178" t="s">
        <v>14</v>
      </c>
      <c r="BG19" s="178" t="s">
        <v>761</v>
      </c>
      <c r="BH19" s="178" t="s">
        <v>760</v>
      </c>
      <c r="BI19" s="179">
        <v>43642</v>
      </c>
      <c r="BJ19" s="189" t="s">
        <v>5156</v>
      </c>
      <c r="BK19" s="189">
        <v>22</v>
      </c>
      <c r="BL19" s="189" t="s">
        <v>5141</v>
      </c>
      <c r="BM19" s="189" t="s">
        <v>30</v>
      </c>
      <c r="BN19" s="189">
        <v>2</v>
      </c>
      <c r="BO19" s="189" t="s">
        <v>5147</v>
      </c>
      <c r="BP19" s="186" t="s">
        <v>1518</v>
      </c>
      <c r="BQ19" s="190">
        <v>44897</v>
      </c>
      <c r="BR19" s="188" t="s">
        <v>244</v>
      </c>
      <c r="BS19" s="182">
        <v>0</v>
      </c>
      <c r="BT19" s="182">
        <v>0</v>
      </c>
      <c r="BU19" s="182" t="s">
        <v>30</v>
      </c>
      <c r="BV19" s="182">
        <v>2</v>
      </c>
      <c r="BW19" s="182">
        <v>0</v>
      </c>
      <c r="BX19" s="182">
        <v>0</v>
      </c>
      <c r="BY19" s="179">
        <v>43509</v>
      </c>
      <c r="BZ19" s="189" t="s">
        <v>245</v>
      </c>
      <c r="CA19" s="189">
        <v>0</v>
      </c>
      <c r="CB19" s="189">
        <v>0</v>
      </c>
      <c r="CC19" s="189" t="s">
        <v>30</v>
      </c>
      <c r="CD19" s="189">
        <v>2</v>
      </c>
      <c r="CE19" s="189">
        <v>0</v>
      </c>
      <c r="CF19" s="189">
        <v>0</v>
      </c>
      <c r="CG19" s="190">
        <v>43509</v>
      </c>
      <c r="CH19" s="188" t="s">
        <v>9538</v>
      </c>
      <c r="CI19" s="189" t="e">
        <v>#N/A</v>
      </c>
      <c r="CJ19" s="189" t="e">
        <v>#N/A</v>
      </c>
      <c r="CK19" s="189" t="e">
        <v>#N/A</v>
      </c>
      <c r="CL19" s="189" t="e">
        <v>#N/A</v>
      </c>
      <c r="CM19" s="189" t="e">
        <v>#N/A</v>
      </c>
      <c r="CN19" s="189" t="e">
        <v>#N/A</v>
      </c>
      <c r="CO19" s="191" t="e">
        <v>#N/A</v>
      </c>
      <c r="CP19" s="189" t="s">
        <v>247</v>
      </c>
      <c r="CQ19" s="182" t="s">
        <v>14</v>
      </c>
      <c r="CR19" s="182">
        <v>0</v>
      </c>
      <c r="CS19" s="182" t="s">
        <v>30</v>
      </c>
      <c r="CT19" s="182">
        <v>2</v>
      </c>
      <c r="CU19" s="182">
        <v>0</v>
      </c>
      <c r="CV19" s="182">
        <v>0</v>
      </c>
      <c r="CW19" s="179">
        <v>43509</v>
      </c>
      <c r="CX19" s="189" t="s">
        <v>2124</v>
      </c>
      <c r="CY19" s="186">
        <v>475000</v>
      </c>
      <c r="CZ19" s="186" t="s">
        <v>2101</v>
      </c>
      <c r="DA19" s="186" t="s">
        <v>30</v>
      </c>
      <c r="DB19" s="186">
        <v>2</v>
      </c>
      <c r="DC19" s="186" t="s">
        <v>2104</v>
      </c>
      <c r="DD19" s="186" t="s">
        <v>2102</v>
      </c>
      <c r="DE19" s="192">
        <v>44764</v>
      </c>
      <c r="DF19" s="188" t="s">
        <v>2125</v>
      </c>
      <c r="DG19" s="178">
        <v>5183000</v>
      </c>
      <c r="DH19" s="182" t="s">
        <v>2101</v>
      </c>
      <c r="DI19" s="182" t="s">
        <v>30</v>
      </c>
      <c r="DJ19" s="182">
        <v>2</v>
      </c>
      <c r="DK19" s="182" t="s">
        <v>2104</v>
      </c>
      <c r="DL19" s="182" t="s">
        <v>2102</v>
      </c>
      <c r="DM19" s="179">
        <v>44764</v>
      </c>
      <c r="DN19" s="189" t="s">
        <v>2126</v>
      </c>
      <c r="DO19" s="186">
        <v>0</v>
      </c>
      <c r="DP19" s="189" t="s">
        <v>2101</v>
      </c>
      <c r="DQ19" s="189" t="s">
        <v>30</v>
      </c>
      <c r="DR19" s="189">
        <v>2</v>
      </c>
      <c r="DS19" s="189" t="s">
        <v>2104</v>
      </c>
      <c r="DT19" s="189" t="s">
        <v>2102</v>
      </c>
      <c r="DU19" s="190">
        <v>44764</v>
      </c>
      <c r="DV19" s="188" t="s">
        <v>2127</v>
      </c>
      <c r="DW19" s="178">
        <v>475000</v>
      </c>
      <c r="DX19" s="182" t="s">
        <v>2101</v>
      </c>
      <c r="DY19" s="182" t="s">
        <v>30</v>
      </c>
      <c r="DZ19" s="182">
        <v>2</v>
      </c>
      <c r="EA19" s="182" t="s">
        <v>2104</v>
      </c>
      <c r="EB19" s="182" t="s">
        <v>2102</v>
      </c>
      <c r="EC19" s="179">
        <v>44764</v>
      </c>
      <c r="ED19" s="189" t="s">
        <v>2128</v>
      </c>
      <c r="EE19" s="186">
        <v>0</v>
      </c>
      <c r="EF19" s="189" t="s">
        <v>2101</v>
      </c>
      <c r="EG19" s="189" t="s">
        <v>30</v>
      </c>
      <c r="EH19" s="189">
        <v>2</v>
      </c>
      <c r="EI19" s="189" t="s">
        <v>2104</v>
      </c>
      <c r="EJ19" s="189" t="s">
        <v>2102</v>
      </c>
      <c r="EK19" s="190">
        <v>44764</v>
      </c>
      <c r="EL19" s="188" t="s">
        <v>2129</v>
      </c>
      <c r="EM19" s="178">
        <v>0</v>
      </c>
      <c r="EN19" s="182" t="s">
        <v>2101</v>
      </c>
      <c r="EO19" s="182" t="s">
        <v>30</v>
      </c>
      <c r="EP19" s="182">
        <v>2</v>
      </c>
      <c r="EQ19" s="182" t="s">
        <v>2104</v>
      </c>
      <c r="ER19" s="182" t="s">
        <v>2102</v>
      </c>
      <c r="ES19" s="179">
        <v>44764</v>
      </c>
      <c r="ET19" s="189" t="s">
        <v>5157</v>
      </c>
      <c r="EU19" s="189">
        <v>560</v>
      </c>
      <c r="EV19" s="189" t="s">
        <v>5141</v>
      </c>
      <c r="EW19" s="189" t="s">
        <v>30</v>
      </c>
      <c r="EX19" s="189">
        <v>2</v>
      </c>
      <c r="EY19" s="189" t="s">
        <v>5142</v>
      </c>
      <c r="EZ19" s="189" t="s">
        <v>1518</v>
      </c>
      <c r="FA19" s="190">
        <v>44897</v>
      </c>
      <c r="FB19" s="188" t="s">
        <v>246</v>
      </c>
      <c r="FC19" s="182">
        <v>3</v>
      </c>
      <c r="FD19" s="182">
        <v>0</v>
      </c>
      <c r="FE19" s="182" t="s">
        <v>30</v>
      </c>
      <c r="FF19" s="182">
        <v>2</v>
      </c>
      <c r="FG19" s="182">
        <v>0</v>
      </c>
      <c r="FH19" s="182">
        <v>0</v>
      </c>
      <c r="FI19" s="179">
        <v>43509</v>
      </c>
      <c r="FJ19" s="188" t="s">
        <v>249</v>
      </c>
      <c r="FK19" s="189" t="s">
        <v>14</v>
      </c>
      <c r="FL19" s="189">
        <v>0</v>
      </c>
      <c r="FM19" s="189" t="s">
        <v>30</v>
      </c>
      <c r="FN19" s="189">
        <v>2</v>
      </c>
      <c r="FO19" s="189">
        <v>0</v>
      </c>
      <c r="FP19" s="186">
        <v>0</v>
      </c>
      <c r="FQ19" s="187">
        <v>43509</v>
      </c>
      <c r="FR19" s="188" t="s">
        <v>250</v>
      </c>
      <c r="FS19" s="182" t="s">
        <v>14</v>
      </c>
      <c r="FT19" s="182">
        <v>0</v>
      </c>
      <c r="FU19" s="182" t="s">
        <v>30</v>
      </c>
      <c r="FV19" s="182">
        <v>2</v>
      </c>
      <c r="FW19" s="182">
        <v>0</v>
      </c>
      <c r="FX19" s="182">
        <v>0</v>
      </c>
      <c r="FY19" s="179">
        <v>43509</v>
      </c>
      <c r="FZ19" s="189" t="s">
        <v>3452</v>
      </c>
      <c r="GA19" s="189">
        <v>1</v>
      </c>
      <c r="GB19" s="189" t="s">
        <v>2962</v>
      </c>
      <c r="GC19" s="189" t="s">
        <v>30</v>
      </c>
      <c r="GD19" s="189">
        <v>2</v>
      </c>
      <c r="GE19" s="189" t="s">
        <v>14</v>
      </c>
      <c r="GF19" s="189" t="s">
        <v>14</v>
      </c>
      <c r="GG19" s="190">
        <v>44863</v>
      </c>
      <c r="GH19" s="188" t="s">
        <v>3458</v>
      </c>
      <c r="GI19" s="182">
        <v>1</v>
      </c>
      <c r="GJ19" s="182" t="s">
        <v>2962</v>
      </c>
      <c r="GK19" s="182" t="s">
        <v>30</v>
      </c>
      <c r="GL19" s="182">
        <v>2</v>
      </c>
      <c r="GM19" s="182" t="s">
        <v>14</v>
      </c>
      <c r="GN19" s="182" t="s">
        <v>14</v>
      </c>
      <c r="GO19" s="179">
        <v>44863</v>
      </c>
      <c r="GP19" s="189" t="s">
        <v>3453</v>
      </c>
      <c r="GQ19" s="189">
        <v>1</v>
      </c>
      <c r="GR19" s="189" t="s">
        <v>2962</v>
      </c>
      <c r="GS19" s="189" t="s">
        <v>30</v>
      </c>
      <c r="GT19" s="189">
        <v>2</v>
      </c>
      <c r="GU19" s="189" t="s">
        <v>14</v>
      </c>
      <c r="GV19" s="189" t="s">
        <v>14</v>
      </c>
      <c r="GW19" s="190">
        <v>44863</v>
      </c>
      <c r="GX19" s="188" t="s">
        <v>3459</v>
      </c>
      <c r="GY19" s="182">
        <v>0</v>
      </c>
      <c r="GZ19" s="182" t="s">
        <v>2962</v>
      </c>
      <c r="HA19" s="182" t="s">
        <v>30</v>
      </c>
      <c r="HB19" s="182">
        <v>2</v>
      </c>
      <c r="HC19" s="182" t="s">
        <v>14</v>
      </c>
      <c r="HD19" s="182" t="s">
        <v>14</v>
      </c>
      <c r="HE19" s="179">
        <v>44863</v>
      </c>
      <c r="HF19" s="189" t="s">
        <v>3451</v>
      </c>
      <c r="HG19" s="189">
        <v>0</v>
      </c>
      <c r="HH19" s="189" t="s">
        <v>2962</v>
      </c>
      <c r="HI19" s="189" t="s">
        <v>30</v>
      </c>
      <c r="HJ19" s="189">
        <v>2</v>
      </c>
      <c r="HK19" s="189" t="s">
        <v>14</v>
      </c>
      <c r="HL19" s="189" t="s">
        <v>14</v>
      </c>
      <c r="HM19" s="190">
        <v>44863</v>
      </c>
      <c r="HN19" s="188" t="s">
        <v>3457</v>
      </c>
      <c r="HO19" s="182">
        <v>2</v>
      </c>
      <c r="HP19" s="182" t="s">
        <v>2962</v>
      </c>
      <c r="HQ19" s="182" t="s">
        <v>30</v>
      </c>
      <c r="HR19" s="182">
        <v>2</v>
      </c>
      <c r="HS19" s="182" t="s">
        <v>14</v>
      </c>
      <c r="HT19" s="182" t="s">
        <v>14</v>
      </c>
      <c r="HU19" s="179">
        <v>44863</v>
      </c>
      <c r="HV19" s="189" t="s">
        <v>3454</v>
      </c>
      <c r="HW19" s="189">
        <v>0</v>
      </c>
      <c r="HX19" s="189" t="s">
        <v>2962</v>
      </c>
      <c r="HY19" s="189" t="s">
        <v>30</v>
      </c>
      <c r="HZ19" s="189">
        <v>2</v>
      </c>
      <c r="IA19" s="189" t="s">
        <v>14</v>
      </c>
      <c r="IB19" s="189" t="s">
        <v>14</v>
      </c>
      <c r="IC19" s="190">
        <v>44863</v>
      </c>
      <c r="ID19" s="188" t="s">
        <v>3456</v>
      </c>
      <c r="IE19" s="182">
        <v>1</v>
      </c>
      <c r="IF19" s="182" t="s">
        <v>2962</v>
      </c>
      <c r="IG19" s="182" t="s">
        <v>30</v>
      </c>
      <c r="IH19" s="182">
        <v>2</v>
      </c>
      <c r="II19" s="182" t="s">
        <v>14</v>
      </c>
      <c r="IJ19" s="182" t="s">
        <v>14</v>
      </c>
      <c r="IK19" s="179">
        <v>44863</v>
      </c>
      <c r="IL19" s="189" t="s">
        <v>3455</v>
      </c>
      <c r="IM19" s="189">
        <v>3</v>
      </c>
      <c r="IN19" s="189" t="s">
        <v>2962</v>
      </c>
      <c r="IO19" s="189" t="s">
        <v>30</v>
      </c>
      <c r="IP19" s="189">
        <v>2</v>
      </c>
      <c r="IQ19" s="189" t="s">
        <v>14</v>
      </c>
      <c r="IR19" s="189" t="s">
        <v>14</v>
      </c>
      <c r="IS19" s="190">
        <v>44863</v>
      </c>
    </row>
    <row r="20" spans="1:253" s="284" customFormat="1" ht="12.95" customHeight="1" x14ac:dyDescent="0.2">
      <c r="A20" s="284" t="s">
        <v>251</v>
      </c>
      <c r="B20" s="284" t="s">
        <v>8998</v>
      </c>
      <c r="C20" s="284" t="s">
        <v>252</v>
      </c>
      <c r="D20" s="284" t="s">
        <v>253</v>
      </c>
      <c r="E20" s="284" t="s">
        <v>8420</v>
      </c>
      <c r="F20" s="284" t="s">
        <v>5079</v>
      </c>
      <c r="G20" s="177">
        <v>106193000</v>
      </c>
      <c r="H20" s="178" t="s">
        <v>5076</v>
      </c>
      <c r="I20" s="178" t="s">
        <v>2172</v>
      </c>
      <c r="J20" s="178">
        <v>2</v>
      </c>
      <c r="K20" s="178" t="s">
        <v>5078</v>
      </c>
      <c r="L20" s="178" t="s">
        <v>5077</v>
      </c>
      <c r="M20" s="179">
        <v>44895</v>
      </c>
      <c r="N20" s="188" t="s">
        <v>1212</v>
      </c>
      <c r="O20" s="180">
        <v>2267048</v>
      </c>
      <c r="P20" s="180" t="s">
        <v>1209</v>
      </c>
      <c r="Q20" s="180" t="s">
        <v>74</v>
      </c>
      <c r="R20" s="180">
        <v>1</v>
      </c>
      <c r="S20" s="180" t="s">
        <v>1211</v>
      </c>
      <c r="T20" s="180" t="s">
        <v>1210</v>
      </c>
      <c r="U20" s="181">
        <v>44109</v>
      </c>
      <c r="V20" s="188" t="s">
        <v>5085</v>
      </c>
      <c r="W20" s="178">
        <v>106193000</v>
      </c>
      <c r="X20" s="178" t="s">
        <v>2067</v>
      </c>
      <c r="Y20" s="178" t="s">
        <v>2172</v>
      </c>
      <c r="Z20" s="178">
        <v>2</v>
      </c>
      <c r="AA20" s="178" t="s">
        <v>5078</v>
      </c>
      <c r="AB20" s="178" t="s">
        <v>5084</v>
      </c>
      <c r="AC20" s="179">
        <v>44895</v>
      </c>
      <c r="AD20" s="188" t="s">
        <v>2093</v>
      </c>
      <c r="AE20" s="186">
        <v>25500000</v>
      </c>
      <c r="AF20" s="186" t="s">
        <v>2067</v>
      </c>
      <c r="AG20" s="186" t="s">
        <v>74</v>
      </c>
      <c r="AH20" s="186">
        <v>1</v>
      </c>
      <c r="AI20" s="186" t="s">
        <v>2092</v>
      </c>
      <c r="AJ20" s="186" t="s">
        <v>2068</v>
      </c>
      <c r="AK20" s="187">
        <v>44763</v>
      </c>
      <c r="AL20" s="188" t="s">
        <v>5083</v>
      </c>
      <c r="AM20" s="178">
        <v>9097000</v>
      </c>
      <c r="AN20" s="178" t="s">
        <v>5080</v>
      </c>
      <c r="AO20" s="178" t="s">
        <v>2172</v>
      </c>
      <c r="AP20" s="178">
        <v>2</v>
      </c>
      <c r="AQ20" s="178" t="s">
        <v>5082</v>
      </c>
      <c r="AR20" s="178" t="s">
        <v>5081</v>
      </c>
      <c r="AS20" s="179">
        <v>44895</v>
      </c>
      <c r="AT20" s="189" t="s">
        <v>886</v>
      </c>
      <c r="AU20" s="186" t="s">
        <v>14</v>
      </c>
      <c r="AV20" s="186" t="s">
        <v>14</v>
      </c>
      <c r="AW20" s="186" t="s">
        <v>14</v>
      </c>
      <c r="AX20" s="186" t="s">
        <v>14</v>
      </c>
      <c r="AY20" s="186" t="s">
        <v>14</v>
      </c>
      <c r="AZ20" s="186" t="s">
        <v>14</v>
      </c>
      <c r="BA20" s="187">
        <v>43770</v>
      </c>
      <c r="BB20" s="188" t="s">
        <v>952</v>
      </c>
      <c r="BC20" s="178" t="s">
        <v>14</v>
      </c>
      <c r="BD20" s="178" t="s">
        <v>14</v>
      </c>
      <c r="BE20" s="178" t="s">
        <v>14</v>
      </c>
      <c r="BF20" s="178" t="s">
        <v>14</v>
      </c>
      <c r="BG20" s="178" t="s">
        <v>951</v>
      </c>
      <c r="BH20" s="178" t="s">
        <v>14</v>
      </c>
      <c r="BI20" s="179">
        <v>43819</v>
      </c>
      <c r="BJ20" s="189" t="s">
        <v>5090</v>
      </c>
      <c r="BK20" s="189">
        <v>2758</v>
      </c>
      <c r="BL20" s="189" t="s">
        <v>5088</v>
      </c>
      <c r="BM20" s="189" t="s">
        <v>2172</v>
      </c>
      <c r="BN20" s="189">
        <v>2</v>
      </c>
      <c r="BO20" s="189" t="s">
        <v>5089</v>
      </c>
      <c r="BP20" s="186" t="s">
        <v>1518</v>
      </c>
      <c r="BQ20" s="190">
        <v>44895</v>
      </c>
      <c r="BR20" s="188" t="s">
        <v>254</v>
      </c>
      <c r="BS20" s="182" t="s">
        <v>14</v>
      </c>
      <c r="BT20" s="182">
        <v>0</v>
      </c>
      <c r="BU20" s="182" t="s">
        <v>30</v>
      </c>
      <c r="BV20" s="182">
        <v>2</v>
      </c>
      <c r="BW20" s="182">
        <v>0</v>
      </c>
      <c r="BX20" s="182">
        <v>0</v>
      </c>
      <c r="BY20" s="179">
        <v>43509</v>
      </c>
      <c r="BZ20" s="189" t="s">
        <v>255</v>
      </c>
      <c r="CA20" s="189" t="s">
        <v>14</v>
      </c>
      <c r="CB20" s="189">
        <v>0</v>
      </c>
      <c r="CC20" s="189" t="s">
        <v>14</v>
      </c>
      <c r="CD20" s="189" t="s">
        <v>14</v>
      </c>
      <c r="CE20" s="189">
        <v>0</v>
      </c>
      <c r="CF20" s="189">
        <v>0</v>
      </c>
      <c r="CG20" s="190">
        <v>43509</v>
      </c>
      <c r="CH20" s="188" t="s">
        <v>9539</v>
      </c>
      <c r="CI20" s="189" t="e">
        <v>#N/A</v>
      </c>
      <c r="CJ20" s="189" t="e">
        <v>#N/A</v>
      </c>
      <c r="CK20" s="189" t="e">
        <v>#N/A</v>
      </c>
      <c r="CL20" s="189" t="e">
        <v>#N/A</v>
      </c>
      <c r="CM20" s="189" t="e">
        <v>#N/A</v>
      </c>
      <c r="CN20" s="189" t="e">
        <v>#N/A</v>
      </c>
      <c r="CO20" s="191" t="e">
        <v>#N/A</v>
      </c>
      <c r="CP20" s="189" t="s">
        <v>260</v>
      </c>
      <c r="CQ20" s="182">
        <v>1700</v>
      </c>
      <c r="CR20" s="182" t="s">
        <v>257</v>
      </c>
      <c r="CS20" s="182" t="s">
        <v>30</v>
      </c>
      <c r="CT20" s="182">
        <v>2</v>
      </c>
      <c r="CU20" s="182" t="s">
        <v>259</v>
      </c>
      <c r="CV20" s="182" t="s">
        <v>258</v>
      </c>
      <c r="CW20" s="179">
        <v>43509</v>
      </c>
      <c r="CX20" s="189" t="s">
        <v>2074</v>
      </c>
      <c r="CY20" s="186">
        <v>16000000</v>
      </c>
      <c r="CZ20" s="186" t="s">
        <v>2067</v>
      </c>
      <c r="DA20" s="186" t="s">
        <v>74</v>
      </c>
      <c r="DB20" s="186">
        <v>1</v>
      </c>
      <c r="DC20" s="186" t="s">
        <v>2069</v>
      </c>
      <c r="DD20" s="186" t="s">
        <v>2068</v>
      </c>
      <c r="DE20" s="192">
        <v>44747</v>
      </c>
      <c r="DF20" s="188" t="s">
        <v>5087</v>
      </c>
      <c r="DG20" s="178">
        <v>80693000</v>
      </c>
      <c r="DH20" s="182" t="s">
        <v>2067</v>
      </c>
      <c r="DI20" s="182" t="s">
        <v>2172</v>
      </c>
      <c r="DJ20" s="182">
        <v>2</v>
      </c>
      <c r="DK20" s="182" t="s">
        <v>5086</v>
      </c>
      <c r="DL20" s="182" t="s">
        <v>5084</v>
      </c>
      <c r="DM20" s="179">
        <v>44895</v>
      </c>
      <c r="DN20" s="189" t="s">
        <v>2070</v>
      </c>
      <c r="DO20" s="186">
        <v>9500000</v>
      </c>
      <c r="DP20" s="189" t="s">
        <v>2067</v>
      </c>
      <c r="DQ20" s="189" t="s">
        <v>74</v>
      </c>
      <c r="DR20" s="189">
        <v>1</v>
      </c>
      <c r="DS20" s="189" t="s">
        <v>2069</v>
      </c>
      <c r="DT20" s="189" t="s">
        <v>2068</v>
      </c>
      <c r="DU20" s="190">
        <v>44747</v>
      </c>
      <c r="DV20" s="188" t="s">
        <v>2071</v>
      </c>
      <c r="DW20" s="178">
        <v>12500000</v>
      </c>
      <c r="DX20" s="182" t="s">
        <v>2067</v>
      </c>
      <c r="DY20" s="182" t="s">
        <v>74</v>
      </c>
      <c r="DZ20" s="182">
        <v>1</v>
      </c>
      <c r="EA20" s="182" t="s">
        <v>2069</v>
      </c>
      <c r="EB20" s="182" t="s">
        <v>2068</v>
      </c>
      <c r="EC20" s="179">
        <v>44747</v>
      </c>
      <c r="ED20" s="189" t="s">
        <v>2072</v>
      </c>
      <c r="EE20" s="186">
        <v>2900000</v>
      </c>
      <c r="EF20" s="189" t="s">
        <v>2067</v>
      </c>
      <c r="EG20" s="189" t="s">
        <v>74</v>
      </c>
      <c r="EH20" s="189">
        <v>1</v>
      </c>
      <c r="EI20" s="189" t="s">
        <v>2069</v>
      </c>
      <c r="EJ20" s="189" t="s">
        <v>2068</v>
      </c>
      <c r="EK20" s="190">
        <v>44747</v>
      </c>
      <c r="EL20" s="188" t="s">
        <v>2073</v>
      </c>
      <c r="EM20" s="178">
        <v>600000</v>
      </c>
      <c r="EN20" s="182" t="s">
        <v>2067</v>
      </c>
      <c r="EO20" s="182" t="s">
        <v>74</v>
      </c>
      <c r="EP20" s="182">
        <v>1</v>
      </c>
      <c r="EQ20" s="182" t="s">
        <v>2069</v>
      </c>
      <c r="ER20" s="182" t="s">
        <v>2068</v>
      </c>
      <c r="ES20" s="179">
        <v>44747</v>
      </c>
      <c r="ET20" s="189" t="s">
        <v>2096</v>
      </c>
      <c r="EU20" s="189">
        <v>3311</v>
      </c>
      <c r="EV20" s="189" t="s">
        <v>2094</v>
      </c>
      <c r="EW20" s="189" t="s">
        <v>30</v>
      </c>
      <c r="EX20" s="189">
        <v>2</v>
      </c>
      <c r="EY20" s="189" t="s">
        <v>2095</v>
      </c>
      <c r="EZ20" s="189" t="s">
        <v>465</v>
      </c>
      <c r="FA20" s="190">
        <v>44763</v>
      </c>
      <c r="FB20" s="188" t="s">
        <v>256</v>
      </c>
      <c r="FC20" s="182">
        <v>5</v>
      </c>
      <c r="FD20" s="182">
        <v>0</v>
      </c>
      <c r="FE20" s="182" t="s">
        <v>30</v>
      </c>
      <c r="FF20" s="182">
        <v>2</v>
      </c>
      <c r="FG20" s="182">
        <v>0</v>
      </c>
      <c r="FH20" s="182">
        <v>0</v>
      </c>
      <c r="FI20" s="179">
        <v>43509</v>
      </c>
      <c r="FJ20" s="188" t="s">
        <v>861</v>
      </c>
      <c r="FK20" s="189" t="s">
        <v>14</v>
      </c>
      <c r="FL20" s="189" t="s">
        <v>14</v>
      </c>
      <c r="FM20" s="189" t="s">
        <v>14</v>
      </c>
      <c r="FN20" s="189" t="s">
        <v>14</v>
      </c>
      <c r="FO20" s="189" t="s">
        <v>860</v>
      </c>
      <c r="FP20" s="186" t="s">
        <v>14</v>
      </c>
      <c r="FQ20" s="187">
        <v>43698</v>
      </c>
      <c r="FR20" s="188" t="s">
        <v>862</v>
      </c>
      <c r="FS20" s="182" t="s">
        <v>14</v>
      </c>
      <c r="FT20" s="182" t="s">
        <v>14</v>
      </c>
      <c r="FU20" s="182" t="s">
        <v>14</v>
      </c>
      <c r="FV20" s="182" t="s">
        <v>14</v>
      </c>
      <c r="FW20" s="182" t="s">
        <v>860</v>
      </c>
      <c r="FX20" s="182" t="s">
        <v>14</v>
      </c>
      <c r="FY20" s="179">
        <v>43698</v>
      </c>
      <c r="FZ20" s="189" t="s">
        <v>3461</v>
      </c>
      <c r="GA20" s="189">
        <v>1</v>
      </c>
      <c r="GB20" s="189" t="s">
        <v>2962</v>
      </c>
      <c r="GC20" s="189" t="s">
        <v>30</v>
      </c>
      <c r="GD20" s="189">
        <v>2</v>
      </c>
      <c r="GE20" s="189" t="s">
        <v>14</v>
      </c>
      <c r="GF20" s="189" t="s">
        <v>14</v>
      </c>
      <c r="GG20" s="190">
        <v>44863</v>
      </c>
      <c r="GH20" s="188" t="s">
        <v>3467</v>
      </c>
      <c r="GI20" s="182">
        <v>3</v>
      </c>
      <c r="GJ20" s="182" t="s">
        <v>2962</v>
      </c>
      <c r="GK20" s="182" t="s">
        <v>30</v>
      </c>
      <c r="GL20" s="182">
        <v>2</v>
      </c>
      <c r="GM20" s="182" t="s">
        <v>14</v>
      </c>
      <c r="GN20" s="182" t="s">
        <v>14</v>
      </c>
      <c r="GO20" s="179">
        <v>44863</v>
      </c>
      <c r="GP20" s="189" t="s">
        <v>3462</v>
      </c>
      <c r="GQ20" s="189">
        <v>3</v>
      </c>
      <c r="GR20" s="189" t="s">
        <v>2962</v>
      </c>
      <c r="GS20" s="189" t="s">
        <v>30</v>
      </c>
      <c r="GT20" s="189">
        <v>2</v>
      </c>
      <c r="GU20" s="189" t="s">
        <v>14</v>
      </c>
      <c r="GV20" s="189" t="s">
        <v>14</v>
      </c>
      <c r="GW20" s="190">
        <v>44863</v>
      </c>
      <c r="GX20" s="188" t="s">
        <v>3468</v>
      </c>
      <c r="GY20" s="182">
        <v>1</v>
      </c>
      <c r="GZ20" s="182" t="s">
        <v>2962</v>
      </c>
      <c r="HA20" s="182" t="s">
        <v>30</v>
      </c>
      <c r="HB20" s="182">
        <v>2</v>
      </c>
      <c r="HC20" s="182" t="s">
        <v>14</v>
      </c>
      <c r="HD20" s="182" t="s">
        <v>14</v>
      </c>
      <c r="HE20" s="179">
        <v>44863</v>
      </c>
      <c r="HF20" s="189" t="s">
        <v>3460</v>
      </c>
      <c r="HG20" s="189">
        <v>0</v>
      </c>
      <c r="HH20" s="189" t="s">
        <v>2962</v>
      </c>
      <c r="HI20" s="189" t="s">
        <v>30</v>
      </c>
      <c r="HJ20" s="189">
        <v>2</v>
      </c>
      <c r="HK20" s="189" t="s">
        <v>14</v>
      </c>
      <c r="HL20" s="189" t="s">
        <v>14</v>
      </c>
      <c r="HM20" s="190">
        <v>44863</v>
      </c>
      <c r="HN20" s="188" t="s">
        <v>3466</v>
      </c>
      <c r="HO20" s="182">
        <v>3</v>
      </c>
      <c r="HP20" s="182" t="s">
        <v>2962</v>
      </c>
      <c r="HQ20" s="182" t="s">
        <v>30</v>
      </c>
      <c r="HR20" s="182">
        <v>2</v>
      </c>
      <c r="HS20" s="182" t="s">
        <v>14</v>
      </c>
      <c r="HT20" s="182" t="s">
        <v>14</v>
      </c>
      <c r="HU20" s="179">
        <v>44863</v>
      </c>
      <c r="HV20" s="189" t="s">
        <v>3463</v>
      </c>
      <c r="HW20" s="189">
        <v>3</v>
      </c>
      <c r="HX20" s="189" t="s">
        <v>2962</v>
      </c>
      <c r="HY20" s="189" t="s">
        <v>30</v>
      </c>
      <c r="HZ20" s="189">
        <v>2</v>
      </c>
      <c r="IA20" s="189" t="s">
        <v>14</v>
      </c>
      <c r="IB20" s="189" t="s">
        <v>14</v>
      </c>
      <c r="IC20" s="190">
        <v>44863</v>
      </c>
      <c r="ID20" s="188" t="s">
        <v>3465</v>
      </c>
      <c r="IE20" s="182">
        <v>1</v>
      </c>
      <c r="IF20" s="182" t="s">
        <v>2962</v>
      </c>
      <c r="IG20" s="182" t="s">
        <v>30</v>
      </c>
      <c r="IH20" s="182">
        <v>2</v>
      </c>
      <c r="II20" s="182" t="s">
        <v>14</v>
      </c>
      <c r="IJ20" s="182" t="s">
        <v>14</v>
      </c>
      <c r="IK20" s="179">
        <v>44863</v>
      </c>
      <c r="IL20" s="189" t="s">
        <v>3464</v>
      </c>
      <c r="IM20" s="189">
        <v>3</v>
      </c>
      <c r="IN20" s="189" t="s">
        <v>2962</v>
      </c>
      <c r="IO20" s="189" t="s">
        <v>30</v>
      </c>
      <c r="IP20" s="189">
        <v>2</v>
      </c>
      <c r="IQ20" s="189" t="s">
        <v>14</v>
      </c>
      <c r="IR20" s="189" t="s">
        <v>14</v>
      </c>
      <c r="IS20" s="190">
        <v>44863</v>
      </c>
    </row>
    <row r="21" spans="1:253" s="284" customFormat="1" ht="12.95" customHeight="1" x14ac:dyDescent="0.2">
      <c r="A21" s="284" t="s">
        <v>1279</v>
      </c>
      <c r="B21" s="284" t="s">
        <v>8959</v>
      </c>
      <c r="C21" s="284" t="s">
        <v>1280</v>
      </c>
      <c r="D21" s="284" t="s">
        <v>1281</v>
      </c>
      <c r="E21" s="284" t="s">
        <v>8421</v>
      </c>
      <c r="F21" s="284" t="s">
        <v>6087</v>
      </c>
      <c r="G21" s="177">
        <v>5800000</v>
      </c>
      <c r="H21" s="178" t="s">
        <v>6085</v>
      </c>
      <c r="I21" s="178" t="s">
        <v>30</v>
      </c>
      <c r="J21" s="178">
        <v>2</v>
      </c>
      <c r="K21" s="178" t="s">
        <v>6086</v>
      </c>
      <c r="L21" s="178" t="s">
        <v>2603</v>
      </c>
      <c r="M21" s="179">
        <v>44924</v>
      </c>
      <c r="N21" s="188" t="s">
        <v>2605</v>
      </c>
      <c r="O21" s="180">
        <v>341500</v>
      </c>
      <c r="P21" s="180" t="s">
        <v>2602</v>
      </c>
      <c r="Q21" s="180" t="s">
        <v>30</v>
      </c>
      <c r="R21" s="180">
        <v>2</v>
      </c>
      <c r="S21" s="180" t="s">
        <v>2604</v>
      </c>
      <c r="T21" s="180" t="s">
        <v>2603</v>
      </c>
      <c r="U21" s="181">
        <v>44804</v>
      </c>
      <c r="V21" s="188" t="s">
        <v>2019</v>
      </c>
      <c r="W21" s="178">
        <v>655000</v>
      </c>
      <c r="X21" s="178" t="s">
        <v>2016</v>
      </c>
      <c r="Y21" s="178" t="s">
        <v>30</v>
      </c>
      <c r="Z21" s="178">
        <v>2</v>
      </c>
      <c r="AA21" s="178" t="s">
        <v>2018</v>
      </c>
      <c r="AB21" s="178" t="s">
        <v>2017</v>
      </c>
      <c r="AC21" s="179">
        <v>44741</v>
      </c>
      <c r="AD21" s="188" t="s">
        <v>2021</v>
      </c>
      <c r="AE21" s="186">
        <v>280000</v>
      </c>
      <c r="AF21" s="186" t="s">
        <v>2016</v>
      </c>
      <c r="AG21" s="186" t="s">
        <v>30</v>
      </c>
      <c r="AH21" s="186">
        <v>2</v>
      </c>
      <c r="AI21" s="186" t="s">
        <v>2020</v>
      </c>
      <c r="AJ21" s="186" t="s">
        <v>2017</v>
      </c>
      <c r="AK21" s="187">
        <v>44741</v>
      </c>
      <c r="AL21" s="188" t="s">
        <v>2609</v>
      </c>
      <c r="AM21" s="178">
        <v>26000</v>
      </c>
      <c r="AN21" s="178" t="s">
        <v>2606</v>
      </c>
      <c r="AO21" s="178" t="s">
        <v>74</v>
      </c>
      <c r="AP21" s="178">
        <v>1</v>
      </c>
      <c r="AQ21" s="178" t="s">
        <v>2608</v>
      </c>
      <c r="AR21" s="178" t="s">
        <v>2607</v>
      </c>
      <c r="AS21" s="179">
        <v>44804</v>
      </c>
      <c r="AT21" s="189" t="s">
        <v>1282</v>
      </c>
      <c r="AU21" s="186" t="s">
        <v>14</v>
      </c>
      <c r="AV21" s="186" t="s">
        <v>14</v>
      </c>
      <c r="AW21" s="186" t="s">
        <v>14</v>
      </c>
      <c r="AX21" s="186" t="s">
        <v>14</v>
      </c>
      <c r="AY21" s="186" t="s">
        <v>14</v>
      </c>
      <c r="AZ21" s="186" t="s">
        <v>14</v>
      </c>
      <c r="BA21" s="187">
        <v>44203</v>
      </c>
      <c r="BB21" s="188" t="s">
        <v>1283</v>
      </c>
      <c r="BC21" s="178" t="s">
        <v>14</v>
      </c>
      <c r="BD21" s="178" t="s">
        <v>14</v>
      </c>
      <c r="BE21" s="178" t="s">
        <v>14</v>
      </c>
      <c r="BF21" s="178" t="s">
        <v>14</v>
      </c>
      <c r="BG21" s="178" t="s">
        <v>14</v>
      </c>
      <c r="BH21" s="178" t="s">
        <v>14</v>
      </c>
      <c r="BI21" s="179">
        <v>44203</v>
      </c>
      <c r="BJ21" s="189" t="s">
        <v>7072</v>
      </c>
      <c r="BK21" s="189">
        <v>15</v>
      </c>
      <c r="BL21" s="189" t="s">
        <v>7053</v>
      </c>
      <c r="BM21" s="189" t="s">
        <v>74</v>
      </c>
      <c r="BN21" s="189">
        <v>1</v>
      </c>
      <c r="BO21" s="189" t="s">
        <v>7071</v>
      </c>
      <c r="BP21" s="186" t="s">
        <v>1518</v>
      </c>
      <c r="BQ21" s="190">
        <v>44953</v>
      </c>
      <c r="BR21" s="188" t="s">
        <v>1284</v>
      </c>
      <c r="BS21" s="182" t="s">
        <v>14</v>
      </c>
      <c r="BT21" s="182" t="s">
        <v>14</v>
      </c>
      <c r="BU21" s="182" t="s">
        <v>14</v>
      </c>
      <c r="BV21" s="182" t="s">
        <v>14</v>
      </c>
      <c r="BW21" s="182" t="s">
        <v>14</v>
      </c>
      <c r="BX21" s="182" t="s">
        <v>14</v>
      </c>
      <c r="BY21" s="179">
        <v>44203</v>
      </c>
      <c r="BZ21" s="189" t="s">
        <v>1285</v>
      </c>
      <c r="CA21" s="189" t="s">
        <v>14</v>
      </c>
      <c r="CB21" s="189" t="s">
        <v>14</v>
      </c>
      <c r="CC21" s="189" t="s">
        <v>14</v>
      </c>
      <c r="CD21" s="189" t="s">
        <v>14</v>
      </c>
      <c r="CE21" s="189" t="s">
        <v>14</v>
      </c>
      <c r="CF21" s="189" t="s">
        <v>14</v>
      </c>
      <c r="CG21" s="190">
        <v>44203</v>
      </c>
      <c r="CH21" s="188" t="s">
        <v>9540</v>
      </c>
      <c r="CI21" s="189" t="e">
        <v>#N/A</v>
      </c>
      <c r="CJ21" s="189" t="e">
        <v>#N/A</v>
      </c>
      <c r="CK21" s="189" t="e">
        <v>#N/A</v>
      </c>
      <c r="CL21" s="189" t="e">
        <v>#N/A</v>
      </c>
      <c r="CM21" s="189" t="e">
        <v>#N/A</v>
      </c>
      <c r="CN21" s="189" t="e">
        <v>#N/A</v>
      </c>
      <c r="CO21" s="191" t="e">
        <v>#N/A</v>
      </c>
      <c r="CP21" s="189" t="s">
        <v>1286</v>
      </c>
      <c r="CQ21" s="182" t="s">
        <v>14</v>
      </c>
      <c r="CR21" s="182" t="s">
        <v>14</v>
      </c>
      <c r="CS21" s="182" t="s">
        <v>14</v>
      </c>
      <c r="CT21" s="182" t="s">
        <v>14</v>
      </c>
      <c r="CU21" s="182" t="s">
        <v>14</v>
      </c>
      <c r="CV21" s="182" t="s">
        <v>14</v>
      </c>
      <c r="CW21" s="179">
        <v>44203</v>
      </c>
      <c r="CX21" s="189" t="s">
        <v>2022</v>
      </c>
      <c r="CY21" s="186">
        <v>40000</v>
      </c>
      <c r="CZ21" s="186" t="s">
        <v>2016</v>
      </c>
      <c r="DA21" s="186" t="s">
        <v>30</v>
      </c>
      <c r="DB21" s="186">
        <v>2</v>
      </c>
      <c r="DC21" s="186" t="s">
        <v>2027</v>
      </c>
      <c r="DD21" s="186" t="s">
        <v>2017</v>
      </c>
      <c r="DE21" s="192">
        <v>44741</v>
      </c>
      <c r="DF21" s="188" t="s">
        <v>2024</v>
      </c>
      <c r="DG21" s="178">
        <v>375000</v>
      </c>
      <c r="DH21" s="182" t="s">
        <v>2016</v>
      </c>
      <c r="DI21" s="182" t="s">
        <v>30</v>
      </c>
      <c r="DJ21" s="182">
        <v>2</v>
      </c>
      <c r="DK21" s="182" t="s">
        <v>2023</v>
      </c>
      <c r="DL21" s="182" t="s">
        <v>2017</v>
      </c>
      <c r="DM21" s="179">
        <v>44741</v>
      </c>
      <c r="DN21" s="189" t="s">
        <v>2026</v>
      </c>
      <c r="DO21" s="186">
        <v>239000</v>
      </c>
      <c r="DP21" s="189" t="s">
        <v>2016</v>
      </c>
      <c r="DQ21" s="189" t="s">
        <v>30</v>
      </c>
      <c r="DR21" s="189">
        <v>2</v>
      </c>
      <c r="DS21" s="189" t="s">
        <v>2025</v>
      </c>
      <c r="DT21" s="189" t="s">
        <v>2017</v>
      </c>
      <c r="DU21" s="190">
        <v>44741</v>
      </c>
      <c r="DV21" s="188" t="s">
        <v>2028</v>
      </c>
      <c r="DW21" s="178">
        <v>36000</v>
      </c>
      <c r="DX21" s="182" t="s">
        <v>2016</v>
      </c>
      <c r="DY21" s="182" t="s">
        <v>30</v>
      </c>
      <c r="DZ21" s="182">
        <v>2</v>
      </c>
      <c r="EA21" s="182" t="s">
        <v>2027</v>
      </c>
      <c r="EB21" s="182" t="s">
        <v>2017</v>
      </c>
      <c r="EC21" s="179">
        <v>44741</v>
      </c>
      <c r="ED21" s="189" t="s">
        <v>2030</v>
      </c>
      <c r="EE21" s="186">
        <v>4000</v>
      </c>
      <c r="EF21" s="189" t="s">
        <v>2016</v>
      </c>
      <c r="EG21" s="189" t="s">
        <v>30</v>
      </c>
      <c r="EH21" s="189">
        <v>2</v>
      </c>
      <c r="EI21" s="189" t="s">
        <v>2029</v>
      </c>
      <c r="EJ21" s="189" t="s">
        <v>2017</v>
      </c>
      <c r="EK21" s="190">
        <v>44741</v>
      </c>
      <c r="EL21" s="188" t="s">
        <v>1290</v>
      </c>
      <c r="EM21" s="178">
        <v>0</v>
      </c>
      <c r="EN21" s="182" t="s">
        <v>1287</v>
      </c>
      <c r="EO21" s="182" t="s">
        <v>19</v>
      </c>
      <c r="EP21" s="182">
        <v>3</v>
      </c>
      <c r="EQ21" s="182" t="s">
        <v>1289</v>
      </c>
      <c r="ER21" s="182" t="s">
        <v>1288</v>
      </c>
      <c r="ES21" s="179">
        <v>44203</v>
      </c>
      <c r="ET21" s="189" t="s">
        <v>7074</v>
      </c>
      <c r="EU21" s="189">
        <v>15</v>
      </c>
      <c r="EV21" s="189" t="s">
        <v>7053</v>
      </c>
      <c r="EW21" s="189" t="s">
        <v>74</v>
      </c>
      <c r="EX21" s="189">
        <v>1</v>
      </c>
      <c r="EY21" s="189" t="s">
        <v>7073</v>
      </c>
      <c r="EZ21" s="189" t="s">
        <v>1518</v>
      </c>
      <c r="FA21" s="190">
        <v>44953</v>
      </c>
      <c r="FB21" s="188" t="s">
        <v>2611</v>
      </c>
      <c r="FC21" s="182">
        <v>2</v>
      </c>
      <c r="FD21" s="182" t="s">
        <v>2606</v>
      </c>
      <c r="FE21" s="182" t="s">
        <v>74</v>
      </c>
      <c r="FF21" s="182">
        <v>1</v>
      </c>
      <c r="FG21" s="182" t="s">
        <v>2610</v>
      </c>
      <c r="FH21" s="182" t="s">
        <v>2607</v>
      </c>
      <c r="FI21" s="179">
        <v>44804</v>
      </c>
      <c r="FJ21" s="188" t="s">
        <v>1291</v>
      </c>
      <c r="FK21" s="189" t="s">
        <v>14</v>
      </c>
      <c r="FL21" s="189" t="s">
        <v>14</v>
      </c>
      <c r="FM21" s="189" t="s">
        <v>14</v>
      </c>
      <c r="FN21" s="189" t="s">
        <v>14</v>
      </c>
      <c r="FO21" s="189" t="s">
        <v>14</v>
      </c>
      <c r="FP21" s="186" t="s">
        <v>14</v>
      </c>
      <c r="FQ21" s="187">
        <v>44203</v>
      </c>
      <c r="FR21" s="188" t="s">
        <v>1292</v>
      </c>
      <c r="FS21" s="182" t="s">
        <v>14</v>
      </c>
      <c r="FT21" s="182" t="s">
        <v>14</v>
      </c>
      <c r="FU21" s="182" t="s">
        <v>14</v>
      </c>
      <c r="FV21" s="182" t="s">
        <v>14</v>
      </c>
      <c r="FW21" s="182" t="s">
        <v>14</v>
      </c>
      <c r="FX21" s="182" t="s">
        <v>14</v>
      </c>
      <c r="FY21" s="179">
        <v>44203</v>
      </c>
      <c r="FZ21" s="189" t="s">
        <v>3470</v>
      </c>
      <c r="GA21" s="189">
        <v>0</v>
      </c>
      <c r="GB21" s="189" t="s">
        <v>2962</v>
      </c>
      <c r="GC21" s="189" t="s">
        <v>30</v>
      </c>
      <c r="GD21" s="189">
        <v>2</v>
      </c>
      <c r="GE21" s="189" t="s">
        <v>14</v>
      </c>
      <c r="GF21" s="189" t="s">
        <v>14</v>
      </c>
      <c r="GG21" s="190">
        <v>44863</v>
      </c>
      <c r="GH21" s="188" t="s">
        <v>3476</v>
      </c>
      <c r="GI21" s="182">
        <v>0</v>
      </c>
      <c r="GJ21" s="182" t="s">
        <v>2962</v>
      </c>
      <c r="GK21" s="182" t="s">
        <v>30</v>
      </c>
      <c r="GL21" s="182">
        <v>2</v>
      </c>
      <c r="GM21" s="182" t="s">
        <v>14</v>
      </c>
      <c r="GN21" s="182" t="s">
        <v>14</v>
      </c>
      <c r="GO21" s="179">
        <v>44863</v>
      </c>
      <c r="GP21" s="189" t="s">
        <v>3471</v>
      </c>
      <c r="GQ21" s="189">
        <v>0</v>
      </c>
      <c r="GR21" s="189" t="s">
        <v>2962</v>
      </c>
      <c r="GS21" s="189" t="s">
        <v>30</v>
      </c>
      <c r="GT21" s="189">
        <v>2</v>
      </c>
      <c r="GU21" s="189" t="s">
        <v>14</v>
      </c>
      <c r="GV21" s="189" t="s">
        <v>14</v>
      </c>
      <c r="GW21" s="190">
        <v>44863</v>
      </c>
      <c r="GX21" s="188" t="s">
        <v>3477</v>
      </c>
      <c r="GY21" s="182">
        <v>0</v>
      </c>
      <c r="GZ21" s="182" t="s">
        <v>2962</v>
      </c>
      <c r="HA21" s="182" t="s">
        <v>30</v>
      </c>
      <c r="HB21" s="182">
        <v>2</v>
      </c>
      <c r="HC21" s="182" t="s">
        <v>14</v>
      </c>
      <c r="HD21" s="182" t="s">
        <v>14</v>
      </c>
      <c r="HE21" s="179">
        <v>44863</v>
      </c>
      <c r="HF21" s="189" t="s">
        <v>3469</v>
      </c>
      <c r="HG21" s="189">
        <v>0</v>
      </c>
      <c r="HH21" s="189" t="s">
        <v>2962</v>
      </c>
      <c r="HI21" s="189" t="s">
        <v>30</v>
      </c>
      <c r="HJ21" s="189">
        <v>2</v>
      </c>
      <c r="HK21" s="189" t="s">
        <v>14</v>
      </c>
      <c r="HL21" s="189" t="s">
        <v>14</v>
      </c>
      <c r="HM21" s="190">
        <v>44863</v>
      </c>
      <c r="HN21" s="188" t="s">
        <v>3475</v>
      </c>
      <c r="HO21" s="182">
        <v>0</v>
      </c>
      <c r="HP21" s="182" t="s">
        <v>2962</v>
      </c>
      <c r="HQ21" s="182" t="s">
        <v>30</v>
      </c>
      <c r="HR21" s="182">
        <v>2</v>
      </c>
      <c r="HS21" s="182" t="s">
        <v>14</v>
      </c>
      <c r="HT21" s="182" t="s">
        <v>14</v>
      </c>
      <c r="HU21" s="179">
        <v>44863</v>
      </c>
      <c r="HV21" s="189" t="s">
        <v>3472</v>
      </c>
      <c r="HW21" s="189">
        <v>0</v>
      </c>
      <c r="HX21" s="189" t="s">
        <v>2962</v>
      </c>
      <c r="HY21" s="189" t="s">
        <v>30</v>
      </c>
      <c r="HZ21" s="189">
        <v>2</v>
      </c>
      <c r="IA21" s="189" t="s">
        <v>14</v>
      </c>
      <c r="IB21" s="189" t="s">
        <v>14</v>
      </c>
      <c r="IC21" s="190">
        <v>44863</v>
      </c>
      <c r="ID21" s="188" t="s">
        <v>3474</v>
      </c>
      <c r="IE21" s="182">
        <v>0</v>
      </c>
      <c r="IF21" s="182" t="s">
        <v>2962</v>
      </c>
      <c r="IG21" s="182" t="s">
        <v>30</v>
      </c>
      <c r="IH21" s="182">
        <v>2</v>
      </c>
      <c r="II21" s="182" t="s">
        <v>14</v>
      </c>
      <c r="IJ21" s="182" t="s">
        <v>14</v>
      </c>
      <c r="IK21" s="179">
        <v>44863</v>
      </c>
      <c r="IL21" s="189" t="s">
        <v>3473</v>
      </c>
      <c r="IM21" s="189">
        <v>1</v>
      </c>
      <c r="IN21" s="189" t="s">
        <v>2962</v>
      </c>
      <c r="IO21" s="189" t="s">
        <v>30</v>
      </c>
      <c r="IP21" s="189">
        <v>2</v>
      </c>
      <c r="IQ21" s="189" t="s">
        <v>14</v>
      </c>
      <c r="IR21" s="189" t="s">
        <v>14</v>
      </c>
      <c r="IS21" s="190">
        <v>44863</v>
      </c>
    </row>
    <row r="22" spans="1:253" s="284" customFormat="1" ht="12.95" customHeight="1" x14ac:dyDescent="0.2">
      <c r="A22" s="284" t="s">
        <v>3478</v>
      </c>
      <c r="B22" s="284" t="s">
        <v>9002</v>
      </c>
      <c r="C22" s="284" t="s">
        <v>3479</v>
      </c>
      <c r="D22" s="284" t="s">
        <v>3480</v>
      </c>
      <c r="E22" s="284" t="s">
        <v>8422</v>
      </c>
      <c r="F22" s="284" t="s">
        <v>7804</v>
      </c>
      <c r="G22" s="177">
        <v>51000000</v>
      </c>
      <c r="H22" s="178" t="s">
        <v>2314</v>
      </c>
      <c r="I22" s="178" t="s">
        <v>30</v>
      </c>
      <c r="J22" s="178">
        <v>2</v>
      </c>
      <c r="K22" s="178" t="s">
        <v>7803</v>
      </c>
      <c r="L22" s="178" t="s">
        <v>7802</v>
      </c>
      <c r="M22" s="179">
        <v>44957</v>
      </c>
      <c r="N22" s="188" t="s">
        <v>7806</v>
      </c>
      <c r="O22" s="180">
        <v>1109500</v>
      </c>
      <c r="P22" s="180" t="s">
        <v>5441</v>
      </c>
      <c r="Q22" s="180" t="s">
        <v>74</v>
      </c>
      <c r="R22" s="180">
        <v>1</v>
      </c>
      <c r="S22" s="180" t="s">
        <v>7805</v>
      </c>
      <c r="T22" s="180" t="s">
        <v>7802</v>
      </c>
      <c r="U22" s="181">
        <v>44957</v>
      </c>
      <c r="V22" s="188" t="s">
        <v>7808</v>
      </c>
      <c r="W22" s="178">
        <v>51000000</v>
      </c>
      <c r="X22" s="178" t="s">
        <v>2314</v>
      </c>
      <c r="Y22" s="178" t="s">
        <v>30</v>
      </c>
      <c r="Z22" s="178">
        <v>2</v>
      </c>
      <c r="AA22" s="178" t="s">
        <v>7807</v>
      </c>
      <c r="AB22" s="178" t="s">
        <v>7802</v>
      </c>
      <c r="AC22" s="179">
        <v>44957</v>
      </c>
      <c r="AD22" s="188" t="s">
        <v>7811</v>
      </c>
      <c r="AE22" s="186">
        <v>11100000</v>
      </c>
      <c r="AF22" s="186" t="s">
        <v>1974</v>
      </c>
      <c r="AG22" s="186" t="s">
        <v>30</v>
      </c>
      <c r="AH22" s="186">
        <v>2</v>
      </c>
      <c r="AI22" s="186" t="s">
        <v>7810</v>
      </c>
      <c r="AJ22" s="186" t="s">
        <v>7809</v>
      </c>
      <c r="AK22" s="187">
        <v>44957</v>
      </c>
      <c r="AL22" s="188" t="s">
        <v>7815</v>
      </c>
      <c r="AM22" s="178">
        <v>5235000</v>
      </c>
      <c r="AN22" s="178" t="s">
        <v>7812</v>
      </c>
      <c r="AO22" s="178" t="s">
        <v>30</v>
      </c>
      <c r="AP22" s="178">
        <v>2</v>
      </c>
      <c r="AQ22" s="178" t="s">
        <v>7814</v>
      </c>
      <c r="AR22" s="178" t="s">
        <v>7813</v>
      </c>
      <c r="AS22" s="179">
        <v>44957</v>
      </c>
      <c r="AT22" s="189" t="s">
        <v>7819</v>
      </c>
      <c r="AU22" s="186">
        <v>282</v>
      </c>
      <c r="AV22" s="186" t="s">
        <v>7816</v>
      </c>
      <c r="AW22" s="186" t="s">
        <v>30</v>
      </c>
      <c r="AX22" s="186">
        <v>2</v>
      </c>
      <c r="AY22" s="186" t="s">
        <v>7818</v>
      </c>
      <c r="AZ22" s="186" t="s">
        <v>7817</v>
      </c>
      <c r="BA22" s="187">
        <v>44957</v>
      </c>
      <c r="BB22" s="188" t="s">
        <v>7835</v>
      </c>
      <c r="BC22" s="178" t="s">
        <v>14</v>
      </c>
      <c r="BD22" s="178" t="s">
        <v>838</v>
      </c>
      <c r="BE22" s="178" t="s">
        <v>14</v>
      </c>
      <c r="BF22" s="178" t="s">
        <v>14</v>
      </c>
      <c r="BG22" s="178" t="s">
        <v>264</v>
      </c>
      <c r="BH22" s="178" t="s">
        <v>838</v>
      </c>
      <c r="BI22" s="179">
        <v>44957</v>
      </c>
      <c r="BJ22" s="189" t="s">
        <v>7821</v>
      </c>
      <c r="BK22" s="189">
        <v>886</v>
      </c>
      <c r="BL22" s="189" t="s">
        <v>697</v>
      </c>
      <c r="BM22" s="189" t="s">
        <v>74</v>
      </c>
      <c r="BN22" s="189">
        <v>1</v>
      </c>
      <c r="BO22" s="189" t="s">
        <v>7820</v>
      </c>
      <c r="BP22" s="186" t="s">
        <v>1518</v>
      </c>
      <c r="BQ22" s="190">
        <v>44957</v>
      </c>
      <c r="BR22" s="188" t="s">
        <v>7836</v>
      </c>
      <c r="BS22" s="182" t="s">
        <v>14</v>
      </c>
      <c r="BT22" s="182" t="s">
        <v>838</v>
      </c>
      <c r="BU22" s="182" t="s">
        <v>14</v>
      </c>
      <c r="BV22" s="182" t="s">
        <v>14</v>
      </c>
      <c r="BW22" s="182" t="s">
        <v>264</v>
      </c>
      <c r="BX22" s="182" t="s">
        <v>838</v>
      </c>
      <c r="BY22" s="179">
        <v>44957</v>
      </c>
      <c r="BZ22" s="189" t="s">
        <v>7837</v>
      </c>
      <c r="CA22" s="189" t="s">
        <v>14</v>
      </c>
      <c r="CB22" s="189" t="s">
        <v>838</v>
      </c>
      <c r="CC22" s="189" t="s">
        <v>14</v>
      </c>
      <c r="CD22" s="189" t="s">
        <v>14</v>
      </c>
      <c r="CE22" s="189" t="s">
        <v>264</v>
      </c>
      <c r="CF22" s="189" t="s">
        <v>838</v>
      </c>
      <c r="CG22" s="190">
        <v>44957</v>
      </c>
      <c r="CH22" s="188" t="s">
        <v>9541</v>
      </c>
      <c r="CI22" s="189" t="e">
        <v>#N/A</v>
      </c>
      <c r="CJ22" s="189" t="e">
        <v>#N/A</v>
      </c>
      <c r="CK22" s="189" t="e">
        <v>#N/A</v>
      </c>
      <c r="CL22" s="189" t="e">
        <v>#N/A</v>
      </c>
      <c r="CM22" s="189" t="e">
        <v>#N/A</v>
      </c>
      <c r="CN22" s="189" t="e">
        <v>#N/A</v>
      </c>
      <c r="CO22" s="191" t="e">
        <v>#N/A</v>
      </c>
      <c r="CP22" s="189" t="s">
        <v>7838</v>
      </c>
      <c r="CQ22" s="182" t="s">
        <v>14</v>
      </c>
      <c r="CR22" s="182" t="s">
        <v>838</v>
      </c>
      <c r="CS22" s="182" t="s">
        <v>14</v>
      </c>
      <c r="CT22" s="182" t="s">
        <v>14</v>
      </c>
      <c r="CU22" s="182" t="s">
        <v>264</v>
      </c>
      <c r="CV22" s="182" t="s">
        <v>838</v>
      </c>
      <c r="CW22" s="179">
        <v>44957</v>
      </c>
      <c r="CX22" s="189" t="s">
        <v>7823</v>
      </c>
      <c r="CY22" s="186">
        <v>7700000</v>
      </c>
      <c r="CZ22" s="186" t="s">
        <v>1974</v>
      </c>
      <c r="DA22" s="186" t="s">
        <v>30</v>
      </c>
      <c r="DB22" s="186">
        <v>2</v>
      </c>
      <c r="DC22" s="186" t="s">
        <v>7826</v>
      </c>
      <c r="DD22" s="186" t="s">
        <v>7809</v>
      </c>
      <c r="DE22" s="192">
        <v>44957</v>
      </c>
      <c r="DF22" s="188" t="s">
        <v>7825</v>
      </c>
      <c r="DG22" s="178">
        <v>39900000</v>
      </c>
      <c r="DH22" s="182" t="s">
        <v>1974</v>
      </c>
      <c r="DI22" s="182" t="s">
        <v>30</v>
      </c>
      <c r="DJ22" s="182">
        <v>2</v>
      </c>
      <c r="DK22" s="182" t="s">
        <v>7824</v>
      </c>
      <c r="DL22" s="182" t="s">
        <v>7809</v>
      </c>
      <c r="DM22" s="179">
        <v>44957</v>
      </c>
      <c r="DN22" s="189" t="s">
        <v>8005</v>
      </c>
      <c r="DO22" s="186">
        <v>3400000</v>
      </c>
      <c r="DP22" s="189" t="s">
        <v>1974</v>
      </c>
      <c r="DQ22" s="189" t="s">
        <v>30</v>
      </c>
      <c r="DR22" s="189">
        <v>2</v>
      </c>
      <c r="DS22" s="189" t="s">
        <v>8004</v>
      </c>
      <c r="DT22" s="189" t="s">
        <v>7809</v>
      </c>
      <c r="DU22" s="190">
        <v>44957</v>
      </c>
      <c r="DV22" s="188" t="s">
        <v>7827</v>
      </c>
      <c r="DW22" s="178">
        <v>4507000</v>
      </c>
      <c r="DX22" s="182" t="s">
        <v>1974</v>
      </c>
      <c r="DY22" s="182" t="s">
        <v>30</v>
      </c>
      <c r="DZ22" s="182">
        <v>2</v>
      </c>
      <c r="EA22" s="182" t="s">
        <v>7826</v>
      </c>
      <c r="EB22" s="182" t="s">
        <v>7809</v>
      </c>
      <c r="EC22" s="179">
        <v>44957</v>
      </c>
      <c r="ED22" s="189" t="s">
        <v>7829</v>
      </c>
      <c r="EE22" s="186">
        <v>2900000</v>
      </c>
      <c r="EF22" s="189" t="s">
        <v>1974</v>
      </c>
      <c r="EG22" s="189" t="s">
        <v>30</v>
      </c>
      <c r="EH22" s="189">
        <v>2</v>
      </c>
      <c r="EI22" s="189" t="s">
        <v>7828</v>
      </c>
      <c r="EJ22" s="189" t="s">
        <v>7809</v>
      </c>
      <c r="EK22" s="190">
        <v>44957</v>
      </c>
      <c r="EL22" s="188" t="s">
        <v>7831</v>
      </c>
      <c r="EM22" s="178">
        <v>293000</v>
      </c>
      <c r="EN22" s="182" t="s">
        <v>1974</v>
      </c>
      <c r="EO22" s="182" t="s">
        <v>30</v>
      </c>
      <c r="EP22" s="182">
        <v>2</v>
      </c>
      <c r="EQ22" s="182" t="s">
        <v>7830</v>
      </c>
      <c r="ER22" s="182" t="s">
        <v>7809</v>
      </c>
      <c r="ES22" s="179">
        <v>44957</v>
      </c>
      <c r="ET22" s="189" t="s">
        <v>7822</v>
      </c>
      <c r="EU22" s="189">
        <v>886</v>
      </c>
      <c r="EV22" s="189" t="s">
        <v>697</v>
      </c>
      <c r="EW22" s="189" t="s">
        <v>74</v>
      </c>
      <c r="EX22" s="189">
        <v>1</v>
      </c>
      <c r="EY22" s="189" t="s">
        <v>7820</v>
      </c>
      <c r="EZ22" s="189" t="s">
        <v>1518</v>
      </c>
      <c r="FA22" s="190">
        <v>44957</v>
      </c>
      <c r="FB22" s="188" t="s">
        <v>7834</v>
      </c>
      <c r="FC22" s="182">
        <v>3</v>
      </c>
      <c r="FD22" s="182" t="s">
        <v>7832</v>
      </c>
      <c r="FE22" s="182" t="s">
        <v>74</v>
      </c>
      <c r="FF22" s="182">
        <v>1</v>
      </c>
      <c r="FG22" s="182" t="s">
        <v>7833</v>
      </c>
      <c r="FH22" s="182" t="s">
        <v>7809</v>
      </c>
      <c r="FI22" s="179">
        <v>44957</v>
      </c>
      <c r="FJ22" s="188" t="s">
        <v>5266</v>
      </c>
      <c r="FK22" s="189" t="s">
        <v>14</v>
      </c>
      <c r="FL22" s="189" t="s">
        <v>14</v>
      </c>
      <c r="FM22" s="189" t="s">
        <v>14</v>
      </c>
      <c r="FN22" s="189" t="s">
        <v>14</v>
      </c>
      <c r="FO22" s="189" t="s">
        <v>15</v>
      </c>
      <c r="FP22" s="186" t="s">
        <v>14</v>
      </c>
      <c r="FQ22" s="187">
        <v>44915</v>
      </c>
      <c r="FR22" s="188" t="s">
        <v>5267</v>
      </c>
      <c r="FS22" s="182" t="s">
        <v>14</v>
      </c>
      <c r="FT22" s="182" t="s">
        <v>14</v>
      </c>
      <c r="FU22" s="182" t="s">
        <v>14</v>
      </c>
      <c r="FV22" s="182" t="s">
        <v>14</v>
      </c>
      <c r="FW22" s="182" t="s">
        <v>15</v>
      </c>
      <c r="FX22" s="182" t="s">
        <v>14</v>
      </c>
      <c r="FY22" s="179">
        <v>44915</v>
      </c>
      <c r="FZ22" s="189" t="s">
        <v>3482</v>
      </c>
      <c r="GA22" s="189">
        <v>0</v>
      </c>
      <c r="GB22" s="189" t="s">
        <v>2962</v>
      </c>
      <c r="GC22" s="189" t="s">
        <v>30</v>
      </c>
      <c r="GD22" s="189">
        <v>2</v>
      </c>
      <c r="GE22" s="189" t="s">
        <v>14</v>
      </c>
      <c r="GF22" s="189" t="s">
        <v>14</v>
      </c>
      <c r="GG22" s="190">
        <v>44863</v>
      </c>
      <c r="GH22" s="188" t="s">
        <v>3488</v>
      </c>
      <c r="GI22" s="182">
        <v>2</v>
      </c>
      <c r="GJ22" s="182" t="s">
        <v>2962</v>
      </c>
      <c r="GK22" s="182" t="s">
        <v>30</v>
      </c>
      <c r="GL22" s="182">
        <v>2</v>
      </c>
      <c r="GM22" s="182" t="s">
        <v>14</v>
      </c>
      <c r="GN22" s="182" t="s">
        <v>14</v>
      </c>
      <c r="GO22" s="179">
        <v>44863</v>
      </c>
      <c r="GP22" s="189" t="s">
        <v>3483</v>
      </c>
      <c r="GQ22" s="189">
        <v>1</v>
      </c>
      <c r="GR22" s="189" t="s">
        <v>2962</v>
      </c>
      <c r="GS22" s="189" t="s">
        <v>30</v>
      </c>
      <c r="GT22" s="189">
        <v>2</v>
      </c>
      <c r="GU22" s="189" t="s">
        <v>14</v>
      </c>
      <c r="GV22" s="189" t="s">
        <v>14</v>
      </c>
      <c r="GW22" s="190">
        <v>44863</v>
      </c>
      <c r="GX22" s="188" t="s">
        <v>3489</v>
      </c>
      <c r="GY22" s="182">
        <v>0</v>
      </c>
      <c r="GZ22" s="182" t="s">
        <v>2962</v>
      </c>
      <c r="HA22" s="182" t="s">
        <v>30</v>
      </c>
      <c r="HB22" s="182">
        <v>2</v>
      </c>
      <c r="HC22" s="182" t="s">
        <v>14</v>
      </c>
      <c r="HD22" s="182" t="s">
        <v>14</v>
      </c>
      <c r="HE22" s="179">
        <v>44863</v>
      </c>
      <c r="HF22" s="189" t="s">
        <v>3481</v>
      </c>
      <c r="HG22" s="189">
        <v>2</v>
      </c>
      <c r="HH22" s="189" t="s">
        <v>2962</v>
      </c>
      <c r="HI22" s="189" t="s">
        <v>30</v>
      </c>
      <c r="HJ22" s="189">
        <v>2</v>
      </c>
      <c r="HK22" s="189" t="s">
        <v>14</v>
      </c>
      <c r="HL22" s="189" t="s">
        <v>14</v>
      </c>
      <c r="HM22" s="190">
        <v>44863</v>
      </c>
      <c r="HN22" s="188" t="s">
        <v>3487</v>
      </c>
      <c r="HO22" s="182">
        <v>2</v>
      </c>
      <c r="HP22" s="182" t="s">
        <v>2962</v>
      </c>
      <c r="HQ22" s="182" t="s">
        <v>30</v>
      </c>
      <c r="HR22" s="182">
        <v>2</v>
      </c>
      <c r="HS22" s="182" t="s">
        <v>14</v>
      </c>
      <c r="HT22" s="182" t="s">
        <v>14</v>
      </c>
      <c r="HU22" s="179">
        <v>44863</v>
      </c>
      <c r="HV22" s="189" t="s">
        <v>3484</v>
      </c>
      <c r="HW22" s="189">
        <v>2</v>
      </c>
      <c r="HX22" s="189" t="s">
        <v>2962</v>
      </c>
      <c r="HY22" s="189" t="s">
        <v>30</v>
      </c>
      <c r="HZ22" s="189">
        <v>2</v>
      </c>
      <c r="IA22" s="189" t="s">
        <v>14</v>
      </c>
      <c r="IB22" s="189" t="s">
        <v>14</v>
      </c>
      <c r="IC22" s="190">
        <v>44863</v>
      </c>
      <c r="ID22" s="188" t="s">
        <v>3486</v>
      </c>
      <c r="IE22" s="182">
        <v>2</v>
      </c>
      <c r="IF22" s="182" t="s">
        <v>2962</v>
      </c>
      <c r="IG22" s="182" t="s">
        <v>30</v>
      </c>
      <c r="IH22" s="182">
        <v>2</v>
      </c>
      <c r="II22" s="182" t="s">
        <v>14</v>
      </c>
      <c r="IJ22" s="182" t="s">
        <v>14</v>
      </c>
      <c r="IK22" s="179">
        <v>44863</v>
      </c>
      <c r="IL22" s="189" t="s">
        <v>3485</v>
      </c>
      <c r="IM22" s="189">
        <v>3</v>
      </c>
      <c r="IN22" s="189" t="s">
        <v>2962</v>
      </c>
      <c r="IO22" s="189" t="s">
        <v>30</v>
      </c>
      <c r="IP22" s="189">
        <v>2</v>
      </c>
      <c r="IQ22" s="189" t="s">
        <v>14</v>
      </c>
      <c r="IR22" s="189" t="s">
        <v>14</v>
      </c>
      <c r="IS22" s="190">
        <v>44863</v>
      </c>
    </row>
    <row r="23" spans="1:253" s="284" customFormat="1" ht="12.95" customHeight="1" x14ac:dyDescent="0.2">
      <c r="A23" s="284" t="s">
        <v>3490</v>
      </c>
      <c r="B23" s="284" t="s">
        <v>8973</v>
      </c>
      <c r="C23" s="284" t="s">
        <v>3491</v>
      </c>
      <c r="D23" s="284" t="s">
        <v>3480</v>
      </c>
      <c r="E23" s="284" t="s">
        <v>8422</v>
      </c>
      <c r="F23" s="284" t="s">
        <v>7839</v>
      </c>
      <c r="G23" s="177">
        <v>51000000</v>
      </c>
      <c r="H23" s="178" t="s">
        <v>2314</v>
      </c>
      <c r="I23" s="178" t="s">
        <v>30</v>
      </c>
      <c r="J23" s="178">
        <v>2</v>
      </c>
      <c r="K23" s="178" t="s">
        <v>7803</v>
      </c>
      <c r="L23" s="178" t="s">
        <v>7802</v>
      </c>
      <c r="M23" s="179">
        <v>44957</v>
      </c>
      <c r="N23" s="188" t="s">
        <v>7840</v>
      </c>
      <c r="O23" s="180">
        <v>1109500</v>
      </c>
      <c r="P23" s="180" t="s">
        <v>2314</v>
      </c>
      <c r="Q23" s="180" t="s">
        <v>74</v>
      </c>
      <c r="R23" s="180">
        <v>1</v>
      </c>
      <c r="S23" s="180" t="s">
        <v>7805</v>
      </c>
      <c r="T23" s="180" t="s">
        <v>7802</v>
      </c>
      <c r="U23" s="181">
        <v>44957</v>
      </c>
      <c r="V23" s="188" t="s">
        <v>7844</v>
      </c>
      <c r="W23" s="178">
        <v>26262000</v>
      </c>
      <c r="X23" s="178" t="s">
        <v>7841</v>
      </c>
      <c r="Y23" s="178" t="s">
        <v>30</v>
      </c>
      <c r="Z23" s="178">
        <v>2</v>
      </c>
      <c r="AA23" s="178" t="s">
        <v>7843</v>
      </c>
      <c r="AB23" s="178" t="s">
        <v>7842</v>
      </c>
      <c r="AC23" s="179">
        <v>44957</v>
      </c>
      <c r="AD23" s="188" t="s">
        <v>7848</v>
      </c>
      <c r="AE23" s="186">
        <v>5554000</v>
      </c>
      <c r="AF23" s="186" t="s">
        <v>7845</v>
      </c>
      <c r="AG23" s="186" t="s">
        <v>30</v>
      </c>
      <c r="AH23" s="186">
        <v>2</v>
      </c>
      <c r="AI23" s="186" t="s">
        <v>7847</v>
      </c>
      <c r="AJ23" s="186" t="s">
        <v>7846</v>
      </c>
      <c r="AK23" s="187">
        <v>44957</v>
      </c>
      <c r="AL23" s="188" t="s">
        <v>7850</v>
      </c>
      <c r="AM23" s="178">
        <v>2478000</v>
      </c>
      <c r="AN23" s="178" t="s">
        <v>7841</v>
      </c>
      <c r="AO23" s="178" t="s">
        <v>30</v>
      </c>
      <c r="AP23" s="178">
        <v>2</v>
      </c>
      <c r="AQ23" s="178" t="s">
        <v>7849</v>
      </c>
      <c r="AR23" s="178" t="s">
        <v>7846</v>
      </c>
      <c r="AS23" s="179">
        <v>44957</v>
      </c>
      <c r="AT23" s="189" t="s">
        <v>7851</v>
      </c>
      <c r="AU23" s="186" t="s">
        <v>14</v>
      </c>
      <c r="AV23" s="186" t="s">
        <v>14</v>
      </c>
      <c r="AW23" s="186" t="s">
        <v>14</v>
      </c>
      <c r="AX23" s="186" t="s">
        <v>14</v>
      </c>
      <c r="AY23" s="186" t="s">
        <v>264</v>
      </c>
      <c r="AZ23" s="186" t="s">
        <v>14</v>
      </c>
      <c r="BA23" s="187">
        <v>44957</v>
      </c>
      <c r="BB23" s="188" t="s">
        <v>7865</v>
      </c>
      <c r="BC23" s="178" t="s">
        <v>14</v>
      </c>
      <c r="BD23" s="178" t="s">
        <v>14</v>
      </c>
      <c r="BE23" s="178" t="s">
        <v>14</v>
      </c>
      <c r="BF23" s="178" t="s">
        <v>14</v>
      </c>
      <c r="BG23" s="178" t="s">
        <v>264</v>
      </c>
      <c r="BH23" s="178" t="s">
        <v>14</v>
      </c>
      <c r="BI23" s="179">
        <v>44957</v>
      </c>
      <c r="BJ23" s="189" t="s">
        <v>7852</v>
      </c>
      <c r="BK23" s="189" t="s">
        <v>14</v>
      </c>
      <c r="BL23" s="189" t="s">
        <v>14</v>
      </c>
      <c r="BM23" s="189" t="s">
        <v>14</v>
      </c>
      <c r="BN23" s="189" t="s">
        <v>14</v>
      </c>
      <c r="BO23" s="189" t="s">
        <v>264</v>
      </c>
      <c r="BP23" s="186" t="s">
        <v>14</v>
      </c>
      <c r="BQ23" s="190">
        <v>44957</v>
      </c>
      <c r="BR23" s="188" t="s">
        <v>7866</v>
      </c>
      <c r="BS23" s="182" t="s">
        <v>14</v>
      </c>
      <c r="BT23" s="182" t="s">
        <v>14</v>
      </c>
      <c r="BU23" s="182" t="s">
        <v>14</v>
      </c>
      <c r="BV23" s="182" t="s">
        <v>14</v>
      </c>
      <c r="BW23" s="182" t="s">
        <v>264</v>
      </c>
      <c r="BX23" s="182" t="s">
        <v>14</v>
      </c>
      <c r="BY23" s="179">
        <v>44957</v>
      </c>
      <c r="BZ23" s="189" t="s">
        <v>7867</v>
      </c>
      <c r="CA23" s="189" t="s">
        <v>14</v>
      </c>
      <c r="CB23" s="189" t="s">
        <v>14</v>
      </c>
      <c r="CC23" s="189" t="s">
        <v>14</v>
      </c>
      <c r="CD23" s="189" t="s">
        <v>14</v>
      </c>
      <c r="CE23" s="189" t="s">
        <v>264</v>
      </c>
      <c r="CF23" s="189" t="s">
        <v>14</v>
      </c>
      <c r="CG23" s="190">
        <v>44957</v>
      </c>
      <c r="CH23" s="188" t="s">
        <v>9542</v>
      </c>
      <c r="CI23" s="189" t="e">
        <v>#N/A</v>
      </c>
      <c r="CJ23" s="189" t="e">
        <v>#N/A</v>
      </c>
      <c r="CK23" s="189" t="e">
        <v>#N/A</v>
      </c>
      <c r="CL23" s="189" t="e">
        <v>#N/A</v>
      </c>
      <c r="CM23" s="189" t="e">
        <v>#N/A</v>
      </c>
      <c r="CN23" s="189" t="e">
        <v>#N/A</v>
      </c>
      <c r="CO23" s="191" t="e">
        <v>#N/A</v>
      </c>
      <c r="CP23" s="189" t="s">
        <v>7868</v>
      </c>
      <c r="CQ23" s="182" t="s">
        <v>14</v>
      </c>
      <c r="CR23" s="182" t="s">
        <v>14</v>
      </c>
      <c r="CS23" s="182" t="s">
        <v>14</v>
      </c>
      <c r="CT23" s="182" t="s">
        <v>14</v>
      </c>
      <c r="CU23" s="182" t="s">
        <v>264</v>
      </c>
      <c r="CV23" s="182" t="s">
        <v>14</v>
      </c>
      <c r="CW23" s="179">
        <v>44957</v>
      </c>
      <c r="CX23" s="189" t="s">
        <v>7856</v>
      </c>
      <c r="CY23" s="186">
        <v>1900000</v>
      </c>
      <c r="CZ23" s="186" t="s">
        <v>7854</v>
      </c>
      <c r="DA23" s="186" t="s">
        <v>30</v>
      </c>
      <c r="DB23" s="186">
        <v>2</v>
      </c>
      <c r="DC23" s="186" t="s">
        <v>7855</v>
      </c>
      <c r="DD23" s="186" t="s">
        <v>6671</v>
      </c>
      <c r="DE23" s="192">
        <v>44957</v>
      </c>
      <c r="DF23" s="188" t="s">
        <v>7858</v>
      </c>
      <c r="DG23" s="178">
        <v>20708000</v>
      </c>
      <c r="DH23" s="182" t="s">
        <v>7854</v>
      </c>
      <c r="DI23" s="182" t="s">
        <v>30</v>
      </c>
      <c r="DJ23" s="182">
        <v>2</v>
      </c>
      <c r="DK23" s="182" t="s">
        <v>7857</v>
      </c>
      <c r="DL23" s="182" t="s">
        <v>6671</v>
      </c>
      <c r="DM23" s="179">
        <v>44957</v>
      </c>
      <c r="DN23" s="189" t="s">
        <v>7860</v>
      </c>
      <c r="DO23" s="186">
        <v>3654000</v>
      </c>
      <c r="DP23" s="189" t="s">
        <v>7854</v>
      </c>
      <c r="DQ23" s="189" t="s">
        <v>30</v>
      </c>
      <c r="DR23" s="189">
        <v>2</v>
      </c>
      <c r="DS23" s="189" t="s">
        <v>7859</v>
      </c>
      <c r="DT23" s="189" t="s">
        <v>6671</v>
      </c>
      <c r="DU23" s="190">
        <v>44957</v>
      </c>
      <c r="DV23" s="188" t="s">
        <v>7861</v>
      </c>
      <c r="DW23" s="178">
        <v>1900000</v>
      </c>
      <c r="DX23" s="182" t="s">
        <v>7854</v>
      </c>
      <c r="DY23" s="182" t="s">
        <v>30</v>
      </c>
      <c r="DZ23" s="182">
        <v>2</v>
      </c>
      <c r="EA23" s="182" t="s">
        <v>7855</v>
      </c>
      <c r="EB23" s="182" t="s">
        <v>6671</v>
      </c>
      <c r="EC23" s="179">
        <v>44957</v>
      </c>
      <c r="ED23" s="189" t="s">
        <v>7862</v>
      </c>
      <c r="EE23" s="186">
        <v>0</v>
      </c>
      <c r="EF23" s="189" t="s">
        <v>14</v>
      </c>
      <c r="EG23" s="189" t="s">
        <v>14</v>
      </c>
      <c r="EH23" s="189" t="s">
        <v>14</v>
      </c>
      <c r="EI23" s="189" t="s">
        <v>264</v>
      </c>
      <c r="EJ23" s="189" t="s">
        <v>14</v>
      </c>
      <c r="EK23" s="190">
        <v>44957</v>
      </c>
      <c r="EL23" s="188" t="s">
        <v>7863</v>
      </c>
      <c r="EM23" s="178">
        <v>0</v>
      </c>
      <c r="EN23" s="182" t="s">
        <v>14</v>
      </c>
      <c r="EO23" s="182" t="s">
        <v>14</v>
      </c>
      <c r="EP23" s="182" t="s">
        <v>14</v>
      </c>
      <c r="EQ23" s="182" t="s">
        <v>264</v>
      </c>
      <c r="ER23" s="182" t="s">
        <v>14</v>
      </c>
      <c r="ES23" s="179">
        <v>44957</v>
      </c>
      <c r="ET23" s="189" t="s">
        <v>7853</v>
      </c>
      <c r="EU23" s="189">
        <v>886</v>
      </c>
      <c r="EV23" s="189" t="s">
        <v>697</v>
      </c>
      <c r="EW23" s="189" t="s">
        <v>74</v>
      </c>
      <c r="EX23" s="189">
        <v>1</v>
      </c>
      <c r="EY23" s="189" t="s">
        <v>7820</v>
      </c>
      <c r="EZ23" s="189" t="s">
        <v>1518</v>
      </c>
      <c r="FA23" s="190">
        <v>44957</v>
      </c>
      <c r="FB23" s="188" t="s">
        <v>7864</v>
      </c>
      <c r="FC23" s="182">
        <v>3</v>
      </c>
      <c r="FD23" s="182" t="s">
        <v>7854</v>
      </c>
      <c r="FE23" s="182" t="s">
        <v>74</v>
      </c>
      <c r="FF23" s="182">
        <v>1</v>
      </c>
      <c r="FG23" s="182" t="s">
        <v>7833</v>
      </c>
      <c r="FH23" s="182" t="s">
        <v>6671</v>
      </c>
      <c r="FI23" s="179">
        <v>44957</v>
      </c>
      <c r="FJ23" s="188" t="s">
        <v>5268</v>
      </c>
      <c r="FK23" s="189" t="s">
        <v>14</v>
      </c>
      <c r="FL23" s="189" t="s">
        <v>1315</v>
      </c>
      <c r="FM23" s="189" t="s">
        <v>14</v>
      </c>
      <c r="FN23" s="189" t="s">
        <v>14</v>
      </c>
      <c r="FO23" s="189" t="s">
        <v>384</v>
      </c>
      <c r="FP23" s="186" t="s">
        <v>14</v>
      </c>
      <c r="FQ23" s="187">
        <v>44915</v>
      </c>
      <c r="FR23" s="188" t="s">
        <v>5269</v>
      </c>
      <c r="FS23" s="182" t="s">
        <v>14</v>
      </c>
      <c r="FT23" s="182" t="s">
        <v>1315</v>
      </c>
      <c r="FU23" s="182" t="s">
        <v>14</v>
      </c>
      <c r="FV23" s="182" t="s">
        <v>14</v>
      </c>
      <c r="FW23" s="182" t="s">
        <v>384</v>
      </c>
      <c r="FX23" s="182" t="s">
        <v>14</v>
      </c>
      <c r="FY23" s="179">
        <v>44915</v>
      </c>
      <c r="FZ23" s="189" t="s">
        <v>3493</v>
      </c>
      <c r="GA23" s="189">
        <v>0</v>
      </c>
      <c r="GB23" s="189" t="s">
        <v>2962</v>
      </c>
      <c r="GC23" s="189" t="s">
        <v>30</v>
      </c>
      <c r="GD23" s="189">
        <v>2</v>
      </c>
      <c r="GE23" s="189" t="s">
        <v>14</v>
      </c>
      <c r="GF23" s="189" t="s">
        <v>14</v>
      </c>
      <c r="GG23" s="190">
        <v>44863</v>
      </c>
      <c r="GH23" s="188" t="s">
        <v>3499</v>
      </c>
      <c r="GI23" s="182">
        <v>2</v>
      </c>
      <c r="GJ23" s="182" t="s">
        <v>2962</v>
      </c>
      <c r="GK23" s="182" t="s">
        <v>30</v>
      </c>
      <c r="GL23" s="182">
        <v>2</v>
      </c>
      <c r="GM23" s="182" t="s">
        <v>14</v>
      </c>
      <c r="GN23" s="182" t="s">
        <v>14</v>
      </c>
      <c r="GO23" s="179">
        <v>44863</v>
      </c>
      <c r="GP23" s="189" t="s">
        <v>3494</v>
      </c>
      <c r="GQ23" s="189">
        <v>1</v>
      </c>
      <c r="GR23" s="189" t="s">
        <v>2962</v>
      </c>
      <c r="GS23" s="189" t="s">
        <v>30</v>
      </c>
      <c r="GT23" s="189">
        <v>2</v>
      </c>
      <c r="GU23" s="189" t="s">
        <v>14</v>
      </c>
      <c r="GV23" s="189" t="s">
        <v>14</v>
      </c>
      <c r="GW23" s="190">
        <v>44863</v>
      </c>
      <c r="GX23" s="188" t="s">
        <v>3500</v>
      </c>
      <c r="GY23" s="182">
        <v>0</v>
      </c>
      <c r="GZ23" s="182" t="s">
        <v>2962</v>
      </c>
      <c r="HA23" s="182" t="s">
        <v>30</v>
      </c>
      <c r="HB23" s="182">
        <v>2</v>
      </c>
      <c r="HC23" s="182" t="s">
        <v>14</v>
      </c>
      <c r="HD23" s="182" t="s">
        <v>14</v>
      </c>
      <c r="HE23" s="179">
        <v>44863</v>
      </c>
      <c r="HF23" s="189" t="s">
        <v>3492</v>
      </c>
      <c r="HG23" s="189">
        <v>2</v>
      </c>
      <c r="HH23" s="189" t="s">
        <v>2962</v>
      </c>
      <c r="HI23" s="189" t="s">
        <v>30</v>
      </c>
      <c r="HJ23" s="189">
        <v>2</v>
      </c>
      <c r="HK23" s="189" t="s">
        <v>14</v>
      </c>
      <c r="HL23" s="189" t="s">
        <v>14</v>
      </c>
      <c r="HM23" s="190">
        <v>44863</v>
      </c>
      <c r="HN23" s="188" t="s">
        <v>3498</v>
      </c>
      <c r="HO23" s="182">
        <v>2</v>
      </c>
      <c r="HP23" s="182" t="s">
        <v>2962</v>
      </c>
      <c r="HQ23" s="182" t="s">
        <v>30</v>
      </c>
      <c r="HR23" s="182">
        <v>2</v>
      </c>
      <c r="HS23" s="182" t="s">
        <v>14</v>
      </c>
      <c r="HT23" s="182" t="s">
        <v>14</v>
      </c>
      <c r="HU23" s="179">
        <v>44863</v>
      </c>
      <c r="HV23" s="189" t="s">
        <v>3495</v>
      </c>
      <c r="HW23" s="189">
        <v>2</v>
      </c>
      <c r="HX23" s="189" t="s">
        <v>2962</v>
      </c>
      <c r="HY23" s="189" t="s">
        <v>30</v>
      </c>
      <c r="HZ23" s="189">
        <v>2</v>
      </c>
      <c r="IA23" s="189" t="s">
        <v>14</v>
      </c>
      <c r="IB23" s="189" t="s">
        <v>14</v>
      </c>
      <c r="IC23" s="190">
        <v>44863</v>
      </c>
      <c r="ID23" s="188" t="s">
        <v>3497</v>
      </c>
      <c r="IE23" s="182">
        <v>2</v>
      </c>
      <c r="IF23" s="182" t="s">
        <v>2962</v>
      </c>
      <c r="IG23" s="182" t="s">
        <v>30</v>
      </c>
      <c r="IH23" s="182">
        <v>2</v>
      </c>
      <c r="II23" s="182" t="s">
        <v>14</v>
      </c>
      <c r="IJ23" s="182" t="s">
        <v>14</v>
      </c>
      <c r="IK23" s="179">
        <v>44863</v>
      </c>
      <c r="IL23" s="189" t="s">
        <v>3496</v>
      </c>
      <c r="IM23" s="189">
        <v>3</v>
      </c>
      <c r="IN23" s="189" t="s">
        <v>2962</v>
      </c>
      <c r="IO23" s="189" t="s">
        <v>30</v>
      </c>
      <c r="IP23" s="189">
        <v>2</v>
      </c>
      <c r="IQ23" s="189" t="s">
        <v>14</v>
      </c>
      <c r="IR23" s="189" t="s">
        <v>14</v>
      </c>
      <c r="IS23" s="190">
        <v>44863</v>
      </c>
    </row>
    <row r="24" spans="1:253" s="284" customFormat="1" ht="12.95" customHeight="1" x14ac:dyDescent="0.2">
      <c r="A24" s="284" t="s">
        <v>3501</v>
      </c>
      <c r="B24" s="284" t="s">
        <v>8973</v>
      </c>
      <c r="C24" s="284" t="s">
        <v>3502</v>
      </c>
      <c r="D24" s="284" t="s">
        <v>3503</v>
      </c>
      <c r="E24" s="284" t="s">
        <v>8427</v>
      </c>
      <c r="F24" s="284" t="s">
        <v>5776</v>
      </c>
      <c r="G24" s="177">
        <v>5365000</v>
      </c>
      <c r="H24" s="178" t="s">
        <v>1475</v>
      </c>
      <c r="I24" s="178" t="s">
        <v>2172</v>
      </c>
      <c r="J24" s="178">
        <v>2</v>
      </c>
      <c r="K24" s="178" t="s">
        <v>5775</v>
      </c>
      <c r="L24" s="178" t="s">
        <v>5774</v>
      </c>
      <c r="M24" s="179">
        <v>44921</v>
      </c>
      <c r="N24" s="188" t="s">
        <v>5780</v>
      </c>
      <c r="O24" s="180">
        <v>4462</v>
      </c>
      <c r="P24" s="180" t="s">
        <v>5777</v>
      </c>
      <c r="Q24" s="180" t="s">
        <v>2172</v>
      </c>
      <c r="R24" s="180">
        <v>2</v>
      </c>
      <c r="S24" s="180" t="s">
        <v>5779</v>
      </c>
      <c r="T24" s="180" t="s">
        <v>5778</v>
      </c>
      <c r="U24" s="181">
        <v>44921</v>
      </c>
      <c r="V24" s="188" t="s">
        <v>5784</v>
      </c>
      <c r="W24" s="178">
        <v>1133000</v>
      </c>
      <c r="X24" s="178" t="s">
        <v>5781</v>
      </c>
      <c r="Y24" s="178" t="s">
        <v>19</v>
      </c>
      <c r="Z24" s="178">
        <v>3</v>
      </c>
      <c r="AA24" s="178" t="s">
        <v>5783</v>
      </c>
      <c r="AB24" s="178" t="s">
        <v>5782</v>
      </c>
      <c r="AC24" s="179">
        <v>44921</v>
      </c>
      <c r="AD24" s="188" t="s">
        <v>5788</v>
      </c>
      <c r="AE24" s="186">
        <v>227000</v>
      </c>
      <c r="AF24" s="186" t="s">
        <v>5785</v>
      </c>
      <c r="AG24" s="186" t="s">
        <v>2172</v>
      </c>
      <c r="AH24" s="186">
        <v>2</v>
      </c>
      <c r="AI24" s="186" t="s">
        <v>5787</v>
      </c>
      <c r="AJ24" s="186" t="s">
        <v>5786</v>
      </c>
      <c r="AK24" s="187">
        <v>44921</v>
      </c>
      <c r="AL24" s="188" t="s">
        <v>5792</v>
      </c>
      <c r="AM24" s="178">
        <v>180000</v>
      </c>
      <c r="AN24" s="178" t="s">
        <v>5789</v>
      </c>
      <c r="AO24" s="178" t="s">
        <v>2172</v>
      </c>
      <c r="AP24" s="178">
        <v>2</v>
      </c>
      <c r="AQ24" s="178" t="s">
        <v>5791</v>
      </c>
      <c r="AR24" s="178" t="s">
        <v>5790</v>
      </c>
      <c r="AS24" s="179">
        <v>44921</v>
      </c>
      <c r="AT24" s="189" t="s">
        <v>5793</v>
      </c>
      <c r="AU24" s="186" t="s">
        <v>14</v>
      </c>
      <c r="AV24" s="186" t="s">
        <v>14</v>
      </c>
      <c r="AW24" s="186" t="s">
        <v>14</v>
      </c>
      <c r="AX24" s="186" t="s">
        <v>14</v>
      </c>
      <c r="AY24" s="186" t="s">
        <v>5572</v>
      </c>
      <c r="AZ24" s="186" t="s">
        <v>14</v>
      </c>
      <c r="BA24" s="187">
        <v>44921</v>
      </c>
      <c r="BB24" s="188" t="s">
        <v>5809</v>
      </c>
      <c r="BC24" s="178" t="s">
        <v>14</v>
      </c>
      <c r="BD24" s="178" t="s">
        <v>14</v>
      </c>
      <c r="BE24" s="178" t="s">
        <v>14</v>
      </c>
      <c r="BF24" s="178" t="s">
        <v>14</v>
      </c>
      <c r="BG24" s="178" t="s">
        <v>5685</v>
      </c>
      <c r="BH24" s="178" t="s">
        <v>14</v>
      </c>
      <c r="BI24" s="179">
        <v>44921</v>
      </c>
      <c r="BJ24" s="189" t="s">
        <v>5795</v>
      </c>
      <c r="BK24" s="189" t="s">
        <v>14</v>
      </c>
      <c r="BL24" s="189" t="s">
        <v>14</v>
      </c>
      <c r="BM24" s="189" t="s">
        <v>14</v>
      </c>
      <c r="BN24" s="189" t="s">
        <v>14</v>
      </c>
      <c r="BO24" s="189" t="s">
        <v>5794</v>
      </c>
      <c r="BP24" s="186" t="s">
        <v>14</v>
      </c>
      <c r="BQ24" s="190">
        <v>44921</v>
      </c>
      <c r="BR24" s="188" t="s">
        <v>5810</v>
      </c>
      <c r="BS24" s="182" t="s">
        <v>14</v>
      </c>
      <c r="BT24" s="182" t="s">
        <v>14</v>
      </c>
      <c r="BU24" s="182" t="s">
        <v>14</v>
      </c>
      <c r="BV24" s="182" t="s">
        <v>14</v>
      </c>
      <c r="BW24" s="182" t="s">
        <v>5585</v>
      </c>
      <c r="BX24" s="182" t="s">
        <v>14</v>
      </c>
      <c r="BY24" s="179">
        <v>44921</v>
      </c>
      <c r="BZ24" s="189" t="s">
        <v>5811</v>
      </c>
      <c r="CA24" s="189" t="s">
        <v>14</v>
      </c>
      <c r="CB24" s="189" t="s">
        <v>14</v>
      </c>
      <c r="CC24" s="189" t="s">
        <v>14</v>
      </c>
      <c r="CD24" s="189" t="s">
        <v>14</v>
      </c>
      <c r="CE24" s="189" t="s">
        <v>5587</v>
      </c>
      <c r="CF24" s="189" t="s">
        <v>14</v>
      </c>
      <c r="CG24" s="190">
        <v>44921</v>
      </c>
      <c r="CH24" s="188" t="s">
        <v>9543</v>
      </c>
      <c r="CI24" s="189" t="e">
        <v>#N/A</v>
      </c>
      <c r="CJ24" s="189" t="e">
        <v>#N/A</v>
      </c>
      <c r="CK24" s="189" t="e">
        <v>#N/A</v>
      </c>
      <c r="CL24" s="189" t="e">
        <v>#N/A</v>
      </c>
      <c r="CM24" s="189" t="e">
        <v>#N/A</v>
      </c>
      <c r="CN24" s="189" t="e">
        <v>#N/A</v>
      </c>
      <c r="CO24" s="191" t="e">
        <v>#N/A</v>
      </c>
      <c r="CP24" s="189" t="s">
        <v>5812</v>
      </c>
      <c r="CQ24" s="182" t="s">
        <v>14</v>
      </c>
      <c r="CR24" s="182" t="s">
        <v>14</v>
      </c>
      <c r="CS24" s="182" t="s">
        <v>14</v>
      </c>
      <c r="CT24" s="182" t="s">
        <v>14</v>
      </c>
      <c r="CU24" s="182" t="s">
        <v>5589</v>
      </c>
      <c r="CV24" s="182" t="s">
        <v>14</v>
      </c>
      <c r="CW24" s="179">
        <v>44921</v>
      </c>
      <c r="CX24" s="189" t="s">
        <v>5797</v>
      </c>
      <c r="CY24" s="186">
        <v>180000</v>
      </c>
      <c r="CZ24" s="186" t="s">
        <v>5789</v>
      </c>
      <c r="DA24" s="186" t="s">
        <v>2172</v>
      </c>
      <c r="DB24" s="186">
        <v>2</v>
      </c>
      <c r="DC24" s="186" t="s">
        <v>5756</v>
      </c>
      <c r="DD24" s="186" t="s">
        <v>5790</v>
      </c>
      <c r="DE24" s="192">
        <v>44921</v>
      </c>
      <c r="DF24" s="188" t="s">
        <v>5799</v>
      </c>
      <c r="DG24" s="178">
        <v>906000</v>
      </c>
      <c r="DH24" s="182" t="s">
        <v>5789</v>
      </c>
      <c r="DI24" s="182" t="s">
        <v>2172</v>
      </c>
      <c r="DJ24" s="182">
        <v>2</v>
      </c>
      <c r="DK24" s="182" t="s">
        <v>2218</v>
      </c>
      <c r="DL24" s="182" t="s">
        <v>5798</v>
      </c>
      <c r="DM24" s="179">
        <v>44921</v>
      </c>
      <c r="DN24" s="189" t="s">
        <v>5801</v>
      </c>
      <c r="DO24" s="186">
        <v>47000</v>
      </c>
      <c r="DP24" s="189" t="s">
        <v>5789</v>
      </c>
      <c r="DQ24" s="189" t="s">
        <v>2172</v>
      </c>
      <c r="DR24" s="189">
        <v>2</v>
      </c>
      <c r="DS24" s="189" t="s">
        <v>5800</v>
      </c>
      <c r="DT24" s="189" t="s">
        <v>5798</v>
      </c>
      <c r="DU24" s="190">
        <v>44921</v>
      </c>
      <c r="DV24" s="188" t="s">
        <v>5802</v>
      </c>
      <c r="DW24" s="178">
        <v>180000</v>
      </c>
      <c r="DX24" s="182" t="s">
        <v>5789</v>
      </c>
      <c r="DY24" s="182" t="s">
        <v>2172</v>
      </c>
      <c r="DZ24" s="182">
        <v>2</v>
      </c>
      <c r="EA24" s="182" t="s">
        <v>5756</v>
      </c>
      <c r="EB24" s="182" t="s">
        <v>5790</v>
      </c>
      <c r="EC24" s="179">
        <v>44921</v>
      </c>
      <c r="ED24" s="189" t="s">
        <v>5803</v>
      </c>
      <c r="EE24" s="186">
        <v>0</v>
      </c>
      <c r="EF24" s="189" t="s">
        <v>14</v>
      </c>
      <c r="EG24" s="189" t="s">
        <v>14</v>
      </c>
      <c r="EH24" s="189" t="s">
        <v>14</v>
      </c>
      <c r="EI24" s="189" t="s">
        <v>5574</v>
      </c>
      <c r="EJ24" s="189" t="s">
        <v>14</v>
      </c>
      <c r="EK24" s="190">
        <v>44921</v>
      </c>
      <c r="EL24" s="188" t="s">
        <v>5804</v>
      </c>
      <c r="EM24" s="178">
        <v>0</v>
      </c>
      <c r="EN24" s="182" t="s">
        <v>14</v>
      </c>
      <c r="EO24" s="182" t="s">
        <v>14</v>
      </c>
      <c r="EP24" s="182" t="s">
        <v>14</v>
      </c>
      <c r="EQ24" s="182" t="s">
        <v>5576</v>
      </c>
      <c r="ER24" s="182" t="s">
        <v>14</v>
      </c>
      <c r="ES24" s="179">
        <v>44921</v>
      </c>
      <c r="ET24" s="189" t="s">
        <v>5796</v>
      </c>
      <c r="EU24" s="189" t="s">
        <v>14</v>
      </c>
      <c r="EV24" s="189" t="s">
        <v>14</v>
      </c>
      <c r="EW24" s="189" t="s">
        <v>14</v>
      </c>
      <c r="EX24" s="189" t="s">
        <v>14</v>
      </c>
      <c r="EY24" s="189" t="s">
        <v>5794</v>
      </c>
      <c r="EZ24" s="189" t="s">
        <v>14</v>
      </c>
      <c r="FA24" s="190">
        <v>44921</v>
      </c>
      <c r="FB24" s="188" t="s">
        <v>5806</v>
      </c>
      <c r="FC24" s="182">
        <v>2</v>
      </c>
      <c r="FD24" s="182" t="s">
        <v>5789</v>
      </c>
      <c r="FE24" s="182" t="s">
        <v>2172</v>
      </c>
      <c r="FF24" s="182">
        <v>2</v>
      </c>
      <c r="FG24" s="182" t="s">
        <v>5805</v>
      </c>
      <c r="FH24" s="182" t="s">
        <v>5790</v>
      </c>
      <c r="FI24" s="179">
        <v>44921</v>
      </c>
      <c r="FJ24" s="188" t="s">
        <v>5807</v>
      </c>
      <c r="FK24" s="189" t="s">
        <v>14</v>
      </c>
      <c r="FL24" s="189" t="s">
        <v>14</v>
      </c>
      <c r="FM24" s="189" t="s">
        <v>14</v>
      </c>
      <c r="FN24" s="189" t="s">
        <v>14</v>
      </c>
      <c r="FO24" s="189" t="s">
        <v>5638</v>
      </c>
      <c r="FP24" s="186" t="s">
        <v>14</v>
      </c>
      <c r="FQ24" s="187">
        <v>44921</v>
      </c>
      <c r="FR24" s="188" t="s">
        <v>5808</v>
      </c>
      <c r="FS24" s="182" t="s">
        <v>14</v>
      </c>
      <c r="FT24" s="182" t="s">
        <v>14</v>
      </c>
      <c r="FU24" s="182" t="s">
        <v>14</v>
      </c>
      <c r="FV24" s="182" t="s">
        <v>14</v>
      </c>
      <c r="FW24" s="182" t="s">
        <v>5640</v>
      </c>
      <c r="FX24" s="182" t="s">
        <v>14</v>
      </c>
      <c r="FY24" s="179">
        <v>44921</v>
      </c>
      <c r="FZ24" s="189" t="s">
        <v>3505</v>
      </c>
      <c r="GA24" s="189">
        <v>0</v>
      </c>
      <c r="GB24" s="189" t="s">
        <v>2962</v>
      </c>
      <c r="GC24" s="189" t="s">
        <v>30</v>
      </c>
      <c r="GD24" s="189">
        <v>2</v>
      </c>
      <c r="GE24" s="189" t="s">
        <v>14</v>
      </c>
      <c r="GF24" s="189" t="s">
        <v>14</v>
      </c>
      <c r="GG24" s="190">
        <v>44863</v>
      </c>
      <c r="GH24" s="188" t="s">
        <v>3511</v>
      </c>
      <c r="GI24" s="182">
        <v>0</v>
      </c>
      <c r="GJ24" s="182" t="s">
        <v>2962</v>
      </c>
      <c r="GK24" s="182" t="s">
        <v>30</v>
      </c>
      <c r="GL24" s="182">
        <v>2</v>
      </c>
      <c r="GM24" s="182" t="s">
        <v>14</v>
      </c>
      <c r="GN24" s="182" t="s">
        <v>14</v>
      </c>
      <c r="GO24" s="179">
        <v>44863</v>
      </c>
      <c r="GP24" s="189" t="s">
        <v>3506</v>
      </c>
      <c r="GQ24" s="189">
        <v>0</v>
      </c>
      <c r="GR24" s="189" t="s">
        <v>2962</v>
      </c>
      <c r="GS24" s="189" t="s">
        <v>30</v>
      </c>
      <c r="GT24" s="189">
        <v>2</v>
      </c>
      <c r="GU24" s="189" t="s">
        <v>14</v>
      </c>
      <c r="GV24" s="189" t="s">
        <v>14</v>
      </c>
      <c r="GW24" s="190">
        <v>44863</v>
      </c>
      <c r="GX24" s="188" t="s">
        <v>3512</v>
      </c>
      <c r="GY24" s="182">
        <v>0</v>
      </c>
      <c r="GZ24" s="182" t="s">
        <v>2962</v>
      </c>
      <c r="HA24" s="182" t="s">
        <v>30</v>
      </c>
      <c r="HB24" s="182">
        <v>2</v>
      </c>
      <c r="HC24" s="182" t="s">
        <v>14</v>
      </c>
      <c r="HD24" s="182" t="s">
        <v>14</v>
      </c>
      <c r="HE24" s="179">
        <v>44863</v>
      </c>
      <c r="HF24" s="189" t="s">
        <v>3504</v>
      </c>
      <c r="HG24" s="189">
        <v>0</v>
      </c>
      <c r="HH24" s="189" t="s">
        <v>2962</v>
      </c>
      <c r="HI24" s="189" t="s">
        <v>30</v>
      </c>
      <c r="HJ24" s="189">
        <v>2</v>
      </c>
      <c r="HK24" s="189" t="s">
        <v>14</v>
      </c>
      <c r="HL24" s="189" t="s">
        <v>14</v>
      </c>
      <c r="HM24" s="190">
        <v>44863</v>
      </c>
      <c r="HN24" s="188" t="s">
        <v>3510</v>
      </c>
      <c r="HO24" s="182">
        <v>1</v>
      </c>
      <c r="HP24" s="182" t="s">
        <v>2962</v>
      </c>
      <c r="HQ24" s="182" t="s">
        <v>30</v>
      </c>
      <c r="HR24" s="182">
        <v>2</v>
      </c>
      <c r="HS24" s="182" t="s">
        <v>14</v>
      </c>
      <c r="HT24" s="182" t="s">
        <v>14</v>
      </c>
      <c r="HU24" s="179">
        <v>44863</v>
      </c>
      <c r="HV24" s="189" t="s">
        <v>3507</v>
      </c>
      <c r="HW24" s="189">
        <v>0</v>
      </c>
      <c r="HX24" s="189" t="s">
        <v>2962</v>
      </c>
      <c r="HY24" s="189" t="s">
        <v>30</v>
      </c>
      <c r="HZ24" s="189">
        <v>2</v>
      </c>
      <c r="IA24" s="189" t="s">
        <v>14</v>
      </c>
      <c r="IB24" s="189" t="s">
        <v>14</v>
      </c>
      <c r="IC24" s="190">
        <v>44863</v>
      </c>
      <c r="ID24" s="188" t="s">
        <v>3509</v>
      </c>
      <c r="IE24" s="182">
        <v>0</v>
      </c>
      <c r="IF24" s="182" t="s">
        <v>2962</v>
      </c>
      <c r="IG24" s="182" t="s">
        <v>30</v>
      </c>
      <c r="IH24" s="182">
        <v>2</v>
      </c>
      <c r="II24" s="182" t="s">
        <v>14</v>
      </c>
      <c r="IJ24" s="182" t="s">
        <v>14</v>
      </c>
      <c r="IK24" s="179">
        <v>44863</v>
      </c>
      <c r="IL24" s="189" t="s">
        <v>3508</v>
      </c>
      <c r="IM24" s="189">
        <v>1</v>
      </c>
      <c r="IN24" s="189" t="s">
        <v>2962</v>
      </c>
      <c r="IO24" s="189" t="s">
        <v>30</v>
      </c>
      <c r="IP24" s="189">
        <v>2</v>
      </c>
      <c r="IQ24" s="189" t="s">
        <v>14</v>
      </c>
      <c r="IR24" s="189" t="s">
        <v>14</v>
      </c>
      <c r="IS24" s="190">
        <v>44863</v>
      </c>
    </row>
    <row r="25" spans="1:253" s="284" customFormat="1" ht="12.95" customHeight="1" x14ac:dyDescent="0.2">
      <c r="A25" s="284" t="s">
        <v>3942</v>
      </c>
      <c r="B25" s="284" t="s">
        <v>9009</v>
      </c>
      <c r="C25" s="284" t="s">
        <v>3943</v>
      </c>
      <c r="D25" s="284" t="s">
        <v>3944</v>
      </c>
      <c r="E25" s="284" t="s">
        <v>8436</v>
      </c>
      <c r="F25" s="284" t="s">
        <v>4682</v>
      </c>
      <c r="G25" s="177">
        <v>1182000</v>
      </c>
      <c r="H25" s="178" t="s">
        <v>4643</v>
      </c>
      <c r="I25" s="178" t="s">
        <v>2172</v>
      </c>
      <c r="J25" s="178">
        <v>2</v>
      </c>
      <c r="K25" s="178" t="s">
        <v>4645</v>
      </c>
      <c r="L25" s="178" t="s">
        <v>4644</v>
      </c>
      <c r="M25" s="179">
        <v>44893</v>
      </c>
      <c r="N25" s="188" t="s">
        <v>4683</v>
      </c>
      <c r="O25" s="180">
        <v>23180</v>
      </c>
      <c r="P25" s="180" t="s">
        <v>4647</v>
      </c>
      <c r="Q25" s="180" t="s">
        <v>2172</v>
      </c>
      <c r="R25" s="180">
        <v>2</v>
      </c>
      <c r="S25" s="180" t="s">
        <v>1477</v>
      </c>
      <c r="T25" s="180" t="s">
        <v>4648</v>
      </c>
      <c r="U25" s="181">
        <v>44893</v>
      </c>
      <c r="V25" s="188" t="s">
        <v>4687</v>
      </c>
      <c r="W25" s="178">
        <v>1220000</v>
      </c>
      <c r="X25" s="178" t="s">
        <v>4684</v>
      </c>
      <c r="Y25" s="178" t="s">
        <v>2172</v>
      </c>
      <c r="Z25" s="178">
        <v>2</v>
      </c>
      <c r="AA25" s="178" t="s">
        <v>4686</v>
      </c>
      <c r="AB25" s="178" t="s">
        <v>4685</v>
      </c>
      <c r="AC25" s="179">
        <v>44893</v>
      </c>
      <c r="AD25" s="188" t="s">
        <v>4691</v>
      </c>
      <c r="AE25" s="186">
        <v>643000</v>
      </c>
      <c r="AF25" s="186" t="s">
        <v>4688</v>
      </c>
      <c r="AG25" s="186" t="s">
        <v>2172</v>
      </c>
      <c r="AH25" s="186">
        <v>2</v>
      </c>
      <c r="AI25" s="186" t="s">
        <v>4690</v>
      </c>
      <c r="AJ25" s="186" t="s">
        <v>4689</v>
      </c>
      <c r="AK25" s="187">
        <v>44893</v>
      </c>
      <c r="AL25" s="188" t="s">
        <v>7024</v>
      </c>
      <c r="AM25" s="178">
        <v>51000</v>
      </c>
      <c r="AN25" s="178" t="s">
        <v>7009</v>
      </c>
      <c r="AO25" s="178" t="s">
        <v>2172</v>
      </c>
      <c r="AP25" s="178">
        <v>2</v>
      </c>
      <c r="AQ25" s="178" t="s">
        <v>7011</v>
      </c>
      <c r="AR25" s="178" t="s">
        <v>7010</v>
      </c>
      <c r="AS25" s="179">
        <v>44953</v>
      </c>
      <c r="AT25" s="189" t="s">
        <v>4693</v>
      </c>
      <c r="AU25" s="186" t="s">
        <v>14</v>
      </c>
      <c r="AV25" s="186" t="s">
        <v>14</v>
      </c>
      <c r="AW25" s="186" t="s">
        <v>14</v>
      </c>
      <c r="AX25" s="186" t="s">
        <v>14</v>
      </c>
      <c r="AY25" s="186" t="s">
        <v>4653</v>
      </c>
      <c r="AZ25" s="186" t="s">
        <v>14</v>
      </c>
      <c r="BA25" s="187">
        <v>44893</v>
      </c>
      <c r="BB25" s="188" t="s">
        <v>4692</v>
      </c>
      <c r="BC25" s="178" t="s">
        <v>14</v>
      </c>
      <c r="BD25" s="178" t="s">
        <v>14</v>
      </c>
      <c r="BE25" s="178" t="s">
        <v>14</v>
      </c>
      <c r="BF25" s="178" t="s">
        <v>14</v>
      </c>
      <c r="BG25" s="178" t="s">
        <v>4653</v>
      </c>
      <c r="BH25" s="178" t="s">
        <v>14</v>
      </c>
      <c r="BI25" s="179">
        <v>44893</v>
      </c>
      <c r="BJ25" s="189" t="s">
        <v>5278</v>
      </c>
      <c r="BK25" s="189">
        <v>10</v>
      </c>
      <c r="BL25" s="189" t="s">
        <v>5272</v>
      </c>
      <c r="BM25" s="189" t="s">
        <v>2172</v>
      </c>
      <c r="BN25" s="189">
        <v>2</v>
      </c>
      <c r="BO25" s="189" t="s">
        <v>5274</v>
      </c>
      <c r="BP25" s="186" t="s">
        <v>5273</v>
      </c>
      <c r="BQ25" s="190">
        <v>44915</v>
      </c>
      <c r="BR25" s="188" t="s">
        <v>4694</v>
      </c>
      <c r="BS25" s="182" t="s">
        <v>14</v>
      </c>
      <c r="BT25" s="182" t="s">
        <v>14</v>
      </c>
      <c r="BU25" s="182" t="s">
        <v>14</v>
      </c>
      <c r="BV25" s="182" t="s">
        <v>14</v>
      </c>
      <c r="BW25" s="182" t="s">
        <v>4653</v>
      </c>
      <c r="BX25" s="182" t="s">
        <v>14</v>
      </c>
      <c r="BY25" s="179">
        <v>44893</v>
      </c>
      <c r="BZ25" s="189" t="s">
        <v>4695</v>
      </c>
      <c r="CA25" s="189" t="s">
        <v>14</v>
      </c>
      <c r="CB25" s="189" t="s">
        <v>14</v>
      </c>
      <c r="CC25" s="189" t="s">
        <v>14</v>
      </c>
      <c r="CD25" s="189" t="s">
        <v>14</v>
      </c>
      <c r="CE25" s="189" t="s">
        <v>4653</v>
      </c>
      <c r="CF25" s="189" t="s">
        <v>14</v>
      </c>
      <c r="CG25" s="190">
        <v>44893</v>
      </c>
      <c r="CH25" s="188" t="s">
        <v>9544</v>
      </c>
      <c r="CI25" s="189" t="e">
        <v>#N/A</v>
      </c>
      <c r="CJ25" s="189" t="e">
        <v>#N/A</v>
      </c>
      <c r="CK25" s="189" t="e">
        <v>#N/A</v>
      </c>
      <c r="CL25" s="189" t="e">
        <v>#N/A</v>
      </c>
      <c r="CM25" s="189" t="e">
        <v>#N/A</v>
      </c>
      <c r="CN25" s="189" t="e">
        <v>#N/A</v>
      </c>
      <c r="CO25" s="191" t="e">
        <v>#N/A</v>
      </c>
      <c r="CP25" s="189" t="s">
        <v>4696</v>
      </c>
      <c r="CQ25" s="182" t="s">
        <v>14</v>
      </c>
      <c r="CR25" s="182" t="s">
        <v>14</v>
      </c>
      <c r="CS25" s="182" t="s">
        <v>14</v>
      </c>
      <c r="CT25" s="182" t="s">
        <v>14</v>
      </c>
      <c r="CU25" s="182" t="s">
        <v>4653</v>
      </c>
      <c r="CV25" s="182" t="s">
        <v>14</v>
      </c>
      <c r="CW25" s="179">
        <v>44893</v>
      </c>
      <c r="CX25" s="189" t="s">
        <v>7027</v>
      </c>
      <c r="CY25" s="186">
        <v>243000</v>
      </c>
      <c r="CZ25" s="186" t="s">
        <v>7025</v>
      </c>
      <c r="DA25" s="186" t="s">
        <v>2172</v>
      </c>
      <c r="DB25" s="186">
        <v>2</v>
      </c>
      <c r="DC25" s="186" t="s">
        <v>7030</v>
      </c>
      <c r="DD25" s="186" t="s">
        <v>7026</v>
      </c>
      <c r="DE25" s="192">
        <v>44953</v>
      </c>
      <c r="DF25" s="188" t="s">
        <v>7028</v>
      </c>
      <c r="DG25" s="178">
        <v>562000</v>
      </c>
      <c r="DH25" s="182" t="s">
        <v>7025</v>
      </c>
      <c r="DI25" s="182" t="s">
        <v>2172</v>
      </c>
      <c r="DJ25" s="182">
        <v>2</v>
      </c>
      <c r="DK25" s="182" t="s">
        <v>5240</v>
      </c>
      <c r="DL25" s="182" t="s">
        <v>7026</v>
      </c>
      <c r="DM25" s="179">
        <v>44953</v>
      </c>
      <c r="DN25" s="189" t="s">
        <v>7029</v>
      </c>
      <c r="DO25" s="186">
        <v>415000</v>
      </c>
      <c r="DP25" s="189" t="s">
        <v>7025</v>
      </c>
      <c r="DQ25" s="189" t="s">
        <v>2172</v>
      </c>
      <c r="DR25" s="189">
        <v>2</v>
      </c>
      <c r="DS25" s="189" t="s">
        <v>7017</v>
      </c>
      <c r="DT25" s="189" t="s">
        <v>7026</v>
      </c>
      <c r="DU25" s="190">
        <v>44953</v>
      </c>
      <c r="DV25" s="188" t="s">
        <v>7031</v>
      </c>
      <c r="DW25" s="178">
        <v>231000</v>
      </c>
      <c r="DX25" s="182" t="s">
        <v>7025</v>
      </c>
      <c r="DY25" s="182" t="s">
        <v>2172</v>
      </c>
      <c r="DZ25" s="182">
        <v>2</v>
      </c>
      <c r="EA25" s="182" t="s">
        <v>7030</v>
      </c>
      <c r="EB25" s="182" t="s">
        <v>7026</v>
      </c>
      <c r="EC25" s="179">
        <v>44953</v>
      </c>
      <c r="ED25" s="189" t="s">
        <v>7034</v>
      </c>
      <c r="EE25" s="186">
        <v>12000</v>
      </c>
      <c r="EF25" s="189" t="s">
        <v>7032</v>
      </c>
      <c r="EG25" s="189" t="s">
        <v>2172</v>
      </c>
      <c r="EH25" s="189">
        <v>2</v>
      </c>
      <c r="EI25" s="189" t="s">
        <v>7033</v>
      </c>
      <c r="EJ25" s="189" t="s">
        <v>6993</v>
      </c>
      <c r="EK25" s="190">
        <v>44953</v>
      </c>
      <c r="EL25" s="188" t="s">
        <v>7036</v>
      </c>
      <c r="EM25" s="178">
        <v>0</v>
      </c>
      <c r="EN25" s="182" t="s">
        <v>7032</v>
      </c>
      <c r="EO25" s="182" t="s">
        <v>2172</v>
      </c>
      <c r="EP25" s="182">
        <v>2</v>
      </c>
      <c r="EQ25" s="182" t="s">
        <v>7035</v>
      </c>
      <c r="ER25" s="182" t="s">
        <v>6993</v>
      </c>
      <c r="ES25" s="179">
        <v>44953</v>
      </c>
      <c r="ET25" s="189" t="s">
        <v>5279</v>
      </c>
      <c r="EU25" s="189">
        <v>10</v>
      </c>
      <c r="EV25" s="189" t="s">
        <v>5272</v>
      </c>
      <c r="EW25" s="189" t="s">
        <v>2172</v>
      </c>
      <c r="EX25" s="189">
        <v>2</v>
      </c>
      <c r="EY25" s="189" t="s">
        <v>5274</v>
      </c>
      <c r="EZ25" s="189" t="s">
        <v>5273</v>
      </c>
      <c r="FA25" s="190">
        <v>44915</v>
      </c>
      <c r="FB25" s="188" t="s">
        <v>4697</v>
      </c>
      <c r="FC25" s="182">
        <v>5</v>
      </c>
      <c r="FD25" s="182" t="s">
        <v>14</v>
      </c>
      <c r="FE25" s="182" t="s">
        <v>2172</v>
      </c>
      <c r="FF25" s="182">
        <v>2</v>
      </c>
      <c r="FG25" s="182" t="s">
        <v>4660</v>
      </c>
      <c r="FH25" s="182" t="s">
        <v>14</v>
      </c>
      <c r="FI25" s="179">
        <v>44893</v>
      </c>
      <c r="FJ25" s="188" t="s">
        <v>4698</v>
      </c>
      <c r="FK25" s="189" t="s">
        <v>14</v>
      </c>
      <c r="FL25" s="189" t="s">
        <v>14</v>
      </c>
      <c r="FM25" s="189" t="s">
        <v>14</v>
      </c>
      <c r="FN25" s="189" t="s">
        <v>14</v>
      </c>
      <c r="FO25" s="189" t="s">
        <v>4653</v>
      </c>
      <c r="FP25" s="186" t="s">
        <v>14</v>
      </c>
      <c r="FQ25" s="187">
        <v>44893</v>
      </c>
      <c r="FR25" s="188" t="s">
        <v>4699</v>
      </c>
      <c r="FS25" s="182" t="s">
        <v>14</v>
      </c>
      <c r="FT25" s="182" t="s">
        <v>14</v>
      </c>
      <c r="FU25" s="182" t="s">
        <v>14</v>
      </c>
      <c r="FV25" s="182" t="s">
        <v>14</v>
      </c>
      <c r="FW25" s="182">
        <v>0</v>
      </c>
      <c r="FX25" s="182" t="s">
        <v>14</v>
      </c>
      <c r="FY25" s="179">
        <v>44893</v>
      </c>
      <c r="FZ25" s="189" t="s">
        <v>3946</v>
      </c>
      <c r="GA25" s="189">
        <v>0</v>
      </c>
      <c r="GB25" s="189" t="s">
        <v>2962</v>
      </c>
      <c r="GC25" s="189" t="s">
        <v>30</v>
      </c>
      <c r="GD25" s="189">
        <v>2</v>
      </c>
      <c r="GE25" s="189" t="s">
        <v>14</v>
      </c>
      <c r="GF25" s="189" t="s">
        <v>14</v>
      </c>
      <c r="GG25" s="190">
        <v>44865</v>
      </c>
      <c r="GH25" s="188" t="s">
        <v>3952</v>
      </c>
      <c r="GI25" s="182">
        <v>1</v>
      </c>
      <c r="GJ25" s="182" t="s">
        <v>2962</v>
      </c>
      <c r="GK25" s="182" t="s">
        <v>30</v>
      </c>
      <c r="GL25" s="182">
        <v>2</v>
      </c>
      <c r="GM25" s="182" t="s">
        <v>14</v>
      </c>
      <c r="GN25" s="182" t="s">
        <v>14</v>
      </c>
      <c r="GO25" s="179">
        <v>44865</v>
      </c>
      <c r="GP25" s="189" t="s">
        <v>3947</v>
      </c>
      <c r="GQ25" s="189">
        <v>0</v>
      </c>
      <c r="GR25" s="189" t="s">
        <v>2962</v>
      </c>
      <c r="GS25" s="189" t="s">
        <v>30</v>
      </c>
      <c r="GT25" s="189">
        <v>2</v>
      </c>
      <c r="GU25" s="189" t="s">
        <v>14</v>
      </c>
      <c r="GV25" s="189" t="s">
        <v>14</v>
      </c>
      <c r="GW25" s="190">
        <v>44865</v>
      </c>
      <c r="GX25" s="188" t="s">
        <v>3953</v>
      </c>
      <c r="GY25" s="182">
        <v>0</v>
      </c>
      <c r="GZ25" s="182" t="s">
        <v>2962</v>
      </c>
      <c r="HA25" s="182" t="s">
        <v>30</v>
      </c>
      <c r="HB25" s="182">
        <v>2</v>
      </c>
      <c r="HC25" s="182" t="s">
        <v>14</v>
      </c>
      <c r="HD25" s="182" t="s">
        <v>14</v>
      </c>
      <c r="HE25" s="179">
        <v>44865</v>
      </c>
      <c r="HF25" s="189" t="s">
        <v>3945</v>
      </c>
      <c r="HG25" s="189">
        <v>0</v>
      </c>
      <c r="HH25" s="189" t="s">
        <v>2962</v>
      </c>
      <c r="HI25" s="189" t="s">
        <v>30</v>
      </c>
      <c r="HJ25" s="189">
        <v>2</v>
      </c>
      <c r="HK25" s="189" t="s">
        <v>14</v>
      </c>
      <c r="HL25" s="189" t="s">
        <v>14</v>
      </c>
      <c r="HM25" s="190">
        <v>44865</v>
      </c>
      <c r="HN25" s="188" t="s">
        <v>3951</v>
      </c>
      <c r="HO25" s="182">
        <v>1</v>
      </c>
      <c r="HP25" s="182" t="s">
        <v>2962</v>
      </c>
      <c r="HQ25" s="182" t="s">
        <v>30</v>
      </c>
      <c r="HR25" s="182">
        <v>2</v>
      </c>
      <c r="HS25" s="182" t="s">
        <v>14</v>
      </c>
      <c r="HT25" s="182" t="s">
        <v>14</v>
      </c>
      <c r="HU25" s="179">
        <v>44865</v>
      </c>
      <c r="HV25" s="189" t="s">
        <v>3948</v>
      </c>
      <c r="HW25" s="189">
        <v>0</v>
      </c>
      <c r="HX25" s="189" t="s">
        <v>2962</v>
      </c>
      <c r="HY25" s="189" t="s">
        <v>30</v>
      </c>
      <c r="HZ25" s="189">
        <v>2</v>
      </c>
      <c r="IA25" s="189" t="s">
        <v>14</v>
      </c>
      <c r="IB25" s="189" t="s">
        <v>14</v>
      </c>
      <c r="IC25" s="190">
        <v>44865</v>
      </c>
      <c r="ID25" s="188" t="s">
        <v>3950</v>
      </c>
      <c r="IE25" s="182">
        <v>0</v>
      </c>
      <c r="IF25" s="182" t="s">
        <v>2962</v>
      </c>
      <c r="IG25" s="182" t="s">
        <v>30</v>
      </c>
      <c r="IH25" s="182">
        <v>2</v>
      </c>
      <c r="II25" s="182" t="s">
        <v>14</v>
      </c>
      <c r="IJ25" s="182" t="s">
        <v>14</v>
      </c>
      <c r="IK25" s="179">
        <v>44865</v>
      </c>
      <c r="IL25" s="189" t="s">
        <v>3949</v>
      </c>
      <c r="IM25" s="189">
        <v>1</v>
      </c>
      <c r="IN25" s="189" t="s">
        <v>2962</v>
      </c>
      <c r="IO25" s="189" t="s">
        <v>30</v>
      </c>
      <c r="IP25" s="189">
        <v>2</v>
      </c>
      <c r="IQ25" s="189" t="s">
        <v>14</v>
      </c>
      <c r="IR25" s="189" t="s">
        <v>14</v>
      </c>
      <c r="IS25" s="190">
        <v>44865</v>
      </c>
    </row>
    <row r="26" spans="1:253" s="284" customFormat="1" ht="12.95" customHeight="1" x14ac:dyDescent="0.2">
      <c r="A26" s="284" t="s">
        <v>3954</v>
      </c>
      <c r="B26" s="284" t="s">
        <v>8973</v>
      </c>
      <c r="C26" s="284" t="s">
        <v>3955</v>
      </c>
      <c r="D26" s="284" t="s">
        <v>3944</v>
      </c>
      <c r="E26" s="284" t="s">
        <v>8436</v>
      </c>
      <c r="F26" s="284" t="s">
        <v>4664</v>
      </c>
      <c r="G26" s="177">
        <v>1182000</v>
      </c>
      <c r="H26" s="178" t="s">
        <v>4643</v>
      </c>
      <c r="I26" s="178" t="s">
        <v>2172</v>
      </c>
      <c r="J26" s="178">
        <v>2</v>
      </c>
      <c r="K26" s="178" t="s">
        <v>4645</v>
      </c>
      <c r="L26" s="178" t="s">
        <v>4644</v>
      </c>
      <c r="M26" s="179">
        <v>44893</v>
      </c>
      <c r="N26" s="188" t="s">
        <v>4666</v>
      </c>
      <c r="O26" s="180">
        <v>7300</v>
      </c>
      <c r="P26" s="180" t="s">
        <v>4647</v>
      </c>
      <c r="Q26" s="180" t="s">
        <v>74</v>
      </c>
      <c r="R26" s="180">
        <v>1</v>
      </c>
      <c r="S26" s="180" t="s">
        <v>4665</v>
      </c>
      <c r="T26" s="180" t="s">
        <v>4648</v>
      </c>
      <c r="U26" s="181">
        <v>44893</v>
      </c>
      <c r="V26" s="188" t="s">
        <v>4670</v>
      </c>
      <c r="W26" s="178">
        <v>681000</v>
      </c>
      <c r="X26" s="178" t="s">
        <v>4667</v>
      </c>
      <c r="Y26" s="178" t="s">
        <v>2172</v>
      </c>
      <c r="Z26" s="178">
        <v>2</v>
      </c>
      <c r="AA26" s="178" t="s">
        <v>4669</v>
      </c>
      <c r="AB26" s="178" t="s">
        <v>4668</v>
      </c>
      <c r="AC26" s="179">
        <v>44893</v>
      </c>
      <c r="AD26" s="188" t="s">
        <v>7012</v>
      </c>
      <c r="AE26" s="186">
        <v>51000</v>
      </c>
      <c r="AF26" s="186" t="s">
        <v>7009</v>
      </c>
      <c r="AG26" s="186" t="s">
        <v>2172</v>
      </c>
      <c r="AH26" s="186">
        <v>2</v>
      </c>
      <c r="AI26" s="186" t="s">
        <v>7011</v>
      </c>
      <c r="AJ26" s="186" t="s">
        <v>7010</v>
      </c>
      <c r="AK26" s="187">
        <v>44953</v>
      </c>
      <c r="AL26" s="188" t="s">
        <v>7013</v>
      </c>
      <c r="AM26" s="178">
        <v>51000</v>
      </c>
      <c r="AN26" s="178" t="s">
        <v>7009</v>
      </c>
      <c r="AO26" s="178" t="s">
        <v>2172</v>
      </c>
      <c r="AP26" s="178">
        <v>2</v>
      </c>
      <c r="AQ26" s="178" t="s">
        <v>7011</v>
      </c>
      <c r="AR26" s="178" t="s">
        <v>7010</v>
      </c>
      <c r="AS26" s="179">
        <v>44953</v>
      </c>
      <c r="AT26" s="189" t="s">
        <v>4672</v>
      </c>
      <c r="AU26" s="186" t="s">
        <v>14</v>
      </c>
      <c r="AV26" s="186" t="s">
        <v>838</v>
      </c>
      <c r="AW26" s="186" t="s">
        <v>14</v>
      </c>
      <c r="AX26" s="186" t="s">
        <v>14</v>
      </c>
      <c r="AY26" s="186" t="s">
        <v>4630</v>
      </c>
      <c r="AZ26" s="186" t="s">
        <v>838</v>
      </c>
      <c r="BA26" s="187">
        <v>44893</v>
      </c>
      <c r="BB26" s="188" t="s">
        <v>4671</v>
      </c>
      <c r="BC26" s="178" t="s">
        <v>14</v>
      </c>
      <c r="BD26" s="178" t="s">
        <v>838</v>
      </c>
      <c r="BE26" s="178" t="s">
        <v>14</v>
      </c>
      <c r="BF26" s="178" t="s">
        <v>14</v>
      </c>
      <c r="BG26" s="178" t="s">
        <v>4630</v>
      </c>
      <c r="BH26" s="178" t="s">
        <v>838</v>
      </c>
      <c r="BI26" s="179">
        <v>44893</v>
      </c>
      <c r="BJ26" s="189" t="s">
        <v>5276</v>
      </c>
      <c r="BK26" s="189">
        <v>10</v>
      </c>
      <c r="BL26" s="189" t="s">
        <v>5272</v>
      </c>
      <c r="BM26" s="189" t="s">
        <v>2172</v>
      </c>
      <c r="BN26" s="189">
        <v>2</v>
      </c>
      <c r="BO26" s="189" t="s">
        <v>5274</v>
      </c>
      <c r="BP26" s="186" t="s">
        <v>5273</v>
      </c>
      <c r="BQ26" s="190">
        <v>44915</v>
      </c>
      <c r="BR26" s="188" t="s">
        <v>4673</v>
      </c>
      <c r="BS26" s="182" t="s">
        <v>14</v>
      </c>
      <c r="BT26" s="182" t="s">
        <v>838</v>
      </c>
      <c r="BU26" s="182" t="s">
        <v>14</v>
      </c>
      <c r="BV26" s="182" t="s">
        <v>14</v>
      </c>
      <c r="BW26" s="182" t="s">
        <v>4630</v>
      </c>
      <c r="BX26" s="182" t="s">
        <v>838</v>
      </c>
      <c r="BY26" s="179">
        <v>44893</v>
      </c>
      <c r="BZ26" s="189" t="s">
        <v>4674</v>
      </c>
      <c r="CA26" s="189" t="s">
        <v>14</v>
      </c>
      <c r="CB26" s="189" t="s">
        <v>838</v>
      </c>
      <c r="CC26" s="189" t="s">
        <v>14</v>
      </c>
      <c r="CD26" s="189" t="s">
        <v>14</v>
      </c>
      <c r="CE26" s="189" t="s">
        <v>4630</v>
      </c>
      <c r="CF26" s="189" t="s">
        <v>838</v>
      </c>
      <c r="CG26" s="190">
        <v>44893</v>
      </c>
      <c r="CH26" s="188" t="s">
        <v>9545</v>
      </c>
      <c r="CI26" s="189" t="e">
        <v>#N/A</v>
      </c>
      <c r="CJ26" s="189" t="e">
        <v>#N/A</v>
      </c>
      <c r="CK26" s="189" t="e">
        <v>#N/A</v>
      </c>
      <c r="CL26" s="189" t="e">
        <v>#N/A</v>
      </c>
      <c r="CM26" s="189" t="e">
        <v>#N/A</v>
      </c>
      <c r="CN26" s="189" t="e">
        <v>#N/A</v>
      </c>
      <c r="CO26" s="191" t="e">
        <v>#N/A</v>
      </c>
      <c r="CP26" s="189" t="s">
        <v>4675</v>
      </c>
      <c r="CQ26" s="182" t="s">
        <v>14</v>
      </c>
      <c r="CR26" s="182" t="s">
        <v>838</v>
      </c>
      <c r="CS26" s="182" t="s">
        <v>14</v>
      </c>
      <c r="CT26" s="182" t="s">
        <v>14</v>
      </c>
      <c r="CU26" s="182" t="s">
        <v>4630</v>
      </c>
      <c r="CV26" s="182" t="s">
        <v>838</v>
      </c>
      <c r="CW26" s="179">
        <v>44893</v>
      </c>
      <c r="CX26" s="189" t="s">
        <v>7014</v>
      </c>
      <c r="CY26" s="186">
        <v>51000</v>
      </c>
      <c r="CZ26" s="186" t="s">
        <v>7009</v>
      </c>
      <c r="DA26" s="186" t="s">
        <v>2172</v>
      </c>
      <c r="DB26" s="186">
        <v>2</v>
      </c>
      <c r="DC26" s="186" t="s">
        <v>7019</v>
      </c>
      <c r="DD26" s="186" t="s">
        <v>7015</v>
      </c>
      <c r="DE26" s="192">
        <v>44953</v>
      </c>
      <c r="DF26" s="188" t="s">
        <v>7016</v>
      </c>
      <c r="DG26" s="178">
        <v>630000</v>
      </c>
      <c r="DH26" s="182" t="s">
        <v>7009</v>
      </c>
      <c r="DI26" s="182" t="s">
        <v>2172</v>
      </c>
      <c r="DJ26" s="182">
        <v>2</v>
      </c>
      <c r="DK26" s="182" t="s">
        <v>5240</v>
      </c>
      <c r="DL26" s="182" t="s">
        <v>7015</v>
      </c>
      <c r="DM26" s="179">
        <v>44953</v>
      </c>
      <c r="DN26" s="189" t="s">
        <v>7018</v>
      </c>
      <c r="DO26" s="186">
        <v>0</v>
      </c>
      <c r="DP26" s="189" t="s">
        <v>7009</v>
      </c>
      <c r="DQ26" s="189" t="s">
        <v>2172</v>
      </c>
      <c r="DR26" s="189">
        <v>2</v>
      </c>
      <c r="DS26" s="189" t="s">
        <v>7017</v>
      </c>
      <c r="DT26" s="189" t="s">
        <v>7015</v>
      </c>
      <c r="DU26" s="190">
        <v>44953</v>
      </c>
      <c r="DV26" s="188" t="s">
        <v>7020</v>
      </c>
      <c r="DW26" s="178">
        <v>51000</v>
      </c>
      <c r="DX26" s="182" t="s">
        <v>7009</v>
      </c>
      <c r="DY26" s="182" t="s">
        <v>2172</v>
      </c>
      <c r="DZ26" s="182">
        <v>2</v>
      </c>
      <c r="EA26" s="182" t="s">
        <v>7019</v>
      </c>
      <c r="EB26" s="182" t="s">
        <v>7015</v>
      </c>
      <c r="EC26" s="179">
        <v>44953</v>
      </c>
      <c r="ED26" s="189" t="s">
        <v>7022</v>
      </c>
      <c r="EE26" s="186">
        <v>0</v>
      </c>
      <c r="EF26" s="189" t="s">
        <v>4676</v>
      </c>
      <c r="EG26" s="189" t="s">
        <v>2172</v>
      </c>
      <c r="EH26" s="189">
        <v>2</v>
      </c>
      <c r="EI26" s="189" t="s">
        <v>7021</v>
      </c>
      <c r="EJ26" s="189" t="s">
        <v>4677</v>
      </c>
      <c r="EK26" s="190">
        <v>44953</v>
      </c>
      <c r="EL26" s="188" t="s">
        <v>7023</v>
      </c>
      <c r="EM26" s="178">
        <v>0</v>
      </c>
      <c r="EN26" s="182" t="s">
        <v>4676</v>
      </c>
      <c r="EO26" s="182" t="s">
        <v>2172</v>
      </c>
      <c r="EP26" s="182">
        <v>2</v>
      </c>
      <c r="EQ26" s="182" t="s">
        <v>7021</v>
      </c>
      <c r="ER26" s="182" t="s">
        <v>4677</v>
      </c>
      <c r="ES26" s="179">
        <v>44953</v>
      </c>
      <c r="ET26" s="189" t="s">
        <v>5277</v>
      </c>
      <c r="EU26" s="189">
        <v>10</v>
      </c>
      <c r="EV26" s="189" t="s">
        <v>5272</v>
      </c>
      <c r="EW26" s="189" t="s">
        <v>2172</v>
      </c>
      <c r="EX26" s="189">
        <v>2</v>
      </c>
      <c r="EY26" s="189" t="s">
        <v>5274</v>
      </c>
      <c r="EZ26" s="189" t="s">
        <v>5273</v>
      </c>
      <c r="FA26" s="190">
        <v>44915</v>
      </c>
      <c r="FB26" s="188" t="s">
        <v>4679</v>
      </c>
      <c r="FC26" s="182">
        <v>1</v>
      </c>
      <c r="FD26" s="182" t="s">
        <v>4676</v>
      </c>
      <c r="FE26" s="182" t="s">
        <v>2172</v>
      </c>
      <c r="FF26" s="182">
        <v>2</v>
      </c>
      <c r="FG26" s="182" t="s">
        <v>4678</v>
      </c>
      <c r="FH26" s="182" t="s">
        <v>4677</v>
      </c>
      <c r="FI26" s="179">
        <v>44893</v>
      </c>
      <c r="FJ26" s="188" t="s">
        <v>4680</v>
      </c>
      <c r="FK26" s="189" t="s">
        <v>14</v>
      </c>
      <c r="FL26" s="189" t="s">
        <v>838</v>
      </c>
      <c r="FM26" s="189" t="s">
        <v>14</v>
      </c>
      <c r="FN26" s="189" t="s">
        <v>14</v>
      </c>
      <c r="FO26" s="189" t="s">
        <v>4630</v>
      </c>
      <c r="FP26" s="186" t="s">
        <v>838</v>
      </c>
      <c r="FQ26" s="187">
        <v>44893</v>
      </c>
      <c r="FR26" s="188" t="s">
        <v>4681</v>
      </c>
      <c r="FS26" s="182" t="s">
        <v>14</v>
      </c>
      <c r="FT26" s="182" t="s">
        <v>838</v>
      </c>
      <c r="FU26" s="182" t="s">
        <v>14</v>
      </c>
      <c r="FV26" s="182" t="s">
        <v>14</v>
      </c>
      <c r="FW26" s="182" t="s">
        <v>4630</v>
      </c>
      <c r="FX26" s="182" t="s">
        <v>838</v>
      </c>
      <c r="FY26" s="179">
        <v>44893</v>
      </c>
      <c r="FZ26" s="189" t="s">
        <v>3957</v>
      </c>
      <c r="GA26" s="189">
        <v>0</v>
      </c>
      <c r="GB26" s="189" t="s">
        <v>2962</v>
      </c>
      <c r="GC26" s="189" t="s">
        <v>30</v>
      </c>
      <c r="GD26" s="189">
        <v>2</v>
      </c>
      <c r="GE26" s="189" t="s">
        <v>14</v>
      </c>
      <c r="GF26" s="189" t="s">
        <v>14</v>
      </c>
      <c r="GG26" s="190">
        <v>44865</v>
      </c>
      <c r="GH26" s="188" t="s">
        <v>3963</v>
      </c>
      <c r="GI26" s="182">
        <v>1</v>
      </c>
      <c r="GJ26" s="182" t="s">
        <v>2962</v>
      </c>
      <c r="GK26" s="182" t="s">
        <v>30</v>
      </c>
      <c r="GL26" s="182">
        <v>2</v>
      </c>
      <c r="GM26" s="182" t="s">
        <v>14</v>
      </c>
      <c r="GN26" s="182" t="s">
        <v>14</v>
      </c>
      <c r="GO26" s="179">
        <v>44865</v>
      </c>
      <c r="GP26" s="189" t="s">
        <v>3958</v>
      </c>
      <c r="GQ26" s="189">
        <v>0</v>
      </c>
      <c r="GR26" s="189" t="s">
        <v>2962</v>
      </c>
      <c r="GS26" s="189" t="s">
        <v>30</v>
      </c>
      <c r="GT26" s="189">
        <v>2</v>
      </c>
      <c r="GU26" s="189" t="s">
        <v>14</v>
      </c>
      <c r="GV26" s="189" t="s">
        <v>14</v>
      </c>
      <c r="GW26" s="190">
        <v>44865</v>
      </c>
      <c r="GX26" s="188" t="s">
        <v>3964</v>
      </c>
      <c r="GY26" s="182">
        <v>0</v>
      </c>
      <c r="GZ26" s="182" t="s">
        <v>2962</v>
      </c>
      <c r="HA26" s="182" t="s">
        <v>30</v>
      </c>
      <c r="HB26" s="182">
        <v>2</v>
      </c>
      <c r="HC26" s="182" t="s">
        <v>14</v>
      </c>
      <c r="HD26" s="182" t="s">
        <v>14</v>
      </c>
      <c r="HE26" s="179">
        <v>44865</v>
      </c>
      <c r="HF26" s="189" t="s">
        <v>3956</v>
      </c>
      <c r="HG26" s="189">
        <v>0</v>
      </c>
      <c r="HH26" s="189" t="s">
        <v>2962</v>
      </c>
      <c r="HI26" s="189" t="s">
        <v>30</v>
      </c>
      <c r="HJ26" s="189">
        <v>2</v>
      </c>
      <c r="HK26" s="189" t="s">
        <v>14</v>
      </c>
      <c r="HL26" s="189" t="s">
        <v>14</v>
      </c>
      <c r="HM26" s="190">
        <v>44865</v>
      </c>
      <c r="HN26" s="188" t="s">
        <v>3962</v>
      </c>
      <c r="HO26" s="182">
        <v>1</v>
      </c>
      <c r="HP26" s="182" t="s">
        <v>2962</v>
      </c>
      <c r="HQ26" s="182" t="s">
        <v>30</v>
      </c>
      <c r="HR26" s="182">
        <v>2</v>
      </c>
      <c r="HS26" s="182" t="s">
        <v>14</v>
      </c>
      <c r="HT26" s="182" t="s">
        <v>14</v>
      </c>
      <c r="HU26" s="179">
        <v>44865</v>
      </c>
      <c r="HV26" s="189" t="s">
        <v>3959</v>
      </c>
      <c r="HW26" s="189">
        <v>0</v>
      </c>
      <c r="HX26" s="189" t="s">
        <v>2962</v>
      </c>
      <c r="HY26" s="189" t="s">
        <v>30</v>
      </c>
      <c r="HZ26" s="189">
        <v>2</v>
      </c>
      <c r="IA26" s="189" t="s">
        <v>14</v>
      </c>
      <c r="IB26" s="189" t="s">
        <v>14</v>
      </c>
      <c r="IC26" s="190">
        <v>44865</v>
      </c>
      <c r="ID26" s="188" t="s">
        <v>3961</v>
      </c>
      <c r="IE26" s="182">
        <v>0</v>
      </c>
      <c r="IF26" s="182" t="s">
        <v>2962</v>
      </c>
      <c r="IG26" s="182" t="s">
        <v>30</v>
      </c>
      <c r="IH26" s="182">
        <v>2</v>
      </c>
      <c r="II26" s="182" t="s">
        <v>14</v>
      </c>
      <c r="IJ26" s="182" t="s">
        <v>14</v>
      </c>
      <c r="IK26" s="179">
        <v>44865</v>
      </c>
      <c r="IL26" s="189" t="s">
        <v>3960</v>
      </c>
      <c r="IM26" s="189">
        <v>1</v>
      </c>
      <c r="IN26" s="189" t="s">
        <v>2962</v>
      </c>
      <c r="IO26" s="189" t="s">
        <v>30</v>
      </c>
      <c r="IP26" s="189">
        <v>2</v>
      </c>
      <c r="IQ26" s="189" t="s">
        <v>14</v>
      </c>
      <c r="IR26" s="189" t="s">
        <v>14</v>
      </c>
      <c r="IS26" s="190">
        <v>44865</v>
      </c>
    </row>
    <row r="27" spans="1:253" s="284" customFormat="1" ht="12.95" customHeight="1" x14ac:dyDescent="0.2">
      <c r="A27" s="284" t="s">
        <v>3965</v>
      </c>
      <c r="B27" s="284" t="s">
        <v>8939</v>
      </c>
      <c r="C27" s="284" t="s">
        <v>3966</v>
      </c>
      <c r="D27" s="284" t="s">
        <v>3944</v>
      </c>
      <c r="E27" s="284" t="s">
        <v>8436</v>
      </c>
      <c r="F27" s="284" t="s">
        <v>4646</v>
      </c>
      <c r="G27" s="177">
        <v>1182000</v>
      </c>
      <c r="H27" s="178" t="s">
        <v>4643</v>
      </c>
      <c r="I27" s="178" t="s">
        <v>2172</v>
      </c>
      <c r="J27" s="178">
        <v>2</v>
      </c>
      <c r="K27" s="178" t="s">
        <v>4645</v>
      </c>
      <c r="L27" s="178" t="s">
        <v>4644</v>
      </c>
      <c r="M27" s="179">
        <v>44893</v>
      </c>
      <c r="N27" s="188" t="s">
        <v>4650</v>
      </c>
      <c r="O27" s="180">
        <v>23180</v>
      </c>
      <c r="P27" s="180" t="s">
        <v>4647</v>
      </c>
      <c r="Q27" s="180" t="s">
        <v>2172</v>
      </c>
      <c r="R27" s="180">
        <v>2</v>
      </c>
      <c r="S27" s="180" t="s">
        <v>4649</v>
      </c>
      <c r="T27" s="180" t="s">
        <v>4648</v>
      </c>
      <c r="U27" s="181">
        <v>44893</v>
      </c>
      <c r="V27" s="188" t="s">
        <v>6995</v>
      </c>
      <c r="W27" s="178">
        <v>1182000</v>
      </c>
      <c r="X27" s="178" t="s">
        <v>6992</v>
      </c>
      <c r="Y27" s="178" t="s">
        <v>2172</v>
      </c>
      <c r="Z27" s="178">
        <v>2</v>
      </c>
      <c r="AA27" s="178" t="s">
        <v>6994</v>
      </c>
      <c r="AB27" s="178" t="s">
        <v>6993</v>
      </c>
      <c r="AC27" s="179">
        <v>44953</v>
      </c>
      <c r="AD27" s="188" t="s">
        <v>6997</v>
      </c>
      <c r="AE27" s="186">
        <v>607000</v>
      </c>
      <c r="AF27" s="186" t="s">
        <v>6992</v>
      </c>
      <c r="AG27" s="186" t="s">
        <v>2172</v>
      </c>
      <c r="AH27" s="186">
        <v>2</v>
      </c>
      <c r="AI27" s="186" t="s">
        <v>6996</v>
      </c>
      <c r="AJ27" s="186" t="s">
        <v>6993</v>
      </c>
      <c r="AK27" s="187">
        <v>44953</v>
      </c>
      <c r="AL27" s="188" t="s">
        <v>4652</v>
      </c>
      <c r="AM27" s="178" t="s">
        <v>14</v>
      </c>
      <c r="AN27" s="178" t="s">
        <v>14</v>
      </c>
      <c r="AO27" s="178" t="s">
        <v>14</v>
      </c>
      <c r="AP27" s="178" t="s">
        <v>14</v>
      </c>
      <c r="AQ27" s="178" t="s">
        <v>4651</v>
      </c>
      <c r="AR27" s="178" t="s">
        <v>14</v>
      </c>
      <c r="AS27" s="179">
        <v>44893</v>
      </c>
      <c r="AT27" s="189" t="s">
        <v>4655</v>
      </c>
      <c r="AU27" s="186" t="s">
        <v>14</v>
      </c>
      <c r="AV27" s="186" t="s">
        <v>14</v>
      </c>
      <c r="AW27" s="186" t="s">
        <v>14</v>
      </c>
      <c r="AX27" s="186" t="s">
        <v>14</v>
      </c>
      <c r="AY27" s="186" t="s">
        <v>4653</v>
      </c>
      <c r="AZ27" s="186" t="s">
        <v>14</v>
      </c>
      <c r="BA27" s="187">
        <v>44893</v>
      </c>
      <c r="BB27" s="188" t="s">
        <v>4654</v>
      </c>
      <c r="BC27" s="178" t="s">
        <v>14</v>
      </c>
      <c r="BD27" s="178" t="s">
        <v>14</v>
      </c>
      <c r="BE27" s="178" t="s">
        <v>14</v>
      </c>
      <c r="BF27" s="178" t="s">
        <v>14</v>
      </c>
      <c r="BG27" s="178" t="s">
        <v>4653</v>
      </c>
      <c r="BH27" s="178" t="s">
        <v>14</v>
      </c>
      <c r="BI27" s="179">
        <v>44893</v>
      </c>
      <c r="BJ27" s="189" t="s">
        <v>4656</v>
      </c>
      <c r="BK27" s="189" t="s">
        <v>14</v>
      </c>
      <c r="BL27" s="189" t="s">
        <v>14</v>
      </c>
      <c r="BM27" s="189" t="s">
        <v>14</v>
      </c>
      <c r="BN27" s="189" t="s">
        <v>14</v>
      </c>
      <c r="BO27" s="189" t="s">
        <v>4653</v>
      </c>
      <c r="BP27" s="186" t="s">
        <v>14</v>
      </c>
      <c r="BQ27" s="190">
        <v>44893</v>
      </c>
      <c r="BR27" s="188" t="s">
        <v>4657</v>
      </c>
      <c r="BS27" s="182" t="s">
        <v>14</v>
      </c>
      <c r="BT27" s="182" t="s">
        <v>14</v>
      </c>
      <c r="BU27" s="182" t="s">
        <v>14</v>
      </c>
      <c r="BV27" s="182" t="s">
        <v>14</v>
      </c>
      <c r="BW27" s="182" t="s">
        <v>4653</v>
      </c>
      <c r="BX27" s="182" t="s">
        <v>14</v>
      </c>
      <c r="BY27" s="179">
        <v>44893</v>
      </c>
      <c r="BZ27" s="189" t="s">
        <v>4658</v>
      </c>
      <c r="CA27" s="189" t="s">
        <v>14</v>
      </c>
      <c r="CB27" s="189" t="s">
        <v>14</v>
      </c>
      <c r="CC27" s="189" t="s">
        <v>14</v>
      </c>
      <c r="CD27" s="189" t="s">
        <v>14</v>
      </c>
      <c r="CE27" s="189" t="s">
        <v>4653</v>
      </c>
      <c r="CF27" s="189" t="s">
        <v>14</v>
      </c>
      <c r="CG27" s="190">
        <v>44893</v>
      </c>
      <c r="CH27" s="188" t="s">
        <v>9546</v>
      </c>
      <c r="CI27" s="189" t="e">
        <v>#N/A</v>
      </c>
      <c r="CJ27" s="189" t="e">
        <v>#N/A</v>
      </c>
      <c r="CK27" s="189" t="e">
        <v>#N/A</v>
      </c>
      <c r="CL27" s="189" t="e">
        <v>#N/A</v>
      </c>
      <c r="CM27" s="189" t="e">
        <v>#N/A</v>
      </c>
      <c r="CN27" s="189" t="e">
        <v>#N/A</v>
      </c>
      <c r="CO27" s="191" t="e">
        <v>#N/A</v>
      </c>
      <c r="CP27" s="189" t="s">
        <v>4659</v>
      </c>
      <c r="CQ27" s="182" t="s">
        <v>14</v>
      </c>
      <c r="CR27" s="182" t="s">
        <v>14</v>
      </c>
      <c r="CS27" s="182" t="s">
        <v>14</v>
      </c>
      <c r="CT27" s="182" t="s">
        <v>14</v>
      </c>
      <c r="CU27" s="182" t="s">
        <v>4653</v>
      </c>
      <c r="CV27" s="182" t="s">
        <v>14</v>
      </c>
      <c r="CW27" s="179">
        <v>44893</v>
      </c>
      <c r="CX27" s="189" t="s">
        <v>6998</v>
      </c>
      <c r="CY27" s="186">
        <v>192000</v>
      </c>
      <c r="CZ27" s="186" t="s">
        <v>6992</v>
      </c>
      <c r="DA27" s="186" t="s">
        <v>2172</v>
      </c>
      <c r="DB27" s="186">
        <v>2</v>
      </c>
      <c r="DC27" s="186" t="s">
        <v>7003</v>
      </c>
      <c r="DD27" s="186" t="s">
        <v>6993</v>
      </c>
      <c r="DE27" s="192">
        <v>44953</v>
      </c>
      <c r="DF27" s="188" t="s">
        <v>7000</v>
      </c>
      <c r="DG27" s="178">
        <v>575000</v>
      </c>
      <c r="DH27" s="182" t="s">
        <v>6992</v>
      </c>
      <c r="DI27" s="182" t="s">
        <v>2172</v>
      </c>
      <c r="DJ27" s="182">
        <v>2</v>
      </c>
      <c r="DK27" s="182" t="s">
        <v>6999</v>
      </c>
      <c r="DL27" s="182" t="s">
        <v>6993</v>
      </c>
      <c r="DM27" s="179">
        <v>44953</v>
      </c>
      <c r="DN27" s="189" t="s">
        <v>7002</v>
      </c>
      <c r="DO27" s="186">
        <v>415000</v>
      </c>
      <c r="DP27" s="189" t="s">
        <v>6992</v>
      </c>
      <c r="DQ27" s="189" t="s">
        <v>2172</v>
      </c>
      <c r="DR27" s="189">
        <v>2</v>
      </c>
      <c r="DS27" s="189" t="s">
        <v>7001</v>
      </c>
      <c r="DT27" s="189" t="s">
        <v>6993</v>
      </c>
      <c r="DU27" s="190">
        <v>44953</v>
      </c>
      <c r="DV27" s="188" t="s">
        <v>7004</v>
      </c>
      <c r="DW27" s="178">
        <v>180000</v>
      </c>
      <c r="DX27" s="182" t="s">
        <v>6992</v>
      </c>
      <c r="DY27" s="182" t="s">
        <v>2172</v>
      </c>
      <c r="DZ27" s="182">
        <v>2</v>
      </c>
      <c r="EA27" s="182" t="s">
        <v>7003</v>
      </c>
      <c r="EB27" s="182" t="s">
        <v>6993</v>
      </c>
      <c r="EC27" s="179">
        <v>44953</v>
      </c>
      <c r="ED27" s="189" t="s">
        <v>7006</v>
      </c>
      <c r="EE27" s="186">
        <v>12000</v>
      </c>
      <c r="EF27" s="189" t="s">
        <v>6992</v>
      </c>
      <c r="EG27" s="189" t="s">
        <v>2172</v>
      </c>
      <c r="EH27" s="189">
        <v>2</v>
      </c>
      <c r="EI27" s="189" t="s">
        <v>7005</v>
      </c>
      <c r="EJ27" s="189" t="s">
        <v>6993</v>
      </c>
      <c r="EK27" s="190">
        <v>44953</v>
      </c>
      <c r="EL27" s="188" t="s">
        <v>7008</v>
      </c>
      <c r="EM27" s="178">
        <v>0</v>
      </c>
      <c r="EN27" s="182" t="s">
        <v>14</v>
      </c>
      <c r="EO27" s="182" t="s">
        <v>2172</v>
      </c>
      <c r="EP27" s="182">
        <v>2</v>
      </c>
      <c r="EQ27" s="182" t="s">
        <v>7007</v>
      </c>
      <c r="ER27" s="182" t="s">
        <v>14</v>
      </c>
      <c r="ES27" s="179">
        <v>44953</v>
      </c>
      <c r="ET27" s="189" t="s">
        <v>5275</v>
      </c>
      <c r="EU27" s="189">
        <v>10</v>
      </c>
      <c r="EV27" s="189" t="s">
        <v>5272</v>
      </c>
      <c r="EW27" s="189" t="s">
        <v>2172</v>
      </c>
      <c r="EX27" s="189">
        <v>2</v>
      </c>
      <c r="EY27" s="189" t="s">
        <v>5274</v>
      </c>
      <c r="EZ27" s="189" t="s">
        <v>5273</v>
      </c>
      <c r="FA27" s="190">
        <v>44915</v>
      </c>
      <c r="FB27" s="188" t="s">
        <v>4661</v>
      </c>
      <c r="FC27" s="182">
        <v>5</v>
      </c>
      <c r="FD27" s="182" t="s">
        <v>14</v>
      </c>
      <c r="FE27" s="182" t="s">
        <v>2172</v>
      </c>
      <c r="FF27" s="182">
        <v>2</v>
      </c>
      <c r="FG27" s="182" t="s">
        <v>4660</v>
      </c>
      <c r="FH27" s="182" t="s">
        <v>14</v>
      </c>
      <c r="FI27" s="179">
        <v>44893</v>
      </c>
      <c r="FJ27" s="188" t="s">
        <v>4662</v>
      </c>
      <c r="FK27" s="189" t="s">
        <v>14</v>
      </c>
      <c r="FL27" s="189" t="s">
        <v>14</v>
      </c>
      <c r="FM27" s="189" t="s">
        <v>14</v>
      </c>
      <c r="FN27" s="189" t="s">
        <v>14</v>
      </c>
      <c r="FO27" s="189" t="s">
        <v>4653</v>
      </c>
      <c r="FP27" s="186" t="s">
        <v>14</v>
      </c>
      <c r="FQ27" s="187">
        <v>44893</v>
      </c>
      <c r="FR27" s="188" t="s">
        <v>4663</v>
      </c>
      <c r="FS27" s="182" t="s">
        <v>14</v>
      </c>
      <c r="FT27" s="182" t="s">
        <v>14</v>
      </c>
      <c r="FU27" s="182" t="s">
        <v>14</v>
      </c>
      <c r="FV27" s="182" t="s">
        <v>14</v>
      </c>
      <c r="FW27" s="182" t="s">
        <v>4653</v>
      </c>
      <c r="FX27" s="182" t="s">
        <v>14</v>
      </c>
      <c r="FY27" s="179">
        <v>44893</v>
      </c>
      <c r="FZ27" s="189" t="s">
        <v>3968</v>
      </c>
      <c r="GA27" s="189">
        <v>0</v>
      </c>
      <c r="GB27" s="189" t="s">
        <v>2962</v>
      </c>
      <c r="GC27" s="189" t="s">
        <v>30</v>
      </c>
      <c r="GD27" s="189">
        <v>2</v>
      </c>
      <c r="GE27" s="189" t="s">
        <v>14</v>
      </c>
      <c r="GF27" s="189" t="s">
        <v>14</v>
      </c>
      <c r="GG27" s="190">
        <v>44865</v>
      </c>
      <c r="GH27" s="188" t="s">
        <v>3974</v>
      </c>
      <c r="GI27" s="182">
        <v>1</v>
      </c>
      <c r="GJ27" s="182" t="s">
        <v>2962</v>
      </c>
      <c r="GK27" s="182" t="s">
        <v>30</v>
      </c>
      <c r="GL27" s="182">
        <v>2</v>
      </c>
      <c r="GM27" s="182" t="s">
        <v>14</v>
      </c>
      <c r="GN27" s="182" t="s">
        <v>14</v>
      </c>
      <c r="GO27" s="179">
        <v>44865</v>
      </c>
      <c r="GP27" s="189" t="s">
        <v>3969</v>
      </c>
      <c r="GQ27" s="189">
        <v>0</v>
      </c>
      <c r="GR27" s="189" t="s">
        <v>2962</v>
      </c>
      <c r="GS27" s="189" t="s">
        <v>30</v>
      </c>
      <c r="GT27" s="189">
        <v>2</v>
      </c>
      <c r="GU27" s="189" t="s">
        <v>14</v>
      </c>
      <c r="GV27" s="189" t="s">
        <v>14</v>
      </c>
      <c r="GW27" s="190">
        <v>44865</v>
      </c>
      <c r="GX27" s="188" t="s">
        <v>3975</v>
      </c>
      <c r="GY27" s="182">
        <v>0</v>
      </c>
      <c r="GZ27" s="182" t="s">
        <v>2962</v>
      </c>
      <c r="HA27" s="182" t="s">
        <v>30</v>
      </c>
      <c r="HB27" s="182">
        <v>2</v>
      </c>
      <c r="HC27" s="182" t="s">
        <v>14</v>
      </c>
      <c r="HD27" s="182" t="s">
        <v>14</v>
      </c>
      <c r="HE27" s="179">
        <v>44865</v>
      </c>
      <c r="HF27" s="189" t="s">
        <v>3967</v>
      </c>
      <c r="HG27" s="189">
        <v>0</v>
      </c>
      <c r="HH27" s="189" t="s">
        <v>2962</v>
      </c>
      <c r="HI27" s="189" t="s">
        <v>30</v>
      </c>
      <c r="HJ27" s="189">
        <v>2</v>
      </c>
      <c r="HK27" s="189" t="s">
        <v>14</v>
      </c>
      <c r="HL27" s="189" t="s">
        <v>14</v>
      </c>
      <c r="HM27" s="190">
        <v>44865</v>
      </c>
      <c r="HN27" s="188" t="s">
        <v>3973</v>
      </c>
      <c r="HO27" s="182">
        <v>0</v>
      </c>
      <c r="HP27" s="182" t="s">
        <v>2962</v>
      </c>
      <c r="HQ27" s="182" t="s">
        <v>30</v>
      </c>
      <c r="HR27" s="182">
        <v>2</v>
      </c>
      <c r="HS27" s="182" t="s">
        <v>14</v>
      </c>
      <c r="HT27" s="182" t="s">
        <v>14</v>
      </c>
      <c r="HU27" s="179">
        <v>44865</v>
      </c>
      <c r="HV27" s="189" t="s">
        <v>3970</v>
      </c>
      <c r="HW27" s="189">
        <v>0</v>
      </c>
      <c r="HX27" s="189" t="s">
        <v>2962</v>
      </c>
      <c r="HY27" s="189" t="s">
        <v>30</v>
      </c>
      <c r="HZ27" s="189">
        <v>2</v>
      </c>
      <c r="IA27" s="189" t="s">
        <v>14</v>
      </c>
      <c r="IB27" s="189" t="s">
        <v>14</v>
      </c>
      <c r="IC27" s="190">
        <v>44865</v>
      </c>
      <c r="ID27" s="188" t="s">
        <v>3972</v>
      </c>
      <c r="IE27" s="182">
        <v>0</v>
      </c>
      <c r="IF27" s="182" t="s">
        <v>2962</v>
      </c>
      <c r="IG27" s="182" t="s">
        <v>30</v>
      </c>
      <c r="IH27" s="182">
        <v>2</v>
      </c>
      <c r="II27" s="182" t="s">
        <v>14</v>
      </c>
      <c r="IJ27" s="182" t="s">
        <v>14</v>
      </c>
      <c r="IK27" s="179">
        <v>44865</v>
      </c>
      <c r="IL27" s="189" t="s">
        <v>3971</v>
      </c>
      <c r="IM27" s="189">
        <v>1</v>
      </c>
      <c r="IN27" s="189" t="s">
        <v>2962</v>
      </c>
      <c r="IO27" s="189" t="s">
        <v>30</v>
      </c>
      <c r="IP27" s="189">
        <v>2</v>
      </c>
      <c r="IQ27" s="189" t="s">
        <v>14</v>
      </c>
      <c r="IR27" s="189" t="s">
        <v>14</v>
      </c>
      <c r="IS27" s="190">
        <v>44865</v>
      </c>
    </row>
    <row r="28" spans="1:253" s="284" customFormat="1" ht="12.95" customHeight="1" x14ac:dyDescent="0.2">
      <c r="A28" s="284" t="s">
        <v>3513</v>
      </c>
      <c r="B28" s="284" t="s">
        <v>8973</v>
      </c>
      <c r="C28" s="284" t="s">
        <v>3514</v>
      </c>
      <c r="D28" s="284" t="s">
        <v>3515</v>
      </c>
      <c r="E28" s="284" t="s">
        <v>8441</v>
      </c>
      <c r="F28" s="284" t="s">
        <v>5893</v>
      </c>
      <c r="G28" s="177">
        <v>10074000</v>
      </c>
      <c r="H28" s="178" t="s">
        <v>5890</v>
      </c>
      <c r="I28" s="178" t="s">
        <v>2172</v>
      </c>
      <c r="J28" s="178">
        <v>2</v>
      </c>
      <c r="K28" s="178" t="s">
        <v>5892</v>
      </c>
      <c r="L28" s="178" t="s">
        <v>5891</v>
      </c>
      <c r="M28" s="179">
        <v>44921</v>
      </c>
      <c r="N28" s="188" t="s">
        <v>5895</v>
      </c>
      <c r="O28" s="180">
        <v>48310</v>
      </c>
      <c r="P28" s="180" t="s">
        <v>2314</v>
      </c>
      <c r="Q28" s="180" t="s">
        <v>2172</v>
      </c>
      <c r="R28" s="180">
        <v>2</v>
      </c>
      <c r="S28" s="180" t="s">
        <v>5814</v>
      </c>
      <c r="T28" s="180" t="s">
        <v>5894</v>
      </c>
      <c r="U28" s="181">
        <v>44921</v>
      </c>
      <c r="V28" s="188" t="s">
        <v>6668</v>
      </c>
      <c r="W28" s="178">
        <v>10074000</v>
      </c>
      <c r="X28" s="178" t="s">
        <v>5890</v>
      </c>
      <c r="Y28" s="178" t="s">
        <v>2172</v>
      </c>
      <c r="Z28" s="178">
        <v>2</v>
      </c>
      <c r="AA28" s="178" t="s">
        <v>5892</v>
      </c>
      <c r="AB28" s="178" t="s">
        <v>6667</v>
      </c>
      <c r="AC28" s="179">
        <v>44950</v>
      </c>
      <c r="AD28" s="188" t="s">
        <v>6670</v>
      </c>
      <c r="AE28" s="186">
        <v>9510000</v>
      </c>
      <c r="AF28" s="186" t="s">
        <v>5890</v>
      </c>
      <c r="AG28" s="186" t="s">
        <v>2172</v>
      </c>
      <c r="AH28" s="186">
        <v>2</v>
      </c>
      <c r="AI28" s="186" t="s">
        <v>6669</v>
      </c>
      <c r="AJ28" s="186" t="s">
        <v>6667</v>
      </c>
      <c r="AK28" s="187">
        <v>44950</v>
      </c>
      <c r="AL28" s="188" t="s">
        <v>6673</v>
      </c>
      <c r="AM28" s="178">
        <v>115000</v>
      </c>
      <c r="AN28" s="178" t="s">
        <v>2513</v>
      </c>
      <c r="AO28" s="178" t="s">
        <v>2172</v>
      </c>
      <c r="AP28" s="178">
        <v>2</v>
      </c>
      <c r="AQ28" s="178" t="s">
        <v>6672</v>
      </c>
      <c r="AR28" s="178" t="s">
        <v>6671</v>
      </c>
      <c r="AS28" s="179">
        <v>44950</v>
      </c>
      <c r="AT28" s="189" t="s">
        <v>5896</v>
      </c>
      <c r="AU28" s="186" t="s">
        <v>14</v>
      </c>
      <c r="AV28" s="186" t="s">
        <v>14</v>
      </c>
      <c r="AW28" s="186" t="s">
        <v>14</v>
      </c>
      <c r="AX28" s="186" t="s">
        <v>14</v>
      </c>
      <c r="AY28" s="186" t="s">
        <v>5572</v>
      </c>
      <c r="AZ28" s="186" t="s">
        <v>14</v>
      </c>
      <c r="BA28" s="187">
        <v>44921</v>
      </c>
      <c r="BB28" s="188" t="s">
        <v>5907</v>
      </c>
      <c r="BC28" s="178" t="s">
        <v>14</v>
      </c>
      <c r="BD28" s="178" t="s">
        <v>14</v>
      </c>
      <c r="BE28" s="178" t="s">
        <v>14</v>
      </c>
      <c r="BF28" s="178" t="s">
        <v>14</v>
      </c>
      <c r="BG28" s="178" t="s">
        <v>5583</v>
      </c>
      <c r="BH28" s="178" t="s">
        <v>14</v>
      </c>
      <c r="BI28" s="179">
        <v>44921</v>
      </c>
      <c r="BJ28" s="189" t="s">
        <v>5898</v>
      </c>
      <c r="BK28" s="189" t="s">
        <v>14</v>
      </c>
      <c r="BL28" s="189" t="s">
        <v>14</v>
      </c>
      <c r="BM28" s="189" t="s">
        <v>14</v>
      </c>
      <c r="BN28" s="189" t="s">
        <v>14</v>
      </c>
      <c r="BO28" s="189" t="s">
        <v>5897</v>
      </c>
      <c r="BP28" s="186" t="s">
        <v>14</v>
      </c>
      <c r="BQ28" s="190">
        <v>44921</v>
      </c>
      <c r="BR28" s="188" t="s">
        <v>5908</v>
      </c>
      <c r="BS28" s="182" t="s">
        <v>14</v>
      </c>
      <c r="BT28" s="182" t="s">
        <v>14</v>
      </c>
      <c r="BU28" s="182" t="s">
        <v>14</v>
      </c>
      <c r="BV28" s="182" t="s">
        <v>14</v>
      </c>
      <c r="BW28" s="182" t="s">
        <v>5585</v>
      </c>
      <c r="BX28" s="182" t="s">
        <v>14</v>
      </c>
      <c r="BY28" s="179">
        <v>44921</v>
      </c>
      <c r="BZ28" s="189" t="s">
        <v>5909</v>
      </c>
      <c r="CA28" s="189" t="s">
        <v>14</v>
      </c>
      <c r="CB28" s="189" t="s">
        <v>14</v>
      </c>
      <c r="CC28" s="189" t="s">
        <v>14</v>
      </c>
      <c r="CD28" s="189" t="s">
        <v>14</v>
      </c>
      <c r="CE28" s="189" t="s">
        <v>5587</v>
      </c>
      <c r="CF28" s="189" t="s">
        <v>14</v>
      </c>
      <c r="CG28" s="190">
        <v>44921</v>
      </c>
      <c r="CH28" s="188" t="s">
        <v>9547</v>
      </c>
      <c r="CI28" s="189" t="e">
        <v>#N/A</v>
      </c>
      <c r="CJ28" s="189" t="e">
        <v>#N/A</v>
      </c>
      <c r="CK28" s="189" t="e">
        <v>#N/A</v>
      </c>
      <c r="CL28" s="189" t="e">
        <v>#N/A</v>
      </c>
      <c r="CM28" s="189" t="e">
        <v>#N/A</v>
      </c>
      <c r="CN28" s="189" t="e">
        <v>#N/A</v>
      </c>
      <c r="CO28" s="191" t="e">
        <v>#N/A</v>
      </c>
      <c r="CP28" s="189" t="s">
        <v>5910</v>
      </c>
      <c r="CQ28" s="182" t="s">
        <v>14</v>
      </c>
      <c r="CR28" s="182" t="s">
        <v>14</v>
      </c>
      <c r="CS28" s="182" t="s">
        <v>14</v>
      </c>
      <c r="CT28" s="182" t="s">
        <v>14</v>
      </c>
      <c r="CU28" s="182" t="s">
        <v>5589</v>
      </c>
      <c r="CV28" s="182" t="s">
        <v>14</v>
      </c>
      <c r="CW28" s="179">
        <v>44921</v>
      </c>
      <c r="CX28" s="189" t="s">
        <v>6674</v>
      </c>
      <c r="CY28" s="186">
        <v>102000</v>
      </c>
      <c r="CZ28" s="186" t="s">
        <v>2513</v>
      </c>
      <c r="DA28" s="186" t="s">
        <v>2172</v>
      </c>
      <c r="DB28" s="186">
        <v>2</v>
      </c>
      <c r="DC28" s="186" t="s">
        <v>6678</v>
      </c>
      <c r="DD28" s="186" t="s">
        <v>6671</v>
      </c>
      <c r="DE28" s="192">
        <v>44950</v>
      </c>
      <c r="DF28" s="188" t="s">
        <v>6676</v>
      </c>
      <c r="DG28" s="178">
        <v>564000</v>
      </c>
      <c r="DH28" s="182" t="s">
        <v>6675</v>
      </c>
      <c r="DI28" s="182" t="s">
        <v>2172</v>
      </c>
      <c r="DJ28" s="182">
        <v>2</v>
      </c>
      <c r="DK28" s="182" t="s">
        <v>2218</v>
      </c>
      <c r="DL28" s="182" t="s">
        <v>6667</v>
      </c>
      <c r="DM28" s="179">
        <v>44950</v>
      </c>
      <c r="DN28" s="189" t="s">
        <v>6677</v>
      </c>
      <c r="DO28" s="186">
        <v>9409000</v>
      </c>
      <c r="DP28" s="189" t="s">
        <v>6675</v>
      </c>
      <c r="DQ28" s="189" t="s">
        <v>2172</v>
      </c>
      <c r="DR28" s="189">
        <v>2</v>
      </c>
      <c r="DS28" s="189" t="s">
        <v>5800</v>
      </c>
      <c r="DT28" s="189" t="s">
        <v>6667</v>
      </c>
      <c r="DU28" s="190">
        <v>44950</v>
      </c>
      <c r="DV28" s="188" t="s">
        <v>6679</v>
      </c>
      <c r="DW28" s="178">
        <v>102000</v>
      </c>
      <c r="DX28" s="182" t="s">
        <v>2513</v>
      </c>
      <c r="DY28" s="182" t="s">
        <v>2172</v>
      </c>
      <c r="DZ28" s="182">
        <v>2</v>
      </c>
      <c r="EA28" s="182" t="s">
        <v>6678</v>
      </c>
      <c r="EB28" s="182" t="s">
        <v>6671</v>
      </c>
      <c r="EC28" s="179">
        <v>44950</v>
      </c>
      <c r="ED28" s="189" t="s">
        <v>5900</v>
      </c>
      <c r="EE28" s="186">
        <v>0</v>
      </c>
      <c r="EF28" s="189" t="s">
        <v>14</v>
      </c>
      <c r="EG28" s="189" t="s">
        <v>14</v>
      </c>
      <c r="EH28" s="189" t="s">
        <v>14</v>
      </c>
      <c r="EI28" s="189" t="s">
        <v>5574</v>
      </c>
      <c r="EJ28" s="189" t="s">
        <v>14</v>
      </c>
      <c r="EK28" s="190">
        <v>44921</v>
      </c>
      <c r="EL28" s="188" t="s">
        <v>5901</v>
      </c>
      <c r="EM28" s="178">
        <v>0</v>
      </c>
      <c r="EN28" s="182" t="s">
        <v>14</v>
      </c>
      <c r="EO28" s="182" t="s">
        <v>14</v>
      </c>
      <c r="EP28" s="182" t="s">
        <v>14</v>
      </c>
      <c r="EQ28" s="182" t="s">
        <v>5576</v>
      </c>
      <c r="ER28" s="182" t="s">
        <v>14</v>
      </c>
      <c r="ES28" s="179">
        <v>44921</v>
      </c>
      <c r="ET28" s="189" t="s">
        <v>5899</v>
      </c>
      <c r="EU28" s="189" t="s">
        <v>14</v>
      </c>
      <c r="EV28" s="189" t="s">
        <v>14</v>
      </c>
      <c r="EW28" s="189" t="s">
        <v>14</v>
      </c>
      <c r="EX28" s="189" t="s">
        <v>14</v>
      </c>
      <c r="EY28" s="189" t="s">
        <v>5897</v>
      </c>
      <c r="EZ28" s="189" t="s">
        <v>14</v>
      </c>
      <c r="FA28" s="190">
        <v>44921</v>
      </c>
      <c r="FB28" s="188" t="s">
        <v>5904</v>
      </c>
      <c r="FC28" s="182">
        <v>2</v>
      </c>
      <c r="FD28" s="182" t="s">
        <v>2513</v>
      </c>
      <c r="FE28" s="182" t="s">
        <v>2172</v>
      </c>
      <c r="FF28" s="182">
        <v>2</v>
      </c>
      <c r="FG28" s="182" t="s">
        <v>5903</v>
      </c>
      <c r="FH28" s="182" t="s">
        <v>5902</v>
      </c>
      <c r="FI28" s="179">
        <v>44921</v>
      </c>
      <c r="FJ28" s="188" t="s">
        <v>5905</v>
      </c>
      <c r="FK28" s="189" t="s">
        <v>14</v>
      </c>
      <c r="FL28" s="189" t="s">
        <v>14</v>
      </c>
      <c r="FM28" s="189" t="s">
        <v>14</v>
      </c>
      <c r="FN28" s="189" t="s">
        <v>14</v>
      </c>
      <c r="FO28" s="189" t="s">
        <v>5579</v>
      </c>
      <c r="FP28" s="186" t="s">
        <v>14</v>
      </c>
      <c r="FQ28" s="187">
        <v>44921</v>
      </c>
      <c r="FR28" s="188" t="s">
        <v>5906</v>
      </c>
      <c r="FS28" s="182" t="s">
        <v>14</v>
      </c>
      <c r="FT28" s="182" t="s">
        <v>14</v>
      </c>
      <c r="FU28" s="182" t="s">
        <v>14</v>
      </c>
      <c r="FV28" s="182" t="s">
        <v>14</v>
      </c>
      <c r="FW28" s="182" t="s">
        <v>5581</v>
      </c>
      <c r="FX28" s="182" t="s">
        <v>14</v>
      </c>
      <c r="FY28" s="179">
        <v>44921</v>
      </c>
      <c r="FZ28" s="189" t="s">
        <v>3517</v>
      </c>
      <c r="GA28" s="189">
        <v>0</v>
      </c>
      <c r="GB28" s="189" t="s">
        <v>2962</v>
      </c>
      <c r="GC28" s="189" t="s">
        <v>30</v>
      </c>
      <c r="GD28" s="189">
        <v>2</v>
      </c>
      <c r="GE28" s="189" t="s">
        <v>14</v>
      </c>
      <c r="GF28" s="189" t="s">
        <v>14</v>
      </c>
      <c r="GG28" s="190">
        <v>44863</v>
      </c>
      <c r="GH28" s="188" t="s">
        <v>3523</v>
      </c>
      <c r="GI28" s="182">
        <v>0</v>
      </c>
      <c r="GJ28" s="182" t="s">
        <v>2962</v>
      </c>
      <c r="GK28" s="182" t="s">
        <v>30</v>
      </c>
      <c r="GL28" s="182">
        <v>2</v>
      </c>
      <c r="GM28" s="182" t="s">
        <v>14</v>
      </c>
      <c r="GN28" s="182" t="s">
        <v>14</v>
      </c>
      <c r="GO28" s="179">
        <v>44863</v>
      </c>
      <c r="GP28" s="189" t="s">
        <v>3518</v>
      </c>
      <c r="GQ28" s="189">
        <v>0</v>
      </c>
      <c r="GR28" s="189" t="s">
        <v>2962</v>
      </c>
      <c r="GS28" s="189" t="s">
        <v>30</v>
      </c>
      <c r="GT28" s="189">
        <v>2</v>
      </c>
      <c r="GU28" s="189" t="s">
        <v>14</v>
      </c>
      <c r="GV28" s="189" t="s">
        <v>14</v>
      </c>
      <c r="GW28" s="190">
        <v>44863</v>
      </c>
      <c r="GX28" s="188" t="s">
        <v>3524</v>
      </c>
      <c r="GY28" s="182">
        <v>0</v>
      </c>
      <c r="GZ28" s="182" t="s">
        <v>2962</v>
      </c>
      <c r="HA28" s="182" t="s">
        <v>30</v>
      </c>
      <c r="HB28" s="182">
        <v>2</v>
      </c>
      <c r="HC28" s="182" t="s">
        <v>14</v>
      </c>
      <c r="HD28" s="182" t="s">
        <v>14</v>
      </c>
      <c r="HE28" s="179">
        <v>44863</v>
      </c>
      <c r="HF28" s="189" t="s">
        <v>3516</v>
      </c>
      <c r="HG28" s="189">
        <v>0</v>
      </c>
      <c r="HH28" s="189" t="s">
        <v>2962</v>
      </c>
      <c r="HI28" s="189" t="s">
        <v>30</v>
      </c>
      <c r="HJ28" s="189">
        <v>2</v>
      </c>
      <c r="HK28" s="189" t="s">
        <v>14</v>
      </c>
      <c r="HL28" s="189" t="s">
        <v>14</v>
      </c>
      <c r="HM28" s="190">
        <v>44863</v>
      </c>
      <c r="HN28" s="188" t="s">
        <v>3522</v>
      </c>
      <c r="HO28" s="182">
        <v>0</v>
      </c>
      <c r="HP28" s="182" t="s">
        <v>2962</v>
      </c>
      <c r="HQ28" s="182" t="s">
        <v>30</v>
      </c>
      <c r="HR28" s="182">
        <v>2</v>
      </c>
      <c r="HS28" s="182" t="s">
        <v>14</v>
      </c>
      <c r="HT28" s="182" t="s">
        <v>14</v>
      </c>
      <c r="HU28" s="179">
        <v>44863</v>
      </c>
      <c r="HV28" s="189" t="s">
        <v>3519</v>
      </c>
      <c r="HW28" s="189">
        <v>0</v>
      </c>
      <c r="HX28" s="189" t="s">
        <v>2962</v>
      </c>
      <c r="HY28" s="189" t="s">
        <v>30</v>
      </c>
      <c r="HZ28" s="189">
        <v>2</v>
      </c>
      <c r="IA28" s="189" t="s">
        <v>14</v>
      </c>
      <c r="IB28" s="189" t="s">
        <v>14</v>
      </c>
      <c r="IC28" s="190">
        <v>44863</v>
      </c>
      <c r="ID28" s="188" t="s">
        <v>3521</v>
      </c>
      <c r="IE28" s="182">
        <v>0</v>
      </c>
      <c r="IF28" s="182" t="s">
        <v>2962</v>
      </c>
      <c r="IG28" s="182" t="s">
        <v>30</v>
      </c>
      <c r="IH28" s="182">
        <v>2</v>
      </c>
      <c r="II28" s="182" t="s">
        <v>14</v>
      </c>
      <c r="IJ28" s="182" t="s">
        <v>14</v>
      </c>
      <c r="IK28" s="179">
        <v>44863</v>
      </c>
      <c r="IL28" s="189" t="s">
        <v>3520</v>
      </c>
      <c r="IM28" s="189">
        <v>3</v>
      </c>
      <c r="IN28" s="189" t="s">
        <v>2962</v>
      </c>
      <c r="IO28" s="189" t="s">
        <v>30</v>
      </c>
      <c r="IP28" s="189">
        <v>2</v>
      </c>
      <c r="IQ28" s="189" t="s">
        <v>14</v>
      </c>
      <c r="IR28" s="189" t="s">
        <v>14</v>
      </c>
      <c r="IS28" s="190">
        <v>44863</v>
      </c>
    </row>
    <row r="29" spans="1:253" s="284" customFormat="1" ht="12.95" customHeight="1" x14ac:dyDescent="0.2">
      <c r="A29" s="284" t="s">
        <v>365</v>
      </c>
      <c r="B29" s="284" t="s">
        <v>8973</v>
      </c>
      <c r="C29" s="284" t="s">
        <v>366</v>
      </c>
      <c r="D29" s="284" t="s">
        <v>367</v>
      </c>
      <c r="E29" s="284" t="s">
        <v>8442</v>
      </c>
      <c r="F29" s="284" t="s">
        <v>7180</v>
      </c>
      <c r="G29" s="177">
        <v>45279000</v>
      </c>
      <c r="H29" s="178" t="s">
        <v>6223</v>
      </c>
      <c r="I29" s="178" t="s">
        <v>2172</v>
      </c>
      <c r="J29" s="178">
        <v>2</v>
      </c>
      <c r="K29" s="178" t="s">
        <v>7148</v>
      </c>
      <c r="L29" s="178" t="s">
        <v>2260</v>
      </c>
      <c r="M29" s="179">
        <v>44953</v>
      </c>
      <c r="N29" s="188" t="s">
        <v>2262</v>
      </c>
      <c r="O29" s="180">
        <v>2381741</v>
      </c>
      <c r="P29" s="180" t="s">
        <v>2259</v>
      </c>
      <c r="Q29" s="180" t="s">
        <v>2172</v>
      </c>
      <c r="R29" s="180">
        <v>2</v>
      </c>
      <c r="S29" s="180" t="s">
        <v>2261</v>
      </c>
      <c r="T29" s="180" t="s">
        <v>2260</v>
      </c>
      <c r="U29" s="181">
        <v>44773</v>
      </c>
      <c r="V29" s="188" t="s">
        <v>7182</v>
      </c>
      <c r="W29" s="178">
        <v>45279000</v>
      </c>
      <c r="X29" s="178" t="s">
        <v>6223</v>
      </c>
      <c r="Y29" s="178" t="s">
        <v>2172</v>
      </c>
      <c r="Z29" s="178">
        <v>2</v>
      </c>
      <c r="AA29" s="178" t="s">
        <v>7181</v>
      </c>
      <c r="AB29" s="178" t="s">
        <v>2260</v>
      </c>
      <c r="AC29" s="179">
        <v>44953</v>
      </c>
      <c r="AD29" s="188" t="s">
        <v>2412</v>
      </c>
      <c r="AE29" s="186">
        <v>262000</v>
      </c>
      <c r="AF29" s="186" t="s">
        <v>2409</v>
      </c>
      <c r="AG29" s="186" t="s">
        <v>30</v>
      </c>
      <c r="AH29" s="186">
        <v>2</v>
      </c>
      <c r="AI29" s="186" t="s">
        <v>2411</v>
      </c>
      <c r="AJ29" s="186" t="s">
        <v>2410</v>
      </c>
      <c r="AK29" s="187">
        <v>44797</v>
      </c>
      <c r="AL29" s="188" t="s">
        <v>2413</v>
      </c>
      <c r="AM29" s="178">
        <v>262000</v>
      </c>
      <c r="AN29" s="178" t="s">
        <v>2409</v>
      </c>
      <c r="AO29" s="178" t="s">
        <v>30</v>
      </c>
      <c r="AP29" s="178">
        <v>2</v>
      </c>
      <c r="AQ29" s="178" t="s">
        <v>2411</v>
      </c>
      <c r="AR29" s="178" t="s">
        <v>2410</v>
      </c>
      <c r="AS29" s="179">
        <v>44797</v>
      </c>
      <c r="AT29" s="189" t="s">
        <v>2527</v>
      </c>
      <c r="AU29" s="186" t="s">
        <v>14</v>
      </c>
      <c r="AV29" s="186" t="s">
        <v>14</v>
      </c>
      <c r="AW29" s="186" t="s">
        <v>14</v>
      </c>
      <c r="AX29" s="186" t="s">
        <v>14</v>
      </c>
      <c r="AY29" s="186" t="s">
        <v>14</v>
      </c>
      <c r="AZ29" s="186" t="s">
        <v>14</v>
      </c>
      <c r="BA29" s="187">
        <v>44803</v>
      </c>
      <c r="BB29" s="188" t="s">
        <v>2531</v>
      </c>
      <c r="BC29" s="178" t="s">
        <v>14</v>
      </c>
      <c r="BD29" s="178" t="s">
        <v>14</v>
      </c>
      <c r="BE29" s="178" t="s">
        <v>14</v>
      </c>
      <c r="BF29" s="178" t="s">
        <v>14</v>
      </c>
      <c r="BG29" s="178" t="s">
        <v>14</v>
      </c>
      <c r="BH29" s="178" t="s">
        <v>14</v>
      </c>
      <c r="BI29" s="179">
        <v>44803</v>
      </c>
      <c r="BJ29" s="189" t="s">
        <v>7184</v>
      </c>
      <c r="BK29" s="189">
        <v>313</v>
      </c>
      <c r="BL29" s="189" t="s">
        <v>7158</v>
      </c>
      <c r="BM29" s="189" t="s">
        <v>19</v>
      </c>
      <c r="BN29" s="189">
        <v>3</v>
      </c>
      <c r="BO29" s="189" t="s">
        <v>7183</v>
      </c>
      <c r="BP29" s="186" t="s">
        <v>7159</v>
      </c>
      <c r="BQ29" s="190">
        <v>44953</v>
      </c>
      <c r="BR29" s="188" t="s">
        <v>2528</v>
      </c>
      <c r="BS29" s="182" t="s">
        <v>14</v>
      </c>
      <c r="BT29" s="182" t="s">
        <v>14</v>
      </c>
      <c r="BU29" s="182" t="s">
        <v>14</v>
      </c>
      <c r="BV29" s="182" t="s">
        <v>14</v>
      </c>
      <c r="BW29" s="182" t="s">
        <v>14</v>
      </c>
      <c r="BX29" s="182" t="s">
        <v>14</v>
      </c>
      <c r="BY29" s="179">
        <v>44803</v>
      </c>
      <c r="BZ29" s="189" t="s">
        <v>2530</v>
      </c>
      <c r="CA29" s="189" t="s">
        <v>14</v>
      </c>
      <c r="CB29" s="189" t="s">
        <v>14</v>
      </c>
      <c r="CC29" s="189" t="s">
        <v>14</v>
      </c>
      <c r="CD29" s="189" t="s">
        <v>14</v>
      </c>
      <c r="CE29" s="189" t="s">
        <v>14</v>
      </c>
      <c r="CF29" s="189" t="s">
        <v>14</v>
      </c>
      <c r="CG29" s="190">
        <v>44803</v>
      </c>
      <c r="CH29" s="188" t="s">
        <v>9548</v>
      </c>
      <c r="CI29" s="189" t="e">
        <v>#N/A</v>
      </c>
      <c r="CJ29" s="189" t="e">
        <v>#N/A</v>
      </c>
      <c r="CK29" s="189" t="e">
        <v>#N/A</v>
      </c>
      <c r="CL29" s="189" t="e">
        <v>#N/A</v>
      </c>
      <c r="CM29" s="189" t="e">
        <v>#N/A</v>
      </c>
      <c r="CN29" s="189" t="e">
        <v>#N/A</v>
      </c>
      <c r="CO29" s="191" t="e">
        <v>#N/A</v>
      </c>
      <c r="CP29" s="189" t="s">
        <v>2529</v>
      </c>
      <c r="CQ29" s="182" t="s">
        <v>14</v>
      </c>
      <c r="CR29" s="182" t="s">
        <v>14</v>
      </c>
      <c r="CS29" s="182" t="s">
        <v>14</v>
      </c>
      <c r="CT29" s="182" t="s">
        <v>14</v>
      </c>
      <c r="CU29" s="182" t="s">
        <v>14</v>
      </c>
      <c r="CV29" s="182" t="s">
        <v>14</v>
      </c>
      <c r="CW29" s="179">
        <v>44803</v>
      </c>
      <c r="CX29" s="189" t="s">
        <v>2414</v>
      </c>
      <c r="CY29" s="186">
        <v>262000</v>
      </c>
      <c r="CZ29" s="186" t="s">
        <v>2409</v>
      </c>
      <c r="DA29" s="186" t="s">
        <v>30</v>
      </c>
      <c r="DB29" s="186">
        <v>2</v>
      </c>
      <c r="DC29" s="186" t="s">
        <v>2326</v>
      </c>
      <c r="DD29" s="186" t="s">
        <v>2410</v>
      </c>
      <c r="DE29" s="192">
        <v>44797</v>
      </c>
      <c r="DF29" s="188" t="s">
        <v>7188</v>
      </c>
      <c r="DG29" s="178">
        <v>45017000</v>
      </c>
      <c r="DH29" s="182" t="s">
        <v>7186</v>
      </c>
      <c r="DI29" s="182" t="s">
        <v>2172</v>
      </c>
      <c r="DJ29" s="182">
        <v>2</v>
      </c>
      <c r="DK29" s="182" t="s">
        <v>2401</v>
      </c>
      <c r="DL29" s="182" t="s">
        <v>7187</v>
      </c>
      <c r="DM29" s="179">
        <v>44953</v>
      </c>
      <c r="DN29" s="189" t="s">
        <v>2415</v>
      </c>
      <c r="DO29" s="186">
        <v>0</v>
      </c>
      <c r="DP29" s="189" t="s">
        <v>2409</v>
      </c>
      <c r="DQ29" s="189" t="s">
        <v>30</v>
      </c>
      <c r="DR29" s="189">
        <v>2</v>
      </c>
      <c r="DS29" s="189" t="s">
        <v>2324</v>
      </c>
      <c r="DT29" s="189" t="s">
        <v>2410</v>
      </c>
      <c r="DU29" s="190">
        <v>44797</v>
      </c>
      <c r="DV29" s="188" t="s">
        <v>2416</v>
      </c>
      <c r="DW29" s="178">
        <v>262000</v>
      </c>
      <c r="DX29" s="182" t="s">
        <v>2409</v>
      </c>
      <c r="DY29" s="182" t="s">
        <v>30</v>
      </c>
      <c r="DZ29" s="182">
        <v>2</v>
      </c>
      <c r="EA29" s="182" t="s">
        <v>2326</v>
      </c>
      <c r="EB29" s="182" t="s">
        <v>2410</v>
      </c>
      <c r="EC29" s="179">
        <v>44797</v>
      </c>
      <c r="ED29" s="189" t="s">
        <v>2417</v>
      </c>
      <c r="EE29" s="186">
        <v>0</v>
      </c>
      <c r="EF29" s="189" t="s">
        <v>2409</v>
      </c>
      <c r="EG29" s="189" t="s">
        <v>30</v>
      </c>
      <c r="EH29" s="189">
        <v>2</v>
      </c>
      <c r="EI29" s="189" t="s">
        <v>2328</v>
      </c>
      <c r="EJ29" s="189" t="s">
        <v>2410</v>
      </c>
      <c r="EK29" s="190">
        <v>44797</v>
      </c>
      <c r="EL29" s="188" t="s">
        <v>2418</v>
      </c>
      <c r="EM29" s="178">
        <v>0</v>
      </c>
      <c r="EN29" s="182" t="s">
        <v>2409</v>
      </c>
      <c r="EO29" s="182" t="s">
        <v>30</v>
      </c>
      <c r="EP29" s="182">
        <v>2</v>
      </c>
      <c r="EQ29" s="182" t="s">
        <v>2328</v>
      </c>
      <c r="ER29" s="182" t="s">
        <v>2410</v>
      </c>
      <c r="ES29" s="179">
        <v>44797</v>
      </c>
      <c r="ET29" s="189" t="s">
        <v>7185</v>
      </c>
      <c r="EU29" s="189">
        <v>324</v>
      </c>
      <c r="EV29" s="189" t="s">
        <v>7158</v>
      </c>
      <c r="EW29" s="189" t="s">
        <v>19</v>
      </c>
      <c r="EX29" s="189">
        <v>3</v>
      </c>
      <c r="EY29" s="189" t="s">
        <v>7160</v>
      </c>
      <c r="EZ29" s="189" t="s">
        <v>7159</v>
      </c>
      <c r="FA29" s="190">
        <v>44953</v>
      </c>
      <c r="FB29" s="188" t="s">
        <v>2264</v>
      </c>
      <c r="FC29" s="182">
        <v>4</v>
      </c>
      <c r="FD29" s="182" t="s">
        <v>14</v>
      </c>
      <c r="FE29" s="182" t="s">
        <v>2172</v>
      </c>
      <c r="FF29" s="182">
        <v>2</v>
      </c>
      <c r="FG29" s="182" t="s">
        <v>2263</v>
      </c>
      <c r="FH29" s="182" t="s">
        <v>14</v>
      </c>
      <c r="FI29" s="179">
        <v>44773</v>
      </c>
      <c r="FJ29" s="188" t="s">
        <v>369</v>
      </c>
      <c r="FK29" s="189" t="s">
        <v>14</v>
      </c>
      <c r="FL29" s="189">
        <v>0</v>
      </c>
      <c r="FM29" s="189" t="s">
        <v>30</v>
      </c>
      <c r="FN29" s="189">
        <v>2</v>
      </c>
      <c r="FO29" s="189" t="s">
        <v>368</v>
      </c>
      <c r="FP29" s="186">
        <v>0</v>
      </c>
      <c r="FQ29" s="187">
        <v>43511</v>
      </c>
      <c r="FR29" s="188" t="s">
        <v>370</v>
      </c>
      <c r="FS29" s="182" t="s">
        <v>14</v>
      </c>
      <c r="FT29" s="182">
        <v>0</v>
      </c>
      <c r="FU29" s="182" t="s">
        <v>30</v>
      </c>
      <c r="FV29" s="182">
        <v>2</v>
      </c>
      <c r="FW29" s="182" t="s">
        <v>368</v>
      </c>
      <c r="FX29" s="182">
        <v>0</v>
      </c>
      <c r="FY29" s="179">
        <v>43511</v>
      </c>
      <c r="FZ29" s="189" t="s">
        <v>2998</v>
      </c>
      <c r="GA29" s="189">
        <v>2</v>
      </c>
      <c r="GB29" s="189" t="s">
        <v>2962</v>
      </c>
      <c r="GC29" s="189" t="s">
        <v>30</v>
      </c>
      <c r="GD29" s="189">
        <v>2</v>
      </c>
      <c r="GE29" s="189" t="s">
        <v>14</v>
      </c>
      <c r="GF29" s="189" t="s">
        <v>14</v>
      </c>
      <c r="GG29" s="190">
        <v>44858</v>
      </c>
      <c r="GH29" s="188" t="s">
        <v>3005</v>
      </c>
      <c r="GI29" s="182">
        <v>1</v>
      </c>
      <c r="GJ29" s="182" t="s">
        <v>2962</v>
      </c>
      <c r="GK29" s="182" t="s">
        <v>30</v>
      </c>
      <c r="GL29" s="182">
        <v>2</v>
      </c>
      <c r="GM29" s="182" t="s">
        <v>14</v>
      </c>
      <c r="GN29" s="182" t="s">
        <v>14</v>
      </c>
      <c r="GO29" s="179">
        <v>44858</v>
      </c>
      <c r="GP29" s="189" t="s">
        <v>2999</v>
      </c>
      <c r="GQ29" s="189">
        <v>1</v>
      </c>
      <c r="GR29" s="189" t="s">
        <v>2962</v>
      </c>
      <c r="GS29" s="189" t="s">
        <v>30</v>
      </c>
      <c r="GT29" s="189">
        <v>2</v>
      </c>
      <c r="GU29" s="189" t="s">
        <v>14</v>
      </c>
      <c r="GV29" s="189" t="s">
        <v>14</v>
      </c>
      <c r="GW29" s="190">
        <v>44858</v>
      </c>
      <c r="GX29" s="188" t="s">
        <v>3006</v>
      </c>
      <c r="GY29" s="182">
        <v>0</v>
      </c>
      <c r="GZ29" s="182" t="s">
        <v>2962</v>
      </c>
      <c r="HA29" s="182" t="s">
        <v>30</v>
      </c>
      <c r="HB29" s="182">
        <v>2</v>
      </c>
      <c r="HC29" s="182" t="s">
        <v>14</v>
      </c>
      <c r="HD29" s="182" t="s">
        <v>14</v>
      </c>
      <c r="HE29" s="179">
        <v>44858</v>
      </c>
      <c r="HF29" s="189" t="s">
        <v>2997</v>
      </c>
      <c r="HG29" s="189">
        <v>0</v>
      </c>
      <c r="HH29" s="189" t="s">
        <v>2962</v>
      </c>
      <c r="HI29" s="189" t="s">
        <v>30</v>
      </c>
      <c r="HJ29" s="189">
        <v>2</v>
      </c>
      <c r="HK29" s="189" t="s">
        <v>14</v>
      </c>
      <c r="HL29" s="189" t="s">
        <v>14</v>
      </c>
      <c r="HM29" s="190">
        <v>44858</v>
      </c>
      <c r="HN29" s="188" t="s">
        <v>3004</v>
      </c>
      <c r="HO29" s="182">
        <v>1</v>
      </c>
      <c r="HP29" s="182" t="s">
        <v>2962</v>
      </c>
      <c r="HQ29" s="182" t="s">
        <v>30</v>
      </c>
      <c r="HR29" s="182">
        <v>2</v>
      </c>
      <c r="HS29" s="182" t="s">
        <v>14</v>
      </c>
      <c r="HT29" s="182" t="s">
        <v>14</v>
      </c>
      <c r="HU29" s="179">
        <v>44858</v>
      </c>
      <c r="HV29" s="189" t="s">
        <v>3000</v>
      </c>
      <c r="HW29" s="189">
        <v>0</v>
      </c>
      <c r="HX29" s="189" t="s">
        <v>2962</v>
      </c>
      <c r="HY29" s="189" t="s">
        <v>30</v>
      </c>
      <c r="HZ29" s="189">
        <v>2</v>
      </c>
      <c r="IA29" s="189" t="s">
        <v>14</v>
      </c>
      <c r="IB29" s="189" t="s">
        <v>14</v>
      </c>
      <c r="IC29" s="190">
        <v>44858</v>
      </c>
      <c r="ID29" s="188" t="s">
        <v>3003</v>
      </c>
      <c r="IE29" s="182">
        <v>1</v>
      </c>
      <c r="IF29" s="182" t="s">
        <v>2962</v>
      </c>
      <c r="IG29" s="182" t="s">
        <v>30</v>
      </c>
      <c r="IH29" s="182">
        <v>2</v>
      </c>
      <c r="II29" s="182" t="s">
        <v>14</v>
      </c>
      <c r="IJ29" s="182" t="s">
        <v>14</v>
      </c>
      <c r="IK29" s="179">
        <v>44858</v>
      </c>
      <c r="IL29" s="189" t="s">
        <v>3002</v>
      </c>
      <c r="IM29" s="189">
        <v>0</v>
      </c>
      <c r="IN29" s="189" t="s">
        <v>2962</v>
      </c>
      <c r="IO29" s="189" t="s">
        <v>30</v>
      </c>
      <c r="IP29" s="189">
        <v>2</v>
      </c>
      <c r="IQ29" s="189" t="s">
        <v>14</v>
      </c>
      <c r="IR29" s="189" t="s">
        <v>14</v>
      </c>
      <c r="IS29" s="190">
        <v>44858</v>
      </c>
    </row>
    <row r="30" spans="1:253" s="284" customFormat="1" ht="12.95" customHeight="1" x14ac:dyDescent="0.2">
      <c r="A30" s="284" t="s">
        <v>371</v>
      </c>
      <c r="B30" s="284" t="s">
        <v>8973</v>
      </c>
      <c r="C30" s="284" t="s">
        <v>372</v>
      </c>
      <c r="D30" s="284" t="s">
        <v>367</v>
      </c>
      <c r="E30" s="284" t="s">
        <v>8442</v>
      </c>
      <c r="F30" s="284" t="s">
        <v>7189</v>
      </c>
      <c r="G30" s="177">
        <v>45279000</v>
      </c>
      <c r="H30" s="178" t="s">
        <v>6223</v>
      </c>
      <c r="I30" s="178" t="s">
        <v>2172</v>
      </c>
      <c r="J30" s="178">
        <v>2</v>
      </c>
      <c r="K30" s="178" t="s">
        <v>7148</v>
      </c>
      <c r="L30" s="178" t="s">
        <v>2260</v>
      </c>
      <c r="M30" s="179">
        <v>44953</v>
      </c>
      <c r="N30" s="188" t="s">
        <v>2268</v>
      </c>
      <c r="O30" s="180">
        <v>159000</v>
      </c>
      <c r="P30" s="180" t="s">
        <v>2265</v>
      </c>
      <c r="Q30" s="180" t="s">
        <v>19</v>
      </c>
      <c r="R30" s="180">
        <v>3</v>
      </c>
      <c r="S30" s="180" t="s">
        <v>2267</v>
      </c>
      <c r="T30" s="180" t="s">
        <v>2266</v>
      </c>
      <c r="U30" s="181">
        <v>44773</v>
      </c>
      <c r="V30" s="188" t="s">
        <v>2272</v>
      </c>
      <c r="W30" s="178">
        <v>223000</v>
      </c>
      <c r="X30" s="178" t="s">
        <v>2269</v>
      </c>
      <c r="Y30" s="178" t="s">
        <v>19</v>
      </c>
      <c r="Z30" s="178">
        <v>3</v>
      </c>
      <c r="AA30" s="178" t="s">
        <v>2271</v>
      </c>
      <c r="AB30" s="178" t="s">
        <v>2270</v>
      </c>
      <c r="AC30" s="179">
        <v>44773</v>
      </c>
      <c r="AD30" s="188" t="s">
        <v>2276</v>
      </c>
      <c r="AE30" s="186">
        <v>174000</v>
      </c>
      <c r="AF30" s="186" t="s">
        <v>2273</v>
      </c>
      <c r="AG30" s="186" t="s">
        <v>19</v>
      </c>
      <c r="AH30" s="186">
        <v>3</v>
      </c>
      <c r="AI30" s="186" t="s">
        <v>2275</v>
      </c>
      <c r="AJ30" s="186" t="s">
        <v>2274</v>
      </c>
      <c r="AK30" s="187">
        <v>44773</v>
      </c>
      <c r="AL30" s="188" t="s">
        <v>2396</v>
      </c>
      <c r="AM30" s="178" t="s">
        <v>14</v>
      </c>
      <c r="AN30" s="178" t="s">
        <v>14</v>
      </c>
      <c r="AO30" s="178" t="s">
        <v>14</v>
      </c>
      <c r="AP30" s="178" t="s">
        <v>14</v>
      </c>
      <c r="AQ30" s="178" t="s">
        <v>838</v>
      </c>
      <c r="AR30" s="178" t="s">
        <v>14</v>
      </c>
      <c r="AS30" s="179">
        <v>44797</v>
      </c>
      <c r="AT30" s="189" t="s">
        <v>2544</v>
      </c>
      <c r="AU30" s="186" t="s">
        <v>14</v>
      </c>
      <c r="AV30" s="186" t="s">
        <v>14</v>
      </c>
      <c r="AW30" s="186" t="s">
        <v>14</v>
      </c>
      <c r="AX30" s="186" t="s">
        <v>14</v>
      </c>
      <c r="AY30" s="186" t="s">
        <v>14</v>
      </c>
      <c r="AZ30" s="186" t="s">
        <v>14</v>
      </c>
      <c r="BA30" s="187">
        <v>44803</v>
      </c>
      <c r="BB30" s="188" t="s">
        <v>2548</v>
      </c>
      <c r="BC30" s="178" t="s">
        <v>14</v>
      </c>
      <c r="BD30" s="178" t="s">
        <v>14</v>
      </c>
      <c r="BE30" s="178" t="s">
        <v>14</v>
      </c>
      <c r="BF30" s="178" t="s">
        <v>14</v>
      </c>
      <c r="BG30" s="178" t="s">
        <v>14</v>
      </c>
      <c r="BH30" s="178" t="s">
        <v>14</v>
      </c>
      <c r="BI30" s="179">
        <v>44803</v>
      </c>
      <c r="BJ30" s="189" t="s">
        <v>7192</v>
      </c>
      <c r="BK30" s="189">
        <v>4</v>
      </c>
      <c r="BL30" s="189" t="s">
        <v>7190</v>
      </c>
      <c r="BM30" s="189" t="s">
        <v>19</v>
      </c>
      <c r="BN30" s="189">
        <v>3</v>
      </c>
      <c r="BO30" s="189" t="s">
        <v>7191</v>
      </c>
      <c r="BP30" s="186" t="s">
        <v>1199</v>
      </c>
      <c r="BQ30" s="190">
        <v>44953</v>
      </c>
      <c r="BR30" s="188" t="s">
        <v>2546</v>
      </c>
      <c r="BS30" s="182" t="s">
        <v>14</v>
      </c>
      <c r="BT30" s="182" t="s">
        <v>14</v>
      </c>
      <c r="BU30" s="182" t="s">
        <v>14</v>
      </c>
      <c r="BV30" s="182" t="s">
        <v>14</v>
      </c>
      <c r="BW30" s="182" t="s">
        <v>14</v>
      </c>
      <c r="BX30" s="182" t="s">
        <v>14</v>
      </c>
      <c r="BY30" s="179">
        <v>44803</v>
      </c>
      <c r="BZ30" s="189" t="s">
        <v>2545</v>
      </c>
      <c r="CA30" s="189" t="s">
        <v>14</v>
      </c>
      <c r="CB30" s="189" t="s">
        <v>14</v>
      </c>
      <c r="CC30" s="189" t="s">
        <v>14</v>
      </c>
      <c r="CD30" s="189" t="s">
        <v>14</v>
      </c>
      <c r="CE30" s="189" t="s">
        <v>14</v>
      </c>
      <c r="CF30" s="189" t="s">
        <v>14</v>
      </c>
      <c r="CG30" s="190">
        <v>44803</v>
      </c>
      <c r="CH30" s="188" t="s">
        <v>9549</v>
      </c>
      <c r="CI30" s="189" t="e">
        <v>#N/A</v>
      </c>
      <c r="CJ30" s="189" t="e">
        <v>#N/A</v>
      </c>
      <c r="CK30" s="189" t="e">
        <v>#N/A</v>
      </c>
      <c r="CL30" s="189" t="e">
        <v>#N/A</v>
      </c>
      <c r="CM30" s="189" t="e">
        <v>#N/A</v>
      </c>
      <c r="CN30" s="189" t="e">
        <v>#N/A</v>
      </c>
      <c r="CO30" s="191" t="e">
        <v>#N/A</v>
      </c>
      <c r="CP30" s="189" t="s">
        <v>2547</v>
      </c>
      <c r="CQ30" s="182" t="s">
        <v>14</v>
      </c>
      <c r="CR30" s="182" t="s">
        <v>14</v>
      </c>
      <c r="CS30" s="182" t="s">
        <v>14</v>
      </c>
      <c r="CT30" s="182" t="s">
        <v>14</v>
      </c>
      <c r="CU30" s="182" t="s">
        <v>14</v>
      </c>
      <c r="CV30" s="182" t="s">
        <v>14</v>
      </c>
      <c r="CW30" s="179">
        <v>44803</v>
      </c>
      <c r="CX30" s="189" t="s">
        <v>2399</v>
      </c>
      <c r="CY30" s="186">
        <v>90000</v>
      </c>
      <c r="CZ30" s="186" t="s">
        <v>2397</v>
      </c>
      <c r="DA30" s="186" t="s">
        <v>19</v>
      </c>
      <c r="DB30" s="186">
        <v>3</v>
      </c>
      <c r="DC30" s="186" t="s">
        <v>2326</v>
      </c>
      <c r="DD30" s="186" t="s">
        <v>2398</v>
      </c>
      <c r="DE30" s="192">
        <v>44797</v>
      </c>
      <c r="DF30" s="188" t="s">
        <v>2402</v>
      </c>
      <c r="DG30" s="178">
        <v>49000</v>
      </c>
      <c r="DH30" s="182" t="s">
        <v>2400</v>
      </c>
      <c r="DI30" s="182" t="s">
        <v>19</v>
      </c>
      <c r="DJ30" s="182">
        <v>3</v>
      </c>
      <c r="DK30" s="182" t="s">
        <v>2401</v>
      </c>
      <c r="DL30" s="182" t="s">
        <v>2270</v>
      </c>
      <c r="DM30" s="179">
        <v>44797</v>
      </c>
      <c r="DN30" s="189" t="s">
        <v>2405</v>
      </c>
      <c r="DO30" s="186">
        <v>84000</v>
      </c>
      <c r="DP30" s="189" t="s">
        <v>2403</v>
      </c>
      <c r="DQ30" s="189" t="s">
        <v>19</v>
      </c>
      <c r="DR30" s="189">
        <v>3</v>
      </c>
      <c r="DS30" s="189" t="s">
        <v>2324</v>
      </c>
      <c r="DT30" s="189" t="s">
        <v>2404</v>
      </c>
      <c r="DU30" s="190">
        <v>44797</v>
      </c>
      <c r="DV30" s="188" t="s">
        <v>2406</v>
      </c>
      <c r="DW30" s="178">
        <v>90000</v>
      </c>
      <c r="DX30" s="182" t="s">
        <v>2397</v>
      </c>
      <c r="DY30" s="182" t="s">
        <v>19</v>
      </c>
      <c r="DZ30" s="182">
        <v>3</v>
      </c>
      <c r="EA30" s="182" t="s">
        <v>2326</v>
      </c>
      <c r="EB30" s="182" t="s">
        <v>2398</v>
      </c>
      <c r="EC30" s="179">
        <v>44797</v>
      </c>
      <c r="ED30" s="189" t="s">
        <v>2407</v>
      </c>
      <c r="EE30" s="186">
        <v>0</v>
      </c>
      <c r="EF30" s="189" t="s">
        <v>2397</v>
      </c>
      <c r="EG30" s="189" t="s">
        <v>19</v>
      </c>
      <c r="EH30" s="189">
        <v>3</v>
      </c>
      <c r="EI30" s="189" t="s">
        <v>2328</v>
      </c>
      <c r="EJ30" s="189" t="s">
        <v>2398</v>
      </c>
      <c r="EK30" s="190">
        <v>44797</v>
      </c>
      <c r="EL30" s="188" t="s">
        <v>2408</v>
      </c>
      <c r="EM30" s="178">
        <v>0</v>
      </c>
      <c r="EN30" s="182" t="s">
        <v>2397</v>
      </c>
      <c r="EO30" s="182" t="s">
        <v>19</v>
      </c>
      <c r="EP30" s="182">
        <v>3</v>
      </c>
      <c r="EQ30" s="182" t="s">
        <v>2328</v>
      </c>
      <c r="ER30" s="182" t="s">
        <v>2398</v>
      </c>
      <c r="ES30" s="179">
        <v>44797</v>
      </c>
      <c r="ET30" s="189" t="s">
        <v>7193</v>
      </c>
      <c r="EU30" s="189">
        <v>324</v>
      </c>
      <c r="EV30" s="189" t="s">
        <v>7158</v>
      </c>
      <c r="EW30" s="189" t="s">
        <v>19</v>
      </c>
      <c r="EX30" s="189">
        <v>3</v>
      </c>
      <c r="EY30" s="189" t="s">
        <v>7160</v>
      </c>
      <c r="EZ30" s="189" t="s">
        <v>7159</v>
      </c>
      <c r="FA30" s="190">
        <v>44953</v>
      </c>
      <c r="FB30" s="188" t="s">
        <v>2278</v>
      </c>
      <c r="FC30" s="182">
        <v>2</v>
      </c>
      <c r="FD30" s="182" t="s">
        <v>14</v>
      </c>
      <c r="FE30" s="182" t="s">
        <v>19</v>
      </c>
      <c r="FF30" s="182">
        <v>3</v>
      </c>
      <c r="FG30" s="182" t="s">
        <v>2277</v>
      </c>
      <c r="FH30" s="182" t="s">
        <v>14</v>
      </c>
      <c r="FI30" s="179">
        <v>44773</v>
      </c>
      <c r="FJ30" s="188" t="s">
        <v>374</v>
      </c>
      <c r="FK30" s="189">
        <v>0</v>
      </c>
      <c r="FL30" s="189">
        <v>0</v>
      </c>
      <c r="FM30" s="189" t="s">
        <v>30</v>
      </c>
      <c r="FN30" s="189">
        <v>2</v>
      </c>
      <c r="FO30" s="189" t="s">
        <v>373</v>
      </c>
      <c r="FP30" s="186">
        <v>0</v>
      </c>
      <c r="FQ30" s="187">
        <v>43511</v>
      </c>
      <c r="FR30" s="188" t="s">
        <v>375</v>
      </c>
      <c r="FS30" s="182">
        <v>0</v>
      </c>
      <c r="FT30" s="182">
        <v>0</v>
      </c>
      <c r="FU30" s="182" t="s">
        <v>30</v>
      </c>
      <c r="FV30" s="182">
        <v>2</v>
      </c>
      <c r="FW30" s="182" t="s">
        <v>373</v>
      </c>
      <c r="FX30" s="182">
        <v>0</v>
      </c>
      <c r="FY30" s="179">
        <v>43511</v>
      </c>
      <c r="FZ30" s="189" t="s">
        <v>3008</v>
      </c>
      <c r="GA30" s="189">
        <v>2</v>
      </c>
      <c r="GB30" s="189" t="s">
        <v>2962</v>
      </c>
      <c r="GC30" s="189" t="s">
        <v>30</v>
      </c>
      <c r="GD30" s="189">
        <v>2</v>
      </c>
      <c r="GE30" s="189" t="s">
        <v>14</v>
      </c>
      <c r="GF30" s="189" t="s">
        <v>14</v>
      </c>
      <c r="GG30" s="190">
        <v>44858</v>
      </c>
      <c r="GH30" s="188" t="s">
        <v>3014</v>
      </c>
      <c r="GI30" s="182">
        <v>2</v>
      </c>
      <c r="GJ30" s="182" t="s">
        <v>2962</v>
      </c>
      <c r="GK30" s="182" t="s">
        <v>30</v>
      </c>
      <c r="GL30" s="182">
        <v>2</v>
      </c>
      <c r="GM30" s="182" t="s">
        <v>14</v>
      </c>
      <c r="GN30" s="182" t="s">
        <v>14</v>
      </c>
      <c r="GO30" s="179">
        <v>44858</v>
      </c>
      <c r="GP30" s="189" t="s">
        <v>3009</v>
      </c>
      <c r="GQ30" s="189">
        <v>2</v>
      </c>
      <c r="GR30" s="189" t="s">
        <v>2962</v>
      </c>
      <c r="GS30" s="189" t="s">
        <v>30</v>
      </c>
      <c r="GT30" s="189">
        <v>2</v>
      </c>
      <c r="GU30" s="189" t="s">
        <v>14</v>
      </c>
      <c r="GV30" s="189" t="s">
        <v>14</v>
      </c>
      <c r="GW30" s="190">
        <v>44858</v>
      </c>
      <c r="GX30" s="188" t="s">
        <v>3015</v>
      </c>
      <c r="GY30" s="182">
        <v>0</v>
      </c>
      <c r="GZ30" s="182" t="s">
        <v>2962</v>
      </c>
      <c r="HA30" s="182" t="s">
        <v>30</v>
      </c>
      <c r="HB30" s="182">
        <v>2</v>
      </c>
      <c r="HC30" s="182" t="s">
        <v>14</v>
      </c>
      <c r="HD30" s="182" t="s">
        <v>14</v>
      </c>
      <c r="HE30" s="179">
        <v>44858</v>
      </c>
      <c r="HF30" s="189" t="s">
        <v>3007</v>
      </c>
      <c r="HG30" s="189">
        <v>0</v>
      </c>
      <c r="HH30" s="189" t="s">
        <v>2962</v>
      </c>
      <c r="HI30" s="189" t="s">
        <v>30</v>
      </c>
      <c r="HJ30" s="189">
        <v>2</v>
      </c>
      <c r="HK30" s="189" t="s">
        <v>14</v>
      </c>
      <c r="HL30" s="189" t="s">
        <v>14</v>
      </c>
      <c r="HM30" s="190">
        <v>44858</v>
      </c>
      <c r="HN30" s="188" t="s">
        <v>3013</v>
      </c>
      <c r="HO30" s="182">
        <v>2</v>
      </c>
      <c r="HP30" s="182" t="s">
        <v>2962</v>
      </c>
      <c r="HQ30" s="182" t="s">
        <v>30</v>
      </c>
      <c r="HR30" s="182">
        <v>2</v>
      </c>
      <c r="HS30" s="182" t="s">
        <v>14</v>
      </c>
      <c r="HT30" s="182" t="s">
        <v>14</v>
      </c>
      <c r="HU30" s="179">
        <v>44858</v>
      </c>
      <c r="HV30" s="189" t="s">
        <v>3010</v>
      </c>
      <c r="HW30" s="189">
        <v>0</v>
      </c>
      <c r="HX30" s="189" t="s">
        <v>2962</v>
      </c>
      <c r="HY30" s="189" t="s">
        <v>30</v>
      </c>
      <c r="HZ30" s="189">
        <v>2</v>
      </c>
      <c r="IA30" s="189" t="s">
        <v>14</v>
      </c>
      <c r="IB30" s="189" t="s">
        <v>14</v>
      </c>
      <c r="IC30" s="190">
        <v>44858</v>
      </c>
      <c r="ID30" s="188" t="s">
        <v>3012</v>
      </c>
      <c r="IE30" s="182">
        <v>1</v>
      </c>
      <c r="IF30" s="182" t="s">
        <v>2962</v>
      </c>
      <c r="IG30" s="182" t="s">
        <v>30</v>
      </c>
      <c r="IH30" s="182">
        <v>2</v>
      </c>
      <c r="II30" s="182" t="s">
        <v>14</v>
      </c>
      <c r="IJ30" s="182" t="s">
        <v>14</v>
      </c>
      <c r="IK30" s="179">
        <v>44858</v>
      </c>
      <c r="IL30" s="189" t="s">
        <v>3011</v>
      </c>
      <c r="IM30" s="189">
        <v>0</v>
      </c>
      <c r="IN30" s="189" t="s">
        <v>2962</v>
      </c>
      <c r="IO30" s="189" t="s">
        <v>30</v>
      </c>
      <c r="IP30" s="189">
        <v>2</v>
      </c>
      <c r="IQ30" s="189" t="s">
        <v>14</v>
      </c>
      <c r="IR30" s="189" t="s">
        <v>14</v>
      </c>
      <c r="IS30" s="190">
        <v>44858</v>
      </c>
    </row>
    <row r="31" spans="1:253" s="284" customFormat="1" ht="12.95" customHeight="1" x14ac:dyDescent="0.2">
      <c r="A31" s="284" t="s">
        <v>1123</v>
      </c>
      <c r="B31" s="284" t="s">
        <v>8973</v>
      </c>
      <c r="C31" s="284" t="s">
        <v>1124</v>
      </c>
      <c r="D31" s="284" t="s">
        <v>367</v>
      </c>
      <c r="E31" s="284" t="s">
        <v>8442</v>
      </c>
      <c r="F31" s="284" t="s">
        <v>7149</v>
      </c>
      <c r="G31" s="177">
        <v>45279000</v>
      </c>
      <c r="H31" s="178" t="s">
        <v>6223</v>
      </c>
      <c r="I31" s="178" t="s">
        <v>2172</v>
      </c>
      <c r="J31" s="178">
        <v>2</v>
      </c>
      <c r="K31" s="178" t="s">
        <v>7148</v>
      </c>
      <c r="L31" s="178" t="s">
        <v>2260</v>
      </c>
      <c r="M31" s="179">
        <v>44953</v>
      </c>
      <c r="N31" s="188" t="s">
        <v>1755</v>
      </c>
      <c r="O31" s="180">
        <v>2381000</v>
      </c>
      <c r="P31" s="180" t="s">
        <v>1752</v>
      </c>
      <c r="Q31" s="180" t="s">
        <v>30</v>
      </c>
      <c r="R31" s="180">
        <v>2</v>
      </c>
      <c r="S31" s="180" t="s">
        <v>1754</v>
      </c>
      <c r="T31" s="180" t="s">
        <v>1753</v>
      </c>
      <c r="U31" s="181">
        <v>44696</v>
      </c>
      <c r="V31" s="188" t="s">
        <v>7153</v>
      </c>
      <c r="W31" s="178">
        <v>45502000</v>
      </c>
      <c r="X31" s="178" t="s">
        <v>7150</v>
      </c>
      <c r="Y31" s="178" t="s">
        <v>2172</v>
      </c>
      <c r="Z31" s="178">
        <v>2</v>
      </c>
      <c r="AA31" s="178" t="s">
        <v>7152</v>
      </c>
      <c r="AB31" s="178" t="s">
        <v>7151</v>
      </c>
      <c r="AC31" s="179">
        <v>44953</v>
      </c>
      <c r="AD31" s="188" t="s">
        <v>7157</v>
      </c>
      <c r="AE31" s="186">
        <v>436000</v>
      </c>
      <c r="AF31" s="186" t="s">
        <v>7154</v>
      </c>
      <c r="AG31" s="186" t="s">
        <v>19</v>
      </c>
      <c r="AH31" s="186">
        <v>3</v>
      </c>
      <c r="AI31" s="186" t="s">
        <v>7156</v>
      </c>
      <c r="AJ31" s="186" t="s">
        <v>7155</v>
      </c>
      <c r="AK31" s="187">
        <v>44953</v>
      </c>
      <c r="AL31" s="188" t="s">
        <v>2421</v>
      </c>
      <c r="AM31" s="178">
        <v>262000</v>
      </c>
      <c r="AN31" s="178" t="s">
        <v>2419</v>
      </c>
      <c r="AO31" s="178" t="s">
        <v>30</v>
      </c>
      <c r="AP31" s="178">
        <v>2</v>
      </c>
      <c r="AQ31" s="178" t="s">
        <v>2420</v>
      </c>
      <c r="AR31" s="178" t="s">
        <v>2410</v>
      </c>
      <c r="AS31" s="179">
        <v>44797</v>
      </c>
      <c r="AT31" s="189" t="s">
        <v>1131</v>
      </c>
      <c r="AU31" s="186" t="s">
        <v>14</v>
      </c>
      <c r="AV31" s="186" t="s">
        <v>14</v>
      </c>
      <c r="AW31" s="186" t="s">
        <v>14</v>
      </c>
      <c r="AX31" s="186" t="s">
        <v>14</v>
      </c>
      <c r="AY31" s="186" t="s">
        <v>1130</v>
      </c>
      <c r="AZ31" s="186" t="s">
        <v>14</v>
      </c>
      <c r="BA31" s="187">
        <v>44005</v>
      </c>
      <c r="BB31" s="188" t="s">
        <v>1129</v>
      </c>
      <c r="BC31" s="178" t="s">
        <v>14</v>
      </c>
      <c r="BD31" s="178" t="s">
        <v>14</v>
      </c>
      <c r="BE31" s="178" t="s">
        <v>14</v>
      </c>
      <c r="BF31" s="178" t="s">
        <v>14</v>
      </c>
      <c r="BG31" s="178" t="s">
        <v>15</v>
      </c>
      <c r="BH31" s="178" t="s">
        <v>14</v>
      </c>
      <c r="BI31" s="179">
        <v>44005</v>
      </c>
      <c r="BJ31" s="189" t="s">
        <v>7161</v>
      </c>
      <c r="BK31" s="189">
        <v>324</v>
      </c>
      <c r="BL31" s="189" t="s">
        <v>7158</v>
      </c>
      <c r="BM31" s="189" t="s">
        <v>19</v>
      </c>
      <c r="BN31" s="189">
        <v>3</v>
      </c>
      <c r="BO31" s="189" t="s">
        <v>7160</v>
      </c>
      <c r="BP31" s="186" t="s">
        <v>7159</v>
      </c>
      <c r="BQ31" s="190">
        <v>44953</v>
      </c>
      <c r="BR31" s="188" t="s">
        <v>1126</v>
      </c>
      <c r="BS31" s="182" t="s">
        <v>14</v>
      </c>
      <c r="BT31" s="182" t="s">
        <v>14</v>
      </c>
      <c r="BU31" s="182" t="s">
        <v>14</v>
      </c>
      <c r="BV31" s="182" t="s">
        <v>14</v>
      </c>
      <c r="BW31" s="182" t="s">
        <v>1125</v>
      </c>
      <c r="BX31" s="182" t="s">
        <v>14</v>
      </c>
      <c r="BY31" s="179">
        <v>44005</v>
      </c>
      <c r="BZ31" s="189" t="s">
        <v>1127</v>
      </c>
      <c r="CA31" s="189" t="s">
        <v>14</v>
      </c>
      <c r="CB31" s="189" t="s">
        <v>14</v>
      </c>
      <c r="CC31" s="189" t="s">
        <v>14</v>
      </c>
      <c r="CD31" s="189" t="s">
        <v>14</v>
      </c>
      <c r="CE31" s="189" t="s">
        <v>1125</v>
      </c>
      <c r="CF31" s="189" t="s">
        <v>14</v>
      </c>
      <c r="CG31" s="190">
        <v>44005</v>
      </c>
      <c r="CH31" s="188" t="s">
        <v>9550</v>
      </c>
      <c r="CI31" s="189" t="e">
        <v>#N/A</v>
      </c>
      <c r="CJ31" s="189" t="e">
        <v>#N/A</v>
      </c>
      <c r="CK31" s="189" t="e">
        <v>#N/A</v>
      </c>
      <c r="CL31" s="189" t="e">
        <v>#N/A</v>
      </c>
      <c r="CM31" s="189" t="e">
        <v>#N/A</v>
      </c>
      <c r="CN31" s="189" t="e">
        <v>#N/A</v>
      </c>
      <c r="CO31" s="191" t="e">
        <v>#N/A</v>
      </c>
      <c r="CP31" s="189" t="s">
        <v>1128</v>
      </c>
      <c r="CQ31" s="182" t="s">
        <v>14</v>
      </c>
      <c r="CR31" s="182" t="s">
        <v>14</v>
      </c>
      <c r="CS31" s="182" t="s">
        <v>14</v>
      </c>
      <c r="CT31" s="182" t="s">
        <v>14</v>
      </c>
      <c r="CU31" s="182" t="s">
        <v>15</v>
      </c>
      <c r="CV31" s="182" t="s">
        <v>14</v>
      </c>
      <c r="CW31" s="179">
        <v>44005</v>
      </c>
      <c r="CX31" s="189" t="s">
        <v>7165</v>
      </c>
      <c r="CY31" s="186">
        <v>352000</v>
      </c>
      <c r="CZ31" s="186" t="s">
        <v>7163</v>
      </c>
      <c r="DA31" s="186" t="s">
        <v>19</v>
      </c>
      <c r="DB31" s="186">
        <v>3</v>
      </c>
      <c r="DC31" s="186" t="s">
        <v>7174</v>
      </c>
      <c r="DD31" s="186" t="s">
        <v>7164</v>
      </c>
      <c r="DE31" s="192">
        <v>44953</v>
      </c>
      <c r="DF31" s="188" t="s">
        <v>7169</v>
      </c>
      <c r="DG31" s="178">
        <v>45066000</v>
      </c>
      <c r="DH31" s="182" t="s">
        <v>7166</v>
      </c>
      <c r="DI31" s="182" t="s">
        <v>19</v>
      </c>
      <c r="DJ31" s="182">
        <v>3</v>
      </c>
      <c r="DK31" s="182" t="s">
        <v>7168</v>
      </c>
      <c r="DL31" s="182" t="s">
        <v>7167</v>
      </c>
      <c r="DM31" s="179">
        <v>44953</v>
      </c>
      <c r="DN31" s="189" t="s">
        <v>7173</v>
      </c>
      <c r="DO31" s="186">
        <v>84000</v>
      </c>
      <c r="DP31" s="189" t="s">
        <v>7170</v>
      </c>
      <c r="DQ31" s="189" t="s">
        <v>19</v>
      </c>
      <c r="DR31" s="189">
        <v>3</v>
      </c>
      <c r="DS31" s="189" t="s">
        <v>7172</v>
      </c>
      <c r="DT31" s="189" t="s">
        <v>7171</v>
      </c>
      <c r="DU31" s="190">
        <v>44953</v>
      </c>
      <c r="DV31" s="188" t="s">
        <v>7175</v>
      </c>
      <c r="DW31" s="178">
        <v>352000</v>
      </c>
      <c r="DX31" s="182" t="s">
        <v>7163</v>
      </c>
      <c r="DY31" s="182" t="s">
        <v>19</v>
      </c>
      <c r="DZ31" s="182">
        <v>3</v>
      </c>
      <c r="EA31" s="182" t="s">
        <v>7174</v>
      </c>
      <c r="EB31" s="182" t="s">
        <v>7164</v>
      </c>
      <c r="EC31" s="179">
        <v>44953</v>
      </c>
      <c r="ED31" s="189" t="s">
        <v>7177</v>
      </c>
      <c r="EE31" s="186">
        <v>0</v>
      </c>
      <c r="EF31" s="189" t="s">
        <v>7163</v>
      </c>
      <c r="EG31" s="189" t="s">
        <v>19</v>
      </c>
      <c r="EH31" s="189">
        <v>3</v>
      </c>
      <c r="EI31" s="189" t="s">
        <v>7176</v>
      </c>
      <c r="EJ31" s="189" t="s">
        <v>7164</v>
      </c>
      <c r="EK31" s="190">
        <v>44953</v>
      </c>
      <c r="EL31" s="188" t="s">
        <v>7179</v>
      </c>
      <c r="EM31" s="178">
        <v>0</v>
      </c>
      <c r="EN31" s="182" t="s">
        <v>7163</v>
      </c>
      <c r="EO31" s="182" t="s">
        <v>19</v>
      </c>
      <c r="EP31" s="182">
        <v>3</v>
      </c>
      <c r="EQ31" s="182" t="s">
        <v>7178</v>
      </c>
      <c r="ER31" s="182" t="s">
        <v>7164</v>
      </c>
      <c r="ES31" s="179">
        <v>44953</v>
      </c>
      <c r="ET31" s="189" t="s">
        <v>7162</v>
      </c>
      <c r="EU31" s="189">
        <v>324</v>
      </c>
      <c r="EV31" s="189" t="s">
        <v>7158</v>
      </c>
      <c r="EW31" s="189" t="s">
        <v>19</v>
      </c>
      <c r="EX31" s="189">
        <v>3</v>
      </c>
      <c r="EY31" s="189" t="s">
        <v>7160</v>
      </c>
      <c r="EZ31" s="189" t="s">
        <v>7159</v>
      </c>
      <c r="FA31" s="190">
        <v>44953</v>
      </c>
      <c r="FB31" s="188" t="s">
        <v>1759</v>
      </c>
      <c r="FC31" s="182">
        <v>3</v>
      </c>
      <c r="FD31" s="182" t="s">
        <v>1756</v>
      </c>
      <c r="FE31" s="182" t="s">
        <v>74</v>
      </c>
      <c r="FF31" s="182">
        <v>1</v>
      </c>
      <c r="FG31" s="182" t="s">
        <v>1758</v>
      </c>
      <c r="FH31" s="182" t="s">
        <v>1757</v>
      </c>
      <c r="FI31" s="179">
        <v>44696</v>
      </c>
      <c r="FJ31" s="188" t="s">
        <v>1132</v>
      </c>
      <c r="FK31" s="189" t="s">
        <v>14</v>
      </c>
      <c r="FL31" s="189" t="s">
        <v>14</v>
      </c>
      <c r="FM31" s="189" t="s">
        <v>14</v>
      </c>
      <c r="FN31" s="189" t="s">
        <v>14</v>
      </c>
      <c r="FO31" s="189" t="s">
        <v>15</v>
      </c>
      <c r="FP31" s="186" t="s">
        <v>14</v>
      </c>
      <c r="FQ31" s="187">
        <v>44005</v>
      </c>
      <c r="FR31" s="188" t="s">
        <v>1133</v>
      </c>
      <c r="FS31" s="182" t="s">
        <v>14</v>
      </c>
      <c r="FT31" s="182" t="s">
        <v>14</v>
      </c>
      <c r="FU31" s="182" t="s">
        <v>14</v>
      </c>
      <c r="FV31" s="182" t="s">
        <v>14</v>
      </c>
      <c r="FW31" s="182" t="s">
        <v>15</v>
      </c>
      <c r="FX31" s="182" t="s">
        <v>14</v>
      </c>
      <c r="FY31" s="179">
        <v>44005</v>
      </c>
      <c r="FZ31" s="189" t="s">
        <v>3017</v>
      </c>
      <c r="GA31" s="189">
        <v>2</v>
      </c>
      <c r="GB31" s="189" t="s">
        <v>2962</v>
      </c>
      <c r="GC31" s="189" t="s">
        <v>30</v>
      </c>
      <c r="GD31" s="189">
        <v>2</v>
      </c>
      <c r="GE31" s="189" t="s">
        <v>14</v>
      </c>
      <c r="GF31" s="189" t="s">
        <v>14</v>
      </c>
      <c r="GG31" s="190">
        <v>44858</v>
      </c>
      <c r="GH31" s="188" t="s">
        <v>3023</v>
      </c>
      <c r="GI31" s="182">
        <v>2</v>
      </c>
      <c r="GJ31" s="182" t="s">
        <v>2962</v>
      </c>
      <c r="GK31" s="182" t="s">
        <v>30</v>
      </c>
      <c r="GL31" s="182">
        <v>2</v>
      </c>
      <c r="GM31" s="182" t="s">
        <v>14</v>
      </c>
      <c r="GN31" s="182" t="s">
        <v>14</v>
      </c>
      <c r="GO31" s="179">
        <v>44858</v>
      </c>
      <c r="GP31" s="189" t="s">
        <v>3018</v>
      </c>
      <c r="GQ31" s="189">
        <v>2</v>
      </c>
      <c r="GR31" s="189" t="s">
        <v>2962</v>
      </c>
      <c r="GS31" s="189" t="s">
        <v>30</v>
      </c>
      <c r="GT31" s="189">
        <v>2</v>
      </c>
      <c r="GU31" s="189" t="s">
        <v>14</v>
      </c>
      <c r="GV31" s="189" t="s">
        <v>14</v>
      </c>
      <c r="GW31" s="190">
        <v>44858</v>
      </c>
      <c r="GX31" s="188" t="s">
        <v>3024</v>
      </c>
      <c r="GY31" s="182">
        <v>0</v>
      </c>
      <c r="GZ31" s="182" t="s">
        <v>2962</v>
      </c>
      <c r="HA31" s="182" t="s">
        <v>30</v>
      </c>
      <c r="HB31" s="182">
        <v>2</v>
      </c>
      <c r="HC31" s="182" t="s">
        <v>14</v>
      </c>
      <c r="HD31" s="182" t="s">
        <v>14</v>
      </c>
      <c r="HE31" s="179">
        <v>44858</v>
      </c>
      <c r="HF31" s="189" t="s">
        <v>3016</v>
      </c>
      <c r="HG31" s="189">
        <v>0</v>
      </c>
      <c r="HH31" s="189" t="s">
        <v>2962</v>
      </c>
      <c r="HI31" s="189" t="s">
        <v>30</v>
      </c>
      <c r="HJ31" s="189">
        <v>2</v>
      </c>
      <c r="HK31" s="189" t="s">
        <v>14</v>
      </c>
      <c r="HL31" s="189" t="s">
        <v>14</v>
      </c>
      <c r="HM31" s="190">
        <v>44858</v>
      </c>
      <c r="HN31" s="188" t="s">
        <v>3022</v>
      </c>
      <c r="HO31" s="182">
        <v>2</v>
      </c>
      <c r="HP31" s="182" t="s">
        <v>2962</v>
      </c>
      <c r="HQ31" s="182" t="s">
        <v>30</v>
      </c>
      <c r="HR31" s="182">
        <v>2</v>
      </c>
      <c r="HS31" s="182" t="s">
        <v>14</v>
      </c>
      <c r="HT31" s="182" t="s">
        <v>14</v>
      </c>
      <c r="HU31" s="179">
        <v>44858</v>
      </c>
      <c r="HV31" s="189" t="s">
        <v>3019</v>
      </c>
      <c r="HW31" s="189">
        <v>0</v>
      </c>
      <c r="HX31" s="189" t="s">
        <v>2962</v>
      </c>
      <c r="HY31" s="189" t="s">
        <v>30</v>
      </c>
      <c r="HZ31" s="189">
        <v>2</v>
      </c>
      <c r="IA31" s="189" t="s">
        <v>14</v>
      </c>
      <c r="IB31" s="189" t="s">
        <v>14</v>
      </c>
      <c r="IC31" s="190">
        <v>44858</v>
      </c>
      <c r="ID31" s="188" t="s">
        <v>3021</v>
      </c>
      <c r="IE31" s="182">
        <v>1</v>
      </c>
      <c r="IF31" s="182" t="s">
        <v>2962</v>
      </c>
      <c r="IG31" s="182" t="s">
        <v>30</v>
      </c>
      <c r="IH31" s="182">
        <v>2</v>
      </c>
      <c r="II31" s="182" t="s">
        <v>14</v>
      </c>
      <c r="IJ31" s="182" t="s">
        <v>14</v>
      </c>
      <c r="IK31" s="179">
        <v>44858</v>
      </c>
      <c r="IL31" s="189" t="s">
        <v>3020</v>
      </c>
      <c r="IM31" s="189">
        <v>0</v>
      </c>
      <c r="IN31" s="189" t="s">
        <v>2962</v>
      </c>
      <c r="IO31" s="189" t="s">
        <v>30</v>
      </c>
      <c r="IP31" s="189">
        <v>2</v>
      </c>
      <c r="IQ31" s="189" t="s">
        <v>14</v>
      </c>
      <c r="IR31" s="189" t="s">
        <v>14</v>
      </c>
      <c r="IS31" s="190">
        <v>44858</v>
      </c>
    </row>
    <row r="32" spans="1:253" s="284" customFormat="1" ht="12.95" customHeight="1" x14ac:dyDescent="0.2">
      <c r="A32" s="284" t="s">
        <v>3525</v>
      </c>
      <c r="B32" s="284" t="s">
        <v>8973</v>
      </c>
      <c r="C32" s="284" t="s">
        <v>3526</v>
      </c>
      <c r="D32" s="284" t="s">
        <v>3527</v>
      </c>
      <c r="E32" s="284" t="s">
        <v>8443</v>
      </c>
      <c r="F32" s="284" t="s">
        <v>5440</v>
      </c>
      <c r="G32" s="177">
        <v>17643000</v>
      </c>
      <c r="H32" s="178" t="s">
        <v>5398</v>
      </c>
      <c r="I32" s="178" t="s">
        <v>30</v>
      </c>
      <c r="J32" s="178">
        <v>2</v>
      </c>
      <c r="K32" s="178" t="s">
        <v>5439</v>
      </c>
      <c r="L32" s="178" t="s">
        <v>5438</v>
      </c>
      <c r="M32" s="179">
        <v>44918</v>
      </c>
      <c r="N32" s="188" t="s">
        <v>5443</v>
      </c>
      <c r="O32" s="180">
        <v>248360</v>
      </c>
      <c r="P32" s="180" t="s">
        <v>5441</v>
      </c>
      <c r="Q32" s="180" t="s">
        <v>74</v>
      </c>
      <c r="R32" s="180">
        <v>1</v>
      </c>
      <c r="S32" s="180" t="s">
        <v>5442</v>
      </c>
      <c r="T32" s="180" t="s">
        <v>5438</v>
      </c>
      <c r="U32" s="181">
        <v>44918</v>
      </c>
      <c r="V32" s="188" t="s">
        <v>5445</v>
      </c>
      <c r="W32" s="178">
        <v>17643000</v>
      </c>
      <c r="X32" s="178" t="s">
        <v>5398</v>
      </c>
      <c r="Y32" s="178" t="s">
        <v>2172</v>
      </c>
      <c r="Z32" s="178">
        <v>2</v>
      </c>
      <c r="AA32" s="178" t="s">
        <v>5444</v>
      </c>
      <c r="AB32" s="178" t="s">
        <v>5438</v>
      </c>
      <c r="AC32" s="179">
        <v>44918</v>
      </c>
      <c r="AD32" s="188" t="s">
        <v>5449</v>
      </c>
      <c r="AE32" s="186">
        <v>8304000</v>
      </c>
      <c r="AF32" s="186" t="s">
        <v>5446</v>
      </c>
      <c r="AG32" s="186" t="s">
        <v>2172</v>
      </c>
      <c r="AH32" s="186">
        <v>2</v>
      </c>
      <c r="AI32" s="186" t="s">
        <v>5448</v>
      </c>
      <c r="AJ32" s="186" t="s">
        <v>5447</v>
      </c>
      <c r="AK32" s="187">
        <v>44918</v>
      </c>
      <c r="AL32" s="188" t="s">
        <v>5453</v>
      </c>
      <c r="AM32" s="178">
        <v>803000</v>
      </c>
      <c r="AN32" s="178" t="s">
        <v>5450</v>
      </c>
      <c r="AO32" s="178" t="s">
        <v>2172</v>
      </c>
      <c r="AP32" s="178">
        <v>2</v>
      </c>
      <c r="AQ32" s="178" t="s">
        <v>5452</v>
      </c>
      <c r="AR32" s="178" t="s">
        <v>5451</v>
      </c>
      <c r="AS32" s="179">
        <v>44918</v>
      </c>
      <c r="AT32" s="189" t="s">
        <v>5454</v>
      </c>
      <c r="AU32" s="186" t="s">
        <v>14</v>
      </c>
      <c r="AV32" s="186" t="s">
        <v>14</v>
      </c>
      <c r="AW32" s="186" t="s">
        <v>14</v>
      </c>
      <c r="AX32" s="186" t="s">
        <v>14</v>
      </c>
      <c r="AY32" s="186" t="s">
        <v>15</v>
      </c>
      <c r="AZ32" s="186" t="s">
        <v>14</v>
      </c>
      <c r="BA32" s="187">
        <v>44918</v>
      </c>
      <c r="BB32" s="188" t="s">
        <v>5471</v>
      </c>
      <c r="BC32" s="178" t="s">
        <v>14</v>
      </c>
      <c r="BD32" s="178" t="s">
        <v>14</v>
      </c>
      <c r="BE32" s="178" t="s">
        <v>14</v>
      </c>
      <c r="BF32" s="178" t="s">
        <v>14</v>
      </c>
      <c r="BG32" s="178" t="s">
        <v>15</v>
      </c>
      <c r="BH32" s="178" t="s">
        <v>14</v>
      </c>
      <c r="BI32" s="179">
        <v>44918</v>
      </c>
      <c r="BJ32" s="189" t="s">
        <v>5456</v>
      </c>
      <c r="BK32" s="189">
        <v>9</v>
      </c>
      <c r="BL32" s="189" t="s">
        <v>5455</v>
      </c>
      <c r="BM32" s="189" t="s">
        <v>2172</v>
      </c>
      <c r="BN32" s="189">
        <v>2</v>
      </c>
      <c r="BO32" s="189" t="s">
        <v>5416</v>
      </c>
      <c r="BP32" s="186" t="s">
        <v>1518</v>
      </c>
      <c r="BQ32" s="190">
        <v>44918</v>
      </c>
      <c r="BR32" s="188" t="s">
        <v>5472</v>
      </c>
      <c r="BS32" s="182" t="s">
        <v>14</v>
      </c>
      <c r="BT32" s="182" t="s">
        <v>14</v>
      </c>
      <c r="BU32" s="182" t="s">
        <v>14</v>
      </c>
      <c r="BV32" s="182" t="s">
        <v>14</v>
      </c>
      <c r="BW32" s="182" t="s">
        <v>15</v>
      </c>
      <c r="BX32" s="182" t="s">
        <v>14</v>
      </c>
      <c r="BY32" s="179">
        <v>44918</v>
      </c>
      <c r="BZ32" s="189" t="s">
        <v>5473</v>
      </c>
      <c r="CA32" s="189" t="s">
        <v>14</v>
      </c>
      <c r="CB32" s="189" t="s">
        <v>14</v>
      </c>
      <c r="CC32" s="189" t="s">
        <v>14</v>
      </c>
      <c r="CD32" s="189" t="s">
        <v>14</v>
      </c>
      <c r="CE32" s="189" t="s">
        <v>15</v>
      </c>
      <c r="CF32" s="189" t="s">
        <v>14</v>
      </c>
      <c r="CG32" s="190">
        <v>44918</v>
      </c>
      <c r="CH32" s="188" t="s">
        <v>9551</v>
      </c>
      <c r="CI32" s="189" t="e">
        <v>#N/A</v>
      </c>
      <c r="CJ32" s="189" t="e">
        <v>#N/A</v>
      </c>
      <c r="CK32" s="189" t="e">
        <v>#N/A</v>
      </c>
      <c r="CL32" s="189" t="e">
        <v>#N/A</v>
      </c>
      <c r="CM32" s="189" t="e">
        <v>#N/A</v>
      </c>
      <c r="CN32" s="189" t="e">
        <v>#N/A</v>
      </c>
      <c r="CO32" s="191" t="e">
        <v>#N/A</v>
      </c>
      <c r="CP32" s="189" t="s">
        <v>5474</v>
      </c>
      <c r="CQ32" s="182" t="s">
        <v>14</v>
      </c>
      <c r="CR32" s="182" t="s">
        <v>14</v>
      </c>
      <c r="CS32" s="182" t="s">
        <v>14</v>
      </c>
      <c r="CT32" s="182" t="s">
        <v>14</v>
      </c>
      <c r="CU32" s="182" t="s">
        <v>15</v>
      </c>
      <c r="CV32" s="182" t="s">
        <v>14</v>
      </c>
      <c r="CW32" s="179">
        <v>44918</v>
      </c>
      <c r="CX32" s="189" t="s">
        <v>5459</v>
      </c>
      <c r="CY32" s="186">
        <v>873000</v>
      </c>
      <c r="CZ32" s="186" t="s">
        <v>2513</v>
      </c>
      <c r="DA32" s="186" t="s">
        <v>2172</v>
      </c>
      <c r="DB32" s="186">
        <v>2</v>
      </c>
      <c r="DC32" s="186" t="s">
        <v>5462</v>
      </c>
      <c r="DD32" s="186" t="s">
        <v>5451</v>
      </c>
      <c r="DE32" s="192">
        <v>44918</v>
      </c>
      <c r="DF32" s="188" t="s">
        <v>5463</v>
      </c>
      <c r="DG32" s="178">
        <v>9339000</v>
      </c>
      <c r="DH32" s="182" t="s">
        <v>5460</v>
      </c>
      <c r="DI32" s="182" t="s">
        <v>2172</v>
      </c>
      <c r="DJ32" s="182">
        <v>2</v>
      </c>
      <c r="DK32" s="182" t="s">
        <v>5462</v>
      </c>
      <c r="DL32" s="182" t="s">
        <v>5461</v>
      </c>
      <c r="DM32" s="179">
        <v>44918</v>
      </c>
      <c r="DN32" s="189" t="s">
        <v>5464</v>
      </c>
      <c r="DO32" s="186">
        <v>7431000</v>
      </c>
      <c r="DP32" s="189" t="s">
        <v>5460</v>
      </c>
      <c r="DQ32" s="189" t="s">
        <v>2172</v>
      </c>
      <c r="DR32" s="189">
        <v>2</v>
      </c>
      <c r="DS32" s="189" t="s">
        <v>5462</v>
      </c>
      <c r="DT32" s="189" t="s">
        <v>5461</v>
      </c>
      <c r="DU32" s="190">
        <v>44918</v>
      </c>
      <c r="DV32" s="188" t="s">
        <v>5465</v>
      </c>
      <c r="DW32" s="178">
        <v>873000</v>
      </c>
      <c r="DX32" s="182" t="s">
        <v>2513</v>
      </c>
      <c r="DY32" s="182" t="s">
        <v>2172</v>
      </c>
      <c r="DZ32" s="182">
        <v>2</v>
      </c>
      <c r="EA32" s="182" t="s">
        <v>5462</v>
      </c>
      <c r="EB32" s="182" t="s">
        <v>5451</v>
      </c>
      <c r="EC32" s="179">
        <v>44918</v>
      </c>
      <c r="ED32" s="189" t="s">
        <v>5466</v>
      </c>
      <c r="EE32" s="186">
        <v>0</v>
      </c>
      <c r="EF32" s="189" t="s">
        <v>14</v>
      </c>
      <c r="EG32" s="189" t="s">
        <v>14</v>
      </c>
      <c r="EH32" s="189" t="s">
        <v>14</v>
      </c>
      <c r="EI32" s="189" t="s">
        <v>15</v>
      </c>
      <c r="EJ32" s="189" t="s">
        <v>14</v>
      </c>
      <c r="EK32" s="190">
        <v>44918</v>
      </c>
      <c r="EL32" s="188" t="s">
        <v>5467</v>
      </c>
      <c r="EM32" s="178">
        <v>0</v>
      </c>
      <c r="EN32" s="182" t="s">
        <v>14</v>
      </c>
      <c r="EO32" s="182" t="s">
        <v>14</v>
      </c>
      <c r="EP32" s="182" t="s">
        <v>14</v>
      </c>
      <c r="EQ32" s="182" t="s">
        <v>15</v>
      </c>
      <c r="ER32" s="182" t="s">
        <v>14</v>
      </c>
      <c r="ES32" s="179">
        <v>44918</v>
      </c>
      <c r="ET32" s="189" t="s">
        <v>5458</v>
      </c>
      <c r="EU32" s="189">
        <v>9</v>
      </c>
      <c r="EV32" s="189" t="s">
        <v>5455</v>
      </c>
      <c r="EW32" s="189" t="s">
        <v>74</v>
      </c>
      <c r="EX32" s="189">
        <v>1</v>
      </c>
      <c r="EY32" s="189" t="s">
        <v>5457</v>
      </c>
      <c r="EZ32" s="189" t="s">
        <v>1518</v>
      </c>
      <c r="FA32" s="190">
        <v>44918</v>
      </c>
      <c r="FB32" s="188" t="s">
        <v>5468</v>
      </c>
      <c r="FC32" s="182">
        <v>3</v>
      </c>
      <c r="FD32" s="182" t="s">
        <v>5426</v>
      </c>
      <c r="FE32" s="182" t="s">
        <v>74</v>
      </c>
      <c r="FF32" s="182">
        <v>1</v>
      </c>
      <c r="FG32" s="182" t="s">
        <v>5430</v>
      </c>
      <c r="FH32" s="182" t="s">
        <v>5451</v>
      </c>
      <c r="FI32" s="179">
        <v>44918</v>
      </c>
      <c r="FJ32" s="188" t="s">
        <v>5469</v>
      </c>
      <c r="FK32" s="189" t="s">
        <v>14</v>
      </c>
      <c r="FL32" s="189" t="s">
        <v>14</v>
      </c>
      <c r="FM32" s="189" t="s">
        <v>14</v>
      </c>
      <c r="FN32" s="189" t="s">
        <v>14</v>
      </c>
      <c r="FO32" s="189" t="s">
        <v>15</v>
      </c>
      <c r="FP32" s="186" t="s">
        <v>14</v>
      </c>
      <c r="FQ32" s="187">
        <v>44918</v>
      </c>
      <c r="FR32" s="188" t="s">
        <v>5470</v>
      </c>
      <c r="FS32" s="182" t="s">
        <v>14</v>
      </c>
      <c r="FT32" s="182" t="s">
        <v>14</v>
      </c>
      <c r="FU32" s="182" t="s">
        <v>14</v>
      </c>
      <c r="FV32" s="182" t="s">
        <v>14</v>
      </c>
      <c r="FW32" s="182" t="s">
        <v>15</v>
      </c>
      <c r="FX32" s="182" t="s">
        <v>14</v>
      </c>
      <c r="FY32" s="179">
        <v>44918</v>
      </c>
      <c r="FZ32" s="189" t="s">
        <v>3529</v>
      </c>
      <c r="GA32" s="189">
        <v>0</v>
      </c>
      <c r="GB32" s="189" t="s">
        <v>2962</v>
      </c>
      <c r="GC32" s="189" t="s">
        <v>30</v>
      </c>
      <c r="GD32" s="189">
        <v>2</v>
      </c>
      <c r="GE32" s="189" t="s">
        <v>14</v>
      </c>
      <c r="GF32" s="189" t="s">
        <v>14</v>
      </c>
      <c r="GG32" s="190">
        <v>44863</v>
      </c>
      <c r="GH32" s="188" t="s">
        <v>3535</v>
      </c>
      <c r="GI32" s="182">
        <v>0</v>
      </c>
      <c r="GJ32" s="182" t="s">
        <v>2962</v>
      </c>
      <c r="GK32" s="182" t="s">
        <v>30</v>
      </c>
      <c r="GL32" s="182">
        <v>2</v>
      </c>
      <c r="GM32" s="182" t="s">
        <v>14</v>
      </c>
      <c r="GN32" s="182" t="s">
        <v>14</v>
      </c>
      <c r="GO32" s="179">
        <v>44863</v>
      </c>
      <c r="GP32" s="189" t="s">
        <v>3530</v>
      </c>
      <c r="GQ32" s="189">
        <v>0</v>
      </c>
      <c r="GR32" s="189" t="s">
        <v>2962</v>
      </c>
      <c r="GS32" s="189" t="s">
        <v>30</v>
      </c>
      <c r="GT32" s="189">
        <v>2</v>
      </c>
      <c r="GU32" s="189" t="s">
        <v>14</v>
      </c>
      <c r="GV32" s="189" t="s">
        <v>14</v>
      </c>
      <c r="GW32" s="190">
        <v>44863</v>
      </c>
      <c r="GX32" s="188" t="s">
        <v>3536</v>
      </c>
      <c r="GY32" s="182">
        <v>0</v>
      </c>
      <c r="GZ32" s="182" t="s">
        <v>2962</v>
      </c>
      <c r="HA32" s="182" t="s">
        <v>30</v>
      </c>
      <c r="HB32" s="182">
        <v>2</v>
      </c>
      <c r="HC32" s="182" t="s">
        <v>14</v>
      </c>
      <c r="HD32" s="182" t="s">
        <v>14</v>
      </c>
      <c r="HE32" s="179">
        <v>44863</v>
      </c>
      <c r="HF32" s="189" t="s">
        <v>3528</v>
      </c>
      <c r="HG32" s="189">
        <v>0</v>
      </c>
      <c r="HH32" s="189" t="s">
        <v>2962</v>
      </c>
      <c r="HI32" s="189" t="s">
        <v>30</v>
      </c>
      <c r="HJ32" s="189">
        <v>2</v>
      </c>
      <c r="HK32" s="189" t="s">
        <v>14</v>
      </c>
      <c r="HL32" s="189" t="s">
        <v>14</v>
      </c>
      <c r="HM32" s="190">
        <v>44863</v>
      </c>
      <c r="HN32" s="188" t="s">
        <v>3534</v>
      </c>
      <c r="HO32" s="182">
        <v>1</v>
      </c>
      <c r="HP32" s="182" t="s">
        <v>2962</v>
      </c>
      <c r="HQ32" s="182" t="s">
        <v>30</v>
      </c>
      <c r="HR32" s="182">
        <v>2</v>
      </c>
      <c r="HS32" s="182" t="s">
        <v>14</v>
      </c>
      <c r="HT32" s="182" t="s">
        <v>14</v>
      </c>
      <c r="HU32" s="179">
        <v>44863</v>
      </c>
      <c r="HV32" s="189" t="s">
        <v>3531</v>
      </c>
      <c r="HW32" s="189">
        <v>1</v>
      </c>
      <c r="HX32" s="189" t="s">
        <v>2962</v>
      </c>
      <c r="HY32" s="189" t="s">
        <v>30</v>
      </c>
      <c r="HZ32" s="189">
        <v>2</v>
      </c>
      <c r="IA32" s="189" t="s">
        <v>14</v>
      </c>
      <c r="IB32" s="189" t="s">
        <v>14</v>
      </c>
      <c r="IC32" s="190">
        <v>44863</v>
      </c>
      <c r="ID32" s="188" t="s">
        <v>3533</v>
      </c>
      <c r="IE32" s="182">
        <v>1</v>
      </c>
      <c r="IF32" s="182" t="s">
        <v>2962</v>
      </c>
      <c r="IG32" s="182" t="s">
        <v>30</v>
      </c>
      <c r="IH32" s="182">
        <v>2</v>
      </c>
      <c r="II32" s="182" t="s">
        <v>14</v>
      </c>
      <c r="IJ32" s="182" t="s">
        <v>14</v>
      </c>
      <c r="IK32" s="179">
        <v>44863</v>
      </c>
      <c r="IL32" s="189" t="s">
        <v>3532</v>
      </c>
      <c r="IM32" s="189">
        <v>3</v>
      </c>
      <c r="IN32" s="189" t="s">
        <v>2962</v>
      </c>
      <c r="IO32" s="189" t="s">
        <v>30</v>
      </c>
      <c r="IP32" s="189">
        <v>2</v>
      </c>
      <c r="IQ32" s="189" t="s">
        <v>14</v>
      </c>
      <c r="IR32" s="189" t="s">
        <v>14</v>
      </c>
      <c r="IS32" s="190">
        <v>44863</v>
      </c>
    </row>
    <row r="33" spans="1:253" s="284" customFormat="1" ht="12.95" customHeight="1" x14ac:dyDescent="0.2">
      <c r="A33" s="284" t="s">
        <v>170</v>
      </c>
      <c r="B33" s="284" t="s">
        <v>8973</v>
      </c>
      <c r="C33" s="284" t="s">
        <v>171</v>
      </c>
      <c r="D33" s="284" t="s">
        <v>172</v>
      </c>
      <c r="E33" s="284" t="s">
        <v>8444</v>
      </c>
      <c r="F33" s="284" t="s">
        <v>7270</v>
      </c>
      <c r="G33" s="177">
        <v>111946000</v>
      </c>
      <c r="H33" s="178" t="s">
        <v>6223</v>
      </c>
      <c r="I33" s="178" t="s">
        <v>2172</v>
      </c>
      <c r="J33" s="178">
        <v>2</v>
      </c>
      <c r="K33" s="178" t="s">
        <v>7269</v>
      </c>
      <c r="L33" s="178" t="s">
        <v>7268</v>
      </c>
      <c r="M33" s="179">
        <v>44953</v>
      </c>
      <c r="N33" s="188" t="s">
        <v>2282</v>
      </c>
      <c r="O33" s="180">
        <v>91071.77</v>
      </c>
      <c r="P33" s="180" t="s">
        <v>2279</v>
      </c>
      <c r="Q33" s="180" t="s">
        <v>30</v>
      </c>
      <c r="R33" s="180">
        <v>2</v>
      </c>
      <c r="S33" s="180" t="s">
        <v>2281</v>
      </c>
      <c r="T33" s="180" t="s">
        <v>2280</v>
      </c>
      <c r="U33" s="181">
        <v>44773</v>
      </c>
      <c r="V33" s="188" t="s">
        <v>7274</v>
      </c>
      <c r="W33" s="178">
        <v>14134000</v>
      </c>
      <c r="X33" s="178" t="s">
        <v>7271</v>
      </c>
      <c r="Y33" s="178" t="s">
        <v>2172</v>
      </c>
      <c r="Z33" s="178">
        <v>2</v>
      </c>
      <c r="AA33" s="178" t="s">
        <v>7273</v>
      </c>
      <c r="AB33" s="178" t="s">
        <v>7272</v>
      </c>
      <c r="AC33" s="179">
        <v>44953</v>
      </c>
      <c r="AD33" s="188" t="s">
        <v>7278</v>
      </c>
      <c r="AE33" s="186">
        <v>145000</v>
      </c>
      <c r="AF33" s="186" t="s">
        <v>7275</v>
      </c>
      <c r="AG33" s="186" t="s">
        <v>2172</v>
      </c>
      <c r="AH33" s="186">
        <v>2</v>
      </c>
      <c r="AI33" s="186" t="s">
        <v>7277</v>
      </c>
      <c r="AJ33" s="186" t="s">
        <v>7276</v>
      </c>
      <c r="AK33" s="187">
        <v>44953</v>
      </c>
      <c r="AL33" s="188" t="s">
        <v>7279</v>
      </c>
      <c r="AM33" s="178">
        <v>145000</v>
      </c>
      <c r="AN33" s="178" t="s">
        <v>7275</v>
      </c>
      <c r="AO33" s="178" t="s">
        <v>2172</v>
      </c>
      <c r="AP33" s="178">
        <v>2</v>
      </c>
      <c r="AQ33" s="178" t="s">
        <v>7277</v>
      </c>
      <c r="AR33" s="178" t="s">
        <v>7276</v>
      </c>
      <c r="AS33" s="179">
        <v>44953</v>
      </c>
      <c r="AT33" s="189" t="s">
        <v>1053</v>
      </c>
      <c r="AU33" s="186" t="s">
        <v>14</v>
      </c>
      <c r="AV33" s="186" t="s">
        <v>14</v>
      </c>
      <c r="AW33" s="186" t="s">
        <v>14</v>
      </c>
      <c r="AX33" s="186" t="s">
        <v>14</v>
      </c>
      <c r="AY33" s="186" t="s">
        <v>128</v>
      </c>
      <c r="AZ33" s="186" t="s">
        <v>14</v>
      </c>
      <c r="BA33" s="187">
        <v>43950</v>
      </c>
      <c r="BB33" s="188" t="s">
        <v>1052</v>
      </c>
      <c r="BC33" s="178" t="s">
        <v>14</v>
      </c>
      <c r="BD33" s="178" t="s">
        <v>14</v>
      </c>
      <c r="BE33" s="178" t="s">
        <v>14</v>
      </c>
      <c r="BF33" s="178" t="s">
        <v>14</v>
      </c>
      <c r="BG33" s="178" t="s">
        <v>128</v>
      </c>
      <c r="BH33" s="178" t="s">
        <v>14</v>
      </c>
      <c r="BI33" s="179">
        <v>43950</v>
      </c>
      <c r="BJ33" s="189" t="s">
        <v>7281</v>
      </c>
      <c r="BK33" s="189">
        <v>0</v>
      </c>
      <c r="BL33" s="189" t="s">
        <v>7190</v>
      </c>
      <c r="BM33" s="189" t="s">
        <v>19</v>
      </c>
      <c r="BN33" s="189">
        <v>3</v>
      </c>
      <c r="BO33" s="189" t="s">
        <v>7280</v>
      </c>
      <c r="BP33" s="186" t="s">
        <v>1199</v>
      </c>
      <c r="BQ33" s="190">
        <v>44953</v>
      </c>
      <c r="BR33" s="188" t="s">
        <v>1049</v>
      </c>
      <c r="BS33" s="182" t="s">
        <v>14</v>
      </c>
      <c r="BT33" s="182" t="s">
        <v>14</v>
      </c>
      <c r="BU33" s="182" t="s">
        <v>14</v>
      </c>
      <c r="BV33" s="182" t="s">
        <v>14</v>
      </c>
      <c r="BW33" s="182" t="s">
        <v>128</v>
      </c>
      <c r="BX33" s="182" t="s">
        <v>14</v>
      </c>
      <c r="BY33" s="179">
        <v>43950</v>
      </c>
      <c r="BZ33" s="189" t="s">
        <v>1050</v>
      </c>
      <c r="CA33" s="189" t="s">
        <v>14</v>
      </c>
      <c r="CB33" s="189" t="s">
        <v>14</v>
      </c>
      <c r="CC33" s="189" t="s">
        <v>14</v>
      </c>
      <c r="CD33" s="189" t="s">
        <v>14</v>
      </c>
      <c r="CE33" s="189" t="s">
        <v>128</v>
      </c>
      <c r="CF33" s="189" t="s">
        <v>14</v>
      </c>
      <c r="CG33" s="190">
        <v>43950</v>
      </c>
      <c r="CH33" s="188" t="s">
        <v>9552</v>
      </c>
      <c r="CI33" s="189" t="e">
        <v>#N/A</v>
      </c>
      <c r="CJ33" s="189" t="e">
        <v>#N/A</v>
      </c>
      <c r="CK33" s="189" t="e">
        <v>#N/A</v>
      </c>
      <c r="CL33" s="189" t="e">
        <v>#N/A</v>
      </c>
      <c r="CM33" s="189" t="e">
        <v>#N/A</v>
      </c>
      <c r="CN33" s="189" t="e">
        <v>#N/A</v>
      </c>
      <c r="CO33" s="191" t="e">
        <v>#N/A</v>
      </c>
      <c r="CP33" s="189" t="s">
        <v>1051</v>
      </c>
      <c r="CQ33" s="182" t="s">
        <v>14</v>
      </c>
      <c r="CR33" s="182" t="s">
        <v>14</v>
      </c>
      <c r="CS33" s="182" t="s">
        <v>14</v>
      </c>
      <c r="CT33" s="182" t="s">
        <v>14</v>
      </c>
      <c r="CU33" s="182" t="s">
        <v>128</v>
      </c>
      <c r="CV33" s="182" t="s">
        <v>14</v>
      </c>
      <c r="CW33" s="179">
        <v>43950</v>
      </c>
      <c r="CX33" s="189" t="s">
        <v>7284</v>
      </c>
      <c r="CY33" s="186">
        <v>145000</v>
      </c>
      <c r="CZ33" s="186" t="s">
        <v>7275</v>
      </c>
      <c r="DA33" s="186" t="s">
        <v>2172</v>
      </c>
      <c r="DB33" s="186">
        <v>2</v>
      </c>
      <c r="DC33" s="186" t="s">
        <v>2326</v>
      </c>
      <c r="DD33" s="186" t="s">
        <v>7276</v>
      </c>
      <c r="DE33" s="192">
        <v>44953</v>
      </c>
      <c r="DF33" s="188" t="s">
        <v>7285</v>
      </c>
      <c r="DG33" s="178">
        <v>13989000</v>
      </c>
      <c r="DH33" s="182" t="s">
        <v>7271</v>
      </c>
      <c r="DI33" s="182" t="s">
        <v>2172</v>
      </c>
      <c r="DJ33" s="182">
        <v>2</v>
      </c>
      <c r="DK33" s="182" t="s">
        <v>2401</v>
      </c>
      <c r="DL33" s="182" t="s">
        <v>7272</v>
      </c>
      <c r="DM33" s="179">
        <v>44953</v>
      </c>
      <c r="DN33" s="189" t="s">
        <v>7286</v>
      </c>
      <c r="DO33" s="186">
        <v>0</v>
      </c>
      <c r="DP33" s="189" t="s">
        <v>7275</v>
      </c>
      <c r="DQ33" s="189" t="s">
        <v>2172</v>
      </c>
      <c r="DR33" s="189">
        <v>2</v>
      </c>
      <c r="DS33" s="189" t="s">
        <v>2324</v>
      </c>
      <c r="DT33" s="189" t="s">
        <v>7276</v>
      </c>
      <c r="DU33" s="190">
        <v>44953</v>
      </c>
      <c r="DV33" s="188" t="s">
        <v>7287</v>
      </c>
      <c r="DW33" s="178">
        <v>145000</v>
      </c>
      <c r="DX33" s="182" t="s">
        <v>7275</v>
      </c>
      <c r="DY33" s="182" t="s">
        <v>2172</v>
      </c>
      <c r="DZ33" s="182">
        <v>2</v>
      </c>
      <c r="EA33" s="182" t="s">
        <v>2326</v>
      </c>
      <c r="EB33" s="182" t="s">
        <v>7276</v>
      </c>
      <c r="EC33" s="179">
        <v>44953</v>
      </c>
      <c r="ED33" s="189" t="s">
        <v>7288</v>
      </c>
      <c r="EE33" s="186">
        <v>0</v>
      </c>
      <c r="EF33" s="189" t="s">
        <v>7275</v>
      </c>
      <c r="EG33" s="189" t="s">
        <v>2172</v>
      </c>
      <c r="EH33" s="189">
        <v>2</v>
      </c>
      <c r="EI33" s="189" t="s">
        <v>2328</v>
      </c>
      <c r="EJ33" s="189" t="s">
        <v>7276</v>
      </c>
      <c r="EK33" s="190">
        <v>44953</v>
      </c>
      <c r="EL33" s="188" t="s">
        <v>7289</v>
      </c>
      <c r="EM33" s="178">
        <v>0</v>
      </c>
      <c r="EN33" s="182" t="s">
        <v>7275</v>
      </c>
      <c r="EO33" s="182" t="s">
        <v>2172</v>
      </c>
      <c r="EP33" s="182">
        <v>2</v>
      </c>
      <c r="EQ33" s="182" t="s">
        <v>2328</v>
      </c>
      <c r="ER33" s="182" t="s">
        <v>7276</v>
      </c>
      <c r="ES33" s="179">
        <v>44953</v>
      </c>
      <c r="ET33" s="189" t="s">
        <v>7283</v>
      </c>
      <c r="EU33" s="189">
        <v>98</v>
      </c>
      <c r="EV33" s="189" t="s">
        <v>7190</v>
      </c>
      <c r="EW33" s="189" t="s">
        <v>19</v>
      </c>
      <c r="EX33" s="189">
        <v>3</v>
      </c>
      <c r="EY33" s="189" t="s">
        <v>7282</v>
      </c>
      <c r="EZ33" s="189" t="s">
        <v>1199</v>
      </c>
      <c r="FA33" s="190">
        <v>44953</v>
      </c>
      <c r="FB33" s="188" t="s">
        <v>2284</v>
      </c>
      <c r="FC33" s="182">
        <v>2</v>
      </c>
      <c r="FD33" s="182" t="s">
        <v>14</v>
      </c>
      <c r="FE33" s="182" t="s">
        <v>19</v>
      </c>
      <c r="FF33" s="182">
        <v>3</v>
      </c>
      <c r="FG33" s="182" t="s">
        <v>2283</v>
      </c>
      <c r="FH33" s="182" t="s">
        <v>14</v>
      </c>
      <c r="FI33" s="179">
        <v>44773</v>
      </c>
      <c r="FJ33" s="188" t="s">
        <v>173</v>
      </c>
      <c r="FK33" s="189" t="s">
        <v>14</v>
      </c>
      <c r="FL33" s="189">
        <v>0</v>
      </c>
      <c r="FM33" s="189" t="s">
        <v>14</v>
      </c>
      <c r="FN33" s="189" t="s">
        <v>14</v>
      </c>
      <c r="FO33" s="189">
        <v>0</v>
      </c>
      <c r="FP33" s="186">
        <v>0</v>
      </c>
      <c r="FQ33" s="187">
        <v>43507</v>
      </c>
      <c r="FR33" s="188" t="s">
        <v>174</v>
      </c>
      <c r="FS33" s="182" t="s">
        <v>14</v>
      </c>
      <c r="FT33" s="182">
        <v>0</v>
      </c>
      <c r="FU33" s="182" t="s">
        <v>14</v>
      </c>
      <c r="FV33" s="182" t="s">
        <v>14</v>
      </c>
      <c r="FW33" s="182">
        <v>0</v>
      </c>
      <c r="FX33" s="182">
        <v>0</v>
      </c>
      <c r="FY33" s="179">
        <v>43507</v>
      </c>
      <c r="FZ33" s="189" t="s">
        <v>3026</v>
      </c>
      <c r="GA33" s="189">
        <v>0</v>
      </c>
      <c r="GB33" s="189" t="s">
        <v>2962</v>
      </c>
      <c r="GC33" s="189" t="s">
        <v>30</v>
      </c>
      <c r="GD33" s="189">
        <v>2</v>
      </c>
      <c r="GE33" s="189" t="s">
        <v>14</v>
      </c>
      <c r="GF33" s="189" t="s">
        <v>14</v>
      </c>
      <c r="GG33" s="190">
        <v>44858</v>
      </c>
      <c r="GH33" s="188" t="s">
        <v>3032</v>
      </c>
      <c r="GI33" s="182">
        <v>0</v>
      </c>
      <c r="GJ33" s="182" t="s">
        <v>2962</v>
      </c>
      <c r="GK33" s="182" t="s">
        <v>30</v>
      </c>
      <c r="GL33" s="182">
        <v>2</v>
      </c>
      <c r="GM33" s="182" t="s">
        <v>14</v>
      </c>
      <c r="GN33" s="182" t="s">
        <v>14</v>
      </c>
      <c r="GO33" s="179">
        <v>44858</v>
      </c>
      <c r="GP33" s="189" t="s">
        <v>3027</v>
      </c>
      <c r="GQ33" s="189">
        <v>0</v>
      </c>
      <c r="GR33" s="189" t="s">
        <v>2962</v>
      </c>
      <c r="GS33" s="189" t="s">
        <v>30</v>
      </c>
      <c r="GT33" s="189">
        <v>2</v>
      </c>
      <c r="GU33" s="189" t="s">
        <v>14</v>
      </c>
      <c r="GV33" s="189" t="s">
        <v>14</v>
      </c>
      <c r="GW33" s="190">
        <v>44858</v>
      </c>
      <c r="GX33" s="188" t="s">
        <v>3033</v>
      </c>
      <c r="GY33" s="182">
        <v>0</v>
      </c>
      <c r="GZ33" s="182" t="s">
        <v>2962</v>
      </c>
      <c r="HA33" s="182" t="s">
        <v>30</v>
      </c>
      <c r="HB33" s="182">
        <v>2</v>
      </c>
      <c r="HC33" s="182" t="s">
        <v>14</v>
      </c>
      <c r="HD33" s="182" t="s">
        <v>14</v>
      </c>
      <c r="HE33" s="179">
        <v>44858</v>
      </c>
      <c r="HF33" s="189" t="s">
        <v>3025</v>
      </c>
      <c r="HG33" s="189">
        <v>0</v>
      </c>
      <c r="HH33" s="189" t="s">
        <v>2962</v>
      </c>
      <c r="HI33" s="189" t="s">
        <v>30</v>
      </c>
      <c r="HJ33" s="189">
        <v>2</v>
      </c>
      <c r="HK33" s="189" t="s">
        <v>14</v>
      </c>
      <c r="HL33" s="189" t="s">
        <v>14</v>
      </c>
      <c r="HM33" s="190">
        <v>44858</v>
      </c>
      <c r="HN33" s="188" t="s">
        <v>3031</v>
      </c>
      <c r="HO33" s="182">
        <v>0</v>
      </c>
      <c r="HP33" s="182" t="s">
        <v>2962</v>
      </c>
      <c r="HQ33" s="182" t="s">
        <v>30</v>
      </c>
      <c r="HR33" s="182">
        <v>2</v>
      </c>
      <c r="HS33" s="182" t="s">
        <v>14</v>
      </c>
      <c r="HT33" s="182" t="s">
        <v>14</v>
      </c>
      <c r="HU33" s="179">
        <v>44858</v>
      </c>
      <c r="HV33" s="189" t="s">
        <v>3028</v>
      </c>
      <c r="HW33" s="189">
        <v>0</v>
      </c>
      <c r="HX33" s="189" t="s">
        <v>2962</v>
      </c>
      <c r="HY33" s="189" t="s">
        <v>30</v>
      </c>
      <c r="HZ33" s="189">
        <v>2</v>
      </c>
      <c r="IA33" s="189" t="s">
        <v>14</v>
      </c>
      <c r="IB33" s="189" t="s">
        <v>14</v>
      </c>
      <c r="IC33" s="190">
        <v>44858</v>
      </c>
      <c r="ID33" s="188" t="s">
        <v>3030</v>
      </c>
      <c r="IE33" s="182">
        <v>3</v>
      </c>
      <c r="IF33" s="182" t="s">
        <v>2962</v>
      </c>
      <c r="IG33" s="182" t="s">
        <v>30</v>
      </c>
      <c r="IH33" s="182">
        <v>2</v>
      </c>
      <c r="II33" s="182" t="s">
        <v>14</v>
      </c>
      <c r="IJ33" s="182" t="s">
        <v>14</v>
      </c>
      <c r="IK33" s="179">
        <v>44858</v>
      </c>
      <c r="IL33" s="189" t="s">
        <v>3029</v>
      </c>
      <c r="IM33" s="189">
        <v>0</v>
      </c>
      <c r="IN33" s="189" t="s">
        <v>2962</v>
      </c>
      <c r="IO33" s="189" t="s">
        <v>30</v>
      </c>
      <c r="IP33" s="189">
        <v>2</v>
      </c>
      <c r="IQ33" s="189" t="s">
        <v>14</v>
      </c>
      <c r="IR33" s="189" t="s">
        <v>14</v>
      </c>
      <c r="IS33" s="190">
        <v>44858</v>
      </c>
    </row>
    <row r="34" spans="1:253" s="284" customFormat="1" ht="12.95" customHeight="1" x14ac:dyDescent="0.2">
      <c r="A34" s="284" t="s">
        <v>261</v>
      </c>
      <c r="B34" s="284" t="s">
        <v>9027</v>
      </c>
      <c r="C34" s="284" t="s">
        <v>262</v>
      </c>
      <c r="D34" s="284" t="s">
        <v>263</v>
      </c>
      <c r="E34" s="284" t="s">
        <v>8445</v>
      </c>
      <c r="F34" s="284" t="s">
        <v>1763</v>
      </c>
      <c r="G34" s="177">
        <v>6209000</v>
      </c>
      <c r="H34" s="178" t="s">
        <v>1760</v>
      </c>
      <c r="I34" s="178" t="s">
        <v>30</v>
      </c>
      <c r="J34" s="178">
        <v>2</v>
      </c>
      <c r="K34" s="178" t="s">
        <v>1762</v>
      </c>
      <c r="L34" s="178" t="s">
        <v>1761</v>
      </c>
      <c r="M34" s="179">
        <v>44699</v>
      </c>
      <c r="N34" s="188" t="s">
        <v>1767</v>
      </c>
      <c r="O34" s="180">
        <v>101000</v>
      </c>
      <c r="P34" s="180" t="s">
        <v>1764</v>
      </c>
      <c r="Q34" s="180" t="s">
        <v>30</v>
      </c>
      <c r="R34" s="180">
        <v>2</v>
      </c>
      <c r="S34" s="180" t="s">
        <v>1766</v>
      </c>
      <c r="T34" s="180" t="s">
        <v>1765</v>
      </c>
      <c r="U34" s="181">
        <v>44699</v>
      </c>
      <c r="V34" s="188" t="s">
        <v>1769</v>
      </c>
      <c r="W34" s="178">
        <v>6209000</v>
      </c>
      <c r="X34" s="178" t="s">
        <v>1760</v>
      </c>
      <c r="Y34" s="178" t="s">
        <v>30</v>
      </c>
      <c r="Z34" s="178">
        <v>2</v>
      </c>
      <c r="AA34" s="178" t="s">
        <v>1768</v>
      </c>
      <c r="AB34" s="178" t="s">
        <v>1761</v>
      </c>
      <c r="AC34" s="179">
        <v>44699</v>
      </c>
      <c r="AD34" s="188" t="s">
        <v>5372</v>
      </c>
      <c r="AE34" s="186">
        <v>1200000</v>
      </c>
      <c r="AF34" s="186" t="s">
        <v>5369</v>
      </c>
      <c r="AG34" s="186" t="s">
        <v>19</v>
      </c>
      <c r="AH34" s="186">
        <v>3</v>
      </c>
      <c r="AI34" s="186" t="s">
        <v>5371</v>
      </c>
      <c r="AJ34" s="186" t="s">
        <v>5370</v>
      </c>
      <c r="AK34" s="187">
        <v>44917</v>
      </c>
      <c r="AL34" s="188" t="s">
        <v>5376</v>
      </c>
      <c r="AM34" s="178">
        <v>333000</v>
      </c>
      <c r="AN34" s="178" t="s">
        <v>5373</v>
      </c>
      <c r="AO34" s="178" t="s">
        <v>19</v>
      </c>
      <c r="AP34" s="178">
        <v>3</v>
      </c>
      <c r="AQ34" s="178" t="s">
        <v>5375</v>
      </c>
      <c r="AR34" s="178" t="s">
        <v>5374</v>
      </c>
      <c r="AS34" s="179">
        <v>44917</v>
      </c>
      <c r="AT34" s="189" t="s">
        <v>1771</v>
      </c>
      <c r="AU34" s="186" t="s">
        <v>14</v>
      </c>
      <c r="AV34" s="186" t="s">
        <v>838</v>
      </c>
      <c r="AW34" s="186" t="s">
        <v>14</v>
      </c>
      <c r="AX34" s="186" t="s">
        <v>14</v>
      </c>
      <c r="AY34" s="186" t="s">
        <v>1770</v>
      </c>
      <c r="AZ34" s="186" t="s">
        <v>838</v>
      </c>
      <c r="BA34" s="187">
        <v>44699</v>
      </c>
      <c r="BB34" s="188" t="s">
        <v>1774</v>
      </c>
      <c r="BC34" s="178" t="s">
        <v>14</v>
      </c>
      <c r="BD34" s="178" t="s">
        <v>838</v>
      </c>
      <c r="BE34" s="178" t="s">
        <v>14</v>
      </c>
      <c r="BF34" s="178" t="s">
        <v>14</v>
      </c>
      <c r="BG34" s="178" t="s">
        <v>1770</v>
      </c>
      <c r="BH34" s="178" t="s">
        <v>838</v>
      </c>
      <c r="BI34" s="179">
        <v>44699</v>
      </c>
      <c r="BJ34" s="189" t="s">
        <v>6753</v>
      </c>
      <c r="BK34" s="189">
        <v>0</v>
      </c>
      <c r="BL34" s="189" t="s">
        <v>6751</v>
      </c>
      <c r="BM34" s="189" t="s">
        <v>19</v>
      </c>
      <c r="BN34" s="189">
        <v>3</v>
      </c>
      <c r="BO34" s="189" t="s">
        <v>6752</v>
      </c>
      <c r="BP34" s="186" t="s">
        <v>1518</v>
      </c>
      <c r="BQ34" s="190">
        <v>44951</v>
      </c>
      <c r="BR34" s="188" t="s">
        <v>265</v>
      </c>
      <c r="BS34" s="182" t="s">
        <v>14</v>
      </c>
      <c r="BT34" s="182">
        <v>0</v>
      </c>
      <c r="BU34" s="182" t="s">
        <v>30</v>
      </c>
      <c r="BV34" s="182">
        <v>2</v>
      </c>
      <c r="BW34" s="182" t="s">
        <v>264</v>
      </c>
      <c r="BX34" s="182">
        <v>0</v>
      </c>
      <c r="BY34" s="179">
        <v>43509</v>
      </c>
      <c r="BZ34" s="189" t="s">
        <v>266</v>
      </c>
      <c r="CA34" s="189" t="s">
        <v>14</v>
      </c>
      <c r="CB34" s="189">
        <v>0</v>
      </c>
      <c r="CC34" s="189" t="s">
        <v>14</v>
      </c>
      <c r="CD34" s="189" t="s">
        <v>14</v>
      </c>
      <c r="CE34" s="189" t="s">
        <v>264</v>
      </c>
      <c r="CF34" s="189">
        <v>0</v>
      </c>
      <c r="CG34" s="190">
        <v>43509</v>
      </c>
      <c r="CH34" s="188" t="s">
        <v>9553</v>
      </c>
      <c r="CI34" s="189" t="e">
        <v>#N/A</v>
      </c>
      <c r="CJ34" s="189" t="e">
        <v>#N/A</v>
      </c>
      <c r="CK34" s="189" t="e">
        <v>#N/A</v>
      </c>
      <c r="CL34" s="189" t="e">
        <v>#N/A</v>
      </c>
      <c r="CM34" s="189" t="e">
        <v>#N/A</v>
      </c>
      <c r="CN34" s="189" t="e">
        <v>#N/A</v>
      </c>
      <c r="CO34" s="191" t="e">
        <v>#N/A</v>
      </c>
      <c r="CP34" s="189" t="s">
        <v>1775</v>
      </c>
      <c r="CQ34" s="182" t="s">
        <v>14</v>
      </c>
      <c r="CR34" s="182" t="s">
        <v>838</v>
      </c>
      <c r="CS34" s="182" t="s">
        <v>14</v>
      </c>
      <c r="CT34" s="182" t="s">
        <v>14</v>
      </c>
      <c r="CU34" s="182" t="s">
        <v>1770</v>
      </c>
      <c r="CV34" s="182" t="s">
        <v>838</v>
      </c>
      <c r="CW34" s="179">
        <v>44699</v>
      </c>
      <c r="CX34" s="189" t="s">
        <v>5378</v>
      </c>
      <c r="CY34" s="186">
        <v>1200000</v>
      </c>
      <c r="CZ34" s="186" t="s">
        <v>5369</v>
      </c>
      <c r="DA34" s="186" t="s">
        <v>19</v>
      </c>
      <c r="DB34" s="186">
        <v>3</v>
      </c>
      <c r="DC34" s="186" t="s">
        <v>5380</v>
      </c>
      <c r="DD34" s="186" t="s">
        <v>5377</v>
      </c>
      <c r="DE34" s="192">
        <v>44917</v>
      </c>
      <c r="DF34" s="188" t="s">
        <v>5381</v>
      </c>
      <c r="DG34" s="178">
        <v>5009000</v>
      </c>
      <c r="DH34" s="182" t="s">
        <v>5379</v>
      </c>
      <c r="DI34" s="182" t="s">
        <v>2172</v>
      </c>
      <c r="DJ34" s="182">
        <v>2</v>
      </c>
      <c r="DK34" s="182" t="s">
        <v>5380</v>
      </c>
      <c r="DL34" s="182" t="s">
        <v>1761</v>
      </c>
      <c r="DM34" s="179">
        <v>44917</v>
      </c>
      <c r="DN34" s="189" t="s">
        <v>5382</v>
      </c>
      <c r="DO34" s="186">
        <v>0</v>
      </c>
      <c r="DP34" s="189" t="s">
        <v>5369</v>
      </c>
      <c r="DQ34" s="189" t="s">
        <v>2172</v>
      </c>
      <c r="DR34" s="189">
        <v>2</v>
      </c>
      <c r="DS34" s="189" t="s">
        <v>5380</v>
      </c>
      <c r="DT34" s="189" t="s">
        <v>5377</v>
      </c>
      <c r="DU34" s="190">
        <v>44917</v>
      </c>
      <c r="DV34" s="188" t="s">
        <v>5383</v>
      </c>
      <c r="DW34" s="178">
        <v>1200000</v>
      </c>
      <c r="DX34" s="182" t="s">
        <v>5369</v>
      </c>
      <c r="DY34" s="182" t="s">
        <v>19</v>
      </c>
      <c r="DZ34" s="182">
        <v>3</v>
      </c>
      <c r="EA34" s="182" t="s">
        <v>5380</v>
      </c>
      <c r="EB34" s="182" t="s">
        <v>5377</v>
      </c>
      <c r="EC34" s="179">
        <v>44917</v>
      </c>
      <c r="ED34" s="189" t="s">
        <v>5384</v>
      </c>
      <c r="EE34" s="186">
        <v>0</v>
      </c>
      <c r="EF34" s="189" t="s">
        <v>838</v>
      </c>
      <c r="EG34" s="189" t="s">
        <v>14</v>
      </c>
      <c r="EH34" s="189" t="s">
        <v>14</v>
      </c>
      <c r="EI34" s="189" t="s">
        <v>5380</v>
      </c>
      <c r="EJ34" s="189" t="s">
        <v>838</v>
      </c>
      <c r="EK34" s="190">
        <v>44917</v>
      </c>
      <c r="EL34" s="188" t="s">
        <v>5385</v>
      </c>
      <c r="EM34" s="178">
        <v>0</v>
      </c>
      <c r="EN34" s="182" t="s">
        <v>838</v>
      </c>
      <c r="EO34" s="182" t="s">
        <v>14</v>
      </c>
      <c r="EP34" s="182" t="s">
        <v>14</v>
      </c>
      <c r="EQ34" s="182" t="s">
        <v>5380</v>
      </c>
      <c r="ER34" s="182" t="s">
        <v>838</v>
      </c>
      <c r="ES34" s="179">
        <v>44917</v>
      </c>
      <c r="ET34" s="189" t="s">
        <v>6754</v>
      </c>
      <c r="EU34" s="189">
        <v>0</v>
      </c>
      <c r="EV34" s="189" t="s">
        <v>6751</v>
      </c>
      <c r="EW34" s="189" t="s">
        <v>19</v>
      </c>
      <c r="EX34" s="189">
        <v>3</v>
      </c>
      <c r="EY34" s="189" t="s">
        <v>6752</v>
      </c>
      <c r="EZ34" s="189" t="s">
        <v>1518</v>
      </c>
      <c r="FA34" s="190">
        <v>44951</v>
      </c>
      <c r="FB34" s="188" t="s">
        <v>1773</v>
      </c>
      <c r="FC34" s="182">
        <v>5</v>
      </c>
      <c r="FD34" s="182" t="s">
        <v>838</v>
      </c>
      <c r="FE34" s="182" t="s">
        <v>30</v>
      </c>
      <c r="FF34" s="182">
        <v>2</v>
      </c>
      <c r="FG34" s="182" t="s">
        <v>1772</v>
      </c>
      <c r="FH34" s="182" t="s">
        <v>838</v>
      </c>
      <c r="FI34" s="179">
        <v>44699</v>
      </c>
      <c r="FJ34" s="188" t="s">
        <v>267</v>
      </c>
      <c r="FK34" s="189" t="s">
        <v>14</v>
      </c>
      <c r="FL34" s="189">
        <v>0</v>
      </c>
      <c r="FM34" s="189" t="s">
        <v>30</v>
      </c>
      <c r="FN34" s="189">
        <v>2</v>
      </c>
      <c r="FO34" s="189" t="s">
        <v>264</v>
      </c>
      <c r="FP34" s="186">
        <v>0</v>
      </c>
      <c r="FQ34" s="187">
        <v>43509</v>
      </c>
      <c r="FR34" s="188" t="s">
        <v>268</v>
      </c>
      <c r="FS34" s="182" t="s">
        <v>14</v>
      </c>
      <c r="FT34" s="182">
        <v>0</v>
      </c>
      <c r="FU34" s="182" t="s">
        <v>30</v>
      </c>
      <c r="FV34" s="182">
        <v>2</v>
      </c>
      <c r="FW34" s="182" t="s">
        <v>264</v>
      </c>
      <c r="FX34" s="182">
        <v>0</v>
      </c>
      <c r="FY34" s="179">
        <v>43509</v>
      </c>
      <c r="FZ34" s="189" t="s">
        <v>3977</v>
      </c>
      <c r="GA34" s="189">
        <v>3</v>
      </c>
      <c r="GB34" s="189" t="s">
        <v>2962</v>
      </c>
      <c r="GC34" s="189" t="s">
        <v>30</v>
      </c>
      <c r="GD34" s="189">
        <v>2</v>
      </c>
      <c r="GE34" s="189" t="s">
        <v>14</v>
      </c>
      <c r="GF34" s="189" t="s">
        <v>14</v>
      </c>
      <c r="GG34" s="190">
        <v>44865</v>
      </c>
      <c r="GH34" s="188" t="s">
        <v>3983</v>
      </c>
      <c r="GI34" s="182">
        <v>1</v>
      </c>
      <c r="GJ34" s="182" t="s">
        <v>2962</v>
      </c>
      <c r="GK34" s="182" t="s">
        <v>30</v>
      </c>
      <c r="GL34" s="182">
        <v>2</v>
      </c>
      <c r="GM34" s="182" t="s">
        <v>14</v>
      </c>
      <c r="GN34" s="182" t="s">
        <v>14</v>
      </c>
      <c r="GO34" s="179">
        <v>44865</v>
      </c>
      <c r="GP34" s="189" t="s">
        <v>3978</v>
      </c>
      <c r="GQ34" s="189">
        <v>2</v>
      </c>
      <c r="GR34" s="189" t="s">
        <v>2962</v>
      </c>
      <c r="GS34" s="189" t="s">
        <v>30</v>
      </c>
      <c r="GT34" s="189">
        <v>2</v>
      </c>
      <c r="GU34" s="189" t="s">
        <v>14</v>
      </c>
      <c r="GV34" s="189" t="s">
        <v>14</v>
      </c>
      <c r="GW34" s="190">
        <v>44865</v>
      </c>
      <c r="GX34" s="188" t="s">
        <v>3984</v>
      </c>
      <c r="GY34" s="182">
        <v>0</v>
      </c>
      <c r="GZ34" s="182" t="s">
        <v>2962</v>
      </c>
      <c r="HA34" s="182" t="s">
        <v>30</v>
      </c>
      <c r="HB34" s="182">
        <v>2</v>
      </c>
      <c r="HC34" s="182" t="s">
        <v>14</v>
      </c>
      <c r="HD34" s="182" t="s">
        <v>14</v>
      </c>
      <c r="HE34" s="179">
        <v>44865</v>
      </c>
      <c r="HF34" s="189" t="s">
        <v>3976</v>
      </c>
      <c r="HG34" s="189">
        <v>2</v>
      </c>
      <c r="HH34" s="189" t="s">
        <v>2962</v>
      </c>
      <c r="HI34" s="189" t="s">
        <v>30</v>
      </c>
      <c r="HJ34" s="189">
        <v>2</v>
      </c>
      <c r="HK34" s="189" t="s">
        <v>14</v>
      </c>
      <c r="HL34" s="189" t="s">
        <v>14</v>
      </c>
      <c r="HM34" s="190">
        <v>44865</v>
      </c>
      <c r="HN34" s="188" t="s">
        <v>3982</v>
      </c>
      <c r="HO34" s="182">
        <v>2</v>
      </c>
      <c r="HP34" s="182" t="s">
        <v>2962</v>
      </c>
      <c r="HQ34" s="182" t="s">
        <v>30</v>
      </c>
      <c r="HR34" s="182">
        <v>2</v>
      </c>
      <c r="HS34" s="182" t="s">
        <v>14</v>
      </c>
      <c r="HT34" s="182" t="s">
        <v>14</v>
      </c>
      <c r="HU34" s="179">
        <v>44865</v>
      </c>
      <c r="HV34" s="189" t="s">
        <v>3979</v>
      </c>
      <c r="HW34" s="189">
        <v>0</v>
      </c>
      <c r="HX34" s="189" t="s">
        <v>2962</v>
      </c>
      <c r="HY34" s="189" t="s">
        <v>30</v>
      </c>
      <c r="HZ34" s="189">
        <v>2</v>
      </c>
      <c r="IA34" s="189" t="s">
        <v>14</v>
      </c>
      <c r="IB34" s="189" t="s">
        <v>14</v>
      </c>
      <c r="IC34" s="190">
        <v>44865</v>
      </c>
      <c r="ID34" s="188" t="s">
        <v>3981</v>
      </c>
      <c r="IE34" s="182">
        <v>2</v>
      </c>
      <c r="IF34" s="182" t="s">
        <v>2962</v>
      </c>
      <c r="IG34" s="182" t="s">
        <v>30</v>
      </c>
      <c r="IH34" s="182">
        <v>2</v>
      </c>
      <c r="II34" s="182" t="s">
        <v>14</v>
      </c>
      <c r="IJ34" s="182" t="s">
        <v>14</v>
      </c>
      <c r="IK34" s="179">
        <v>44865</v>
      </c>
      <c r="IL34" s="189" t="s">
        <v>3980</v>
      </c>
      <c r="IM34" s="189">
        <v>3</v>
      </c>
      <c r="IN34" s="189" t="s">
        <v>2962</v>
      </c>
      <c r="IO34" s="189" t="s">
        <v>30</v>
      </c>
      <c r="IP34" s="189">
        <v>2</v>
      </c>
      <c r="IQ34" s="189" t="s">
        <v>14</v>
      </c>
      <c r="IR34" s="189" t="s">
        <v>14</v>
      </c>
      <c r="IS34" s="190">
        <v>44865</v>
      </c>
    </row>
    <row r="35" spans="1:253" s="284" customFormat="1" ht="12.95" customHeight="1" x14ac:dyDescent="0.2">
      <c r="A35" s="284" t="s">
        <v>308</v>
      </c>
      <c r="B35" s="284" t="s">
        <v>8973</v>
      </c>
      <c r="C35" s="284" t="s">
        <v>309</v>
      </c>
      <c r="D35" s="284" t="s">
        <v>310</v>
      </c>
      <c r="E35" s="284" t="s">
        <v>8446</v>
      </c>
      <c r="F35" s="284" t="s">
        <v>7210</v>
      </c>
      <c r="G35" s="177">
        <v>47540000</v>
      </c>
      <c r="H35" s="178" t="s">
        <v>6223</v>
      </c>
      <c r="I35" s="178" t="s">
        <v>2172</v>
      </c>
      <c r="J35" s="178">
        <v>2</v>
      </c>
      <c r="K35" s="178" t="s">
        <v>7209</v>
      </c>
      <c r="L35" s="178" t="s">
        <v>7208</v>
      </c>
      <c r="M35" s="179">
        <v>44953</v>
      </c>
      <c r="N35" s="188" t="s">
        <v>2364</v>
      </c>
      <c r="O35" s="180">
        <v>100000</v>
      </c>
      <c r="P35" s="180" t="s">
        <v>2361</v>
      </c>
      <c r="Q35" s="180" t="s">
        <v>30</v>
      </c>
      <c r="R35" s="180">
        <v>2</v>
      </c>
      <c r="S35" s="180" t="s">
        <v>2363</v>
      </c>
      <c r="T35" s="180" t="s">
        <v>2362</v>
      </c>
      <c r="U35" s="181">
        <v>44773</v>
      </c>
      <c r="V35" s="188" t="s">
        <v>7214</v>
      </c>
      <c r="W35" s="178">
        <v>12186000</v>
      </c>
      <c r="X35" s="178" t="s">
        <v>7211</v>
      </c>
      <c r="Y35" s="178" t="s">
        <v>2172</v>
      </c>
      <c r="Z35" s="178">
        <v>2</v>
      </c>
      <c r="AA35" s="178" t="s">
        <v>7213</v>
      </c>
      <c r="AB35" s="178" t="s">
        <v>7212</v>
      </c>
      <c r="AC35" s="179">
        <v>44953</v>
      </c>
      <c r="AD35" s="188" t="s">
        <v>7218</v>
      </c>
      <c r="AE35" s="186">
        <v>169000</v>
      </c>
      <c r="AF35" s="186" t="s">
        <v>7215</v>
      </c>
      <c r="AG35" s="186" t="s">
        <v>2172</v>
      </c>
      <c r="AH35" s="186">
        <v>2</v>
      </c>
      <c r="AI35" s="186" t="s">
        <v>7217</v>
      </c>
      <c r="AJ35" s="186" t="s">
        <v>7216</v>
      </c>
      <c r="AK35" s="187">
        <v>44953</v>
      </c>
      <c r="AL35" s="188" t="s">
        <v>7219</v>
      </c>
      <c r="AM35" s="178">
        <v>169000</v>
      </c>
      <c r="AN35" s="178" t="s">
        <v>7215</v>
      </c>
      <c r="AO35" s="178" t="s">
        <v>2172</v>
      </c>
      <c r="AP35" s="178">
        <v>2</v>
      </c>
      <c r="AQ35" s="178" t="s">
        <v>7217</v>
      </c>
      <c r="AR35" s="178" t="s">
        <v>7216</v>
      </c>
      <c r="AS35" s="179">
        <v>44953</v>
      </c>
      <c r="AT35" s="189" t="s">
        <v>315</v>
      </c>
      <c r="AU35" s="186" t="s">
        <v>14</v>
      </c>
      <c r="AV35" s="186">
        <v>0</v>
      </c>
      <c r="AW35" s="186" t="s">
        <v>30</v>
      </c>
      <c r="AX35" s="186">
        <v>2</v>
      </c>
      <c r="AY35" s="186">
        <v>0</v>
      </c>
      <c r="AZ35" s="186">
        <v>0</v>
      </c>
      <c r="BA35" s="187">
        <v>43510</v>
      </c>
      <c r="BB35" s="188" t="s">
        <v>314</v>
      </c>
      <c r="BC35" s="178" t="s">
        <v>14</v>
      </c>
      <c r="BD35" s="178">
        <v>0</v>
      </c>
      <c r="BE35" s="178" t="s">
        <v>30</v>
      </c>
      <c r="BF35" s="178">
        <v>2</v>
      </c>
      <c r="BG35" s="178">
        <v>0</v>
      </c>
      <c r="BH35" s="178">
        <v>0</v>
      </c>
      <c r="BI35" s="179">
        <v>43510</v>
      </c>
      <c r="BJ35" s="189" t="s">
        <v>7222</v>
      </c>
      <c r="BK35" s="189">
        <v>149</v>
      </c>
      <c r="BL35" s="189" t="s">
        <v>7220</v>
      </c>
      <c r="BM35" s="189" t="s">
        <v>19</v>
      </c>
      <c r="BN35" s="189">
        <v>3</v>
      </c>
      <c r="BO35" s="189" t="s">
        <v>7221</v>
      </c>
      <c r="BP35" s="186" t="s">
        <v>7200</v>
      </c>
      <c r="BQ35" s="190">
        <v>44953</v>
      </c>
      <c r="BR35" s="188" t="s">
        <v>311</v>
      </c>
      <c r="BS35" s="182" t="s">
        <v>14</v>
      </c>
      <c r="BT35" s="182">
        <v>0</v>
      </c>
      <c r="BU35" s="182" t="s">
        <v>30</v>
      </c>
      <c r="BV35" s="182">
        <v>2</v>
      </c>
      <c r="BW35" s="182">
        <v>0</v>
      </c>
      <c r="BX35" s="182">
        <v>0</v>
      </c>
      <c r="BY35" s="179">
        <v>43510</v>
      </c>
      <c r="BZ35" s="189" t="s">
        <v>312</v>
      </c>
      <c r="CA35" s="189" t="s">
        <v>14</v>
      </c>
      <c r="CB35" s="189">
        <v>0</v>
      </c>
      <c r="CC35" s="189" t="s">
        <v>14</v>
      </c>
      <c r="CD35" s="189" t="s">
        <v>14</v>
      </c>
      <c r="CE35" s="189">
        <v>0</v>
      </c>
      <c r="CF35" s="189">
        <v>0</v>
      </c>
      <c r="CG35" s="190">
        <v>43510</v>
      </c>
      <c r="CH35" s="188" t="s">
        <v>9554</v>
      </c>
      <c r="CI35" s="189" t="e">
        <v>#N/A</v>
      </c>
      <c r="CJ35" s="189" t="e">
        <v>#N/A</v>
      </c>
      <c r="CK35" s="189" t="e">
        <v>#N/A</v>
      </c>
      <c r="CL35" s="189" t="e">
        <v>#N/A</v>
      </c>
      <c r="CM35" s="189" t="e">
        <v>#N/A</v>
      </c>
      <c r="CN35" s="189" t="e">
        <v>#N/A</v>
      </c>
      <c r="CO35" s="191" t="e">
        <v>#N/A</v>
      </c>
      <c r="CP35" s="189" t="s">
        <v>313</v>
      </c>
      <c r="CQ35" s="182" t="s">
        <v>14</v>
      </c>
      <c r="CR35" s="182">
        <v>0</v>
      </c>
      <c r="CS35" s="182" t="s">
        <v>30</v>
      </c>
      <c r="CT35" s="182">
        <v>2</v>
      </c>
      <c r="CU35" s="182">
        <v>0</v>
      </c>
      <c r="CV35" s="182">
        <v>0</v>
      </c>
      <c r="CW35" s="179">
        <v>43510</v>
      </c>
      <c r="CX35" s="189" t="s">
        <v>7227</v>
      </c>
      <c r="CY35" s="186">
        <v>169000</v>
      </c>
      <c r="CZ35" s="186" t="s">
        <v>7215</v>
      </c>
      <c r="DA35" s="186" t="s">
        <v>2172</v>
      </c>
      <c r="DB35" s="186">
        <v>2</v>
      </c>
      <c r="DC35" s="186" t="s">
        <v>2326</v>
      </c>
      <c r="DD35" s="186" t="s">
        <v>7216</v>
      </c>
      <c r="DE35" s="192">
        <v>44953</v>
      </c>
      <c r="DF35" s="188" t="s">
        <v>7228</v>
      </c>
      <c r="DG35" s="178">
        <v>12018000</v>
      </c>
      <c r="DH35" s="182" t="s">
        <v>7211</v>
      </c>
      <c r="DI35" s="182" t="s">
        <v>2172</v>
      </c>
      <c r="DJ35" s="182">
        <v>2</v>
      </c>
      <c r="DK35" s="182" t="s">
        <v>2401</v>
      </c>
      <c r="DL35" s="182" t="s">
        <v>7212</v>
      </c>
      <c r="DM35" s="179">
        <v>44953</v>
      </c>
      <c r="DN35" s="189" t="s">
        <v>7229</v>
      </c>
      <c r="DO35" s="186">
        <v>0</v>
      </c>
      <c r="DP35" s="189" t="s">
        <v>7215</v>
      </c>
      <c r="DQ35" s="189" t="s">
        <v>2172</v>
      </c>
      <c r="DR35" s="189">
        <v>2</v>
      </c>
      <c r="DS35" s="189" t="s">
        <v>2324</v>
      </c>
      <c r="DT35" s="189" t="s">
        <v>7216</v>
      </c>
      <c r="DU35" s="190">
        <v>44953</v>
      </c>
      <c r="DV35" s="188" t="s">
        <v>7230</v>
      </c>
      <c r="DW35" s="178">
        <v>169000</v>
      </c>
      <c r="DX35" s="182" t="s">
        <v>7215</v>
      </c>
      <c r="DY35" s="182" t="s">
        <v>2172</v>
      </c>
      <c r="DZ35" s="182">
        <v>2</v>
      </c>
      <c r="EA35" s="182" t="s">
        <v>2326</v>
      </c>
      <c r="EB35" s="182" t="s">
        <v>7216</v>
      </c>
      <c r="EC35" s="179">
        <v>44953</v>
      </c>
      <c r="ED35" s="189" t="s">
        <v>7231</v>
      </c>
      <c r="EE35" s="186">
        <v>0</v>
      </c>
      <c r="EF35" s="189" t="s">
        <v>7215</v>
      </c>
      <c r="EG35" s="189" t="s">
        <v>2172</v>
      </c>
      <c r="EH35" s="189">
        <v>2</v>
      </c>
      <c r="EI35" s="189" t="s">
        <v>2328</v>
      </c>
      <c r="EJ35" s="189" t="s">
        <v>7216</v>
      </c>
      <c r="EK35" s="190">
        <v>44953</v>
      </c>
      <c r="EL35" s="188" t="s">
        <v>7232</v>
      </c>
      <c r="EM35" s="178">
        <v>0</v>
      </c>
      <c r="EN35" s="182" t="s">
        <v>7215</v>
      </c>
      <c r="EO35" s="182" t="s">
        <v>2172</v>
      </c>
      <c r="EP35" s="182">
        <v>2</v>
      </c>
      <c r="EQ35" s="182" t="s">
        <v>2328</v>
      </c>
      <c r="ER35" s="182" t="s">
        <v>7216</v>
      </c>
      <c r="ES35" s="179">
        <v>44953</v>
      </c>
      <c r="ET35" s="189" t="s">
        <v>7226</v>
      </c>
      <c r="EU35" s="189">
        <v>149</v>
      </c>
      <c r="EV35" s="189" t="s">
        <v>7223</v>
      </c>
      <c r="EW35" s="189" t="s">
        <v>19</v>
      </c>
      <c r="EX35" s="189">
        <v>3</v>
      </c>
      <c r="EY35" s="189" t="s">
        <v>7225</v>
      </c>
      <c r="EZ35" s="189" t="s">
        <v>7224</v>
      </c>
      <c r="FA35" s="190">
        <v>44953</v>
      </c>
      <c r="FB35" s="188" t="s">
        <v>2366</v>
      </c>
      <c r="FC35" s="182">
        <v>3</v>
      </c>
      <c r="FD35" s="182" t="s">
        <v>14</v>
      </c>
      <c r="FE35" s="182" t="s">
        <v>19</v>
      </c>
      <c r="FF35" s="182">
        <v>3</v>
      </c>
      <c r="FG35" s="182" t="s">
        <v>2365</v>
      </c>
      <c r="FH35" s="182" t="s">
        <v>14</v>
      </c>
      <c r="FI35" s="179">
        <v>44773</v>
      </c>
      <c r="FJ35" s="188" t="s">
        <v>316</v>
      </c>
      <c r="FK35" s="189" t="s">
        <v>14</v>
      </c>
      <c r="FL35" s="189">
        <v>0</v>
      </c>
      <c r="FM35" s="189" t="s">
        <v>30</v>
      </c>
      <c r="FN35" s="189">
        <v>2</v>
      </c>
      <c r="FO35" s="189">
        <v>0</v>
      </c>
      <c r="FP35" s="186">
        <v>0</v>
      </c>
      <c r="FQ35" s="187">
        <v>43510</v>
      </c>
      <c r="FR35" s="188" t="s">
        <v>317</v>
      </c>
      <c r="FS35" s="182" t="s">
        <v>14</v>
      </c>
      <c r="FT35" s="182">
        <v>0</v>
      </c>
      <c r="FU35" s="182" t="s">
        <v>30</v>
      </c>
      <c r="FV35" s="182">
        <v>2</v>
      </c>
      <c r="FW35" s="182">
        <v>0</v>
      </c>
      <c r="FX35" s="182">
        <v>0</v>
      </c>
      <c r="FY35" s="179">
        <v>43510</v>
      </c>
      <c r="FZ35" s="189" t="s">
        <v>3090</v>
      </c>
      <c r="GA35" s="189">
        <v>0</v>
      </c>
      <c r="GB35" s="189" t="s">
        <v>2962</v>
      </c>
      <c r="GC35" s="189" t="s">
        <v>30</v>
      </c>
      <c r="GD35" s="189">
        <v>2</v>
      </c>
      <c r="GE35" s="189" t="s">
        <v>14</v>
      </c>
      <c r="GF35" s="189" t="s">
        <v>14</v>
      </c>
      <c r="GG35" s="190">
        <v>44860</v>
      </c>
      <c r="GH35" s="188" t="s">
        <v>3096</v>
      </c>
      <c r="GI35" s="182">
        <v>0</v>
      </c>
      <c r="GJ35" s="182" t="s">
        <v>2962</v>
      </c>
      <c r="GK35" s="182" t="s">
        <v>30</v>
      </c>
      <c r="GL35" s="182">
        <v>2</v>
      </c>
      <c r="GM35" s="182" t="s">
        <v>14</v>
      </c>
      <c r="GN35" s="182" t="s">
        <v>14</v>
      </c>
      <c r="GO35" s="179">
        <v>44860</v>
      </c>
      <c r="GP35" s="189" t="s">
        <v>3091</v>
      </c>
      <c r="GQ35" s="189">
        <v>0</v>
      </c>
      <c r="GR35" s="189" t="s">
        <v>2962</v>
      </c>
      <c r="GS35" s="189" t="s">
        <v>30</v>
      </c>
      <c r="GT35" s="189">
        <v>2</v>
      </c>
      <c r="GU35" s="189" t="s">
        <v>14</v>
      </c>
      <c r="GV35" s="189" t="s">
        <v>14</v>
      </c>
      <c r="GW35" s="190">
        <v>44860</v>
      </c>
      <c r="GX35" s="188" t="s">
        <v>3097</v>
      </c>
      <c r="GY35" s="182">
        <v>0</v>
      </c>
      <c r="GZ35" s="182" t="s">
        <v>2962</v>
      </c>
      <c r="HA35" s="182" t="s">
        <v>30</v>
      </c>
      <c r="HB35" s="182">
        <v>2</v>
      </c>
      <c r="HC35" s="182" t="s">
        <v>14</v>
      </c>
      <c r="HD35" s="182" t="s">
        <v>14</v>
      </c>
      <c r="HE35" s="179">
        <v>44860</v>
      </c>
      <c r="HF35" s="189" t="s">
        <v>3089</v>
      </c>
      <c r="HG35" s="189">
        <v>0</v>
      </c>
      <c r="HH35" s="189" t="s">
        <v>2962</v>
      </c>
      <c r="HI35" s="189" t="s">
        <v>30</v>
      </c>
      <c r="HJ35" s="189">
        <v>2</v>
      </c>
      <c r="HK35" s="189" t="s">
        <v>14</v>
      </c>
      <c r="HL35" s="189" t="s">
        <v>14</v>
      </c>
      <c r="HM35" s="190">
        <v>44860</v>
      </c>
      <c r="HN35" s="188" t="s">
        <v>3095</v>
      </c>
      <c r="HO35" s="182">
        <v>0</v>
      </c>
      <c r="HP35" s="182" t="s">
        <v>2962</v>
      </c>
      <c r="HQ35" s="182" t="s">
        <v>30</v>
      </c>
      <c r="HR35" s="182">
        <v>2</v>
      </c>
      <c r="HS35" s="182" t="s">
        <v>14</v>
      </c>
      <c r="HT35" s="182" t="s">
        <v>14</v>
      </c>
      <c r="HU35" s="179">
        <v>44860</v>
      </c>
      <c r="HV35" s="189" t="s">
        <v>3092</v>
      </c>
      <c r="HW35" s="189">
        <v>0</v>
      </c>
      <c r="HX35" s="189" t="s">
        <v>2962</v>
      </c>
      <c r="HY35" s="189" t="s">
        <v>30</v>
      </c>
      <c r="HZ35" s="189">
        <v>2</v>
      </c>
      <c r="IA35" s="189" t="s">
        <v>14</v>
      </c>
      <c r="IB35" s="189" t="s">
        <v>14</v>
      </c>
      <c r="IC35" s="190">
        <v>44860</v>
      </c>
      <c r="ID35" s="188" t="s">
        <v>3094</v>
      </c>
      <c r="IE35" s="182">
        <v>0</v>
      </c>
      <c r="IF35" s="182" t="s">
        <v>2962</v>
      </c>
      <c r="IG35" s="182" t="s">
        <v>30</v>
      </c>
      <c r="IH35" s="182">
        <v>2</v>
      </c>
      <c r="II35" s="182" t="s">
        <v>14</v>
      </c>
      <c r="IJ35" s="182" t="s">
        <v>14</v>
      </c>
      <c r="IK35" s="179">
        <v>44860</v>
      </c>
      <c r="IL35" s="189" t="s">
        <v>3093</v>
      </c>
      <c r="IM35" s="189">
        <v>1</v>
      </c>
      <c r="IN35" s="189" t="s">
        <v>2962</v>
      </c>
      <c r="IO35" s="189" t="s">
        <v>30</v>
      </c>
      <c r="IP35" s="189">
        <v>2</v>
      </c>
      <c r="IQ35" s="189" t="s">
        <v>14</v>
      </c>
      <c r="IR35" s="189" t="s">
        <v>14</v>
      </c>
      <c r="IS35" s="190">
        <v>44860</v>
      </c>
    </row>
    <row r="36" spans="1:253" s="284" customFormat="1" ht="12.95" customHeight="1" x14ac:dyDescent="0.2">
      <c r="A36" s="284" t="s">
        <v>1920</v>
      </c>
      <c r="B36" s="284" t="s">
        <v>9034</v>
      </c>
      <c r="C36" s="284" t="s">
        <v>1921</v>
      </c>
      <c r="D36" s="284" t="s">
        <v>1428</v>
      </c>
      <c r="E36" s="284" t="s">
        <v>8449</v>
      </c>
      <c r="F36" s="284" t="s">
        <v>5069</v>
      </c>
      <c r="G36" s="177">
        <v>124574000</v>
      </c>
      <c r="H36" s="178" t="s">
        <v>5053</v>
      </c>
      <c r="I36" s="178" t="s">
        <v>2172</v>
      </c>
      <c r="J36" s="178">
        <v>2</v>
      </c>
      <c r="K36" s="178" t="s">
        <v>2836</v>
      </c>
      <c r="L36" s="178" t="s">
        <v>2835</v>
      </c>
      <c r="M36" s="179">
        <v>44895</v>
      </c>
      <c r="N36" s="188" t="s">
        <v>5070</v>
      </c>
      <c r="O36" s="180">
        <v>1128571</v>
      </c>
      <c r="P36" s="180" t="s">
        <v>5060</v>
      </c>
      <c r="Q36" s="180" t="s">
        <v>2172</v>
      </c>
      <c r="R36" s="180">
        <v>2</v>
      </c>
      <c r="S36" s="180" t="s">
        <v>5062</v>
      </c>
      <c r="T36" s="180" t="s">
        <v>5061</v>
      </c>
      <c r="U36" s="181">
        <v>44895</v>
      </c>
      <c r="V36" s="188" t="s">
        <v>6929</v>
      </c>
      <c r="W36" s="178">
        <v>124574000</v>
      </c>
      <c r="X36" s="178" t="s">
        <v>5053</v>
      </c>
      <c r="Y36" s="178" t="s">
        <v>2172</v>
      </c>
      <c r="Z36" s="178">
        <v>2</v>
      </c>
      <c r="AA36" s="178" t="s">
        <v>6928</v>
      </c>
      <c r="AB36" s="178" t="s">
        <v>2835</v>
      </c>
      <c r="AC36" s="179">
        <v>44953</v>
      </c>
      <c r="AD36" s="188" t="s">
        <v>6932</v>
      </c>
      <c r="AE36" s="186">
        <v>86079000</v>
      </c>
      <c r="AF36" s="186" t="s">
        <v>5065</v>
      </c>
      <c r="AG36" s="186" t="s">
        <v>2172</v>
      </c>
      <c r="AH36" s="186">
        <v>2</v>
      </c>
      <c r="AI36" s="186" t="s">
        <v>6931</v>
      </c>
      <c r="AJ36" s="186" t="s">
        <v>6930</v>
      </c>
      <c r="AK36" s="187">
        <v>44953</v>
      </c>
      <c r="AL36" s="188" t="s">
        <v>6936</v>
      </c>
      <c r="AM36" s="178">
        <v>4350000</v>
      </c>
      <c r="AN36" s="178" t="s">
        <v>6933</v>
      </c>
      <c r="AO36" s="178" t="s">
        <v>2172</v>
      </c>
      <c r="AP36" s="178">
        <v>2</v>
      </c>
      <c r="AQ36" s="178" t="s">
        <v>6935</v>
      </c>
      <c r="AR36" s="178" t="s">
        <v>6934</v>
      </c>
      <c r="AS36" s="179">
        <v>44953</v>
      </c>
      <c r="AT36" s="189" t="s">
        <v>5932</v>
      </c>
      <c r="AU36" s="186" t="s">
        <v>14</v>
      </c>
      <c r="AV36" s="186" t="s">
        <v>838</v>
      </c>
      <c r="AW36" s="186" t="s">
        <v>14</v>
      </c>
      <c r="AX36" s="186" t="s">
        <v>14</v>
      </c>
      <c r="AY36" s="186" t="s">
        <v>5931</v>
      </c>
      <c r="AZ36" s="186" t="s">
        <v>838</v>
      </c>
      <c r="BA36" s="187">
        <v>44922</v>
      </c>
      <c r="BB36" s="188" t="s">
        <v>6940</v>
      </c>
      <c r="BC36" s="178">
        <v>2700000</v>
      </c>
      <c r="BD36" s="178" t="s">
        <v>6937</v>
      </c>
      <c r="BE36" s="178" t="s">
        <v>74</v>
      </c>
      <c r="BF36" s="178">
        <v>1</v>
      </c>
      <c r="BG36" s="178" t="s">
        <v>6939</v>
      </c>
      <c r="BH36" s="178" t="s">
        <v>6938</v>
      </c>
      <c r="BI36" s="179">
        <v>44953</v>
      </c>
      <c r="BJ36" s="189" t="s">
        <v>6942</v>
      </c>
      <c r="BK36" s="189">
        <v>1744</v>
      </c>
      <c r="BL36" s="189" t="s">
        <v>6941</v>
      </c>
      <c r="BM36" s="189" t="s">
        <v>2172</v>
      </c>
      <c r="BN36" s="189">
        <v>2</v>
      </c>
      <c r="BO36" s="189" t="s">
        <v>6869</v>
      </c>
      <c r="BP36" s="186" t="s">
        <v>5326</v>
      </c>
      <c r="BQ36" s="190">
        <v>44953</v>
      </c>
      <c r="BR36" s="188" t="s">
        <v>5933</v>
      </c>
      <c r="BS36" s="182" t="s">
        <v>14</v>
      </c>
      <c r="BT36" s="182" t="s">
        <v>838</v>
      </c>
      <c r="BU36" s="182" t="s">
        <v>14</v>
      </c>
      <c r="BV36" s="182" t="s">
        <v>14</v>
      </c>
      <c r="BW36" s="182" t="s">
        <v>5931</v>
      </c>
      <c r="BX36" s="182" t="s">
        <v>838</v>
      </c>
      <c r="BY36" s="179">
        <v>44922</v>
      </c>
      <c r="BZ36" s="189" t="s">
        <v>5934</v>
      </c>
      <c r="CA36" s="189" t="s">
        <v>14</v>
      </c>
      <c r="CB36" s="189" t="s">
        <v>838</v>
      </c>
      <c r="CC36" s="189" t="s">
        <v>14</v>
      </c>
      <c r="CD36" s="189" t="s">
        <v>14</v>
      </c>
      <c r="CE36" s="189" t="s">
        <v>5931</v>
      </c>
      <c r="CF36" s="189" t="s">
        <v>838</v>
      </c>
      <c r="CG36" s="190">
        <v>44922</v>
      </c>
      <c r="CH36" s="188" t="s">
        <v>9555</v>
      </c>
      <c r="CI36" s="189" t="e">
        <v>#N/A</v>
      </c>
      <c r="CJ36" s="189" t="e">
        <v>#N/A</v>
      </c>
      <c r="CK36" s="189" t="e">
        <v>#N/A</v>
      </c>
      <c r="CL36" s="189" t="e">
        <v>#N/A</v>
      </c>
      <c r="CM36" s="189" t="e">
        <v>#N/A</v>
      </c>
      <c r="CN36" s="189" t="e">
        <v>#N/A</v>
      </c>
      <c r="CO36" s="191" t="e">
        <v>#N/A</v>
      </c>
      <c r="CP36" s="189" t="s">
        <v>6944</v>
      </c>
      <c r="CQ36" s="182">
        <v>4500000</v>
      </c>
      <c r="CR36" s="182" t="s">
        <v>6871</v>
      </c>
      <c r="CS36" s="182" t="s">
        <v>2172</v>
      </c>
      <c r="CT36" s="182">
        <v>2</v>
      </c>
      <c r="CU36" s="182" t="s">
        <v>6873</v>
      </c>
      <c r="CV36" s="182" t="s">
        <v>6872</v>
      </c>
      <c r="CW36" s="179">
        <v>44953</v>
      </c>
      <c r="CX36" s="189" t="s">
        <v>6945</v>
      </c>
      <c r="CY36" s="186">
        <v>38195000</v>
      </c>
      <c r="CZ36" s="186" t="s">
        <v>6949</v>
      </c>
      <c r="DA36" s="186" t="s">
        <v>74</v>
      </c>
      <c r="DB36" s="186">
        <v>1</v>
      </c>
      <c r="DC36" s="186" t="s">
        <v>6946</v>
      </c>
      <c r="DD36" s="186" t="s">
        <v>6950</v>
      </c>
      <c r="DE36" s="192">
        <v>44953</v>
      </c>
      <c r="DF36" s="188" t="s">
        <v>6947</v>
      </c>
      <c r="DG36" s="178">
        <v>38495000</v>
      </c>
      <c r="DH36" s="182" t="s">
        <v>5053</v>
      </c>
      <c r="DI36" s="182" t="s">
        <v>2172</v>
      </c>
      <c r="DJ36" s="182">
        <v>2</v>
      </c>
      <c r="DK36" s="182" t="s">
        <v>6946</v>
      </c>
      <c r="DL36" s="182" t="s">
        <v>2835</v>
      </c>
      <c r="DM36" s="179">
        <v>44953</v>
      </c>
      <c r="DN36" s="189" t="s">
        <v>6948</v>
      </c>
      <c r="DO36" s="186">
        <v>47884000</v>
      </c>
      <c r="DP36" s="189" t="s">
        <v>5053</v>
      </c>
      <c r="DQ36" s="189" t="s">
        <v>2172</v>
      </c>
      <c r="DR36" s="189">
        <v>2</v>
      </c>
      <c r="DS36" s="189" t="s">
        <v>6946</v>
      </c>
      <c r="DT36" s="189" t="s">
        <v>2835</v>
      </c>
      <c r="DU36" s="190">
        <v>44953</v>
      </c>
      <c r="DV36" s="188" t="s">
        <v>6951</v>
      </c>
      <c r="DW36" s="178">
        <v>25795000</v>
      </c>
      <c r="DX36" s="182" t="s">
        <v>6949</v>
      </c>
      <c r="DY36" s="182" t="s">
        <v>74</v>
      </c>
      <c r="DZ36" s="182">
        <v>1</v>
      </c>
      <c r="EA36" s="182" t="s">
        <v>6946</v>
      </c>
      <c r="EB36" s="182" t="s">
        <v>6950</v>
      </c>
      <c r="EC36" s="179">
        <v>44953</v>
      </c>
      <c r="ED36" s="189" t="s">
        <v>6952</v>
      </c>
      <c r="EE36" s="186">
        <v>11195000</v>
      </c>
      <c r="EF36" s="189" t="s">
        <v>6949</v>
      </c>
      <c r="EG36" s="189" t="s">
        <v>74</v>
      </c>
      <c r="EH36" s="189">
        <v>1</v>
      </c>
      <c r="EI36" s="189" t="s">
        <v>6946</v>
      </c>
      <c r="EJ36" s="189" t="s">
        <v>6950</v>
      </c>
      <c r="EK36" s="190">
        <v>44953</v>
      </c>
      <c r="EL36" s="188" t="s">
        <v>6953</v>
      </c>
      <c r="EM36" s="178">
        <v>1205000</v>
      </c>
      <c r="EN36" s="182" t="s">
        <v>6949</v>
      </c>
      <c r="EO36" s="182" t="s">
        <v>74</v>
      </c>
      <c r="EP36" s="182">
        <v>1</v>
      </c>
      <c r="EQ36" s="182" t="s">
        <v>6946</v>
      </c>
      <c r="ER36" s="182" t="s">
        <v>6950</v>
      </c>
      <c r="ES36" s="179">
        <v>44953</v>
      </c>
      <c r="ET36" s="189" t="s">
        <v>6943</v>
      </c>
      <c r="EU36" s="189">
        <v>1744</v>
      </c>
      <c r="EV36" s="189" t="s">
        <v>6941</v>
      </c>
      <c r="EW36" s="189" t="s">
        <v>2172</v>
      </c>
      <c r="EX36" s="189">
        <v>2</v>
      </c>
      <c r="EY36" s="189" t="s">
        <v>6869</v>
      </c>
      <c r="EZ36" s="189" t="s">
        <v>5326</v>
      </c>
      <c r="FA36" s="190">
        <v>44953</v>
      </c>
      <c r="FB36" s="188" t="s">
        <v>1922</v>
      </c>
      <c r="FC36" s="182">
        <v>4</v>
      </c>
      <c r="FD36" s="182" t="s">
        <v>1510</v>
      </c>
      <c r="FE36" s="182" t="s">
        <v>74</v>
      </c>
      <c r="FF36" s="182">
        <v>1</v>
      </c>
      <c r="FG36" s="182" t="s">
        <v>1512</v>
      </c>
      <c r="FH36" s="182" t="s">
        <v>1511</v>
      </c>
      <c r="FI36" s="179">
        <v>44736</v>
      </c>
      <c r="FJ36" s="188" t="s">
        <v>1923</v>
      </c>
      <c r="FK36" s="189" t="s">
        <v>14</v>
      </c>
      <c r="FL36" s="189" t="s">
        <v>14</v>
      </c>
      <c r="FM36" s="189" t="s">
        <v>14</v>
      </c>
      <c r="FN36" s="189" t="s">
        <v>14</v>
      </c>
      <c r="FO36" s="189" t="s">
        <v>14</v>
      </c>
      <c r="FP36" s="186" t="s">
        <v>14</v>
      </c>
      <c r="FQ36" s="187">
        <v>44736</v>
      </c>
      <c r="FR36" s="188" t="s">
        <v>1927</v>
      </c>
      <c r="FS36" s="182">
        <v>10000</v>
      </c>
      <c r="FT36" s="182" t="s">
        <v>1924</v>
      </c>
      <c r="FU36" s="182" t="s">
        <v>19</v>
      </c>
      <c r="FV36" s="182">
        <v>3</v>
      </c>
      <c r="FW36" s="182" t="s">
        <v>1926</v>
      </c>
      <c r="FX36" s="182" t="s">
        <v>1925</v>
      </c>
      <c r="FY36" s="179">
        <v>44736</v>
      </c>
      <c r="FZ36" s="189" t="s">
        <v>4483</v>
      </c>
      <c r="GA36" s="189">
        <v>1</v>
      </c>
      <c r="GB36" s="189" t="s">
        <v>2962</v>
      </c>
      <c r="GC36" s="189" t="s">
        <v>30</v>
      </c>
      <c r="GD36" s="189">
        <v>2</v>
      </c>
      <c r="GE36" s="189" t="s">
        <v>14</v>
      </c>
      <c r="GF36" s="189" t="s">
        <v>14</v>
      </c>
      <c r="GG36" s="190">
        <v>44871</v>
      </c>
      <c r="GH36" s="188" t="s">
        <v>4489</v>
      </c>
      <c r="GI36" s="182">
        <v>2</v>
      </c>
      <c r="GJ36" s="182" t="s">
        <v>2962</v>
      </c>
      <c r="GK36" s="182" t="s">
        <v>30</v>
      </c>
      <c r="GL36" s="182">
        <v>2</v>
      </c>
      <c r="GM36" s="182" t="s">
        <v>14</v>
      </c>
      <c r="GN36" s="182" t="s">
        <v>14</v>
      </c>
      <c r="GO36" s="179">
        <v>44871</v>
      </c>
      <c r="GP36" s="189" t="s">
        <v>4484</v>
      </c>
      <c r="GQ36" s="189">
        <v>3</v>
      </c>
      <c r="GR36" s="189" t="s">
        <v>2962</v>
      </c>
      <c r="GS36" s="189" t="s">
        <v>30</v>
      </c>
      <c r="GT36" s="189">
        <v>2</v>
      </c>
      <c r="GU36" s="189" t="s">
        <v>14</v>
      </c>
      <c r="GV36" s="189" t="s">
        <v>14</v>
      </c>
      <c r="GW36" s="190">
        <v>44871</v>
      </c>
      <c r="GX36" s="188" t="s">
        <v>4490</v>
      </c>
      <c r="GY36" s="182">
        <v>2</v>
      </c>
      <c r="GZ36" s="182" t="s">
        <v>2962</v>
      </c>
      <c r="HA36" s="182" t="s">
        <v>30</v>
      </c>
      <c r="HB36" s="182">
        <v>2</v>
      </c>
      <c r="HC36" s="182" t="s">
        <v>14</v>
      </c>
      <c r="HD36" s="182" t="s">
        <v>14</v>
      </c>
      <c r="HE36" s="179">
        <v>44871</v>
      </c>
      <c r="HF36" s="189" t="s">
        <v>4482</v>
      </c>
      <c r="HG36" s="189">
        <v>3</v>
      </c>
      <c r="HH36" s="189" t="s">
        <v>2962</v>
      </c>
      <c r="HI36" s="189" t="s">
        <v>30</v>
      </c>
      <c r="HJ36" s="189">
        <v>2</v>
      </c>
      <c r="HK36" s="189" t="s">
        <v>14</v>
      </c>
      <c r="HL36" s="189" t="s">
        <v>14</v>
      </c>
      <c r="HM36" s="190">
        <v>44871</v>
      </c>
      <c r="HN36" s="188" t="s">
        <v>4488</v>
      </c>
      <c r="HO36" s="182">
        <v>3</v>
      </c>
      <c r="HP36" s="182" t="s">
        <v>2962</v>
      </c>
      <c r="HQ36" s="182" t="s">
        <v>30</v>
      </c>
      <c r="HR36" s="182">
        <v>2</v>
      </c>
      <c r="HS36" s="182" t="s">
        <v>14</v>
      </c>
      <c r="HT36" s="182" t="s">
        <v>14</v>
      </c>
      <c r="HU36" s="179">
        <v>44871</v>
      </c>
      <c r="HV36" s="189" t="s">
        <v>4485</v>
      </c>
      <c r="HW36" s="189">
        <v>3</v>
      </c>
      <c r="HX36" s="189" t="s">
        <v>2962</v>
      </c>
      <c r="HY36" s="189" t="s">
        <v>30</v>
      </c>
      <c r="HZ36" s="189">
        <v>2</v>
      </c>
      <c r="IA36" s="189" t="s">
        <v>14</v>
      </c>
      <c r="IB36" s="189" t="s">
        <v>14</v>
      </c>
      <c r="IC36" s="190">
        <v>44871</v>
      </c>
      <c r="ID36" s="188" t="s">
        <v>4487</v>
      </c>
      <c r="IE36" s="182">
        <v>3</v>
      </c>
      <c r="IF36" s="182" t="s">
        <v>2962</v>
      </c>
      <c r="IG36" s="182" t="s">
        <v>30</v>
      </c>
      <c r="IH36" s="182">
        <v>2</v>
      </c>
      <c r="II36" s="182" t="s">
        <v>14</v>
      </c>
      <c r="IJ36" s="182" t="s">
        <v>14</v>
      </c>
      <c r="IK36" s="179">
        <v>44871</v>
      </c>
      <c r="IL36" s="189" t="s">
        <v>4486</v>
      </c>
      <c r="IM36" s="189">
        <v>3</v>
      </c>
      <c r="IN36" s="189" t="s">
        <v>2962</v>
      </c>
      <c r="IO36" s="189" t="s">
        <v>30</v>
      </c>
      <c r="IP36" s="189">
        <v>2</v>
      </c>
      <c r="IQ36" s="189" t="s">
        <v>14</v>
      </c>
      <c r="IR36" s="189" t="s">
        <v>14</v>
      </c>
      <c r="IS36" s="190">
        <v>44871</v>
      </c>
    </row>
    <row r="37" spans="1:253" s="284" customFormat="1" ht="12.95" customHeight="1" x14ac:dyDescent="0.2">
      <c r="A37" s="284" t="s">
        <v>1426</v>
      </c>
      <c r="B37" s="284" t="s">
        <v>8973</v>
      </c>
      <c r="C37" s="284" t="s">
        <v>1427</v>
      </c>
      <c r="D37" s="284" t="s">
        <v>1428</v>
      </c>
      <c r="E37" s="284" t="s">
        <v>8449</v>
      </c>
      <c r="F37" s="284" t="s">
        <v>5059</v>
      </c>
      <c r="G37" s="177">
        <v>124574000</v>
      </c>
      <c r="H37" s="178" t="s">
        <v>5053</v>
      </c>
      <c r="I37" s="178" t="s">
        <v>2172</v>
      </c>
      <c r="J37" s="178">
        <v>2</v>
      </c>
      <c r="K37" s="178" t="s">
        <v>2836</v>
      </c>
      <c r="L37" s="178" t="s">
        <v>2835</v>
      </c>
      <c r="M37" s="179">
        <v>44895</v>
      </c>
      <c r="N37" s="188" t="s">
        <v>5063</v>
      </c>
      <c r="O37" s="180">
        <v>1128571</v>
      </c>
      <c r="P37" s="180" t="s">
        <v>5060</v>
      </c>
      <c r="Q37" s="180" t="s">
        <v>2172</v>
      </c>
      <c r="R37" s="180">
        <v>2</v>
      </c>
      <c r="S37" s="180" t="s">
        <v>5062</v>
      </c>
      <c r="T37" s="180" t="s">
        <v>5061</v>
      </c>
      <c r="U37" s="181">
        <v>44895</v>
      </c>
      <c r="V37" s="188" t="s">
        <v>5064</v>
      </c>
      <c r="W37" s="178">
        <v>124574000</v>
      </c>
      <c r="X37" s="178" t="s">
        <v>5053</v>
      </c>
      <c r="Y37" s="178" t="s">
        <v>2172</v>
      </c>
      <c r="Z37" s="178">
        <v>2</v>
      </c>
      <c r="AA37" s="178" t="s">
        <v>2836</v>
      </c>
      <c r="AB37" s="178" t="s">
        <v>2835</v>
      </c>
      <c r="AC37" s="179">
        <v>44895</v>
      </c>
      <c r="AD37" s="188" t="s">
        <v>5068</v>
      </c>
      <c r="AE37" s="186">
        <v>41979000</v>
      </c>
      <c r="AF37" s="186" t="s">
        <v>5065</v>
      </c>
      <c r="AG37" s="186" t="s">
        <v>2172</v>
      </c>
      <c r="AH37" s="186">
        <v>2</v>
      </c>
      <c r="AI37" s="186" t="s">
        <v>5067</v>
      </c>
      <c r="AJ37" s="186" t="s">
        <v>5066</v>
      </c>
      <c r="AK37" s="187">
        <v>44895</v>
      </c>
      <c r="AL37" s="188" t="s">
        <v>6915</v>
      </c>
      <c r="AM37" s="178">
        <v>882000</v>
      </c>
      <c r="AN37" s="178" t="s">
        <v>6912</v>
      </c>
      <c r="AO37" s="178" t="s">
        <v>74</v>
      </c>
      <c r="AP37" s="178">
        <v>1</v>
      </c>
      <c r="AQ37" s="178" t="s">
        <v>6914</v>
      </c>
      <c r="AR37" s="178" t="s">
        <v>6913</v>
      </c>
      <c r="AS37" s="179">
        <v>44953</v>
      </c>
      <c r="AT37" s="189" t="s">
        <v>5322</v>
      </c>
      <c r="AU37" s="186" t="s">
        <v>14</v>
      </c>
      <c r="AV37" s="186" t="s">
        <v>14</v>
      </c>
      <c r="AW37" s="186" t="s">
        <v>14</v>
      </c>
      <c r="AX37" s="186" t="s">
        <v>14</v>
      </c>
      <c r="AY37" s="186" t="s">
        <v>5321</v>
      </c>
      <c r="AZ37" s="186" t="s">
        <v>14</v>
      </c>
      <c r="BA37" s="187">
        <v>44915</v>
      </c>
      <c r="BB37" s="188" t="s">
        <v>5320</v>
      </c>
      <c r="BC37" s="178" t="s">
        <v>14</v>
      </c>
      <c r="BD37" s="178" t="s">
        <v>14</v>
      </c>
      <c r="BE37" s="178" t="s">
        <v>14</v>
      </c>
      <c r="BF37" s="178" t="s">
        <v>14</v>
      </c>
      <c r="BG37" s="178">
        <v>0</v>
      </c>
      <c r="BH37" s="178" t="s">
        <v>14</v>
      </c>
      <c r="BI37" s="179">
        <v>44915</v>
      </c>
      <c r="BJ37" s="189" t="s">
        <v>5324</v>
      </c>
      <c r="BK37" s="189" t="s">
        <v>14</v>
      </c>
      <c r="BL37" s="189" t="s">
        <v>14</v>
      </c>
      <c r="BM37" s="189" t="s">
        <v>14</v>
      </c>
      <c r="BN37" s="189" t="s">
        <v>14</v>
      </c>
      <c r="BO37" s="189" t="s">
        <v>5323</v>
      </c>
      <c r="BP37" s="186" t="s">
        <v>14</v>
      </c>
      <c r="BQ37" s="190">
        <v>44915</v>
      </c>
      <c r="BR37" s="188" t="s">
        <v>5329</v>
      </c>
      <c r="BS37" s="182" t="s">
        <v>14</v>
      </c>
      <c r="BT37" s="182" t="s">
        <v>14</v>
      </c>
      <c r="BU37" s="182" t="s">
        <v>14</v>
      </c>
      <c r="BV37" s="182" t="s">
        <v>14</v>
      </c>
      <c r="BW37" s="182" t="s">
        <v>5321</v>
      </c>
      <c r="BX37" s="182" t="s">
        <v>14</v>
      </c>
      <c r="BY37" s="179">
        <v>44915</v>
      </c>
      <c r="BZ37" s="189" t="s">
        <v>5330</v>
      </c>
      <c r="CA37" s="189" t="s">
        <v>14</v>
      </c>
      <c r="CB37" s="189" t="s">
        <v>14</v>
      </c>
      <c r="CC37" s="189" t="s">
        <v>14</v>
      </c>
      <c r="CD37" s="189" t="s">
        <v>14</v>
      </c>
      <c r="CE37" s="189" t="s">
        <v>5321</v>
      </c>
      <c r="CF37" s="189" t="s">
        <v>14</v>
      </c>
      <c r="CG37" s="190">
        <v>44915</v>
      </c>
      <c r="CH37" s="188" t="s">
        <v>9556</v>
      </c>
      <c r="CI37" s="189" t="e">
        <v>#N/A</v>
      </c>
      <c r="CJ37" s="189" t="e">
        <v>#N/A</v>
      </c>
      <c r="CK37" s="189" t="e">
        <v>#N/A</v>
      </c>
      <c r="CL37" s="189" t="e">
        <v>#N/A</v>
      </c>
      <c r="CM37" s="189" t="e">
        <v>#N/A</v>
      </c>
      <c r="CN37" s="189" t="e">
        <v>#N/A</v>
      </c>
      <c r="CO37" s="191" t="e">
        <v>#N/A</v>
      </c>
      <c r="CP37" s="189" t="s">
        <v>5331</v>
      </c>
      <c r="CQ37" s="182" t="s">
        <v>14</v>
      </c>
      <c r="CR37" s="182" t="s">
        <v>14</v>
      </c>
      <c r="CS37" s="182" t="s">
        <v>14</v>
      </c>
      <c r="CT37" s="182" t="s">
        <v>14</v>
      </c>
      <c r="CU37" s="182" t="s">
        <v>5321</v>
      </c>
      <c r="CV37" s="182" t="s">
        <v>14</v>
      </c>
      <c r="CW37" s="179">
        <v>44915</v>
      </c>
      <c r="CX37" s="189" t="s">
        <v>6917</v>
      </c>
      <c r="CY37" s="186">
        <v>882000</v>
      </c>
      <c r="CZ37" s="186" t="s">
        <v>6912</v>
      </c>
      <c r="DA37" s="186" t="s">
        <v>2172</v>
      </c>
      <c r="DB37" s="186">
        <v>2</v>
      </c>
      <c r="DC37" s="186" t="s">
        <v>6920</v>
      </c>
      <c r="DD37" s="186" t="s">
        <v>6913</v>
      </c>
      <c r="DE37" s="192">
        <v>44953</v>
      </c>
      <c r="DF37" s="188" t="s">
        <v>6921</v>
      </c>
      <c r="DG37" s="178">
        <v>82595000</v>
      </c>
      <c r="DH37" s="182" t="s">
        <v>6918</v>
      </c>
      <c r="DI37" s="182" t="s">
        <v>2172</v>
      </c>
      <c r="DJ37" s="182">
        <v>2</v>
      </c>
      <c r="DK37" s="182" t="s">
        <v>6920</v>
      </c>
      <c r="DL37" s="182" t="s">
        <v>6919</v>
      </c>
      <c r="DM37" s="179">
        <v>44953</v>
      </c>
      <c r="DN37" s="189" t="s">
        <v>6924</v>
      </c>
      <c r="DO37" s="186">
        <v>41097000</v>
      </c>
      <c r="DP37" s="189" t="s">
        <v>6922</v>
      </c>
      <c r="DQ37" s="189" t="s">
        <v>2172</v>
      </c>
      <c r="DR37" s="189">
        <v>2</v>
      </c>
      <c r="DS37" s="189" t="s">
        <v>6920</v>
      </c>
      <c r="DT37" s="189" t="s">
        <v>6923</v>
      </c>
      <c r="DU37" s="190">
        <v>44953</v>
      </c>
      <c r="DV37" s="188" t="s">
        <v>6925</v>
      </c>
      <c r="DW37" s="178">
        <v>882000</v>
      </c>
      <c r="DX37" s="182" t="s">
        <v>6912</v>
      </c>
      <c r="DY37" s="182" t="s">
        <v>2172</v>
      </c>
      <c r="DZ37" s="182">
        <v>2</v>
      </c>
      <c r="EA37" s="182" t="s">
        <v>6920</v>
      </c>
      <c r="EB37" s="182" t="s">
        <v>6913</v>
      </c>
      <c r="EC37" s="179">
        <v>44953</v>
      </c>
      <c r="ED37" s="189" t="s">
        <v>6926</v>
      </c>
      <c r="EE37" s="186">
        <v>0</v>
      </c>
      <c r="EF37" s="189" t="s">
        <v>6912</v>
      </c>
      <c r="EG37" s="189" t="s">
        <v>2172</v>
      </c>
      <c r="EH37" s="189">
        <v>2</v>
      </c>
      <c r="EI37" s="189" t="s">
        <v>6920</v>
      </c>
      <c r="EJ37" s="189" t="s">
        <v>6916</v>
      </c>
      <c r="EK37" s="190">
        <v>44953</v>
      </c>
      <c r="EL37" s="188" t="s">
        <v>6927</v>
      </c>
      <c r="EM37" s="178">
        <v>0</v>
      </c>
      <c r="EN37" s="182" t="s">
        <v>6912</v>
      </c>
      <c r="EO37" s="182" t="s">
        <v>2172</v>
      </c>
      <c r="EP37" s="182">
        <v>2</v>
      </c>
      <c r="EQ37" s="182" t="s">
        <v>6920</v>
      </c>
      <c r="ER37" s="182" t="s">
        <v>6916</v>
      </c>
      <c r="ES37" s="179">
        <v>44953</v>
      </c>
      <c r="ET37" s="189" t="s">
        <v>5328</v>
      </c>
      <c r="EU37" s="189">
        <v>2256</v>
      </c>
      <c r="EV37" s="189" t="s">
        <v>5325</v>
      </c>
      <c r="EW37" s="189" t="s">
        <v>2172</v>
      </c>
      <c r="EX37" s="189">
        <v>2</v>
      </c>
      <c r="EY37" s="189" t="s">
        <v>5327</v>
      </c>
      <c r="EZ37" s="189" t="s">
        <v>5326</v>
      </c>
      <c r="FA37" s="190">
        <v>44915</v>
      </c>
      <c r="FB37" s="188" t="s">
        <v>1432</v>
      </c>
      <c r="FC37" s="182">
        <v>3</v>
      </c>
      <c r="FD37" s="182" t="s">
        <v>1429</v>
      </c>
      <c r="FE37" s="182" t="s">
        <v>74</v>
      </c>
      <c r="FF37" s="182">
        <v>1</v>
      </c>
      <c r="FG37" s="182" t="s">
        <v>1431</v>
      </c>
      <c r="FH37" s="182" t="s">
        <v>1430</v>
      </c>
      <c r="FI37" s="179">
        <v>44363</v>
      </c>
      <c r="FJ37" s="188" t="s">
        <v>1434</v>
      </c>
      <c r="FK37" s="189">
        <v>0</v>
      </c>
      <c r="FL37" s="189" t="s">
        <v>14</v>
      </c>
      <c r="FM37" s="189" t="s">
        <v>14</v>
      </c>
      <c r="FN37" s="189" t="s">
        <v>14</v>
      </c>
      <c r="FO37" s="189" t="s">
        <v>1433</v>
      </c>
      <c r="FP37" s="186" t="s">
        <v>14</v>
      </c>
      <c r="FQ37" s="187">
        <v>44363</v>
      </c>
      <c r="FR37" s="188" t="s">
        <v>1435</v>
      </c>
      <c r="FS37" s="182">
        <v>0</v>
      </c>
      <c r="FT37" s="182" t="s">
        <v>14</v>
      </c>
      <c r="FU37" s="182" t="s">
        <v>14</v>
      </c>
      <c r="FV37" s="182" t="s">
        <v>14</v>
      </c>
      <c r="FW37" s="182" t="s">
        <v>1433</v>
      </c>
      <c r="FX37" s="182" t="s">
        <v>14</v>
      </c>
      <c r="FY37" s="179">
        <v>44363</v>
      </c>
      <c r="FZ37" s="189" t="s">
        <v>4440</v>
      </c>
      <c r="GA37" s="189">
        <v>2</v>
      </c>
      <c r="GB37" s="189" t="s">
        <v>2962</v>
      </c>
      <c r="GC37" s="189" t="s">
        <v>30</v>
      </c>
      <c r="GD37" s="189">
        <v>2</v>
      </c>
      <c r="GE37" s="189" t="s">
        <v>14</v>
      </c>
      <c r="GF37" s="189" t="s">
        <v>14</v>
      </c>
      <c r="GG37" s="190">
        <v>44868</v>
      </c>
      <c r="GH37" s="188" t="s">
        <v>4446</v>
      </c>
      <c r="GI37" s="182">
        <v>2</v>
      </c>
      <c r="GJ37" s="182" t="s">
        <v>2962</v>
      </c>
      <c r="GK37" s="182" t="s">
        <v>30</v>
      </c>
      <c r="GL37" s="182">
        <v>2</v>
      </c>
      <c r="GM37" s="182" t="s">
        <v>14</v>
      </c>
      <c r="GN37" s="182" t="s">
        <v>14</v>
      </c>
      <c r="GO37" s="179">
        <v>44868</v>
      </c>
      <c r="GP37" s="189" t="s">
        <v>4441</v>
      </c>
      <c r="GQ37" s="189">
        <v>2</v>
      </c>
      <c r="GR37" s="189" t="s">
        <v>2962</v>
      </c>
      <c r="GS37" s="189" t="s">
        <v>30</v>
      </c>
      <c r="GT37" s="189">
        <v>2</v>
      </c>
      <c r="GU37" s="189" t="s">
        <v>14</v>
      </c>
      <c r="GV37" s="189" t="s">
        <v>14</v>
      </c>
      <c r="GW37" s="190">
        <v>44868</v>
      </c>
      <c r="GX37" s="188" t="s">
        <v>4447</v>
      </c>
      <c r="GY37" s="182">
        <v>2</v>
      </c>
      <c r="GZ37" s="182" t="s">
        <v>2962</v>
      </c>
      <c r="HA37" s="182" t="s">
        <v>30</v>
      </c>
      <c r="HB37" s="182">
        <v>2</v>
      </c>
      <c r="HC37" s="182" t="s">
        <v>14</v>
      </c>
      <c r="HD37" s="182" t="s">
        <v>14</v>
      </c>
      <c r="HE37" s="179">
        <v>44868</v>
      </c>
      <c r="HF37" s="189" t="s">
        <v>4439</v>
      </c>
      <c r="HG37" s="189">
        <v>0</v>
      </c>
      <c r="HH37" s="189" t="s">
        <v>2962</v>
      </c>
      <c r="HI37" s="189" t="s">
        <v>30</v>
      </c>
      <c r="HJ37" s="189">
        <v>2</v>
      </c>
      <c r="HK37" s="189" t="s">
        <v>14</v>
      </c>
      <c r="HL37" s="189" t="s">
        <v>14</v>
      </c>
      <c r="HM37" s="190">
        <v>44868</v>
      </c>
      <c r="HN37" s="188" t="s">
        <v>4445</v>
      </c>
      <c r="HO37" s="182">
        <v>3</v>
      </c>
      <c r="HP37" s="182" t="s">
        <v>2962</v>
      </c>
      <c r="HQ37" s="182" t="s">
        <v>30</v>
      </c>
      <c r="HR37" s="182">
        <v>2</v>
      </c>
      <c r="HS37" s="182" t="s">
        <v>14</v>
      </c>
      <c r="HT37" s="182" t="s">
        <v>14</v>
      </c>
      <c r="HU37" s="179">
        <v>44868</v>
      </c>
      <c r="HV37" s="189" t="s">
        <v>4442</v>
      </c>
      <c r="HW37" s="189">
        <v>3</v>
      </c>
      <c r="HX37" s="189" t="s">
        <v>2962</v>
      </c>
      <c r="HY37" s="189" t="s">
        <v>30</v>
      </c>
      <c r="HZ37" s="189">
        <v>2</v>
      </c>
      <c r="IA37" s="189" t="s">
        <v>14</v>
      </c>
      <c r="IB37" s="189" t="s">
        <v>14</v>
      </c>
      <c r="IC37" s="190">
        <v>44868</v>
      </c>
      <c r="ID37" s="188" t="s">
        <v>4444</v>
      </c>
      <c r="IE37" s="182">
        <v>3</v>
      </c>
      <c r="IF37" s="182" t="s">
        <v>2962</v>
      </c>
      <c r="IG37" s="182" t="s">
        <v>30</v>
      </c>
      <c r="IH37" s="182">
        <v>2</v>
      </c>
      <c r="II37" s="182" t="s">
        <v>14</v>
      </c>
      <c r="IJ37" s="182" t="s">
        <v>14</v>
      </c>
      <c r="IK37" s="179">
        <v>44868</v>
      </c>
      <c r="IL37" s="189" t="s">
        <v>4443</v>
      </c>
      <c r="IM37" s="189">
        <v>3</v>
      </c>
      <c r="IN37" s="189" t="s">
        <v>2962</v>
      </c>
      <c r="IO37" s="189" t="s">
        <v>30</v>
      </c>
      <c r="IP37" s="189">
        <v>2</v>
      </c>
      <c r="IQ37" s="189" t="s">
        <v>14</v>
      </c>
      <c r="IR37" s="189" t="s">
        <v>14</v>
      </c>
      <c r="IS37" s="190">
        <v>44868</v>
      </c>
    </row>
    <row r="38" spans="1:253" s="284" customFormat="1" ht="12.95" customHeight="1" x14ac:dyDescent="0.2">
      <c r="A38" s="284" t="s">
        <v>1436</v>
      </c>
      <c r="B38" s="284" t="s">
        <v>8946</v>
      </c>
      <c r="C38" s="284" t="s">
        <v>1437</v>
      </c>
      <c r="D38" s="284" t="s">
        <v>1428</v>
      </c>
      <c r="E38" s="284" t="s">
        <v>8449</v>
      </c>
      <c r="F38" s="284" t="s">
        <v>5054</v>
      </c>
      <c r="G38" s="177">
        <v>124574000</v>
      </c>
      <c r="H38" s="178" t="s">
        <v>5053</v>
      </c>
      <c r="I38" s="178" t="s">
        <v>2172</v>
      </c>
      <c r="J38" s="178">
        <v>2</v>
      </c>
      <c r="K38" s="178" t="s">
        <v>2836</v>
      </c>
      <c r="L38" s="178" t="s">
        <v>2835</v>
      </c>
      <c r="M38" s="179">
        <v>44895</v>
      </c>
      <c r="N38" s="188" t="s">
        <v>2843</v>
      </c>
      <c r="O38" s="180">
        <v>299000</v>
      </c>
      <c r="P38" s="180" t="s">
        <v>2838</v>
      </c>
      <c r="Q38" s="180" t="s">
        <v>19</v>
      </c>
      <c r="R38" s="180">
        <v>3</v>
      </c>
      <c r="S38" s="180" t="s">
        <v>2842</v>
      </c>
      <c r="T38" s="180" t="s">
        <v>2839</v>
      </c>
      <c r="U38" s="181">
        <v>44832</v>
      </c>
      <c r="V38" s="188" t="s">
        <v>6892</v>
      </c>
      <c r="W38" s="178">
        <v>30100000</v>
      </c>
      <c r="X38" s="178" t="s">
        <v>6857</v>
      </c>
      <c r="Y38" s="178" t="s">
        <v>2172</v>
      </c>
      <c r="Z38" s="178">
        <v>2</v>
      </c>
      <c r="AA38" s="178" t="s">
        <v>6891</v>
      </c>
      <c r="AB38" s="178" t="s">
        <v>6890</v>
      </c>
      <c r="AC38" s="179">
        <v>44953</v>
      </c>
      <c r="AD38" s="188" t="s">
        <v>6895</v>
      </c>
      <c r="AE38" s="186">
        <v>30100000</v>
      </c>
      <c r="AF38" s="186" t="s">
        <v>6857</v>
      </c>
      <c r="AG38" s="186" t="s">
        <v>2172</v>
      </c>
      <c r="AH38" s="186">
        <v>2</v>
      </c>
      <c r="AI38" s="186" t="s">
        <v>6894</v>
      </c>
      <c r="AJ38" s="186" t="s">
        <v>6893</v>
      </c>
      <c r="AK38" s="187">
        <v>44953</v>
      </c>
      <c r="AL38" s="188" t="s">
        <v>6899</v>
      </c>
      <c r="AM38" s="178">
        <v>2600000</v>
      </c>
      <c r="AN38" s="178" t="s">
        <v>6896</v>
      </c>
      <c r="AO38" s="178" t="s">
        <v>74</v>
      </c>
      <c r="AP38" s="178">
        <v>1</v>
      </c>
      <c r="AQ38" s="178" t="s">
        <v>6898</v>
      </c>
      <c r="AR38" s="178" t="s">
        <v>6897</v>
      </c>
      <c r="AS38" s="179">
        <v>44953</v>
      </c>
      <c r="AT38" s="189" t="s">
        <v>5319</v>
      </c>
      <c r="AU38" s="186" t="s">
        <v>14</v>
      </c>
      <c r="AV38" s="186" t="s">
        <v>14</v>
      </c>
      <c r="AW38" s="186" t="s">
        <v>14</v>
      </c>
      <c r="AX38" s="186" t="s">
        <v>14</v>
      </c>
      <c r="AY38" s="186" t="s">
        <v>5318</v>
      </c>
      <c r="AZ38" s="186" t="s">
        <v>14</v>
      </c>
      <c r="BA38" s="187">
        <v>44915</v>
      </c>
      <c r="BB38" s="188" t="s">
        <v>5317</v>
      </c>
      <c r="BC38" s="178">
        <v>492800</v>
      </c>
      <c r="BD38" s="178" t="s">
        <v>5314</v>
      </c>
      <c r="BE38" s="178" t="s">
        <v>19</v>
      </c>
      <c r="BF38" s="178">
        <v>3</v>
      </c>
      <c r="BG38" s="178" t="s">
        <v>5316</v>
      </c>
      <c r="BH38" s="178" t="s">
        <v>5315</v>
      </c>
      <c r="BI38" s="179">
        <v>44915</v>
      </c>
      <c r="BJ38" s="189" t="s">
        <v>6901</v>
      </c>
      <c r="BK38" s="189">
        <v>432</v>
      </c>
      <c r="BL38" s="189" t="s">
        <v>6868</v>
      </c>
      <c r="BM38" s="189" t="s">
        <v>2172</v>
      </c>
      <c r="BN38" s="189">
        <v>2</v>
      </c>
      <c r="BO38" s="189" t="s">
        <v>6900</v>
      </c>
      <c r="BP38" s="186" t="s">
        <v>1199</v>
      </c>
      <c r="BQ38" s="190">
        <v>44953</v>
      </c>
      <c r="BR38" s="188" t="s">
        <v>9557</v>
      </c>
      <c r="BS38" s="182" t="e">
        <v>#N/A</v>
      </c>
      <c r="BT38" s="182" t="e">
        <v>#N/A</v>
      </c>
      <c r="BU38" s="182" t="e">
        <v>#N/A</v>
      </c>
      <c r="BV38" s="182" t="e">
        <v>#N/A</v>
      </c>
      <c r="BW38" s="182" t="e">
        <v>#N/A</v>
      </c>
      <c r="BX38" s="182" t="e">
        <v>#N/A</v>
      </c>
      <c r="BY38" s="179" t="e">
        <v>#N/A</v>
      </c>
      <c r="BZ38" s="189" t="s">
        <v>9558</v>
      </c>
      <c r="CA38" s="189" t="e">
        <v>#N/A</v>
      </c>
      <c r="CB38" s="189" t="e">
        <v>#N/A</v>
      </c>
      <c r="CC38" s="189" t="e">
        <v>#N/A</v>
      </c>
      <c r="CD38" s="189" t="e">
        <v>#N/A</v>
      </c>
      <c r="CE38" s="189" t="e">
        <v>#N/A</v>
      </c>
      <c r="CF38" s="189" t="e">
        <v>#N/A</v>
      </c>
      <c r="CG38" s="190" t="e">
        <v>#N/A</v>
      </c>
      <c r="CH38" s="188" t="s">
        <v>9559</v>
      </c>
      <c r="CI38" s="189" t="e">
        <v>#N/A</v>
      </c>
      <c r="CJ38" s="189" t="e">
        <v>#N/A</v>
      </c>
      <c r="CK38" s="189" t="e">
        <v>#N/A</v>
      </c>
      <c r="CL38" s="189" t="e">
        <v>#N/A</v>
      </c>
      <c r="CM38" s="189" t="e">
        <v>#N/A</v>
      </c>
      <c r="CN38" s="189" t="e">
        <v>#N/A</v>
      </c>
      <c r="CO38" s="191" t="e">
        <v>#N/A</v>
      </c>
      <c r="CP38" s="189" t="s">
        <v>9560</v>
      </c>
      <c r="CQ38" s="182" t="e">
        <v>#N/A</v>
      </c>
      <c r="CR38" s="182" t="e">
        <v>#N/A</v>
      </c>
      <c r="CS38" s="182" t="e">
        <v>#N/A</v>
      </c>
      <c r="CT38" s="182" t="e">
        <v>#N/A</v>
      </c>
      <c r="CU38" s="182" t="e">
        <v>#N/A</v>
      </c>
      <c r="CV38" s="182" t="e">
        <v>#N/A</v>
      </c>
      <c r="CW38" s="179" t="e">
        <v>#N/A</v>
      </c>
      <c r="CX38" s="189" t="s">
        <v>6903</v>
      </c>
      <c r="CY38" s="186">
        <v>13400000</v>
      </c>
      <c r="CZ38" s="186" t="s">
        <v>6896</v>
      </c>
      <c r="DA38" s="186" t="s">
        <v>74</v>
      </c>
      <c r="DB38" s="186">
        <v>1</v>
      </c>
      <c r="DC38" s="186" t="s">
        <v>6904</v>
      </c>
      <c r="DD38" s="186" t="s">
        <v>6897</v>
      </c>
      <c r="DE38" s="192">
        <v>44953</v>
      </c>
      <c r="DF38" s="188" t="s">
        <v>6905</v>
      </c>
      <c r="DG38" s="178">
        <v>0</v>
      </c>
      <c r="DH38" s="182" t="s">
        <v>6857</v>
      </c>
      <c r="DI38" s="182" t="s">
        <v>2172</v>
      </c>
      <c r="DJ38" s="182">
        <v>2</v>
      </c>
      <c r="DK38" s="182" t="s">
        <v>6904</v>
      </c>
      <c r="DL38" s="182" t="s">
        <v>6890</v>
      </c>
      <c r="DM38" s="179">
        <v>44953</v>
      </c>
      <c r="DN38" s="189" t="s">
        <v>6906</v>
      </c>
      <c r="DO38" s="186">
        <v>16700000</v>
      </c>
      <c r="DP38" s="189" t="s">
        <v>6857</v>
      </c>
      <c r="DQ38" s="189" t="s">
        <v>2172</v>
      </c>
      <c r="DR38" s="189">
        <v>2</v>
      </c>
      <c r="DS38" s="189" t="s">
        <v>6904</v>
      </c>
      <c r="DT38" s="189" t="s">
        <v>6890</v>
      </c>
      <c r="DU38" s="190">
        <v>44953</v>
      </c>
      <c r="DV38" s="188" t="s">
        <v>6907</v>
      </c>
      <c r="DW38" s="178">
        <v>3700000</v>
      </c>
      <c r="DX38" s="182" t="s">
        <v>6896</v>
      </c>
      <c r="DY38" s="182" t="s">
        <v>74</v>
      </c>
      <c r="DZ38" s="182">
        <v>1</v>
      </c>
      <c r="EA38" s="182" t="s">
        <v>6904</v>
      </c>
      <c r="EB38" s="182" t="s">
        <v>6897</v>
      </c>
      <c r="EC38" s="179">
        <v>44953</v>
      </c>
      <c r="ED38" s="189" t="s">
        <v>6909</v>
      </c>
      <c r="EE38" s="186">
        <v>9200000</v>
      </c>
      <c r="EF38" s="189" t="s">
        <v>6896</v>
      </c>
      <c r="EG38" s="189" t="s">
        <v>74</v>
      </c>
      <c r="EH38" s="189">
        <v>1</v>
      </c>
      <c r="EI38" s="189" t="s">
        <v>6908</v>
      </c>
      <c r="EJ38" s="189" t="s">
        <v>6897</v>
      </c>
      <c r="EK38" s="190">
        <v>44953</v>
      </c>
      <c r="EL38" s="188" t="s">
        <v>6911</v>
      </c>
      <c r="EM38" s="178">
        <v>500000</v>
      </c>
      <c r="EN38" s="182" t="s">
        <v>6896</v>
      </c>
      <c r="EO38" s="182" t="s">
        <v>74</v>
      </c>
      <c r="EP38" s="182">
        <v>1</v>
      </c>
      <c r="EQ38" s="182" t="s">
        <v>6910</v>
      </c>
      <c r="ER38" s="182" t="s">
        <v>6897</v>
      </c>
      <c r="ES38" s="179">
        <v>44953</v>
      </c>
      <c r="ET38" s="189" t="s">
        <v>6902</v>
      </c>
      <c r="EU38" s="189">
        <v>1744</v>
      </c>
      <c r="EV38" s="189" t="s">
        <v>6868</v>
      </c>
      <c r="EW38" s="189" t="s">
        <v>2172</v>
      </c>
      <c r="EX38" s="189">
        <v>2</v>
      </c>
      <c r="EY38" s="189" t="s">
        <v>6869</v>
      </c>
      <c r="EZ38" s="189" t="s">
        <v>5326</v>
      </c>
      <c r="FA38" s="190">
        <v>44953</v>
      </c>
      <c r="FB38" s="188" t="s">
        <v>1513</v>
      </c>
      <c r="FC38" s="182">
        <v>4</v>
      </c>
      <c r="FD38" s="182" t="s">
        <v>1510</v>
      </c>
      <c r="FE38" s="182" t="s">
        <v>74</v>
      </c>
      <c r="FF38" s="182">
        <v>1</v>
      </c>
      <c r="FG38" s="182" t="s">
        <v>1512</v>
      </c>
      <c r="FH38" s="182" t="s">
        <v>1511</v>
      </c>
      <c r="FI38" s="179">
        <v>44514</v>
      </c>
      <c r="FJ38" s="188" t="s">
        <v>1439</v>
      </c>
      <c r="FK38" s="189">
        <v>0</v>
      </c>
      <c r="FL38" s="189" t="s">
        <v>14</v>
      </c>
      <c r="FM38" s="189" t="s">
        <v>14</v>
      </c>
      <c r="FN38" s="189" t="s">
        <v>14</v>
      </c>
      <c r="FO38" s="189" t="s">
        <v>1438</v>
      </c>
      <c r="FP38" s="186" t="s">
        <v>14</v>
      </c>
      <c r="FQ38" s="187">
        <v>44363</v>
      </c>
      <c r="FR38" s="188" t="s">
        <v>1663</v>
      </c>
      <c r="FS38" s="182">
        <v>210000</v>
      </c>
      <c r="FT38" s="182" t="s">
        <v>1660</v>
      </c>
      <c r="FU38" s="182" t="s">
        <v>19</v>
      </c>
      <c r="FV38" s="182">
        <v>3</v>
      </c>
      <c r="FW38" s="182" t="s">
        <v>1662</v>
      </c>
      <c r="FX38" s="182" t="s">
        <v>1661</v>
      </c>
      <c r="FY38" s="179">
        <v>44648</v>
      </c>
      <c r="FZ38" s="189" t="s">
        <v>4465</v>
      </c>
      <c r="GA38" s="189">
        <v>2</v>
      </c>
      <c r="GB38" s="189" t="s">
        <v>2962</v>
      </c>
      <c r="GC38" s="189" t="s">
        <v>30</v>
      </c>
      <c r="GD38" s="189">
        <v>2</v>
      </c>
      <c r="GE38" s="189" t="s">
        <v>14</v>
      </c>
      <c r="GF38" s="189" t="s">
        <v>14</v>
      </c>
      <c r="GG38" s="190">
        <v>44869</v>
      </c>
      <c r="GH38" s="188" t="s">
        <v>4471</v>
      </c>
      <c r="GI38" s="182">
        <v>3</v>
      </c>
      <c r="GJ38" s="182" t="s">
        <v>2962</v>
      </c>
      <c r="GK38" s="182" t="s">
        <v>30</v>
      </c>
      <c r="GL38" s="182">
        <v>2</v>
      </c>
      <c r="GM38" s="182" t="s">
        <v>14</v>
      </c>
      <c r="GN38" s="182" t="s">
        <v>14</v>
      </c>
      <c r="GO38" s="179">
        <v>44869</v>
      </c>
      <c r="GP38" s="189" t="s">
        <v>4466</v>
      </c>
      <c r="GQ38" s="189">
        <v>3</v>
      </c>
      <c r="GR38" s="189" t="s">
        <v>2962</v>
      </c>
      <c r="GS38" s="189" t="s">
        <v>30</v>
      </c>
      <c r="GT38" s="189">
        <v>2</v>
      </c>
      <c r="GU38" s="189" t="s">
        <v>14</v>
      </c>
      <c r="GV38" s="189" t="s">
        <v>14</v>
      </c>
      <c r="GW38" s="190">
        <v>44869</v>
      </c>
      <c r="GX38" s="188" t="s">
        <v>4472</v>
      </c>
      <c r="GY38" s="182">
        <v>2</v>
      </c>
      <c r="GZ38" s="182" t="s">
        <v>2962</v>
      </c>
      <c r="HA38" s="182" t="s">
        <v>30</v>
      </c>
      <c r="HB38" s="182">
        <v>2</v>
      </c>
      <c r="HC38" s="182" t="s">
        <v>14</v>
      </c>
      <c r="HD38" s="182" t="s">
        <v>14</v>
      </c>
      <c r="HE38" s="179">
        <v>44869</v>
      </c>
      <c r="HF38" s="189" t="s">
        <v>4464</v>
      </c>
      <c r="HG38" s="189">
        <v>2</v>
      </c>
      <c r="HH38" s="189" t="s">
        <v>2962</v>
      </c>
      <c r="HI38" s="189" t="s">
        <v>30</v>
      </c>
      <c r="HJ38" s="189">
        <v>2</v>
      </c>
      <c r="HK38" s="189" t="s">
        <v>14</v>
      </c>
      <c r="HL38" s="189" t="s">
        <v>14</v>
      </c>
      <c r="HM38" s="190">
        <v>44869</v>
      </c>
      <c r="HN38" s="188" t="s">
        <v>4470</v>
      </c>
      <c r="HO38" s="182">
        <v>3</v>
      </c>
      <c r="HP38" s="182" t="s">
        <v>2962</v>
      </c>
      <c r="HQ38" s="182" t="s">
        <v>30</v>
      </c>
      <c r="HR38" s="182">
        <v>2</v>
      </c>
      <c r="HS38" s="182" t="s">
        <v>14</v>
      </c>
      <c r="HT38" s="182" t="s">
        <v>14</v>
      </c>
      <c r="HU38" s="179">
        <v>44869</v>
      </c>
      <c r="HV38" s="189" t="s">
        <v>4467</v>
      </c>
      <c r="HW38" s="189">
        <v>3</v>
      </c>
      <c r="HX38" s="189" t="s">
        <v>2962</v>
      </c>
      <c r="HY38" s="189" t="s">
        <v>30</v>
      </c>
      <c r="HZ38" s="189">
        <v>2</v>
      </c>
      <c r="IA38" s="189" t="s">
        <v>14</v>
      </c>
      <c r="IB38" s="189" t="s">
        <v>14</v>
      </c>
      <c r="IC38" s="190">
        <v>44869</v>
      </c>
      <c r="ID38" s="188" t="s">
        <v>4469</v>
      </c>
      <c r="IE38" s="182">
        <v>3</v>
      </c>
      <c r="IF38" s="182" t="s">
        <v>2962</v>
      </c>
      <c r="IG38" s="182" t="s">
        <v>30</v>
      </c>
      <c r="IH38" s="182">
        <v>2</v>
      </c>
      <c r="II38" s="182" t="s">
        <v>14</v>
      </c>
      <c r="IJ38" s="182" t="s">
        <v>14</v>
      </c>
      <c r="IK38" s="179">
        <v>44869</v>
      </c>
      <c r="IL38" s="189" t="s">
        <v>4468</v>
      </c>
      <c r="IM38" s="189">
        <v>3</v>
      </c>
      <c r="IN38" s="189" t="s">
        <v>2962</v>
      </c>
      <c r="IO38" s="189" t="s">
        <v>30</v>
      </c>
      <c r="IP38" s="189">
        <v>2</v>
      </c>
      <c r="IQ38" s="189" t="s">
        <v>14</v>
      </c>
      <c r="IR38" s="189" t="s">
        <v>14</v>
      </c>
      <c r="IS38" s="190">
        <v>44869</v>
      </c>
    </row>
    <row r="39" spans="1:253" s="284" customFormat="1" ht="12.95" customHeight="1" x14ac:dyDescent="0.2">
      <c r="A39" s="284" t="s">
        <v>1598</v>
      </c>
      <c r="B39" s="284" t="s">
        <v>8939</v>
      </c>
      <c r="C39" s="284" t="s">
        <v>1599</v>
      </c>
      <c r="D39" s="284" t="s">
        <v>1428</v>
      </c>
      <c r="E39" s="284" t="s">
        <v>8449</v>
      </c>
      <c r="F39" s="284" t="s">
        <v>2837</v>
      </c>
      <c r="G39" s="177">
        <v>123516000</v>
      </c>
      <c r="H39" s="178" t="s">
        <v>2834</v>
      </c>
      <c r="I39" s="178" t="s">
        <v>2172</v>
      </c>
      <c r="J39" s="178">
        <v>2</v>
      </c>
      <c r="K39" s="178" t="s">
        <v>2836</v>
      </c>
      <c r="L39" s="178" t="s">
        <v>2835</v>
      </c>
      <c r="M39" s="179">
        <v>44832</v>
      </c>
      <c r="N39" s="188" t="s">
        <v>2841</v>
      </c>
      <c r="O39" s="180">
        <v>784300</v>
      </c>
      <c r="P39" s="180" t="s">
        <v>2838</v>
      </c>
      <c r="Q39" s="180" t="s">
        <v>19</v>
      </c>
      <c r="R39" s="180">
        <v>3</v>
      </c>
      <c r="S39" s="180" t="s">
        <v>2840</v>
      </c>
      <c r="T39" s="180" t="s">
        <v>2839</v>
      </c>
      <c r="U39" s="181">
        <v>44832</v>
      </c>
      <c r="V39" s="188" t="s">
        <v>6860</v>
      </c>
      <c r="W39" s="178">
        <v>60000000</v>
      </c>
      <c r="X39" s="178" t="s">
        <v>6857</v>
      </c>
      <c r="Y39" s="178" t="s">
        <v>2172</v>
      </c>
      <c r="Z39" s="178">
        <v>2</v>
      </c>
      <c r="AA39" s="178" t="s">
        <v>6859</v>
      </c>
      <c r="AB39" s="178" t="s">
        <v>6858</v>
      </c>
      <c r="AC39" s="179">
        <v>44953</v>
      </c>
      <c r="AD39" s="188" t="s">
        <v>6864</v>
      </c>
      <c r="AE39" s="186">
        <v>24100000</v>
      </c>
      <c r="AF39" s="186" t="s">
        <v>6861</v>
      </c>
      <c r="AG39" s="186" t="s">
        <v>74</v>
      </c>
      <c r="AH39" s="186">
        <v>1</v>
      </c>
      <c r="AI39" s="186" t="s">
        <v>6863</v>
      </c>
      <c r="AJ39" s="186" t="s">
        <v>6862</v>
      </c>
      <c r="AK39" s="187">
        <v>44953</v>
      </c>
      <c r="AL39" s="188" t="s">
        <v>6867</v>
      </c>
      <c r="AM39" s="178">
        <v>850000</v>
      </c>
      <c r="AN39" s="178" t="s">
        <v>6358</v>
      </c>
      <c r="AO39" s="178" t="s">
        <v>2172</v>
      </c>
      <c r="AP39" s="178">
        <v>2</v>
      </c>
      <c r="AQ39" s="178" t="s">
        <v>6866</v>
      </c>
      <c r="AR39" s="178" t="s">
        <v>6865</v>
      </c>
      <c r="AS39" s="179">
        <v>44953</v>
      </c>
      <c r="AT39" s="189" t="s">
        <v>2685</v>
      </c>
      <c r="AU39" s="186" t="s">
        <v>14</v>
      </c>
      <c r="AV39" s="186" t="s">
        <v>14</v>
      </c>
      <c r="AW39" s="186" t="s">
        <v>14</v>
      </c>
      <c r="AX39" s="186" t="s">
        <v>14</v>
      </c>
      <c r="AY39" s="186" t="s">
        <v>2684</v>
      </c>
      <c r="AZ39" s="186" t="s">
        <v>14</v>
      </c>
      <c r="BA39" s="187">
        <v>44805</v>
      </c>
      <c r="BB39" s="188" t="s">
        <v>5052</v>
      </c>
      <c r="BC39" s="178">
        <v>2206719</v>
      </c>
      <c r="BD39" s="178" t="s">
        <v>5049</v>
      </c>
      <c r="BE39" s="178" t="s">
        <v>2172</v>
      </c>
      <c r="BF39" s="178">
        <v>2</v>
      </c>
      <c r="BG39" s="178" t="s">
        <v>5051</v>
      </c>
      <c r="BH39" s="178" t="s">
        <v>5050</v>
      </c>
      <c r="BI39" s="179">
        <v>44895</v>
      </c>
      <c r="BJ39" s="189" t="s">
        <v>5313</v>
      </c>
      <c r="BK39" s="189">
        <v>24</v>
      </c>
      <c r="BL39" s="189" t="s">
        <v>5310</v>
      </c>
      <c r="BM39" s="189" t="s">
        <v>2172</v>
      </c>
      <c r="BN39" s="189">
        <v>2</v>
      </c>
      <c r="BO39" s="189" t="s">
        <v>5312</v>
      </c>
      <c r="BP39" s="186" t="s">
        <v>5311</v>
      </c>
      <c r="BQ39" s="190">
        <v>44915</v>
      </c>
      <c r="BR39" s="188" t="s">
        <v>1600</v>
      </c>
      <c r="BS39" s="182" t="s">
        <v>14</v>
      </c>
      <c r="BT39" s="182" t="s">
        <v>14</v>
      </c>
      <c r="BU39" s="182">
        <v>0</v>
      </c>
      <c r="BV39" s="182">
        <v>0</v>
      </c>
      <c r="BW39" s="182" t="s">
        <v>14</v>
      </c>
      <c r="BX39" s="182" t="s">
        <v>14</v>
      </c>
      <c r="BY39" s="179">
        <v>44600</v>
      </c>
      <c r="BZ39" s="189" t="s">
        <v>1601</v>
      </c>
      <c r="CA39" s="189" t="s">
        <v>14</v>
      </c>
      <c r="CB39" s="189" t="s">
        <v>14</v>
      </c>
      <c r="CC39" s="189">
        <v>0</v>
      </c>
      <c r="CD39" s="189">
        <v>0</v>
      </c>
      <c r="CE39" s="189" t="s">
        <v>14</v>
      </c>
      <c r="CF39" s="189" t="s">
        <v>14</v>
      </c>
      <c r="CG39" s="190">
        <v>44600</v>
      </c>
      <c r="CH39" s="188" t="s">
        <v>9561</v>
      </c>
      <c r="CI39" s="189" t="e">
        <v>#N/A</v>
      </c>
      <c r="CJ39" s="189" t="e">
        <v>#N/A</v>
      </c>
      <c r="CK39" s="189" t="e">
        <v>#N/A</v>
      </c>
      <c r="CL39" s="189" t="e">
        <v>#N/A</v>
      </c>
      <c r="CM39" s="189" t="e">
        <v>#N/A</v>
      </c>
      <c r="CN39" s="189" t="e">
        <v>#N/A</v>
      </c>
      <c r="CO39" s="191" t="e">
        <v>#N/A</v>
      </c>
      <c r="CP39" s="189" t="s">
        <v>6874</v>
      </c>
      <c r="CQ39" s="182">
        <v>4500000</v>
      </c>
      <c r="CR39" s="182" t="s">
        <v>6871</v>
      </c>
      <c r="CS39" s="182" t="s">
        <v>2172</v>
      </c>
      <c r="CT39" s="182">
        <v>2</v>
      </c>
      <c r="CU39" s="182" t="s">
        <v>6873</v>
      </c>
      <c r="CV39" s="182" t="s">
        <v>6872</v>
      </c>
      <c r="CW39" s="179">
        <v>44953</v>
      </c>
      <c r="CX39" s="189" t="s">
        <v>6875</v>
      </c>
      <c r="CY39" s="186">
        <v>11800000</v>
      </c>
      <c r="CZ39" s="186" t="s">
        <v>6871</v>
      </c>
      <c r="DA39" s="186" t="s">
        <v>2172</v>
      </c>
      <c r="DB39" s="186">
        <v>2</v>
      </c>
      <c r="DC39" s="186" t="s">
        <v>6884</v>
      </c>
      <c r="DD39" s="186" t="s">
        <v>6883</v>
      </c>
      <c r="DE39" s="192">
        <v>44953</v>
      </c>
      <c r="DF39" s="188" t="s">
        <v>6879</v>
      </c>
      <c r="DG39" s="178">
        <v>35900000</v>
      </c>
      <c r="DH39" s="182" t="s">
        <v>6876</v>
      </c>
      <c r="DI39" s="182" t="s">
        <v>2172</v>
      </c>
      <c r="DJ39" s="182">
        <v>2</v>
      </c>
      <c r="DK39" s="182" t="s">
        <v>6878</v>
      </c>
      <c r="DL39" s="182" t="s">
        <v>6877</v>
      </c>
      <c r="DM39" s="179">
        <v>44953</v>
      </c>
      <c r="DN39" s="189" t="s">
        <v>6882</v>
      </c>
      <c r="DO39" s="186">
        <v>12300000</v>
      </c>
      <c r="DP39" s="189" t="s">
        <v>6876</v>
      </c>
      <c r="DQ39" s="189" t="s">
        <v>2172</v>
      </c>
      <c r="DR39" s="189">
        <v>2</v>
      </c>
      <c r="DS39" s="189" t="s">
        <v>6881</v>
      </c>
      <c r="DT39" s="189" t="s">
        <v>6880</v>
      </c>
      <c r="DU39" s="190">
        <v>44953</v>
      </c>
      <c r="DV39" s="188" t="s">
        <v>6885</v>
      </c>
      <c r="DW39" s="178">
        <v>9100000</v>
      </c>
      <c r="DX39" s="182" t="s">
        <v>6871</v>
      </c>
      <c r="DY39" s="182" t="s">
        <v>2172</v>
      </c>
      <c r="DZ39" s="182">
        <v>2</v>
      </c>
      <c r="EA39" s="182" t="s">
        <v>6884</v>
      </c>
      <c r="EB39" s="182" t="s">
        <v>6883</v>
      </c>
      <c r="EC39" s="179">
        <v>44953</v>
      </c>
      <c r="ED39" s="189" t="s">
        <v>6888</v>
      </c>
      <c r="EE39" s="186">
        <v>1995000</v>
      </c>
      <c r="EF39" s="189" t="s">
        <v>6871</v>
      </c>
      <c r="EG39" s="189" t="s">
        <v>2172</v>
      </c>
      <c r="EH39" s="189">
        <v>2</v>
      </c>
      <c r="EI39" s="189" t="s">
        <v>6887</v>
      </c>
      <c r="EJ39" s="189" t="s">
        <v>6886</v>
      </c>
      <c r="EK39" s="190">
        <v>44953</v>
      </c>
      <c r="EL39" s="188" t="s">
        <v>6889</v>
      </c>
      <c r="EM39" s="178">
        <v>705000</v>
      </c>
      <c r="EN39" s="182" t="s">
        <v>6871</v>
      </c>
      <c r="EO39" s="182" t="s">
        <v>2172</v>
      </c>
      <c r="EP39" s="182">
        <v>2</v>
      </c>
      <c r="EQ39" s="182" t="s">
        <v>6887</v>
      </c>
      <c r="ER39" s="182" t="s">
        <v>6872</v>
      </c>
      <c r="ES39" s="179">
        <v>44953</v>
      </c>
      <c r="ET39" s="189" t="s">
        <v>6870</v>
      </c>
      <c r="EU39" s="189">
        <v>1744</v>
      </c>
      <c r="EV39" s="189" t="s">
        <v>6868</v>
      </c>
      <c r="EW39" s="189" t="s">
        <v>2172</v>
      </c>
      <c r="EX39" s="189">
        <v>2</v>
      </c>
      <c r="EY39" s="189" t="s">
        <v>6869</v>
      </c>
      <c r="EZ39" s="189" t="s">
        <v>5326</v>
      </c>
      <c r="FA39" s="190">
        <v>44953</v>
      </c>
      <c r="FB39" s="188" t="s">
        <v>1603</v>
      </c>
      <c r="FC39" s="182">
        <v>3</v>
      </c>
      <c r="FD39" s="182" t="s">
        <v>14</v>
      </c>
      <c r="FE39" s="182" t="s">
        <v>30</v>
      </c>
      <c r="FF39" s="182">
        <v>2</v>
      </c>
      <c r="FG39" s="182" t="s">
        <v>1602</v>
      </c>
      <c r="FH39" s="182" t="s">
        <v>14</v>
      </c>
      <c r="FI39" s="179">
        <v>44600</v>
      </c>
      <c r="FJ39" s="188" t="s">
        <v>1604</v>
      </c>
      <c r="FK39" s="189" t="s">
        <v>14</v>
      </c>
      <c r="FL39" s="189" t="s">
        <v>14</v>
      </c>
      <c r="FM39" s="189">
        <v>0</v>
      </c>
      <c r="FN39" s="189">
        <v>0</v>
      </c>
      <c r="FO39" s="189" t="s">
        <v>14</v>
      </c>
      <c r="FP39" s="186" t="s">
        <v>14</v>
      </c>
      <c r="FQ39" s="187">
        <v>44600</v>
      </c>
      <c r="FR39" s="188" t="s">
        <v>1605</v>
      </c>
      <c r="FS39" s="182" t="s">
        <v>14</v>
      </c>
      <c r="FT39" s="182" t="s">
        <v>14</v>
      </c>
      <c r="FU39" s="182">
        <v>0</v>
      </c>
      <c r="FV39" s="182">
        <v>0</v>
      </c>
      <c r="FW39" s="182" t="s">
        <v>14</v>
      </c>
      <c r="FX39" s="182" t="s">
        <v>14</v>
      </c>
      <c r="FY39" s="179">
        <v>44600</v>
      </c>
      <c r="FZ39" s="189" t="s">
        <v>4474</v>
      </c>
      <c r="GA39" s="189">
        <v>2</v>
      </c>
      <c r="GB39" s="189" t="s">
        <v>2962</v>
      </c>
      <c r="GC39" s="189" t="s">
        <v>30</v>
      </c>
      <c r="GD39" s="189">
        <v>2</v>
      </c>
      <c r="GE39" s="189" t="s">
        <v>14</v>
      </c>
      <c r="GF39" s="189" t="s">
        <v>14</v>
      </c>
      <c r="GG39" s="190">
        <v>44869</v>
      </c>
      <c r="GH39" s="188" t="s">
        <v>4480</v>
      </c>
      <c r="GI39" s="182">
        <v>2</v>
      </c>
      <c r="GJ39" s="182" t="s">
        <v>2962</v>
      </c>
      <c r="GK39" s="182" t="s">
        <v>30</v>
      </c>
      <c r="GL39" s="182">
        <v>2</v>
      </c>
      <c r="GM39" s="182" t="s">
        <v>14</v>
      </c>
      <c r="GN39" s="182" t="s">
        <v>14</v>
      </c>
      <c r="GO39" s="179">
        <v>44869</v>
      </c>
      <c r="GP39" s="189" t="s">
        <v>4475</v>
      </c>
      <c r="GQ39" s="189">
        <v>2</v>
      </c>
      <c r="GR39" s="189" t="s">
        <v>2962</v>
      </c>
      <c r="GS39" s="189" t="s">
        <v>30</v>
      </c>
      <c r="GT39" s="189">
        <v>2</v>
      </c>
      <c r="GU39" s="189" t="s">
        <v>14</v>
      </c>
      <c r="GV39" s="189" t="s">
        <v>14</v>
      </c>
      <c r="GW39" s="190">
        <v>44869</v>
      </c>
      <c r="GX39" s="188" t="s">
        <v>4481</v>
      </c>
      <c r="GY39" s="182">
        <v>2</v>
      </c>
      <c r="GZ39" s="182" t="s">
        <v>2962</v>
      </c>
      <c r="HA39" s="182" t="s">
        <v>30</v>
      </c>
      <c r="HB39" s="182">
        <v>2</v>
      </c>
      <c r="HC39" s="182" t="s">
        <v>14</v>
      </c>
      <c r="HD39" s="182" t="s">
        <v>14</v>
      </c>
      <c r="HE39" s="179">
        <v>44869</v>
      </c>
      <c r="HF39" s="189" t="s">
        <v>4473</v>
      </c>
      <c r="HG39" s="189">
        <v>1</v>
      </c>
      <c r="HH39" s="189" t="s">
        <v>2962</v>
      </c>
      <c r="HI39" s="189" t="s">
        <v>30</v>
      </c>
      <c r="HJ39" s="189">
        <v>2</v>
      </c>
      <c r="HK39" s="189" t="s">
        <v>14</v>
      </c>
      <c r="HL39" s="189" t="s">
        <v>14</v>
      </c>
      <c r="HM39" s="190">
        <v>44869</v>
      </c>
      <c r="HN39" s="188" t="s">
        <v>4479</v>
      </c>
      <c r="HO39" s="182">
        <v>1</v>
      </c>
      <c r="HP39" s="182" t="s">
        <v>2962</v>
      </c>
      <c r="HQ39" s="182" t="s">
        <v>30</v>
      </c>
      <c r="HR39" s="182">
        <v>2</v>
      </c>
      <c r="HS39" s="182" t="s">
        <v>14</v>
      </c>
      <c r="HT39" s="182" t="s">
        <v>14</v>
      </c>
      <c r="HU39" s="179">
        <v>44869</v>
      </c>
      <c r="HV39" s="189" t="s">
        <v>4476</v>
      </c>
      <c r="HW39" s="189">
        <v>3</v>
      </c>
      <c r="HX39" s="189" t="s">
        <v>2962</v>
      </c>
      <c r="HY39" s="189" t="s">
        <v>30</v>
      </c>
      <c r="HZ39" s="189">
        <v>2</v>
      </c>
      <c r="IA39" s="189" t="s">
        <v>14</v>
      </c>
      <c r="IB39" s="189" t="s">
        <v>14</v>
      </c>
      <c r="IC39" s="190">
        <v>44869</v>
      </c>
      <c r="ID39" s="188" t="s">
        <v>4478</v>
      </c>
      <c r="IE39" s="182">
        <v>3</v>
      </c>
      <c r="IF39" s="182" t="s">
        <v>2962</v>
      </c>
      <c r="IG39" s="182" t="s">
        <v>30</v>
      </c>
      <c r="IH39" s="182">
        <v>2</v>
      </c>
      <c r="II39" s="182" t="s">
        <v>14</v>
      </c>
      <c r="IJ39" s="182" t="s">
        <v>14</v>
      </c>
      <c r="IK39" s="179">
        <v>44869</v>
      </c>
      <c r="IL39" s="189" t="s">
        <v>4477</v>
      </c>
      <c r="IM39" s="189">
        <v>3</v>
      </c>
      <c r="IN39" s="189" t="s">
        <v>2962</v>
      </c>
      <c r="IO39" s="189" t="s">
        <v>30</v>
      </c>
      <c r="IP39" s="189">
        <v>2</v>
      </c>
      <c r="IQ39" s="189" t="s">
        <v>14</v>
      </c>
      <c r="IR39" s="189" t="s">
        <v>14</v>
      </c>
      <c r="IS39" s="190">
        <v>44869</v>
      </c>
    </row>
    <row r="40" spans="1:253" s="284" customFormat="1" ht="12.95" customHeight="1" x14ac:dyDescent="0.2">
      <c r="A40" s="284" t="s">
        <v>2615</v>
      </c>
      <c r="B40" s="284" t="s">
        <v>8978</v>
      </c>
      <c r="C40" s="284" t="s">
        <v>2616</v>
      </c>
      <c r="D40" s="284" t="s">
        <v>2617</v>
      </c>
      <c r="E40" s="284" t="s">
        <v>8468</v>
      </c>
      <c r="F40" s="284" t="s">
        <v>2621</v>
      </c>
      <c r="G40" s="177">
        <v>2492000</v>
      </c>
      <c r="H40" s="178" t="s">
        <v>2618</v>
      </c>
      <c r="I40" s="178" t="s">
        <v>30</v>
      </c>
      <c r="J40" s="178">
        <v>2</v>
      </c>
      <c r="K40" s="178" t="s">
        <v>2620</v>
      </c>
      <c r="L40" s="178" t="s">
        <v>2619</v>
      </c>
      <c r="M40" s="179">
        <v>44804</v>
      </c>
      <c r="N40" s="188" t="s">
        <v>2624</v>
      </c>
      <c r="O40" s="180">
        <v>10120</v>
      </c>
      <c r="P40" s="180" t="s">
        <v>2314</v>
      </c>
      <c r="Q40" s="180" t="s">
        <v>74</v>
      </c>
      <c r="R40" s="180">
        <v>1</v>
      </c>
      <c r="S40" s="180" t="s">
        <v>2623</v>
      </c>
      <c r="T40" s="180" t="s">
        <v>2622</v>
      </c>
      <c r="U40" s="181">
        <v>44804</v>
      </c>
      <c r="V40" s="188" t="s">
        <v>2626</v>
      </c>
      <c r="W40" s="178">
        <v>2492000</v>
      </c>
      <c r="X40" s="178" t="s">
        <v>2618</v>
      </c>
      <c r="Y40" s="178" t="s">
        <v>30</v>
      </c>
      <c r="Z40" s="178">
        <v>2</v>
      </c>
      <c r="AA40" s="178" t="s">
        <v>2625</v>
      </c>
      <c r="AB40" s="178" t="s">
        <v>2619</v>
      </c>
      <c r="AC40" s="179">
        <v>44804</v>
      </c>
      <c r="AD40" s="188" t="s">
        <v>2629</v>
      </c>
      <c r="AE40" s="186">
        <v>44000</v>
      </c>
      <c r="AF40" s="186" t="s">
        <v>2627</v>
      </c>
      <c r="AG40" s="186" t="s">
        <v>30</v>
      </c>
      <c r="AH40" s="186">
        <v>2</v>
      </c>
      <c r="AI40" s="186" t="s">
        <v>2092</v>
      </c>
      <c r="AJ40" s="186" t="s">
        <v>2628</v>
      </c>
      <c r="AK40" s="187">
        <v>44804</v>
      </c>
      <c r="AL40" s="188" t="s">
        <v>4461</v>
      </c>
      <c r="AM40" s="178">
        <v>6000</v>
      </c>
      <c r="AN40" s="178" t="s">
        <v>4458</v>
      </c>
      <c r="AO40" s="178" t="s">
        <v>74</v>
      </c>
      <c r="AP40" s="178">
        <v>1</v>
      </c>
      <c r="AQ40" s="178" t="s">
        <v>4460</v>
      </c>
      <c r="AR40" s="178" t="s">
        <v>4459</v>
      </c>
      <c r="AS40" s="179">
        <v>44869</v>
      </c>
      <c r="AT40" s="189" t="s">
        <v>2630</v>
      </c>
      <c r="AU40" s="186" t="s">
        <v>14</v>
      </c>
      <c r="AV40" s="186" t="s">
        <v>14</v>
      </c>
      <c r="AW40" s="186" t="s">
        <v>14</v>
      </c>
      <c r="AX40" s="186" t="s">
        <v>14</v>
      </c>
      <c r="AY40" s="186" t="s">
        <v>14</v>
      </c>
      <c r="AZ40" s="186" t="s">
        <v>14</v>
      </c>
      <c r="BA40" s="187">
        <v>44804</v>
      </c>
      <c r="BB40" s="188" t="s">
        <v>2631</v>
      </c>
      <c r="BC40" s="178" t="s">
        <v>14</v>
      </c>
      <c r="BD40" s="178" t="s">
        <v>14</v>
      </c>
      <c r="BE40" s="178" t="s">
        <v>14</v>
      </c>
      <c r="BF40" s="178" t="s">
        <v>14</v>
      </c>
      <c r="BG40" s="178" t="s">
        <v>14</v>
      </c>
      <c r="BH40" s="178" t="s">
        <v>14</v>
      </c>
      <c r="BI40" s="179">
        <v>44804</v>
      </c>
      <c r="BJ40" s="189" t="s">
        <v>2633</v>
      </c>
      <c r="BK40" s="189">
        <v>11</v>
      </c>
      <c r="BL40" s="189" t="s">
        <v>2627</v>
      </c>
      <c r="BM40" s="189" t="s">
        <v>30</v>
      </c>
      <c r="BN40" s="189">
        <v>2</v>
      </c>
      <c r="BO40" s="189" t="s">
        <v>2632</v>
      </c>
      <c r="BP40" s="186" t="s">
        <v>2628</v>
      </c>
      <c r="BQ40" s="190">
        <v>44804</v>
      </c>
      <c r="BR40" s="188" t="s">
        <v>2634</v>
      </c>
      <c r="BS40" s="182" t="s">
        <v>14</v>
      </c>
      <c r="BT40" s="182" t="s">
        <v>14</v>
      </c>
      <c r="BU40" s="182" t="s">
        <v>14</v>
      </c>
      <c r="BV40" s="182" t="s">
        <v>14</v>
      </c>
      <c r="BW40" s="182" t="s">
        <v>14</v>
      </c>
      <c r="BX40" s="182" t="s">
        <v>14</v>
      </c>
      <c r="BY40" s="179">
        <v>44804</v>
      </c>
      <c r="BZ40" s="189" t="s">
        <v>2635</v>
      </c>
      <c r="CA40" s="189" t="s">
        <v>14</v>
      </c>
      <c r="CB40" s="189" t="s">
        <v>14</v>
      </c>
      <c r="CC40" s="189" t="s">
        <v>14</v>
      </c>
      <c r="CD40" s="189" t="s">
        <v>14</v>
      </c>
      <c r="CE40" s="189" t="s">
        <v>14</v>
      </c>
      <c r="CF40" s="189" t="s">
        <v>14</v>
      </c>
      <c r="CG40" s="190">
        <v>44804</v>
      </c>
      <c r="CH40" s="188" t="s">
        <v>9562</v>
      </c>
      <c r="CI40" s="189" t="e">
        <v>#N/A</v>
      </c>
      <c r="CJ40" s="189" t="e">
        <v>#N/A</v>
      </c>
      <c r="CK40" s="189" t="e">
        <v>#N/A</v>
      </c>
      <c r="CL40" s="189" t="e">
        <v>#N/A</v>
      </c>
      <c r="CM40" s="189" t="e">
        <v>#N/A</v>
      </c>
      <c r="CN40" s="189" t="e">
        <v>#N/A</v>
      </c>
      <c r="CO40" s="191" t="e">
        <v>#N/A</v>
      </c>
      <c r="CP40" s="189" t="s">
        <v>2636</v>
      </c>
      <c r="CQ40" s="182" t="s">
        <v>14</v>
      </c>
      <c r="CR40" s="182" t="s">
        <v>14</v>
      </c>
      <c r="CS40" s="182" t="s">
        <v>14</v>
      </c>
      <c r="CT40" s="182" t="s">
        <v>14</v>
      </c>
      <c r="CU40" s="182" t="s">
        <v>14</v>
      </c>
      <c r="CV40" s="182" t="s">
        <v>14</v>
      </c>
      <c r="CW40" s="179">
        <v>44804</v>
      </c>
      <c r="CX40" s="189" t="s">
        <v>2637</v>
      </c>
      <c r="CY40" s="186">
        <v>44000</v>
      </c>
      <c r="CZ40" s="186" t="s">
        <v>2627</v>
      </c>
      <c r="DA40" s="186" t="s">
        <v>30</v>
      </c>
      <c r="DB40" s="186">
        <v>2</v>
      </c>
      <c r="DC40" s="186" t="s">
        <v>2641</v>
      </c>
      <c r="DD40" s="186" t="s">
        <v>2628</v>
      </c>
      <c r="DE40" s="192">
        <v>44804</v>
      </c>
      <c r="DF40" s="188" t="s">
        <v>2639</v>
      </c>
      <c r="DG40" s="178">
        <v>2448000</v>
      </c>
      <c r="DH40" s="182" t="s">
        <v>2627</v>
      </c>
      <c r="DI40" s="182" t="s">
        <v>30</v>
      </c>
      <c r="DJ40" s="182">
        <v>2</v>
      </c>
      <c r="DK40" s="182" t="s">
        <v>2638</v>
      </c>
      <c r="DL40" s="182" t="s">
        <v>2628</v>
      </c>
      <c r="DM40" s="179">
        <v>44804</v>
      </c>
      <c r="DN40" s="189" t="s">
        <v>2640</v>
      </c>
      <c r="DO40" s="186">
        <v>0</v>
      </c>
      <c r="DP40" s="189" t="s">
        <v>2627</v>
      </c>
      <c r="DQ40" s="189" t="s">
        <v>30</v>
      </c>
      <c r="DR40" s="189">
        <v>2</v>
      </c>
      <c r="DS40" s="189" t="s">
        <v>2638</v>
      </c>
      <c r="DT40" s="189" t="s">
        <v>2628</v>
      </c>
      <c r="DU40" s="190">
        <v>44804</v>
      </c>
      <c r="DV40" s="188" t="s">
        <v>2642</v>
      </c>
      <c r="DW40" s="178">
        <v>38000</v>
      </c>
      <c r="DX40" s="182" t="s">
        <v>2627</v>
      </c>
      <c r="DY40" s="182" t="s">
        <v>30</v>
      </c>
      <c r="DZ40" s="182">
        <v>2</v>
      </c>
      <c r="EA40" s="182" t="s">
        <v>2641</v>
      </c>
      <c r="EB40" s="182" t="s">
        <v>2628</v>
      </c>
      <c r="EC40" s="179">
        <v>44804</v>
      </c>
      <c r="ED40" s="189" t="s">
        <v>2644</v>
      </c>
      <c r="EE40" s="186">
        <v>6000</v>
      </c>
      <c r="EF40" s="189" t="s">
        <v>2627</v>
      </c>
      <c r="EG40" s="189" t="s">
        <v>30</v>
      </c>
      <c r="EH40" s="189">
        <v>2</v>
      </c>
      <c r="EI40" s="189" t="s">
        <v>2643</v>
      </c>
      <c r="EJ40" s="189" t="s">
        <v>2628</v>
      </c>
      <c r="EK40" s="190">
        <v>44804</v>
      </c>
      <c r="EL40" s="188" t="s">
        <v>2645</v>
      </c>
      <c r="EM40" s="178">
        <v>0</v>
      </c>
      <c r="EN40" s="182" t="s">
        <v>2627</v>
      </c>
      <c r="EO40" s="182" t="s">
        <v>30</v>
      </c>
      <c r="EP40" s="182">
        <v>2</v>
      </c>
      <c r="EQ40" s="182" t="s">
        <v>2638</v>
      </c>
      <c r="ER40" s="182" t="s">
        <v>2628</v>
      </c>
      <c r="ES40" s="179">
        <v>44804</v>
      </c>
      <c r="ET40" s="189" t="s">
        <v>2646</v>
      </c>
      <c r="EU40" s="189">
        <v>11</v>
      </c>
      <c r="EV40" s="189" t="s">
        <v>2627</v>
      </c>
      <c r="EW40" s="189" t="s">
        <v>30</v>
      </c>
      <c r="EX40" s="189">
        <v>2</v>
      </c>
      <c r="EY40" s="189" t="s">
        <v>2632</v>
      </c>
      <c r="EZ40" s="189" t="s">
        <v>2628</v>
      </c>
      <c r="FA40" s="190">
        <v>44804</v>
      </c>
      <c r="FB40" s="188" t="s">
        <v>4463</v>
      </c>
      <c r="FC40" s="182">
        <v>2</v>
      </c>
      <c r="FD40" s="182" t="s">
        <v>4458</v>
      </c>
      <c r="FE40" s="182" t="s">
        <v>74</v>
      </c>
      <c r="FF40" s="182">
        <v>1</v>
      </c>
      <c r="FG40" s="182" t="s">
        <v>4462</v>
      </c>
      <c r="FH40" s="182" t="s">
        <v>4459</v>
      </c>
      <c r="FI40" s="179">
        <v>44869</v>
      </c>
      <c r="FJ40" s="188" t="s">
        <v>2647</v>
      </c>
      <c r="FK40" s="189" t="s">
        <v>14</v>
      </c>
      <c r="FL40" s="189" t="s">
        <v>14</v>
      </c>
      <c r="FM40" s="189" t="s">
        <v>14</v>
      </c>
      <c r="FN40" s="189" t="s">
        <v>14</v>
      </c>
      <c r="FO40" s="189" t="s">
        <v>14</v>
      </c>
      <c r="FP40" s="186" t="s">
        <v>14</v>
      </c>
      <c r="FQ40" s="187">
        <v>44804</v>
      </c>
      <c r="FR40" s="188" t="s">
        <v>2648</v>
      </c>
      <c r="FS40" s="182" t="s">
        <v>14</v>
      </c>
      <c r="FT40" s="182" t="s">
        <v>14</v>
      </c>
      <c r="FU40" s="182" t="s">
        <v>14</v>
      </c>
      <c r="FV40" s="182" t="s">
        <v>14</v>
      </c>
      <c r="FW40" s="182" t="s">
        <v>14</v>
      </c>
      <c r="FX40" s="182" t="s">
        <v>14</v>
      </c>
      <c r="FY40" s="179">
        <v>44804</v>
      </c>
      <c r="FZ40" s="189" t="s">
        <v>3538</v>
      </c>
      <c r="GA40" s="189">
        <v>0</v>
      </c>
      <c r="GB40" s="189" t="s">
        <v>2962</v>
      </c>
      <c r="GC40" s="189" t="s">
        <v>30</v>
      </c>
      <c r="GD40" s="189">
        <v>2</v>
      </c>
      <c r="GE40" s="189" t="s">
        <v>14</v>
      </c>
      <c r="GF40" s="189" t="s">
        <v>14</v>
      </c>
      <c r="GG40" s="190">
        <v>44863</v>
      </c>
      <c r="GH40" s="188" t="s">
        <v>3544</v>
      </c>
      <c r="GI40" s="182">
        <v>0</v>
      </c>
      <c r="GJ40" s="182" t="s">
        <v>2962</v>
      </c>
      <c r="GK40" s="182" t="s">
        <v>30</v>
      </c>
      <c r="GL40" s="182">
        <v>2</v>
      </c>
      <c r="GM40" s="182" t="s">
        <v>14</v>
      </c>
      <c r="GN40" s="182" t="s">
        <v>14</v>
      </c>
      <c r="GO40" s="179">
        <v>44863</v>
      </c>
      <c r="GP40" s="189" t="s">
        <v>3539</v>
      </c>
      <c r="GQ40" s="189">
        <v>0</v>
      </c>
      <c r="GR40" s="189" t="s">
        <v>2962</v>
      </c>
      <c r="GS40" s="189" t="s">
        <v>30</v>
      </c>
      <c r="GT40" s="189">
        <v>2</v>
      </c>
      <c r="GU40" s="189" t="s">
        <v>14</v>
      </c>
      <c r="GV40" s="189" t="s">
        <v>14</v>
      </c>
      <c r="GW40" s="190">
        <v>44863</v>
      </c>
      <c r="GX40" s="188" t="s">
        <v>3545</v>
      </c>
      <c r="GY40" s="182">
        <v>0</v>
      </c>
      <c r="GZ40" s="182" t="s">
        <v>2962</v>
      </c>
      <c r="HA40" s="182" t="s">
        <v>30</v>
      </c>
      <c r="HB40" s="182">
        <v>2</v>
      </c>
      <c r="HC40" s="182" t="s">
        <v>14</v>
      </c>
      <c r="HD40" s="182" t="s">
        <v>14</v>
      </c>
      <c r="HE40" s="179">
        <v>44863</v>
      </c>
      <c r="HF40" s="189" t="s">
        <v>3537</v>
      </c>
      <c r="HG40" s="189">
        <v>0</v>
      </c>
      <c r="HH40" s="189" t="s">
        <v>2962</v>
      </c>
      <c r="HI40" s="189" t="s">
        <v>30</v>
      </c>
      <c r="HJ40" s="189">
        <v>2</v>
      </c>
      <c r="HK40" s="189" t="s">
        <v>14</v>
      </c>
      <c r="HL40" s="189" t="s">
        <v>14</v>
      </c>
      <c r="HM40" s="190">
        <v>44863</v>
      </c>
      <c r="HN40" s="188" t="s">
        <v>3543</v>
      </c>
      <c r="HO40" s="182">
        <v>0</v>
      </c>
      <c r="HP40" s="182" t="s">
        <v>2962</v>
      </c>
      <c r="HQ40" s="182" t="s">
        <v>30</v>
      </c>
      <c r="HR40" s="182">
        <v>2</v>
      </c>
      <c r="HS40" s="182" t="s">
        <v>14</v>
      </c>
      <c r="HT40" s="182" t="s">
        <v>14</v>
      </c>
      <c r="HU40" s="179">
        <v>44863</v>
      </c>
      <c r="HV40" s="189" t="s">
        <v>3540</v>
      </c>
      <c r="HW40" s="189">
        <v>0</v>
      </c>
      <c r="HX40" s="189" t="s">
        <v>2962</v>
      </c>
      <c r="HY40" s="189" t="s">
        <v>30</v>
      </c>
      <c r="HZ40" s="189">
        <v>2</v>
      </c>
      <c r="IA40" s="189" t="s">
        <v>14</v>
      </c>
      <c r="IB40" s="189" t="s">
        <v>14</v>
      </c>
      <c r="IC40" s="190">
        <v>44863</v>
      </c>
      <c r="ID40" s="188" t="s">
        <v>3542</v>
      </c>
      <c r="IE40" s="182">
        <v>0</v>
      </c>
      <c r="IF40" s="182" t="s">
        <v>2962</v>
      </c>
      <c r="IG40" s="182" t="s">
        <v>30</v>
      </c>
      <c r="IH40" s="182">
        <v>2</v>
      </c>
      <c r="II40" s="182" t="s">
        <v>14</v>
      </c>
      <c r="IJ40" s="182" t="s">
        <v>14</v>
      </c>
      <c r="IK40" s="179">
        <v>44863</v>
      </c>
      <c r="IL40" s="189" t="s">
        <v>3541</v>
      </c>
      <c r="IM40" s="189">
        <v>0</v>
      </c>
      <c r="IN40" s="189" t="s">
        <v>2962</v>
      </c>
      <c r="IO40" s="189" t="s">
        <v>30</v>
      </c>
      <c r="IP40" s="189">
        <v>2</v>
      </c>
      <c r="IQ40" s="189" t="s">
        <v>14</v>
      </c>
      <c r="IR40" s="189" t="s">
        <v>14</v>
      </c>
      <c r="IS40" s="190">
        <v>44863</v>
      </c>
    </row>
    <row r="41" spans="1:253" s="284" customFormat="1" ht="12.95" customHeight="1" x14ac:dyDescent="0.2">
      <c r="A41" s="284" t="s">
        <v>101</v>
      </c>
      <c r="B41" s="284" t="s">
        <v>8973</v>
      </c>
      <c r="C41" s="284" t="s">
        <v>102</v>
      </c>
      <c r="D41" s="284" t="s">
        <v>103</v>
      </c>
      <c r="E41" s="284" t="s">
        <v>8473</v>
      </c>
      <c r="F41" s="284" t="s">
        <v>4946</v>
      </c>
      <c r="G41" s="177">
        <v>10432000</v>
      </c>
      <c r="H41" s="178" t="s">
        <v>4943</v>
      </c>
      <c r="I41" s="178" t="s">
        <v>74</v>
      </c>
      <c r="J41" s="178">
        <v>1</v>
      </c>
      <c r="K41" s="178" t="s">
        <v>4945</v>
      </c>
      <c r="L41" s="178" t="s">
        <v>4944</v>
      </c>
      <c r="M41" s="179">
        <v>44894</v>
      </c>
      <c r="N41" s="188" t="s">
        <v>4950</v>
      </c>
      <c r="O41" s="180">
        <v>3364</v>
      </c>
      <c r="P41" s="180" t="s">
        <v>4947</v>
      </c>
      <c r="Q41" s="180" t="s">
        <v>74</v>
      </c>
      <c r="R41" s="180">
        <v>1</v>
      </c>
      <c r="S41" s="180" t="s">
        <v>4949</v>
      </c>
      <c r="T41" s="180" t="s">
        <v>4948</v>
      </c>
      <c r="U41" s="181">
        <v>44894</v>
      </c>
      <c r="V41" s="188" t="s">
        <v>4954</v>
      </c>
      <c r="W41" s="178">
        <v>405000</v>
      </c>
      <c r="X41" s="178" t="s">
        <v>4951</v>
      </c>
      <c r="Y41" s="178" t="s">
        <v>2172</v>
      </c>
      <c r="Z41" s="178">
        <v>2</v>
      </c>
      <c r="AA41" s="178" t="s">
        <v>4953</v>
      </c>
      <c r="AB41" s="178" t="s">
        <v>4952</v>
      </c>
      <c r="AC41" s="179">
        <v>44894</v>
      </c>
      <c r="AD41" s="188" t="s">
        <v>4956</v>
      </c>
      <c r="AE41" s="186">
        <v>160000</v>
      </c>
      <c r="AF41" s="186" t="s">
        <v>4951</v>
      </c>
      <c r="AG41" s="186" t="s">
        <v>2172</v>
      </c>
      <c r="AH41" s="186">
        <v>2</v>
      </c>
      <c r="AI41" s="186" t="s">
        <v>4955</v>
      </c>
      <c r="AJ41" s="186" t="s">
        <v>4952</v>
      </c>
      <c r="AK41" s="187">
        <v>44894</v>
      </c>
      <c r="AL41" s="188" t="s">
        <v>4958</v>
      </c>
      <c r="AM41" s="178">
        <v>160000</v>
      </c>
      <c r="AN41" s="178" t="s">
        <v>4951</v>
      </c>
      <c r="AO41" s="178" t="s">
        <v>2172</v>
      </c>
      <c r="AP41" s="178">
        <v>2</v>
      </c>
      <c r="AQ41" s="178" t="s">
        <v>4957</v>
      </c>
      <c r="AR41" s="178" t="s">
        <v>4952</v>
      </c>
      <c r="AS41" s="179">
        <v>44894</v>
      </c>
      <c r="AT41" s="189" t="s">
        <v>708</v>
      </c>
      <c r="AU41" s="186">
        <v>0</v>
      </c>
      <c r="AV41" s="186" t="s">
        <v>14</v>
      </c>
      <c r="AW41" s="186" t="s">
        <v>14</v>
      </c>
      <c r="AX41" s="186" t="s">
        <v>14</v>
      </c>
      <c r="AY41" s="186" t="s">
        <v>14</v>
      </c>
      <c r="AZ41" s="186" t="s">
        <v>14</v>
      </c>
      <c r="BA41" s="187">
        <v>43585</v>
      </c>
      <c r="BB41" s="188" t="s">
        <v>109</v>
      </c>
      <c r="BC41" s="178" t="s">
        <v>14</v>
      </c>
      <c r="BD41" s="178">
        <v>0</v>
      </c>
      <c r="BE41" s="178" t="s">
        <v>14</v>
      </c>
      <c r="BF41" s="178" t="s">
        <v>14</v>
      </c>
      <c r="BG41" s="178">
        <v>0</v>
      </c>
      <c r="BH41" s="178">
        <v>0</v>
      </c>
      <c r="BI41" s="179">
        <v>43501</v>
      </c>
      <c r="BJ41" s="189" t="s">
        <v>6391</v>
      </c>
      <c r="BK41" s="189">
        <v>2</v>
      </c>
      <c r="BL41" s="189" t="s">
        <v>6389</v>
      </c>
      <c r="BM41" s="189" t="s">
        <v>19</v>
      </c>
      <c r="BN41" s="189">
        <v>3</v>
      </c>
      <c r="BO41" s="189" t="s">
        <v>6390</v>
      </c>
      <c r="BP41" s="186" t="s">
        <v>6377</v>
      </c>
      <c r="BQ41" s="190">
        <v>44946</v>
      </c>
      <c r="BR41" s="188" t="s">
        <v>104</v>
      </c>
      <c r="BS41" s="182" t="s">
        <v>14</v>
      </c>
      <c r="BT41" s="182">
        <v>0</v>
      </c>
      <c r="BU41" s="182" t="s">
        <v>14</v>
      </c>
      <c r="BV41" s="182" t="s">
        <v>14</v>
      </c>
      <c r="BW41" s="182">
        <v>0</v>
      </c>
      <c r="BX41" s="182">
        <v>0</v>
      </c>
      <c r="BY41" s="179">
        <v>43501</v>
      </c>
      <c r="BZ41" s="189" t="s">
        <v>105</v>
      </c>
      <c r="CA41" s="189" t="s">
        <v>14</v>
      </c>
      <c r="CB41" s="189">
        <v>0</v>
      </c>
      <c r="CC41" s="189" t="s">
        <v>14</v>
      </c>
      <c r="CD41" s="189" t="s">
        <v>14</v>
      </c>
      <c r="CE41" s="189">
        <v>0</v>
      </c>
      <c r="CF41" s="189">
        <v>0</v>
      </c>
      <c r="CG41" s="190">
        <v>43501</v>
      </c>
      <c r="CH41" s="188" t="s">
        <v>9563</v>
      </c>
      <c r="CI41" s="189" t="e">
        <v>#N/A</v>
      </c>
      <c r="CJ41" s="189" t="e">
        <v>#N/A</v>
      </c>
      <c r="CK41" s="189" t="e">
        <v>#N/A</v>
      </c>
      <c r="CL41" s="189" t="e">
        <v>#N/A</v>
      </c>
      <c r="CM41" s="189" t="e">
        <v>#N/A</v>
      </c>
      <c r="CN41" s="189" t="e">
        <v>#N/A</v>
      </c>
      <c r="CO41" s="191" t="e">
        <v>#N/A</v>
      </c>
      <c r="CP41" s="189" t="s">
        <v>108</v>
      </c>
      <c r="CQ41" s="182" t="s">
        <v>14</v>
      </c>
      <c r="CR41" s="182">
        <v>0</v>
      </c>
      <c r="CS41" s="182" t="s">
        <v>14</v>
      </c>
      <c r="CT41" s="182" t="s">
        <v>14</v>
      </c>
      <c r="CU41" s="182">
        <v>0</v>
      </c>
      <c r="CV41" s="182">
        <v>0</v>
      </c>
      <c r="CW41" s="179">
        <v>43501</v>
      </c>
      <c r="CX41" s="189" t="s">
        <v>4962</v>
      </c>
      <c r="CY41" s="186">
        <v>19000</v>
      </c>
      <c r="CZ41" s="186" t="s">
        <v>4959</v>
      </c>
      <c r="DA41" s="186" t="s">
        <v>19</v>
      </c>
      <c r="DB41" s="186">
        <v>3</v>
      </c>
      <c r="DC41" s="186" t="s">
        <v>4961</v>
      </c>
      <c r="DD41" s="186" t="s">
        <v>4960</v>
      </c>
      <c r="DE41" s="192">
        <v>44894</v>
      </c>
      <c r="DF41" s="188" t="s">
        <v>4963</v>
      </c>
      <c r="DG41" s="178">
        <v>245000</v>
      </c>
      <c r="DH41" s="182" t="s">
        <v>4959</v>
      </c>
      <c r="DI41" s="182" t="s">
        <v>19</v>
      </c>
      <c r="DJ41" s="182">
        <v>3</v>
      </c>
      <c r="DK41" s="182" t="s">
        <v>4961</v>
      </c>
      <c r="DL41" s="182" t="s">
        <v>4960</v>
      </c>
      <c r="DM41" s="179">
        <v>44894</v>
      </c>
      <c r="DN41" s="189" t="s">
        <v>4964</v>
      </c>
      <c r="DO41" s="186">
        <v>141000</v>
      </c>
      <c r="DP41" s="189" t="s">
        <v>4959</v>
      </c>
      <c r="DQ41" s="189" t="s">
        <v>19</v>
      </c>
      <c r="DR41" s="189">
        <v>3</v>
      </c>
      <c r="DS41" s="189" t="s">
        <v>4961</v>
      </c>
      <c r="DT41" s="189" t="s">
        <v>4960</v>
      </c>
      <c r="DU41" s="190">
        <v>44894</v>
      </c>
      <c r="DV41" s="188" t="s">
        <v>4965</v>
      </c>
      <c r="DW41" s="178">
        <v>19000</v>
      </c>
      <c r="DX41" s="182" t="s">
        <v>4959</v>
      </c>
      <c r="DY41" s="182" t="s">
        <v>19</v>
      </c>
      <c r="DZ41" s="182">
        <v>3</v>
      </c>
      <c r="EA41" s="182" t="s">
        <v>4961</v>
      </c>
      <c r="EB41" s="182" t="s">
        <v>4960</v>
      </c>
      <c r="EC41" s="179">
        <v>44894</v>
      </c>
      <c r="ED41" s="189" t="s">
        <v>4966</v>
      </c>
      <c r="EE41" s="186">
        <v>0</v>
      </c>
      <c r="EF41" s="189" t="s">
        <v>4959</v>
      </c>
      <c r="EG41" s="189" t="s">
        <v>19</v>
      </c>
      <c r="EH41" s="189">
        <v>3</v>
      </c>
      <c r="EI41" s="189" t="s">
        <v>4961</v>
      </c>
      <c r="EJ41" s="189" t="s">
        <v>4960</v>
      </c>
      <c r="EK41" s="190">
        <v>44894</v>
      </c>
      <c r="EL41" s="188" t="s">
        <v>4967</v>
      </c>
      <c r="EM41" s="178">
        <v>0</v>
      </c>
      <c r="EN41" s="182" t="s">
        <v>4959</v>
      </c>
      <c r="EO41" s="182" t="s">
        <v>19</v>
      </c>
      <c r="EP41" s="182">
        <v>3</v>
      </c>
      <c r="EQ41" s="182" t="s">
        <v>4961</v>
      </c>
      <c r="ER41" s="182" t="s">
        <v>4960</v>
      </c>
      <c r="ES41" s="179">
        <v>44894</v>
      </c>
      <c r="ET41" s="189" t="s">
        <v>6392</v>
      </c>
      <c r="EU41" s="189">
        <v>2</v>
      </c>
      <c r="EV41" s="189" t="s">
        <v>6389</v>
      </c>
      <c r="EW41" s="189" t="s">
        <v>19</v>
      </c>
      <c r="EX41" s="189">
        <v>3</v>
      </c>
      <c r="EY41" s="189" t="s">
        <v>6390</v>
      </c>
      <c r="EZ41" s="189" t="s">
        <v>6377</v>
      </c>
      <c r="FA41" s="190">
        <v>44946</v>
      </c>
      <c r="FB41" s="188" t="s">
        <v>107</v>
      </c>
      <c r="FC41" s="182">
        <v>2</v>
      </c>
      <c r="FD41" s="182">
        <v>0</v>
      </c>
      <c r="FE41" s="182" t="s">
        <v>30</v>
      </c>
      <c r="FF41" s="182">
        <v>2</v>
      </c>
      <c r="FG41" s="182" t="s">
        <v>106</v>
      </c>
      <c r="FH41" s="182">
        <v>0</v>
      </c>
      <c r="FI41" s="179">
        <v>43501</v>
      </c>
      <c r="FJ41" s="188" t="s">
        <v>110</v>
      </c>
      <c r="FK41" s="189" t="s">
        <v>14</v>
      </c>
      <c r="FL41" s="189">
        <v>0</v>
      </c>
      <c r="FM41" s="189" t="s">
        <v>14</v>
      </c>
      <c r="FN41" s="189" t="s">
        <v>14</v>
      </c>
      <c r="FO41" s="189">
        <v>0</v>
      </c>
      <c r="FP41" s="186">
        <v>0</v>
      </c>
      <c r="FQ41" s="187">
        <v>43501</v>
      </c>
      <c r="FR41" s="188" t="s">
        <v>111</v>
      </c>
      <c r="FS41" s="182" t="s">
        <v>14</v>
      </c>
      <c r="FT41" s="182">
        <v>0</v>
      </c>
      <c r="FU41" s="182" t="s">
        <v>14</v>
      </c>
      <c r="FV41" s="182" t="s">
        <v>14</v>
      </c>
      <c r="FW41" s="182">
        <v>0</v>
      </c>
      <c r="FX41" s="182">
        <v>0</v>
      </c>
      <c r="FY41" s="179">
        <v>43501</v>
      </c>
      <c r="FZ41" s="189" t="s">
        <v>3986</v>
      </c>
      <c r="GA41" s="189">
        <v>1</v>
      </c>
      <c r="GB41" s="189" t="s">
        <v>2962</v>
      </c>
      <c r="GC41" s="189" t="s">
        <v>30</v>
      </c>
      <c r="GD41" s="189">
        <v>2</v>
      </c>
      <c r="GE41" s="189" t="s">
        <v>14</v>
      </c>
      <c r="GF41" s="189" t="s">
        <v>14</v>
      </c>
      <c r="GG41" s="190">
        <v>44865</v>
      </c>
      <c r="GH41" s="188" t="s">
        <v>3992</v>
      </c>
      <c r="GI41" s="182">
        <v>0</v>
      </c>
      <c r="GJ41" s="182" t="s">
        <v>2962</v>
      </c>
      <c r="GK41" s="182" t="s">
        <v>30</v>
      </c>
      <c r="GL41" s="182">
        <v>2</v>
      </c>
      <c r="GM41" s="182" t="s">
        <v>14</v>
      </c>
      <c r="GN41" s="182" t="s">
        <v>14</v>
      </c>
      <c r="GO41" s="179">
        <v>44865</v>
      </c>
      <c r="GP41" s="189" t="s">
        <v>3987</v>
      </c>
      <c r="GQ41" s="189">
        <v>1</v>
      </c>
      <c r="GR41" s="189" t="s">
        <v>2962</v>
      </c>
      <c r="GS41" s="189" t="s">
        <v>30</v>
      </c>
      <c r="GT41" s="189">
        <v>2</v>
      </c>
      <c r="GU41" s="189" t="s">
        <v>14</v>
      </c>
      <c r="GV41" s="189" t="s">
        <v>14</v>
      </c>
      <c r="GW41" s="190">
        <v>44865</v>
      </c>
      <c r="GX41" s="188" t="s">
        <v>3993</v>
      </c>
      <c r="GY41" s="182">
        <v>0</v>
      </c>
      <c r="GZ41" s="182" t="s">
        <v>2962</v>
      </c>
      <c r="HA41" s="182" t="s">
        <v>30</v>
      </c>
      <c r="HB41" s="182">
        <v>2</v>
      </c>
      <c r="HC41" s="182" t="s">
        <v>14</v>
      </c>
      <c r="HD41" s="182" t="s">
        <v>14</v>
      </c>
      <c r="HE41" s="179">
        <v>44865</v>
      </c>
      <c r="HF41" s="189" t="s">
        <v>3985</v>
      </c>
      <c r="HG41" s="189">
        <v>2</v>
      </c>
      <c r="HH41" s="189" t="s">
        <v>2962</v>
      </c>
      <c r="HI41" s="189" t="s">
        <v>30</v>
      </c>
      <c r="HJ41" s="189">
        <v>2</v>
      </c>
      <c r="HK41" s="189" t="s">
        <v>14</v>
      </c>
      <c r="HL41" s="189" t="s">
        <v>14</v>
      </c>
      <c r="HM41" s="190">
        <v>44865</v>
      </c>
      <c r="HN41" s="188" t="s">
        <v>3991</v>
      </c>
      <c r="HO41" s="182">
        <v>0</v>
      </c>
      <c r="HP41" s="182" t="s">
        <v>2962</v>
      </c>
      <c r="HQ41" s="182" t="s">
        <v>30</v>
      </c>
      <c r="HR41" s="182">
        <v>2</v>
      </c>
      <c r="HS41" s="182" t="s">
        <v>14</v>
      </c>
      <c r="HT41" s="182" t="s">
        <v>14</v>
      </c>
      <c r="HU41" s="179">
        <v>44865</v>
      </c>
      <c r="HV41" s="189" t="s">
        <v>3988</v>
      </c>
      <c r="HW41" s="189">
        <v>0</v>
      </c>
      <c r="HX41" s="189" t="s">
        <v>2962</v>
      </c>
      <c r="HY41" s="189" t="s">
        <v>30</v>
      </c>
      <c r="HZ41" s="189">
        <v>2</v>
      </c>
      <c r="IA41" s="189" t="s">
        <v>14</v>
      </c>
      <c r="IB41" s="189" t="s">
        <v>14</v>
      </c>
      <c r="IC41" s="190">
        <v>44865</v>
      </c>
      <c r="ID41" s="188" t="s">
        <v>3990</v>
      </c>
      <c r="IE41" s="182">
        <v>0</v>
      </c>
      <c r="IF41" s="182" t="s">
        <v>2962</v>
      </c>
      <c r="IG41" s="182" t="s">
        <v>30</v>
      </c>
      <c r="IH41" s="182">
        <v>2</v>
      </c>
      <c r="II41" s="182" t="s">
        <v>14</v>
      </c>
      <c r="IJ41" s="182" t="s">
        <v>14</v>
      </c>
      <c r="IK41" s="179">
        <v>44865</v>
      </c>
      <c r="IL41" s="189" t="s">
        <v>3989</v>
      </c>
      <c r="IM41" s="189">
        <v>0</v>
      </c>
      <c r="IN41" s="189" t="s">
        <v>2962</v>
      </c>
      <c r="IO41" s="189" t="s">
        <v>30</v>
      </c>
      <c r="IP41" s="189">
        <v>2</v>
      </c>
      <c r="IQ41" s="189" t="s">
        <v>14</v>
      </c>
      <c r="IR41" s="189" t="s">
        <v>14</v>
      </c>
      <c r="IS41" s="190">
        <v>44865</v>
      </c>
    </row>
    <row r="42" spans="1:253" s="284" customFormat="1" ht="12.95" customHeight="1" x14ac:dyDescent="0.2">
      <c r="A42" s="284" t="s">
        <v>3546</v>
      </c>
      <c r="B42" s="284" t="s">
        <v>9052</v>
      </c>
      <c r="C42" s="284" t="s">
        <v>3547</v>
      </c>
      <c r="D42" s="284" t="s">
        <v>3548</v>
      </c>
      <c r="E42" s="284" t="s">
        <v>8476</v>
      </c>
      <c r="F42" s="284" t="s">
        <v>7797</v>
      </c>
      <c r="G42" s="177">
        <v>17300000</v>
      </c>
      <c r="H42" s="178" t="s">
        <v>5646</v>
      </c>
      <c r="I42" s="178" t="s">
        <v>2172</v>
      </c>
      <c r="J42" s="178">
        <v>2</v>
      </c>
      <c r="K42" s="178" t="s">
        <v>6851</v>
      </c>
      <c r="L42" s="178" t="s">
        <v>7796</v>
      </c>
      <c r="M42" s="179">
        <v>44956</v>
      </c>
      <c r="N42" s="188" t="s">
        <v>5815</v>
      </c>
      <c r="O42" s="180">
        <v>107160</v>
      </c>
      <c r="P42" s="180" t="s">
        <v>2314</v>
      </c>
      <c r="Q42" s="180" t="s">
        <v>2172</v>
      </c>
      <c r="R42" s="180">
        <v>2</v>
      </c>
      <c r="S42" s="180" t="s">
        <v>5814</v>
      </c>
      <c r="T42" s="180" t="s">
        <v>5813</v>
      </c>
      <c r="U42" s="181">
        <v>44921</v>
      </c>
      <c r="V42" s="188" t="s">
        <v>7798</v>
      </c>
      <c r="W42" s="178">
        <v>17300000</v>
      </c>
      <c r="X42" s="178" t="s">
        <v>5646</v>
      </c>
      <c r="Y42" s="178" t="s">
        <v>2172</v>
      </c>
      <c r="Z42" s="178">
        <v>2</v>
      </c>
      <c r="AA42" s="178" t="s">
        <v>6851</v>
      </c>
      <c r="AB42" s="178" t="s">
        <v>7796</v>
      </c>
      <c r="AC42" s="179">
        <v>44956</v>
      </c>
      <c r="AD42" s="188" t="s">
        <v>5817</v>
      </c>
      <c r="AE42" s="186">
        <v>5700000</v>
      </c>
      <c r="AF42" s="186" t="s">
        <v>5669</v>
      </c>
      <c r="AG42" s="186" t="s">
        <v>2172</v>
      </c>
      <c r="AH42" s="186">
        <v>2</v>
      </c>
      <c r="AI42" s="186" t="s">
        <v>5816</v>
      </c>
      <c r="AJ42" s="186" t="s">
        <v>5739</v>
      </c>
      <c r="AK42" s="187">
        <v>44921</v>
      </c>
      <c r="AL42" s="188" t="s">
        <v>5820</v>
      </c>
      <c r="AM42" s="178">
        <v>242000</v>
      </c>
      <c r="AN42" s="178" t="s">
        <v>5669</v>
      </c>
      <c r="AO42" s="178" t="s">
        <v>2172</v>
      </c>
      <c r="AP42" s="178">
        <v>2</v>
      </c>
      <c r="AQ42" s="178" t="s">
        <v>5819</v>
      </c>
      <c r="AR42" s="178" t="s">
        <v>5818</v>
      </c>
      <c r="AS42" s="179">
        <v>44921</v>
      </c>
      <c r="AT42" s="189" t="s">
        <v>5821</v>
      </c>
      <c r="AU42" s="186" t="s">
        <v>14</v>
      </c>
      <c r="AV42" s="186" t="s">
        <v>14</v>
      </c>
      <c r="AW42" s="186" t="s">
        <v>14</v>
      </c>
      <c r="AX42" s="186" t="s">
        <v>14</v>
      </c>
      <c r="AY42" s="186" t="s">
        <v>5572</v>
      </c>
      <c r="AZ42" s="186" t="s">
        <v>14</v>
      </c>
      <c r="BA42" s="187">
        <v>44921</v>
      </c>
      <c r="BB42" s="188" t="s">
        <v>5832</v>
      </c>
      <c r="BC42" s="178">
        <v>7505</v>
      </c>
      <c r="BD42" s="178" t="s">
        <v>5829</v>
      </c>
      <c r="BE42" s="178" t="s">
        <v>2172</v>
      </c>
      <c r="BF42" s="178">
        <v>2</v>
      </c>
      <c r="BG42" s="178" t="s">
        <v>5831</v>
      </c>
      <c r="BH42" s="178" t="s">
        <v>5830</v>
      </c>
      <c r="BI42" s="179">
        <v>44921</v>
      </c>
      <c r="BJ42" s="189" t="s">
        <v>6661</v>
      </c>
      <c r="BK42" s="189">
        <v>641</v>
      </c>
      <c r="BL42" s="189" t="s">
        <v>6641</v>
      </c>
      <c r="BM42" s="189" t="s">
        <v>2172</v>
      </c>
      <c r="BN42" s="189">
        <v>2</v>
      </c>
      <c r="BO42" s="189" t="s">
        <v>6629</v>
      </c>
      <c r="BP42" s="186" t="s">
        <v>1518</v>
      </c>
      <c r="BQ42" s="190">
        <v>44950</v>
      </c>
      <c r="BR42" s="188" t="s">
        <v>5834</v>
      </c>
      <c r="BS42" s="182">
        <v>56769</v>
      </c>
      <c r="BT42" s="182" t="s">
        <v>5669</v>
      </c>
      <c r="BU42" s="182" t="s">
        <v>2172</v>
      </c>
      <c r="BV42" s="182">
        <v>2</v>
      </c>
      <c r="BW42" s="182" t="s">
        <v>5833</v>
      </c>
      <c r="BX42" s="182" t="s">
        <v>5818</v>
      </c>
      <c r="BY42" s="179">
        <v>44921</v>
      </c>
      <c r="BZ42" s="189" t="s">
        <v>5836</v>
      </c>
      <c r="CA42" s="189">
        <v>33</v>
      </c>
      <c r="CB42" s="189" t="s">
        <v>5669</v>
      </c>
      <c r="CC42" s="189" t="s">
        <v>2172</v>
      </c>
      <c r="CD42" s="189">
        <v>2</v>
      </c>
      <c r="CE42" s="189" t="s">
        <v>5835</v>
      </c>
      <c r="CF42" s="189" t="s">
        <v>5818</v>
      </c>
      <c r="CG42" s="190">
        <v>44921</v>
      </c>
      <c r="CH42" s="188" t="s">
        <v>9564</v>
      </c>
      <c r="CI42" s="189" t="e">
        <v>#N/A</v>
      </c>
      <c r="CJ42" s="189" t="e">
        <v>#N/A</v>
      </c>
      <c r="CK42" s="189" t="e">
        <v>#N/A</v>
      </c>
      <c r="CL42" s="189" t="e">
        <v>#N/A</v>
      </c>
      <c r="CM42" s="189" t="e">
        <v>#N/A</v>
      </c>
      <c r="CN42" s="189" t="e">
        <v>#N/A</v>
      </c>
      <c r="CO42" s="191" t="e">
        <v>#N/A</v>
      </c>
      <c r="CP42" s="189" t="s">
        <v>5838</v>
      </c>
      <c r="CQ42" s="182">
        <v>367600000</v>
      </c>
      <c r="CR42" s="182" t="s">
        <v>5669</v>
      </c>
      <c r="CS42" s="182" t="s">
        <v>2172</v>
      </c>
      <c r="CT42" s="182">
        <v>2</v>
      </c>
      <c r="CU42" s="182" t="s">
        <v>5837</v>
      </c>
      <c r="CV42" s="182" t="s">
        <v>5818</v>
      </c>
      <c r="CW42" s="179">
        <v>44921</v>
      </c>
      <c r="CX42" s="189" t="s">
        <v>7799</v>
      </c>
      <c r="CY42" s="186">
        <v>5000000</v>
      </c>
      <c r="CZ42" s="186" t="s">
        <v>5646</v>
      </c>
      <c r="DA42" s="186" t="s">
        <v>2172</v>
      </c>
      <c r="DB42" s="186">
        <v>2</v>
      </c>
      <c r="DC42" s="186" t="s">
        <v>5756</v>
      </c>
      <c r="DD42" s="186" t="s">
        <v>5818</v>
      </c>
      <c r="DE42" s="192">
        <v>44956</v>
      </c>
      <c r="DF42" s="188" t="s">
        <v>5822</v>
      </c>
      <c r="DG42" s="178">
        <v>11400000</v>
      </c>
      <c r="DH42" s="182" t="s">
        <v>5669</v>
      </c>
      <c r="DI42" s="182" t="s">
        <v>2172</v>
      </c>
      <c r="DJ42" s="182">
        <v>2</v>
      </c>
      <c r="DK42" s="182" t="s">
        <v>2218</v>
      </c>
      <c r="DL42" s="182" t="s">
        <v>5818</v>
      </c>
      <c r="DM42" s="179">
        <v>44921</v>
      </c>
      <c r="DN42" s="189" t="s">
        <v>7800</v>
      </c>
      <c r="DO42" s="186">
        <v>700000</v>
      </c>
      <c r="DP42" s="189" t="s">
        <v>5646</v>
      </c>
      <c r="DQ42" s="189" t="s">
        <v>2172</v>
      </c>
      <c r="DR42" s="189">
        <v>2</v>
      </c>
      <c r="DS42" s="189" t="s">
        <v>5608</v>
      </c>
      <c r="DT42" s="189" t="s">
        <v>5818</v>
      </c>
      <c r="DU42" s="190">
        <v>44956</v>
      </c>
      <c r="DV42" s="188" t="s">
        <v>7801</v>
      </c>
      <c r="DW42" s="178">
        <v>5000000</v>
      </c>
      <c r="DX42" s="182" t="s">
        <v>5646</v>
      </c>
      <c r="DY42" s="182" t="s">
        <v>2172</v>
      </c>
      <c r="DZ42" s="182">
        <v>2</v>
      </c>
      <c r="EA42" s="182" t="s">
        <v>5756</v>
      </c>
      <c r="EB42" s="182" t="s">
        <v>5818</v>
      </c>
      <c r="EC42" s="179">
        <v>44956</v>
      </c>
      <c r="ED42" s="189" t="s">
        <v>5823</v>
      </c>
      <c r="EE42" s="186">
        <v>0</v>
      </c>
      <c r="EF42" s="189" t="s">
        <v>14</v>
      </c>
      <c r="EG42" s="189" t="s">
        <v>14</v>
      </c>
      <c r="EH42" s="189" t="s">
        <v>14</v>
      </c>
      <c r="EI42" s="189" t="s">
        <v>5574</v>
      </c>
      <c r="EJ42" s="189" t="s">
        <v>14</v>
      </c>
      <c r="EK42" s="190">
        <v>44921</v>
      </c>
      <c r="EL42" s="188" t="s">
        <v>5824</v>
      </c>
      <c r="EM42" s="178">
        <v>0</v>
      </c>
      <c r="EN42" s="182" t="s">
        <v>14</v>
      </c>
      <c r="EO42" s="182" t="s">
        <v>14</v>
      </c>
      <c r="EP42" s="182" t="s">
        <v>14</v>
      </c>
      <c r="EQ42" s="182" t="s">
        <v>5576</v>
      </c>
      <c r="ER42" s="182" t="s">
        <v>14</v>
      </c>
      <c r="ES42" s="179">
        <v>44921</v>
      </c>
      <c r="ET42" s="189" t="s">
        <v>6662</v>
      </c>
      <c r="EU42" s="189">
        <v>641</v>
      </c>
      <c r="EV42" s="189" t="s">
        <v>6641</v>
      </c>
      <c r="EW42" s="189" t="s">
        <v>2172</v>
      </c>
      <c r="EX42" s="189">
        <v>2</v>
      </c>
      <c r="EY42" s="189" t="s">
        <v>6629</v>
      </c>
      <c r="EZ42" s="189" t="s">
        <v>1518</v>
      </c>
      <c r="FA42" s="190">
        <v>44950</v>
      </c>
      <c r="FB42" s="188" t="s">
        <v>5826</v>
      </c>
      <c r="FC42" s="182">
        <v>5</v>
      </c>
      <c r="FD42" s="182" t="s">
        <v>5669</v>
      </c>
      <c r="FE42" s="182" t="s">
        <v>2172</v>
      </c>
      <c r="FF42" s="182">
        <v>2</v>
      </c>
      <c r="FG42" s="182" t="s">
        <v>5825</v>
      </c>
      <c r="FH42" s="182" t="s">
        <v>5818</v>
      </c>
      <c r="FI42" s="179">
        <v>44921</v>
      </c>
      <c r="FJ42" s="188" t="s">
        <v>5827</v>
      </c>
      <c r="FK42" s="189" t="s">
        <v>14</v>
      </c>
      <c r="FL42" s="189" t="s">
        <v>14</v>
      </c>
      <c r="FM42" s="189" t="s">
        <v>14</v>
      </c>
      <c r="FN42" s="189" t="s">
        <v>14</v>
      </c>
      <c r="FO42" s="189" t="s">
        <v>5638</v>
      </c>
      <c r="FP42" s="186" t="s">
        <v>14</v>
      </c>
      <c r="FQ42" s="187">
        <v>44921</v>
      </c>
      <c r="FR42" s="188" t="s">
        <v>5828</v>
      </c>
      <c r="FS42" s="182" t="s">
        <v>14</v>
      </c>
      <c r="FT42" s="182" t="s">
        <v>14</v>
      </c>
      <c r="FU42" s="182" t="s">
        <v>14</v>
      </c>
      <c r="FV42" s="182" t="s">
        <v>14</v>
      </c>
      <c r="FW42" s="182" t="s">
        <v>5640</v>
      </c>
      <c r="FX42" s="182" t="s">
        <v>14</v>
      </c>
      <c r="FY42" s="179">
        <v>44921</v>
      </c>
      <c r="FZ42" s="189" t="s">
        <v>3550</v>
      </c>
      <c r="GA42" s="189">
        <v>0</v>
      </c>
      <c r="GB42" s="189" t="s">
        <v>2962</v>
      </c>
      <c r="GC42" s="189" t="s">
        <v>30</v>
      </c>
      <c r="GD42" s="189">
        <v>2</v>
      </c>
      <c r="GE42" s="189" t="s">
        <v>14</v>
      </c>
      <c r="GF42" s="189" t="s">
        <v>14</v>
      </c>
      <c r="GG42" s="190">
        <v>44863</v>
      </c>
      <c r="GH42" s="188" t="s">
        <v>3556</v>
      </c>
      <c r="GI42" s="182">
        <v>0</v>
      </c>
      <c r="GJ42" s="182" t="s">
        <v>2962</v>
      </c>
      <c r="GK42" s="182" t="s">
        <v>30</v>
      </c>
      <c r="GL42" s="182">
        <v>2</v>
      </c>
      <c r="GM42" s="182" t="s">
        <v>14</v>
      </c>
      <c r="GN42" s="182" t="s">
        <v>14</v>
      </c>
      <c r="GO42" s="179">
        <v>44863</v>
      </c>
      <c r="GP42" s="189" t="s">
        <v>3551</v>
      </c>
      <c r="GQ42" s="189">
        <v>0</v>
      </c>
      <c r="GR42" s="189" t="s">
        <v>2962</v>
      </c>
      <c r="GS42" s="189" t="s">
        <v>30</v>
      </c>
      <c r="GT42" s="189">
        <v>2</v>
      </c>
      <c r="GU42" s="189" t="s">
        <v>14</v>
      </c>
      <c r="GV42" s="189" t="s">
        <v>14</v>
      </c>
      <c r="GW42" s="190">
        <v>44863</v>
      </c>
      <c r="GX42" s="188" t="s">
        <v>3557</v>
      </c>
      <c r="GY42" s="182">
        <v>0</v>
      </c>
      <c r="GZ42" s="182" t="s">
        <v>2962</v>
      </c>
      <c r="HA42" s="182" t="s">
        <v>30</v>
      </c>
      <c r="HB42" s="182">
        <v>2</v>
      </c>
      <c r="HC42" s="182" t="s">
        <v>14</v>
      </c>
      <c r="HD42" s="182" t="s">
        <v>14</v>
      </c>
      <c r="HE42" s="179">
        <v>44863</v>
      </c>
      <c r="HF42" s="189" t="s">
        <v>3549</v>
      </c>
      <c r="HG42" s="189">
        <v>0</v>
      </c>
      <c r="HH42" s="189" t="s">
        <v>2962</v>
      </c>
      <c r="HI42" s="189" t="s">
        <v>30</v>
      </c>
      <c r="HJ42" s="189">
        <v>2</v>
      </c>
      <c r="HK42" s="189" t="s">
        <v>14</v>
      </c>
      <c r="HL42" s="189" t="s">
        <v>14</v>
      </c>
      <c r="HM42" s="190">
        <v>44863</v>
      </c>
      <c r="HN42" s="188" t="s">
        <v>3555</v>
      </c>
      <c r="HO42" s="182">
        <v>1</v>
      </c>
      <c r="HP42" s="182" t="s">
        <v>2962</v>
      </c>
      <c r="HQ42" s="182" t="s">
        <v>30</v>
      </c>
      <c r="HR42" s="182">
        <v>2</v>
      </c>
      <c r="HS42" s="182" t="s">
        <v>14</v>
      </c>
      <c r="HT42" s="182" t="s">
        <v>14</v>
      </c>
      <c r="HU42" s="179">
        <v>44863</v>
      </c>
      <c r="HV42" s="189" t="s">
        <v>3552</v>
      </c>
      <c r="HW42" s="189">
        <v>1</v>
      </c>
      <c r="HX42" s="189" t="s">
        <v>2962</v>
      </c>
      <c r="HY42" s="189" t="s">
        <v>30</v>
      </c>
      <c r="HZ42" s="189">
        <v>2</v>
      </c>
      <c r="IA42" s="189" t="s">
        <v>14</v>
      </c>
      <c r="IB42" s="189" t="s">
        <v>14</v>
      </c>
      <c r="IC42" s="190">
        <v>44863</v>
      </c>
      <c r="ID42" s="188" t="s">
        <v>3554</v>
      </c>
      <c r="IE42" s="182">
        <v>0</v>
      </c>
      <c r="IF42" s="182" t="s">
        <v>2962</v>
      </c>
      <c r="IG42" s="182" t="s">
        <v>30</v>
      </c>
      <c r="IH42" s="182">
        <v>2</v>
      </c>
      <c r="II42" s="182" t="s">
        <v>14</v>
      </c>
      <c r="IJ42" s="182" t="s">
        <v>14</v>
      </c>
      <c r="IK42" s="179">
        <v>44863</v>
      </c>
      <c r="IL42" s="189" t="s">
        <v>3553</v>
      </c>
      <c r="IM42" s="189">
        <v>3</v>
      </c>
      <c r="IN42" s="189" t="s">
        <v>2962</v>
      </c>
      <c r="IO42" s="189" t="s">
        <v>30</v>
      </c>
      <c r="IP42" s="189">
        <v>2</v>
      </c>
      <c r="IQ42" s="189" t="s">
        <v>14</v>
      </c>
      <c r="IR42" s="189" t="s">
        <v>14</v>
      </c>
      <c r="IS42" s="190">
        <v>44863</v>
      </c>
    </row>
    <row r="43" spans="1:253" s="284" customFormat="1" ht="12.95" customHeight="1" x14ac:dyDescent="0.2">
      <c r="A43" s="284" t="s">
        <v>3558</v>
      </c>
      <c r="B43" s="284" t="s">
        <v>9054</v>
      </c>
      <c r="C43" s="284" t="s">
        <v>3559</v>
      </c>
      <c r="D43" s="284" t="s">
        <v>3560</v>
      </c>
      <c r="E43" s="284" t="s">
        <v>8479</v>
      </c>
      <c r="F43" s="284" t="s">
        <v>6852</v>
      </c>
      <c r="G43" s="177">
        <v>9600000</v>
      </c>
      <c r="H43" s="178" t="s">
        <v>5646</v>
      </c>
      <c r="I43" s="178" t="s">
        <v>2172</v>
      </c>
      <c r="J43" s="178">
        <v>2</v>
      </c>
      <c r="K43" s="178" t="s">
        <v>6851</v>
      </c>
      <c r="L43" s="178" t="s">
        <v>6850</v>
      </c>
      <c r="M43" s="179">
        <v>44952</v>
      </c>
      <c r="N43" s="188" t="s">
        <v>5840</v>
      </c>
      <c r="O43" s="180">
        <v>111890</v>
      </c>
      <c r="P43" s="180" t="s">
        <v>2314</v>
      </c>
      <c r="Q43" s="180" t="s">
        <v>2172</v>
      </c>
      <c r="R43" s="180">
        <v>2</v>
      </c>
      <c r="S43" s="180" t="s">
        <v>5814</v>
      </c>
      <c r="T43" s="180" t="s">
        <v>5839</v>
      </c>
      <c r="U43" s="181">
        <v>44921</v>
      </c>
      <c r="V43" s="188" t="s">
        <v>6853</v>
      </c>
      <c r="W43" s="178">
        <v>9600000</v>
      </c>
      <c r="X43" s="178" t="s">
        <v>5646</v>
      </c>
      <c r="Y43" s="178" t="s">
        <v>2172</v>
      </c>
      <c r="Z43" s="178">
        <v>2</v>
      </c>
      <c r="AA43" s="178" t="s">
        <v>6851</v>
      </c>
      <c r="AB43" s="178" t="s">
        <v>6850</v>
      </c>
      <c r="AC43" s="179">
        <v>44952</v>
      </c>
      <c r="AD43" s="188" t="s">
        <v>5842</v>
      </c>
      <c r="AE43" s="186">
        <v>4000000</v>
      </c>
      <c r="AF43" s="186" t="s">
        <v>5669</v>
      </c>
      <c r="AG43" s="186" t="s">
        <v>2172</v>
      </c>
      <c r="AH43" s="186">
        <v>2</v>
      </c>
      <c r="AI43" s="186" t="s">
        <v>5841</v>
      </c>
      <c r="AJ43" s="186" t="s">
        <v>5739</v>
      </c>
      <c r="AK43" s="187">
        <v>44921</v>
      </c>
      <c r="AL43" s="188" t="s">
        <v>5844</v>
      </c>
      <c r="AM43" s="178">
        <v>247000</v>
      </c>
      <c r="AN43" s="178" t="s">
        <v>5748</v>
      </c>
      <c r="AO43" s="178" t="s">
        <v>2172</v>
      </c>
      <c r="AP43" s="178">
        <v>2</v>
      </c>
      <c r="AQ43" s="178" t="s">
        <v>5843</v>
      </c>
      <c r="AR43" s="178" t="s">
        <v>5599</v>
      </c>
      <c r="AS43" s="179">
        <v>44921</v>
      </c>
      <c r="AT43" s="189" t="s">
        <v>5845</v>
      </c>
      <c r="AU43" s="186" t="s">
        <v>14</v>
      </c>
      <c r="AV43" s="186" t="s">
        <v>14</v>
      </c>
      <c r="AW43" s="186" t="s">
        <v>14</v>
      </c>
      <c r="AX43" s="186" t="s">
        <v>14</v>
      </c>
      <c r="AY43" s="186" t="s">
        <v>5572</v>
      </c>
      <c r="AZ43" s="186" t="s">
        <v>14</v>
      </c>
      <c r="BA43" s="187">
        <v>44921</v>
      </c>
      <c r="BB43" s="188" t="s">
        <v>5857</v>
      </c>
      <c r="BC43" s="178">
        <v>3232</v>
      </c>
      <c r="BD43" s="178" t="s">
        <v>5854</v>
      </c>
      <c r="BE43" s="178" t="s">
        <v>2172</v>
      </c>
      <c r="BF43" s="178">
        <v>2</v>
      </c>
      <c r="BG43" s="178" t="s">
        <v>5856</v>
      </c>
      <c r="BH43" s="178" t="s">
        <v>5855</v>
      </c>
      <c r="BI43" s="179">
        <v>44921</v>
      </c>
      <c r="BJ43" s="189" t="s">
        <v>6663</v>
      </c>
      <c r="BK43" s="189">
        <v>587</v>
      </c>
      <c r="BL43" s="189" t="s">
        <v>6641</v>
      </c>
      <c r="BM43" s="189" t="s">
        <v>2172</v>
      </c>
      <c r="BN43" s="189">
        <v>2</v>
      </c>
      <c r="BO43" s="189" t="s">
        <v>6629</v>
      </c>
      <c r="BP43" s="186" t="s">
        <v>1518</v>
      </c>
      <c r="BQ43" s="190">
        <v>44950</v>
      </c>
      <c r="BR43" s="188" t="s">
        <v>5859</v>
      </c>
      <c r="BS43" s="182">
        <v>414</v>
      </c>
      <c r="BT43" s="182" t="s">
        <v>5669</v>
      </c>
      <c r="BU43" s="182" t="s">
        <v>2172</v>
      </c>
      <c r="BV43" s="182">
        <v>2</v>
      </c>
      <c r="BW43" s="182" t="s">
        <v>5858</v>
      </c>
      <c r="BX43" s="182" t="s">
        <v>5849</v>
      </c>
      <c r="BY43" s="179">
        <v>44921</v>
      </c>
      <c r="BZ43" s="189" t="s">
        <v>5860</v>
      </c>
      <c r="CA43" s="189">
        <v>414</v>
      </c>
      <c r="CB43" s="189" t="s">
        <v>5669</v>
      </c>
      <c r="CC43" s="189" t="s">
        <v>2172</v>
      </c>
      <c r="CD43" s="189">
        <v>2</v>
      </c>
      <c r="CE43" s="189" t="s">
        <v>5858</v>
      </c>
      <c r="CF43" s="189" t="s">
        <v>5849</v>
      </c>
      <c r="CG43" s="190">
        <v>44921</v>
      </c>
      <c r="CH43" s="188" t="s">
        <v>9565</v>
      </c>
      <c r="CI43" s="189" t="e">
        <v>#N/A</v>
      </c>
      <c r="CJ43" s="189" t="e">
        <v>#N/A</v>
      </c>
      <c r="CK43" s="189" t="e">
        <v>#N/A</v>
      </c>
      <c r="CL43" s="189" t="e">
        <v>#N/A</v>
      </c>
      <c r="CM43" s="189" t="e">
        <v>#N/A</v>
      </c>
      <c r="CN43" s="189" t="e">
        <v>#N/A</v>
      </c>
      <c r="CO43" s="191" t="e">
        <v>#N/A</v>
      </c>
      <c r="CP43" s="189" t="s">
        <v>5862</v>
      </c>
      <c r="CQ43" s="182">
        <v>2258000000</v>
      </c>
      <c r="CR43" s="182" t="s">
        <v>5669</v>
      </c>
      <c r="CS43" s="182" t="s">
        <v>2172</v>
      </c>
      <c r="CT43" s="182">
        <v>2</v>
      </c>
      <c r="CU43" s="182" t="s">
        <v>5861</v>
      </c>
      <c r="CV43" s="182" t="s">
        <v>5849</v>
      </c>
      <c r="CW43" s="179">
        <v>44921</v>
      </c>
      <c r="CX43" s="189" t="s">
        <v>6854</v>
      </c>
      <c r="CY43" s="186">
        <v>3200000</v>
      </c>
      <c r="CZ43" s="186" t="s">
        <v>5646</v>
      </c>
      <c r="DA43" s="186" t="s">
        <v>2172</v>
      </c>
      <c r="DB43" s="186">
        <v>2</v>
      </c>
      <c r="DC43" s="186" t="s">
        <v>5752</v>
      </c>
      <c r="DD43" s="186" t="s">
        <v>6850</v>
      </c>
      <c r="DE43" s="192">
        <v>44952</v>
      </c>
      <c r="DF43" s="188" t="s">
        <v>5846</v>
      </c>
      <c r="DG43" s="178">
        <v>5400000</v>
      </c>
      <c r="DH43" s="182" t="s">
        <v>5669</v>
      </c>
      <c r="DI43" s="182" t="s">
        <v>2172</v>
      </c>
      <c r="DJ43" s="182">
        <v>2</v>
      </c>
      <c r="DK43" s="182" t="s">
        <v>2218</v>
      </c>
      <c r="DL43" s="182" t="s">
        <v>5739</v>
      </c>
      <c r="DM43" s="179">
        <v>44921</v>
      </c>
      <c r="DN43" s="189" t="s">
        <v>6855</v>
      </c>
      <c r="DO43" s="186">
        <v>800000</v>
      </c>
      <c r="DP43" s="189" t="s">
        <v>5669</v>
      </c>
      <c r="DQ43" s="189" t="s">
        <v>2172</v>
      </c>
      <c r="DR43" s="189">
        <v>2</v>
      </c>
      <c r="DS43" s="189" t="s">
        <v>5608</v>
      </c>
      <c r="DT43" s="189" t="s">
        <v>5739</v>
      </c>
      <c r="DU43" s="190">
        <v>44952</v>
      </c>
      <c r="DV43" s="188" t="s">
        <v>6856</v>
      </c>
      <c r="DW43" s="178">
        <v>3200000</v>
      </c>
      <c r="DX43" s="182" t="s">
        <v>5646</v>
      </c>
      <c r="DY43" s="182" t="s">
        <v>2172</v>
      </c>
      <c r="DZ43" s="182">
        <v>2</v>
      </c>
      <c r="EA43" s="182" t="s">
        <v>5752</v>
      </c>
      <c r="EB43" s="182" t="s">
        <v>6850</v>
      </c>
      <c r="EC43" s="179">
        <v>44952</v>
      </c>
      <c r="ED43" s="189" t="s">
        <v>5847</v>
      </c>
      <c r="EE43" s="186">
        <v>0</v>
      </c>
      <c r="EF43" s="189" t="s">
        <v>14</v>
      </c>
      <c r="EG43" s="189" t="s">
        <v>14</v>
      </c>
      <c r="EH43" s="189" t="s">
        <v>14</v>
      </c>
      <c r="EI43" s="189" t="s">
        <v>5574</v>
      </c>
      <c r="EJ43" s="189" t="s">
        <v>14</v>
      </c>
      <c r="EK43" s="190">
        <v>44921</v>
      </c>
      <c r="EL43" s="188" t="s">
        <v>5848</v>
      </c>
      <c r="EM43" s="178">
        <v>0</v>
      </c>
      <c r="EN43" s="182" t="s">
        <v>14</v>
      </c>
      <c r="EO43" s="182" t="s">
        <v>14</v>
      </c>
      <c r="EP43" s="182" t="s">
        <v>14</v>
      </c>
      <c r="EQ43" s="182" t="s">
        <v>5576</v>
      </c>
      <c r="ER43" s="182" t="s">
        <v>14</v>
      </c>
      <c r="ES43" s="179">
        <v>44921</v>
      </c>
      <c r="ET43" s="189" t="s">
        <v>6664</v>
      </c>
      <c r="EU43" s="189">
        <v>587</v>
      </c>
      <c r="EV43" s="189" t="s">
        <v>6641</v>
      </c>
      <c r="EW43" s="189" t="s">
        <v>2172</v>
      </c>
      <c r="EX43" s="189">
        <v>2</v>
      </c>
      <c r="EY43" s="189" t="s">
        <v>6629</v>
      </c>
      <c r="EZ43" s="189" t="s">
        <v>1518</v>
      </c>
      <c r="FA43" s="190">
        <v>44950</v>
      </c>
      <c r="FB43" s="188" t="s">
        <v>5851</v>
      </c>
      <c r="FC43" s="182">
        <v>3</v>
      </c>
      <c r="FD43" s="182" t="s">
        <v>5669</v>
      </c>
      <c r="FE43" s="182" t="s">
        <v>2172</v>
      </c>
      <c r="FF43" s="182">
        <v>2</v>
      </c>
      <c r="FG43" s="182" t="s">
        <v>5850</v>
      </c>
      <c r="FH43" s="182" t="s">
        <v>5849</v>
      </c>
      <c r="FI43" s="179">
        <v>44921</v>
      </c>
      <c r="FJ43" s="188" t="s">
        <v>5852</v>
      </c>
      <c r="FK43" s="189" t="s">
        <v>14</v>
      </c>
      <c r="FL43" s="189" t="s">
        <v>14</v>
      </c>
      <c r="FM43" s="189" t="s">
        <v>14</v>
      </c>
      <c r="FN43" s="189" t="s">
        <v>14</v>
      </c>
      <c r="FO43" s="189" t="s">
        <v>5638</v>
      </c>
      <c r="FP43" s="186" t="s">
        <v>14</v>
      </c>
      <c r="FQ43" s="187">
        <v>44921</v>
      </c>
      <c r="FR43" s="188" t="s">
        <v>5853</v>
      </c>
      <c r="FS43" s="182" t="s">
        <v>14</v>
      </c>
      <c r="FT43" s="182" t="s">
        <v>14</v>
      </c>
      <c r="FU43" s="182" t="s">
        <v>14</v>
      </c>
      <c r="FV43" s="182" t="s">
        <v>14</v>
      </c>
      <c r="FW43" s="182" t="s">
        <v>5640</v>
      </c>
      <c r="FX43" s="182" t="s">
        <v>14</v>
      </c>
      <c r="FY43" s="179">
        <v>44921</v>
      </c>
      <c r="FZ43" s="189" t="s">
        <v>3562</v>
      </c>
      <c r="GA43" s="189">
        <v>0</v>
      </c>
      <c r="GB43" s="189" t="s">
        <v>2962</v>
      </c>
      <c r="GC43" s="189" t="s">
        <v>30</v>
      </c>
      <c r="GD43" s="189">
        <v>2</v>
      </c>
      <c r="GE43" s="189" t="s">
        <v>14</v>
      </c>
      <c r="GF43" s="189" t="s">
        <v>14</v>
      </c>
      <c r="GG43" s="190">
        <v>44863</v>
      </c>
      <c r="GH43" s="188" t="s">
        <v>3568</v>
      </c>
      <c r="GI43" s="182">
        <v>1</v>
      </c>
      <c r="GJ43" s="182" t="s">
        <v>2962</v>
      </c>
      <c r="GK43" s="182" t="s">
        <v>30</v>
      </c>
      <c r="GL43" s="182">
        <v>2</v>
      </c>
      <c r="GM43" s="182" t="s">
        <v>14</v>
      </c>
      <c r="GN43" s="182" t="s">
        <v>14</v>
      </c>
      <c r="GO43" s="179">
        <v>44863</v>
      </c>
      <c r="GP43" s="189" t="s">
        <v>3563</v>
      </c>
      <c r="GQ43" s="189">
        <v>0</v>
      </c>
      <c r="GR43" s="189" t="s">
        <v>2962</v>
      </c>
      <c r="GS43" s="189" t="s">
        <v>30</v>
      </c>
      <c r="GT43" s="189">
        <v>2</v>
      </c>
      <c r="GU43" s="189" t="s">
        <v>14</v>
      </c>
      <c r="GV43" s="189" t="s">
        <v>14</v>
      </c>
      <c r="GW43" s="190">
        <v>44863</v>
      </c>
      <c r="GX43" s="188" t="s">
        <v>3569</v>
      </c>
      <c r="GY43" s="182">
        <v>0</v>
      </c>
      <c r="GZ43" s="182" t="s">
        <v>2962</v>
      </c>
      <c r="HA43" s="182" t="s">
        <v>30</v>
      </c>
      <c r="HB43" s="182">
        <v>2</v>
      </c>
      <c r="HC43" s="182" t="s">
        <v>14</v>
      </c>
      <c r="HD43" s="182" t="s">
        <v>14</v>
      </c>
      <c r="HE43" s="179">
        <v>44863</v>
      </c>
      <c r="HF43" s="189" t="s">
        <v>3561</v>
      </c>
      <c r="HG43" s="189">
        <v>0</v>
      </c>
      <c r="HH43" s="189" t="s">
        <v>2962</v>
      </c>
      <c r="HI43" s="189" t="s">
        <v>30</v>
      </c>
      <c r="HJ43" s="189">
        <v>2</v>
      </c>
      <c r="HK43" s="189" t="s">
        <v>14</v>
      </c>
      <c r="HL43" s="189" t="s">
        <v>14</v>
      </c>
      <c r="HM43" s="190">
        <v>44863</v>
      </c>
      <c r="HN43" s="188" t="s">
        <v>3567</v>
      </c>
      <c r="HO43" s="182">
        <v>2</v>
      </c>
      <c r="HP43" s="182" t="s">
        <v>2962</v>
      </c>
      <c r="HQ43" s="182" t="s">
        <v>30</v>
      </c>
      <c r="HR43" s="182">
        <v>2</v>
      </c>
      <c r="HS43" s="182" t="s">
        <v>14</v>
      </c>
      <c r="HT43" s="182" t="s">
        <v>14</v>
      </c>
      <c r="HU43" s="179">
        <v>44863</v>
      </c>
      <c r="HV43" s="189" t="s">
        <v>3564</v>
      </c>
      <c r="HW43" s="189">
        <v>1</v>
      </c>
      <c r="HX43" s="189" t="s">
        <v>2962</v>
      </c>
      <c r="HY43" s="189" t="s">
        <v>30</v>
      </c>
      <c r="HZ43" s="189">
        <v>2</v>
      </c>
      <c r="IA43" s="189" t="s">
        <v>14</v>
      </c>
      <c r="IB43" s="189" t="s">
        <v>14</v>
      </c>
      <c r="IC43" s="190">
        <v>44863</v>
      </c>
      <c r="ID43" s="188" t="s">
        <v>3566</v>
      </c>
      <c r="IE43" s="182">
        <v>0</v>
      </c>
      <c r="IF43" s="182" t="s">
        <v>2962</v>
      </c>
      <c r="IG43" s="182" t="s">
        <v>30</v>
      </c>
      <c r="IH43" s="182">
        <v>2</v>
      </c>
      <c r="II43" s="182" t="s">
        <v>14</v>
      </c>
      <c r="IJ43" s="182" t="s">
        <v>14</v>
      </c>
      <c r="IK43" s="179">
        <v>44863</v>
      </c>
      <c r="IL43" s="189" t="s">
        <v>3565</v>
      </c>
      <c r="IM43" s="189">
        <v>3</v>
      </c>
      <c r="IN43" s="189" t="s">
        <v>2962</v>
      </c>
      <c r="IO43" s="189" t="s">
        <v>30</v>
      </c>
      <c r="IP43" s="189">
        <v>2</v>
      </c>
      <c r="IQ43" s="189" t="s">
        <v>14</v>
      </c>
      <c r="IR43" s="189" t="s">
        <v>14</v>
      </c>
      <c r="IS43" s="190">
        <v>44863</v>
      </c>
    </row>
    <row r="44" spans="1:253" s="284" customFormat="1" ht="12.95" customHeight="1" x14ac:dyDescent="0.2">
      <c r="A44" s="284" t="s">
        <v>3570</v>
      </c>
      <c r="B44" s="284" t="s">
        <v>9056</v>
      </c>
      <c r="C44" s="284" t="s">
        <v>3571</v>
      </c>
      <c r="D44" s="284" t="s">
        <v>3572</v>
      </c>
      <c r="E44" s="284" t="s">
        <v>8482</v>
      </c>
      <c r="F44" s="284" t="s">
        <v>5649</v>
      </c>
      <c r="G44" s="177">
        <v>11400000</v>
      </c>
      <c r="H44" s="178" t="s">
        <v>5646</v>
      </c>
      <c r="I44" s="178" t="s">
        <v>2172</v>
      </c>
      <c r="J44" s="178">
        <v>2</v>
      </c>
      <c r="K44" s="178" t="s">
        <v>5648</v>
      </c>
      <c r="L44" s="178" t="s">
        <v>5647</v>
      </c>
      <c r="M44" s="179">
        <v>44921</v>
      </c>
      <c r="N44" s="188" t="s">
        <v>5652</v>
      </c>
      <c r="O44" s="180">
        <v>27560</v>
      </c>
      <c r="P44" s="180" t="s">
        <v>1475</v>
      </c>
      <c r="Q44" s="180" t="s">
        <v>2172</v>
      </c>
      <c r="R44" s="180">
        <v>2</v>
      </c>
      <c r="S44" s="180" t="s">
        <v>5651</v>
      </c>
      <c r="T44" s="180" t="s">
        <v>5650</v>
      </c>
      <c r="U44" s="181">
        <v>44921</v>
      </c>
      <c r="V44" s="188" t="s">
        <v>5653</v>
      </c>
      <c r="W44" s="178">
        <v>11400000</v>
      </c>
      <c r="X44" s="178" t="s">
        <v>5646</v>
      </c>
      <c r="Y44" s="178" t="s">
        <v>2172</v>
      </c>
      <c r="Z44" s="178">
        <v>2</v>
      </c>
      <c r="AA44" s="178" t="s">
        <v>5648</v>
      </c>
      <c r="AB44" s="178" t="s">
        <v>5647</v>
      </c>
      <c r="AC44" s="179">
        <v>44921</v>
      </c>
      <c r="AD44" s="188" t="s">
        <v>5655</v>
      </c>
      <c r="AE44" s="186">
        <v>8200000</v>
      </c>
      <c r="AF44" s="186" t="s">
        <v>5646</v>
      </c>
      <c r="AG44" s="186" t="s">
        <v>2172</v>
      </c>
      <c r="AH44" s="186">
        <v>2</v>
      </c>
      <c r="AI44" s="186" t="s">
        <v>5654</v>
      </c>
      <c r="AJ44" s="186" t="s">
        <v>5647</v>
      </c>
      <c r="AK44" s="187">
        <v>44921</v>
      </c>
      <c r="AL44" s="188" t="s">
        <v>5659</v>
      </c>
      <c r="AM44" s="178">
        <v>96000</v>
      </c>
      <c r="AN44" s="178" t="s">
        <v>5656</v>
      </c>
      <c r="AO44" s="178" t="s">
        <v>2172</v>
      </c>
      <c r="AP44" s="178">
        <v>2</v>
      </c>
      <c r="AQ44" s="178" t="s">
        <v>5658</v>
      </c>
      <c r="AR44" s="178" t="s">
        <v>5657</v>
      </c>
      <c r="AS44" s="179">
        <v>44921</v>
      </c>
      <c r="AT44" s="189" t="s">
        <v>5662</v>
      </c>
      <c r="AU44" s="186">
        <v>13017</v>
      </c>
      <c r="AV44" s="186" t="s">
        <v>5646</v>
      </c>
      <c r="AW44" s="186" t="s">
        <v>2172</v>
      </c>
      <c r="AX44" s="186">
        <v>2</v>
      </c>
      <c r="AY44" s="186" t="s">
        <v>5661</v>
      </c>
      <c r="AZ44" s="186" t="s">
        <v>5660</v>
      </c>
      <c r="BA44" s="187">
        <v>44921</v>
      </c>
      <c r="BB44" s="188" t="s">
        <v>5686</v>
      </c>
      <c r="BC44" s="178" t="s">
        <v>14</v>
      </c>
      <c r="BD44" s="178" t="s">
        <v>14</v>
      </c>
      <c r="BE44" s="178" t="s">
        <v>14</v>
      </c>
      <c r="BF44" s="178" t="s">
        <v>14</v>
      </c>
      <c r="BG44" s="178" t="s">
        <v>5685</v>
      </c>
      <c r="BH44" s="178" t="s">
        <v>14</v>
      </c>
      <c r="BI44" s="179">
        <v>44921</v>
      </c>
      <c r="BJ44" s="189" t="s">
        <v>5664</v>
      </c>
      <c r="BK44" s="189">
        <v>2457</v>
      </c>
      <c r="BL44" s="189" t="s">
        <v>5646</v>
      </c>
      <c r="BM44" s="189" t="s">
        <v>2172</v>
      </c>
      <c r="BN44" s="189">
        <v>2</v>
      </c>
      <c r="BO44" s="189" t="s">
        <v>5663</v>
      </c>
      <c r="BP44" s="186" t="s">
        <v>5660</v>
      </c>
      <c r="BQ44" s="190">
        <v>44921</v>
      </c>
      <c r="BR44" s="188" t="s">
        <v>5689</v>
      </c>
      <c r="BS44" s="182">
        <v>77006</v>
      </c>
      <c r="BT44" s="182" t="s">
        <v>5669</v>
      </c>
      <c r="BU44" s="182" t="s">
        <v>2172</v>
      </c>
      <c r="BV44" s="182">
        <v>2</v>
      </c>
      <c r="BW44" s="182" t="s">
        <v>5688</v>
      </c>
      <c r="BX44" s="182" t="s">
        <v>5687</v>
      </c>
      <c r="BY44" s="179">
        <v>44921</v>
      </c>
      <c r="BZ44" s="189" t="s">
        <v>5693</v>
      </c>
      <c r="CA44" s="189">
        <v>53093</v>
      </c>
      <c r="CB44" s="189" t="s">
        <v>5690</v>
      </c>
      <c r="CC44" s="189" t="s">
        <v>2172</v>
      </c>
      <c r="CD44" s="189">
        <v>2</v>
      </c>
      <c r="CE44" s="189" t="s">
        <v>5692</v>
      </c>
      <c r="CF44" s="189" t="s">
        <v>5691</v>
      </c>
      <c r="CG44" s="190">
        <v>44921</v>
      </c>
      <c r="CH44" s="188" t="s">
        <v>9566</v>
      </c>
      <c r="CI44" s="189" t="e">
        <v>#N/A</v>
      </c>
      <c r="CJ44" s="189" t="e">
        <v>#N/A</v>
      </c>
      <c r="CK44" s="189" t="e">
        <v>#N/A</v>
      </c>
      <c r="CL44" s="189" t="e">
        <v>#N/A</v>
      </c>
      <c r="CM44" s="189" t="e">
        <v>#N/A</v>
      </c>
      <c r="CN44" s="189" t="e">
        <v>#N/A</v>
      </c>
      <c r="CO44" s="191" t="e">
        <v>#N/A</v>
      </c>
      <c r="CP44" s="189" t="s">
        <v>5696</v>
      </c>
      <c r="CQ44" s="182">
        <v>1500000000</v>
      </c>
      <c r="CR44" s="182" t="s">
        <v>5669</v>
      </c>
      <c r="CS44" s="182" t="s">
        <v>19</v>
      </c>
      <c r="CT44" s="182">
        <v>3</v>
      </c>
      <c r="CU44" s="182" t="s">
        <v>5695</v>
      </c>
      <c r="CV44" s="182" t="s">
        <v>5694</v>
      </c>
      <c r="CW44" s="179">
        <v>44921</v>
      </c>
      <c r="CX44" s="189" t="s">
        <v>5670</v>
      </c>
      <c r="CY44" s="186">
        <v>4400000</v>
      </c>
      <c r="CZ44" s="186" t="s">
        <v>5646</v>
      </c>
      <c r="DA44" s="186" t="s">
        <v>2172</v>
      </c>
      <c r="DB44" s="186">
        <v>2</v>
      </c>
      <c r="DC44" s="186" t="s">
        <v>5675</v>
      </c>
      <c r="DD44" s="186" t="s">
        <v>5647</v>
      </c>
      <c r="DE44" s="192">
        <v>44921</v>
      </c>
      <c r="DF44" s="188" t="s">
        <v>5672</v>
      </c>
      <c r="DG44" s="178">
        <v>3200000</v>
      </c>
      <c r="DH44" s="182" t="s">
        <v>5646</v>
      </c>
      <c r="DI44" s="182" t="s">
        <v>2172</v>
      </c>
      <c r="DJ44" s="182">
        <v>2</v>
      </c>
      <c r="DK44" s="182" t="s">
        <v>5671</v>
      </c>
      <c r="DL44" s="182" t="s">
        <v>5647</v>
      </c>
      <c r="DM44" s="179">
        <v>44921</v>
      </c>
      <c r="DN44" s="189" t="s">
        <v>5674</v>
      </c>
      <c r="DO44" s="186">
        <v>3800000</v>
      </c>
      <c r="DP44" s="189" t="s">
        <v>5646</v>
      </c>
      <c r="DQ44" s="189" t="s">
        <v>2172</v>
      </c>
      <c r="DR44" s="189">
        <v>2</v>
      </c>
      <c r="DS44" s="189" t="s">
        <v>5673</v>
      </c>
      <c r="DT44" s="189" t="s">
        <v>5647</v>
      </c>
      <c r="DU44" s="190">
        <v>44921</v>
      </c>
      <c r="DV44" s="188" t="s">
        <v>5676</v>
      </c>
      <c r="DW44" s="178">
        <v>1900000</v>
      </c>
      <c r="DX44" s="182" t="s">
        <v>5646</v>
      </c>
      <c r="DY44" s="182" t="s">
        <v>2172</v>
      </c>
      <c r="DZ44" s="182">
        <v>2</v>
      </c>
      <c r="EA44" s="182" t="s">
        <v>5675</v>
      </c>
      <c r="EB44" s="182" t="s">
        <v>5647</v>
      </c>
      <c r="EC44" s="179">
        <v>44921</v>
      </c>
      <c r="ED44" s="189" t="s">
        <v>5678</v>
      </c>
      <c r="EE44" s="186">
        <v>1500000</v>
      </c>
      <c r="EF44" s="189" t="s">
        <v>5646</v>
      </c>
      <c r="EG44" s="189" t="s">
        <v>2172</v>
      </c>
      <c r="EH44" s="189">
        <v>2</v>
      </c>
      <c r="EI44" s="189" t="s">
        <v>5677</v>
      </c>
      <c r="EJ44" s="189" t="s">
        <v>5647</v>
      </c>
      <c r="EK44" s="190">
        <v>44921</v>
      </c>
      <c r="EL44" s="188" t="s">
        <v>5680</v>
      </c>
      <c r="EM44" s="178">
        <v>1000000</v>
      </c>
      <c r="EN44" s="182" t="s">
        <v>5646</v>
      </c>
      <c r="EO44" s="182" t="s">
        <v>2172</v>
      </c>
      <c r="EP44" s="182">
        <v>2</v>
      </c>
      <c r="EQ44" s="182" t="s">
        <v>5679</v>
      </c>
      <c r="ER44" s="182" t="s">
        <v>5647</v>
      </c>
      <c r="ES44" s="179">
        <v>44921</v>
      </c>
      <c r="ET44" s="189" t="s">
        <v>5668</v>
      </c>
      <c r="EU44" s="189">
        <v>4705</v>
      </c>
      <c r="EV44" s="189" t="s">
        <v>5665</v>
      </c>
      <c r="EW44" s="189" t="s">
        <v>2172</v>
      </c>
      <c r="EX44" s="189">
        <v>2</v>
      </c>
      <c r="EY44" s="189" t="s">
        <v>5667</v>
      </c>
      <c r="EZ44" s="189" t="s">
        <v>5666</v>
      </c>
      <c r="FA44" s="190">
        <v>44921</v>
      </c>
      <c r="FB44" s="188" t="s">
        <v>5682</v>
      </c>
      <c r="FC44" s="182">
        <v>5</v>
      </c>
      <c r="FD44" s="182" t="s">
        <v>14</v>
      </c>
      <c r="FE44" s="182" t="s">
        <v>14</v>
      </c>
      <c r="FF44" s="182" t="s">
        <v>14</v>
      </c>
      <c r="FG44" s="182" t="s">
        <v>5681</v>
      </c>
      <c r="FH44" s="182" t="s">
        <v>14</v>
      </c>
      <c r="FI44" s="179">
        <v>44921</v>
      </c>
      <c r="FJ44" s="188" t="s">
        <v>5683</v>
      </c>
      <c r="FK44" s="189" t="s">
        <v>14</v>
      </c>
      <c r="FL44" s="189" t="s">
        <v>14</v>
      </c>
      <c r="FM44" s="189" t="s">
        <v>14</v>
      </c>
      <c r="FN44" s="189" t="s">
        <v>14</v>
      </c>
      <c r="FO44" s="189" t="s">
        <v>5638</v>
      </c>
      <c r="FP44" s="186" t="s">
        <v>14</v>
      </c>
      <c r="FQ44" s="187">
        <v>44921</v>
      </c>
      <c r="FR44" s="188" t="s">
        <v>5684</v>
      </c>
      <c r="FS44" s="182" t="s">
        <v>14</v>
      </c>
      <c r="FT44" s="182" t="s">
        <v>14</v>
      </c>
      <c r="FU44" s="182" t="s">
        <v>14</v>
      </c>
      <c r="FV44" s="182" t="s">
        <v>14</v>
      </c>
      <c r="FW44" s="182" t="s">
        <v>5640</v>
      </c>
      <c r="FX44" s="182" t="s">
        <v>14</v>
      </c>
      <c r="FY44" s="179">
        <v>44921</v>
      </c>
      <c r="FZ44" s="189" t="s">
        <v>3574</v>
      </c>
      <c r="GA44" s="189">
        <v>0</v>
      </c>
      <c r="GB44" s="189" t="s">
        <v>2962</v>
      </c>
      <c r="GC44" s="189" t="s">
        <v>30</v>
      </c>
      <c r="GD44" s="189">
        <v>2</v>
      </c>
      <c r="GE44" s="189" t="s">
        <v>14</v>
      </c>
      <c r="GF44" s="189" t="s">
        <v>14</v>
      </c>
      <c r="GG44" s="190">
        <v>44863</v>
      </c>
      <c r="GH44" s="188" t="s">
        <v>3580</v>
      </c>
      <c r="GI44" s="182">
        <v>2</v>
      </c>
      <c r="GJ44" s="182" t="s">
        <v>2962</v>
      </c>
      <c r="GK44" s="182" t="s">
        <v>30</v>
      </c>
      <c r="GL44" s="182">
        <v>2</v>
      </c>
      <c r="GM44" s="182" t="s">
        <v>14</v>
      </c>
      <c r="GN44" s="182" t="s">
        <v>14</v>
      </c>
      <c r="GO44" s="179">
        <v>44863</v>
      </c>
      <c r="GP44" s="189" t="s">
        <v>3575</v>
      </c>
      <c r="GQ44" s="189">
        <v>1</v>
      </c>
      <c r="GR44" s="189" t="s">
        <v>2962</v>
      </c>
      <c r="GS44" s="189" t="s">
        <v>30</v>
      </c>
      <c r="GT44" s="189">
        <v>2</v>
      </c>
      <c r="GU44" s="189" t="s">
        <v>14</v>
      </c>
      <c r="GV44" s="189" t="s">
        <v>14</v>
      </c>
      <c r="GW44" s="190">
        <v>44863</v>
      </c>
      <c r="GX44" s="188" t="s">
        <v>3581</v>
      </c>
      <c r="GY44" s="182">
        <v>0</v>
      </c>
      <c r="GZ44" s="182" t="s">
        <v>2962</v>
      </c>
      <c r="HA44" s="182" t="s">
        <v>30</v>
      </c>
      <c r="HB44" s="182">
        <v>2</v>
      </c>
      <c r="HC44" s="182" t="s">
        <v>14</v>
      </c>
      <c r="HD44" s="182" t="s">
        <v>14</v>
      </c>
      <c r="HE44" s="179">
        <v>44863</v>
      </c>
      <c r="HF44" s="189" t="s">
        <v>3573</v>
      </c>
      <c r="HG44" s="189">
        <v>0</v>
      </c>
      <c r="HH44" s="189" t="s">
        <v>2962</v>
      </c>
      <c r="HI44" s="189" t="s">
        <v>30</v>
      </c>
      <c r="HJ44" s="189">
        <v>2</v>
      </c>
      <c r="HK44" s="189" t="s">
        <v>14</v>
      </c>
      <c r="HL44" s="189" t="s">
        <v>14</v>
      </c>
      <c r="HM44" s="190">
        <v>44863</v>
      </c>
      <c r="HN44" s="188" t="s">
        <v>3579</v>
      </c>
      <c r="HO44" s="182">
        <v>2</v>
      </c>
      <c r="HP44" s="182" t="s">
        <v>2962</v>
      </c>
      <c r="HQ44" s="182" t="s">
        <v>30</v>
      </c>
      <c r="HR44" s="182">
        <v>2</v>
      </c>
      <c r="HS44" s="182" t="s">
        <v>14</v>
      </c>
      <c r="HT44" s="182" t="s">
        <v>14</v>
      </c>
      <c r="HU44" s="179">
        <v>44863</v>
      </c>
      <c r="HV44" s="189" t="s">
        <v>3576</v>
      </c>
      <c r="HW44" s="189">
        <v>3</v>
      </c>
      <c r="HX44" s="189" t="s">
        <v>2962</v>
      </c>
      <c r="HY44" s="189" t="s">
        <v>30</v>
      </c>
      <c r="HZ44" s="189">
        <v>2</v>
      </c>
      <c r="IA44" s="189" t="s">
        <v>14</v>
      </c>
      <c r="IB44" s="189" t="s">
        <v>14</v>
      </c>
      <c r="IC44" s="190">
        <v>44863</v>
      </c>
      <c r="ID44" s="188" t="s">
        <v>3578</v>
      </c>
      <c r="IE44" s="182">
        <v>0</v>
      </c>
      <c r="IF44" s="182" t="s">
        <v>2962</v>
      </c>
      <c r="IG44" s="182" t="s">
        <v>30</v>
      </c>
      <c r="IH44" s="182">
        <v>2</v>
      </c>
      <c r="II44" s="182" t="s">
        <v>14</v>
      </c>
      <c r="IJ44" s="182" t="s">
        <v>14</v>
      </c>
      <c r="IK44" s="179">
        <v>44863</v>
      </c>
      <c r="IL44" s="189" t="s">
        <v>3577</v>
      </c>
      <c r="IM44" s="189">
        <v>3</v>
      </c>
      <c r="IN44" s="189" t="s">
        <v>2962</v>
      </c>
      <c r="IO44" s="189" t="s">
        <v>30</v>
      </c>
      <c r="IP44" s="189">
        <v>2</v>
      </c>
      <c r="IQ44" s="189" t="s">
        <v>14</v>
      </c>
      <c r="IR44" s="189" t="s">
        <v>14</v>
      </c>
      <c r="IS44" s="190">
        <v>44863</v>
      </c>
    </row>
    <row r="45" spans="1:253" s="284" customFormat="1" ht="12.95" customHeight="1" x14ac:dyDescent="0.2">
      <c r="A45" s="284" t="s">
        <v>3582</v>
      </c>
      <c r="B45" s="284" t="s">
        <v>8932</v>
      </c>
      <c r="C45" s="284" t="s">
        <v>3583</v>
      </c>
      <c r="D45" s="284" t="s">
        <v>3572</v>
      </c>
      <c r="E45" s="284" t="s">
        <v>8482</v>
      </c>
      <c r="F45" s="284" t="s">
        <v>5697</v>
      </c>
      <c r="G45" s="177">
        <v>11400000</v>
      </c>
      <c r="H45" s="178" t="s">
        <v>5646</v>
      </c>
      <c r="I45" s="178" t="s">
        <v>2172</v>
      </c>
      <c r="J45" s="178">
        <v>2</v>
      </c>
      <c r="K45" s="178" t="s">
        <v>5648</v>
      </c>
      <c r="L45" s="178" t="s">
        <v>5647</v>
      </c>
      <c r="M45" s="179">
        <v>44921</v>
      </c>
      <c r="N45" s="188" t="s">
        <v>5701</v>
      </c>
      <c r="O45" s="180">
        <v>12851</v>
      </c>
      <c r="P45" s="180" t="s">
        <v>5698</v>
      </c>
      <c r="Q45" s="180" t="s">
        <v>2172</v>
      </c>
      <c r="R45" s="180">
        <v>2</v>
      </c>
      <c r="S45" s="180" t="s">
        <v>5700</v>
      </c>
      <c r="T45" s="180" t="s">
        <v>5699</v>
      </c>
      <c r="U45" s="181">
        <v>44921</v>
      </c>
      <c r="V45" s="188" t="s">
        <v>5705</v>
      </c>
      <c r="W45" s="178">
        <v>6429000</v>
      </c>
      <c r="X45" s="178" t="s">
        <v>5702</v>
      </c>
      <c r="Y45" s="178" t="s">
        <v>2172</v>
      </c>
      <c r="Z45" s="178">
        <v>2</v>
      </c>
      <c r="AA45" s="178" t="s">
        <v>5704</v>
      </c>
      <c r="AB45" s="178" t="s">
        <v>5703</v>
      </c>
      <c r="AC45" s="179">
        <v>44921</v>
      </c>
      <c r="AD45" s="188" t="s">
        <v>5709</v>
      </c>
      <c r="AE45" s="186">
        <v>690000</v>
      </c>
      <c r="AF45" s="186" t="s">
        <v>5706</v>
      </c>
      <c r="AG45" s="186" t="s">
        <v>2172</v>
      </c>
      <c r="AH45" s="186">
        <v>2</v>
      </c>
      <c r="AI45" s="186" t="s">
        <v>5708</v>
      </c>
      <c r="AJ45" s="186" t="s">
        <v>5707</v>
      </c>
      <c r="AK45" s="187">
        <v>44921</v>
      </c>
      <c r="AL45" s="188" t="s">
        <v>5711</v>
      </c>
      <c r="AM45" s="178">
        <v>17000</v>
      </c>
      <c r="AN45" s="178" t="s">
        <v>5656</v>
      </c>
      <c r="AO45" s="178" t="s">
        <v>2172</v>
      </c>
      <c r="AP45" s="178">
        <v>2</v>
      </c>
      <c r="AQ45" s="178" t="s">
        <v>5710</v>
      </c>
      <c r="AR45" s="178" t="s">
        <v>5657</v>
      </c>
      <c r="AS45" s="179">
        <v>44921</v>
      </c>
      <c r="AT45" s="189" t="s">
        <v>5713</v>
      </c>
      <c r="AU45" s="186">
        <v>12763</v>
      </c>
      <c r="AV45" s="186" t="s">
        <v>5706</v>
      </c>
      <c r="AW45" s="186" t="s">
        <v>2172</v>
      </c>
      <c r="AX45" s="186">
        <v>2</v>
      </c>
      <c r="AY45" s="186" t="s">
        <v>5712</v>
      </c>
      <c r="AZ45" s="186" t="s">
        <v>5707</v>
      </c>
      <c r="BA45" s="187">
        <v>44921</v>
      </c>
      <c r="BB45" s="188" t="s">
        <v>5732</v>
      </c>
      <c r="BC45" s="178" t="s">
        <v>14</v>
      </c>
      <c r="BD45" s="178" t="s">
        <v>14</v>
      </c>
      <c r="BE45" s="178" t="s">
        <v>14</v>
      </c>
      <c r="BF45" s="178" t="s">
        <v>14</v>
      </c>
      <c r="BG45" s="178" t="s">
        <v>5685</v>
      </c>
      <c r="BH45" s="178" t="s">
        <v>14</v>
      </c>
      <c r="BI45" s="179">
        <v>44921</v>
      </c>
      <c r="BJ45" s="189" t="s">
        <v>5714</v>
      </c>
      <c r="BK45" s="189">
        <v>2248</v>
      </c>
      <c r="BL45" s="189" t="s">
        <v>5706</v>
      </c>
      <c r="BM45" s="189" t="s">
        <v>2172</v>
      </c>
      <c r="BN45" s="189">
        <v>2</v>
      </c>
      <c r="BO45" s="189" t="s">
        <v>5712</v>
      </c>
      <c r="BP45" s="186" t="s">
        <v>5707</v>
      </c>
      <c r="BQ45" s="190">
        <v>44921</v>
      </c>
      <c r="BR45" s="188" t="s">
        <v>5734</v>
      </c>
      <c r="BS45" s="182">
        <v>83858</v>
      </c>
      <c r="BT45" s="182" t="s">
        <v>5706</v>
      </c>
      <c r="BU45" s="182" t="s">
        <v>2172</v>
      </c>
      <c r="BV45" s="182">
        <v>2</v>
      </c>
      <c r="BW45" s="182" t="s">
        <v>5733</v>
      </c>
      <c r="BX45" s="182" t="s">
        <v>5707</v>
      </c>
      <c r="BY45" s="179">
        <v>44921</v>
      </c>
      <c r="BZ45" s="189" t="s">
        <v>5736</v>
      </c>
      <c r="CA45" s="189">
        <v>53815</v>
      </c>
      <c r="CB45" s="189" t="s">
        <v>5706</v>
      </c>
      <c r="CC45" s="189" t="s">
        <v>2172</v>
      </c>
      <c r="CD45" s="189">
        <v>2</v>
      </c>
      <c r="CE45" s="189" t="s">
        <v>5735</v>
      </c>
      <c r="CF45" s="189" t="s">
        <v>5707</v>
      </c>
      <c r="CG45" s="190">
        <v>44921</v>
      </c>
      <c r="CH45" s="188" t="s">
        <v>9567</v>
      </c>
      <c r="CI45" s="189" t="e">
        <v>#N/A</v>
      </c>
      <c r="CJ45" s="189" t="e">
        <v>#N/A</v>
      </c>
      <c r="CK45" s="189" t="e">
        <v>#N/A</v>
      </c>
      <c r="CL45" s="189" t="e">
        <v>#N/A</v>
      </c>
      <c r="CM45" s="189" t="e">
        <v>#N/A</v>
      </c>
      <c r="CN45" s="189" t="e">
        <v>#N/A</v>
      </c>
      <c r="CO45" s="191" t="e">
        <v>#N/A</v>
      </c>
      <c r="CP45" s="189" t="s">
        <v>5738</v>
      </c>
      <c r="CQ45" s="182">
        <v>1500000000</v>
      </c>
      <c r="CR45" s="182" t="s">
        <v>5706</v>
      </c>
      <c r="CS45" s="182" t="s">
        <v>2172</v>
      </c>
      <c r="CT45" s="182">
        <v>2</v>
      </c>
      <c r="CU45" s="182" t="s">
        <v>5737</v>
      </c>
      <c r="CV45" s="182" t="s">
        <v>5707</v>
      </c>
      <c r="CW45" s="179">
        <v>44921</v>
      </c>
      <c r="CX45" s="189" t="s">
        <v>5720</v>
      </c>
      <c r="CY45" s="186">
        <v>650000</v>
      </c>
      <c r="CZ45" s="186" t="s">
        <v>5669</v>
      </c>
      <c r="DA45" s="186" t="s">
        <v>2172</v>
      </c>
      <c r="DB45" s="186">
        <v>2</v>
      </c>
      <c r="DC45" s="186" t="s">
        <v>5719</v>
      </c>
      <c r="DD45" s="186" t="s">
        <v>5718</v>
      </c>
      <c r="DE45" s="192">
        <v>44921</v>
      </c>
      <c r="DF45" s="188" t="s">
        <v>5722</v>
      </c>
      <c r="DG45" s="178">
        <v>5739000</v>
      </c>
      <c r="DH45" s="182" t="s">
        <v>5669</v>
      </c>
      <c r="DI45" s="182" t="s">
        <v>2172</v>
      </c>
      <c r="DJ45" s="182">
        <v>2</v>
      </c>
      <c r="DK45" s="182" t="s">
        <v>5721</v>
      </c>
      <c r="DL45" s="182" t="s">
        <v>5718</v>
      </c>
      <c r="DM45" s="179">
        <v>44921</v>
      </c>
      <c r="DN45" s="189" t="s">
        <v>5724</v>
      </c>
      <c r="DO45" s="186">
        <v>40000</v>
      </c>
      <c r="DP45" s="189" t="s">
        <v>5669</v>
      </c>
      <c r="DQ45" s="189" t="s">
        <v>2172</v>
      </c>
      <c r="DR45" s="189">
        <v>2</v>
      </c>
      <c r="DS45" s="189" t="s">
        <v>5723</v>
      </c>
      <c r="DT45" s="189" t="s">
        <v>5718</v>
      </c>
      <c r="DU45" s="190">
        <v>44921</v>
      </c>
      <c r="DV45" s="188" t="s">
        <v>5725</v>
      </c>
      <c r="DW45" s="178">
        <v>650000</v>
      </c>
      <c r="DX45" s="182" t="s">
        <v>5669</v>
      </c>
      <c r="DY45" s="182" t="s">
        <v>2172</v>
      </c>
      <c r="DZ45" s="182">
        <v>2</v>
      </c>
      <c r="EA45" s="182" t="s">
        <v>5719</v>
      </c>
      <c r="EB45" s="182" t="s">
        <v>5718</v>
      </c>
      <c r="EC45" s="179">
        <v>44921</v>
      </c>
      <c r="ED45" s="189" t="s">
        <v>5726</v>
      </c>
      <c r="EE45" s="186">
        <v>0</v>
      </c>
      <c r="EF45" s="189" t="s">
        <v>14</v>
      </c>
      <c r="EG45" s="189" t="s">
        <v>14</v>
      </c>
      <c r="EH45" s="189" t="s">
        <v>14</v>
      </c>
      <c r="EI45" s="189" t="s">
        <v>5574</v>
      </c>
      <c r="EJ45" s="189" t="s">
        <v>14</v>
      </c>
      <c r="EK45" s="190">
        <v>44921</v>
      </c>
      <c r="EL45" s="188" t="s">
        <v>5727</v>
      </c>
      <c r="EM45" s="178">
        <v>0</v>
      </c>
      <c r="EN45" s="182" t="s">
        <v>14</v>
      </c>
      <c r="EO45" s="182" t="s">
        <v>14</v>
      </c>
      <c r="EP45" s="182" t="s">
        <v>14</v>
      </c>
      <c r="EQ45" s="182" t="s">
        <v>5576</v>
      </c>
      <c r="ER45" s="182" t="s">
        <v>14</v>
      </c>
      <c r="ES45" s="179">
        <v>44921</v>
      </c>
      <c r="ET45" s="189" t="s">
        <v>5717</v>
      </c>
      <c r="EU45" s="189">
        <v>4705</v>
      </c>
      <c r="EV45" s="189" t="s">
        <v>5715</v>
      </c>
      <c r="EW45" s="189" t="s">
        <v>2172</v>
      </c>
      <c r="EX45" s="189">
        <v>2</v>
      </c>
      <c r="EY45" s="189" t="s">
        <v>5716</v>
      </c>
      <c r="EZ45" s="189" t="s">
        <v>5707</v>
      </c>
      <c r="FA45" s="190">
        <v>44921</v>
      </c>
      <c r="FB45" s="188" t="s">
        <v>5729</v>
      </c>
      <c r="FC45" s="182">
        <v>3</v>
      </c>
      <c r="FD45" s="182" t="s">
        <v>5669</v>
      </c>
      <c r="FE45" s="182" t="s">
        <v>2172</v>
      </c>
      <c r="FF45" s="182">
        <v>2</v>
      </c>
      <c r="FG45" s="182" t="s">
        <v>5728</v>
      </c>
      <c r="FH45" s="182" t="s">
        <v>5718</v>
      </c>
      <c r="FI45" s="179">
        <v>44921</v>
      </c>
      <c r="FJ45" s="188" t="s">
        <v>5730</v>
      </c>
      <c r="FK45" s="189" t="s">
        <v>14</v>
      </c>
      <c r="FL45" s="189" t="s">
        <v>14</v>
      </c>
      <c r="FM45" s="189" t="s">
        <v>14</v>
      </c>
      <c r="FN45" s="189" t="s">
        <v>14</v>
      </c>
      <c r="FO45" s="189" t="s">
        <v>5638</v>
      </c>
      <c r="FP45" s="186" t="s">
        <v>14</v>
      </c>
      <c r="FQ45" s="187">
        <v>44921</v>
      </c>
      <c r="FR45" s="188" t="s">
        <v>5731</v>
      </c>
      <c r="FS45" s="182" t="s">
        <v>14</v>
      </c>
      <c r="FT45" s="182" t="s">
        <v>14</v>
      </c>
      <c r="FU45" s="182" t="s">
        <v>14</v>
      </c>
      <c r="FV45" s="182" t="s">
        <v>14</v>
      </c>
      <c r="FW45" s="182" t="s">
        <v>5640</v>
      </c>
      <c r="FX45" s="182" t="s">
        <v>14</v>
      </c>
      <c r="FY45" s="179">
        <v>44921</v>
      </c>
      <c r="FZ45" s="189" t="s">
        <v>3585</v>
      </c>
      <c r="GA45" s="189">
        <v>0</v>
      </c>
      <c r="GB45" s="189" t="s">
        <v>2962</v>
      </c>
      <c r="GC45" s="189" t="s">
        <v>30</v>
      </c>
      <c r="GD45" s="189">
        <v>2</v>
      </c>
      <c r="GE45" s="189" t="s">
        <v>14</v>
      </c>
      <c r="GF45" s="189" t="s">
        <v>14</v>
      </c>
      <c r="GG45" s="190">
        <v>44863</v>
      </c>
      <c r="GH45" s="188" t="s">
        <v>3591</v>
      </c>
      <c r="GI45" s="182">
        <v>2</v>
      </c>
      <c r="GJ45" s="182" t="s">
        <v>2962</v>
      </c>
      <c r="GK45" s="182" t="s">
        <v>30</v>
      </c>
      <c r="GL45" s="182">
        <v>2</v>
      </c>
      <c r="GM45" s="182" t="s">
        <v>14</v>
      </c>
      <c r="GN45" s="182" t="s">
        <v>14</v>
      </c>
      <c r="GO45" s="179">
        <v>44863</v>
      </c>
      <c r="GP45" s="189" t="s">
        <v>3586</v>
      </c>
      <c r="GQ45" s="189">
        <v>1</v>
      </c>
      <c r="GR45" s="189" t="s">
        <v>2962</v>
      </c>
      <c r="GS45" s="189" t="s">
        <v>30</v>
      </c>
      <c r="GT45" s="189">
        <v>2</v>
      </c>
      <c r="GU45" s="189" t="s">
        <v>14</v>
      </c>
      <c r="GV45" s="189" t="s">
        <v>14</v>
      </c>
      <c r="GW45" s="190">
        <v>44863</v>
      </c>
      <c r="GX45" s="188" t="s">
        <v>3592</v>
      </c>
      <c r="GY45" s="182">
        <v>0</v>
      </c>
      <c r="GZ45" s="182" t="s">
        <v>2962</v>
      </c>
      <c r="HA45" s="182" t="s">
        <v>30</v>
      </c>
      <c r="HB45" s="182">
        <v>2</v>
      </c>
      <c r="HC45" s="182" t="s">
        <v>14</v>
      </c>
      <c r="HD45" s="182" t="s">
        <v>14</v>
      </c>
      <c r="HE45" s="179">
        <v>44863</v>
      </c>
      <c r="HF45" s="189" t="s">
        <v>3584</v>
      </c>
      <c r="HG45" s="189">
        <v>0</v>
      </c>
      <c r="HH45" s="189" t="s">
        <v>2962</v>
      </c>
      <c r="HI45" s="189" t="s">
        <v>30</v>
      </c>
      <c r="HJ45" s="189">
        <v>2</v>
      </c>
      <c r="HK45" s="189" t="s">
        <v>14</v>
      </c>
      <c r="HL45" s="189" t="s">
        <v>14</v>
      </c>
      <c r="HM45" s="190">
        <v>44863</v>
      </c>
      <c r="HN45" s="188" t="s">
        <v>3590</v>
      </c>
      <c r="HO45" s="182">
        <v>2</v>
      </c>
      <c r="HP45" s="182" t="s">
        <v>2962</v>
      </c>
      <c r="HQ45" s="182" t="s">
        <v>30</v>
      </c>
      <c r="HR45" s="182">
        <v>2</v>
      </c>
      <c r="HS45" s="182" t="s">
        <v>14</v>
      </c>
      <c r="HT45" s="182" t="s">
        <v>14</v>
      </c>
      <c r="HU45" s="179">
        <v>44863</v>
      </c>
      <c r="HV45" s="189" t="s">
        <v>3587</v>
      </c>
      <c r="HW45" s="189">
        <v>3</v>
      </c>
      <c r="HX45" s="189" t="s">
        <v>2962</v>
      </c>
      <c r="HY45" s="189" t="s">
        <v>30</v>
      </c>
      <c r="HZ45" s="189">
        <v>2</v>
      </c>
      <c r="IA45" s="189" t="s">
        <v>14</v>
      </c>
      <c r="IB45" s="189" t="s">
        <v>14</v>
      </c>
      <c r="IC45" s="190">
        <v>44863</v>
      </c>
      <c r="ID45" s="188" t="s">
        <v>3589</v>
      </c>
      <c r="IE45" s="182">
        <v>0</v>
      </c>
      <c r="IF45" s="182" t="s">
        <v>2962</v>
      </c>
      <c r="IG45" s="182" t="s">
        <v>30</v>
      </c>
      <c r="IH45" s="182">
        <v>2</v>
      </c>
      <c r="II45" s="182" t="s">
        <v>14</v>
      </c>
      <c r="IJ45" s="182" t="s">
        <v>14</v>
      </c>
      <c r="IK45" s="179">
        <v>44863</v>
      </c>
      <c r="IL45" s="189" t="s">
        <v>3588</v>
      </c>
      <c r="IM45" s="189">
        <v>3</v>
      </c>
      <c r="IN45" s="189" t="s">
        <v>2962</v>
      </c>
      <c r="IO45" s="189" t="s">
        <v>30</v>
      </c>
      <c r="IP45" s="189">
        <v>2</v>
      </c>
      <c r="IQ45" s="189" t="s">
        <v>14</v>
      </c>
      <c r="IR45" s="189" t="s">
        <v>14</v>
      </c>
      <c r="IS45" s="190">
        <v>44863</v>
      </c>
    </row>
    <row r="46" spans="1:253" s="284" customFormat="1" ht="12.95" customHeight="1" x14ac:dyDescent="0.2">
      <c r="A46" s="284" t="s">
        <v>2285</v>
      </c>
      <c r="B46" s="284" t="s">
        <v>8946</v>
      </c>
      <c r="C46" s="284" t="s">
        <v>2286</v>
      </c>
      <c r="D46" s="284" t="s">
        <v>2287</v>
      </c>
      <c r="E46" s="284" t="s">
        <v>8483</v>
      </c>
      <c r="F46" s="284" t="s">
        <v>6226</v>
      </c>
      <c r="G46" s="177">
        <v>10242000</v>
      </c>
      <c r="H46" s="178" t="s">
        <v>6223</v>
      </c>
      <c r="I46" s="178" t="s">
        <v>74</v>
      </c>
      <c r="J46" s="178">
        <v>1</v>
      </c>
      <c r="K46" s="178" t="s">
        <v>6225</v>
      </c>
      <c r="L46" s="178" t="s">
        <v>6224</v>
      </c>
      <c r="M46" s="179">
        <v>44942</v>
      </c>
      <c r="N46" s="188" t="s">
        <v>2291</v>
      </c>
      <c r="O46" s="180">
        <v>5936</v>
      </c>
      <c r="P46" s="180" t="s">
        <v>2288</v>
      </c>
      <c r="Q46" s="180" t="s">
        <v>30</v>
      </c>
      <c r="R46" s="180">
        <v>2</v>
      </c>
      <c r="S46" s="180" t="s">
        <v>2290</v>
      </c>
      <c r="T46" s="180" t="s">
        <v>2289</v>
      </c>
      <c r="U46" s="181">
        <v>44773</v>
      </c>
      <c r="V46" s="188" t="s">
        <v>6230</v>
      </c>
      <c r="W46" s="178">
        <v>586000</v>
      </c>
      <c r="X46" s="178" t="s">
        <v>6227</v>
      </c>
      <c r="Y46" s="178" t="s">
        <v>2172</v>
      </c>
      <c r="Z46" s="178">
        <v>2</v>
      </c>
      <c r="AA46" s="178" t="s">
        <v>6229</v>
      </c>
      <c r="AB46" s="178" t="s">
        <v>6228</v>
      </c>
      <c r="AC46" s="179">
        <v>44942</v>
      </c>
      <c r="AD46" s="188" t="s">
        <v>6233</v>
      </c>
      <c r="AE46" s="186">
        <v>33000</v>
      </c>
      <c r="AF46" s="186" t="s">
        <v>6231</v>
      </c>
      <c r="AG46" s="186" t="s">
        <v>2172</v>
      </c>
      <c r="AH46" s="186">
        <v>2</v>
      </c>
      <c r="AI46" s="186" t="s">
        <v>6232</v>
      </c>
      <c r="AJ46" s="186" t="s">
        <v>2289</v>
      </c>
      <c r="AK46" s="187">
        <v>44942</v>
      </c>
      <c r="AL46" s="188" t="s">
        <v>6234</v>
      </c>
      <c r="AM46" s="178">
        <v>33000</v>
      </c>
      <c r="AN46" s="178" t="s">
        <v>6231</v>
      </c>
      <c r="AO46" s="178" t="s">
        <v>2172</v>
      </c>
      <c r="AP46" s="178">
        <v>2</v>
      </c>
      <c r="AQ46" s="178" t="s">
        <v>6232</v>
      </c>
      <c r="AR46" s="178" t="s">
        <v>2289</v>
      </c>
      <c r="AS46" s="179">
        <v>44942</v>
      </c>
      <c r="AT46" s="189" t="s">
        <v>9568</v>
      </c>
      <c r="AU46" s="186" t="e">
        <v>#N/A</v>
      </c>
      <c r="AV46" s="186" t="e">
        <v>#N/A</v>
      </c>
      <c r="AW46" s="186" t="e">
        <v>#N/A</v>
      </c>
      <c r="AX46" s="186" t="e">
        <v>#N/A</v>
      </c>
      <c r="AY46" s="186" t="e">
        <v>#N/A</v>
      </c>
      <c r="AZ46" s="186" t="e">
        <v>#N/A</v>
      </c>
      <c r="BA46" s="187" t="e">
        <v>#N/A</v>
      </c>
      <c r="BB46" s="188" t="s">
        <v>9569</v>
      </c>
      <c r="BC46" s="178" t="e">
        <v>#N/A</v>
      </c>
      <c r="BD46" s="178" t="e">
        <v>#N/A</v>
      </c>
      <c r="BE46" s="178" t="e">
        <v>#N/A</v>
      </c>
      <c r="BF46" s="178" t="e">
        <v>#N/A</v>
      </c>
      <c r="BG46" s="178" t="e">
        <v>#N/A</v>
      </c>
      <c r="BH46" s="178" t="e">
        <v>#N/A</v>
      </c>
      <c r="BI46" s="179" t="e">
        <v>#N/A</v>
      </c>
      <c r="BJ46" s="189" t="s">
        <v>6237</v>
      </c>
      <c r="BK46" s="189">
        <v>0</v>
      </c>
      <c r="BL46" s="189" t="s">
        <v>6235</v>
      </c>
      <c r="BM46" s="189" t="s">
        <v>2172</v>
      </c>
      <c r="BN46" s="189">
        <v>2</v>
      </c>
      <c r="BO46" s="189" t="s">
        <v>6236</v>
      </c>
      <c r="BP46" s="186" t="s">
        <v>1518</v>
      </c>
      <c r="BQ46" s="190">
        <v>44942</v>
      </c>
      <c r="BR46" s="188" t="s">
        <v>9570</v>
      </c>
      <c r="BS46" s="182" t="e">
        <v>#N/A</v>
      </c>
      <c r="BT46" s="182" t="e">
        <v>#N/A</v>
      </c>
      <c r="BU46" s="182" t="e">
        <v>#N/A</v>
      </c>
      <c r="BV46" s="182" t="e">
        <v>#N/A</v>
      </c>
      <c r="BW46" s="182" t="e">
        <v>#N/A</v>
      </c>
      <c r="BX46" s="182" t="e">
        <v>#N/A</v>
      </c>
      <c r="BY46" s="179" t="e">
        <v>#N/A</v>
      </c>
      <c r="BZ46" s="189" t="s">
        <v>9571</v>
      </c>
      <c r="CA46" s="189" t="e">
        <v>#N/A</v>
      </c>
      <c r="CB46" s="189" t="e">
        <v>#N/A</v>
      </c>
      <c r="CC46" s="189" t="e">
        <v>#N/A</v>
      </c>
      <c r="CD46" s="189" t="e">
        <v>#N/A</v>
      </c>
      <c r="CE46" s="189" t="e">
        <v>#N/A</v>
      </c>
      <c r="CF46" s="189" t="e">
        <v>#N/A</v>
      </c>
      <c r="CG46" s="190" t="e">
        <v>#N/A</v>
      </c>
      <c r="CH46" s="188" t="s">
        <v>9572</v>
      </c>
      <c r="CI46" s="189" t="e">
        <v>#N/A</v>
      </c>
      <c r="CJ46" s="189" t="e">
        <v>#N/A</v>
      </c>
      <c r="CK46" s="189" t="e">
        <v>#N/A</v>
      </c>
      <c r="CL46" s="189" t="e">
        <v>#N/A</v>
      </c>
      <c r="CM46" s="189" t="e">
        <v>#N/A</v>
      </c>
      <c r="CN46" s="189" t="e">
        <v>#N/A</v>
      </c>
      <c r="CO46" s="191" t="e">
        <v>#N/A</v>
      </c>
      <c r="CP46" s="189" t="s">
        <v>9573</v>
      </c>
      <c r="CQ46" s="182" t="e">
        <v>#N/A</v>
      </c>
      <c r="CR46" s="182" t="e">
        <v>#N/A</v>
      </c>
      <c r="CS46" s="182" t="e">
        <v>#N/A</v>
      </c>
      <c r="CT46" s="182" t="e">
        <v>#N/A</v>
      </c>
      <c r="CU46" s="182" t="e">
        <v>#N/A</v>
      </c>
      <c r="CV46" s="182" t="e">
        <v>#N/A</v>
      </c>
      <c r="CW46" s="179" t="e">
        <v>#N/A</v>
      </c>
      <c r="CX46" s="189" t="s">
        <v>6240</v>
      </c>
      <c r="CY46" s="186">
        <v>33000</v>
      </c>
      <c r="CZ46" s="186" t="s">
        <v>6231</v>
      </c>
      <c r="DA46" s="186" t="s">
        <v>2172</v>
      </c>
      <c r="DB46" s="186">
        <v>2</v>
      </c>
      <c r="DC46" s="186" t="s">
        <v>2326</v>
      </c>
      <c r="DD46" s="186" t="s">
        <v>2289</v>
      </c>
      <c r="DE46" s="192">
        <v>44942</v>
      </c>
      <c r="DF46" s="188" t="s">
        <v>6242</v>
      </c>
      <c r="DG46" s="178">
        <v>553000</v>
      </c>
      <c r="DH46" s="182" t="s">
        <v>6227</v>
      </c>
      <c r="DI46" s="182" t="s">
        <v>2172</v>
      </c>
      <c r="DJ46" s="182">
        <v>2</v>
      </c>
      <c r="DK46" s="182" t="s">
        <v>6241</v>
      </c>
      <c r="DL46" s="182" t="s">
        <v>6228</v>
      </c>
      <c r="DM46" s="179">
        <v>44942</v>
      </c>
      <c r="DN46" s="189" t="s">
        <v>6244</v>
      </c>
      <c r="DO46" s="183">
        <v>0</v>
      </c>
      <c r="DP46" s="189" t="s">
        <v>6231</v>
      </c>
      <c r="DQ46" s="189" t="s">
        <v>2172</v>
      </c>
      <c r="DR46" s="189">
        <v>2</v>
      </c>
      <c r="DS46" s="189" t="s">
        <v>6243</v>
      </c>
      <c r="DT46" s="189" t="s">
        <v>2289</v>
      </c>
      <c r="DU46" s="190">
        <v>44942</v>
      </c>
      <c r="DV46" s="188" t="s">
        <v>6245</v>
      </c>
      <c r="DW46" s="178">
        <v>33000</v>
      </c>
      <c r="DX46" s="182" t="s">
        <v>6231</v>
      </c>
      <c r="DY46" s="182" t="s">
        <v>2172</v>
      </c>
      <c r="DZ46" s="182">
        <v>2</v>
      </c>
      <c r="EA46" s="182" t="s">
        <v>2326</v>
      </c>
      <c r="EB46" s="182" t="s">
        <v>2289</v>
      </c>
      <c r="EC46" s="179">
        <v>44942</v>
      </c>
      <c r="ED46" s="189" t="s">
        <v>6246</v>
      </c>
      <c r="EE46" s="186">
        <v>0</v>
      </c>
      <c r="EF46" s="189" t="s">
        <v>6231</v>
      </c>
      <c r="EG46" s="189" t="s">
        <v>2172</v>
      </c>
      <c r="EH46" s="189">
        <v>2</v>
      </c>
      <c r="EI46" s="189" t="s">
        <v>2328</v>
      </c>
      <c r="EJ46" s="189" t="s">
        <v>2289</v>
      </c>
      <c r="EK46" s="190">
        <v>44942</v>
      </c>
      <c r="EL46" s="188" t="s">
        <v>6247</v>
      </c>
      <c r="EM46" s="178">
        <v>0</v>
      </c>
      <c r="EN46" s="182" t="s">
        <v>6231</v>
      </c>
      <c r="EO46" s="182" t="s">
        <v>2172</v>
      </c>
      <c r="EP46" s="182">
        <v>2</v>
      </c>
      <c r="EQ46" s="182" t="s">
        <v>2328</v>
      </c>
      <c r="ER46" s="182" t="s">
        <v>2289</v>
      </c>
      <c r="ES46" s="179">
        <v>44942</v>
      </c>
      <c r="ET46" s="189" t="s">
        <v>6239</v>
      </c>
      <c r="EU46" s="189">
        <v>0</v>
      </c>
      <c r="EV46" s="189" t="s">
        <v>6235</v>
      </c>
      <c r="EW46" s="189" t="s">
        <v>2172</v>
      </c>
      <c r="EX46" s="189">
        <v>2</v>
      </c>
      <c r="EY46" s="189" t="s">
        <v>6238</v>
      </c>
      <c r="EZ46" s="189" t="s">
        <v>1518</v>
      </c>
      <c r="FA46" s="190">
        <v>44942</v>
      </c>
      <c r="FB46" s="188" t="s">
        <v>2293</v>
      </c>
      <c r="FC46" s="182">
        <v>2</v>
      </c>
      <c r="FD46" s="182" t="s">
        <v>14</v>
      </c>
      <c r="FE46" s="182" t="s">
        <v>30</v>
      </c>
      <c r="FF46" s="182">
        <v>2</v>
      </c>
      <c r="FG46" s="182" t="s">
        <v>2292</v>
      </c>
      <c r="FH46" s="182" t="s">
        <v>14</v>
      </c>
      <c r="FI46" s="179">
        <v>44773</v>
      </c>
      <c r="FJ46" s="188" t="s">
        <v>9574</v>
      </c>
      <c r="FK46" s="189" t="e">
        <v>#N/A</v>
      </c>
      <c r="FL46" s="189" t="e">
        <v>#N/A</v>
      </c>
      <c r="FM46" s="189" t="e">
        <v>#N/A</v>
      </c>
      <c r="FN46" s="189" t="e">
        <v>#N/A</v>
      </c>
      <c r="FO46" s="189" t="e">
        <v>#N/A</v>
      </c>
      <c r="FP46" s="186" t="e">
        <v>#N/A</v>
      </c>
      <c r="FQ46" s="187" t="e">
        <v>#N/A</v>
      </c>
      <c r="FR46" s="188" t="s">
        <v>9575</v>
      </c>
      <c r="FS46" s="182" t="e">
        <v>#N/A</v>
      </c>
      <c r="FT46" s="182" t="e">
        <v>#N/A</v>
      </c>
      <c r="FU46" s="182" t="e">
        <v>#N/A</v>
      </c>
      <c r="FV46" s="182" t="e">
        <v>#N/A</v>
      </c>
      <c r="FW46" s="182" t="e">
        <v>#N/A</v>
      </c>
      <c r="FX46" s="182" t="e">
        <v>#N/A</v>
      </c>
      <c r="FY46" s="179" t="e">
        <v>#N/A</v>
      </c>
      <c r="FZ46" s="189" t="s">
        <v>3247</v>
      </c>
      <c r="GA46" s="189">
        <v>0</v>
      </c>
      <c r="GB46" s="189" t="s">
        <v>2962</v>
      </c>
      <c r="GC46" s="189" t="s">
        <v>30</v>
      </c>
      <c r="GD46" s="189">
        <v>2</v>
      </c>
      <c r="GE46" s="189" t="s">
        <v>14</v>
      </c>
      <c r="GF46" s="189" t="s">
        <v>14</v>
      </c>
      <c r="GG46" s="190">
        <v>44862</v>
      </c>
      <c r="GH46" s="188" t="s">
        <v>3253</v>
      </c>
      <c r="GI46" s="182">
        <v>0</v>
      </c>
      <c r="GJ46" s="182" t="s">
        <v>2962</v>
      </c>
      <c r="GK46" s="182" t="s">
        <v>30</v>
      </c>
      <c r="GL46" s="182">
        <v>2</v>
      </c>
      <c r="GM46" s="182" t="s">
        <v>14</v>
      </c>
      <c r="GN46" s="182" t="s">
        <v>14</v>
      </c>
      <c r="GO46" s="179">
        <v>44862</v>
      </c>
      <c r="GP46" s="189" t="s">
        <v>3248</v>
      </c>
      <c r="GQ46" s="189">
        <v>0</v>
      </c>
      <c r="GR46" s="189" t="s">
        <v>2962</v>
      </c>
      <c r="GS46" s="189" t="s">
        <v>30</v>
      </c>
      <c r="GT46" s="189">
        <v>2</v>
      </c>
      <c r="GU46" s="189" t="s">
        <v>14</v>
      </c>
      <c r="GV46" s="189" t="s">
        <v>14</v>
      </c>
      <c r="GW46" s="190">
        <v>44862</v>
      </c>
      <c r="GX46" s="188" t="s">
        <v>3254</v>
      </c>
      <c r="GY46" s="182">
        <v>0</v>
      </c>
      <c r="GZ46" s="182" t="s">
        <v>2962</v>
      </c>
      <c r="HA46" s="182" t="s">
        <v>30</v>
      </c>
      <c r="HB46" s="182">
        <v>2</v>
      </c>
      <c r="HC46" s="182" t="s">
        <v>14</v>
      </c>
      <c r="HD46" s="182" t="s">
        <v>14</v>
      </c>
      <c r="HE46" s="179">
        <v>44862</v>
      </c>
      <c r="HF46" s="189" t="s">
        <v>3246</v>
      </c>
      <c r="HG46" s="189">
        <v>0</v>
      </c>
      <c r="HH46" s="189" t="s">
        <v>2962</v>
      </c>
      <c r="HI46" s="189" t="s">
        <v>30</v>
      </c>
      <c r="HJ46" s="189">
        <v>2</v>
      </c>
      <c r="HK46" s="189" t="s">
        <v>14</v>
      </c>
      <c r="HL46" s="189" t="s">
        <v>14</v>
      </c>
      <c r="HM46" s="190">
        <v>44862</v>
      </c>
      <c r="HN46" s="188" t="s">
        <v>3252</v>
      </c>
      <c r="HO46" s="182">
        <v>0</v>
      </c>
      <c r="HP46" s="182" t="s">
        <v>2962</v>
      </c>
      <c r="HQ46" s="182" t="s">
        <v>30</v>
      </c>
      <c r="HR46" s="182">
        <v>2</v>
      </c>
      <c r="HS46" s="182" t="s">
        <v>14</v>
      </c>
      <c r="HT46" s="182" t="s">
        <v>14</v>
      </c>
      <c r="HU46" s="179">
        <v>44862</v>
      </c>
      <c r="HV46" s="189" t="s">
        <v>3249</v>
      </c>
      <c r="HW46" s="189">
        <v>0</v>
      </c>
      <c r="HX46" s="189" t="s">
        <v>2962</v>
      </c>
      <c r="HY46" s="189" t="s">
        <v>30</v>
      </c>
      <c r="HZ46" s="189">
        <v>2</v>
      </c>
      <c r="IA46" s="189" t="s">
        <v>14</v>
      </c>
      <c r="IB46" s="189" t="s">
        <v>14</v>
      </c>
      <c r="IC46" s="190">
        <v>44862</v>
      </c>
      <c r="ID46" s="188" t="s">
        <v>3251</v>
      </c>
      <c r="IE46" s="182">
        <v>0</v>
      </c>
      <c r="IF46" s="182" t="s">
        <v>2962</v>
      </c>
      <c r="IG46" s="182" t="s">
        <v>30</v>
      </c>
      <c r="IH46" s="182">
        <v>2</v>
      </c>
      <c r="II46" s="182" t="s">
        <v>14</v>
      </c>
      <c r="IJ46" s="182" t="s">
        <v>14</v>
      </c>
      <c r="IK46" s="179">
        <v>44862</v>
      </c>
      <c r="IL46" s="189" t="s">
        <v>3250</v>
      </c>
      <c r="IM46" s="189">
        <v>0</v>
      </c>
      <c r="IN46" s="189" t="s">
        <v>2962</v>
      </c>
      <c r="IO46" s="189" t="s">
        <v>30</v>
      </c>
      <c r="IP46" s="189">
        <v>2</v>
      </c>
      <c r="IQ46" s="189" t="s">
        <v>14</v>
      </c>
      <c r="IR46" s="189" t="s">
        <v>14</v>
      </c>
      <c r="IS46" s="190">
        <v>44862</v>
      </c>
    </row>
    <row r="47" spans="1:253" s="284" customFormat="1" ht="12.95" customHeight="1" x14ac:dyDescent="0.2">
      <c r="A47" s="284" t="s">
        <v>810</v>
      </c>
      <c r="B47" s="284" t="s">
        <v>9068</v>
      </c>
      <c r="C47" s="284" t="s">
        <v>811</v>
      </c>
      <c r="D47" s="284" t="s">
        <v>812</v>
      </c>
      <c r="E47" s="284" t="s">
        <v>8484</v>
      </c>
      <c r="F47" s="284" t="s">
        <v>1733</v>
      </c>
      <c r="G47" s="177">
        <v>270213000</v>
      </c>
      <c r="H47" s="178" t="s">
        <v>1730</v>
      </c>
      <c r="I47" s="178" t="s">
        <v>30</v>
      </c>
      <c r="J47" s="178">
        <v>2</v>
      </c>
      <c r="K47" s="178" t="s">
        <v>1732</v>
      </c>
      <c r="L47" s="178" t="s">
        <v>1731</v>
      </c>
      <c r="M47" s="179">
        <v>44683</v>
      </c>
      <c r="N47" s="188" t="s">
        <v>1737</v>
      </c>
      <c r="O47" s="180">
        <v>421991</v>
      </c>
      <c r="P47" s="180" t="s">
        <v>1734</v>
      </c>
      <c r="Q47" s="180" t="s">
        <v>74</v>
      </c>
      <c r="R47" s="180">
        <v>1</v>
      </c>
      <c r="S47" s="180" t="s">
        <v>1736</v>
      </c>
      <c r="T47" s="180" t="s">
        <v>1735</v>
      </c>
      <c r="U47" s="181">
        <v>44683</v>
      </c>
      <c r="V47" s="188" t="s">
        <v>1739</v>
      </c>
      <c r="W47" s="178">
        <v>5438000</v>
      </c>
      <c r="X47" s="178" t="s">
        <v>1734</v>
      </c>
      <c r="Y47" s="178" t="s">
        <v>30</v>
      </c>
      <c r="Z47" s="178">
        <v>2</v>
      </c>
      <c r="AA47" s="178" t="s">
        <v>1738</v>
      </c>
      <c r="AB47" s="178" t="s">
        <v>1735</v>
      </c>
      <c r="AC47" s="179">
        <v>44683</v>
      </c>
      <c r="AD47" s="188" t="s">
        <v>1741</v>
      </c>
      <c r="AE47" s="186">
        <v>5438000</v>
      </c>
      <c r="AF47" s="186" t="s">
        <v>1734</v>
      </c>
      <c r="AG47" s="186" t="s">
        <v>30</v>
      </c>
      <c r="AH47" s="186">
        <v>2</v>
      </c>
      <c r="AI47" s="186" t="s">
        <v>1740</v>
      </c>
      <c r="AJ47" s="186" t="s">
        <v>1735</v>
      </c>
      <c r="AK47" s="187">
        <v>44683</v>
      </c>
      <c r="AL47" s="188" t="s">
        <v>1623</v>
      </c>
      <c r="AM47" s="178">
        <v>100000</v>
      </c>
      <c r="AN47" s="178" t="s">
        <v>1620</v>
      </c>
      <c r="AO47" s="178" t="s">
        <v>19</v>
      </c>
      <c r="AP47" s="178">
        <v>3</v>
      </c>
      <c r="AQ47" s="178" t="s">
        <v>1622</v>
      </c>
      <c r="AR47" s="178" t="s">
        <v>1621</v>
      </c>
      <c r="AS47" s="179">
        <v>44628</v>
      </c>
      <c r="AT47" s="189" t="s">
        <v>819</v>
      </c>
      <c r="AU47" s="186" t="s">
        <v>14</v>
      </c>
      <c r="AV47" s="186" t="s">
        <v>14</v>
      </c>
      <c r="AW47" s="186" t="s">
        <v>14</v>
      </c>
      <c r="AX47" s="186" t="s">
        <v>14</v>
      </c>
      <c r="AY47" s="186" t="s">
        <v>806</v>
      </c>
      <c r="AZ47" s="186" t="s">
        <v>14</v>
      </c>
      <c r="BA47" s="187">
        <v>43676</v>
      </c>
      <c r="BB47" s="188" t="s">
        <v>818</v>
      </c>
      <c r="BC47" s="178" t="s">
        <v>14</v>
      </c>
      <c r="BD47" s="178" t="s">
        <v>14</v>
      </c>
      <c r="BE47" s="178" t="s">
        <v>14</v>
      </c>
      <c r="BF47" s="178" t="s">
        <v>14</v>
      </c>
      <c r="BG47" s="178" t="s">
        <v>806</v>
      </c>
      <c r="BH47" s="178" t="s">
        <v>14</v>
      </c>
      <c r="BI47" s="179">
        <v>43676</v>
      </c>
      <c r="BJ47" s="189" t="s">
        <v>7362</v>
      </c>
      <c r="BK47" s="189">
        <v>39</v>
      </c>
      <c r="BL47" s="189" t="s">
        <v>7334</v>
      </c>
      <c r="BM47" s="189" t="s">
        <v>19</v>
      </c>
      <c r="BN47" s="189">
        <v>3</v>
      </c>
      <c r="BO47" s="189" t="s">
        <v>7361</v>
      </c>
      <c r="BP47" s="186" t="s">
        <v>1199</v>
      </c>
      <c r="BQ47" s="190">
        <v>44955</v>
      </c>
      <c r="BR47" s="188" t="s">
        <v>813</v>
      </c>
      <c r="BS47" s="182" t="s">
        <v>14</v>
      </c>
      <c r="BT47" s="182" t="s">
        <v>14</v>
      </c>
      <c r="BU47" s="182" t="s">
        <v>14</v>
      </c>
      <c r="BV47" s="182" t="s">
        <v>14</v>
      </c>
      <c r="BW47" s="182" t="s">
        <v>806</v>
      </c>
      <c r="BX47" s="182" t="s">
        <v>14</v>
      </c>
      <c r="BY47" s="179">
        <v>43676</v>
      </c>
      <c r="BZ47" s="189" t="s">
        <v>814</v>
      </c>
      <c r="CA47" s="189" t="s">
        <v>14</v>
      </c>
      <c r="CB47" s="189" t="s">
        <v>14</v>
      </c>
      <c r="CC47" s="189" t="s">
        <v>14</v>
      </c>
      <c r="CD47" s="189" t="s">
        <v>14</v>
      </c>
      <c r="CE47" s="189" t="s">
        <v>806</v>
      </c>
      <c r="CF47" s="189" t="s">
        <v>14</v>
      </c>
      <c r="CG47" s="190">
        <v>43676</v>
      </c>
      <c r="CH47" s="188" t="s">
        <v>9576</v>
      </c>
      <c r="CI47" s="189" t="e">
        <v>#N/A</v>
      </c>
      <c r="CJ47" s="189" t="e">
        <v>#N/A</v>
      </c>
      <c r="CK47" s="189" t="e">
        <v>#N/A</v>
      </c>
      <c r="CL47" s="189" t="e">
        <v>#N/A</v>
      </c>
      <c r="CM47" s="189" t="e">
        <v>#N/A</v>
      </c>
      <c r="CN47" s="189" t="e">
        <v>#N/A</v>
      </c>
      <c r="CO47" s="191" t="e">
        <v>#N/A</v>
      </c>
      <c r="CP47" s="189" t="s">
        <v>817</v>
      </c>
      <c r="CQ47" s="182" t="s">
        <v>14</v>
      </c>
      <c r="CR47" s="182" t="s">
        <v>14</v>
      </c>
      <c r="CS47" s="182" t="s">
        <v>14</v>
      </c>
      <c r="CT47" s="182" t="s">
        <v>14</v>
      </c>
      <c r="CU47" s="182" t="s">
        <v>806</v>
      </c>
      <c r="CV47" s="182" t="s">
        <v>14</v>
      </c>
      <c r="CW47" s="179">
        <v>43676</v>
      </c>
      <c r="CX47" s="189" t="s">
        <v>1742</v>
      </c>
      <c r="CY47" s="186">
        <v>100000</v>
      </c>
      <c r="CZ47" s="186" t="s">
        <v>1620</v>
      </c>
      <c r="DA47" s="186" t="s">
        <v>19</v>
      </c>
      <c r="DB47" s="186">
        <v>3</v>
      </c>
      <c r="DC47" s="186" t="s">
        <v>1743</v>
      </c>
      <c r="DD47" s="186" t="s">
        <v>1621</v>
      </c>
      <c r="DE47" s="192">
        <v>44683</v>
      </c>
      <c r="DF47" s="188" t="s">
        <v>1820</v>
      </c>
      <c r="DG47" s="178">
        <v>0</v>
      </c>
      <c r="DH47" s="182" t="s">
        <v>14</v>
      </c>
      <c r="DI47" s="182" t="s">
        <v>19</v>
      </c>
      <c r="DJ47" s="182">
        <v>3</v>
      </c>
      <c r="DK47" s="182" t="s">
        <v>1819</v>
      </c>
      <c r="DL47" s="182" t="s">
        <v>14</v>
      </c>
      <c r="DM47" s="179">
        <v>44718</v>
      </c>
      <c r="DN47" s="189" t="s">
        <v>1818</v>
      </c>
      <c r="DO47" s="186">
        <v>5338000</v>
      </c>
      <c r="DP47" s="189" t="s">
        <v>1815</v>
      </c>
      <c r="DQ47" s="189" t="s">
        <v>30</v>
      </c>
      <c r="DR47" s="189">
        <v>2</v>
      </c>
      <c r="DS47" s="189" t="s">
        <v>1817</v>
      </c>
      <c r="DT47" s="189" t="s">
        <v>1816</v>
      </c>
      <c r="DU47" s="190">
        <v>44712</v>
      </c>
      <c r="DV47" s="188" t="s">
        <v>1744</v>
      </c>
      <c r="DW47" s="178">
        <v>100000</v>
      </c>
      <c r="DX47" s="182" t="s">
        <v>1620</v>
      </c>
      <c r="DY47" s="182" t="s">
        <v>19</v>
      </c>
      <c r="DZ47" s="182">
        <v>3</v>
      </c>
      <c r="EA47" s="182" t="s">
        <v>1743</v>
      </c>
      <c r="EB47" s="182" t="s">
        <v>1621</v>
      </c>
      <c r="EC47" s="179">
        <v>44683</v>
      </c>
      <c r="ED47" s="189" t="s">
        <v>1746</v>
      </c>
      <c r="EE47" s="186">
        <v>0</v>
      </c>
      <c r="EF47" s="189" t="s">
        <v>14</v>
      </c>
      <c r="EG47" s="189" t="s">
        <v>19</v>
      </c>
      <c r="EH47" s="189">
        <v>3</v>
      </c>
      <c r="EI47" s="189" t="s">
        <v>1745</v>
      </c>
      <c r="EJ47" s="189" t="s">
        <v>14</v>
      </c>
      <c r="EK47" s="190">
        <v>44683</v>
      </c>
      <c r="EL47" s="188" t="s">
        <v>1747</v>
      </c>
      <c r="EM47" s="178">
        <v>0</v>
      </c>
      <c r="EN47" s="182" t="s">
        <v>14</v>
      </c>
      <c r="EO47" s="182" t="s">
        <v>19</v>
      </c>
      <c r="EP47" s="182">
        <v>3</v>
      </c>
      <c r="EQ47" s="182" t="s">
        <v>1745</v>
      </c>
      <c r="ER47" s="182" t="s">
        <v>14</v>
      </c>
      <c r="ES47" s="179">
        <v>44683</v>
      </c>
      <c r="ET47" s="189" t="s">
        <v>7363</v>
      </c>
      <c r="EU47" s="189">
        <v>377</v>
      </c>
      <c r="EV47" s="189" t="s">
        <v>7334</v>
      </c>
      <c r="EW47" s="189" t="s">
        <v>19</v>
      </c>
      <c r="EX47" s="189">
        <v>3</v>
      </c>
      <c r="EY47" s="189" t="s">
        <v>7361</v>
      </c>
      <c r="EZ47" s="189" t="s">
        <v>1199</v>
      </c>
      <c r="FA47" s="190">
        <v>44955</v>
      </c>
      <c r="FB47" s="188" t="s">
        <v>816</v>
      </c>
      <c r="FC47" s="182">
        <v>4</v>
      </c>
      <c r="FD47" s="182" t="s">
        <v>14</v>
      </c>
      <c r="FE47" s="182" t="s">
        <v>74</v>
      </c>
      <c r="FF47" s="182">
        <v>1</v>
      </c>
      <c r="FG47" s="182" t="s">
        <v>815</v>
      </c>
      <c r="FH47" s="182" t="s">
        <v>14</v>
      </c>
      <c r="FI47" s="179">
        <v>43676</v>
      </c>
      <c r="FJ47" s="188" t="s">
        <v>820</v>
      </c>
      <c r="FK47" s="189" t="s">
        <v>14</v>
      </c>
      <c r="FL47" s="189" t="s">
        <v>14</v>
      </c>
      <c r="FM47" s="189" t="s">
        <v>14</v>
      </c>
      <c r="FN47" s="189" t="s">
        <v>14</v>
      </c>
      <c r="FO47" s="189" t="s">
        <v>806</v>
      </c>
      <c r="FP47" s="186" t="s">
        <v>14</v>
      </c>
      <c r="FQ47" s="187">
        <v>43676</v>
      </c>
      <c r="FR47" s="188" t="s">
        <v>821</v>
      </c>
      <c r="FS47" s="182" t="s">
        <v>14</v>
      </c>
      <c r="FT47" s="182" t="s">
        <v>14</v>
      </c>
      <c r="FU47" s="182" t="s">
        <v>14</v>
      </c>
      <c r="FV47" s="182" t="s">
        <v>14</v>
      </c>
      <c r="FW47" s="182" t="s">
        <v>806</v>
      </c>
      <c r="FX47" s="182" t="s">
        <v>14</v>
      </c>
      <c r="FY47" s="179">
        <v>43676</v>
      </c>
      <c r="FZ47" s="189" t="s">
        <v>3995</v>
      </c>
      <c r="GA47" s="189">
        <v>1</v>
      </c>
      <c r="GB47" s="189" t="s">
        <v>2962</v>
      </c>
      <c r="GC47" s="189" t="s">
        <v>30</v>
      </c>
      <c r="GD47" s="189">
        <v>2</v>
      </c>
      <c r="GE47" s="189" t="s">
        <v>14</v>
      </c>
      <c r="GF47" s="189" t="s">
        <v>14</v>
      </c>
      <c r="GG47" s="190">
        <v>44865</v>
      </c>
      <c r="GH47" s="188" t="s">
        <v>4001</v>
      </c>
      <c r="GI47" s="182">
        <v>2</v>
      </c>
      <c r="GJ47" s="182" t="s">
        <v>2962</v>
      </c>
      <c r="GK47" s="182" t="s">
        <v>30</v>
      </c>
      <c r="GL47" s="182">
        <v>2</v>
      </c>
      <c r="GM47" s="182" t="s">
        <v>14</v>
      </c>
      <c r="GN47" s="182" t="s">
        <v>14</v>
      </c>
      <c r="GO47" s="179">
        <v>44865</v>
      </c>
      <c r="GP47" s="189" t="s">
        <v>3996</v>
      </c>
      <c r="GQ47" s="189">
        <v>2</v>
      </c>
      <c r="GR47" s="189" t="s">
        <v>2962</v>
      </c>
      <c r="GS47" s="189" t="s">
        <v>30</v>
      </c>
      <c r="GT47" s="189">
        <v>2</v>
      </c>
      <c r="GU47" s="189" t="s">
        <v>14</v>
      </c>
      <c r="GV47" s="189" t="s">
        <v>14</v>
      </c>
      <c r="GW47" s="190">
        <v>44865</v>
      </c>
      <c r="GX47" s="188" t="s">
        <v>4002</v>
      </c>
      <c r="GY47" s="182">
        <v>0</v>
      </c>
      <c r="GZ47" s="182" t="s">
        <v>2962</v>
      </c>
      <c r="HA47" s="182" t="s">
        <v>30</v>
      </c>
      <c r="HB47" s="182">
        <v>2</v>
      </c>
      <c r="HC47" s="182" t="s">
        <v>14</v>
      </c>
      <c r="HD47" s="182" t="s">
        <v>14</v>
      </c>
      <c r="HE47" s="179">
        <v>44865</v>
      </c>
      <c r="HF47" s="189" t="s">
        <v>3994</v>
      </c>
      <c r="HG47" s="189">
        <v>2</v>
      </c>
      <c r="HH47" s="189" t="s">
        <v>2962</v>
      </c>
      <c r="HI47" s="189" t="s">
        <v>30</v>
      </c>
      <c r="HJ47" s="189">
        <v>2</v>
      </c>
      <c r="HK47" s="189" t="s">
        <v>14</v>
      </c>
      <c r="HL47" s="189" t="s">
        <v>14</v>
      </c>
      <c r="HM47" s="190">
        <v>44865</v>
      </c>
      <c r="HN47" s="188" t="s">
        <v>4000</v>
      </c>
      <c r="HO47" s="182">
        <v>3</v>
      </c>
      <c r="HP47" s="182" t="s">
        <v>2962</v>
      </c>
      <c r="HQ47" s="182" t="s">
        <v>30</v>
      </c>
      <c r="HR47" s="182">
        <v>2</v>
      </c>
      <c r="HS47" s="182" t="s">
        <v>14</v>
      </c>
      <c r="HT47" s="182" t="s">
        <v>14</v>
      </c>
      <c r="HU47" s="179">
        <v>44865</v>
      </c>
      <c r="HV47" s="189" t="s">
        <v>3997</v>
      </c>
      <c r="HW47" s="189">
        <v>1</v>
      </c>
      <c r="HX47" s="189" t="s">
        <v>2962</v>
      </c>
      <c r="HY47" s="189" t="s">
        <v>30</v>
      </c>
      <c r="HZ47" s="189">
        <v>2</v>
      </c>
      <c r="IA47" s="189" t="s">
        <v>14</v>
      </c>
      <c r="IB47" s="189" t="s">
        <v>14</v>
      </c>
      <c r="IC47" s="190">
        <v>44865</v>
      </c>
      <c r="ID47" s="188" t="s">
        <v>3999</v>
      </c>
      <c r="IE47" s="182">
        <v>0</v>
      </c>
      <c r="IF47" s="182" t="s">
        <v>2962</v>
      </c>
      <c r="IG47" s="182" t="s">
        <v>30</v>
      </c>
      <c r="IH47" s="182">
        <v>2</v>
      </c>
      <c r="II47" s="182" t="s">
        <v>14</v>
      </c>
      <c r="IJ47" s="182" t="s">
        <v>14</v>
      </c>
      <c r="IK47" s="179">
        <v>44865</v>
      </c>
      <c r="IL47" s="189" t="s">
        <v>3998</v>
      </c>
      <c r="IM47" s="189">
        <v>3</v>
      </c>
      <c r="IN47" s="189" t="s">
        <v>2962</v>
      </c>
      <c r="IO47" s="189" t="s">
        <v>30</v>
      </c>
      <c r="IP47" s="189">
        <v>2</v>
      </c>
      <c r="IQ47" s="189" t="s">
        <v>14</v>
      </c>
      <c r="IR47" s="189" t="s">
        <v>14</v>
      </c>
      <c r="IS47" s="190">
        <v>44865</v>
      </c>
    </row>
    <row r="48" spans="1:253" s="284" customFormat="1" ht="12.95" customHeight="1" x14ac:dyDescent="0.2">
      <c r="A48" s="284" t="s">
        <v>1334</v>
      </c>
      <c r="B48" s="284" t="s">
        <v>9073</v>
      </c>
      <c r="C48" s="284" t="s">
        <v>1335</v>
      </c>
      <c r="D48" s="284" t="s">
        <v>812</v>
      </c>
      <c r="E48" s="284" t="s">
        <v>8484</v>
      </c>
      <c r="F48" s="284" t="s">
        <v>4555</v>
      </c>
      <c r="G48" s="177">
        <v>270213000</v>
      </c>
      <c r="H48" s="178" t="s">
        <v>1730</v>
      </c>
      <c r="I48" s="178" t="s">
        <v>2172</v>
      </c>
      <c r="J48" s="178">
        <v>2</v>
      </c>
      <c r="K48" s="178" t="s">
        <v>4554</v>
      </c>
      <c r="L48" s="178" t="s">
        <v>1731</v>
      </c>
      <c r="M48" s="179">
        <v>44893</v>
      </c>
      <c r="N48" s="188" t="s">
        <v>4559</v>
      </c>
      <c r="O48" s="180">
        <v>435319</v>
      </c>
      <c r="P48" s="180" t="s">
        <v>4556</v>
      </c>
      <c r="Q48" s="180" t="s">
        <v>74</v>
      </c>
      <c r="R48" s="180">
        <v>1</v>
      </c>
      <c r="S48" s="180" t="s">
        <v>4558</v>
      </c>
      <c r="T48" s="180" t="s">
        <v>4557</v>
      </c>
      <c r="U48" s="181">
        <v>44893</v>
      </c>
      <c r="V48" s="188" t="s">
        <v>4561</v>
      </c>
      <c r="W48" s="178">
        <v>22299000</v>
      </c>
      <c r="X48" s="178" t="s">
        <v>4556</v>
      </c>
      <c r="Y48" s="178" t="s">
        <v>2172</v>
      </c>
      <c r="Z48" s="178">
        <v>2</v>
      </c>
      <c r="AA48" s="178" t="s">
        <v>4560</v>
      </c>
      <c r="AB48" s="178" t="s">
        <v>4557</v>
      </c>
      <c r="AC48" s="179">
        <v>44893</v>
      </c>
      <c r="AD48" s="188" t="s">
        <v>4565</v>
      </c>
      <c r="AE48" s="186">
        <v>7238000</v>
      </c>
      <c r="AF48" s="186" t="s">
        <v>4562</v>
      </c>
      <c r="AG48" s="186" t="s">
        <v>2172</v>
      </c>
      <c r="AH48" s="186">
        <v>2</v>
      </c>
      <c r="AI48" s="186" t="s">
        <v>4564</v>
      </c>
      <c r="AJ48" s="186" t="s">
        <v>4563</v>
      </c>
      <c r="AK48" s="187">
        <v>44893</v>
      </c>
      <c r="AL48" s="188" t="s">
        <v>4569</v>
      </c>
      <c r="AM48" s="178">
        <v>162000</v>
      </c>
      <c r="AN48" s="178" t="s">
        <v>4566</v>
      </c>
      <c r="AO48" s="178" t="s">
        <v>19</v>
      </c>
      <c r="AP48" s="178">
        <v>3</v>
      </c>
      <c r="AQ48" s="178" t="s">
        <v>4568</v>
      </c>
      <c r="AR48" s="178" t="s">
        <v>4567</v>
      </c>
      <c r="AS48" s="179">
        <v>44893</v>
      </c>
      <c r="AT48" s="189" t="s">
        <v>4573</v>
      </c>
      <c r="AU48" s="186">
        <v>2000</v>
      </c>
      <c r="AV48" s="186" t="s">
        <v>4570</v>
      </c>
      <c r="AW48" s="186" t="s">
        <v>2172</v>
      </c>
      <c r="AX48" s="186">
        <v>2</v>
      </c>
      <c r="AY48" s="186" t="s">
        <v>4572</v>
      </c>
      <c r="AZ48" s="186" t="s">
        <v>4571</v>
      </c>
      <c r="BA48" s="187">
        <v>44893</v>
      </c>
      <c r="BB48" s="188" t="s">
        <v>9577</v>
      </c>
      <c r="BC48" s="178" t="e">
        <v>#N/A</v>
      </c>
      <c r="BD48" s="178" t="e">
        <v>#N/A</v>
      </c>
      <c r="BE48" s="178" t="e">
        <v>#N/A</v>
      </c>
      <c r="BF48" s="178" t="e">
        <v>#N/A</v>
      </c>
      <c r="BG48" s="178" t="e">
        <v>#N/A</v>
      </c>
      <c r="BH48" s="178" t="e">
        <v>#N/A</v>
      </c>
      <c r="BI48" s="179" t="e">
        <v>#N/A</v>
      </c>
      <c r="BJ48" s="189" t="s">
        <v>4577</v>
      </c>
      <c r="BK48" s="189">
        <v>305</v>
      </c>
      <c r="BL48" s="189" t="s">
        <v>4574</v>
      </c>
      <c r="BM48" s="189" t="s">
        <v>19</v>
      </c>
      <c r="BN48" s="189">
        <v>3</v>
      </c>
      <c r="BO48" s="189" t="s">
        <v>4576</v>
      </c>
      <c r="BP48" s="186" t="s">
        <v>4575</v>
      </c>
      <c r="BQ48" s="190">
        <v>44893</v>
      </c>
      <c r="BR48" s="188" t="s">
        <v>9578</v>
      </c>
      <c r="BS48" s="182" t="e">
        <v>#N/A</v>
      </c>
      <c r="BT48" s="182" t="e">
        <v>#N/A</v>
      </c>
      <c r="BU48" s="182" t="e">
        <v>#N/A</v>
      </c>
      <c r="BV48" s="182" t="e">
        <v>#N/A</v>
      </c>
      <c r="BW48" s="182" t="e">
        <v>#N/A</v>
      </c>
      <c r="BX48" s="182" t="e">
        <v>#N/A</v>
      </c>
      <c r="BY48" s="179" t="e">
        <v>#N/A</v>
      </c>
      <c r="BZ48" s="189" t="s">
        <v>9579</v>
      </c>
      <c r="CA48" s="189" t="e">
        <v>#N/A</v>
      </c>
      <c r="CB48" s="189" t="e">
        <v>#N/A</v>
      </c>
      <c r="CC48" s="189" t="e">
        <v>#N/A</v>
      </c>
      <c r="CD48" s="189" t="e">
        <v>#N/A</v>
      </c>
      <c r="CE48" s="189" t="e">
        <v>#N/A</v>
      </c>
      <c r="CF48" s="189" t="e">
        <v>#N/A</v>
      </c>
      <c r="CG48" s="190" t="e">
        <v>#N/A</v>
      </c>
      <c r="CH48" s="188" t="s">
        <v>9580</v>
      </c>
      <c r="CI48" s="189" t="e">
        <v>#N/A</v>
      </c>
      <c r="CJ48" s="189" t="e">
        <v>#N/A</v>
      </c>
      <c r="CK48" s="189" t="e">
        <v>#N/A</v>
      </c>
      <c r="CL48" s="189" t="e">
        <v>#N/A</v>
      </c>
      <c r="CM48" s="189" t="e">
        <v>#N/A</v>
      </c>
      <c r="CN48" s="189" t="e">
        <v>#N/A</v>
      </c>
      <c r="CO48" s="191" t="e">
        <v>#N/A</v>
      </c>
      <c r="CP48" s="189" t="s">
        <v>9581</v>
      </c>
      <c r="CQ48" s="182" t="e">
        <v>#N/A</v>
      </c>
      <c r="CR48" s="182" t="e">
        <v>#N/A</v>
      </c>
      <c r="CS48" s="182" t="e">
        <v>#N/A</v>
      </c>
      <c r="CT48" s="182" t="e">
        <v>#N/A</v>
      </c>
      <c r="CU48" s="182" t="e">
        <v>#N/A</v>
      </c>
      <c r="CV48" s="182" t="e">
        <v>#N/A</v>
      </c>
      <c r="CW48" s="179" t="e">
        <v>#N/A</v>
      </c>
      <c r="CX48" s="189" t="s">
        <v>4580</v>
      </c>
      <c r="CY48" s="186">
        <v>162000</v>
      </c>
      <c r="CZ48" s="186" t="s">
        <v>4589</v>
      </c>
      <c r="DA48" s="186" t="s">
        <v>2172</v>
      </c>
      <c r="DB48" s="186">
        <v>2</v>
      </c>
      <c r="DC48" s="186" t="s">
        <v>4591</v>
      </c>
      <c r="DD48" s="186" t="s">
        <v>4590</v>
      </c>
      <c r="DE48" s="192">
        <v>44893</v>
      </c>
      <c r="DF48" s="188" t="s">
        <v>4584</v>
      </c>
      <c r="DG48" s="178">
        <v>15061000</v>
      </c>
      <c r="DH48" s="182" t="s">
        <v>4581</v>
      </c>
      <c r="DI48" s="182" t="s">
        <v>19</v>
      </c>
      <c r="DJ48" s="182">
        <v>3</v>
      </c>
      <c r="DK48" s="182" t="s">
        <v>4583</v>
      </c>
      <c r="DL48" s="182" t="s">
        <v>4582</v>
      </c>
      <c r="DM48" s="179">
        <v>44893</v>
      </c>
      <c r="DN48" s="189" t="s">
        <v>4588</v>
      </c>
      <c r="DO48" s="186">
        <v>7076000</v>
      </c>
      <c r="DP48" s="189" t="s">
        <v>4585</v>
      </c>
      <c r="DQ48" s="189" t="s">
        <v>2172</v>
      </c>
      <c r="DR48" s="189">
        <v>2</v>
      </c>
      <c r="DS48" s="189" t="s">
        <v>4587</v>
      </c>
      <c r="DT48" s="189" t="s">
        <v>4586</v>
      </c>
      <c r="DU48" s="190">
        <v>44893</v>
      </c>
      <c r="DV48" s="188" t="s">
        <v>4592</v>
      </c>
      <c r="DW48" s="178">
        <v>162000</v>
      </c>
      <c r="DX48" s="182" t="s">
        <v>4589</v>
      </c>
      <c r="DY48" s="182" t="s">
        <v>2172</v>
      </c>
      <c r="DZ48" s="182">
        <v>2</v>
      </c>
      <c r="EA48" s="182" t="s">
        <v>4591</v>
      </c>
      <c r="EB48" s="182" t="s">
        <v>4590</v>
      </c>
      <c r="EC48" s="179">
        <v>44893</v>
      </c>
      <c r="ED48" s="189" t="s">
        <v>4594</v>
      </c>
      <c r="EE48" s="186">
        <v>0</v>
      </c>
      <c r="EF48" s="189" t="s">
        <v>14</v>
      </c>
      <c r="EG48" s="189" t="s">
        <v>19</v>
      </c>
      <c r="EH48" s="189">
        <v>3</v>
      </c>
      <c r="EI48" s="189" t="s">
        <v>4593</v>
      </c>
      <c r="EJ48" s="189" t="s">
        <v>14</v>
      </c>
      <c r="EK48" s="190">
        <v>44893</v>
      </c>
      <c r="EL48" s="188" t="s">
        <v>4595</v>
      </c>
      <c r="EM48" s="178">
        <v>0</v>
      </c>
      <c r="EN48" s="182" t="s">
        <v>14</v>
      </c>
      <c r="EO48" s="182" t="s">
        <v>19</v>
      </c>
      <c r="EP48" s="182">
        <v>3</v>
      </c>
      <c r="EQ48" s="182" t="s">
        <v>4593</v>
      </c>
      <c r="ER48" s="182" t="s">
        <v>14</v>
      </c>
      <c r="ES48" s="179">
        <v>44893</v>
      </c>
      <c r="ET48" s="189" t="s">
        <v>4579</v>
      </c>
      <c r="EU48" s="189">
        <v>305</v>
      </c>
      <c r="EV48" s="189" t="s">
        <v>4574</v>
      </c>
      <c r="EW48" s="189" t="s">
        <v>19</v>
      </c>
      <c r="EX48" s="189">
        <v>3</v>
      </c>
      <c r="EY48" s="189" t="s">
        <v>4578</v>
      </c>
      <c r="EZ48" s="189" t="s">
        <v>4575</v>
      </c>
      <c r="FA48" s="190">
        <v>44893</v>
      </c>
      <c r="FB48" s="188" t="s">
        <v>4599</v>
      </c>
      <c r="FC48" s="182">
        <v>4</v>
      </c>
      <c r="FD48" s="182" t="s">
        <v>4596</v>
      </c>
      <c r="FE48" s="182" t="s">
        <v>2172</v>
      </c>
      <c r="FF48" s="182">
        <v>2</v>
      </c>
      <c r="FG48" s="182" t="s">
        <v>4598</v>
      </c>
      <c r="FH48" s="182" t="s">
        <v>4597</v>
      </c>
      <c r="FI48" s="179">
        <v>44893</v>
      </c>
      <c r="FJ48" s="188" t="s">
        <v>1336</v>
      </c>
      <c r="FK48" s="189" t="s">
        <v>14</v>
      </c>
      <c r="FL48" s="189" t="s">
        <v>1315</v>
      </c>
      <c r="FM48" s="189" t="s">
        <v>14</v>
      </c>
      <c r="FN48" s="189" t="s">
        <v>14</v>
      </c>
      <c r="FO48" s="189" t="s">
        <v>14</v>
      </c>
      <c r="FP48" s="186" t="s">
        <v>14</v>
      </c>
      <c r="FQ48" s="187">
        <v>44227</v>
      </c>
      <c r="FR48" s="188" t="s">
        <v>1337</v>
      </c>
      <c r="FS48" s="182" t="s">
        <v>14</v>
      </c>
      <c r="FT48" s="182" t="s">
        <v>1315</v>
      </c>
      <c r="FU48" s="182" t="s">
        <v>14</v>
      </c>
      <c r="FV48" s="182" t="s">
        <v>14</v>
      </c>
      <c r="FW48" s="182" t="s">
        <v>14</v>
      </c>
      <c r="FX48" s="182" t="s">
        <v>14</v>
      </c>
      <c r="FY48" s="179">
        <v>44227</v>
      </c>
      <c r="FZ48" s="189" t="s">
        <v>5032</v>
      </c>
      <c r="GA48" s="189">
        <v>1</v>
      </c>
      <c r="GB48" s="189" t="s">
        <v>2962</v>
      </c>
      <c r="GC48" s="189" t="s">
        <v>30</v>
      </c>
      <c r="GD48" s="189">
        <v>2</v>
      </c>
      <c r="GE48" s="189" t="s">
        <v>14</v>
      </c>
      <c r="GF48" s="189" t="s">
        <v>14</v>
      </c>
      <c r="GG48" s="190">
        <v>44894</v>
      </c>
      <c r="GH48" s="188" t="s">
        <v>5038</v>
      </c>
      <c r="GI48" s="182">
        <v>2</v>
      </c>
      <c r="GJ48" s="182" t="s">
        <v>2962</v>
      </c>
      <c r="GK48" s="182" t="s">
        <v>30</v>
      </c>
      <c r="GL48" s="182">
        <v>2</v>
      </c>
      <c r="GM48" s="182" t="s">
        <v>14</v>
      </c>
      <c r="GN48" s="182" t="s">
        <v>14</v>
      </c>
      <c r="GO48" s="179">
        <v>44894</v>
      </c>
      <c r="GP48" s="189" t="s">
        <v>5033</v>
      </c>
      <c r="GQ48" s="189">
        <v>2</v>
      </c>
      <c r="GR48" s="189" t="s">
        <v>2962</v>
      </c>
      <c r="GS48" s="189" t="s">
        <v>30</v>
      </c>
      <c r="GT48" s="189">
        <v>2</v>
      </c>
      <c r="GU48" s="189" t="s">
        <v>14</v>
      </c>
      <c r="GV48" s="189" t="s">
        <v>14</v>
      </c>
      <c r="GW48" s="190">
        <v>44894</v>
      </c>
      <c r="GX48" s="188" t="s">
        <v>5039</v>
      </c>
      <c r="GY48" s="182">
        <v>0</v>
      </c>
      <c r="GZ48" s="182" t="s">
        <v>2962</v>
      </c>
      <c r="HA48" s="182" t="s">
        <v>30</v>
      </c>
      <c r="HB48" s="182">
        <v>2</v>
      </c>
      <c r="HC48" s="182" t="s">
        <v>14</v>
      </c>
      <c r="HD48" s="182" t="s">
        <v>14</v>
      </c>
      <c r="HE48" s="179">
        <v>44894</v>
      </c>
      <c r="HF48" s="189" t="s">
        <v>5031</v>
      </c>
      <c r="HG48" s="189">
        <v>2</v>
      </c>
      <c r="HH48" s="189" t="s">
        <v>2962</v>
      </c>
      <c r="HI48" s="189" t="s">
        <v>30</v>
      </c>
      <c r="HJ48" s="189">
        <v>2</v>
      </c>
      <c r="HK48" s="189" t="s">
        <v>14</v>
      </c>
      <c r="HL48" s="189" t="s">
        <v>14</v>
      </c>
      <c r="HM48" s="190">
        <v>44894</v>
      </c>
      <c r="HN48" s="188" t="s">
        <v>5037</v>
      </c>
      <c r="HO48" s="182">
        <v>3</v>
      </c>
      <c r="HP48" s="182" t="s">
        <v>2962</v>
      </c>
      <c r="HQ48" s="182" t="s">
        <v>30</v>
      </c>
      <c r="HR48" s="182">
        <v>2</v>
      </c>
      <c r="HS48" s="182" t="s">
        <v>14</v>
      </c>
      <c r="HT48" s="182" t="s">
        <v>14</v>
      </c>
      <c r="HU48" s="179">
        <v>44894</v>
      </c>
      <c r="HV48" s="189" t="s">
        <v>5034</v>
      </c>
      <c r="HW48" s="189">
        <v>1</v>
      </c>
      <c r="HX48" s="189" t="s">
        <v>2962</v>
      </c>
      <c r="HY48" s="189" t="s">
        <v>30</v>
      </c>
      <c r="HZ48" s="189">
        <v>2</v>
      </c>
      <c r="IA48" s="189" t="s">
        <v>14</v>
      </c>
      <c r="IB48" s="189" t="s">
        <v>14</v>
      </c>
      <c r="IC48" s="190">
        <v>44894</v>
      </c>
      <c r="ID48" s="188" t="s">
        <v>5036</v>
      </c>
      <c r="IE48" s="182">
        <v>0</v>
      </c>
      <c r="IF48" s="182" t="s">
        <v>2962</v>
      </c>
      <c r="IG48" s="182" t="s">
        <v>30</v>
      </c>
      <c r="IH48" s="182">
        <v>2</v>
      </c>
      <c r="II48" s="182" t="s">
        <v>14</v>
      </c>
      <c r="IJ48" s="182" t="s">
        <v>14</v>
      </c>
      <c r="IK48" s="179">
        <v>44894</v>
      </c>
      <c r="IL48" s="189" t="s">
        <v>5035</v>
      </c>
      <c r="IM48" s="189">
        <v>3</v>
      </c>
      <c r="IN48" s="189" t="s">
        <v>2962</v>
      </c>
      <c r="IO48" s="189" t="s">
        <v>30</v>
      </c>
      <c r="IP48" s="189">
        <v>2</v>
      </c>
      <c r="IQ48" s="189" t="s">
        <v>14</v>
      </c>
      <c r="IR48" s="189" t="s">
        <v>14</v>
      </c>
      <c r="IS48" s="190">
        <v>44894</v>
      </c>
    </row>
    <row r="49" spans="1:253" s="284" customFormat="1" ht="12.95" customHeight="1" x14ac:dyDescent="0.2">
      <c r="A49" s="284" t="s">
        <v>4600</v>
      </c>
      <c r="B49" s="284" t="s">
        <v>8932</v>
      </c>
      <c r="C49" s="284" t="s">
        <v>4601</v>
      </c>
      <c r="D49" s="284" t="s">
        <v>812</v>
      </c>
      <c r="E49" s="284" t="s">
        <v>8484</v>
      </c>
      <c r="F49" s="284" t="s">
        <v>4602</v>
      </c>
      <c r="G49" s="177">
        <v>270213000</v>
      </c>
      <c r="H49" s="178" t="s">
        <v>1730</v>
      </c>
      <c r="I49" s="178" t="s">
        <v>2172</v>
      </c>
      <c r="J49" s="178">
        <v>2</v>
      </c>
      <c r="K49" s="178" t="s">
        <v>4554</v>
      </c>
      <c r="L49" s="178" t="s">
        <v>1731</v>
      </c>
      <c r="M49" s="179">
        <v>44893</v>
      </c>
      <c r="N49" s="188" t="s">
        <v>4605</v>
      </c>
      <c r="O49" s="180">
        <v>13328</v>
      </c>
      <c r="P49" s="180" t="s">
        <v>4556</v>
      </c>
      <c r="Q49" s="180" t="s">
        <v>74</v>
      </c>
      <c r="R49" s="180">
        <v>1</v>
      </c>
      <c r="S49" s="180" t="s">
        <v>4604</v>
      </c>
      <c r="T49" s="180" t="s">
        <v>4603</v>
      </c>
      <c r="U49" s="181">
        <v>44893</v>
      </c>
      <c r="V49" s="188" t="s">
        <v>4607</v>
      </c>
      <c r="W49" s="178">
        <v>16861000</v>
      </c>
      <c r="X49" s="178" t="s">
        <v>4556</v>
      </c>
      <c r="Y49" s="178" t="s">
        <v>2172</v>
      </c>
      <c r="Z49" s="178">
        <v>2</v>
      </c>
      <c r="AA49" s="178" t="s">
        <v>4606</v>
      </c>
      <c r="AB49" s="178" t="s">
        <v>4603</v>
      </c>
      <c r="AC49" s="179">
        <v>44893</v>
      </c>
      <c r="AD49" s="188" t="s">
        <v>4611</v>
      </c>
      <c r="AE49" s="186">
        <v>1800000</v>
      </c>
      <c r="AF49" s="186" t="s">
        <v>4608</v>
      </c>
      <c r="AG49" s="186" t="s">
        <v>2172</v>
      </c>
      <c r="AH49" s="186">
        <v>2</v>
      </c>
      <c r="AI49" s="186" t="s">
        <v>4610</v>
      </c>
      <c r="AJ49" s="186" t="s">
        <v>4609</v>
      </c>
      <c r="AK49" s="187">
        <v>44893</v>
      </c>
      <c r="AL49" s="188" t="s">
        <v>7351</v>
      </c>
      <c r="AM49" s="178">
        <v>73000</v>
      </c>
      <c r="AN49" s="178" t="s">
        <v>7348</v>
      </c>
      <c r="AO49" s="178" t="s">
        <v>2172</v>
      </c>
      <c r="AP49" s="178">
        <v>2</v>
      </c>
      <c r="AQ49" s="178" t="s">
        <v>7350</v>
      </c>
      <c r="AR49" s="178" t="s">
        <v>7349</v>
      </c>
      <c r="AS49" s="179">
        <v>44955</v>
      </c>
      <c r="AT49" s="189" t="s">
        <v>7353</v>
      </c>
      <c r="AU49" s="186">
        <v>7700</v>
      </c>
      <c r="AV49" s="186" t="s">
        <v>7348</v>
      </c>
      <c r="AW49" s="186" t="s">
        <v>2172</v>
      </c>
      <c r="AX49" s="186">
        <v>2</v>
      </c>
      <c r="AY49" s="186" t="s">
        <v>7352</v>
      </c>
      <c r="AZ49" s="186" t="s">
        <v>7349</v>
      </c>
      <c r="BA49" s="187">
        <v>44955</v>
      </c>
      <c r="BB49" s="188" t="s">
        <v>9582</v>
      </c>
      <c r="BC49" s="178" t="e">
        <v>#N/A</v>
      </c>
      <c r="BD49" s="178" t="e">
        <v>#N/A</v>
      </c>
      <c r="BE49" s="178" t="e">
        <v>#N/A</v>
      </c>
      <c r="BF49" s="178" t="e">
        <v>#N/A</v>
      </c>
      <c r="BG49" s="178" t="e">
        <v>#N/A</v>
      </c>
      <c r="BH49" s="178" t="e">
        <v>#N/A</v>
      </c>
      <c r="BI49" s="179" t="e">
        <v>#N/A</v>
      </c>
      <c r="BJ49" s="189" t="s">
        <v>7357</v>
      </c>
      <c r="BK49" s="189">
        <v>338</v>
      </c>
      <c r="BL49" s="189" t="s">
        <v>7354</v>
      </c>
      <c r="BM49" s="189" t="s">
        <v>2172</v>
      </c>
      <c r="BN49" s="189">
        <v>2</v>
      </c>
      <c r="BO49" s="189" t="s">
        <v>7356</v>
      </c>
      <c r="BP49" s="186" t="s">
        <v>7355</v>
      </c>
      <c r="BQ49" s="190">
        <v>44955</v>
      </c>
      <c r="BR49" s="188" t="s">
        <v>9583</v>
      </c>
      <c r="BS49" s="182" t="e">
        <v>#N/A</v>
      </c>
      <c r="BT49" s="182" t="e">
        <v>#N/A</v>
      </c>
      <c r="BU49" s="182" t="e">
        <v>#N/A</v>
      </c>
      <c r="BV49" s="182" t="e">
        <v>#N/A</v>
      </c>
      <c r="BW49" s="182" t="e">
        <v>#N/A</v>
      </c>
      <c r="BX49" s="182" t="e">
        <v>#N/A</v>
      </c>
      <c r="BY49" s="179" t="e">
        <v>#N/A</v>
      </c>
      <c r="BZ49" s="189" t="s">
        <v>9584</v>
      </c>
      <c r="CA49" s="189" t="e">
        <v>#N/A</v>
      </c>
      <c r="CB49" s="189" t="e">
        <v>#N/A</v>
      </c>
      <c r="CC49" s="189" t="e">
        <v>#N/A</v>
      </c>
      <c r="CD49" s="189" t="e">
        <v>#N/A</v>
      </c>
      <c r="CE49" s="189" t="e">
        <v>#N/A</v>
      </c>
      <c r="CF49" s="189" t="e">
        <v>#N/A</v>
      </c>
      <c r="CG49" s="190" t="e">
        <v>#N/A</v>
      </c>
      <c r="CH49" s="188" t="s">
        <v>9585</v>
      </c>
      <c r="CI49" s="189" t="e">
        <v>#N/A</v>
      </c>
      <c r="CJ49" s="189" t="e">
        <v>#N/A</v>
      </c>
      <c r="CK49" s="189" t="e">
        <v>#N/A</v>
      </c>
      <c r="CL49" s="189" t="e">
        <v>#N/A</v>
      </c>
      <c r="CM49" s="189" t="e">
        <v>#N/A</v>
      </c>
      <c r="CN49" s="189" t="e">
        <v>#N/A</v>
      </c>
      <c r="CO49" s="191" t="e">
        <v>#N/A</v>
      </c>
      <c r="CP49" s="189" t="s">
        <v>9586</v>
      </c>
      <c r="CQ49" s="182" t="e">
        <v>#N/A</v>
      </c>
      <c r="CR49" s="182" t="e">
        <v>#N/A</v>
      </c>
      <c r="CS49" s="182" t="e">
        <v>#N/A</v>
      </c>
      <c r="CT49" s="182" t="e">
        <v>#N/A</v>
      </c>
      <c r="CU49" s="182" t="e">
        <v>#N/A</v>
      </c>
      <c r="CV49" s="182" t="e">
        <v>#N/A</v>
      </c>
      <c r="CW49" s="179" t="e">
        <v>#N/A</v>
      </c>
      <c r="CX49" s="189" t="s">
        <v>4612</v>
      </c>
      <c r="CY49" s="186">
        <v>62000</v>
      </c>
      <c r="CZ49" s="186" t="s">
        <v>4570</v>
      </c>
      <c r="DA49" s="186" t="s">
        <v>2172</v>
      </c>
      <c r="DB49" s="186">
        <v>2</v>
      </c>
      <c r="DC49" s="186" t="s">
        <v>4617</v>
      </c>
      <c r="DD49" s="186" t="s">
        <v>4571</v>
      </c>
      <c r="DE49" s="192">
        <v>44893</v>
      </c>
      <c r="DF49" s="188" t="s">
        <v>4614</v>
      </c>
      <c r="DG49" s="178">
        <v>15061000</v>
      </c>
      <c r="DH49" s="182" t="s">
        <v>4581</v>
      </c>
      <c r="DI49" s="182" t="s">
        <v>2172</v>
      </c>
      <c r="DJ49" s="182">
        <v>2</v>
      </c>
      <c r="DK49" s="182" t="s">
        <v>4613</v>
      </c>
      <c r="DL49" s="182" t="s">
        <v>4582</v>
      </c>
      <c r="DM49" s="179">
        <v>44893</v>
      </c>
      <c r="DN49" s="189" t="s">
        <v>4616</v>
      </c>
      <c r="DO49" s="186">
        <v>1738000</v>
      </c>
      <c r="DP49" s="189" t="s">
        <v>4581</v>
      </c>
      <c r="DQ49" s="189" t="s">
        <v>2172</v>
      </c>
      <c r="DR49" s="189">
        <v>2</v>
      </c>
      <c r="DS49" s="189" t="s">
        <v>4615</v>
      </c>
      <c r="DT49" s="189" t="s">
        <v>4582</v>
      </c>
      <c r="DU49" s="190">
        <v>44893</v>
      </c>
      <c r="DV49" s="188" t="s">
        <v>4618</v>
      </c>
      <c r="DW49" s="178">
        <v>62000</v>
      </c>
      <c r="DX49" s="182" t="s">
        <v>4570</v>
      </c>
      <c r="DY49" s="182" t="s">
        <v>2172</v>
      </c>
      <c r="DZ49" s="182">
        <v>2</v>
      </c>
      <c r="EA49" s="182" t="s">
        <v>4617</v>
      </c>
      <c r="EB49" s="182" t="s">
        <v>4571</v>
      </c>
      <c r="EC49" s="179">
        <v>44893</v>
      </c>
      <c r="ED49" s="189" t="s">
        <v>4620</v>
      </c>
      <c r="EE49" s="186">
        <v>0</v>
      </c>
      <c r="EF49" s="189" t="s">
        <v>14</v>
      </c>
      <c r="EG49" s="189">
        <v>0</v>
      </c>
      <c r="EH49" s="189">
        <v>0</v>
      </c>
      <c r="EI49" s="189" t="s">
        <v>4619</v>
      </c>
      <c r="EJ49" s="189" t="s">
        <v>14</v>
      </c>
      <c r="EK49" s="190">
        <v>44893</v>
      </c>
      <c r="EL49" s="188" t="s">
        <v>4622</v>
      </c>
      <c r="EM49" s="178">
        <v>0</v>
      </c>
      <c r="EN49" s="182" t="s">
        <v>14</v>
      </c>
      <c r="EO49" s="182">
        <v>0</v>
      </c>
      <c r="EP49" s="182">
        <v>0</v>
      </c>
      <c r="EQ49" s="182" t="s">
        <v>4621</v>
      </c>
      <c r="ER49" s="182" t="s">
        <v>14</v>
      </c>
      <c r="ES49" s="179">
        <v>44893</v>
      </c>
      <c r="ET49" s="189" t="s">
        <v>7360</v>
      </c>
      <c r="EU49" s="189">
        <v>377</v>
      </c>
      <c r="EV49" s="189" t="s">
        <v>7358</v>
      </c>
      <c r="EW49" s="189" t="s">
        <v>19</v>
      </c>
      <c r="EX49" s="189">
        <v>3</v>
      </c>
      <c r="EY49" s="189" t="s">
        <v>7359</v>
      </c>
      <c r="EZ49" s="189" t="s">
        <v>1199</v>
      </c>
      <c r="FA49" s="190">
        <v>44955</v>
      </c>
      <c r="FB49" s="188" t="s">
        <v>4626</v>
      </c>
      <c r="FC49" s="182">
        <v>4</v>
      </c>
      <c r="FD49" s="182" t="s">
        <v>4623</v>
      </c>
      <c r="FE49" s="182" t="s">
        <v>2172</v>
      </c>
      <c r="FF49" s="182">
        <v>2</v>
      </c>
      <c r="FG49" s="182" t="s">
        <v>4625</v>
      </c>
      <c r="FH49" s="182" t="s">
        <v>4624</v>
      </c>
      <c r="FI49" s="179">
        <v>44893</v>
      </c>
      <c r="FJ49" s="188" t="s">
        <v>9587</v>
      </c>
      <c r="FK49" s="189" t="e">
        <v>#N/A</v>
      </c>
      <c r="FL49" s="189" t="e">
        <v>#N/A</v>
      </c>
      <c r="FM49" s="189" t="e">
        <v>#N/A</v>
      </c>
      <c r="FN49" s="189" t="e">
        <v>#N/A</v>
      </c>
      <c r="FO49" s="189" t="e">
        <v>#N/A</v>
      </c>
      <c r="FP49" s="186" t="e">
        <v>#N/A</v>
      </c>
      <c r="FQ49" s="187" t="e">
        <v>#N/A</v>
      </c>
      <c r="FR49" s="188" t="s">
        <v>9588</v>
      </c>
      <c r="FS49" s="182" t="e">
        <v>#N/A</v>
      </c>
      <c r="FT49" s="182" t="e">
        <v>#N/A</v>
      </c>
      <c r="FU49" s="182" t="e">
        <v>#N/A</v>
      </c>
      <c r="FV49" s="182" t="e">
        <v>#N/A</v>
      </c>
      <c r="FW49" s="182" t="e">
        <v>#N/A</v>
      </c>
      <c r="FX49" s="182" t="e">
        <v>#N/A</v>
      </c>
      <c r="FY49" s="179" t="e">
        <v>#N/A</v>
      </c>
      <c r="FZ49" s="189" t="s">
        <v>5041</v>
      </c>
      <c r="GA49" s="189">
        <v>1</v>
      </c>
      <c r="GB49" s="189" t="s">
        <v>2962</v>
      </c>
      <c r="GC49" s="189" t="s">
        <v>30</v>
      </c>
      <c r="GD49" s="189">
        <v>2</v>
      </c>
      <c r="GE49" s="189" t="s">
        <v>14</v>
      </c>
      <c r="GF49" s="189" t="s">
        <v>14</v>
      </c>
      <c r="GG49" s="190">
        <v>44894</v>
      </c>
      <c r="GH49" s="188" t="s">
        <v>5047</v>
      </c>
      <c r="GI49" s="182">
        <v>0</v>
      </c>
      <c r="GJ49" s="182" t="s">
        <v>2962</v>
      </c>
      <c r="GK49" s="182" t="s">
        <v>30</v>
      </c>
      <c r="GL49" s="182">
        <v>2</v>
      </c>
      <c r="GM49" s="182" t="s">
        <v>14</v>
      </c>
      <c r="GN49" s="182" t="s">
        <v>14</v>
      </c>
      <c r="GO49" s="179">
        <v>44894</v>
      </c>
      <c r="GP49" s="189" t="s">
        <v>5042</v>
      </c>
      <c r="GQ49" s="189">
        <v>0</v>
      </c>
      <c r="GR49" s="189" t="s">
        <v>2962</v>
      </c>
      <c r="GS49" s="189" t="s">
        <v>30</v>
      </c>
      <c r="GT49" s="189">
        <v>2</v>
      </c>
      <c r="GU49" s="189" t="s">
        <v>14</v>
      </c>
      <c r="GV49" s="189" t="s">
        <v>14</v>
      </c>
      <c r="GW49" s="190">
        <v>44894</v>
      </c>
      <c r="GX49" s="188" t="s">
        <v>5048</v>
      </c>
      <c r="GY49" s="182">
        <v>0</v>
      </c>
      <c r="GZ49" s="182" t="s">
        <v>2962</v>
      </c>
      <c r="HA49" s="182" t="s">
        <v>30</v>
      </c>
      <c r="HB49" s="182">
        <v>2</v>
      </c>
      <c r="HC49" s="182" t="s">
        <v>14</v>
      </c>
      <c r="HD49" s="182" t="s">
        <v>14</v>
      </c>
      <c r="HE49" s="179">
        <v>44894</v>
      </c>
      <c r="HF49" s="189" t="s">
        <v>5040</v>
      </c>
      <c r="HG49" s="189">
        <v>0</v>
      </c>
      <c r="HH49" s="189" t="s">
        <v>2962</v>
      </c>
      <c r="HI49" s="189" t="s">
        <v>30</v>
      </c>
      <c r="HJ49" s="189">
        <v>2</v>
      </c>
      <c r="HK49" s="189" t="s">
        <v>14</v>
      </c>
      <c r="HL49" s="189" t="s">
        <v>14</v>
      </c>
      <c r="HM49" s="190">
        <v>44894</v>
      </c>
      <c r="HN49" s="188" t="s">
        <v>5046</v>
      </c>
      <c r="HO49" s="182">
        <v>0</v>
      </c>
      <c r="HP49" s="182" t="s">
        <v>2962</v>
      </c>
      <c r="HQ49" s="182" t="s">
        <v>30</v>
      </c>
      <c r="HR49" s="182">
        <v>2</v>
      </c>
      <c r="HS49" s="182" t="s">
        <v>14</v>
      </c>
      <c r="HT49" s="182" t="s">
        <v>14</v>
      </c>
      <c r="HU49" s="179">
        <v>44894</v>
      </c>
      <c r="HV49" s="189" t="s">
        <v>5043</v>
      </c>
      <c r="HW49" s="189">
        <v>0</v>
      </c>
      <c r="HX49" s="189" t="s">
        <v>2962</v>
      </c>
      <c r="HY49" s="189" t="s">
        <v>30</v>
      </c>
      <c r="HZ49" s="189">
        <v>2</v>
      </c>
      <c r="IA49" s="189" t="s">
        <v>14</v>
      </c>
      <c r="IB49" s="189" t="s">
        <v>14</v>
      </c>
      <c r="IC49" s="190">
        <v>44894</v>
      </c>
      <c r="ID49" s="188" t="s">
        <v>5045</v>
      </c>
      <c r="IE49" s="182">
        <v>0</v>
      </c>
      <c r="IF49" s="182" t="s">
        <v>2962</v>
      </c>
      <c r="IG49" s="182" t="s">
        <v>30</v>
      </c>
      <c r="IH49" s="182">
        <v>2</v>
      </c>
      <c r="II49" s="182" t="s">
        <v>14</v>
      </c>
      <c r="IJ49" s="182" t="s">
        <v>14</v>
      </c>
      <c r="IK49" s="179">
        <v>44894</v>
      </c>
      <c r="IL49" s="189" t="s">
        <v>5044</v>
      </c>
      <c r="IM49" s="189">
        <v>3</v>
      </c>
      <c r="IN49" s="189" t="s">
        <v>2962</v>
      </c>
      <c r="IO49" s="189" t="s">
        <v>30</v>
      </c>
      <c r="IP49" s="189">
        <v>2</v>
      </c>
      <c r="IQ49" s="189" t="s">
        <v>14</v>
      </c>
      <c r="IR49" s="189" t="s">
        <v>14</v>
      </c>
      <c r="IS49" s="190">
        <v>44894</v>
      </c>
    </row>
    <row r="50" spans="1:253" s="284" customFormat="1" ht="12.95" customHeight="1" x14ac:dyDescent="0.2">
      <c r="A50" s="284" t="s">
        <v>650</v>
      </c>
      <c r="B50" s="284" t="s">
        <v>9083</v>
      </c>
      <c r="C50" s="284" t="s">
        <v>651</v>
      </c>
      <c r="D50" s="284" t="s">
        <v>652</v>
      </c>
      <c r="E50" s="284" t="s">
        <v>8485</v>
      </c>
      <c r="F50" s="284" t="s">
        <v>1301</v>
      </c>
      <c r="G50" s="177">
        <v>1353520000</v>
      </c>
      <c r="H50" s="178" t="s">
        <v>1298</v>
      </c>
      <c r="I50" s="178" t="s">
        <v>30</v>
      </c>
      <c r="J50" s="178">
        <v>2</v>
      </c>
      <c r="K50" s="178" t="s">
        <v>1300</v>
      </c>
      <c r="L50" s="178" t="s">
        <v>1299</v>
      </c>
      <c r="M50" s="179">
        <v>44223</v>
      </c>
      <c r="N50" s="188" t="s">
        <v>1305</v>
      </c>
      <c r="O50" s="180">
        <v>222236</v>
      </c>
      <c r="P50" s="180" t="s">
        <v>1302</v>
      </c>
      <c r="Q50" s="180" t="s">
        <v>30</v>
      </c>
      <c r="R50" s="180">
        <v>2</v>
      </c>
      <c r="S50" s="180" t="s">
        <v>1304</v>
      </c>
      <c r="T50" s="180" t="s">
        <v>1303</v>
      </c>
      <c r="U50" s="181">
        <v>44223</v>
      </c>
      <c r="V50" s="188" t="s">
        <v>1307</v>
      </c>
      <c r="W50" s="178">
        <v>12541000</v>
      </c>
      <c r="X50" s="178" t="s">
        <v>1302</v>
      </c>
      <c r="Y50" s="178" t="s">
        <v>30</v>
      </c>
      <c r="Z50" s="178">
        <v>2</v>
      </c>
      <c r="AA50" s="178" t="s">
        <v>1306</v>
      </c>
      <c r="AB50" s="178" t="s">
        <v>1303</v>
      </c>
      <c r="AC50" s="179">
        <v>44223</v>
      </c>
      <c r="AD50" s="188" t="s">
        <v>1309</v>
      </c>
      <c r="AE50" s="186" t="s">
        <v>14</v>
      </c>
      <c r="AF50" s="186" t="s">
        <v>14</v>
      </c>
      <c r="AG50" s="186" t="s">
        <v>14</v>
      </c>
      <c r="AH50" s="186" t="s">
        <v>14</v>
      </c>
      <c r="AI50" s="186" t="s">
        <v>1308</v>
      </c>
      <c r="AJ50" s="186" t="s">
        <v>14</v>
      </c>
      <c r="AK50" s="187">
        <v>44223</v>
      </c>
      <c r="AL50" s="188" t="s">
        <v>1319</v>
      </c>
      <c r="AM50" s="178" t="s">
        <v>14</v>
      </c>
      <c r="AN50" s="178" t="s">
        <v>14</v>
      </c>
      <c r="AO50" s="178" t="s">
        <v>14</v>
      </c>
      <c r="AP50" s="178" t="s">
        <v>14</v>
      </c>
      <c r="AQ50" s="178" t="s">
        <v>1318</v>
      </c>
      <c r="AR50" s="178" t="s">
        <v>14</v>
      </c>
      <c r="AS50" s="179">
        <v>44223</v>
      </c>
      <c r="AT50" s="189" t="s">
        <v>659</v>
      </c>
      <c r="AU50" s="186" t="s">
        <v>14</v>
      </c>
      <c r="AV50" s="186" t="s">
        <v>14</v>
      </c>
      <c r="AW50" s="186" t="s">
        <v>14</v>
      </c>
      <c r="AX50" s="186" t="s">
        <v>14</v>
      </c>
      <c r="AY50" s="186" t="s">
        <v>14</v>
      </c>
      <c r="AZ50" s="186" t="s">
        <v>14</v>
      </c>
      <c r="BA50" s="187">
        <v>43553</v>
      </c>
      <c r="BB50" s="188" t="s">
        <v>658</v>
      </c>
      <c r="BC50" s="178" t="s">
        <v>14</v>
      </c>
      <c r="BD50" s="178">
        <v>0</v>
      </c>
      <c r="BE50" s="178" t="s">
        <v>14</v>
      </c>
      <c r="BF50" s="178" t="s">
        <v>14</v>
      </c>
      <c r="BG50" s="178" t="s">
        <v>657</v>
      </c>
      <c r="BH50" s="178" t="s">
        <v>14</v>
      </c>
      <c r="BI50" s="179">
        <v>43553</v>
      </c>
      <c r="BJ50" s="189" t="s">
        <v>7345</v>
      </c>
      <c r="BK50" s="189">
        <v>97</v>
      </c>
      <c r="BL50" s="189" t="s">
        <v>7334</v>
      </c>
      <c r="BM50" s="189" t="s">
        <v>19</v>
      </c>
      <c r="BN50" s="189">
        <v>3</v>
      </c>
      <c r="BO50" s="189" t="s">
        <v>7344</v>
      </c>
      <c r="BP50" s="186" t="s">
        <v>7343</v>
      </c>
      <c r="BQ50" s="190">
        <v>44955</v>
      </c>
      <c r="BR50" s="188" t="s">
        <v>653</v>
      </c>
      <c r="BS50" s="182" t="s">
        <v>14</v>
      </c>
      <c r="BT50" s="182">
        <v>0</v>
      </c>
      <c r="BU50" s="182" t="s">
        <v>14</v>
      </c>
      <c r="BV50" s="182" t="s">
        <v>14</v>
      </c>
      <c r="BW50" s="182">
        <v>0</v>
      </c>
      <c r="BX50" s="182">
        <v>0</v>
      </c>
      <c r="BY50" s="179">
        <v>43553</v>
      </c>
      <c r="BZ50" s="189" t="s">
        <v>655</v>
      </c>
      <c r="CA50" s="189" t="s">
        <v>14</v>
      </c>
      <c r="CB50" s="189" t="s">
        <v>14</v>
      </c>
      <c r="CC50" s="189" t="s">
        <v>14</v>
      </c>
      <c r="CD50" s="189" t="s">
        <v>14</v>
      </c>
      <c r="CE50" s="189" t="s">
        <v>14</v>
      </c>
      <c r="CF50" s="189" t="s">
        <v>14</v>
      </c>
      <c r="CG50" s="190">
        <v>43553</v>
      </c>
      <c r="CH50" s="188" t="s">
        <v>9589</v>
      </c>
      <c r="CI50" s="189" t="e">
        <v>#N/A</v>
      </c>
      <c r="CJ50" s="189" t="e">
        <v>#N/A</v>
      </c>
      <c r="CK50" s="189" t="e">
        <v>#N/A</v>
      </c>
      <c r="CL50" s="189" t="e">
        <v>#N/A</v>
      </c>
      <c r="CM50" s="189" t="e">
        <v>#N/A</v>
      </c>
      <c r="CN50" s="189" t="e">
        <v>#N/A</v>
      </c>
      <c r="CO50" s="191" t="e">
        <v>#N/A</v>
      </c>
      <c r="CP50" s="189" t="s">
        <v>656</v>
      </c>
      <c r="CQ50" s="182" t="s">
        <v>14</v>
      </c>
      <c r="CR50" s="182">
        <v>0</v>
      </c>
      <c r="CS50" s="182" t="s">
        <v>14</v>
      </c>
      <c r="CT50" s="182" t="s">
        <v>14</v>
      </c>
      <c r="CU50" s="182">
        <v>0</v>
      </c>
      <c r="CV50" s="182">
        <v>0</v>
      </c>
      <c r="CW50" s="179">
        <v>43553</v>
      </c>
      <c r="CX50" s="189" t="s">
        <v>1312</v>
      </c>
      <c r="CY50" s="186" t="s">
        <v>14</v>
      </c>
      <c r="CZ50" s="186" t="s">
        <v>14</v>
      </c>
      <c r="DA50" s="186" t="s">
        <v>14</v>
      </c>
      <c r="DB50" s="186" t="s">
        <v>14</v>
      </c>
      <c r="DC50" s="186" t="s">
        <v>1310</v>
      </c>
      <c r="DD50" s="186" t="s">
        <v>14</v>
      </c>
      <c r="DE50" s="192">
        <v>44223</v>
      </c>
      <c r="DF50" s="188" t="s">
        <v>1313</v>
      </c>
      <c r="DG50" s="178">
        <v>12541000</v>
      </c>
      <c r="DH50" s="182" t="s">
        <v>1302</v>
      </c>
      <c r="DI50" s="182" t="s">
        <v>30</v>
      </c>
      <c r="DJ50" s="182">
        <v>2</v>
      </c>
      <c r="DK50" s="182" t="s">
        <v>1310</v>
      </c>
      <c r="DL50" s="182" t="s">
        <v>1303</v>
      </c>
      <c r="DM50" s="179">
        <v>44223</v>
      </c>
      <c r="DN50" s="189" t="s">
        <v>1314</v>
      </c>
      <c r="DO50" s="186" t="s">
        <v>14</v>
      </c>
      <c r="DP50" s="189" t="s">
        <v>14</v>
      </c>
      <c r="DQ50" s="189" t="s">
        <v>14</v>
      </c>
      <c r="DR50" s="189" t="s">
        <v>14</v>
      </c>
      <c r="DS50" s="189" t="s">
        <v>1310</v>
      </c>
      <c r="DT50" s="189" t="s">
        <v>14</v>
      </c>
      <c r="DU50" s="190">
        <v>44223</v>
      </c>
      <c r="DV50" s="188" t="s">
        <v>1311</v>
      </c>
      <c r="DW50" s="178" t="s">
        <v>14</v>
      </c>
      <c r="DX50" s="182" t="s">
        <v>14</v>
      </c>
      <c r="DY50" s="182" t="s">
        <v>14</v>
      </c>
      <c r="DZ50" s="182" t="s">
        <v>14</v>
      </c>
      <c r="EA50" s="182" t="s">
        <v>1310</v>
      </c>
      <c r="EB50" s="182" t="s">
        <v>14</v>
      </c>
      <c r="EC50" s="179">
        <v>44223</v>
      </c>
      <c r="ED50" s="189" t="s">
        <v>1316</v>
      </c>
      <c r="EE50" s="186" t="s">
        <v>14</v>
      </c>
      <c r="EF50" s="189" t="s">
        <v>1315</v>
      </c>
      <c r="EG50" s="189" t="s">
        <v>14</v>
      </c>
      <c r="EH50" s="189" t="s">
        <v>14</v>
      </c>
      <c r="EI50" s="189" t="s">
        <v>1310</v>
      </c>
      <c r="EJ50" s="189" t="s">
        <v>14</v>
      </c>
      <c r="EK50" s="190">
        <v>44223</v>
      </c>
      <c r="EL50" s="188" t="s">
        <v>1317</v>
      </c>
      <c r="EM50" s="178" t="s">
        <v>14</v>
      </c>
      <c r="EN50" s="182" t="s">
        <v>14</v>
      </c>
      <c r="EO50" s="182" t="s">
        <v>14</v>
      </c>
      <c r="EP50" s="182" t="s">
        <v>14</v>
      </c>
      <c r="EQ50" s="182" t="s">
        <v>1310</v>
      </c>
      <c r="ER50" s="182" t="s">
        <v>14</v>
      </c>
      <c r="ES50" s="179">
        <v>44223</v>
      </c>
      <c r="ET50" s="189" t="s">
        <v>7347</v>
      </c>
      <c r="EU50" s="189">
        <v>97</v>
      </c>
      <c r="EV50" s="189" t="s">
        <v>7334</v>
      </c>
      <c r="EW50" s="189" t="s">
        <v>19</v>
      </c>
      <c r="EX50" s="189">
        <v>3</v>
      </c>
      <c r="EY50" s="189" t="s">
        <v>7346</v>
      </c>
      <c r="EZ50" s="189" t="s">
        <v>7343</v>
      </c>
      <c r="FA50" s="190">
        <v>44955</v>
      </c>
      <c r="FB50" s="188" t="s">
        <v>898</v>
      </c>
      <c r="FC50" s="182" t="s">
        <v>14</v>
      </c>
      <c r="FD50" s="182" t="s">
        <v>14</v>
      </c>
      <c r="FE50" s="182" t="s">
        <v>14</v>
      </c>
      <c r="FF50" s="182" t="s">
        <v>14</v>
      </c>
      <c r="FG50" s="182" t="s">
        <v>897</v>
      </c>
      <c r="FH50" s="182" t="s">
        <v>14</v>
      </c>
      <c r="FI50" s="179">
        <v>43796</v>
      </c>
      <c r="FJ50" s="188" t="s">
        <v>660</v>
      </c>
      <c r="FK50" s="189" t="s">
        <v>14</v>
      </c>
      <c r="FL50" s="189">
        <v>0</v>
      </c>
      <c r="FM50" s="189" t="s">
        <v>30</v>
      </c>
      <c r="FN50" s="189">
        <v>2</v>
      </c>
      <c r="FO50" s="189">
        <v>0</v>
      </c>
      <c r="FP50" s="186">
        <v>0</v>
      </c>
      <c r="FQ50" s="187">
        <v>43553</v>
      </c>
      <c r="FR50" s="188" t="s">
        <v>661</v>
      </c>
      <c r="FS50" s="182" t="s">
        <v>14</v>
      </c>
      <c r="FT50" s="182">
        <v>0</v>
      </c>
      <c r="FU50" s="182" t="s">
        <v>30</v>
      </c>
      <c r="FV50" s="182">
        <v>2</v>
      </c>
      <c r="FW50" s="182">
        <v>0</v>
      </c>
      <c r="FX50" s="182">
        <v>0</v>
      </c>
      <c r="FY50" s="179">
        <v>43553</v>
      </c>
      <c r="FZ50" s="189" t="s">
        <v>4004</v>
      </c>
      <c r="GA50" s="189">
        <v>1</v>
      </c>
      <c r="GB50" s="189" t="s">
        <v>2962</v>
      </c>
      <c r="GC50" s="189" t="s">
        <v>30</v>
      </c>
      <c r="GD50" s="189">
        <v>2</v>
      </c>
      <c r="GE50" s="189" t="s">
        <v>14</v>
      </c>
      <c r="GF50" s="189" t="s">
        <v>14</v>
      </c>
      <c r="GG50" s="190">
        <v>44865</v>
      </c>
      <c r="GH50" s="188" t="s">
        <v>4010</v>
      </c>
      <c r="GI50" s="182">
        <v>1</v>
      </c>
      <c r="GJ50" s="182" t="s">
        <v>2962</v>
      </c>
      <c r="GK50" s="182" t="s">
        <v>30</v>
      </c>
      <c r="GL50" s="182">
        <v>2</v>
      </c>
      <c r="GM50" s="182" t="s">
        <v>14</v>
      </c>
      <c r="GN50" s="182" t="s">
        <v>14</v>
      </c>
      <c r="GO50" s="179">
        <v>44865</v>
      </c>
      <c r="GP50" s="189" t="s">
        <v>4005</v>
      </c>
      <c r="GQ50" s="189">
        <v>0</v>
      </c>
      <c r="GR50" s="189" t="s">
        <v>2962</v>
      </c>
      <c r="GS50" s="189" t="s">
        <v>30</v>
      </c>
      <c r="GT50" s="189">
        <v>2</v>
      </c>
      <c r="GU50" s="189" t="s">
        <v>14</v>
      </c>
      <c r="GV50" s="189" t="s">
        <v>14</v>
      </c>
      <c r="GW50" s="190">
        <v>44865</v>
      </c>
      <c r="GX50" s="188" t="s">
        <v>4011</v>
      </c>
      <c r="GY50" s="182">
        <v>0</v>
      </c>
      <c r="GZ50" s="182" t="s">
        <v>2962</v>
      </c>
      <c r="HA50" s="182" t="s">
        <v>30</v>
      </c>
      <c r="HB50" s="182">
        <v>2</v>
      </c>
      <c r="HC50" s="182" t="s">
        <v>14</v>
      </c>
      <c r="HD50" s="182" t="s">
        <v>14</v>
      </c>
      <c r="HE50" s="179">
        <v>44865</v>
      </c>
      <c r="HF50" s="189" t="s">
        <v>4003</v>
      </c>
      <c r="HG50" s="189">
        <v>0</v>
      </c>
      <c r="HH50" s="189" t="s">
        <v>2962</v>
      </c>
      <c r="HI50" s="189" t="s">
        <v>30</v>
      </c>
      <c r="HJ50" s="189">
        <v>2</v>
      </c>
      <c r="HK50" s="189" t="s">
        <v>14</v>
      </c>
      <c r="HL50" s="189" t="s">
        <v>14</v>
      </c>
      <c r="HM50" s="190">
        <v>44865</v>
      </c>
      <c r="HN50" s="188" t="s">
        <v>4009</v>
      </c>
      <c r="HO50" s="182">
        <v>2</v>
      </c>
      <c r="HP50" s="182" t="s">
        <v>2962</v>
      </c>
      <c r="HQ50" s="182" t="s">
        <v>30</v>
      </c>
      <c r="HR50" s="182">
        <v>2</v>
      </c>
      <c r="HS50" s="182" t="s">
        <v>14</v>
      </c>
      <c r="HT50" s="182" t="s">
        <v>14</v>
      </c>
      <c r="HU50" s="179">
        <v>44865</v>
      </c>
      <c r="HV50" s="189" t="s">
        <v>4006</v>
      </c>
      <c r="HW50" s="189">
        <v>0</v>
      </c>
      <c r="HX50" s="189" t="s">
        <v>2962</v>
      </c>
      <c r="HY50" s="189" t="s">
        <v>30</v>
      </c>
      <c r="HZ50" s="189">
        <v>2</v>
      </c>
      <c r="IA50" s="189" t="s">
        <v>14</v>
      </c>
      <c r="IB50" s="189" t="s">
        <v>14</v>
      </c>
      <c r="IC50" s="190">
        <v>44865</v>
      </c>
      <c r="ID50" s="188" t="s">
        <v>4008</v>
      </c>
      <c r="IE50" s="182">
        <v>1</v>
      </c>
      <c r="IF50" s="182" t="s">
        <v>2962</v>
      </c>
      <c r="IG50" s="182" t="s">
        <v>30</v>
      </c>
      <c r="IH50" s="182">
        <v>2</v>
      </c>
      <c r="II50" s="182" t="s">
        <v>14</v>
      </c>
      <c r="IJ50" s="182" t="s">
        <v>14</v>
      </c>
      <c r="IK50" s="179">
        <v>44865</v>
      </c>
      <c r="IL50" s="189" t="s">
        <v>4007</v>
      </c>
      <c r="IM50" s="189">
        <v>1</v>
      </c>
      <c r="IN50" s="189" t="s">
        <v>2962</v>
      </c>
      <c r="IO50" s="189" t="s">
        <v>30</v>
      </c>
      <c r="IP50" s="189">
        <v>2</v>
      </c>
      <c r="IQ50" s="189" t="s">
        <v>14</v>
      </c>
      <c r="IR50" s="189" t="s">
        <v>14</v>
      </c>
      <c r="IS50" s="190">
        <v>44865</v>
      </c>
    </row>
    <row r="51" spans="1:253" s="284" customFormat="1" ht="12.95" customHeight="1" x14ac:dyDescent="0.2">
      <c r="A51" s="284" t="s">
        <v>1015</v>
      </c>
      <c r="B51" s="284" t="s">
        <v>8973</v>
      </c>
      <c r="C51" s="284" t="s">
        <v>1016</v>
      </c>
      <c r="D51" s="284" t="s">
        <v>1017</v>
      </c>
      <c r="E51" s="284" t="s">
        <v>8488</v>
      </c>
      <c r="F51" s="284" t="s">
        <v>1875</v>
      </c>
      <c r="G51" s="177">
        <v>86023000</v>
      </c>
      <c r="H51" s="178" t="s">
        <v>1872</v>
      </c>
      <c r="I51" s="178" t="s">
        <v>74</v>
      </c>
      <c r="J51" s="178">
        <v>1</v>
      </c>
      <c r="K51" s="178" t="s">
        <v>1874</v>
      </c>
      <c r="L51" s="178" t="s">
        <v>1873</v>
      </c>
      <c r="M51" s="179">
        <v>44733</v>
      </c>
      <c r="N51" s="188" t="s">
        <v>1364</v>
      </c>
      <c r="O51" s="180">
        <v>239561</v>
      </c>
      <c r="P51" s="180" t="s">
        <v>1361</v>
      </c>
      <c r="Q51" s="180" t="s">
        <v>19</v>
      </c>
      <c r="R51" s="180">
        <v>3</v>
      </c>
      <c r="S51" s="180" t="s">
        <v>1363</v>
      </c>
      <c r="T51" s="180" t="s">
        <v>1362</v>
      </c>
      <c r="U51" s="181">
        <v>44270</v>
      </c>
      <c r="V51" s="188" t="s">
        <v>1366</v>
      </c>
      <c r="W51" s="178">
        <v>24823000</v>
      </c>
      <c r="X51" s="178" t="s">
        <v>1361</v>
      </c>
      <c r="Y51" s="178" t="s">
        <v>19</v>
      </c>
      <c r="Z51" s="178">
        <v>3</v>
      </c>
      <c r="AA51" s="178" t="s">
        <v>1365</v>
      </c>
      <c r="AB51" s="178" t="s">
        <v>1362</v>
      </c>
      <c r="AC51" s="179">
        <v>44270</v>
      </c>
      <c r="AD51" s="188" t="s">
        <v>1879</v>
      </c>
      <c r="AE51" s="186">
        <v>2880000</v>
      </c>
      <c r="AF51" s="186" t="s">
        <v>1876</v>
      </c>
      <c r="AG51" s="186" t="s">
        <v>19</v>
      </c>
      <c r="AH51" s="186">
        <v>3</v>
      </c>
      <c r="AI51" s="186" t="s">
        <v>1878</v>
      </c>
      <c r="AJ51" s="186" t="s">
        <v>1877</v>
      </c>
      <c r="AK51" s="187">
        <v>44733</v>
      </c>
      <c r="AL51" s="188" t="s">
        <v>1881</v>
      </c>
      <c r="AM51" s="178">
        <v>2880000</v>
      </c>
      <c r="AN51" s="178" t="s">
        <v>1876</v>
      </c>
      <c r="AO51" s="178" t="s">
        <v>19</v>
      </c>
      <c r="AP51" s="178">
        <v>3</v>
      </c>
      <c r="AQ51" s="178" t="s">
        <v>1880</v>
      </c>
      <c r="AR51" s="178" t="s">
        <v>1877</v>
      </c>
      <c r="AS51" s="179">
        <v>44733</v>
      </c>
      <c r="AT51" s="189" t="s">
        <v>1022</v>
      </c>
      <c r="AU51" s="186" t="s">
        <v>14</v>
      </c>
      <c r="AV51" s="186" t="s">
        <v>14</v>
      </c>
      <c r="AW51" s="186" t="s">
        <v>14</v>
      </c>
      <c r="AX51" s="186" t="s">
        <v>14</v>
      </c>
      <c r="AY51" s="186" t="s">
        <v>14</v>
      </c>
      <c r="AZ51" s="186" t="s">
        <v>14</v>
      </c>
      <c r="BA51" s="187">
        <v>43920</v>
      </c>
      <c r="BB51" s="188" t="s">
        <v>1021</v>
      </c>
      <c r="BC51" s="178" t="s">
        <v>14</v>
      </c>
      <c r="BD51" s="178" t="s">
        <v>14</v>
      </c>
      <c r="BE51" s="178" t="s">
        <v>14</v>
      </c>
      <c r="BF51" s="178" t="s">
        <v>14</v>
      </c>
      <c r="BG51" s="178" t="s">
        <v>14</v>
      </c>
      <c r="BH51" s="178" t="s">
        <v>14</v>
      </c>
      <c r="BI51" s="179">
        <v>43920</v>
      </c>
      <c r="BJ51" s="189" t="s">
        <v>1681</v>
      </c>
      <c r="BK51" s="189" t="s">
        <v>14</v>
      </c>
      <c r="BL51" s="189" t="s">
        <v>838</v>
      </c>
      <c r="BM51" s="189" t="s">
        <v>14</v>
      </c>
      <c r="BN51" s="189" t="s">
        <v>14</v>
      </c>
      <c r="BO51" s="189" t="s">
        <v>1680</v>
      </c>
      <c r="BP51" s="186" t="s">
        <v>838</v>
      </c>
      <c r="BQ51" s="190">
        <v>44657</v>
      </c>
      <c r="BR51" s="188" t="s">
        <v>1018</v>
      </c>
      <c r="BS51" s="182" t="s">
        <v>14</v>
      </c>
      <c r="BT51" s="182" t="s">
        <v>14</v>
      </c>
      <c r="BU51" s="182" t="s">
        <v>14</v>
      </c>
      <c r="BV51" s="182" t="s">
        <v>14</v>
      </c>
      <c r="BW51" s="182" t="s">
        <v>14</v>
      </c>
      <c r="BX51" s="182" t="s">
        <v>14</v>
      </c>
      <c r="BY51" s="179">
        <v>43920</v>
      </c>
      <c r="BZ51" s="189" t="s">
        <v>1019</v>
      </c>
      <c r="CA51" s="189" t="s">
        <v>14</v>
      </c>
      <c r="CB51" s="189" t="s">
        <v>14</v>
      </c>
      <c r="CC51" s="189" t="s">
        <v>14</v>
      </c>
      <c r="CD51" s="189" t="s">
        <v>14</v>
      </c>
      <c r="CE51" s="189" t="s">
        <v>14</v>
      </c>
      <c r="CF51" s="189" t="s">
        <v>14</v>
      </c>
      <c r="CG51" s="190">
        <v>43920</v>
      </c>
      <c r="CH51" s="188" t="s">
        <v>9590</v>
      </c>
      <c r="CI51" s="189" t="e">
        <v>#N/A</v>
      </c>
      <c r="CJ51" s="189" t="e">
        <v>#N/A</v>
      </c>
      <c r="CK51" s="189" t="e">
        <v>#N/A</v>
      </c>
      <c r="CL51" s="189" t="e">
        <v>#N/A</v>
      </c>
      <c r="CM51" s="189" t="e">
        <v>#N/A</v>
      </c>
      <c r="CN51" s="189" t="e">
        <v>#N/A</v>
      </c>
      <c r="CO51" s="191" t="e">
        <v>#N/A</v>
      </c>
      <c r="CP51" s="189" t="s">
        <v>1020</v>
      </c>
      <c r="CQ51" s="182" t="s">
        <v>14</v>
      </c>
      <c r="CR51" s="182" t="s">
        <v>14</v>
      </c>
      <c r="CS51" s="182" t="s">
        <v>14</v>
      </c>
      <c r="CT51" s="182" t="s">
        <v>14</v>
      </c>
      <c r="CU51" s="182" t="s">
        <v>14</v>
      </c>
      <c r="CV51" s="182" t="s">
        <v>14</v>
      </c>
      <c r="CW51" s="179">
        <v>43920</v>
      </c>
      <c r="CX51" s="189" t="s">
        <v>1882</v>
      </c>
      <c r="CY51" s="186">
        <v>2880000</v>
      </c>
      <c r="CZ51" s="186" t="s">
        <v>1876</v>
      </c>
      <c r="DA51" s="186" t="s">
        <v>19</v>
      </c>
      <c r="DB51" s="186">
        <v>3</v>
      </c>
      <c r="DC51" s="186" t="s">
        <v>1684</v>
      </c>
      <c r="DD51" s="186" t="s">
        <v>1683</v>
      </c>
      <c r="DE51" s="192">
        <v>44733</v>
      </c>
      <c r="DF51" s="188" t="s">
        <v>1883</v>
      </c>
      <c r="DG51" s="178">
        <v>21943000</v>
      </c>
      <c r="DH51" s="182" t="s">
        <v>1876</v>
      </c>
      <c r="DI51" s="182" t="s">
        <v>19</v>
      </c>
      <c r="DJ51" s="182">
        <v>3</v>
      </c>
      <c r="DK51" s="182" t="s">
        <v>1684</v>
      </c>
      <c r="DL51" s="182" t="s">
        <v>1683</v>
      </c>
      <c r="DM51" s="179">
        <v>44733</v>
      </c>
      <c r="DN51" s="189" t="s">
        <v>1685</v>
      </c>
      <c r="DO51" s="186">
        <v>0</v>
      </c>
      <c r="DP51" s="189" t="s">
        <v>1682</v>
      </c>
      <c r="DQ51" s="189" t="s">
        <v>19</v>
      </c>
      <c r="DR51" s="189">
        <v>3</v>
      </c>
      <c r="DS51" s="189" t="s">
        <v>1684</v>
      </c>
      <c r="DT51" s="189" t="s">
        <v>1683</v>
      </c>
      <c r="DU51" s="190">
        <v>44657</v>
      </c>
      <c r="DV51" s="188" t="s">
        <v>1884</v>
      </c>
      <c r="DW51" s="178">
        <v>780000</v>
      </c>
      <c r="DX51" s="182" t="s">
        <v>1876</v>
      </c>
      <c r="DY51" s="182" t="s">
        <v>19</v>
      </c>
      <c r="DZ51" s="182">
        <v>3</v>
      </c>
      <c r="EA51" s="182" t="s">
        <v>1684</v>
      </c>
      <c r="EB51" s="182" t="s">
        <v>1683</v>
      </c>
      <c r="EC51" s="179">
        <v>44733</v>
      </c>
      <c r="ED51" s="189" t="s">
        <v>1885</v>
      </c>
      <c r="EE51" s="186">
        <v>2100000</v>
      </c>
      <c r="EF51" s="189" t="s">
        <v>1876</v>
      </c>
      <c r="EG51" s="189" t="s">
        <v>19</v>
      </c>
      <c r="EH51" s="189">
        <v>3</v>
      </c>
      <c r="EI51" s="189" t="s">
        <v>1684</v>
      </c>
      <c r="EJ51" s="189" t="s">
        <v>1683</v>
      </c>
      <c r="EK51" s="190">
        <v>44733</v>
      </c>
      <c r="EL51" s="188" t="s">
        <v>1686</v>
      </c>
      <c r="EM51" s="178">
        <v>0</v>
      </c>
      <c r="EN51" s="182" t="s">
        <v>1682</v>
      </c>
      <c r="EO51" s="182" t="s">
        <v>19</v>
      </c>
      <c r="EP51" s="182">
        <v>3</v>
      </c>
      <c r="EQ51" s="182" t="s">
        <v>1684</v>
      </c>
      <c r="ER51" s="182" t="s">
        <v>1683</v>
      </c>
      <c r="ES51" s="179">
        <v>44657</v>
      </c>
      <c r="ET51" s="189" t="s">
        <v>6032</v>
      </c>
      <c r="EU51" s="189">
        <v>470</v>
      </c>
      <c r="EV51" s="189" t="s">
        <v>6030</v>
      </c>
      <c r="EW51" s="189" t="s">
        <v>2172</v>
      </c>
      <c r="EX51" s="189">
        <v>2</v>
      </c>
      <c r="EY51" s="189" t="s">
        <v>6031</v>
      </c>
      <c r="EZ51" s="189" t="s">
        <v>1199</v>
      </c>
      <c r="FA51" s="190">
        <v>44924</v>
      </c>
      <c r="FB51" s="188" t="s">
        <v>1370</v>
      </c>
      <c r="FC51" s="182">
        <v>2</v>
      </c>
      <c r="FD51" s="182" t="s">
        <v>1367</v>
      </c>
      <c r="FE51" s="182" t="s">
        <v>19</v>
      </c>
      <c r="FF51" s="182">
        <v>3</v>
      </c>
      <c r="FG51" s="182" t="s">
        <v>1369</v>
      </c>
      <c r="FH51" s="182" t="s">
        <v>1368</v>
      </c>
      <c r="FI51" s="179">
        <v>44270</v>
      </c>
      <c r="FJ51" s="188" t="s">
        <v>1023</v>
      </c>
      <c r="FK51" s="189" t="s">
        <v>14</v>
      </c>
      <c r="FL51" s="189" t="s">
        <v>14</v>
      </c>
      <c r="FM51" s="189" t="s">
        <v>14</v>
      </c>
      <c r="FN51" s="189" t="s">
        <v>14</v>
      </c>
      <c r="FO51" s="189" t="s">
        <v>14</v>
      </c>
      <c r="FP51" s="186" t="s">
        <v>14</v>
      </c>
      <c r="FQ51" s="187">
        <v>43920</v>
      </c>
      <c r="FR51" s="188" t="s">
        <v>1024</v>
      </c>
      <c r="FS51" s="182" t="s">
        <v>14</v>
      </c>
      <c r="FT51" s="182" t="s">
        <v>14</v>
      </c>
      <c r="FU51" s="182" t="s">
        <v>14</v>
      </c>
      <c r="FV51" s="182" t="s">
        <v>14</v>
      </c>
      <c r="FW51" s="182" t="s">
        <v>14</v>
      </c>
      <c r="FX51" s="182" t="s">
        <v>14</v>
      </c>
      <c r="FY51" s="179">
        <v>43920</v>
      </c>
      <c r="FZ51" s="189" t="s">
        <v>4013</v>
      </c>
      <c r="GA51" s="189">
        <v>1</v>
      </c>
      <c r="GB51" s="189" t="s">
        <v>2962</v>
      </c>
      <c r="GC51" s="189" t="s">
        <v>30</v>
      </c>
      <c r="GD51" s="189">
        <v>2</v>
      </c>
      <c r="GE51" s="189" t="s">
        <v>14</v>
      </c>
      <c r="GF51" s="189" t="s">
        <v>14</v>
      </c>
      <c r="GG51" s="190">
        <v>44865</v>
      </c>
      <c r="GH51" s="188" t="s">
        <v>4019</v>
      </c>
      <c r="GI51" s="182">
        <v>1</v>
      </c>
      <c r="GJ51" s="182" t="s">
        <v>2962</v>
      </c>
      <c r="GK51" s="182" t="s">
        <v>30</v>
      </c>
      <c r="GL51" s="182">
        <v>2</v>
      </c>
      <c r="GM51" s="182" t="s">
        <v>14</v>
      </c>
      <c r="GN51" s="182" t="s">
        <v>14</v>
      </c>
      <c r="GO51" s="179">
        <v>44865</v>
      </c>
      <c r="GP51" s="189" t="s">
        <v>4014</v>
      </c>
      <c r="GQ51" s="189">
        <v>1</v>
      </c>
      <c r="GR51" s="189" t="s">
        <v>2962</v>
      </c>
      <c r="GS51" s="189" t="s">
        <v>30</v>
      </c>
      <c r="GT51" s="189">
        <v>2</v>
      </c>
      <c r="GU51" s="189" t="s">
        <v>14</v>
      </c>
      <c r="GV51" s="189" t="s">
        <v>14</v>
      </c>
      <c r="GW51" s="190">
        <v>44865</v>
      </c>
      <c r="GX51" s="188" t="s">
        <v>4020</v>
      </c>
      <c r="GY51" s="182">
        <v>0</v>
      </c>
      <c r="GZ51" s="182" t="s">
        <v>2962</v>
      </c>
      <c r="HA51" s="182" t="s">
        <v>30</v>
      </c>
      <c r="HB51" s="182">
        <v>2</v>
      </c>
      <c r="HC51" s="182" t="s">
        <v>14</v>
      </c>
      <c r="HD51" s="182" t="s">
        <v>14</v>
      </c>
      <c r="HE51" s="179">
        <v>44865</v>
      </c>
      <c r="HF51" s="189" t="s">
        <v>4012</v>
      </c>
      <c r="HG51" s="189">
        <v>2</v>
      </c>
      <c r="HH51" s="189" t="s">
        <v>2962</v>
      </c>
      <c r="HI51" s="189" t="s">
        <v>30</v>
      </c>
      <c r="HJ51" s="189">
        <v>2</v>
      </c>
      <c r="HK51" s="189" t="s">
        <v>14</v>
      </c>
      <c r="HL51" s="189" t="s">
        <v>14</v>
      </c>
      <c r="HM51" s="190">
        <v>44865</v>
      </c>
      <c r="HN51" s="188" t="s">
        <v>4018</v>
      </c>
      <c r="HO51" s="182">
        <v>1</v>
      </c>
      <c r="HP51" s="182" t="s">
        <v>2962</v>
      </c>
      <c r="HQ51" s="182" t="s">
        <v>30</v>
      </c>
      <c r="HR51" s="182">
        <v>2</v>
      </c>
      <c r="HS51" s="182" t="s">
        <v>14</v>
      </c>
      <c r="HT51" s="182" t="s">
        <v>14</v>
      </c>
      <c r="HU51" s="179">
        <v>44865</v>
      </c>
      <c r="HV51" s="189" t="s">
        <v>4015</v>
      </c>
      <c r="HW51" s="189">
        <v>0</v>
      </c>
      <c r="HX51" s="189" t="s">
        <v>2962</v>
      </c>
      <c r="HY51" s="189" t="s">
        <v>30</v>
      </c>
      <c r="HZ51" s="189">
        <v>2</v>
      </c>
      <c r="IA51" s="189" t="s">
        <v>14</v>
      </c>
      <c r="IB51" s="189" t="s">
        <v>14</v>
      </c>
      <c r="IC51" s="190">
        <v>44865</v>
      </c>
      <c r="ID51" s="188" t="s">
        <v>4017</v>
      </c>
      <c r="IE51" s="182">
        <v>1</v>
      </c>
      <c r="IF51" s="182" t="s">
        <v>2962</v>
      </c>
      <c r="IG51" s="182" t="s">
        <v>30</v>
      </c>
      <c r="IH51" s="182">
        <v>2</v>
      </c>
      <c r="II51" s="182" t="s">
        <v>14</v>
      </c>
      <c r="IJ51" s="182" t="s">
        <v>14</v>
      </c>
      <c r="IK51" s="179">
        <v>44865</v>
      </c>
      <c r="IL51" s="189" t="s">
        <v>4016</v>
      </c>
      <c r="IM51" s="189">
        <v>0</v>
      </c>
      <c r="IN51" s="189" t="s">
        <v>2962</v>
      </c>
      <c r="IO51" s="189" t="s">
        <v>30</v>
      </c>
      <c r="IP51" s="189">
        <v>2</v>
      </c>
      <c r="IQ51" s="189" t="s">
        <v>14</v>
      </c>
      <c r="IR51" s="189" t="s">
        <v>14</v>
      </c>
      <c r="IS51" s="190">
        <v>44865</v>
      </c>
    </row>
    <row r="52" spans="1:253" s="284" customFormat="1" ht="12.95" customHeight="1" x14ac:dyDescent="0.2">
      <c r="A52" s="284" t="s">
        <v>1054</v>
      </c>
      <c r="B52" s="284" t="s">
        <v>9094</v>
      </c>
      <c r="C52" s="284" t="s">
        <v>1055</v>
      </c>
      <c r="D52" s="284" t="s">
        <v>378</v>
      </c>
      <c r="E52" s="284" t="s">
        <v>8489</v>
      </c>
      <c r="F52" s="284" t="s">
        <v>4754</v>
      </c>
      <c r="G52" s="177">
        <v>41191000</v>
      </c>
      <c r="H52" s="178" t="s">
        <v>4729</v>
      </c>
      <c r="I52" s="178" t="s">
        <v>74</v>
      </c>
      <c r="J52" s="178">
        <v>1</v>
      </c>
      <c r="K52" s="178" t="s">
        <v>4730</v>
      </c>
      <c r="L52" s="178" t="s">
        <v>4753</v>
      </c>
      <c r="M52" s="179">
        <v>44893</v>
      </c>
      <c r="N52" s="188" t="s">
        <v>4755</v>
      </c>
      <c r="O52" s="180">
        <v>383312</v>
      </c>
      <c r="P52" s="180" t="s">
        <v>4732</v>
      </c>
      <c r="Q52" s="180" t="s">
        <v>2172</v>
      </c>
      <c r="R52" s="180">
        <v>2</v>
      </c>
      <c r="S52" s="180" t="s">
        <v>4734</v>
      </c>
      <c r="T52" s="180" t="s">
        <v>4733</v>
      </c>
      <c r="U52" s="181">
        <v>44893</v>
      </c>
      <c r="V52" s="188" t="s">
        <v>4757</v>
      </c>
      <c r="W52" s="178">
        <v>45729000</v>
      </c>
      <c r="X52" s="178" t="s">
        <v>4736</v>
      </c>
      <c r="Y52" s="178" t="s">
        <v>19</v>
      </c>
      <c r="Z52" s="178">
        <v>3</v>
      </c>
      <c r="AA52" s="178" t="s">
        <v>4756</v>
      </c>
      <c r="AB52" s="178" t="s">
        <v>4737</v>
      </c>
      <c r="AC52" s="179">
        <v>44893</v>
      </c>
      <c r="AD52" s="188" t="s">
        <v>4761</v>
      </c>
      <c r="AE52" s="186">
        <v>5822000</v>
      </c>
      <c r="AF52" s="186" t="s">
        <v>4758</v>
      </c>
      <c r="AG52" s="186" t="s">
        <v>19</v>
      </c>
      <c r="AH52" s="186">
        <v>3</v>
      </c>
      <c r="AI52" s="186" t="s">
        <v>4760</v>
      </c>
      <c r="AJ52" s="186" t="s">
        <v>4759</v>
      </c>
      <c r="AK52" s="187">
        <v>44893</v>
      </c>
      <c r="AL52" s="188" t="s">
        <v>4765</v>
      </c>
      <c r="AM52" s="178">
        <v>8514000</v>
      </c>
      <c r="AN52" s="178" t="s">
        <v>4762</v>
      </c>
      <c r="AO52" s="178" t="s">
        <v>19</v>
      </c>
      <c r="AP52" s="178">
        <v>3</v>
      </c>
      <c r="AQ52" s="178" t="s">
        <v>4764</v>
      </c>
      <c r="AR52" s="178" t="s">
        <v>4763</v>
      </c>
      <c r="AS52" s="179">
        <v>44893</v>
      </c>
      <c r="AT52" s="189" t="s">
        <v>1067</v>
      </c>
      <c r="AU52" s="186" t="s">
        <v>14</v>
      </c>
      <c r="AV52" s="186" t="s">
        <v>14</v>
      </c>
      <c r="AW52" s="186" t="s">
        <v>14</v>
      </c>
      <c r="AX52" s="186" t="s">
        <v>14</v>
      </c>
      <c r="AY52" s="186" t="s">
        <v>1066</v>
      </c>
      <c r="AZ52" s="186" t="s">
        <v>14</v>
      </c>
      <c r="BA52" s="187">
        <v>43950</v>
      </c>
      <c r="BB52" s="188" t="s">
        <v>1065</v>
      </c>
      <c r="BC52" s="178" t="s">
        <v>14</v>
      </c>
      <c r="BD52" s="178" t="s">
        <v>14</v>
      </c>
      <c r="BE52" s="178" t="s">
        <v>14</v>
      </c>
      <c r="BF52" s="178" t="s">
        <v>14</v>
      </c>
      <c r="BG52" s="178" t="s">
        <v>14</v>
      </c>
      <c r="BH52" s="178" t="s">
        <v>14</v>
      </c>
      <c r="BI52" s="179">
        <v>43950</v>
      </c>
      <c r="BJ52" s="189" t="s">
        <v>6513</v>
      </c>
      <c r="BK52" s="189">
        <v>2178</v>
      </c>
      <c r="BL52" s="189" t="s">
        <v>6511</v>
      </c>
      <c r="BM52" s="189" t="s">
        <v>2172</v>
      </c>
      <c r="BN52" s="189">
        <v>2</v>
      </c>
      <c r="BO52" s="189" t="s">
        <v>6512</v>
      </c>
      <c r="BP52" s="186" t="s">
        <v>465</v>
      </c>
      <c r="BQ52" s="190">
        <v>44949</v>
      </c>
      <c r="BR52" s="188" t="s">
        <v>1057</v>
      </c>
      <c r="BS52" s="182" t="s">
        <v>14</v>
      </c>
      <c r="BT52" s="182" t="s">
        <v>14</v>
      </c>
      <c r="BU52" s="182" t="s">
        <v>14</v>
      </c>
      <c r="BV52" s="182" t="s">
        <v>14</v>
      </c>
      <c r="BW52" s="182" t="s">
        <v>1056</v>
      </c>
      <c r="BX52" s="182" t="s">
        <v>14</v>
      </c>
      <c r="BY52" s="179">
        <v>43950</v>
      </c>
      <c r="BZ52" s="189" t="s">
        <v>1058</v>
      </c>
      <c r="CA52" s="189" t="s">
        <v>14</v>
      </c>
      <c r="CB52" s="189" t="s">
        <v>14</v>
      </c>
      <c r="CC52" s="189" t="s">
        <v>14</v>
      </c>
      <c r="CD52" s="189" t="s">
        <v>14</v>
      </c>
      <c r="CE52" s="189" t="s">
        <v>1056</v>
      </c>
      <c r="CF52" s="189" t="s">
        <v>14</v>
      </c>
      <c r="CG52" s="190">
        <v>43950</v>
      </c>
      <c r="CH52" s="188" t="s">
        <v>9591</v>
      </c>
      <c r="CI52" s="189" t="e">
        <v>#N/A</v>
      </c>
      <c r="CJ52" s="189" t="e">
        <v>#N/A</v>
      </c>
      <c r="CK52" s="189" t="e">
        <v>#N/A</v>
      </c>
      <c r="CL52" s="189" t="e">
        <v>#N/A</v>
      </c>
      <c r="CM52" s="189" t="e">
        <v>#N/A</v>
      </c>
      <c r="CN52" s="189" t="e">
        <v>#N/A</v>
      </c>
      <c r="CO52" s="191" t="e">
        <v>#N/A</v>
      </c>
      <c r="CP52" s="189" t="s">
        <v>1064</v>
      </c>
      <c r="CQ52" s="182">
        <v>133900</v>
      </c>
      <c r="CR52" s="182" t="s">
        <v>1061</v>
      </c>
      <c r="CS52" s="182" t="s">
        <v>19</v>
      </c>
      <c r="CT52" s="182">
        <v>3</v>
      </c>
      <c r="CU52" s="182" t="s">
        <v>1063</v>
      </c>
      <c r="CV52" s="182" t="s">
        <v>1062</v>
      </c>
      <c r="CW52" s="179">
        <v>43950</v>
      </c>
      <c r="CX52" s="189" t="s">
        <v>6518</v>
      </c>
      <c r="CY52" s="186">
        <v>2759000</v>
      </c>
      <c r="CZ52" s="186" t="s">
        <v>6516</v>
      </c>
      <c r="DA52" s="186" t="s">
        <v>19</v>
      </c>
      <c r="DB52" s="186">
        <v>3</v>
      </c>
      <c r="DC52" s="186" t="s">
        <v>6524</v>
      </c>
      <c r="DD52" s="186" t="s">
        <v>6517</v>
      </c>
      <c r="DE52" s="192">
        <v>44949</v>
      </c>
      <c r="DF52" s="188" t="s">
        <v>6521</v>
      </c>
      <c r="DG52" s="178">
        <v>39905000</v>
      </c>
      <c r="DH52" s="182" t="s">
        <v>6516</v>
      </c>
      <c r="DI52" s="182" t="s">
        <v>19</v>
      </c>
      <c r="DJ52" s="182">
        <v>3</v>
      </c>
      <c r="DK52" s="182" t="s">
        <v>6520</v>
      </c>
      <c r="DL52" s="182" t="s">
        <v>6519</v>
      </c>
      <c r="DM52" s="179">
        <v>44949</v>
      </c>
      <c r="DN52" s="189" t="s">
        <v>6523</v>
      </c>
      <c r="DO52" s="186">
        <v>3063000</v>
      </c>
      <c r="DP52" s="189" t="s">
        <v>6516</v>
      </c>
      <c r="DQ52" s="189" t="s">
        <v>19</v>
      </c>
      <c r="DR52" s="189">
        <v>3</v>
      </c>
      <c r="DS52" s="189" t="s">
        <v>6522</v>
      </c>
      <c r="DT52" s="189" t="s">
        <v>6517</v>
      </c>
      <c r="DU52" s="190">
        <v>44949</v>
      </c>
      <c r="DV52" s="188" t="s">
        <v>6525</v>
      </c>
      <c r="DW52" s="178">
        <v>2233000</v>
      </c>
      <c r="DX52" s="182" t="s">
        <v>6516</v>
      </c>
      <c r="DY52" s="182" t="s">
        <v>19</v>
      </c>
      <c r="DZ52" s="182">
        <v>3</v>
      </c>
      <c r="EA52" s="182" t="s">
        <v>6524</v>
      </c>
      <c r="EB52" s="182" t="s">
        <v>6517</v>
      </c>
      <c r="EC52" s="179">
        <v>44949</v>
      </c>
      <c r="ED52" s="189" t="s">
        <v>6526</v>
      </c>
      <c r="EE52" s="186">
        <v>380000</v>
      </c>
      <c r="EF52" s="189" t="s">
        <v>6516</v>
      </c>
      <c r="EG52" s="189" t="s">
        <v>19</v>
      </c>
      <c r="EH52" s="189">
        <v>3</v>
      </c>
      <c r="EI52" s="189" t="s">
        <v>6524</v>
      </c>
      <c r="EJ52" s="189" t="s">
        <v>6517</v>
      </c>
      <c r="EK52" s="190">
        <v>44949</v>
      </c>
      <c r="EL52" s="188" t="s">
        <v>6527</v>
      </c>
      <c r="EM52" s="178">
        <v>146000</v>
      </c>
      <c r="EN52" s="182" t="s">
        <v>6516</v>
      </c>
      <c r="EO52" s="182" t="s">
        <v>19</v>
      </c>
      <c r="EP52" s="182">
        <v>3</v>
      </c>
      <c r="EQ52" s="182" t="s">
        <v>6524</v>
      </c>
      <c r="ER52" s="182" t="s">
        <v>6517</v>
      </c>
      <c r="ES52" s="179">
        <v>44949</v>
      </c>
      <c r="ET52" s="189" t="s">
        <v>6515</v>
      </c>
      <c r="EU52" s="189">
        <v>2178</v>
      </c>
      <c r="EV52" s="189" t="s">
        <v>6511</v>
      </c>
      <c r="EW52" s="189" t="s">
        <v>2172</v>
      </c>
      <c r="EX52" s="189">
        <v>2</v>
      </c>
      <c r="EY52" s="189" t="s">
        <v>6514</v>
      </c>
      <c r="EZ52" s="189" t="s">
        <v>465</v>
      </c>
      <c r="FA52" s="190">
        <v>44949</v>
      </c>
      <c r="FB52" s="188" t="s">
        <v>1060</v>
      </c>
      <c r="FC52" s="182">
        <v>5</v>
      </c>
      <c r="FD52" s="182" t="s">
        <v>970</v>
      </c>
      <c r="FE52" s="182" t="s">
        <v>74</v>
      </c>
      <c r="FF52" s="182">
        <v>1</v>
      </c>
      <c r="FG52" s="182" t="s">
        <v>1059</v>
      </c>
      <c r="FH52" s="182" t="s">
        <v>971</v>
      </c>
      <c r="FI52" s="179">
        <v>43950</v>
      </c>
      <c r="FJ52" s="188" t="s">
        <v>1137</v>
      </c>
      <c r="FK52" s="189">
        <v>1500000</v>
      </c>
      <c r="FL52" s="189" t="s">
        <v>1134</v>
      </c>
      <c r="FM52" s="189" t="s">
        <v>19</v>
      </c>
      <c r="FN52" s="189">
        <v>3</v>
      </c>
      <c r="FO52" s="189" t="s">
        <v>1136</v>
      </c>
      <c r="FP52" s="186" t="s">
        <v>1135</v>
      </c>
      <c r="FQ52" s="187">
        <v>44015</v>
      </c>
      <c r="FR52" s="188" t="s">
        <v>1139</v>
      </c>
      <c r="FS52" s="182">
        <v>300000</v>
      </c>
      <c r="FT52" s="182" t="s">
        <v>1134</v>
      </c>
      <c r="FU52" s="182" t="s">
        <v>19</v>
      </c>
      <c r="FV52" s="182">
        <v>3</v>
      </c>
      <c r="FW52" s="182" t="s">
        <v>1138</v>
      </c>
      <c r="FX52" s="182" t="s">
        <v>1135</v>
      </c>
      <c r="FY52" s="179">
        <v>44015</v>
      </c>
      <c r="FZ52" s="189" t="s">
        <v>4022</v>
      </c>
      <c r="GA52" s="189">
        <v>0</v>
      </c>
      <c r="GB52" s="189" t="s">
        <v>2962</v>
      </c>
      <c r="GC52" s="189" t="s">
        <v>30</v>
      </c>
      <c r="GD52" s="189">
        <v>2</v>
      </c>
      <c r="GE52" s="189" t="s">
        <v>14</v>
      </c>
      <c r="GF52" s="189" t="s">
        <v>14</v>
      </c>
      <c r="GG52" s="190">
        <v>44865</v>
      </c>
      <c r="GH52" s="188" t="s">
        <v>4028</v>
      </c>
      <c r="GI52" s="182">
        <v>2</v>
      </c>
      <c r="GJ52" s="182" t="s">
        <v>2962</v>
      </c>
      <c r="GK52" s="182" t="s">
        <v>30</v>
      </c>
      <c r="GL52" s="182">
        <v>2</v>
      </c>
      <c r="GM52" s="182" t="s">
        <v>14</v>
      </c>
      <c r="GN52" s="182" t="s">
        <v>14</v>
      </c>
      <c r="GO52" s="179">
        <v>44865</v>
      </c>
      <c r="GP52" s="189" t="s">
        <v>4023</v>
      </c>
      <c r="GQ52" s="189">
        <v>2</v>
      </c>
      <c r="GR52" s="189" t="s">
        <v>2962</v>
      </c>
      <c r="GS52" s="189" t="s">
        <v>30</v>
      </c>
      <c r="GT52" s="189">
        <v>2</v>
      </c>
      <c r="GU52" s="189" t="s">
        <v>14</v>
      </c>
      <c r="GV52" s="189" t="s">
        <v>14</v>
      </c>
      <c r="GW52" s="190">
        <v>44865</v>
      </c>
      <c r="GX52" s="188" t="s">
        <v>4029</v>
      </c>
      <c r="GY52" s="182">
        <v>0</v>
      </c>
      <c r="GZ52" s="182" t="s">
        <v>2962</v>
      </c>
      <c r="HA52" s="182" t="s">
        <v>30</v>
      </c>
      <c r="HB52" s="182">
        <v>2</v>
      </c>
      <c r="HC52" s="182" t="s">
        <v>14</v>
      </c>
      <c r="HD52" s="182" t="s">
        <v>14</v>
      </c>
      <c r="HE52" s="179">
        <v>44865</v>
      </c>
      <c r="HF52" s="189" t="s">
        <v>4021</v>
      </c>
      <c r="HG52" s="189">
        <v>2</v>
      </c>
      <c r="HH52" s="189" t="s">
        <v>2962</v>
      </c>
      <c r="HI52" s="189" t="s">
        <v>30</v>
      </c>
      <c r="HJ52" s="189">
        <v>2</v>
      </c>
      <c r="HK52" s="189" t="s">
        <v>14</v>
      </c>
      <c r="HL52" s="189" t="s">
        <v>14</v>
      </c>
      <c r="HM52" s="190">
        <v>44865</v>
      </c>
      <c r="HN52" s="188" t="s">
        <v>4027</v>
      </c>
      <c r="HO52" s="182">
        <v>3</v>
      </c>
      <c r="HP52" s="182" t="s">
        <v>2962</v>
      </c>
      <c r="HQ52" s="182" t="s">
        <v>30</v>
      </c>
      <c r="HR52" s="182">
        <v>2</v>
      </c>
      <c r="HS52" s="182" t="s">
        <v>14</v>
      </c>
      <c r="HT52" s="182" t="s">
        <v>14</v>
      </c>
      <c r="HU52" s="179">
        <v>44865</v>
      </c>
      <c r="HV52" s="189" t="s">
        <v>4024</v>
      </c>
      <c r="HW52" s="189">
        <v>2</v>
      </c>
      <c r="HX52" s="189" t="s">
        <v>2962</v>
      </c>
      <c r="HY52" s="189" t="s">
        <v>30</v>
      </c>
      <c r="HZ52" s="189">
        <v>2</v>
      </c>
      <c r="IA52" s="189" t="s">
        <v>14</v>
      </c>
      <c r="IB52" s="189" t="s">
        <v>14</v>
      </c>
      <c r="IC52" s="190">
        <v>44865</v>
      </c>
      <c r="ID52" s="188" t="s">
        <v>4026</v>
      </c>
      <c r="IE52" s="182">
        <v>3</v>
      </c>
      <c r="IF52" s="182" t="s">
        <v>2962</v>
      </c>
      <c r="IG52" s="182" t="s">
        <v>30</v>
      </c>
      <c r="IH52" s="182">
        <v>2</v>
      </c>
      <c r="II52" s="182" t="s">
        <v>14</v>
      </c>
      <c r="IJ52" s="182" t="s">
        <v>14</v>
      </c>
      <c r="IK52" s="179">
        <v>44865</v>
      </c>
      <c r="IL52" s="189" t="s">
        <v>4025</v>
      </c>
      <c r="IM52" s="189">
        <v>1</v>
      </c>
      <c r="IN52" s="189" t="s">
        <v>2962</v>
      </c>
      <c r="IO52" s="189" t="s">
        <v>30</v>
      </c>
      <c r="IP52" s="189">
        <v>2</v>
      </c>
      <c r="IQ52" s="189" t="s">
        <v>14</v>
      </c>
      <c r="IR52" s="189" t="s">
        <v>14</v>
      </c>
      <c r="IS52" s="190">
        <v>44865</v>
      </c>
    </row>
    <row r="53" spans="1:253" s="284" customFormat="1" ht="12.95" customHeight="1" x14ac:dyDescent="0.2">
      <c r="A53" s="284" t="s">
        <v>376</v>
      </c>
      <c r="B53" s="284" t="s">
        <v>9098</v>
      </c>
      <c r="C53" s="284" t="s">
        <v>377</v>
      </c>
      <c r="D53" s="284" t="s">
        <v>378</v>
      </c>
      <c r="E53" s="284" t="s">
        <v>8489</v>
      </c>
      <c r="F53" s="284" t="s">
        <v>4731</v>
      </c>
      <c r="G53" s="177">
        <v>41191000</v>
      </c>
      <c r="H53" s="178" t="s">
        <v>4729</v>
      </c>
      <c r="I53" s="178" t="s">
        <v>74</v>
      </c>
      <c r="J53" s="178">
        <v>1</v>
      </c>
      <c r="K53" s="178" t="s">
        <v>4730</v>
      </c>
      <c r="L53" s="178" t="s">
        <v>4730</v>
      </c>
      <c r="M53" s="179">
        <v>44893</v>
      </c>
      <c r="N53" s="188" t="s">
        <v>4735</v>
      </c>
      <c r="O53" s="180">
        <v>383312</v>
      </c>
      <c r="P53" s="180" t="s">
        <v>4732</v>
      </c>
      <c r="Q53" s="180" t="s">
        <v>2172</v>
      </c>
      <c r="R53" s="180">
        <v>2</v>
      </c>
      <c r="S53" s="180" t="s">
        <v>4734</v>
      </c>
      <c r="T53" s="180" t="s">
        <v>4733</v>
      </c>
      <c r="U53" s="181">
        <v>44893</v>
      </c>
      <c r="V53" s="188" t="s">
        <v>4739</v>
      </c>
      <c r="W53" s="178">
        <v>40576000</v>
      </c>
      <c r="X53" s="178" t="s">
        <v>4736</v>
      </c>
      <c r="Y53" s="178" t="s">
        <v>19</v>
      </c>
      <c r="Z53" s="178">
        <v>3</v>
      </c>
      <c r="AA53" s="178" t="s">
        <v>4738</v>
      </c>
      <c r="AB53" s="178" t="s">
        <v>4737</v>
      </c>
      <c r="AC53" s="179">
        <v>44893</v>
      </c>
      <c r="AD53" s="188" t="s">
        <v>4741</v>
      </c>
      <c r="AE53" s="186">
        <v>5300000</v>
      </c>
      <c r="AF53" s="186" t="s">
        <v>1672</v>
      </c>
      <c r="AG53" s="186" t="s">
        <v>19</v>
      </c>
      <c r="AH53" s="186">
        <v>3</v>
      </c>
      <c r="AI53" s="186" t="s">
        <v>4740</v>
      </c>
      <c r="AJ53" s="186" t="s">
        <v>1673</v>
      </c>
      <c r="AK53" s="187">
        <v>44893</v>
      </c>
      <c r="AL53" s="188" t="s">
        <v>4745</v>
      </c>
      <c r="AM53" s="178">
        <v>8252000</v>
      </c>
      <c r="AN53" s="178" t="s">
        <v>4742</v>
      </c>
      <c r="AO53" s="178">
        <v>0</v>
      </c>
      <c r="AP53" s="178">
        <v>0</v>
      </c>
      <c r="AQ53" s="178" t="s">
        <v>4744</v>
      </c>
      <c r="AR53" s="178" t="s">
        <v>4743</v>
      </c>
      <c r="AS53" s="179">
        <v>44893</v>
      </c>
      <c r="AT53" s="189" t="s">
        <v>625</v>
      </c>
      <c r="AU53" s="186" t="s">
        <v>14</v>
      </c>
      <c r="AV53" s="186" t="s">
        <v>14</v>
      </c>
      <c r="AW53" s="186" t="s">
        <v>30</v>
      </c>
      <c r="AX53" s="186">
        <v>2</v>
      </c>
      <c r="AY53" s="186" t="s">
        <v>624</v>
      </c>
      <c r="AZ53" s="186" t="s">
        <v>14</v>
      </c>
      <c r="BA53" s="187">
        <v>43524</v>
      </c>
      <c r="BB53" s="188" t="s">
        <v>381</v>
      </c>
      <c r="BC53" s="178" t="s">
        <v>14</v>
      </c>
      <c r="BD53" s="178">
        <v>0</v>
      </c>
      <c r="BE53" s="178" t="s">
        <v>30</v>
      </c>
      <c r="BF53" s="178">
        <v>2</v>
      </c>
      <c r="BG53" s="178">
        <v>0</v>
      </c>
      <c r="BH53" s="178">
        <v>0</v>
      </c>
      <c r="BI53" s="179">
        <v>43511</v>
      </c>
      <c r="BJ53" s="189" t="s">
        <v>6528</v>
      </c>
      <c r="BK53" s="189">
        <v>2178</v>
      </c>
      <c r="BL53" s="189" t="s">
        <v>6511</v>
      </c>
      <c r="BM53" s="189" t="s">
        <v>2172</v>
      </c>
      <c r="BN53" s="189">
        <v>2</v>
      </c>
      <c r="BO53" s="189" t="s">
        <v>6512</v>
      </c>
      <c r="BP53" s="186" t="s">
        <v>465</v>
      </c>
      <c r="BQ53" s="190">
        <v>44949</v>
      </c>
      <c r="BR53" s="188" t="s">
        <v>379</v>
      </c>
      <c r="BS53" s="182" t="s">
        <v>14</v>
      </c>
      <c r="BT53" s="182">
        <v>0</v>
      </c>
      <c r="BU53" s="182" t="s">
        <v>30</v>
      </c>
      <c r="BV53" s="182">
        <v>2</v>
      </c>
      <c r="BW53" s="182">
        <v>0</v>
      </c>
      <c r="BX53" s="182">
        <v>0</v>
      </c>
      <c r="BY53" s="179">
        <v>43511</v>
      </c>
      <c r="BZ53" s="189" t="s">
        <v>380</v>
      </c>
      <c r="CA53" s="189" t="s">
        <v>14</v>
      </c>
      <c r="CB53" s="189" t="s">
        <v>14</v>
      </c>
      <c r="CC53" s="189" t="s">
        <v>14</v>
      </c>
      <c r="CD53" s="189" t="s">
        <v>14</v>
      </c>
      <c r="CE53" s="189" t="s">
        <v>14</v>
      </c>
      <c r="CF53" s="189" t="s">
        <v>14</v>
      </c>
      <c r="CG53" s="190">
        <v>43511</v>
      </c>
      <c r="CH53" s="188" t="s">
        <v>9592</v>
      </c>
      <c r="CI53" s="189" t="e">
        <v>#N/A</v>
      </c>
      <c r="CJ53" s="189" t="e">
        <v>#N/A</v>
      </c>
      <c r="CK53" s="189" t="e">
        <v>#N/A</v>
      </c>
      <c r="CL53" s="189" t="e">
        <v>#N/A</v>
      </c>
      <c r="CM53" s="189" t="e">
        <v>#N/A</v>
      </c>
      <c r="CN53" s="189" t="e">
        <v>#N/A</v>
      </c>
      <c r="CO53" s="191" t="e">
        <v>#N/A</v>
      </c>
      <c r="CP53" s="189" t="s">
        <v>1070</v>
      </c>
      <c r="CQ53" s="182">
        <v>133900</v>
      </c>
      <c r="CR53" s="182" t="s">
        <v>1068</v>
      </c>
      <c r="CS53" s="182" t="s">
        <v>19</v>
      </c>
      <c r="CT53" s="182">
        <v>3</v>
      </c>
      <c r="CU53" s="182" t="s">
        <v>1063</v>
      </c>
      <c r="CV53" s="182" t="s">
        <v>1069</v>
      </c>
      <c r="CW53" s="179">
        <v>43950</v>
      </c>
      <c r="CX53" s="189" t="s">
        <v>4746</v>
      </c>
      <c r="CY53" s="186">
        <v>2500000</v>
      </c>
      <c r="CZ53" s="186" t="s">
        <v>1672</v>
      </c>
      <c r="DA53" s="186" t="s">
        <v>74</v>
      </c>
      <c r="DB53" s="186">
        <v>1</v>
      </c>
      <c r="DC53" s="186" t="s">
        <v>1674</v>
      </c>
      <c r="DD53" s="186" t="s">
        <v>1673</v>
      </c>
      <c r="DE53" s="192">
        <v>44893</v>
      </c>
      <c r="DF53" s="188" t="s">
        <v>4748</v>
      </c>
      <c r="DG53" s="178">
        <v>35276000</v>
      </c>
      <c r="DH53" s="182" t="s">
        <v>1672</v>
      </c>
      <c r="DI53" s="182" t="s">
        <v>74</v>
      </c>
      <c r="DJ53" s="182">
        <v>1</v>
      </c>
      <c r="DK53" s="182" t="s">
        <v>4747</v>
      </c>
      <c r="DL53" s="182" t="s">
        <v>1673</v>
      </c>
      <c r="DM53" s="179">
        <v>44893</v>
      </c>
      <c r="DN53" s="189" t="s">
        <v>4750</v>
      </c>
      <c r="DO53" s="186">
        <v>2800000</v>
      </c>
      <c r="DP53" s="189" t="s">
        <v>1672</v>
      </c>
      <c r="DQ53" s="189" t="s">
        <v>74</v>
      </c>
      <c r="DR53" s="189">
        <v>1</v>
      </c>
      <c r="DS53" s="189" t="s">
        <v>4749</v>
      </c>
      <c r="DT53" s="189" t="s">
        <v>1673</v>
      </c>
      <c r="DU53" s="190">
        <v>44893</v>
      </c>
      <c r="DV53" s="188" t="s">
        <v>4751</v>
      </c>
      <c r="DW53" s="178">
        <v>2150000</v>
      </c>
      <c r="DX53" s="182" t="s">
        <v>1672</v>
      </c>
      <c r="DY53" s="182" t="s">
        <v>74</v>
      </c>
      <c r="DZ53" s="182">
        <v>1</v>
      </c>
      <c r="EA53" s="182" t="s">
        <v>1674</v>
      </c>
      <c r="EB53" s="182" t="s">
        <v>1673</v>
      </c>
      <c r="EC53" s="179">
        <v>44893</v>
      </c>
      <c r="ED53" s="189" t="s">
        <v>1675</v>
      </c>
      <c r="EE53" s="186">
        <v>225000</v>
      </c>
      <c r="EF53" s="189" t="s">
        <v>1672</v>
      </c>
      <c r="EG53" s="189" t="s">
        <v>74</v>
      </c>
      <c r="EH53" s="189">
        <v>1</v>
      </c>
      <c r="EI53" s="189" t="s">
        <v>1674</v>
      </c>
      <c r="EJ53" s="189" t="s">
        <v>1673</v>
      </c>
      <c r="EK53" s="190">
        <v>44656</v>
      </c>
      <c r="EL53" s="188" t="s">
        <v>4752</v>
      </c>
      <c r="EM53" s="178">
        <v>125000</v>
      </c>
      <c r="EN53" s="182" t="s">
        <v>1672</v>
      </c>
      <c r="EO53" s="182" t="s">
        <v>74</v>
      </c>
      <c r="EP53" s="182">
        <v>1</v>
      </c>
      <c r="EQ53" s="182" t="s">
        <v>1674</v>
      </c>
      <c r="ER53" s="182" t="s">
        <v>1673</v>
      </c>
      <c r="ES53" s="179">
        <v>44893</v>
      </c>
      <c r="ET53" s="189" t="s">
        <v>6531</v>
      </c>
      <c r="EU53" s="189">
        <v>2178</v>
      </c>
      <c r="EV53" s="189" t="s">
        <v>6529</v>
      </c>
      <c r="EW53" s="189" t="s">
        <v>2172</v>
      </c>
      <c r="EX53" s="189">
        <v>2</v>
      </c>
      <c r="EY53" s="189" t="s">
        <v>6530</v>
      </c>
      <c r="EZ53" s="189" t="s">
        <v>465</v>
      </c>
      <c r="FA53" s="190">
        <v>44949</v>
      </c>
      <c r="FB53" s="188" t="s">
        <v>973</v>
      </c>
      <c r="FC53" s="182">
        <v>5</v>
      </c>
      <c r="FD53" s="182" t="s">
        <v>970</v>
      </c>
      <c r="FE53" s="182" t="s">
        <v>74</v>
      </c>
      <c r="FF53" s="182">
        <v>1</v>
      </c>
      <c r="FG53" s="182" t="s">
        <v>972</v>
      </c>
      <c r="FH53" s="182" t="s">
        <v>971</v>
      </c>
      <c r="FI53" s="179">
        <v>43867</v>
      </c>
      <c r="FJ53" s="188" t="s">
        <v>1141</v>
      </c>
      <c r="FK53" s="189">
        <v>1500000</v>
      </c>
      <c r="FL53" s="189" t="s">
        <v>1134</v>
      </c>
      <c r="FM53" s="189" t="s">
        <v>19</v>
      </c>
      <c r="FN53" s="189">
        <v>3</v>
      </c>
      <c r="FO53" s="189" t="s">
        <v>1140</v>
      </c>
      <c r="FP53" s="186" t="s">
        <v>1135</v>
      </c>
      <c r="FQ53" s="187">
        <v>44015</v>
      </c>
      <c r="FR53" s="188" t="s">
        <v>1143</v>
      </c>
      <c r="FS53" s="182">
        <v>300000</v>
      </c>
      <c r="FT53" s="182" t="s">
        <v>1134</v>
      </c>
      <c r="FU53" s="182" t="s">
        <v>19</v>
      </c>
      <c r="FV53" s="182">
        <v>3</v>
      </c>
      <c r="FW53" s="182" t="s">
        <v>1142</v>
      </c>
      <c r="FX53" s="182" t="s">
        <v>1135</v>
      </c>
      <c r="FY53" s="179">
        <v>44015</v>
      </c>
      <c r="FZ53" s="189" t="s">
        <v>4031</v>
      </c>
      <c r="GA53" s="189">
        <v>0</v>
      </c>
      <c r="GB53" s="189" t="s">
        <v>2962</v>
      </c>
      <c r="GC53" s="189" t="s">
        <v>30</v>
      </c>
      <c r="GD53" s="189">
        <v>2</v>
      </c>
      <c r="GE53" s="189" t="s">
        <v>14</v>
      </c>
      <c r="GF53" s="189" t="s">
        <v>14</v>
      </c>
      <c r="GG53" s="190">
        <v>44865</v>
      </c>
      <c r="GH53" s="188" t="s">
        <v>4037</v>
      </c>
      <c r="GI53" s="182">
        <v>2</v>
      </c>
      <c r="GJ53" s="182" t="s">
        <v>2962</v>
      </c>
      <c r="GK53" s="182" t="s">
        <v>30</v>
      </c>
      <c r="GL53" s="182">
        <v>2</v>
      </c>
      <c r="GM53" s="182" t="s">
        <v>14</v>
      </c>
      <c r="GN53" s="182" t="s">
        <v>14</v>
      </c>
      <c r="GO53" s="179">
        <v>44865</v>
      </c>
      <c r="GP53" s="189" t="s">
        <v>4032</v>
      </c>
      <c r="GQ53" s="189">
        <v>2</v>
      </c>
      <c r="GR53" s="189" t="s">
        <v>2962</v>
      </c>
      <c r="GS53" s="189" t="s">
        <v>30</v>
      </c>
      <c r="GT53" s="189">
        <v>2</v>
      </c>
      <c r="GU53" s="189" t="s">
        <v>14</v>
      </c>
      <c r="GV53" s="189" t="s">
        <v>14</v>
      </c>
      <c r="GW53" s="190">
        <v>44865</v>
      </c>
      <c r="GX53" s="188" t="s">
        <v>4038</v>
      </c>
      <c r="GY53" s="182">
        <v>0</v>
      </c>
      <c r="GZ53" s="182" t="s">
        <v>2962</v>
      </c>
      <c r="HA53" s="182" t="s">
        <v>30</v>
      </c>
      <c r="HB53" s="182">
        <v>2</v>
      </c>
      <c r="HC53" s="182" t="s">
        <v>14</v>
      </c>
      <c r="HD53" s="182" t="s">
        <v>14</v>
      </c>
      <c r="HE53" s="179">
        <v>44865</v>
      </c>
      <c r="HF53" s="189" t="s">
        <v>4030</v>
      </c>
      <c r="HG53" s="189">
        <v>2</v>
      </c>
      <c r="HH53" s="189" t="s">
        <v>2962</v>
      </c>
      <c r="HI53" s="189" t="s">
        <v>30</v>
      </c>
      <c r="HJ53" s="189">
        <v>2</v>
      </c>
      <c r="HK53" s="189" t="s">
        <v>14</v>
      </c>
      <c r="HL53" s="189" t="s">
        <v>14</v>
      </c>
      <c r="HM53" s="190">
        <v>44865</v>
      </c>
      <c r="HN53" s="188" t="s">
        <v>4036</v>
      </c>
      <c r="HO53" s="182">
        <v>3</v>
      </c>
      <c r="HP53" s="182" t="s">
        <v>2962</v>
      </c>
      <c r="HQ53" s="182" t="s">
        <v>30</v>
      </c>
      <c r="HR53" s="182">
        <v>2</v>
      </c>
      <c r="HS53" s="182" t="s">
        <v>14</v>
      </c>
      <c r="HT53" s="182" t="s">
        <v>14</v>
      </c>
      <c r="HU53" s="179">
        <v>44865</v>
      </c>
      <c r="HV53" s="189" t="s">
        <v>4033</v>
      </c>
      <c r="HW53" s="189">
        <v>2</v>
      </c>
      <c r="HX53" s="189" t="s">
        <v>2962</v>
      </c>
      <c r="HY53" s="189" t="s">
        <v>30</v>
      </c>
      <c r="HZ53" s="189">
        <v>2</v>
      </c>
      <c r="IA53" s="189" t="s">
        <v>14</v>
      </c>
      <c r="IB53" s="189" t="s">
        <v>14</v>
      </c>
      <c r="IC53" s="190">
        <v>44865</v>
      </c>
      <c r="ID53" s="188" t="s">
        <v>4035</v>
      </c>
      <c r="IE53" s="182">
        <v>3</v>
      </c>
      <c r="IF53" s="182" t="s">
        <v>2962</v>
      </c>
      <c r="IG53" s="182" t="s">
        <v>30</v>
      </c>
      <c r="IH53" s="182">
        <v>2</v>
      </c>
      <c r="II53" s="182" t="s">
        <v>14</v>
      </c>
      <c r="IJ53" s="182" t="s">
        <v>14</v>
      </c>
      <c r="IK53" s="179">
        <v>44865</v>
      </c>
      <c r="IL53" s="189" t="s">
        <v>4034</v>
      </c>
      <c r="IM53" s="189">
        <v>1</v>
      </c>
      <c r="IN53" s="189" t="s">
        <v>2962</v>
      </c>
      <c r="IO53" s="189" t="s">
        <v>30</v>
      </c>
      <c r="IP53" s="189">
        <v>2</v>
      </c>
      <c r="IQ53" s="189" t="s">
        <v>14</v>
      </c>
      <c r="IR53" s="189" t="s">
        <v>14</v>
      </c>
      <c r="IS53" s="190">
        <v>44865</v>
      </c>
    </row>
    <row r="54" spans="1:253" s="284" customFormat="1" ht="12.95" customHeight="1" x14ac:dyDescent="0.2">
      <c r="A54" s="284" t="s">
        <v>382</v>
      </c>
      <c r="B54" s="284" t="s">
        <v>8973</v>
      </c>
      <c r="C54" s="284" t="s">
        <v>383</v>
      </c>
      <c r="D54" s="284" t="s">
        <v>378</v>
      </c>
      <c r="E54" s="284" t="s">
        <v>8489</v>
      </c>
      <c r="F54" s="284" t="s">
        <v>4766</v>
      </c>
      <c r="G54" s="177">
        <v>41191000</v>
      </c>
      <c r="H54" s="178" t="s">
        <v>4729</v>
      </c>
      <c r="I54" s="178" t="s">
        <v>74</v>
      </c>
      <c r="J54" s="178">
        <v>1</v>
      </c>
      <c r="K54" s="178" t="s">
        <v>4730</v>
      </c>
      <c r="L54" s="178" t="s">
        <v>4753</v>
      </c>
      <c r="M54" s="179">
        <v>44893</v>
      </c>
      <c r="N54" s="188" t="s">
        <v>4770</v>
      </c>
      <c r="O54" s="180">
        <v>38650</v>
      </c>
      <c r="P54" s="180" t="s">
        <v>4767</v>
      </c>
      <c r="Q54" s="180" t="s">
        <v>74</v>
      </c>
      <c r="R54" s="180">
        <v>1</v>
      </c>
      <c r="S54" s="180" t="s">
        <v>4769</v>
      </c>
      <c r="T54" s="180" t="s">
        <v>4768</v>
      </c>
      <c r="U54" s="181">
        <v>44893</v>
      </c>
      <c r="V54" s="188" t="s">
        <v>4774</v>
      </c>
      <c r="W54" s="178">
        <v>5154000</v>
      </c>
      <c r="X54" s="178" t="s">
        <v>4771</v>
      </c>
      <c r="Y54" s="178" t="s">
        <v>19</v>
      </c>
      <c r="Z54" s="178">
        <v>3</v>
      </c>
      <c r="AA54" s="178" t="s">
        <v>4773</v>
      </c>
      <c r="AB54" s="178" t="s">
        <v>4772</v>
      </c>
      <c r="AC54" s="179">
        <v>44893</v>
      </c>
      <c r="AD54" s="188" t="s">
        <v>4778</v>
      </c>
      <c r="AE54" s="186">
        <v>522000</v>
      </c>
      <c r="AF54" s="186" t="s">
        <v>4775</v>
      </c>
      <c r="AG54" s="186" t="s">
        <v>2172</v>
      </c>
      <c r="AH54" s="186">
        <v>2</v>
      </c>
      <c r="AI54" s="186" t="s">
        <v>4777</v>
      </c>
      <c r="AJ54" s="186" t="s">
        <v>4776</v>
      </c>
      <c r="AK54" s="187">
        <v>44893</v>
      </c>
      <c r="AL54" s="188" t="s">
        <v>6535</v>
      </c>
      <c r="AM54" s="178">
        <v>259000</v>
      </c>
      <c r="AN54" s="178" t="s">
        <v>6532</v>
      </c>
      <c r="AO54" s="178" t="s">
        <v>2172</v>
      </c>
      <c r="AP54" s="178">
        <v>2</v>
      </c>
      <c r="AQ54" s="178" t="s">
        <v>6534</v>
      </c>
      <c r="AR54" s="178" t="s">
        <v>6533</v>
      </c>
      <c r="AS54" s="179">
        <v>44949</v>
      </c>
      <c r="AT54" s="189" t="s">
        <v>393</v>
      </c>
      <c r="AU54" s="186" t="s">
        <v>14</v>
      </c>
      <c r="AV54" s="186">
        <v>0</v>
      </c>
      <c r="AW54" s="186" t="s">
        <v>30</v>
      </c>
      <c r="AX54" s="186">
        <v>2</v>
      </c>
      <c r="AY54" s="186">
        <v>0</v>
      </c>
      <c r="AZ54" s="186">
        <v>0</v>
      </c>
      <c r="BA54" s="187">
        <v>43511</v>
      </c>
      <c r="BB54" s="188" t="s">
        <v>392</v>
      </c>
      <c r="BC54" s="178" t="s">
        <v>14</v>
      </c>
      <c r="BD54" s="178">
        <v>0</v>
      </c>
      <c r="BE54" s="178" t="s">
        <v>30</v>
      </c>
      <c r="BF54" s="178">
        <v>2</v>
      </c>
      <c r="BG54" s="178">
        <v>0</v>
      </c>
      <c r="BH54" s="178">
        <v>0</v>
      </c>
      <c r="BI54" s="179">
        <v>43511</v>
      </c>
      <c r="BJ54" s="189" t="s">
        <v>4779</v>
      </c>
      <c r="BK54" s="189">
        <v>0</v>
      </c>
      <c r="BL54" s="189" t="s">
        <v>838</v>
      </c>
      <c r="BM54" s="189" t="s">
        <v>14</v>
      </c>
      <c r="BN54" s="189" t="s">
        <v>14</v>
      </c>
      <c r="BO54" s="189" t="s">
        <v>838</v>
      </c>
      <c r="BP54" s="186" t="s">
        <v>838</v>
      </c>
      <c r="BQ54" s="190">
        <v>44893</v>
      </c>
      <c r="BR54" s="188" t="s">
        <v>385</v>
      </c>
      <c r="BS54" s="182" t="s">
        <v>14</v>
      </c>
      <c r="BT54" s="182">
        <v>0</v>
      </c>
      <c r="BU54" s="182" t="s">
        <v>30</v>
      </c>
      <c r="BV54" s="182">
        <v>2</v>
      </c>
      <c r="BW54" s="182" t="s">
        <v>384</v>
      </c>
      <c r="BX54" s="182">
        <v>0</v>
      </c>
      <c r="BY54" s="179">
        <v>43511</v>
      </c>
      <c r="BZ54" s="189" t="s">
        <v>386</v>
      </c>
      <c r="CA54" s="189">
        <v>0</v>
      </c>
      <c r="CB54" s="189" t="s">
        <v>14</v>
      </c>
      <c r="CC54" s="189" t="s">
        <v>30</v>
      </c>
      <c r="CD54" s="189">
        <v>2</v>
      </c>
      <c r="CE54" s="189" t="s">
        <v>14</v>
      </c>
      <c r="CF54" s="189" t="s">
        <v>14</v>
      </c>
      <c r="CG54" s="190">
        <v>43511</v>
      </c>
      <c r="CH54" s="188" t="s">
        <v>9593</v>
      </c>
      <c r="CI54" s="189" t="e">
        <v>#N/A</v>
      </c>
      <c r="CJ54" s="189" t="e">
        <v>#N/A</v>
      </c>
      <c r="CK54" s="189" t="e">
        <v>#N/A</v>
      </c>
      <c r="CL54" s="189" t="e">
        <v>#N/A</v>
      </c>
      <c r="CM54" s="189" t="e">
        <v>#N/A</v>
      </c>
      <c r="CN54" s="189" t="e">
        <v>#N/A</v>
      </c>
      <c r="CO54" s="191" t="e">
        <v>#N/A</v>
      </c>
      <c r="CP54" s="189" t="s">
        <v>391</v>
      </c>
      <c r="CQ54" s="182" t="s">
        <v>14</v>
      </c>
      <c r="CR54" s="182">
        <v>0</v>
      </c>
      <c r="CS54" s="182" t="s">
        <v>30</v>
      </c>
      <c r="CT54" s="182">
        <v>2</v>
      </c>
      <c r="CU54" s="182" t="s">
        <v>384</v>
      </c>
      <c r="CV54" s="182">
        <v>0</v>
      </c>
      <c r="CW54" s="179">
        <v>43511</v>
      </c>
      <c r="CX54" s="189" t="s">
        <v>6538</v>
      </c>
      <c r="CY54" s="186">
        <v>491000</v>
      </c>
      <c r="CZ54" s="186" t="s">
        <v>6539</v>
      </c>
      <c r="DA54" s="186" t="s">
        <v>19</v>
      </c>
      <c r="DB54" s="186">
        <v>3</v>
      </c>
      <c r="DC54" s="186" t="s">
        <v>6545</v>
      </c>
      <c r="DD54" s="186" t="s">
        <v>6540</v>
      </c>
      <c r="DE54" s="192">
        <v>44949</v>
      </c>
      <c r="DF54" s="188" t="s">
        <v>6542</v>
      </c>
      <c r="DG54" s="178">
        <v>4630000</v>
      </c>
      <c r="DH54" s="182" t="s">
        <v>6539</v>
      </c>
      <c r="DI54" s="182" t="s">
        <v>19</v>
      </c>
      <c r="DJ54" s="182">
        <v>3</v>
      </c>
      <c r="DK54" s="182" t="s">
        <v>6541</v>
      </c>
      <c r="DL54" s="182" t="s">
        <v>6540</v>
      </c>
      <c r="DM54" s="179">
        <v>44949</v>
      </c>
      <c r="DN54" s="189" t="s">
        <v>6544</v>
      </c>
      <c r="DO54" s="186">
        <v>31000</v>
      </c>
      <c r="DP54" s="189" t="s">
        <v>6539</v>
      </c>
      <c r="DQ54" s="189" t="s">
        <v>19</v>
      </c>
      <c r="DR54" s="189">
        <v>3</v>
      </c>
      <c r="DS54" s="189" t="s">
        <v>6543</v>
      </c>
      <c r="DT54" s="189" t="s">
        <v>6540</v>
      </c>
      <c r="DU54" s="190">
        <v>44949</v>
      </c>
      <c r="DV54" s="188" t="s">
        <v>6546</v>
      </c>
      <c r="DW54" s="178">
        <v>315000</v>
      </c>
      <c r="DX54" s="182" t="s">
        <v>6539</v>
      </c>
      <c r="DY54" s="182" t="s">
        <v>19</v>
      </c>
      <c r="DZ54" s="182">
        <v>3</v>
      </c>
      <c r="EA54" s="182" t="s">
        <v>6545</v>
      </c>
      <c r="EB54" s="182" t="s">
        <v>6540</v>
      </c>
      <c r="EC54" s="179">
        <v>44949</v>
      </c>
      <c r="ED54" s="189" t="s">
        <v>6547</v>
      </c>
      <c r="EE54" s="186">
        <v>155000</v>
      </c>
      <c r="EF54" s="189" t="s">
        <v>6539</v>
      </c>
      <c r="EG54" s="189" t="s">
        <v>19</v>
      </c>
      <c r="EH54" s="189">
        <v>3</v>
      </c>
      <c r="EI54" s="189" t="s">
        <v>6545</v>
      </c>
      <c r="EJ54" s="189" t="s">
        <v>6540</v>
      </c>
      <c r="EK54" s="190">
        <v>44949</v>
      </c>
      <c r="EL54" s="188" t="s">
        <v>6548</v>
      </c>
      <c r="EM54" s="178">
        <v>21000</v>
      </c>
      <c r="EN54" s="182" t="s">
        <v>6539</v>
      </c>
      <c r="EO54" s="182" t="s">
        <v>19</v>
      </c>
      <c r="EP54" s="182">
        <v>3</v>
      </c>
      <c r="EQ54" s="182" t="s">
        <v>6545</v>
      </c>
      <c r="ER54" s="182" t="s">
        <v>6540</v>
      </c>
      <c r="ES54" s="179">
        <v>44949</v>
      </c>
      <c r="ET54" s="189" t="s">
        <v>6537</v>
      </c>
      <c r="EU54" s="189">
        <v>2483</v>
      </c>
      <c r="EV54" s="189" t="s">
        <v>6536</v>
      </c>
      <c r="EW54" s="189" t="s">
        <v>2172</v>
      </c>
      <c r="EX54" s="189">
        <v>2</v>
      </c>
      <c r="EY54" s="189" t="s">
        <v>6530</v>
      </c>
      <c r="EZ54" s="189" t="s">
        <v>465</v>
      </c>
      <c r="FA54" s="190">
        <v>44949</v>
      </c>
      <c r="FB54" s="188" t="s">
        <v>390</v>
      </c>
      <c r="FC54" s="182">
        <v>5</v>
      </c>
      <c r="FD54" s="182" t="s">
        <v>387</v>
      </c>
      <c r="FE54" s="182" t="s">
        <v>30</v>
      </c>
      <c r="FF54" s="182">
        <v>2</v>
      </c>
      <c r="FG54" s="182" t="s">
        <v>389</v>
      </c>
      <c r="FH54" s="182" t="s">
        <v>388</v>
      </c>
      <c r="FI54" s="179">
        <v>43511</v>
      </c>
      <c r="FJ54" s="188" t="s">
        <v>1147</v>
      </c>
      <c r="FK54" s="189" t="s">
        <v>14</v>
      </c>
      <c r="FL54" s="189" t="s">
        <v>1144</v>
      </c>
      <c r="FM54" s="189" t="s">
        <v>14</v>
      </c>
      <c r="FN54" s="189" t="s">
        <v>14</v>
      </c>
      <c r="FO54" s="189" t="s">
        <v>1146</v>
      </c>
      <c r="FP54" s="186" t="s">
        <v>1145</v>
      </c>
      <c r="FQ54" s="187">
        <v>44015</v>
      </c>
      <c r="FR54" s="188" t="s">
        <v>1149</v>
      </c>
      <c r="FS54" s="182">
        <v>0</v>
      </c>
      <c r="FT54" s="182" t="s">
        <v>1144</v>
      </c>
      <c r="FU54" s="182" t="s">
        <v>30</v>
      </c>
      <c r="FV54" s="182">
        <v>2</v>
      </c>
      <c r="FW54" s="182" t="s">
        <v>1148</v>
      </c>
      <c r="FX54" s="182" t="s">
        <v>1145</v>
      </c>
      <c r="FY54" s="179">
        <v>44015</v>
      </c>
      <c r="FZ54" s="189" t="s">
        <v>4040</v>
      </c>
      <c r="GA54" s="189">
        <v>0</v>
      </c>
      <c r="GB54" s="189" t="s">
        <v>2962</v>
      </c>
      <c r="GC54" s="189" t="s">
        <v>30</v>
      </c>
      <c r="GD54" s="189">
        <v>2</v>
      </c>
      <c r="GE54" s="189" t="s">
        <v>14</v>
      </c>
      <c r="GF54" s="189" t="s">
        <v>14</v>
      </c>
      <c r="GG54" s="190">
        <v>44865</v>
      </c>
      <c r="GH54" s="188" t="s">
        <v>4046</v>
      </c>
      <c r="GI54" s="182">
        <v>2</v>
      </c>
      <c r="GJ54" s="182" t="s">
        <v>2962</v>
      </c>
      <c r="GK54" s="182" t="s">
        <v>30</v>
      </c>
      <c r="GL54" s="182">
        <v>2</v>
      </c>
      <c r="GM54" s="182" t="s">
        <v>14</v>
      </c>
      <c r="GN54" s="182" t="s">
        <v>14</v>
      </c>
      <c r="GO54" s="179">
        <v>44865</v>
      </c>
      <c r="GP54" s="189" t="s">
        <v>4041</v>
      </c>
      <c r="GQ54" s="189">
        <v>1</v>
      </c>
      <c r="GR54" s="189" t="s">
        <v>2962</v>
      </c>
      <c r="GS54" s="189" t="s">
        <v>30</v>
      </c>
      <c r="GT54" s="189">
        <v>2</v>
      </c>
      <c r="GU54" s="189" t="s">
        <v>14</v>
      </c>
      <c r="GV54" s="189" t="s">
        <v>14</v>
      </c>
      <c r="GW54" s="190">
        <v>44865</v>
      </c>
      <c r="GX54" s="188" t="s">
        <v>4047</v>
      </c>
      <c r="GY54" s="182">
        <v>0</v>
      </c>
      <c r="GZ54" s="182" t="s">
        <v>2962</v>
      </c>
      <c r="HA54" s="182" t="s">
        <v>30</v>
      </c>
      <c r="HB54" s="182">
        <v>2</v>
      </c>
      <c r="HC54" s="182" t="s">
        <v>14</v>
      </c>
      <c r="HD54" s="182" t="s">
        <v>14</v>
      </c>
      <c r="HE54" s="179">
        <v>44865</v>
      </c>
      <c r="HF54" s="189" t="s">
        <v>4039</v>
      </c>
      <c r="HG54" s="189">
        <v>0</v>
      </c>
      <c r="HH54" s="189" t="s">
        <v>2962</v>
      </c>
      <c r="HI54" s="189" t="s">
        <v>30</v>
      </c>
      <c r="HJ54" s="189">
        <v>2</v>
      </c>
      <c r="HK54" s="189" t="s">
        <v>14</v>
      </c>
      <c r="HL54" s="189" t="s">
        <v>14</v>
      </c>
      <c r="HM54" s="190">
        <v>44865</v>
      </c>
      <c r="HN54" s="188" t="s">
        <v>4045</v>
      </c>
      <c r="HO54" s="182">
        <v>0</v>
      </c>
      <c r="HP54" s="182" t="s">
        <v>2962</v>
      </c>
      <c r="HQ54" s="182" t="s">
        <v>30</v>
      </c>
      <c r="HR54" s="182">
        <v>2</v>
      </c>
      <c r="HS54" s="182" t="s">
        <v>14</v>
      </c>
      <c r="HT54" s="182" t="s">
        <v>14</v>
      </c>
      <c r="HU54" s="179">
        <v>44865</v>
      </c>
      <c r="HV54" s="189" t="s">
        <v>4042</v>
      </c>
      <c r="HW54" s="189">
        <v>0</v>
      </c>
      <c r="HX54" s="189" t="s">
        <v>2962</v>
      </c>
      <c r="HY54" s="189" t="s">
        <v>30</v>
      </c>
      <c r="HZ54" s="189">
        <v>2</v>
      </c>
      <c r="IA54" s="189" t="s">
        <v>14</v>
      </c>
      <c r="IB54" s="189" t="s">
        <v>14</v>
      </c>
      <c r="IC54" s="190">
        <v>44865</v>
      </c>
      <c r="ID54" s="188" t="s">
        <v>4044</v>
      </c>
      <c r="IE54" s="182">
        <v>3</v>
      </c>
      <c r="IF54" s="182" t="s">
        <v>2962</v>
      </c>
      <c r="IG54" s="182" t="s">
        <v>30</v>
      </c>
      <c r="IH54" s="182">
        <v>2</v>
      </c>
      <c r="II54" s="182" t="s">
        <v>14</v>
      </c>
      <c r="IJ54" s="182" t="s">
        <v>14</v>
      </c>
      <c r="IK54" s="179">
        <v>44865</v>
      </c>
      <c r="IL54" s="189" t="s">
        <v>4043</v>
      </c>
      <c r="IM54" s="189">
        <v>0</v>
      </c>
      <c r="IN54" s="189" t="s">
        <v>2962</v>
      </c>
      <c r="IO54" s="189" t="s">
        <v>30</v>
      </c>
      <c r="IP54" s="189">
        <v>2</v>
      </c>
      <c r="IQ54" s="189" t="s">
        <v>14</v>
      </c>
      <c r="IR54" s="189" t="s">
        <v>14</v>
      </c>
      <c r="IS54" s="190">
        <v>44865</v>
      </c>
    </row>
    <row r="55" spans="1:253" s="284" customFormat="1" ht="12.95" customHeight="1" x14ac:dyDescent="0.2">
      <c r="A55" s="284" t="s">
        <v>394</v>
      </c>
      <c r="B55" s="284" t="s">
        <v>8973</v>
      </c>
      <c r="C55" s="284" t="s">
        <v>395</v>
      </c>
      <c r="D55" s="284" t="s">
        <v>396</v>
      </c>
      <c r="E55" s="284" t="s">
        <v>8494</v>
      </c>
      <c r="F55" s="284" t="s">
        <v>7293</v>
      </c>
      <c r="G55" s="177">
        <v>60236000</v>
      </c>
      <c r="H55" s="178" t="s">
        <v>7290</v>
      </c>
      <c r="I55" s="178" t="s">
        <v>2172</v>
      </c>
      <c r="J55" s="178">
        <v>2</v>
      </c>
      <c r="K55" s="178" t="s">
        <v>7292</v>
      </c>
      <c r="L55" s="178" t="s">
        <v>7291</v>
      </c>
      <c r="M55" s="179">
        <v>44953</v>
      </c>
      <c r="N55" s="188" t="s">
        <v>2297</v>
      </c>
      <c r="O55" s="180">
        <v>41055</v>
      </c>
      <c r="P55" s="180" t="s">
        <v>2294</v>
      </c>
      <c r="Q55" s="180" t="s">
        <v>30</v>
      </c>
      <c r="R55" s="180">
        <v>2</v>
      </c>
      <c r="S55" s="180" t="s">
        <v>2296</v>
      </c>
      <c r="T55" s="180" t="s">
        <v>2295</v>
      </c>
      <c r="U55" s="181">
        <v>44773</v>
      </c>
      <c r="V55" s="188" t="s">
        <v>7296</v>
      </c>
      <c r="W55" s="178">
        <v>6650000</v>
      </c>
      <c r="X55" s="178" t="s">
        <v>7294</v>
      </c>
      <c r="Y55" s="178" t="s">
        <v>2172</v>
      </c>
      <c r="Z55" s="178">
        <v>2</v>
      </c>
      <c r="AA55" s="178" t="s">
        <v>7295</v>
      </c>
      <c r="AB55" s="178" t="s">
        <v>2295</v>
      </c>
      <c r="AC55" s="179">
        <v>44953</v>
      </c>
      <c r="AD55" s="188" t="s">
        <v>7299</v>
      </c>
      <c r="AE55" s="186">
        <v>245000</v>
      </c>
      <c r="AF55" s="186" t="s">
        <v>7275</v>
      </c>
      <c r="AG55" s="186" t="s">
        <v>2172</v>
      </c>
      <c r="AH55" s="186">
        <v>2</v>
      </c>
      <c r="AI55" s="186" t="s">
        <v>7298</v>
      </c>
      <c r="AJ55" s="186" t="s">
        <v>7297</v>
      </c>
      <c r="AK55" s="187">
        <v>44953</v>
      </c>
      <c r="AL55" s="188" t="s">
        <v>7301</v>
      </c>
      <c r="AM55" s="178">
        <v>245000</v>
      </c>
      <c r="AN55" s="178" t="s">
        <v>7275</v>
      </c>
      <c r="AO55" s="178" t="s">
        <v>2172</v>
      </c>
      <c r="AP55" s="178">
        <v>2</v>
      </c>
      <c r="AQ55" s="178" t="s">
        <v>7300</v>
      </c>
      <c r="AR55" s="178" t="s">
        <v>7297</v>
      </c>
      <c r="AS55" s="179">
        <v>44953</v>
      </c>
      <c r="AT55" s="189" t="s">
        <v>402</v>
      </c>
      <c r="AU55" s="186" t="s">
        <v>14</v>
      </c>
      <c r="AV55" s="186">
        <v>0</v>
      </c>
      <c r="AW55" s="186" t="s">
        <v>30</v>
      </c>
      <c r="AX55" s="186">
        <v>2</v>
      </c>
      <c r="AY55" s="186" t="s">
        <v>15</v>
      </c>
      <c r="AZ55" s="186">
        <v>0</v>
      </c>
      <c r="BA55" s="187">
        <v>43511</v>
      </c>
      <c r="BB55" s="188" t="s">
        <v>401</v>
      </c>
      <c r="BC55" s="178" t="s">
        <v>14</v>
      </c>
      <c r="BD55" s="178">
        <v>0</v>
      </c>
      <c r="BE55" s="178" t="s">
        <v>30</v>
      </c>
      <c r="BF55" s="178">
        <v>2</v>
      </c>
      <c r="BG55" s="178" t="s">
        <v>15</v>
      </c>
      <c r="BH55" s="178">
        <v>0</v>
      </c>
      <c r="BI55" s="179">
        <v>43511</v>
      </c>
      <c r="BJ55" s="189" t="s">
        <v>7305</v>
      </c>
      <c r="BK55" s="189">
        <v>594</v>
      </c>
      <c r="BL55" s="189" t="s">
        <v>7302</v>
      </c>
      <c r="BM55" s="189" t="s">
        <v>2172</v>
      </c>
      <c r="BN55" s="189">
        <v>2</v>
      </c>
      <c r="BO55" s="189" t="s">
        <v>7304</v>
      </c>
      <c r="BP55" s="186" t="s">
        <v>7303</v>
      </c>
      <c r="BQ55" s="190">
        <v>44953</v>
      </c>
      <c r="BR55" s="188" t="s">
        <v>397</v>
      </c>
      <c r="BS55" s="182" t="s">
        <v>14</v>
      </c>
      <c r="BT55" s="182">
        <v>0</v>
      </c>
      <c r="BU55" s="182" t="s">
        <v>30</v>
      </c>
      <c r="BV55" s="182">
        <v>2</v>
      </c>
      <c r="BW55" s="182" t="s">
        <v>15</v>
      </c>
      <c r="BX55" s="182">
        <v>0</v>
      </c>
      <c r="BY55" s="179">
        <v>43511</v>
      </c>
      <c r="BZ55" s="189" t="s">
        <v>399</v>
      </c>
      <c r="CA55" s="189">
        <v>0</v>
      </c>
      <c r="CB55" s="189" t="s">
        <v>14</v>
      </c>
      <c r="CC55" s="189" t="s">
        <v>30</v>
      </c>
      <c r="CD55" s="189">
        <v>2</v>
      </c>
      <c r="CE55" s="189" t="s">
        <v>398</v>
      </c>
      <c r="CF55" s="189" t="s">
        <v>14</v>
      </c>
      <c r="CG55" s="190">
        <v>43511</v>
      </c>
      <c r="CH55" s="188" t="s">
        <v>9594</v>
      </c>
      <c r="CI55" s="189" t="e">
        <v>#N/A</v>
      </c>
      <c r="CJ55" s="189" t="e">
        <v>#N/A</v>
      </c>
      <c r="CK55" s="189" t="e">
        <v>#N/A</v>
      </c>
      <c r="CL55" s="189" t="e">
        <v>#N/A</v>
      </c>
      <c r="CM55" s="189" t="e">
        <v>#N/A</v>
      </c>
      <c r="CN55" s="189" t="e">
        <v>#N/A</v>
      </c>
      <c r="CO55" s="191" t="e">
        <v>#N/A</v>
      </c>
      <c r="CP55" s="189" t="s">
        <v>400</v>
      </c>
      <c r="CQ55" s="182" t="s">
        <v>14</v>
      </c>
      <c r="CR55" s="182">
        <v>0</v>
      </c>
      <c r="CS55" s="182" t="s">
        <v>30</v>
      </c>
      <c r="CT55" s="182">
        <v>2</v>
      </c>
      <c r="CU55" s="182" t="s">
        <v>15</v>
      </c>
      <c r="CV55" s="182">
        <v>0</v>
      </c>
      <c r="CW55" s="179">
        <v>43511</v>
      </c>
      <c r="CX55" s="189" t="s">
        <v>7309</v>
      </c>
      <c r="CY55" s="186">
        <v>245000</v>
      </c>
      <c r="CZ55" s="186" t="s">
        <v>7275</v>
      </c>
      <c r="DA55" s="186" t="s">
        <v>2172</v>
      </c>
      <c r="DB55" s="186">
        <v>2</v>
      </c>
      <c r="DC55" s="186" t="s">
        <v>2326</v>
      </c>
      <c r="DD55" s="186" t="s">
        <v>7297</v>
      </c>
      <c r="DE55" s="192">
        <v>44953</v>
      </c>
      <c r="DF55" s="188" t="s">
        <v>7313</v>
      </c>
      <c r="DG55" s="178">
        <v>6404000</v>
      </c>
      <c r="DH55" s="182" t="s">
        <v>7310</v>
      </c>
      <c r="DI55" s="182" t="s">
        <v>2172</v>
      </c>
      <c r="DJ55" s="182">
        <v>2</v>
      </c>
      <c r="DK55" s="182" t="s">
        <v>7312</v>
      </c>
      <c r="DL55" s="182" t="s">
        <v>7311</v>
      </c>
      <c r="DM55" s="179">
        <v>44953</v>
      </c>
      <c r="DN55" s="189" t="s">
        <v>7315</v>
      </c>
      <c r="DO55" s="186">
        <v>0</v>
      </c>
      <c r="DP55" s="189" t="s">
        <v>7275</v>
      </c>
      <c r="DQ55" s="189" t="s">
        <v>2172</v>
      </c>
      <c r="DR55" s="189">
        <v>2</v>
      </c>
      <c r="DS55" s="189" t="s">
        <v>7314</v>
      </c>
      <c r="DT55" s="189" t="s">
        <v>7297</v>
      </c>
      <c r="DU55" s="190">
        <v>44953</v>
      </c>
      <c r="DV55" s="188" t="s">
        <v>7316</v>
      </c>
      <c r="DW55" s="178">
        <v>245000</v>
      </c>
      <c r="DX55" s="182" t="s">
        <v>7275</v>
      </c>
      <c r="DY55" s="182" t="s">
        <v>2172</v>
      </c>
      <c r="DZ55" s="182">
        <v>2</v>
      </c>
      <c r="EA55" s="182" t="s">
        <v>2326</v>
      </c>
      <c r="EB55" s="182" t="s">
        <v>7297</v>
      </c>
      <c r="EC55" s="179">
        <v>44953</v>
      </c>
      <c r="ED55" s="189" t="s">
        <v>7317</v>
      </c>
      <c r="EE55" s="186">
        <v>0</v>
      </c>
      <c r="EF55" s="189" t="s">
        <v>7275</v>
      </c>
      <c r="EG55" s="189" t="s">
        <v>2172</v>
      </c>
      <c r="EH55" s="189">
        <v>2</v>
      </c>
      <c r="EI55" s="189" t="s">
        <v>2328</v>
      </c>
      <c r="EJ55" s="189" t="s">
        <v>7297</v>
      </c>
      <c r="EK55" s="190">
        <v>44953</v>
      </c>
      <c r="EL55" s="188" t="s">
        <v>7318</v>
      </c>
      <c r="EM55" s="178">
        <v>0</v>
      </c>
      <c r="EN55" s="182" t="s">
        <v>7275</v>
      </c>
      <c r="EO55" s="182" t="s">
        <v>2172</v>
      </c>
      <c r="EP55" s="182">
        <v>2</v>
      </c>
      <c r="EQ55" s="182" t="s">
        <v>2328</v>
      </c>
      <c r="ER55" s="182" t="s">
        <v>7297</v>
      </c>
      <c r="ES55" s="179">
        <v>44953</v>
      </c>
      <c r="ET55" s="189" t="s">
        <v>7308</v>
      </c>
      <c r="EU55" s="189">
        <v>594</v>
      </c>
      <c r="EV55" s="189" t="s">
        <v>7306</v>
      </c>
      <c r="EW55" s="189" t="s">
        <v>2172</v>
      </c>
      <c r="EX55" s="189">
        <v>2</v>
      </c>
      <c r="EY55" s="189" t="s">
        <v>7307</v>
      </c>
      <c r="EZ55" s="189" t="s">
        <v>7303</v>
      </c>
      <c r="FA55" s="190">
        <v>44953</v>
      </c>
      <c r="FB55" s="188" t="s">
        <v>2301</v>
      </c>
      <c r="FC55" s="182">
        <v>3</v>
      </c>
      <c r="FD55" s="182" t="s">
        <v>2298</v>
      </c>
      <c r="FE55" s="182" t="s">
        <v>30</v>
      </c>
      <c r="FF55" s="182">
        <v>2</v>
      </c>
      <c r="FG55" s="182" t="s">
        <v>2300</v>
      </c>
      <c r="FH55" s="182" t="s">
        <v>2299</v>
      </c>
      <c r="FI55" s="179">
        <v>44773</v>
      </c>
      <c r="FJ55" s="188" t="s">
        <v>403</v>
      </c>
      <c r="FK55" s="189" t="s">
        <v>14</v>
      </c>
      <c r="FL55" s="189">
        <v>0</v>
      </c>
      <c r="FM55" s="189" t="s">
        <v>30</v>
      </c>
      <c r="FN55" s="189">
        <v>2</v>
      </c>
      <c r="FO55" s="189" t="s">
        <v>384</v>
      </c>
      <c r="FP55" s="186">
        <v>0</v>
      </c>
      <c r="FQ55" s="187">
        <v>43511</v>
      </c>
      <c r="FR55" s="188" t="s">
        <v>404</v>
      </c>
      <c r="FS55" s="182" t="s">
        <v>14</v>
      </c>
      <c r="FT55" s="182">
        <v>0</v>
      </c>
      <c r="FU55" s="182" t="s">
        <v>30</v>
      </c>
      <c r="FV55" s="182">
        <v>2</v>
      </c>
      <c r="FW55" s="182" t="s">
        <v>384</v>
      </c>
      <c r="FX55" s="182">
        <v>0</v>
      </c>
      <c r="FY55" s="179">
        <v>43511</v>
      </c>
      <c r="FZ55" s="189" t="s">
        <v>3099</v>
      </c>
      <c r="GA55" s="189">
        <v>0</v>
      </c>
      <c r="GB55" s="189" t="s">
        <v>2962</v>
      </c>
      <c r="GC55" s="189" t="s">
        <v>30</v>
      </c>
      <c r="GD55" s="189">
        <v>2</v>
      </c>
      <c r="GE55" s="189" t="s">
        <v>14</v>
      </c>
      <c r="GF55" s="189" t="s">
        <v>14</v>
      </c>
      <c r="GG55" s="190">
        <v>44860</v>
      </c>
      <c r="GH55" s="188" t="s">
        <v>3105</v>
      </c>
      <c r="GI55" s="182">
        <v>0</v>
      </c>
      <c r="GJ55" s="182" t="s">
        <v>2962</v>
      </c>
      <c r="GK55" s="182" t="s">
        <v>30</v>
      </c>
      <c r="GL55" s="182">
        <v>2</v>
      </c>
      <c r="GM55" s="182" t="s">
        <v>14</v>
      </c>
      <c r="GN55" s="182" t="s">
        <v>14</v>
      </c>
      <c r="GO55" s="179">
        <v>44860</v>
      </c>
      <c r="GP55" s="189" t="s">
        <v>3100</v>
      </c>
      <c r="GQ55" s="189">
        <v>1</v>
      </c>
      <c r="GR55" s="189" t="s">
        <v>2962</v>
      </c>
      <c r="GS55" s="189" t="s">
        <v>30</v>
      </c>
      <c r="GT55" s="189">
        <v>2</v>
      </c>
      <c r="GU55" s="189" t="s">
        <v>14</v>
      </c>
      <c r="GV55" s="189" t="s">
        <v>14</v>
      </c>
      <c r="GW55" s="190">
        <v>44860</v>
      </c>
      <c r="GX55" s="188" t="s">
        <v>3106</v>
      </c>
      <c r="GY55" s="182">
        <v>0</v>
      </c>
      <c r="GZ55" s="182" t="s">
        <v>2962</v>
      </c>
      <c r="HA55" s="182" t="s">
        <v>30</v>
      </c>
      <c r="HB55" s="182">
        <v>2</v>
      </c>
      <c r="HC55" s="182" t="s">
        <v>14</v>
      </c>
      <c r="HD55" s="182" t="s">
        <v>14</v>
      </c>
      <c r="HE55" s="179">
        <v>44860</v>
      </c>
      <c r="HF55" s="189" t="s">
        <v>3098</v>
      </c>
      <c r="HG55" s="189">
        <v>0</v>
      </c>
      <c r="HH55" s="189" t="s">
        <v>2962</v>
      </c>
      <c r="HI55" s="189" t="s">
        <v>30</v>
      </c>
      <c r="HJ55" s="189">
        <v>2</v>
      </c>
      <c r="HK55" s="189" t="s">
        <v>14</v>
      </c>
      <c r="HL55" s="189" t="s">
        <v>14</v>
      </c>
      <c r="HM55" s="190">
        <v>44860</v>
      </c>
      <c r="HN55" s="188" t="s">
        <v>3104</v>
      </c>
      <c r="HO55" s="182">
        <v>0</v>
      </c>
      <c r="HP55" s="182" t="s">
        <v>2962</v>
      </c>
      <c r="HQ55" s="182" t="s">
        <v>30</v>
      </c>
      <c r="HR55" s="182">
        <v>2</v>
      </c>
      <c r="HS55" s="182" t="s">
        <v>14</v>
      </c>
      <c r="HT55" s="182" t="s">
        <v>14</v>
      </c>
      <c r="HU55" s="179">
        <v>44860</v>
      </c>
      <c r="HV55" s="189" t="s">
        <v>3101</v>
      </c>
      <c r="HW55" s="189">
        <v>0</v>
      </c>
      <c r="HX55" s="189" t="s">
        <v>2962</v>
      </c>
      <c r="HY55" s="189" t="s">
        <v>30</v>
      </c>
      <c r="HZ55" s="189">
        <v>2</v>
      </c>
      <c r="IA55" s="189" t="s">
        <v>14</v>
      </c>
      <c r="IB55" s="189" t="s">
        <v>14</v>
      </c>
      <c r="IC55" s="190">
        <v>44860</v>
      </c>
      <c r="ID55" s="188" t="s">
        <v>3103</v>
      </c>
      <c r="IE55" s="182">
        <v>0</v>
      </c>
      <c r="IF55" s="182" t="s">
        <v>2962</v>
      </c>
      <c r="IG55" s="182" t="s">
        <v>30</v>
      </c>
      <c r="IH55" s="182">
        <v>2</v>
      </c>
      <c r="II55" s="182" t="s">
        <v>14</v>
      </c>
      <c r="IJ55" s="182" t="s">
        <v>14</v>
      </c>
      <c r="IK55" s="179">
        <v>44860</v>
      </c>
      <c r="IL55" s="189" t="s">
        <v>3102</v>
      </c>
      <c r="IM55" s="189">
        <v>1</v>
      </c>
      <c r="IN55" s="189" t="s">
        <v>2962</v>
      </c>
      <c r="IO55" s="189" t="s">
        <v>30</v>
      </c>
      <c r="IP55" s="189">
        <v>2</v>
      </c>
      <c r="IQ55" s="189" t="s">
        <v>14</v>
      </c>
      <c r="IR55" s="189" t="s">
        <v>14</v>
      </c>
      <c r="IS55" s="190">
        <v>44860</v>
      </c>
    </row>
    <row r="56" spans="1:253" s="284" customFormat="1" ht="12.95" customHeight="1" x14ac:dyDescent="0.2">
      <c r="A56" s="284" t="s">
        <v>125</v>
      </c>
      <c r="B56" s="284" t="s">
        <v>8973</v>
      </c>
      <c r="C56" s="284" t="s">
        <v>126</v>
      </c>
      <c r="D56" s="284" t="s">
        <v>127</v>
      </c>
      <c r="E56" s="284" t="s">
        <v>8497</v>
      </c>
      <c r="F56" s="284" t="s">
        <v>4833</v>
      </c>
      <c r="G56" s="177">
        <v>10806000</v>
      </c>
      <c r="H56" s="178" t="s">
        <v>4830</v>
      </c>
      <c r="I56" s="178" t="s">
        <v>2172</v>
      </c>
      <c r="J56" s="178">
        <v>2</v>
      </c>
      <c r="K56" s="178" t="s">
        <v>4832</v>
      </c>
      <c r="L56" s="178" t="s">
        <v>4831</v>
      </c>
      <c r="M56" s="179">
        <v>44894</v>
      </c>
      <c r="N56" s="188" t="s">
        <v>4837</v>
      </c>
      <c r="O56" s="180">
        <v>40463</v>
      </c>
      <c r="P56" s="180" t="s">
        <v>4834</v>
      </c>
      <c r="Q56" s="180" t="s">
        <v>74</v>
      </c>
      <c r="R56" s="180">
        <v>1</v>
      </c>
      <c r="S56" s="180" t="s">
        <v>4836</v>
      </c>
      <c r="T56" s="180" t="s">
        <v>4835</v>
      </c>
      <c r="U56" s="181">
        <v>44894</v>
      </c>
      <c r="V56" s="188" t="s">
        <v>4839</v>
      </c>
      <c r="W56" s="178">
        <v>8708000</v>
      </c>
      <c r="X56" s="178" t="s">
        <v>4834</v>
      </c>
      <c r="Y56" s="178" t="s">
        <v>2172</v>
      </c>
      <c r="Z56" s="178">
        <v>2</v>
      </c>
      <c r="AA56" s="178" t="s">
        <v>4838</v>
      </c>
      <c r="AB56" s="178" t="s">
        <v>4835</v>
      </c>
      <c r="AC56" s="179">
        <v>44894</v>
      </c>
      <c r="AD56" s="188" t="s">
        <v>6552</v>
      </c>
      <c r="AE56" s="186">
        <v>1839000</v>
      </c>
      <c r="AF56" s="186" t="s">
        <v>6549</v>
      </c>
      <c r="AG56" s="186" t="s">
        <v>19</v>
      </c>
      <c r="AH56" s="186">
        <v>3</v>
      </c>
      <c r="AI56" s="186" t="s">
        <v>6551</v>
      </c>
      <c r="AJ56" s="186" t="s">
        <v>6550</v>
      </c>
      <c r="AK56" s="187">
        <v>44949</v>
      </c>
      <c r="AL56" s="188" t="s">
        <v>6554</v>
      </c>
      <c r="AM56" s="178">
        <v>1319000</v>
      </c>
      <c r="AN56" s="178" t="s">
        <v>6549</v>
      </c>
      <c r="AO56" s="178" t="s">
        <v>19</v>
      </c>
      <c r="AP56" s="178">
        <v>3</v>
      </c>
      <c r="AQ56" s="178" t="s">
        <v>6553</v>
      </c>
      <c r="AR56" s="178" t="s">
        <v>6550</v>
      </c>
      <c r="AS56" s="179">
        <v>44949</v>
      </c>
      <c r="AT56" s="189" t="s">
        <v>1201</v>
      </c>
      <c r="AU56" s="186" t="s">
        <v>14</v>
      </c>
      <c r="AV56" s="186" t="s">
        <v>1198</v>
      </c>
      <c r="AW56" s="186" t="s">
        <v>14</v>
      </c>
      <c r="AX56" s="186" t="s">
        <v>14</v>
      </c>
      <c r="AY56" s="186" t="s">
        <v>1200</v>
      </c>
      <c r="AZ56" s="186" t="s">
        <v>1199</v>
      </c>
      <c r="BA56" s="187">
        <v>44102</v>
      </c>
      <c r="BB56" s="188" t="s">
        <v>1075</v>
      </c>
      <c r="BC56" s="178" t="s">
        <v>14</v>
      </c>
      <c r="BD56" s="178" t="s">
        <v>14</v>
      </c>
      <c r="BE56" s="178" t="s">
        <v>14</v>
      </c>
      <c r="BF56" s="178" t="s">
        <v>14</v>
      </c>
      <c r="BG56" s="178" t="s">
        <v>128</v>
      </c>
      <c r="BH56" s="178" t="s">
        <v>14</v>
      </c>
      <c r="BI56" s="179">
        <v>43950</v>
      </c>
      <c r="BJ56" s="189" t="s">
        <v>1256</v>
      </c>
      <c r="BK56" s="189">
        <v>0</v>
      </c>
      <c r="BL56" s="189" t="s">
        <v>1253</v>
      </c>
      <c r="BM56" s="189" t="s">
        <v>19</v>
      </c>
      <c r="BN56" s="189">
        <v>3</v>
      </c>
      <c r="BO56" s="189" t="s">
        <v>1254</v>
      </c>
      <c r="BP56" s="186" t="s">
        <v>1199</v>
      </c>
      <c r="BQ56" s="190">
        <v>44165</v>
      </c>
      <c r="BR56" s="188" t="s">
        <v>1072</v>
      </c>
      <c r="BS56" s="182" t="s">
        <v>14</v>
      </c>
      <c r="BT56" s="182" t="s">
        <v>14</v>
      </c>
      <c r="BU56" s="182" t="s">
        <v>14</v>
      </c>
      <c r="BV56" s="182" t="s">
        <v>14</v>
      </c>
      <c r="BW56" s="182" t="s">
        <v>1071</v>
      </c>
      <c r="BX56" s="182" t="s">
        <v>14</v>
      </c>
      <c r="BY56" s="179">
        <v>43950</v>
      </c>
      <c r="BZ56" s="189" t="s">
        <v>1074</v>
      </c>
      <c r="CA56" s="189" t="s">
        <v>14</v>
      </c>
      <c r="CB56" s="189" t="s">
        <v>14</v>
      </c>
      <c r="CC56" s="189" t="s">
        <v>14</v>
      </c>
      <c r="CD56" s="189" t="s">
        <v>14</v>
      </c>
      <c r="CE56" s="189" t="s">
        <v>1073</v>
      </c>
      <c r="CF56" s="189" t="s">
        <v>14</v>
      </c>
      <c r="CG56" s="190">
        <v>43950</v>
      </c>
      <c r="CH56" s="188" t="s">
        <v>9595</v>
      </c>
      <c r="CI56" s="189" t="e">
        <v>#N/A</v>
      </c>
      <c r="CJ56" s="189" t="e">
        <v>#N/A</v>
      </c>
      <c r="CK56" s="189" t="e">
        <v>#N/A</v>
      </c>
      <c r="CL56" s="189" t="e">
        <v>#N/A</v>
      </c>
      <c r="CM56" s="189" t="e">
        <v>#N/A</v>
      </c>
      <c r="CN56" s="189" t="e">
        <v>#N/A</v>
      </c>
      <c r="CO56" s="191" t="e">
        <v>#N/A</v>
      </c>
      <c r="CP56" s="189" t="s">
        <v>1157</v>
      </c>
      <c r="CQ56" s="182" t="s">
        <v>14</v>
      </c>
      <c r="CR56" s="182" t="s">
        <v>1154</v>
      </c>
      <c r="CS56" s="182" t="s">
        <v>14</v>
      </c>
      <c r="CT56" s="182" t="s">
        <v>14</v>
      </c>
      <c r="CU56" s="182" t="s">
        <v>1156</v>
      </c>
      <c r="CV56" s="182" t="s">
        <v>1155</v>
      </c>
      <c r="CW56" s="179">
        <v>44015</v>
      </c>
      <c r="CX56" s="189" t="s">
        <v>5245</v>
      </c>
      <c r="CY56" s="186">
        <v>777000</v>
      </c>
      <c r="CZ56" s="186" t="s">
        <v>5242</v>
      </c>
      <c r="DA56" s="186" t="s">
        <v>19</v>
      </c>
      <c r="DB56" s="186">
        <v>3</v>
      </c>
      <c r="DC56" s="186" t="s">
        <v>5244</v>
      </c>
      <c r="DD56" s="186" t="s">
        <v>5243</v>
      </c>
      <c r="DE56" s="192">
        <v>44914</v>
      </c>
      <c r="DF56" s="188" t="s">
        <v>5247</v>
      </c>
      <c r="DG56" s="178">
        <v>6869000</v>
      </c>
      <c r="DH56" s="182" t="s">
        <v>5242</v>
      </c>
      <c r="DI56" s="182" t="s">
        <v>19</v>
      </c>
      <c r="DJ56" s="182">
        <v>3</v>
      </c>
      <c r="DK56" s="182" t="s">
        <v>5246</v>
      </c>
      <c r="DL56" s="182" t="s">
        <v>5243</v>
      </c>
      <c r="DM56" s="179">
        <v>44914</v>
      </c>
      <c r="DN56" s="189" t="s">
        <v>5249</v>
      </c>
      <c r="DO56" s="186">
        <v>1062000</v>
      </c>
      <c r="DP56" s="189" t="s">
        <v>5242</v>
      </c>
      <c r="DQ56" s="189" t="s">
        <v>19</v>
      </c>
      <c r="DR56" s="189">
        <v>3</v>
      </c>
      <c r="DS56" s="189" t="s">
        <v>5248</v>
      </c>
      <c r="DT56" s="189" t="s">
        <v>5243</v>
      </c>
      <c r="DU56" s="190">
        <v>44914</v>
      </c>
      <c r="DV56" s="188" t="s">
        <v>5250</v>
      </c>
      <c r="DW56" s="178">
        <v>622000</v>
      </c>
      <c r="DX56" s="182" t="s">
        <v>5242</v>
      </c>
      <c r="DY56" s="182" t="s">
        <v>19</v>
      </c>
      <c r="DZ56" s="182">
        <v>3</v>
      </c>
      <c r="EA56" s="182" t="s">
        <v>5244</v>
      </c>
      <c r="EB56" s="182" t="s">
        <v>5243</v>
      </c>
      <c r="EC56" s="179">
        <v>44914</v>
      </c>
      <c r="ED56" s="189" t="s">
        <v>5253</v>
      </c>
      <c r="EE56" s="186">
        <v>155000</v>
      </c>
      <c r="EF56" s="189" t="s">
        <v>5242</v>
      </c>
      <c r="EG56" s="189" t="s">
        <v>19</v>
      </c>
      <c r="EH56" s="189">
        <v>3</v>
      </c>
      <c r="EI56" s="189" t="s">
        <v>5244</v>
      </c>
      <c r="EJ56" s="189" t="s">
        <v>5243</v>
      </c>
      <c r="EK56" s="190">
        <v>44914</v>
      </c>
      <c r="EL56" s="188" t="s">
        <v>5254</v>
      </c>
      <c r="EM56" s="178">
        <v>0</v>
      </c>
      <c r="EN56" s="182" t="s">
        <v>5242</v>
      </c>
      <c r="EO56" s="182" t="s">
        <v>19</v>
      </c>
      <c r="EP56" s="182">
        <v>3</v>
      </c>
      <c r="EQ56" s="182" t="s">
        <v>5244</v>
      </c>
      <c r="ER56" s="182" t="s">
        <v>5243</v>
      </c>
      <c r="ES56" s="179">
        <v>44914</v>
      </c>
      <c r="ET56" s="189" t="s">
        <v>1255</v>
      </c>
      <c r="EU56" s="189">
        <v>0</v>
      </c>
      <c r="EV56" s="189" t="s">
        <v>1253</v>
      </c>
      <c r="EW56" s="189" t="s">
        <v>19</v>
      </c>
      <c r="EX56" s="189">
        <v>3</v>
      </c>
      <c r="EY56" s="189" t="s">
        <v>1254</v>
      </c>
      <c r="EZ56" s="189" t="s">
        <v>1199</v>
      </c>
      <c r="FA56" s="190">
        <v>44165</v>
      </c>
      <c r="FB56" s="188" t="s">
        <v>1153</v>
      </c>
      <c r="FC56" s="182">
        <v>2</v>
      </c>
      <c r="FD56" s="182" t="s">
        <v>1150</v>
      </c>
      <c r="FE56" s="182" t="s">
        <v>30</v>
      </c>
      <c r="FF56" s="182">
        <v>2</v>
      </c>
      <c r="FG56" s="182" t="s">
        <v>1152</v>
      </c>
      <c r="FH56" s="182" t="s">
        <v>1151</v>
      </c>
      <c r="FI56" s="179">
        <v>44015</v>
      </c>
      <c r="FJ56" s="188" t="s">
        <v>129</v>
      </c>
      <c r="FK56" s="189" t="s">
        <v>14</v>
      </c>
      <c r="FL56" s="189">
        <v>0</v>
      </c>
      <c r="FM56" s="189" t="s">
        <v>14</v>
      </c>
      <c r="FN56" s="189" t="s">
        <v>14</v>
      </c>
      <c r="FO56" s="189" t="s">
        <v>128</v>
      </c>
      <c r="FP56" s="186">
        <v>0</v>
      </c>
      <c r="FQ56" s="187">
        <v>43503</v>
      </c>
      <c r="FR56" s="188" t="s">
        <v>130</v>
      </c>
      <c r="FS56" s="182" t="s">
        <v>14</v>
      </c>
      <c r="FT56" s="182">
        <v>0</v>
      </c>
      <c r="FU56" s="182" t="s">
        <v>14</v>
      </c>
      <c r="FV56" s="182" t="s">
        <v>14</v>
      </c>
      <c r="FW56" s="182" t="s">
        <v>128</v>
      </c>
      <c r="FX56" s="182">
        <v>0</v>
      </c>
      <c r="FY56" s="179">
        <v>43503</v>
      </c>
      <c r="FZ56" s="189" t="s">
        <v>4049</v>
      </c>
      <c r="GA56" s="189">
        <v>0</v>
      </c>
      <c r="GB56" s="189" t="s">
        <v>2962</v>
      </c>
      <c r="GC56" s="189" t="s">
        <v>30</v>
      </c>
      <c r="GD56" s="189">
        <v>2</v>
      </c>
      <c r="GE56" s="189" t="s">
        <v>14</v>
      </c>
      <c r="GF56" s="189" t="s">
        <v>14</v>
      </c>
      <c r="GG56" s="190">
        <v>44865</v>
      </c>
      <c r="GH56" s="188" t="s">
        <v>4055</v>
      </c>
      <c r="GI56" s="182">
        <v>0</v>
      </c>
      <c r="GJ56" s="182" t="s">
        <v>2962</v>
      </c>
      <c r="GK56" s="182" t="s">
        <v>30</v>
      </c>
      <c r="GL56" s="182">
        <v>2</v>
      </c>
      <c r="GM56" s="182" t="s">
        <v>14</v>
      </c>
      <c r="GN56" s="182" t="s">
        <v>14</v>
      </c>
      <c r="GO56" s="179">
        <v>44865</v>
      </c>
      <c r="GP56" s="189" t="s">
        <v>4050</v>
      </c>
      <c r="GQ56" s="189">
        <v>0</v>
      </c>
      <c r="GR56" s="189" t="s">
        <v>2962</v>
      </c>
      <c r="GS56" s="189" t="s">
        <v>30</v>
      </c>
      <c r="GT56" s="189">
        <v>2</v>
      </c>
      <c r="GU56" s="189" t="s">
        <v>14</v>
      </c>
      <c r="GV56" s="189" t="s">
        <v>14</v>
      </c>
      <c r="GW56" s="190">
        <v>44865</v>
      </c>
      <c r="GX56" s="188" t="s">
        <v>4056</v>
      </c>
      <c r="GY56" s="182">
        <v>0</v>
      </c>
      <c r="GZ56" s="182" t="s">
        <v>2962</v>
      </c>
      <c r="HA56" s="182" t="s">
        <v>30</v>
      </c>
      <c r="HB56" s="182">
        <v>2</v>
      </c>
      <c r="HC56" s="182" t="s">
        <v>14</v>
      </c>
      <c r="HD56" s="182" t="s">
        <v>14</v>
      </c>
      <c r="HE56" s="179">
        <v>44865</v>
      </c>
      <c r="HF56" s="189" t="s">
        <v>4048</v>
      </c>
      <c r="HG56" s="189">
        <v>0</v>
      </c>
      <c r="HH56" s="189" t="s">
        <v>2962</v>
      </c>
      <c r="HI56" s="189" t="s">
        <v>30</v>
      </c>
      <c r="HJ56" s="189">
        <v>2</v>
      </c>
      <c r="HK56" s="189" t="s">
        <v>14</v>
      </c>
      <c r="HL56" s="189" t="s">
        <v>14</v>
      </c>
      <c r="HM56" s="190">
        <v>44865</v>
      </c>
      <c r="HN56" s="188" t="s">
        <v>4054</v>
      </c>
      <c r="HO56" s="182">
        <v>1</v>
      </c>
      <c r="HP56" s="182" t="s">
        <v>2962</v>
      </c>
      <c r="HQ56" s="182" t="s">
        <v>30</v>
      </c>
      <c r="HR56" s="182">
        <v>2</v>
      </c>
      <c r="HS56" s="182" t="s">
        <v>14</v>
      </c>
      <c r="HT56" s="182" t="s">
        <v>14</v>
      </c>
      <c r="HU56" s="179">
        <v>44865</v>
      </c>
      <c r="HV56" s="189" t="s">
        <v>4051</v>
      </c>
      <c r="HW56" s="189">
        <v>0</v>
      </c>
      <c r="HX56" s="189" t="s">
        <v>2962</v>
      </c>
      <c r="HY56" s="189" t="s">
        <v>30</v>
      </c>
      <c r="HZ56" s="189">
        <v>2</v>
      </c>
      <c r="IA56" s="189" t="s">
        <v>14</v>
      </c>
      <c r="IB56" s="189" t="s">
        <v>14</v>
      </c>
      <c r="IC56" s="190">
        <v>44865</v>
      </c>
      <c r="ID56" s="188" t="s">
        <v>4053</v>
      </c>
      <c r="IE56" s="182">
        <v>2</v>
      </c>
      <c r="IF56" s="182" t="s">
        <v>2962</v>
      </c>
      <c r="IG56" s="182" t="s">
        <v>30</v>
      </c>
      <c r="IH56" s="182">
        <v>2</v>
      </c>
      <c r="II56" s="182" t="s">
        <v>14</v>
      </c>
      <c r="IJ56" s="182" t="s">
        <v>14</v>
      </c>
      <c r="IK56" s="179">
        <v>44865</v>
      </c>
      <c r="IL56" s="189" t="s">
        <v>4052</v>
      </c>
      <c r="IM56" s="189">
        <v>0</v>
      </c>
      <c r="IN56" s="189" t="s">
        <v>2962</v>
      </c>
      <c r="IO56" s="189" t="s">
        <v>30</v>
      </c>
      <c r="IP56" s="189">
        <v>2</v>
      </c>
      <c r="IQ56" s="189" t="s">
        <v>14</v>
      </c>
      <c r="IR56" s="189" t="s">
        <v>14</v>
      </c>
      <c r="IS56" s="190">
        <v>44865</v>
      </c>
    </row>
    <row r="57" spans="1:253" s="284" customFormat="1" ht="12.95" customHeight="1" x14ac:dyDescent="0.2">
      <c r="A57" s="284" t="s">
        <v>1489</v>
      </c>
      <c r="B57" s="284" t="s">
        <v>9111</v>
      </c>
      <c r="C57" s="284" t="s">
        <v>1490</v>
      </c>
      <c r="D57" s="284" t="s">
        <v>407</v>
      </c>
      <c r="E57" s="284" t="s">
        <v>8502</v>
      </c>
      <c r="F57" s="284" t="s">
        <v>6059</v>
      </c>
      <c r="G57" s="177">
        <v>54536000</v>
      </c>
      <c r="H57" s="178" t="s">
        <v>6058</v>
      </c>
      <c r="I57" s="178" t="s">
        <v>2172</v>
      </c>
      <c r="J57" s="178">
        <v>2</v>
      </c>
      <c r="K57" s="178" t="s">
        <v>1908</v>
      </c>
      <c r="L57" s="178" t="s">
        <v>1907</v>
      </c>
      <c r="M57" s="179">
        <v>44924</v>
      </c>
      <c r="N57" s="188" t="s">
        <v>1893</v>
      </c>
      <c r="O57" s="180">
        <v>519240</v>
      </c>
      <c r="P57" s="180" t="s">
        <v>1890</v>
      </c>
      <c r="Q57" s="180" t="s">
        <v>74</v>
      </c>
      <c r="R57" s="180">
        <v>1</v>
      </c>
      <c r="S57" s="180" t="s">
        <v>1892</v>
      </c>
      <c r="T57" s="180" t="s">
        <v>1891</v>
      </c>
      <c r="U57" s="181">
        <v>44736</v>
      </c>
      <c r="V57" s="188" t="s">
        <v>6066</v>
      </c>
      <c r="W57" s="178">
        <v>16922000</v>
      </c>
      <c r="X57" s="178" t="s">
        <v>6063</v>
      </c>
      <c r="Y57" s="178" t="s">
        <v>2172</v>
      </c>
      <c r="Z57" s="178">
        <v>2</v>
      </c>
      <c r="AA57" s="178" t="s">
        <v>6065</v>
      </c>
      <c r="AB57" s="178" t="s">
        <v>6064</v>
      </c>
      <c r="AC57" s="179">
        <v>44924</v>
      </c>
      <c r="AD57" s="188" t="s">
        <v>6070</v>
      </c>
      <c r="AE57" s="186">
        <v>16922000</v>
      </c>
      <c r="AF57" s="186" t="s">
        <v>6067</v>
      </c>
      <c r="AG57" s="186" t="s">
        <v>2172</v>
      </c>
      <c r="AH57" s="186">
        <v>2</v>
      </c>
      <c r="AI57" s="186" t="s">
        <v>6069</v>
      </c>
      <c r="AJ57" s="186" t="s">
        <v>6068</v>
      </c>
      <c r="AK57" s="187">
        <v>44924</v>
      </c>
      <c r="AL57" s="188" t="s">
        <v>6072</v>
      </c>
      <c r="AM57" s="178">
        <v>568000</v>
      </c>
      <c r="AN57" s="178" t="s">
        <v>4525</v>
      </c>
      <c r="AO57" s="178" t="s">
        <v>2172</v>
      </c>
      <c r="AP57" s="178">
        <v>2</v>
      </c>
      <c r="AQ57" s="178" t="s">
        <v>6071</v>
      </c>
      <c r="AR57" s="178" t="s">
        <v>2700</v>
      </c>
      <c r="AS57" s="179">
        <v>44924</v>
      </c>
      <c r="AT57" s="189" t="s">
        <v>1895</v>
      </c>
      <c r="AU57" s="186" t="s">
        <v>14</v>
      </c>
      <c r="AV57" s="186" t="s">
        <v>838</v>
      </c>
      <c r="AW57" s="186" t="s">
        <v>14</v>
      </c>
      <c r="AX57" s="186" t="s">
        <v>14</v>
      </c>
      <c r="AY57" s="186" t="s">
        <v>1894</v>
      </c>
      <c r="AZ57" s="186" t="s">
        <v>838</v>
      </c>
      <c r="BA57" s="187">
        <v>44736</v>
      </c>
      <c r="BB57" s="188" t="s">
        <v>2695</v>
      </c>
      <c r="BC57" s="178">
        <v>1000538</v>
      </c>
      <c r="BD57" s="178" t="s">
        <v>2692</v>
      </c>
      <c r="BE57" s="178" t="s">
        <v>2172</v>
      </c>
      <c r="BF57" s="178">
        <v>2</v>
      </c>
      <c r="BG57" s="178" t="s">
        <v>2694</v>
      </c>
      <c r="BH57" s="178" t="s">
        <v>2693</v>
      </c>
      <c r="BI57" s="179">
        <v>44809</v>
      </c>
      <c r="BJ57" s="189" t="s">
        <v>2690</v>
      </c>
      <c r="BK57" s="189" t="s">
        <v>14</v>
      </c>
      <c r="BL57" s="189" t="s">
        <v>14</v>
      </c>
      <c r="BM57" s="189" t="s">
        <v>14</v>
      </c>
      <c r="BN57" s="189" t="s">
        <v>14</v>
      </c>
      <c r="BO57" s="189" t="s">
        <v>2687</v>
      </c>
      <c r="BP57" s="186" t="s">
        <v>14</v>
      </c>
      <c r="BQ57" s="190">
        <v>44809</v>
      </c>
      <c r="BR57" s="188" t="s">
        <v>1492</v>
      </c>
      <c r="BS57" s="182">
        <v>0</v>
      </c>
      <c r="BT57" s="182" t="s">
        <v>14</v>
      </c>
      <c r="BU57" s="182" t="s">
        <v>14</v>
      </c>
      <c r="BV57" s="182" t="s">
        <v>14</v>
      </c>
      <c r="BW57" s="182" t="s">
        <v>1491</v>
      </c>
      <c r="BX57" s="182" t="s">
        <v>14</v>
      </c>
      <c r="BY57" s="179">
        <v>44456</v>
      </c>
      <c r="BZ57" s="189" t="s">
        <v>1493</v>
      </c>
      <c r="CA57" s="189">
        <v>0</v>
      </c>
      <c r="CB57" s="189" t="s">
        <v>14</v>
      </c>
      <c r="CC57" s="189" t="s">
        <v>14</v>
      </c>
      <c r="CD57" s="189" t="s">
        <v>14</v>
      </c>
      <c r="CE57" s="189" t="s">
        <v>1491</v>
      </c>
      <c r="CF57" s="189" t="s">
        <v>14</v>
      </c>
      <c r="CG57" s="190">
        <v>44456</v>
      </c>
      <c r="CH57" s="188" t="s">
        <v>9596</v>
      </c>
      <c r="CI57" s="189" t="e">
        <v>#N/A</v>
      </c>
      <c r="CJ57" s="189" t="e">
        <v>#N/A</v>
      </c>
      <c r="CK57" s="189" t="e">
        <v>#N/A</v>
      </c>
      <c r="CL57" s="189" t="e">
        <v>#N/A</v>
      </c>
      <c r="CM57" s="189" t="e">
        <v>#N/A</v>
      </c>
      <c r="CN57" s="189" t="e">
        <v>#N/A</v>
      </c>
      <c r="CO57" s="191" t="e">
        <v>#N/A</v>
      </c>
      <c r="CP57" s="189" t="s">
        <v>1494</v>
      </c>
      <c r="CQ57" s="182">
        <v>0</v>
      </c>
      <c r="CR57" s="182" t="s">
        <v>14</v>
      </c>
      <c r="CS57" s="182" t="s">
        <v>14</v>
      </c>
      <c r="CT57" s="182" t="s">
        <v>14</v>
      </c>
      <c r="CU57" s="182" t="s">
        <v>1491</v>
      </c>
      <c r="CV57" s="182" t="s">
        <v>14</v>
      </c>
      <c r="CW57" s="179">
        <v>44456</v>
      </c>
      <c r="CX57" s="189" t="s">
        <v>6073</v>
      </c>
      <c r="CY57" s="186">
        <v>4923000</v>
      </c>
      <c r="CZ57" s="186" t="s">
        <v>6080</v>
      </c>
      <c r="DA57" s="186" t="s">
        <v>2172</v>
      </c>
      <c r="DB57" s="186">
        <v>2</v>
      </c>
      <c r="DC57" s="186" t="s">
        <v>6076</v>
      </c>
      <c r="DD57" s="186" t="s">
        <v>6081</v>
      </c>
      <c r="DE57" s="192">
        <v>44924</v>
      </c>
      <c r="DF57" s="188" t="s">
        <v>6077</v>
      </c>
      <c r="DG57" s="178">
        <v>0</v>
      </c>
      <c r="DH57" s="182" t="s">
        <v>6074</v>
      </c>
      <c r="DI57" s="182" t="s">
        <v>2172</v>
      </c>
      <c r="DJ57" s="182">
        <v>2</v>
      </c>
      <c r="DK57" s="182" t="s">
        <v>6076</v>
      </c>
      <c r="DL57" s="182" t="s">
        <v>6075</v>
      </c>
      <c r="DM57" s="179">
        <v>44924</v>
      </c>
      <c r="DN57" s="189" t="s">
        <v>6079</v>
      </c>
      <c r="DO57" s="186">
        <v>11999000</v>
      </c>
      <c r="DP57" s="189" t="s">
        <v>6074</v>
      </c>
      <c r="DQ57" s="189" t="s">
        <v>2172</v>
      </c>
      <c r="DR57" s="189">
        <v>2</v>
      </c>
      <c r="DS57" s="189" t="s">
        <v>6076</v>
      </c>
      <c r="DT57" s="189" t="s">
        <v>6078</v>
      </c>
      <c r="DU57" s="190">
        <v>44924</v>
      </c>
      <c r="DV57" s="188" t="s">
        <v>6082</v>
      </c>
      <c r="DW57" s="178">
        <v>3711000</v>
      </c>
      <c r="DX57" s="182" t="s">
        <v>6080</v>
      </c>
      <c r="DY57" s="182" t="s">
        <v>2172</v>
      </c>
      <c r="DZ57" s="182">
        <v>2</v>
      </c>
      <c r="EA57" s="182" t="s">
        <v>6076</v>
      </c>
      <c r="EB57" s="182" t="s">
        <v>6081</v>
      </c>
      <c r="EC57" s="179">
        <v>44924</v>
      </c>
      <c r="ED57" s="189" t="s">
        <v>6083</v>
      </c>
      <c r="EE57" s="186">
        <v>1212000</v>
      </c>
      <c r="EF57" s="189" t="s">
        <v>5016</v>
      </c>
      <c r="EG57" s="189" t="s">
        <v>2172</v>
      </c>
      <c r="EH57" s="189">
        <v>2</v>
      </c>
      <c r="EI57" s="189" t="s">
        <v>6076</v>
      </c>
      <c r="EJ57" s="189" t="s">
        <v>5017</v>
      </c>
      <c r="EK57" s="190">
        <v>44924</v>
      </c>
      <c r="EL57" s="188" t="s">
        <v>6084</v>
      </c>
      <c r="EM57" s="178">
        <v>0</v>
      </c>
      <c r="EN57" s="182" t="s">
        <v>5016</v>
      </c>
      <c r="EO57" s="182" t="s">
        <v>19</v>
      </c>
      <c r="EP57" s="182">
        <v>3</v>
      </c>
      <c r="EQ57" s="182" t="s">
        <v>6076</v>
      </c>
      <c r="ER57" s="182" t="s">
        <v>5017</v>
      </c>
      <c r="ES57" s="179">
        <v>44924</v>
      </c>
      <c r="ET57" s="189" t="s">
        <v>2691</v>
      </c>
      <c r="EU57" s="189" t="s">
        <v>14</v>
      </c>
      <c r="EV57" s="189" t="s">
        <v>14</v>
      </c>
      <c r="EW57" s="189" t="s">
        <v>14</v>
      </c>
      <c r="EX57" s="189" t="s">
        <v>14</v>
      </c>
      <c r="EY57" s="189" t="s">
        <v>2687</v>
      </c>
      <c r="EZ57" s="189" t="s">
        <v>14</v>
      </c>
      <c r="FA57" s="190">
        <v>44809</v>
      </c>
      <c r="FB57" s="188" t="s">
        <v>1898</v>
      </c>
      <c r="FC57" s="182">
        <v>2</v>
      </c>
      <c r="FD57" s="182" t="s">
        <v>838</v>
      </c>
      <c r="FE57" s="182" t="s">
        <v>30</v>
      </c>
      <c r="FF57" s="182">
        <v>2</v>
      </c>
      <c r="FG57" s="182" t="s">
        <v>1897</v>
      </c>
      <c r="FH57" s="182" t="s">
        <v>1896</v>
      </c>
      <c r="FI57" s="179">
        <v>44736</v>
      </c>
      <c r="FJ57" s="188" t="s">
        <v>1495</v>
      </c>
      <c r="FK57" s="189">
        <v>0</v>
      </c>
      <c r="FL57" s="189" t="s">
        <v>14</v>
      </c>
      <c r="FM57" s="189" t="s">
        <v>14</v>
      </c>
      <c r="FN57" s="189" t="s">
        <v>14</v>
      </c>
      <c r="FO57" s="189" t="s">
        <v>1491</v>
      </c>
      <c r="FP57" s="186" t="s">
        <v>14</v>
      </c>
      <c r="FQ57" s="187">
        <v>44456</v>
      </c>
      <c r="FR57" s="188" t="s">
        <v>1496</v>
      </c>
      <c r="FS57" s="182">
        <v>0</v>
      </c>
      <c r="FT57" s="182" t="s">
        <v>14</v>
      </c>
      <c r="FU57" s="182" t="s">
        <v>14</v>
      </c>
      <c r="FV57" s="182" t="s">
        <v>14</v>
      </c>
      <c r="FW57" s="182" t="s">
        <v>1491</v>
      </c>
      <c r="FX57" s="182" t="s">
        <v>14</v>
      </c>
      <c r="FY57" s="179">
        <v>44456</v>
      </c>
      <c r="FZ57" s="189" t="s">
        <v>3256</v>
      </c>
      <c r="GA57" s="189">
        <v>1</v>
      </c>
      <c r="GB57" s="189" t="s">
        <v>2962</v>
      </c>
      <c r="GC57" s="189" t="s">
        <v>30</v>
      </c>
      <c r="GD57" s="189">
        <v>2</v>
      </c>
      <c r="GE57" s="189" t="s">
        <v>14</v>
      </c>
      <c r="GF57" s="189" t="s">
        <v>14</v>
      </c>
      <c r="GG57" s="190">
        <v>44862</v>
      </c>
      <c r="GH57" s="188" t="s">
        <v>3262</v>
      </c>
      <c r="GI57" s="182">
        <v>1</v>
      </c>
      <c r="GJ57" s="182" t="s">
        <v>2962</v>
      </c>
      <c r="GK57" s="182" t="s">
        <v>30</v>
      </c>
      <c r="GL57" s="182">
        <v>2</v>
      </c>
      <c r="GM57" s="182" t="s">
        <v>14</v>
      </c>
      <c r="GN57" s="182" t="s">
        <v>14</v>
      </c>
      <c r="GO57" s="179">
        <v>44862</v>
      </c>
      <c r="GP57" s="189" t="s">
        <v>3257</v>
      </c>
      <c r="GQ57" s="189">
        <v>0</v>
      </c>
      <c r="GR57" s="189" t="s">
        <v>2962</v>
      </c>
      <c r="GS57" s="189" t="s">
        <v>30</v>
      </c>
      <c r="GT57" s="189">
        <v>2</v>
      </c>
      <c r="GU57" s="189" t="s">
        <v>14</v>
      </c>
      <c r="GV57" s="189" t="s">
        <v>14</v>
      </c>
      <c r="GW57" s="190">
        <v>44862</v>
      </c>
      <c r="GX57" s="188" t="s">
        <v>3263</v>
      </c>
      <c r="GY57" s="182">
        <v>0</v>
      </c>
      <c r="GZ57" s="182" t="s">
        <v>2962</v>
      </c>
      <c r="HA57" s="182" t="s">
        <v>30</v>
      </c>
      <c r="HB57" s="182">
        <v>2</v>
      </c>
      <c r="HC57" s="182" t="s">
        <v>14</v>
      </c>
      <c r="HD57" s="182" t="s">
        <v>14</v>
      </c>
      <c r="HE57" s="179">
        <v>44862</v>
      </c>
      <c r="HF57" s="189" t="s">
        <v>3255</v>
      </c>
      <c r="HG57" s="189">
        <v>2</v>
      </c>
      <c r="HH57" s="189" t="s">
        <v>2962</v>
      </c>
      <c r="HI57" s="189" t="s">
        <v>30</v>
      </c>
      <c r="HJ57" s="189">
        <v>2</v>
      </c>
      <c r="HK57" s="189" t="s">
        <v>14</v>
      </c>
      <c r="HL57" s="189" t="s">
        <v>14</v>
      </c>
      <c r="HM57" s="190">
        <v>44862</v>
      </c>
      <c r="HN57" s="188" t="s">
        <v>3261</v>
      </c>
      <c r="HO57" s="182">
        <v>2</v>
      </c>
      <c r="HP57" s="182" t="s">
        <v>2962</v>
      </c>
      <c r="HQ57" s="182" t="s">
        <v>30</v>
      </c>
      <c r="HR57" s="182">
        <v>2</v>
      </c>
      <c r="HS57" s="182" t="s">
        <v>14</v>
      </c>
      <c r="HT57" s="182" t="s">
        <v>14</v>
      </c>
      <c r="HU57" s="179">
        <v>44862</v>
      </c>
      <c r="HV57" s="189" t="s">
        <v>3258</v>
      </c>
      <c r="HW57" s="189">
        <v>3</v>
      </c>
      <c r="HX57" s="189" t="s">
        <v>2962</v>
      </c>
      <c r="HY57" s="189" t="s">
        <v>30</v>
      </c>
      <c r="HZ57" s="189">
        <v>2</v>
      </c>
      <c r="IA57" s="189" t="s">
        <v>14</v>
      </c>
      <c r="IB57" s="189" t="s">
        <v>14</v>
      </c>
      <c r="IC57" s="190">
        <v>44862</v>
      </c>
      <c r="ID57" s="188" t="s">
        <v>3260</v>
      </c>
      <c r="IE57" s="182">
        <v>1</v>
      </c>
      <c r="IF57" s="182" t="s">
        <v>2962</v>
      </c>
      <c r="IG57" s="182" t="s">
        <v>30</v>
      </c>
      <c r="IH57" s="182">
        <v>2</v>
      </c>
      <c r="II57" s="182" t="s">
        <v>14</v>
      </c>
      <c r="IJ57" s="182" t="s">
        <v>14</v>
      </c>
      <c r="IK57" s="179">
        <v>44862</v>
      </c>
      <c r="IL57" s="189" t="s">
        <v>3259</v>
      </c>
      <c r="IM57" s="189">
        <v>0</v>
      </c>
      <c r="IN57" s="189" t="s">
        <v>2962</v>
      </c>
      <c r="IO57" s="189" t="s">
        <v>30</v>
      </c>
      <c r="IP57" s="189">
        <v>2</v>
      </c>
      <c r="IQ57" s="189" t="s">
        <v>14</v>
      </c>
      <c r="IR57" s="189" t="s">
        <v>14</v>
      </c>
      <c r="IS57" s="190">
        <v>44862</v>
      </c>
    </row>
    <row r="58" spans="1:253" s="284" customFormat="1" ht="12.95" customHeight="1" x14ac:dyDescent="0.2">
      <c r="A58" s="284" t="s">
        <v>405</v>
      </c>
      <c r="B58" s="284" t="s">
        <v>8973</v>
      </c>
      <c r="C58" s="284" t="s">
        <v>406</v>
      </c>
      <c r="D58" s="284" t="s">
        <v>407</v>
      </c>
      <c r="E58" s="284" t="s">
        <v>8502</v>
      </c>
      <c r="F58" s="284" t="s">
        <v>1909</v>
      </c>
      <c r="G58" s="177">
        <v>56168000</v>
      </c>
      <c r="H58" s="178" t="s">
        <v>1906</v>
      </c>
      <c r="I58" s="178" t="s">
        <v>30</v>
      </c>
      <c r="J58" s="178">
        <v>2</v>
      </c>
      <c r="K58" s="178" t="s">
        <v>1908</v>
      </c>
      <c r="L58" s="178" t="s">
        <v>1907</v>
      </c>
      <c r="M58" s="179">
        <v>44736</v>
      </c>
      <c r="N58" s="188" t="s">
        <v>1913</v>
      </c>
      <c r="O58" s="180">
        <v>38244</v>
      </c>
      <c r="P58" s="180" t="s">
        <v>1910</v>
      </c>
      <c r="Q58" s="180" t="s">
        <v>30</v>
      </c>
      <c r="R58" s="180">
        <v>2</v>
      </c>
      <c r="S58" s="180" t="s">
        <v>1912</v>
      </c>
      <c r="T58" s="180" t="s">
        <v>1911</v>
      </c>
      <c r="U58" s="181">
        <v>44736</v>
      </c>
      <c r="V58" s="188" t="s">
        <v>2699</v>
      </c>
      <c r="W58" s="178">
        <v>1114000</v>
      </c>
      <c r="X58" s="178" t="s">
        <v>2696</v>
      </c>
      <c r="Y58" s="178" t="s">
        <v>2172</v>
      </c>
      <c r="Z58" s="178">
        <v>2</v>
      </c>
      <c r="AA58" s="178" t="s">
        <v>2698</v>
      </c>
      <c r="AB58" s="178" t="s">
        <v>2697</v>
      </c>
      <c r="AC58" s="179">
        <v>44809</v>
      </c>
      <c r="AD58" s="188" t="s">
        <v>4528</v>
      </c>
      <c r="AE58" s="186">
        <v>568000</v>
      </c>
      <c r="AF58" s="186" t="s">
        <v>4525</v>
      </c>
      <c r="AG58" s="186" t="s">
        <v>30</v>
      </c>
      <c r="AH58" s="186">
        <v>2</v>
      </c>
      <c r="AI58" s="186" t="s">
        <v>4527</v>
      </c>
      <c r="AJ58" s="186" t="s">
        <v>4526</v>
      </c>
      <c r="AK58" s="187">
        <v>44889</v>
      </c>
      <c r="AL58" s="188" t="s">
        <v>4529</v>
      </c>
      <c r="AM58" s="178">
        <v>568000</v>
      </c>
      <c r="AN58" s="178" t="s">
        <v>4525</v>
      </c>
      <c r="AO58" s="178" t="s">
        <v>30</v>
      </c>
      <c r="AP58" s="178">
        <v>2</v>
      </c>
      <c r="AQ58" s="178" t="s">
        <v>4527</v>
      </c>
      <c r="AR58" s="178" t="s">
        <v>4526</v>
      </c>
      <c r="AS58" s="179">
        <v>44889</v>
      </c>
      <c r="AT58" s="189" t="s">
        <v>1915</v>
      </c>
      <c r="AU58" s="186" t="s">
        <v>14</v>
      </c>
      <c r="AV58" s="186" t="s">
        <v>838</v>
      </c>
      <c r="AW58" s="186" t="s">
        <v>14</v>
      </c>
      <c r="AX58" s="186" t="s">
        <v>14</v>
      </c>
      <c r="AY58" s="186">
        <v>0</v>
      </c>
      <c r="AZ58" s="186" t="s">
        <v>1914</v>
      </c>
      <c r="BA58" s="187">
        <v>44736</v>
      </c>
      <c r="BB58" s="188" t="s">
        <v>2524</v>
      </c>
      <c r="BC58" s="178" t="s">
        <v>14</v>
      </c>
      <c r="BD58" s="178" t="s">
        <v>14</v>
      </c>
      <c r="BE58" s="178" t="s">
        <v>14</v>
      </c>
      <c r="BF58" s="178" t="s">
        <v>14</v>
      </c>
      <c r="BG58" s="178" t="s">
        <v>2523</v>
      </c>
      <c r="BH58" s="178" t="s">
        <v>14</v>
      </c>
      <c r="BI58" s="179">
        <v>44803</v>
      </c>
      <c r="BJ58" s="189" t="s">
        <v>1916</v>
      </c>
      <c r="BK58" s="189" t="s">
        <v>14</v>
      </c>
      <c r="BL58" s="189" t="s">
        <v>838</v>
      </c>
      <c r="BM58" s="189" t="s">
        <v>14</v>
      </c>
      <c r="BN58" s="189" t="s">
        <v>14</v>
      </c>
      <c r="BO58" s="189">
        <v>0</v>
      </c>
      <c r="BP58" s="186" t="s">
        <v>1914</v>
      </c>
      <c r="BQ58" s="190">
        <v>44736</v>
      </c>
      <c r="BR58" s="188" t="s">
        <v>1497</v>
      </c>
      <c r="BS58" s="182">
        <v>0</v>
      </c>
      <c r="BT58" s="182" t="s">
        <v>14</v>
      </c>
      <c r="BU58" s="182" t="s">
        <v>14</v>
      </c>
      <c r="BV58" s="182" t="s">
        <v>14</v>
      </c>
      <c r="BW58" s="182" t="s">
        <v>1491</v>
      </c>
      <c r="BX58" s="182" t="s">
        <v>14</v>
      </c>
      <c r="BY58" s="179">
        <v>44456</v>
      </c>
      <c r="BZ58" s="189" t="s">
        <v>1498</v>
      </c>
      <c r="CA58" s="189">
        <v>0</v>
      </c>
      <c r="CB58" s="189" t="s">
        <v>14</v>
      </c>
      <c r="CC58" s="189" t="s">
        <v>14</v>
      </c>
      <c r="CD58" s="189" t="s">
        <v>14</v>
      </c>
      <c r="CE58" s="189" t="s">
        <v>1491</v>
      </c>
      <c r="CF58" s="189" t="s">
        <v>14</v>
      </c>
      <c r="CG58" s="190">
        <v>44456</v>
      </c>
      <c r="CH58" s="188" t="s">
        <v>9597</v>
      </c>
      <c r="CI58" s="189" t="e">
        <v>#N/A</v>
      </c>
      <c r="CJ58" s="189" t="e">
        <v>#N/A</v>
      </c>
      <c r="CK58" s="189" t="e">
        <v>#N/A</v>
      </c>
      <c r="CL58" s="189" t="e">
        <v>#N/A</v>
      </c>
      <c r="CM58" s="189" t="e">
        <v>#N/A</v>
      </c>
      <c r="CN58" s="189" t="e">
        <v>#N/A</v>
      </c>
      <c r="CO58" s="191" t="e">
        <v>#N/A</v>
      </c>
      <c r="CP58" s="189" t="s">
        <v>1499</v>
      </c>
      <c r="CQ58" s="182">
        <v>0</v>
      </c>
      <c r="CR58" s="182" t="s">
        <v>14</v>
      </c>
      <c r="CS58" s="182" t="s">
        <v>14</v>
      </c>
      <c r="CT58" s="182" t="s">
        <v>14</v>
      </c>
      <c r="CU58" s="182" t="s">
        <v>1491</v>
      </c>
      <c r="CV58" s="182" t="s">
        <v>14</v>
      </c>
      <c r="CW58" s="179">
        <v>44456</v>
      </c>
      <c r="CX58" s="189" t="s">
        <v>2701</v>
      </c>
      <c r="CY58" s="186">
        <v>555000</v>
      </c>
      <c r="CZ58" s="186" t="s">
        <v>2370</v>
      </c>
      <c r="DA58" s="186" t="s">
        <v>2172</v>
      </c>
      <c r="DB58" s="186">
        <v>2</v>
      </c>
      <c r="DC58" s="186" t="s">
        <v>2704</v>
      </c>
      <c r="DD58" s="186" t="s">
        <v>2700</v>
      </c>
      <c r="DE58" s="192">
        <v>44809</v>
      </c>
      <c r="DF58" s="188" t="s">
        <v>2705</v>
      </c>
      <c r="DG58" s="178">
        <v>559000</v>
      </c>
      <c r="DH58" s="182" t="s">
        <v>2702</v>
      </c>
      <c r="DI58" s="182" t="s">
        <v>2172</v>
      </c>
      <c r="DJ58" s="182">
        <v>2</v>
      </c>
      <c r="DK58" s="182" t="s">
        <v>2704</v>
      </c>
      <c r="DL58" s="182" t="s">
        <v>2703</v>
      </c>
      <c r="DM58" s="179">
        <v>44809</v>
      </c>
      <c r="DN58" s="189" t="s">
        <v>2707</v>
      </c>
      <c r="DO58" s="186">
        <v>0</v>
      </c>
      <c r="DP58" s="189" t="s">
        <v>2702</v>
      </c>
      <c r="DQ58" s="189" t="s">
        <v>2172</v>
      </c>
      <c r="DR58" s="189">
        <v>2</v>
      </c>
      <c r="DS58" s="189" t="s">
        <v>2704</v>
      </c>
      <c r="DT58" s="189" t="s">
        <v>2706</v>
      </c>
      <c r="DU58" s="190">
        <v>44809</v>
      </c>
      <c r="DV58" s="188" t="s">
        <v>2708</v>
      </c>
      <c r="DW58" s="178">
        <v>555000</v>
      </c>
      <c r="DX58" s="182" t="s">
        <v>2370</v>
      </c>
      <c r="DY58" s="182" t="s">
        <v>2172</v>
      </c>
      <c r="DZ58" s="182">
        <v>2</v>
      </c>
      <c r="EA58" s="182" t="s">
        <v>2704</v>
      </c>
      <c r="EB58" s="182" t="s">
        <v>2700</v>
      </c>
      <c r="EC58" s="179">
        <v>44809</v>
      </c>
      <c r="ED58" s="189" t="s">
        <v>2709</v>
      </c>
      <c r="EE58" s="186">
        <v>0</v>
      </c>
      <c r="EF58" s="189" t="s">
        <v>838</v>
      </c>
      <c r="EG58" s="189" t="s">
        <v>14</v>
      </c>
      <c r="EH58" s="189" t="s">
        <v>14</v>
      </c>
      <c r="EI58" s="189" t="s">
        <v>2704</v>
      </c>
      <c r="EJ58" s="189" t="s">
        <v>838</v>
      </c>
      <c r="EK58" s="190">
        <v>44809</v>
      </c>
      <c r="EL58" s="188" t="s">
        <v>2710</v>
      </c>
      <c r="EM58" s="178">
        <v>0</v>
      </c>
      <c r="EN58" s="182" t="s">
        <v>838</v>
      </c>
      <c r="EO58" s="182" t="s">
        <v>14</v>
      </c>
      <c r="EP58" s="182" t="s">
        <v>14</v>
      </c>
      <c r="EQ58" s="182" t="s">
        <v>2704</v>
      </c>
      <c r="ER58" s="182" t="s">
        <v>838</v>
      </c>
      <c r="ES58" s="179">
        <v>44809</v>
      </c>
      <c r="ET58" s="189" t="s">
        <v>1917</v>
      </c>
      <c r="EU58" s="189" t="s">
        <v>14</v>
      </c>
      <c r="EV58" s="189" t="s">
        <v>838</v>
      </c>
      <c r="EW58" s="189" t="s">
        <v>14</v>
      </c>
      <c r="EX58" s="189" t="s">
        <v>14</v>
      </c>
      <c r="EY58" s="189">
        <v>0</v>
      </c>
      <c r="EZ58" s="189" t="s">
        <v>1914</v>
      </c>
      <c r="FA58" s="190">
        <v>44736</v>
      </c>
      <c r="FB58" s="188" t="s">
        <v>1919</v>
      </c>
      <c r="FC58" s="182">
        <v>2</v>
      </c>
      <c r="FD58" s="182" t="s">
        <v>838</v>
      </c>
      <c r="FE58" s="182" t="s">
        <v>74</v>
      </c>
      <c r="FF58" s="182">
        <v>1</v>
      </c>
      <c r="FG58" s="182" t="s">
        <v>1918</v>
      </c>
      <c r="FH58" s="182" t="s">
        <v>838</v>
      </c>
      <c r="FI58" s="179">
        <v>44736</v>
      </c>
      <c r="FJ58" s="188" t="s">
        <v>1505</v>
      </c>
      <c r="FK58" s="189">
        <v>0</v>
      </c>
      <c r="FL58" s="189" t="s">
        <v>14</v>
      </c>
      <c r="FM58" s="189" t="s">
        <v>14</v>
      </c>
      <c r="FN58" s="189" t="s">
        <v>14</v>
      </c>
      <c r="FO58" s="189" t="s">
        <v>1491</v>
      </c>
      <c r="FP58" s="186" t="s">
        <v>14</v>
      </c>
      <c r="FQ58" s="187">
        <v>44456</v>
      </c>
      <c r="FR58" s="188" t="s">
        <v>408</v>
      </c>
      <c r="FS58" s="182" t="s">
        <v>14</v>
      </c>
      <c r="FT58" s="182">
        <v>0</v>
      </c>
      <c r="FU58" s="182" t="s">
        <v>14</v>
      </c>
      <c r="FV58" s="182" t="s">
        <v>14</v>
      </c>
      <c r="FW58" s="182" t="s">
        <v>15</v>
      </c>
      <c r="FX58" s="182">
        <v>0</v>
      </c>
      <c r="FY58" s="179">
        <v>43511</v>
      </c>
      <c r="FZ58" s="189" t="s">
        <v>3265</v>
      </c>
      <c r="GA58" s="189">
        <v>1</v>
      </c>
      <c r="GB58" s="189" t="s">
        <v>2962</v>
      </c>
      <c r="GC58" s="189" t="s">
        <v>30</v>
      </c>
      <c r="GD58" s="189">
        <v>2</v>
      </c>
      <c r="GE58" s="189" t="s">
        <v>14</v>
      </c>
      <c r="GF58" s="189" t="s">
        <v>14</v>
      </c>
      <c r="GG58" s="190">
        <v>44862</v>
      </c>
      <c r="GH58" s="188" t="s">
        <v>3271</v>
      </c>
      <c r="GI58" s="182">
        <v>1</v>
      </c>
      <c r="GJ58" s="182" t="s">
        <v>2962</v>
      </c>
      <c r="GK58" s="182" t="s">
        <v>30</v>
      </c>
      <c r="GL58" s="182">
        <v>2</v>
      </c>
      <c r="GM58" s="182" t="s">
        <v>14</v>
      </c>
      <c r="GN58" s="182" t="s">
        <v>14</v>
      </c>
      <c r="GO58" s="179">
        <v>44862</v>
      </c>
      <c r="GP58" s="189" t="s">
        <v>3266</v>
      </c>
      <c r="GQ58" s="189">
        <v>0</v>
      </c>
      <c r="GR58" s="189" t="s">
        <v>2962</v>
      </c>
      <c r="GS58" s="189" t="s">
        <v>30</v>
      </c>
      <c r="GT58" s="189">
        <v>2</v>
      </c>
      <c r="GU58" s="189" t="s">
        <v>14</v>
      </c>
      <c r="GV58" s="189" t="s">
        <v>14</v>
      </c>
      <c r="GW58" s="190">
        <v>44862</v>
      </c>
      <c r="GX58" s="188" t="s">
        <v>3272</v>
      </c>
      <c r="GY58" s="182">
        <v>0</v>
      </c>
      <c r="GZ58" s="182" t="s">
        <v>2962</v>
      </c>
      <c r="HA58" s="182" t="s">
        <v>30</v>
      </c>
      <c r="HB58" s="182">
        <v>2</v>
      </c>
      <c r="HC58" s="182" t="s">
        <v>14</v>
      </c>
      <c r="HD58" s="182" t="s">
        <v>14</v>
      </c>
      <c r="HE58" s="179">
        <v>44862</v>
      </c>
      <c r="HF58" s="189" t="s">
        <v>3264</v>
      </c>
      <c r="HG58" s="189">
        <v>2</v>
      </c>
      <c r="HH58" s="189" t="s">
        <v>2962</v>
      </c>
      <c r="HI58" s="189" t="s">
        <v>30</v>
      </c>
      <c r="HJ58" s="189">
        <v>2</v>
      </c>
      <c r="HK58" s="189" t="s">
        <v>14</v>
      </c>
      <c r="HL58" s="189" t="s">
        <v>14</v>
      </c>
      <c r="HM58" s="190">
        <v>44862</v>
      </c>
      <c r="HN58" s="188" t="s">
        <v>3270</v>
      </c>
      <c r="HO58" s="182">
        <v>1</v>
      </c>
      <c r="HP58" s="182" t="s">
        <v>2962</v>
      </c>
      <c r="HQ58" s="182" t="s">
        <v>30</v>
      </c>
      <c r="HR58" s="182">
        <v>2</v>
      </c>
      <c r="HS58" s="182" t="s">
        <v>14</v>
      </c>
      <c r="HT58" s="182" t="s">
        <v>14</v>
      </c>
      <c r="HU58" s="179">
        <v>44862</v>
      </c>
      <c r="HV58" s="189" t="s">
        <v>3267</v>
      </c>
      <c r="HW58" s="189">
        <v>1</v>
      </c>
      <c r="HX58" s="189" t="s">
        <v>2962</v>
      </c>
      <c r="HY58" s="189" t="s">
        <v>30</v>
      </c>
      <c r="HZ58" s="189">
        <v>2</v>
      </c>
      <c r="IA58" s="189" t="s">
        <v>14</v>
      </c>
      <c r="IB58" s="189" t="s">
        <v>14</v>
      </c>
      <c r="IC58" s="190">
        <v>44862</v>
      </c>
      <c r="ID58" s="188" t="s">
        <v>3269</v>
      </c>
      <c r="IE58" s="182">
        <v>1</v>
      </c>
      <c r="IF58" s="182" t="s">
        <v>2962</v>
      </c>
      <c r="IG58" s="182" t="s">
        <v>30</v>
      </c>
      <c r="IH58" s="182">
        <v>2</v>
      </c>
      <c r="II58" s="182" t="s">
        <v>14</v>
      </c>
      <c r="IJ58" s="182" t="s">
        <v>14</v>
      </c>
      <c r="IK58" s="179">
        <v>44862</v>
      </c>
      <c r="IL58" s="189" t="s">
        <v>3268</v>
      </c>
      <c r="IM58" s="189">
        <v>0</v>
      </c>
      <c r="IN58" s="189" t="s">
        <v>2962</v>
      </c>
      <c r="IO58" s="189" t="s">
        <v>30</v>
      </c>
      <c r="IP58" s="189">
        <v>2</v>
      </c>
      <c r="IQ58" s="189" t="s">
        <v>14</v>
      </c>
      <c r="IR58" s="189" t="s">
        <v>14</v>
      </c>
      <c r="IS58" s="190">
        <v>44862</v>
      </c>
    </row>
    <row r="59" spans="1:253" s="284" customFormat="1" ht="12.95" customHeight="1" x14ac:dyDescent="0.2">
      <c r="A59" s="284" t="s">
        <v>1500</v>
      </c>
      <c r="B59" s="284" t="s">
        <v>8939</v>
      </c>
      <c r="C59" s="284" t="s">
        <v>1501</v>
      </c>
      <c r="D59" s="284" t="s">
        <v>407</v>
      </c>
      <c r="E59" s="284" t="s">
        <v>8502</v>
      </c>
      <c r="F59" s="284" t="s">
        <v>5007</v>
      </c>
      <c r="G59" s="177">
        <v>54432000</v>
      </c>
      <c r="H59" s="178" t="s">
        <v>5006</v>
      </c>
      <c r="I59" s="178" t="s">
        <v>2172</v>
      </c>
      <c r="J59" s="178">
        <v>2</v>
      </c>
      <c r="K59" s="178" t="s">
        <v>1908</v>
      </c>
      <c r="L59" s="178" t="s">
        <v>1907</v>
      </c>
      <c r="M59" s="179">
        <v>44894</v>
      </c>
      <c r="N59" s="188" t="s">
        <v>1901</v>
      </c>
      <c r="O59" s="180">
        <v>519240</v>
      </c>
      <c r="P59" s="180" t="s">
        <v>1899</v>
      </c>
      <c r="Q59" s="180" t="s">
        <v>74</v>
      </c>
      <c r="R59" s="180">
        <v>1</v>
      </c>
      <c r="S59" s="180" t="s">
        <v>1892</v>
      </c>
      <c r="T59" s="180" t="s">
        <v>1900</v>
      </c>
      <c r="U59" s="181">
        <v>44736</v>
      </c>
      <c r="V59" s="188" t="s">
        <v>5011</v>
      </c>
      <c r="W59" s="178">
        <v>16834000</v>
      </c>
      <c r="X59" s="178" t="s">
        <v>5008</v>
      </c>
      <c r="Y59" s="178" t="s">
        <v>2172</v>
      </c>
      <c r="Z59" s="178">
        <v>2</v>
      </c>
      <c r="AA59" s="178" t="s">
        <v>5010</v>
      </c>
      <c r="AB59" s="178" t="s">
        <v>5009</v>
      </c>
      <c r="AC59" s="179">
        <v>44894</v>
      </c>
      <c r="AD59" s="188" t="s">
        <v>5015</v>
      </c>
      <c r="AE59" s="186">
        <v>16834000</v>
      </c>
      <c r="AF59" s="186" t="s">
        <v>5012</v>
      </c>
      <c r="AG59" s="186" t="s">
        <v>2172</v>
      </c>
      <c r="AH59" s="186">
        <v>2</v>
      </c>
      <c r="AI59" s="186" t="s">
        <v>5014</v>
      </c>
      <c r="AJ59" s="186" t="s">
        <v>5013</v>
      </c>
      <c r="AK59" s="187">
        <v>44894</v>
      </c>
      <c r="AL59" s="188" t="s">
        <v>1902</v>
      </c>
      <c r="AM59" s="178" t="s">
        <v>14</v>
      </c>
      <c r="AN59" s="178" t="s">
        <v>838</v>
      </c>
      <c r="AO59" s="178" t="s">
        <v>14</v>
      </c>
      <c r="AP59" s="178" t="s">
        <v>14</v>
      </c>
      <c r="AQ59" s="178" t="s">
        <v>1894</v>
      </c>
      <c r="AR59" s="178" t="s">
        <v>838</v>
      </c>
      <c r="AS59" s="179">
        <v>44736</v>
      </c>
      <c r="AT59" s="189" t="s">
        <v>1903</v>
      </c>
      <c r="AU59" s="186" t="s">
        <v>14</v>
      </c>
      <c r="AV59" s="186" t="s">
        <v>838</v>
      </c>
      <c r="AW59" s="186" t="s">
        <v>14</v>
      </c>
      <c r="AX59" s="186" t="s">
        <v>14</v>
      </c>
      <c r="AY59" s="186" t="s">
        <v>1894</v>
      </c>
      <c r="AZ59" s="186" t="s">
        <v>838</v>
      </c>
      <c r="BA59" s="187">
        <v>44736</v>
      </c>
      <c r="BB59" s="188" t="s">
        <v>5029</v>
      </c>
      <c r="BC59" s="178">
        <v>1000189</v>
      </c>
      <c r="BD59" s="178" t="s">
        <v>5016</v>
      </c>
      <c r="BE59" s="178" t="s">
        <v>2172</v>
      </c>
      <c r="BF59" s="178">
        <v>2</v>
      </c>
      <c r="BG59" s="178" t="s">
        <v>5028</v>
      </c>
      <c r="BH59" s="178" t="s">
        <v>5017</v>
      </c>
      <c r="BI59" s="179">
        <v>44894</v>
      </c>
      <c r="BJ59" s="189" t="s">
        <v>2688</v>
      </c>
      <c r="BK59" s="189" t="s">
        <v>14</v>
      </c>
      <c r="BL59" s="189" t="s">
        <v>14</v>
      </c>
      <c r="BM59" s="189" t="s">
        <v>14</v>
      </c>
      <c r="BN59" s="189" t="s">
        <v>14</v>
      </c>
      <c r="BO59" s="189" t="s">
        <v>2687</v>
      </c>
      <c r="BP59" s="186" t="s">
        <v>14</v>
      </c>
      <c r="BQ59" s="190">
        <v>44809</v>
      </c>
      <c r="BR59" s="188" t="s">
        <v>1502</v>
      </c>
      <c r="BS59" s="182">
        <v>0</v>
      </c>
      <c r="BT59" s="182" t="s">
        <v>14</v>
      </c>
      <c r="BU59" s="182" t="s">
        <v>14</v>
      </c>
      <c r="BV59" s="182" t="s">
        <v>14</v>
      </c>
      <c r="BW59" s="182" t="s">
        <v>1491</v>
      </c>
      <c r="BX59" s="182" t="s">
        <v>14</v>
      </c>
      <c r="BY59" s="179">
        <v>44456</v>
      </c>
      <c r="BZ59" s="189" t="s">
        <v>1503</v>
      </c>
      <c r="CA59" s="189">
        <v>0</v>
      </c>
      <c r="CB59" s="189" t="s">
        <v>14</v>
      </c>
      <c r="CC59" s="189" t="s">
        <v>14</v>
      </c>
      <c r="CD59" s="189" t="s">
        <v>14</v>
      </c>
      <c r="CE59" s="189" t="s">
        <v>1491</v>
      </c>
      <c r="CF59" s="189" t="s">
        <v>14</v>
      </c>
      <c r="CG59" s="190">
        <v>44456</v>
      </c>
      <c r="CH59" s="188" t="s">
        <v>9598</v>
      </c>
      <c r="CI59" s="189" t="e">
        <v>#N/A</v>
      </c>
      <c r="CJ59" s="189" t="e">
        <v>#N/A</v>
      </c>
      <c r="CK59" s="189" t="e">
        <v>#N/A</v>
      </c>
      <c r="CL59" s="189" t="e">
        <v>#N/A</v>
      </c>
      <c r="CM59" s="189" t="e">
        <v>#N/A</v>
      </c>
      <c r="CN59" s="189" t="e">
        <v>#N/A</v>
      </c>
      <c r="CO59" s="191" t="e">
        <v>#N/A</v>
      </c>
      <c r="CP59" s="189" t="s">
        <v>1504</v>
      </c>
      <c r="CQ59" s="182">
        <v>0</v>
      </c>
      <c r="CR59" s="182" t="s">
        <v>14</v>
      </c>
      <c r="CS59" s="182" t="s">
        <v>14</v>
      </c>
      <c r="CT59" s="182" t="s">
        <v>14</v>
      </c>
      <c r="CU59" s="182" t="s">
        <v>1491</v>
      </c>
      <c r="CV59" s="182" t="s">
        <v>14</v>
      </c>
      <c r="CW59" s="179">
        <v>44456</v>
      </c>
      <c r="CX59" s="189" t="s">
        <v>5018</v>
      </c>
      <c r="CY59" s="186">
        <v>4355000</v>
      </c>
      <c r="CZ59" s="186" t="s">
        <v>5016</v>
      </c>
      <c r="DA59" s="186" t="s">
        <v>2172</v>
      </c>
      <c r="DB59" s="186">
        <v>2</v>
      </c>
      <c r="DC59" s="186" t="s">
        <v>4424</v>
      </c>
      <c r="DD59" s="186" t="s">
        <v>5017</v>
      </c>
      <c r="DE59" s="192">
        <v>44894</v>
      </c>
      <c r="DF59" s="188" t="s">
        <v>5021</v>
      </c>
      <c r="DG59" s="178">
        <v>0</v>
      </c>
      <c r="DH59" s="182" t="s">
        <v>5019</v>
      </c>
      <c r="DI59" s="182" t="s">
        <v>2172</v>
      </c>
      <c r="DJ59" s="182">
        <v>2</v>
      </c>
      <c r="DK59" s="182" t="s">
        <v>4424</v>
      </c>
      <c r="DL59" s="182" t="s">
        <v>5020</v>
      </c>
      <c r="DM59" s="179">
        <v>44894</v>
      </c>
      <c r="DN59" s="189" t="s">
        <v>5024</v>
      </c>
      <c r="DO59" s="186">
        <v>12479000</v>
      </c>
      <c r="DP59" s="189" t="s">
        <v>5022</v>
      </c>
      <c r="DQ59" s="189" t="s">
        <v>2172</v>
      </c>
      <c r="DR59" s="189">
        <v>2</v>
      </c>
      <c r="DS59" s="189" t="s">
        <v>4424</v>
      </c>
      <c r="DT59" s="189" t="s">
        <v>5023</v>
      </c>
      <c r="DU59" s="190">
        <v>44894</v>
      </c>
      <c r="DV59" s="188" t="s">
        <v>5025</v>
      </c>
      <c r="DW59" s="178">
        <v>3143000</v>
      </c>
      <c r="DX59" s="182" t="s">
        <v>5016</v>
      </c>
      <c r="DY59" s="182" t="s">
        <v>2172</v>
      </c>
      <c r="DZ59" s="182">
        <v>2</v>
      </c>
      <c r="EA59" s="182" t="s">
        <v>4424</v>
      </c>
      <c r="EB59" s="182" t="s">
        <v>5017</v>
      </c>
      <c r="EC59" s="179">
        <v>44894</v>
      </c>
      <c r="ED59" s="189" t="s">
        <v>5026</v>
      </c>
      <c r="EE59" s="186">
        <v>1212000</v>
      </c>
      <c r="EF59" s="189" t="s">
        <v>5016</v>
      </c>
      <c r="EG59" s="189" t="s">
        <v>2172</v>
      </c>
      <c r="EH59" s="189">
        <v>2</v>
      </c>
      <c r="EI59" s="189" t="s">
        <v>4424</v>
      </c>
      <c r="EJ59" s="189" t="s">
        <v>5017</v>
      </c>
      <c r="EK59" s="190">
        <v>44894</v>
      </c>
      <c r="EL59" s="188" t="s">
        <v>5027</v>
      </c>
      <c r="EM59" s="178">
        <v>0</v>
      </c>
      <c r="EN59" s="182" t="s">
        <v>5016</v>
      </c>
      <c r="EO59" s="182" t="s">
        <v>2172</v>
      </c>
      <c r="EP59" s="182">
        <v>2</v>
      </c>
      <c r="EQ59" s="182" t="s">
        <v>4424</v>
      </c>
      <c r="ER59" s="182" t="s">
        <v>5017</v>
      </c>
      <c r="ES59" s="179">
        <v>44894</v>
      </c>
      <c r="ET59" s="189" t="s">
        <v>2689</v>
      </c>
      <c r="EU59" s="189" t="s">
        <v>14</v>
      </c>
      <c r="EV59" s="189" t="s">
        <v>14</v>
      </c>
      <c r="EW59" s="189" t="s">
        <v>14</v>
      </c>
      <c r="EX59" s="189" t="s">
        <v>14</v>
      </c>
      <c r="EY59" s="189" t="s">
        <v>2687</v>
      </c>
      <c r="EZ59" s="189" t="s">
        <v>14</v>
      </c>
      <c r="FA59" s="190">
        <v>44809</v>
      </c>
      <c r="FB59" s="188" t="s">
        <v>1905</v>
      </c>
      <c r="FC59" s="182">
        <v>2</v>
      </c>
      <c r="FD59" s="182" t="s">
        <v>838</v>
      </c>
      <c r="FE59" s="182" t="s">
        <v>74</v>
      </c>
      <c r="FF59" s="182">
        <v>1</v>
      </c>
      <c r="FG59" s="182" t="s">
        <v>1904</v>
      </c>
      <c r="FH59" s="182" t="s">
        <v>838</v>
      </c>
      <c r="FI59" s="179">
        <v>44736</v>
      </c>
      <c r="FJ59" s="188" t="s">
        <v>1506</v>
      </c>
      <c r="FK59" s="189">
        <v>0</v>
      </c>
      <c r="FL59" s="189" t="s">
        <v>14</v>
      </c>
      <c r="FM59" s="189" t="s">
        <v>14</v>
      </c>
      <c r="FN59" s="189" t="s">
        <v>14</v>
      </c>
      <c r="FO59" s="189" t="s">
        <v>1491</v>
      </c>
      <c r="FP59" s="186" t="s">
        <v>14</v>
      </c>
      <c r="FQ59" s="187">
        <v>44456</v>
      </c>
      <c r="FR59" s="188" t="s">
        <v>1507</v>
      </c>
      <c r="FS59" s="182">
        <v>0</v>
      </c>
      <c r="FT59" s="182" t="s">
        <v>14</v>
      </c>
      <c r="FU59" s="182" t="s">
        <v>14</v>
      </c>
      <c r="FV59" s="182" t="s">
        <v>14</v>
      </c>
      <c r="FW59" s="182" t="s">
        <v>1491</v>
      </c>
      <c r="FX59" s="182" t="s">
        <v>14</v>
      </c>
      <c r="FY59" s="179">
        <v>44456</v>
      </c>
      <c r="FZ59" s="189" t="s">
        <v>3274</v>
      </c>
      <c r="GA59" s="189">
        <v>1</v>
      </c>
      <c r="GB59" s="189" t="s">
        <v>2962</v>
      </c>
      <c r="GC59" s="189" t="s">
        <v>30</v>
      </c>
      <c r="GD59" s="189">
        <v>2</v>
      </c>
      <c r="GE59" s="189" t="s">
        <v>14</v>
      </c>
      <c r="GF59" s="189" t="s">
        <v>14</v>
      </c>
      <c r="GG59" s="190">
        <v>44862</v>
      </c>
      <c r="GH59" s="188" t="s">
        <v>3280</v>
      </c>
      <c r="GI59" s="182">
        <v>1</v>
      </c>
      <c r="GJ59" s="182" t="s">
        <v>2962</v>
      </c>
      <c r="GK59" s="182" t="s">
        <v>30</v>
      </c>
      <c r="GL59" s="182">
        <v>2</v>
      </c>
      <c r="GM59" s="182" t="s">
        <v>14</v>
      </c>
      <c r="GN59" s="182" t="s">
        <v>14</v>
      </c>
      <c r="GO59" s="179">
        <v>44862</v>
      </c>
      <c r="GP59" s="189" t="s">
        <v>3275</v>
      </c>
      <c r="GQ59" s="189">
        <v>0</v>
      </c>
      <c r="GR59" s="189" t="s">
        <v>2962</v>
      </c>
      <c r="GS59" s="189" t="s">
        <v>30</v>
      </c>
      <c r="GT59" s="189">
        <v>2</v>
      </c>
      <c r="GU59" s="189" t="s">
        <v>14</v>
      </c>
      <c r="GV59" s="189" t="s">
        <v>14</v>
      </c>
      <c r="GW59" s="190">
        <v>44862</v>
      </c>
      <c r="GX59" s="188" t="s">
        <v>3281</v>
      </c>
      <c r="GY59" s="182">
        <v>0</v>
      </c>
      <c r="GZ59" s="182" t="s">
        <v>2962</v>
      </c>
      <c r="HA59" s="182" t="s">
        <v>30</v>
      </c>
      <c r="HB59" s="182">
        <v>2</v>
      </c>
      <c r="HC59" s="182" t="s">
        <v>14</v>
      </c>
      <c r="HD59" s="182" t="s">
        <v>14</v>
      </c>
      <c r="HE59" s="179">
        <v>44862</v>
      </c>
      <c r="HF59" s="189" t="s">
        <v>3273</v>
      </c>
      <c r="HG59" s="189">
        <v>0</v>
      </c>
      <c r="HH59" s="189" t="s">
        <v>2962</v>
      </c>
      <c r="HI59" s="189" t="s">
        <v>30</v>
      </c>
      <c r="HJ59" s="189">
        <v>2</v>
      </c>
      <c r="HK59" s="189" t="s">
        <v>14</v>
      </c>
      <c r="HL59" s="189" t="s">
        <v>14</v>
      </c>
      <c r="HM59" s="190">
        <v>44862</v>
      </c>
      <c r="HN59" s="188" t="s">
        <v>3279</v>
      </c>
      <c r="HO59" s="182">
        <v>2</v>
      </c>
      <c r="HP59" s="182" t="s">
        <v>2962</v>
      </c>
      <c r="HQ59" s="182" t="s">
        <v>30</v>
      </c>
      <c r="HR59" s="182">
        <v>2</v>
      </c>
      <c r="HS59" s="182" t="s">
        <v>14</v>
      </c>
      <c r="HT59" s="182" t="s">
        <v>14</v>
      </c>
      <c r="HU59" s="179">
        <v>44862</v>
      </c>
      <c r="HV59" s="189" t="s">
        <v>3276</v>
      </c>
      <c r="HW59" s="189">
        <v>3</v>
      </c>
      <c r="HX59" s="189" t="s">
        <v>2962</v>
      </c>
      <c r="HY59" s="189" t="s">
        <v>30</v>
      </c>
      <c r="HZ59" s="189">
        <v>2</v>
      </c>
      <c r="IA59" s="189" t="s">
        <v>14</v>
      </c>
      <c r="IB59" s="189" t="s">
        <v>14</v>
      </c>
      <c r="IC59" s="190">
        <v>44862</v>
      </c>
      <c r="ID59" s="188" t="s">
        <v>3278</v>
      </c>
      <c r="IE59" s="182">
        <v>1</v>
      </c>
      <c r="IF59" s="182" t="s">
        <v>2962</v>
      </c>
      <c r="IG59" s="182" t="s">
        <v>30</v>
      </c>
      <c r="IH59" s="182">
        <v>2</v>
      </c>
      <c r="II59" s="182" t="s">
        <v>14</v>
      </c>
      <c r="IJ59" s="182" t="s">
        <v>14</v>
      </c>
      <c r="IK59" s="179">
        <v>44862</v>
      </c>
      <c r="IL59" s="189" t="s">
        <v>3277</v>
      </c>
      <c r="IM59" s="189">
        <v>0</v>
      </c>
      <c r="IN59" s="189" t="s">
        <v>2962</v>
      </c>
      <c r="IO59" s="189" t="s">
        <v>30</v>
      </c>
      <c r="IP59" s="189">
        <v>2</v>
      </c>
      <c r="IQ59" s="189" t="s">
        <v>14</v>
      </c>
      <c r="IR59" s="189" t="s">
        <v>14</v>
      </c>
      <c r="IS59" s="190">
        <v>44862</v>
      </c>
    </row>
    <row r="60" spans="1:253" s="284" customFormat="1" ht="12.95" customHeight="1" x14ac:dyDescent="0.2">
      <c r="A60" s="284" t="s">
        <v>1098</v>
      </c>
      <c r="B60" s="284" t="s">
        <v>8973</v>
      </c>
      <c r="C60" s="284" t="s">
        <v>1099</v>
      </c>
      <c r="D60" s="284" t="s">
        <v>1078</v>
      </c>
      <c r="E60" s="284" t="s">
        <v>8517</v>
      </c>
      <c r="F60" s="284" t="s">
        <v>4850</v>
      </c>
      <c r="G60" s="177">
        <v>6769000</v>
      </c>
      <c r="H60" s="178" t="s">
        <v>4840</v>
      </c>
      <c r="I60" s="178" t="s">
        <v>2172</v>
      </c>
      <c r="J60" s="178">
        <v>2</v>
      </c>
      <c r="K60" s="178" t="s">
        <v>4842</v>
      </c>
      <c r="L60" s="178" t="s">
        <v>4841</v>
      </c>
      <c r="M60" s="179">
        <v>44894</v>
      </c>
      <c r="N60" s="188" t="s">
        <v>4852</v>
      </c>
      <c r="O60" s="180">
        <v>10450</v>
      </c>
      <c r="P60" s="180" t="s">
        <v>4844</v>
      </c>
      <c r="Q60" s="180" t="s">
        <v>74</v>
      </c>
      <c r="R60" s="180">
        <v>1</v>
      </c>
      <c r="S60" s="180" t="s">
        <v>4851</v>
      </c>
      <c r="T60" s="180" t="s">
        <v>4845</v>
      </c>
      <c r="U60" s="181">
        <v>44894</v>
      </c>
      <c r="V60" s="188" t="s">
        <v>4854</v>
      </c>
      <c r="W60" s="178">
        <v>6769000</v>
      </c>
      <c r="X60" s="178" t="s">
        <v>4840</v>
      </c>
      <c r="Y60" s="178" t="s">
        <v>2172</v>
      </c>
      <c r="Z60" s="178">
        <v>2</v>
      </c>
      <c r="AA60" s="178" t="s">
        <v>4853</v>
      </c>
      <c r="AB60" s="178" t="s">
        <v>4841</v>
      </c>
      <c r="AC60" s="179">
        <v>44894</v>
      </c>
      <c r="AD60" s="188" t="s">
        <v>6287</v>
      </c>
      <c r="AE60" s="186">
        <v>6246000</v>
      </c>
      <c r="AF60" s="186" t="s">
        <v>6284</v>
      </c>
      <c r="AG60" s="186" t="s">
        <v>19</v>
      </c>
      <c r="AH60" s="186">
        <v>3</v>
      </c>
      <c r="AI60" s="186" t="s">
        <v>6286</v>
      </c>
      <c r="AJ60" s="186" t="s">
        <v>6285</v>
      </c>
      <c r="AK60" s="187">
        <v>44946</v>
      </c>
      <c r="AL60" s="188" t="s">
        <v>6291</v>
      </c>
      <c r="AM60" s="178">
        <v>1531000</v>
      </c>
      <c r="AN60" s="178" t="s">
        <v>6288</v>
      </c>
      <c r="AO60" s="178" t="s">
        <v>19</v>
      </c>
      <c r="AP60" s="178">
        <v>3</v>
      </c>
      <c r="AQ60" s="178" t="s">
        <v>6290</v>
      </c>
      <c r="AR60" s="178" t="s">
        <v>6289</v>
      </c>
      <c r="AS60" s="179">
        <v>44946</v>
      </c>
      <c r="AT60" s="189" t="s">
        <v>1114</v>
      </c>
      <c r="AU60" s="186" t="s">
        <v>14</v>
      </c>
      <c r="AV60" s="186" t="s">
        <v>14</v>
      </c>
      <c r="AW60" s="186" t="s">
        <v>14</v>
      </c>
      <c r="AX60" s="186" t="s">
        <v>14</v>
      </c>
      <c r="AY60" s="186" t="s">
        <v>15</v>
      </c>
      <c r="AZ60" s="186" t="s">
        <v>14</v>
      </c>
      <c r="BA60" s="187">
        <v>43987</v>
      </c>
      <c r="BB60" s="188" t="s">
        <v>1113</v>
      </c>
      <c r="BC60" s="178">
        <v>0</v>
      </c>
      <c r="BD60" s="178" t="s">
        <v>1100</v>
      </c>
      <c r="BE60" s="178" t="s">
        <v>19</v>
      </c>
      <c r="BF60" s="178">
        <v>3</v>
      </c>
      <c r="BG60" s="178" t="s">
        <v>1112</v>
      </c>
      <c r="BH60" s="178" t="s">
        <v>465</v>
      </c>
      <c r="BI60" s="179">
        <v>43987</v>
      </c>
      <c r="BJ60" s="189" t="s">
        <v>1691</v>
      </c>
      <c r="BK60" s="189" t="s">
        <v>14</v>
      </c>
      <c r="BL60" s="189" t="s">
        <v>838</v>
      </c>
      <c r="BM60" s="189" t="s">
        <v>14</v>
      </c>
      <c r="BN60" s="189" t="s">
        <v>14</v>
      </c>
      <c r="BO60" s="189" t="s">
        <v>838</v>
      </c>
      <c r="BP60" s="186" t="s">
        <v>838</v>
      </c>
      <c r="BQ60" s="190">
        <v>44664</v>
      </c>
      <c r="BR60" s="188" t="s">
        <v>1102</v>
      </c>
      <c r="BS60" s="182" t="s">
        <v>14</v>
      </c>
      <c r="BT60" s="182" t="s">
        <v>1100</v>
      </c>
      <c r="BU60" s="182" t="s">
        <v>14</v>
      </c>
      <c r="BV60" s="182" t="s">
        <v>14</v>
      </c>
      <c r="BW60" s="182" t="s">
        <v>1101</v>
      </c>
      <c r="BX60" s="182" t="s">
        <v>465</v>
      </c>
      <c r="BY60" s="179">
        <v>43987</v>
      </c>
      <c r="BZ60" s="189" t="s">
        <v>1103</v>
      </c>
      <c r="CA60" s="189" t="s">
        <v>14</v>
      </c>
      <c r="CB60" s="189" t="s">
        <v>1100</v>
      </c>
      <c r="CC60" s="189" t="s">
        <v>14</v>
      </c>
      <c r="CD60" s="189" t="s">
        <v>14</v>
      </c>
      <c r="CE60" s="189" t="s">
        <v>1101</v>
      </c>
      <c r="CF60" s="189" t="s">
        <v>465</v>
      </c>
      <c r="CG60" s="190">
        <v>43987</v>
      </c>
      <c r="CH60" s="188" t="s">
        <v>9599</v>
      </c>
      <c r="CI60" s="189" t="e">
        <v>#N/A</v>
      </c>
      <c r="CJ60" s="189" t="e">
        <v>#N/A</v>
      </c>
      <c r="CK60" s="189" t="e">
        <v>#N/A</v>
      </c>
      <c r="CL60" s="189" t="e">
        <v>#N/A</v>
      </c>
      <c r="CM60" s="189" t="e">
        <v>#N/A</v>
      </c>
      <c r="CN60" s="189" t="e">
        <v>#N/A</v>
      </c>
      <c r="CO60" s="191" t="e">
        <v>#N/A</v>
      </c>
      <c r="CP60" s="189" t="s">
        <v>1111</v>
      </c>
      <c r="CQ60" s="182" t="s">
        <v>14</v>
      </c>
      <c r="CR60" s="182" t="s">
        <v>1108</v>
      </c>
      <c r="CS60" s="182" t="s">
        <v>14</v>
      </c>
      <c r="CT60" s="182" t="s">
        <v>14</v>
      </c>
      <c r="CU60" s="182" t="s">
        <v>1110</v>
      </c>
      <c r="CV60" s="182" t="s">
        <v>1109</v>
      </c>
      <c r="CW60" s="179">
        <v>43987</v>
      </c>
      <c r="CX60" s="189" t="s">
        <v>6297</v>
      </c>
      <c r="CY60" s="186">
        <v>1531000</v>
      </c>
      <c r="CZ60" s="186" t="s">
        <v>6295</v>
      </c>
      <c r="DA60" s="186" t="s">
        <v>19</v>
      </c>
      <c r="DB60" s="186">
        <v>3</v>
      </c>
      <c r="DC60" s="186" t="s">
        <v>6298</v>
      </c>
      <c r="DD60" s="186" t="s">
        <v>6296</v>
      </c>
      <c r="DE60" s="192">
        <v>44946</v>
      </c>
      <c r="DF60" s="188" t="s">
        <v>6299</v>
      </c>
      <c r="DG60" s="178">
        <v>523000</v>
      </c>
      <c r="DH60" s="182" t="s">
        <v>6295</v>
      </c>
      <c r="DI60" s="182" t="s">
        <v>19</v>
      </c>
      <c r="DJ60" s="182">
        <v>3</v>
      </c>
      <c r="DK60" s="182" t="s">
        <v>6298</v>
      </c>
      <c r="DL60" s="182" t="s">
        <v>6296</v>
      </c>
      <c r="DM60" s="179">
        <v>44946</v>
      </c>
      <c r="DN60" s="189" t="s">
        <v>6300</v>
      </c>
      <c r="DO60" s="186">
        <v>4715000</v>
      </c>
      <c r="DP60" s="189" t="s">
        <v>6295</v>
      </c>
      <c r="DQ60" s="189" t="s">
        <v>19</v>
      </c>
      <c r="DR60" s="189">
        <v>3</v>
      </c>
      <c r="DS60" s="189" t="s">
        <v>6298</v>
      </c>
      <c r="DT60" s="189" t="s">
        <v>6296</v>
      </c>
      <c r="DU60" s="190">
        <v>44946</v>
      </c>
      <c r="DV60" s="188" t="s">
        <v>6301</v>
      </c>
      <c r="DW60" s="178">
        <v>781000</v>
      </c>
      <c r="DX60" s="182" t="s">
        <v>6295</v>
      </c>
      <c r="DY60" s="182" t="s">
        <v>19</v>
      </c>
      <c r="DZ60" s="182">
        <v>3</v>
      </c>
      <c r="EA60" s="182" t="s">
        <v>6298</v>
      </c>
      <c r="EB60" s="182" t="s">
        <v>6296</v>
      </c>
      <c r="EC60" s="179">
        <v>44946</v>
      </c>
      <c r="ED60" s="189" t="s">
        <v>6302</v>
      </c>
      <c r="EE60" s="186">
        <v>704000</v>
      </c>
      <c r="EF60" s="189" t="s">
        <v>6295</v>
      </c>
      <c r="EG60" s="189" t="s">
        <v>19</v>
      </c>
      <c r="EH60" s="189">
        <v>3</v>
      </c>
      <c r="EI60" s="189" t="s">
        <v>6298</v>
      </c>
      <c r="EJ60" s="189" t="s">
        <v>6296</v>
      </c>
      <c r="EK60" s="190">
        <v>44946</v>
      </c>
      <c r="EL60" s="188" t="s">
        <v>6303</v>
      </c>
      <c r="EM60" s="178">
        <v>46000</v>
      </c>
      <c r="EN60" s="182" t="s">
        <v>6295</v>
      </c>
      <c r="EO60" s="182" t="s">
        <v>19</v>
      </c>
      <c r="EP60" s="182">
        <v>3</v>
      </c>
      <c r="EQ60" s="182" t="s">
        <v>6298</v>
      </c>
      <c r="ER60" s="182" t="s">
        <v>6296</v>
      </c>
      <c r="ES60" s="179">
        <v>44946</v>
      </c>
      <c r="ET60" s="189" t="s">
        <v>6294</v>
      </c>
      <c r="EU60" s="189">
        <v>9</v>
      </c>
      <c r="EV60" s="189" t="s">
        <v>6292</v>
      </c>
      <c r="EW60" s="189" t="s">
        <v>19</v>
      </c>
      <c r="EX60" s="189">
        <v>3</v>
      </c>
      <c r="EY60" s="189" t="s">
        <v>6293</v>
      </c>
      <c r="EZ60" s="189" t="s">
        <v>465</v>
      </c>
      <c r="FA60" s="190">
        <v>44946</v>
      </c>
      <c r="FB60" s="188" t="s">
        <v>1107</v>
      </c>
      <c r="FC60" s="182">
        <v>2</v>
      </c>
      <c r="FD60" s="182" t="s">
        <v>1104</v>
      </c>
      <c r="FE60" s="182" t="s">
        <v>74</v>
      </c>
      <c r="FF60" s="182">
        <v>1</v>
      </c>
      <c r="FG60" s="182" t="s">
        <v>1106</v>
      </c>
      <c r="FH60" s="182" t="s">
        <v>1105</v>
      </c>
      <c r="FI60" s="179">
        <v>43987</v>
      </c>
      <c r="FJ60" s="188" t="s">
        <v>1115</v>
      </c>
      <c r="FK60" s="189" t="s">
        <v>14</v>
      </c>
      <c r="FL60" s="189" t="s">
        <v>14</v>
      </c>
      <c r="FM60" s="189" t="s">
        <v>14</v>
      </c>
      <c r="FN60" s="189" t="s">
        <v>14</v>
      </c>
      <c r="FO60" s="189" t="s">
        <v>1087</v>
      </c>
      <c r="FP60" s="186" t="s">
        <v>14</v>
      </c>
      <c r="FQ60" s="187">
        <v>43987</v>
      </c>
      <c r="FR60" s="188" t="s">
        <v>1116</v>
      </c>
      <c r="FS60" s="182" t="s">
        <v>14</v>
      </c>
      <c r="FT60" s="182" t="s">
        <v>14</v>
      </c>
      <c r="FU60" s="182" t="s">
        <v>14</v>
      </c>
      <c r="FV60" s="182" t="s">
        <v>14</v>
      </c>
      <c r="FW60" s="182" t="s">
        <v>1087</v>
      </c>
      <c r="FX60" s="182" t="s">
        <v>14</v>
      </c>
      <c r="FY60" s="179">
        <v>43987</v>
      </c>
      <c r="FZ60" s="189" t="s">
        <v>4058</v>
      </c>
      <c r="GA60" s="189">
        <v>0</v>
      </c>
      <c r="GB60" s="189" t="s">
        <v>2962</v>
      </c>
      <c r="GC60" s="189" t="s">
        <v>30</v>
      </c>
      <c r="GD60" s="189">
        <v>2</v>
      </c>
      <c r="GE60" s="189" t="s">
        <v>14</v>
      </c>
      <c r="GF60" s="189" t="s">
        <v>14</v>
      </c>
      <c r="GG60" s="190">
        <v>44865</v>
      </c>
      <c r="GH60" s="188" t="s">
        <v>4064</v>
      </c>
      <c r="GI60" s="182">
        <v>0</v>
      </c>
      <c r="GJ60" s="182" t="s">
        <v>2962</v>
      </c>
      <c r="GK60" s="182" t="s">
        <v>30</v>
      </c>
      <c r="GL60" s="182">
        <v>2</v>
      </c>
      <c r="GM60" s="182" t="s">
        <v>14</v>
      </c>
      <c r="GN60" s="182" t="s">
        <v>14</v>
      </c>
      <c r="GO60" s="179">
        <v>44865</v>
      </c>
      <c r="GP60" s="189" t="s">
        <v>4059</v>
      </c>
      <c r="GQ60" s="189">
        <v>0</v>
      </c>
      <c r="GR60" s="189" t="s">
        <v>2962</v>
      </c>
      <c r="GS60" s="189" t="s">
        <v>30</v>
      </c>
      <c r="GT60" s="189">
        <v>2</v>
      </c>
      <c r="GU60" s="189" t="s">
        <v>14</v>
      </c>
      <c r="GV60" s="189" t="s">
        <v>14</v>
      </c>
      <c r="GW60" s="190">
        <v>44865</v>
      </c>
      <c r="GX60" s="188" t="s">
        <v>4065</v>
      </c>
      <c r="GY60" s="182">
        <v>0</v>
      </c>
      <c r="GZ60" s="182" t="s">
        <v>2962</v>
      </c>
      <c r="HA60" s="182" t="s">
        <v>30</v>
      </c>
      <c r="HB60" s="182">
        <v>2</v>
      </c>
      <c r="HC60" s="182" t="s">
        <v>14</v>
      </c>
      <c r="HD60" s="182" t="s">
        <v>14</v>
      </c>
      <c r="HE60" s="179">
        <v>44865</v>
      </c>
      <c r="HF60" s="189" t="s">
        <v>4057</v>
      </c>
      <c r="HG60" s="189">
        <v>1</v>
      </c>
      <c r="HH60" s="189" t="s">
        <v>2962</v>
      </c>
      <c r="HI60" s="189" t="s">
        <v>30</v>
      </c>
      <c r="HJ60" s="189">
        <v>2</v>
      </c>
      <c r="HK60" s="189" t="s">
        <v>14</v>
      </c>
      <c r="HL60" s="189" t="s">
        <v>14</v>
      </c>
      <c r="HM60" s="190">
        <v>44865</v>
      </c>
      <c r="HN60" s="188" t="s">
        <v>4063</v>
      </c>
      <c r="HO60" s="182">
        <v>2</v>
      </c>
      <c r="HP60" s="182" t="s">
        <v>2962</v>
      </c>
      <c r="HQ60" s="182" t="s">
        <v>30</v>
      </c>
      <c r="HR60" s="182">
        <v>2</v>
      </c>
      <c r="HS60" s="182" t="s">
        <v>14</v>
      </c>
      <c r="HT60" s="182" t="s">
        <v>14</v>
      </c>
      <c r="HU60" s="179">
        <v>44865</v>
      </c>
      <c r="HV60" s="189" t="s">
        <v>4060</v>
      </c>
      <c r="HW60" s="189">
        <v>0</v>
      </c>
      <c r="HX60" s="189" t="s">
        <v>2962</v>
      </c>
      <c r="HY60" s="189" t="s">
        <v>30</v>
      </c>
      <c r="HZ60" s="189">
        <v>2</v>
      </c>
      <c r="IA60" s="189" t="s">
        <v>14</v>
      </c>
      <c r="IB60" s="189" t="s">
        <v>14</v>
      </c>
      <c r="IC60" s="190">
        <v>44865</v>
      </c>
      <c r="ID60" s="188" t="s">
        <v>4062</v>
      </c>
      <c r="IE60" s="182">
        <v>3</v>
      </c>
      <c r="IF60" s="182" t="s">
        <v>2962</v>
      </c>
      <c r="IG60" s="182" t="s">
        <v>30</v>
      </c>
      <c r="IH60" s="182">
        <v>2</v>
      </c>
      <c r="II60" s="182" t="s">
        <v>14</v>
      </c>
      <c r="IJ60" s="182" t="s">
        <v>14</v>
      </c>
      <c r="IK60" s="179">
        <v>44865</v>
      </c>
      <c r="IL60" s="189" t="s">
        <v>4061</v>
      </c>
      <c r="IM60" s="189">
        <v>0</v>
      </c>
      <c r="IN60" s="189" t="s">
        <v>2962</v>
      </c>
      <c r="IO60" s="189" t="s">
        <v>30</v>
      </c>
      <c r="IP60" s="189">
        <v>2</v>
      </c>
      <c r="IQ60" s="189" t="s">
        <v>14</v>
      </c>
      <c r="IR60" s="189" t="s">
        <v>14</v>
      </c>
      <c r="IS60" s="190">
        <v>44865</v>
      </c>
    </row>
    <row r="61" spans="1:253" s="284" customFormat="1" ht="12.95" customHeight="1" x14ac:dyDescent="0.2">
      <c r="A61" s="284" t="s">
        <v>1076</v>
      </c>
      <c r="B61" s="284" t="s">
        <v>9124</v>
      </c>
      <c r="C61" s="284" t="s">
        <v>1077</v>
      </c>
      <c r="D61" s="284" t="s">
        <v>1078</v>
      </c>
      <c r="E61" s="284" t="s">
        <v>8517</v>
      </c>
      <c r="F61" s="284" t="s">
        <v>4843</v>
      </c>
      <c r="G61" s="177">
        <v>6769000</v>
      </c>
      <c r="H61" s="178" t="s">
        <v>4840</v>
      </c>
      <c r="I61" s="178" t="s">
        <v>2172</v>
      </c>
      <c r="J61" s="178">
        <v>2</v>
      </c>
      <c r="K61" s="178" t="s">
        <v>4842</v>
      </c>
      <c r="L61" s="178" t="s">
        <v>4841</v>
      </c>
      <c r="M61" s="179">
        <v>44894</v>
      </c>
      <c r="N61" s="188" t="s">
        <v>4847</v>
      </c>
      <c r="O61" s="180">
        <v>10450</v>
      </c>
      <c r="P61" s="180" t="s">
        <v>4844</v>
      </c>
      <c r="Q61" s="180" t="s">
        <v>74</v>
      </c>
      <c r="R61" s="180">
        <v>1</v>
      </c>
      <c r="S61" s="180" t="s">
        <v>4846</v>
      </c>
      <c r="T61" s="180" t="s">
        <v>4845</v>
      </c>
      <c r="U61" s="181">
        <v>44894</v>
      </c>
      <c r="V61" s="188" t="s">
        <v>4849</v>
      </c>
      <c r="W61" s="178">
        <v>6769000</v>
      </c>
      <c r="X61" s="178" t="s">
        <v>4840</v>
      </c>
      <c r="Y61" s="178" t="s">
        <v>2172</v>
      </c>
      <c r="Z61" s="178">
        <v>2</v>
      </c>
      <c r="AA61" s="178" t="s">
        <v>4848</v>
      </c>
      <c r="AB61" s="178" t="s">
        <v>4841</v>
      </c>
      <c r="AC61" s="179">
        <v>44894</v>
      </c>
      <c r="AD61" s="188" t="s">
        <v>6306</v>
      </c>
      <c r="AE61" s="186">
        <v>6246000</v>
      </c>
      <c r="AF61" s="186" t="s">
        <v>6295</v>
      </c>
      <c r="AG61" s="186" t="s">
        <v>19</v>
      </c>
      <c r="AH61" s="186">
        <v>3</v>
      </c>
      <c r="AI61" s="186" t="s">
        <v>6305</v>
      </c>
      <c r="AJ61" s="186" t="s">
        <v>6304</v>
      </c>
      <c r="AK61" s="187">
        <v>44946</v>
      </c>
      <c r="AL61" s="188" t="s">
        <v>1690</v>
      </c>
      <c r="AM61" s="178" t="s">
        <v>14</v>
      </c>
      <c r="AN61" s="178" t="s">
        <v>838</v>
      </c>
      <c r="AO61" s="178" t="s">
        <v>14</v>
      </c>
      <c r="AP61" s="178" t="s">
        <v>14</v>
      </c>
      <c r="AQ61" s="178" t="s">
        <v>1689</v>
      </c>
      <c r="AR61" s="178" t="s">
        <v>838</v>
      </c>
      <c r="AS61" s="179">
        <v>44664</v>
      </c>
      <c r="AT61" s="189" t="s">
        <v>1208</v>
      </c>
      <c r="AU61" s="186" t="s">
        <v>14</v>
      </c>
      <c r="AV61" s="186" t="s">
        <v>1206</v>
      </c>
      <c r="AW61" s="186" t="s">
        <v>14</v>
      </c>
      <c r="AX61" s="186" t="s">
        <v>14</v>
      </c>
      <c r="AY61" s="186" t="s">
        <v>1207</v>
      </c>
      <c r="AZ61" s="186" t="s">
        <v>465</v>
      </c>
      <c r="BA61" s="187">
        <v>44104</v>
      </c>
      <c r="BB61" s="188" t="s">
        <v>1086</v>
      </c>
      <c r="BC61" s="178" t="s">
        <v>14</v>
      </c>
      <c r="BD61" s="178" t="s">
        <v>14</v>
      </c>
      <c r="BE61" s="178" t="s">
        <v>14</v>
      </c>
      <c r="BF61" s="178" t="s">
        <v>14</v>
      </c>
      <c r="BG61" s="178" t="s">
        <v>565</v>
      </c>
      <c r="BH61" s="178" t="s">
        <v>565</v>
      </c>
      <c r="BI61" s="179">
        <v>43950</v>
      </c>
      <c r="BJ61" s="189" t="s">
        <v>6307</v>
      </c>
      <c r="BK61" s="189">
        <v>9</v>
      </c>
      <c r="BL61" s="189" t="s">
        <v>6292</v>
      </c>
      <c r="BM61" s="189" t="s">
        <v>19</v>
      </c>
      <c r="BN61" s="189">
        <v>3</v>
      </c>
      <c r="BO61" s="189" t="s">
        <v>6293</v>
      </c>
      <c r="BP61" s="186" t="s">
        <v>465</v>
      </c>
      <c r="BQ61" s="190">
        <v>44946</v>
      </c>
      <c r="BR61" s="188" t="s">
        <v>1161</v>
      </c>
      <c r="BS61" s="182" t="s">
        <v>14</v>
      </c>
      <c r="BT61" s="182" t="s">
        <v>1158</v>
      </c>
      <c r="BU61" s="182" t="s">
        <v>14</v>
      </c>
      <c r="BV61" s="182" t="s">
        <v>14</v>
      </c>
      <c r="BW61" s="182" t="s">
        <v>1160</v>
      </c>
      <c r="BX61" s="182" t="s">
        <v>1159</v>
      </c>
      <c r="BY61" s="179">
        <v>44015</v>
      </c>
      <c r="BZ61" s="189" t="s">
        <v>1163</v>
      </c>
      <c r="CA61" s="189" t="s">
        <v>14</v>
      </c>
      <c r="CB61" s="189" t="s">
        <v>1158</v>
      </c>
      <c r="CC61" s="189" t="s">
        <v>14</v>
      </c>
      <c r="CD61" s="189" t="s">
        <v>14</v>
      </c>
      <c r="CE61" s="189" t="s">
        <v>1162</v>
      </c>
      <c r="CF61" s="189" t="s">
        <v>1159</v>
      </c>
      <c r="CG61" s="190">
        <v>44015</v>
      </c>
      <c r="CH61" s="188" t="s">
        <v>9600</v>
      </c>
      <c r="CI61" s="189" t="e">
        <v>#N/A</v>
      </c>
      <c r="CJ61" s="189" t="e">
        <v>#N/A</v>
      </c>
      <c r="CK61" s="189" t="e">
        <v>#N/A</v>
      </c>
      <c r="CL61" s="189" t="e">
        <v>#N/A</v>
      </c>
      <c r="CM61" s="189" t="e">
        <v>#N/A</v>
      </c>
      <c r="CN61" s="189" t="e">
        <v>#N/A</v>
      </c>
      <c r="CO61" s="191" t="e">
        <v>#N/A</v>
      </c>
      <c r="CP61" s="189" t="s">
        <v>1085</v>
      </c>
      <c r="CQ61" s="182" t="s">
        <v>14</v>
      </c>
      <c r="CR61" s="182" t="s">
        <v>14</v>
      </c>
      <c r="CS61" s="182" t="s">
        <v>14</v>
      </c>
      <c r="CT61" s="182" t="s">
        <v>14</v>
      </c>
      <c r="CU61" s="182" t="s">
        <v>1084</v>
      </c>
      <c r="CV61" s="182" t="s">
        <v>1083</v>
      </c>
      <c r="CW61" s="179">
        <v>43950</v>
      </c>
      <c r="CX61" s="189" t="s">
        <v>6309</v>
      </c>
      <c r="CY61" s="186">
        <v>3211000</v>
      </c>
      <c r="CZ61" s="186" t="s">
        <v>6295</v>
      </c>
      <c r="DA61" s="186" t="s">
        <v>19</v>
      </c>
      <c r="DB61" s="186">
        <v>3</v>
      </c>
      <c r="DC61" s="186" t="s">
        <v>6310</v>
      </c>
      <c r="DD61" s="186" t="s">
        <v>6304</v>
      </c>
      <c r="DE61" s="192">
        <v>44946</v>
      </c>
      <c r="DF61" s="188" t="s">
        <v>6311</v>
      </c>
      <c r="DG61" s="178">
        <v>523000</v>
      </c>
      <c r="DH61" s="182" t="s">
        <v>6295</v>
      </c>
      <c r="DI61" s="182" t="s">
        <v>19</v>
      </c>
      <c r="DJ61" s="182">
        <v>3</v>
      </c>
      <c r="DK61" s="182" t="s">
        <v>6310</v>
      </c>
      <c r="DL61" s="182" t="s">
        <v>6304</v>
      </c>
      <c r="DM61" s="179">
        <v>44946</v>
      </c>
      <c r="DN61" s="189" t="s">
        <v>6312</v>
      </c>
      <c r="DO61" s="186">
        <v>3035000</v>
      </c>
      <c r="DP61" s="189" t="s">
        <v>6295</v>
      </c>
      <c r="DQ61" s="189" t="s">
        <v>19</v>
      </c>
      <c r="DR61" s="189">
        <v>3</v>
      </c>
      <c r="DS61" s="189" t="s">
        <v>6310</v>
      </c>
      <c r="DT61" s="189" t="s">
        <v>6304</v>
      </c>
      <c r="DU61" s="190">
        <v>44946</v>
      </c>
      <c r="DV61" s="188" t="s">
        <v>6313</v>
      </c>
      <c r="DW61" s="178">
        <v>1890000</v>
      </c>
      <c r="DX61" s="182" t="s">
        <v>6295</v>
      </c>
      <c r="DY61" s="182" t="s">
        <v>19</v>
      </c>
      <c r="DZ61" s="182">
        <v>3</v>
      </c>
      <c r="EA61" s="182" t="s">
        <v>6310</v>
      </c>
      <c r="EB61" s="182" t="s">
        <v>6304</v>
      </c>
      <c r="EC61" s="179">
        <v>44946</v>
      </c>
      <c r="ED61" s="189" t="s">
        <v>6314</v>
      </c>
      <c r="EE61" s="186">
        <v>1275000</v>
      </c>
      <c r="EF61" s="189" t="s">
        <v>6295</v>
      </c>
      <c r="EG61" s="189" t="s">
        <v>19</v>
      </c>
      <c r="EH61" s="189">
        <v>3</v>
      </c>
      <c r="EI61" s="189" t="s">
        <v>6310</v>
      </c>
      <c r="EJ61" s="189" t="s">
        <v>6304</v>
      </c>
      <c r="EK61" s="190">
        <v>44946</v>
      </c>
      <c r="EL61" s="188" t="s">
        <v>6315</v>
      </c>
      <c r="EM61" s="178">
        <v>46000</v>
      </c>
      <c r="EN61" s="182" t="s">
        <v>6295</v>
      </c>
      <c r="EO61" s="182" t="s">
        <v>19</v>
      </c>
      <c r="EP61" s="182">
        <v>3</v>
      </c>
      <c r="EQ61" s="182" t="s">
        <v>6310</v>
      </c>
      <c r="ER61" s="182" t="s">
        <v>6304</v>
      </c>
      <c r="ES61" s="179">
        <v>44946</v>
      </c>
      <c r="ET61" s="189" t="s">
        <v>6308</v>
      </c>
      <c r="EU61" s="189">
        <v>9</v>
      </c>
      <c r="EV61" s="189" t="s">
        <v>6292</v>
      </c>
      <c r="EW61" s="189" t="s">
        <v>19</v>
      </c>
      <c r="EX61" s="189">
        <v>3</v>
      </c>
      <c r="EY61" s="189" t="s">
        <v>6293</v>
      </c>
      <c r="EZ61" s="189" t="s">
        <v>465</v>
      </c>
      <c r="FA61" s="190">
        <v>44946</v>
      </c>
      <c r="FB61" s="188" t="s">
        <v>1082</v>
      </c>
      <c r="FC61" s="182">
        <v>3</v>
      </c>
      <c r="FD61" s="182" t="s">
        <v>1079</v>
      </c>
      <c r="FE61" s="182" t="s">
        <v>74</v>
      </c>
      <c r="FF61" s="182">
        <v>1</v>
      </c>
      <c r="FG61" s="182" t="s">
        <v>1081</v>
      </c>
      <c r="FH61" s="182" t="s">
        <v>1080</v>
      </c>
      <c r="FI61" s="179">
        <v>43950</v>
      </c>
      <c r="FJ61" s="188" t="s">
        <v>1088</v>
      </c>
      <c r="FK61" s="189" t="s">
        <v>14</v>
      </c>
      <c r="FL61" s="189" t="s">
        <v>14</v>
      </c>
      <c r="FM61" s="189" t="s">
        <v>14</v>
      </c>
      <c r="FN61" s="189" t="s">
        <v>14</v>
      </c>
      <c r="FO61" s="189" t="s">
        <v>1087</v>
      </c>
      <c r="FP61" s="186" t="s">
        <v>565</v>
      </c>
      <c r="FQ61" s="187">
        <v>43950</v>
      </c>
      <c r="FR61" s="188" t="s">
        <v>1089</v>
      </c>
      <c r="FS61" s="182" t="s">
        <v>14</v>
      </c>
      <c r="FT61" s="182" t="s">
        <v>14</v>
      </c>
      <c r="FU61" s="182" t="s">
        <v>14</v>
      </c>
      <c r="FV61" s="182" t="s">
        <v>14</v>
      </c>
      <c r="FW61" s="182" t="s">
        <v>1087</v>
      </c>
      <c r="FX61" s="182" t="s">
        <v>565</v>
      </c>
      <c r="FY61" s="179">
        <v>43950</v>
      </c>
      <c r="FZ61" s="189" t="s">
        <v>4067</v>
      </c>
      <c r="GA61" s="189">
        <v>0</v>
      </c>
      <c r="GB61" s="189" t="s">
        <v>2962</v>
      </c>
      <c r="GC61" s="189" t="s">
        <v>30</v>
      </c>
      <c r="GD61" s="189">
        <v>2</v>
      </c>
      <c r="GE61" s="189" t="s">
        <v>14</v>
      </c>
      <c r="GF61" s="189" t="s">
        <v>14</v>
      </c>
      <c r="GG61" s="190">
        <v>44865</v>
      </c>
      <c r="GH61" s="188" t="s">
        <v>4073</v>
      </c>
      <c r="GI61" s="182">
        <v>0</v>
      </c>
      <c r="GJ61" s="182" t="s">
        <v>2962</v>
      </c>
      <c r="GK61" s="182" t="s">
        <v>30</v>
      </c>
      <c r="GL61" s="182">
        <v>2</v>
      </c>
      <c r="GM61" s="182" t="s">
        <v>14</v>
      </c>
      <c r="GN61" s="182" t="s">
        <v>14</v>
      </c>
      <c r="GO61" s="179">
        <v>44865</v>
      </c>
      <c r="GP61" s="189" t="s">
        <v>4068</v>
      </c>
      <c r="GQ61" s="189">
        <v>1</v>
      </c>
      <c r="GR61" s="189" t="s">
        <v>2962</v>
      </c>
      <c r="GS61" s="189" t="s">
        <v>30</v>
      </c>
      <c r="GT61" s="189">
        <v>2</v>
      </c>
      <c r="GU61" s="189" t="s">
        <v>14</v>
      </c>
      <c r="GV61" s="189" t="s">
        <v>14</v>
      </c>
      <c r="GW61" s="190">
        <v>44865</v>
      </c>
      <c r="GX61" s="188" t="s">
        <v>4074</v>
      </c>
      <c r="GY61" s="182">
        <v>0</v>
      </c>
      <c r="GZ61" s="182" t="s">
        <v>2962</v>
      </c>
      <c r="HA61" s="182" t="s">
        <v>30</v>
      </c>
      <c r="HB61" s="182">
        <v>2</v>
      </c>
      <c r="HC61" s="182" t="s">
        <v>14</v>
      </c>
      <c r="HD61" s="182" t="s">
        <v>14</v>
      </c>
      <c r="HE61" s="179">
        <v>44865</v>
      </c>
      <c r="HF61" s="189" t="s">
        <v>4066</v>
      </c>
      <c r="HG61" s="189">
        <v>1</v>
      </c>
      <c r="HH61" s="189" t="s">
        <v>2962</v>
      </c>
      <c r="HI61" s="189" t="s">
        <v>30</v>
      </c>
      <c r="HJ61" s="189">
        <v>2</v>
      </c>
      <c r="HK61" s="189" t="s">
        <v>14</v>
      </c>
      <c r="HL61" s="189" t="s">
        <v>14</v>
      </c>
      <c r="HM61" s="190">
        <v>44865</v>
      </c>
      <c r="HN61" s="188" t="s">
        <v>4072</v>
      </c>
      <c r="HO61" s="182">
        <v>2</v>
      </c>
      <c r="HP61" s="182" t="s">
        <v>2962</v>
      </c>
      <c r="HQ61" s="182" t="s">
        <v>30</v>
      </c>
      <c r="HR61" s="182">
        <v>2</v>
      </c>
      <c r="HS61" s="182" t="s">
        <v>14</v>
      </c>
      <c r="HT61" s="182" t="s">
        <v>14</v>
      </c>
      <c r="HU61" s="179">
        <v>44865</v>
      </c>
      <c r="HV61" s="189" t="s">
        <v>4069</v>
      </c>
      <c r="HW61" s="189">
        <v>0</v>
      </c>
      <c r="HX61" s="189" t="s">
        <v>2962</v>
      </c>
      <c r="HY61" s="189" t="s">
        <v>30</v>
      </c>
      <c r="HZ61" s="189">
        <v>2</v>
      </c>
      <c r="IA61" s="189" t="s">
        <v>14</v>
      </c>
      <c r="IB61" s="189" t="s">
        <v>14</v>
      </c>
      <c r="IC61" s="190">
        <v>44865</v>
      </c>
      <c r="ID61" s="188" t="s">
        <v>4071</v>
      </c>
      <c r="IE61" s="182">
        <v>3</v>
      </c>
      <c r="IF61" s="182" t="s">
        <v>2962</v>
      </c>
      <c r="IG61" s="182" t="s">
        <v>30</v>
      </c>
      <c r="IH61" s="182">
        <v>2</v>
      </c>
      <c r="II61" s="182" t="s">
        <v>14</v>
      </c>
      <c r="IJ61" s="182" t="s">
        <v>14</v>
      </c>
      <c r="IK61" s="179">
        <v>44865</v>
      </c>
      <c r="IL61" s="189" t="s">
        <v>4070</v>
      </c>
      <c r="IM61" s="189">
        <v>0</v>
      </c>
      <c r="IN61" s="189" t="s">
        <v>2962</v>
      </c>
      <c r="IO61" s="189" t="s">
        <v>30</v>
      </c>
      <c r="IP61" s="189">
        <v>2</v>
      </c>
      <c r="IQ61" s="189" t="s">
        <v>14</v>
      </c>
      <c r="IR61" s="189" t="s">
        <v>14</v>
      </c>
      <c r="IS61" s="190">
        <v>44865</v>
      </c>
    </row>
    <row r="62" spans="1:253" s="284" customFormat="1" ht="12.95" customHeight="1" x14ac:dyDescent="0.2">
      <c r="A62" s="284" t="s">
        <v>131</v>
      </c>
      <c r="B62" s="284" t="s">
        <v>8998</v>
      </c>
      <c r="C62" s="284" t="s">
        <v>132</v>
      </c>
      <c r="D62" s="284" t="s">
        <v>133</v>
      </c>
      <c r="E62" s="284" t="s">
        <v>8520</v>
      </c>
      <c r="F62" s="284" t="s">
        <v>7591</v>
      </c>
      <c r="G62" s="177">
        <v>6856000</v>
      </c>
      <c r="H62" s="178" t="s">
        <v>7588</v>
      </c>
      <c r="I62" s="178" t="s">
        <v>2172</v>
      </c>
      <c r="J62" s="178">
        <v>2</v>
      </c>
      <c r="K62" s="178" t="s">
        <v>7590</v>
      </c>
      <c r="L62" s="178" t="s">
        <v>7589</v>
      </c>
      <c r="M62" s="179">
        <v>44956</v>
      </c>
      <c r="N62" s="188" t="s">
        <v>7594</v>
      </c>
      <c r="O62" s="180">
        <v>1759540</v>
      </c>
      <c r="P62" s="180" t="s">
        <v>2314</v>
      </c>
      <c r="Q62" s="180" t="s">
        <v>74</v>
      </c>
      <c r="R62" s="180">
        <v>1</v>
      </c>
      <c r="S62" s="180" t="s">
        <v>7593</v>
      </c>
      <c r="T62" s="180" t="s">
        <v>7592</v>
      </c>
      <c r="U62" s="181">
        <v>44956</v>
      </c>
      <c r="V62" s="188" t="s">
        <v>7596</v>
      </c>
      <c r="W62" s="178">
        <v>6856000</v>
      </c>
      <c r="X62" s="178" t="s">
        <v>7588</v>
      </c>
      <c r="Y62" s="178" t="s">
        <v>2172</v>
      </c>
      <c r="Z62" s="178">
        <v>2</v>
      </c>
      <c r="AA62" s="178" t="s">
        <v>7595</v>
      </c>
      <c r="AB62" s="178" t="s">
        <v>7589</v>
      </c>
      <c r="AC62" s="179">
        <v>44956</v>
      </c>
      <c r="AD62" s="188" t="s">
        <v>7598</v>
      </c>
      <c r="AE62" s="186">
        <v>6856000</v>
      </c>
      <c r="AF62" s="186" t="s">
        <v>7588</v>
      </c>
      <c r="AG62" s="186" t="s">
        <v>74</v>
      </c>
      <c r="AH62" s="186">
        <v>1</v>
      </c>
      <c r="AI62" s="186" t="s">
        <v>7597</v>
      </c>
      <c r="AJ62" s="186" t="s">
        <v>7589</v>
      </c>
      <c r="AK62" s="187">
        <v>44956</v>
      </c>
      <c r="AL62" s="188" t="s">
        <v>7602</v>
      </c>
      <c r="AM62" s="178">
        <v>1559000</v>
      </c>
      <c r="AN62" s="178" t="s">
        <v>7599</v>
      </c>
      <c r="AO62" s="178" t="s">
        <v>2172</v>
      </c>
      <c r="AP62" s="178">
        <v>2</v>
      </c>
      <c r="AQ62" s="178" t="s">
        <v>7601</v>
      </c>
      <c r="AR62" s="178" t="s">
        <v>7600</v>
      </c>
      <c r="AS62" s="179">
        <v>44956</v>
      </c>
      <c r="AT62" s="189" t="s">
        <v>875</v>
      </c>
      <c r="AU62" s="186" t="s">
        <v>14</v>
      </c>
      <c r="AV62" s="186" t="s">
        <v>14</v>
      </c>
      <c r="AW62" s="186" t="s">
        <v>14</v>
      </c>
      <c r="AX62" s="186" t="s">
        <v>14</v>
      </c>
      <c r="AY62" s="186" t="s">
        <v>874</v>
      </c>
      <c r="AZ62" s="186" t="s">
        <v>14</v>
      </c>
      <c r="BA62" s="187">
        <v>43767</v>
      </c>
      <c r="BB62" s="188" t="s">
        <v>137</v>
      </c>
      <c r="BC62" s="178" t="s">
        <v>14</v>
      </c>
      <c r="BD62" s="178">
        <v>0</v>
      </c>
      <c r="BE62" s="178" t="s">
        <v>14</v>
      </c>
      <c r="BF62" s="178" t="s">
        <v>14</v>
      </c>
      <c r="BG62" s="178" t="s">
        <v>15</v>
      </c>
      <c r="BH62" s="178">
        <v>0</v>
      </c>
      <c r="BI62" s="179">
        <v>43503</v>
      </c>
      <c r="BJ62" s="189" t="s">
        <v>7605</v>
      </c>
      <c r="BK62" s="189">
        <v>688</v>
      </c>
      <c r="BL62" s="189" t="s">
        <v>7571</v>
      </c>
      <c r="BM62" s="189" t="s">
        <v>19</v>
      </c>
      <c r="BN62" s="189">
        <v>3</v>
      </c>
      <c r="BO62" s="189" t="s">
        <v>7604</v>
      </c>
      <c r="BP62" s="186" t="s">
        <v>7603</v>
      </c>
      <c r="BQ62" s="190">
        <v>44956</v>
      </c>
      <c r="BR62" s="188" t="s">
        <v>134</v>
      </c>
      <c r="BS62" s="182" t="s">
        <v>14</v>
      </c>
      <c r="BT62" s="182">
        <v>0</v>
      </c>
      <c r="BU62" s="182" t="s">
        <v>14</v>
      </c>
      <c r="BV62" s="182" t="s">
        <v>14</v>
      </c>
      <c r="BW62" s="182" t="s">
        <v>15</v>
      </c>
      <c r="BX62" s="182">
        <v>0</v>
      </c>
      <c r="BY62" s="179">
        <v>43503</v>
      </c>
      <c r="BZ62" s="189" t="s">
        <v>135</v>
      </c>
      <c r="CA62" s="189" t="s">
        <v>14</v>
      </c>
      <c r="CB62" s="189">
        <v>0</v>
      </c>
      <c r="CC62" s="189" t="s">
        <v>14</v>
      </c>
      <c r="CD62" s="189" t="s">
        <v>14</v>
      </c>
      <c r="CE62" s="189" t="s">
        <v>15</v>
      </c>
      <c r="CF62" s="189">
        <v>0</v>
      </c>
      <c r="CG62" s="190">
        <v>43503</v>
      </c>
      <c r="CH62" s="188" t="s">
        <v>9601</v>
      </c>
      <c r="CI62" s="189" t="e">
        <v>#N/A</v>
      </c>
      <c r="CJ62" s="189" t="e">
        <v>#N/A</v>
      </c>
      <c r="CK62" s="189" t="e">
        <v>#N/A</v>
      </c>
      <c r="CL62" s="189" t="e">
        <v>#N/A</v>
      </c>
      <c r="CM62" s="189" t="e">
        <v>#N/A</v>
      </c>
      <c r="CN62" s="189" t="e">
        <v>#N/A</v>
      </c>
      <c r="CO62" s="191" t="e">
        <v>#N/A</v>
      </c>
      <c r="CP62" s="189" t="s">
        <v>136</v>
      </c>
      <c r="CQ62" s="182" t="s">
        <v>14</v>
      </c>
      <c r="CR62" s="182">
        <v>0</v>
      </c>
      <c r="CS62" s="182" t="s">
        <v>14</v>
      </c>
      <c r="CT62" s="182" t="s">
        <v>14</v>
      </c>
      <c r="CU62" s="182" t="s">
        <v>15</v>
      </c>
      <c r="CV62" s="182">
        <v>0</v>
      </c>
      <c r="CW62" s="179">
        <v>43503</v>
      </c>
      <c r="CX62" s="189" t="s">
        <v>7610</v>
      </c>
      <c r="CY62" s="186">
        <v>1032000</v>
      </c>
      <c r="CZ62" s="186" t="s">
        <v>7608</v>
      </c>
      <c r="DA62" s="186" t="s">
        <v>74</v>
      </c>
      <c r="DB62" s="186">
        <v>1</v>
      </c>
      <c r="DC62" s="186" t="s">
        <v>7613</v>
      </c>
      <c r="DD62" s="186" t="s">
        <v>7609</v>
      </c>
      <c r="DE62" s="192">
        <v>44956</v>
      </c>
      <c r="DF62" s="188" t="s">
        <v>7611</v>
      </c>
      <c r="DG62" s="178">
        <v>0</v>
      </c>
      <c r="DH62" s="182" t="s">
        <v>7608</v>
      </c>
      <c r="DI62" s="182" t="s">
        <v>74</v>
      </c>
      <c r="DJ62" s="182">
        <v>1</v>
      </c>
      <c r="DK62" s="182" t="s">
        <v>2401</v>
      </c>
      <c r="DL62" s="182" t="s">
        <v>7609</v>
      </c>
      <c r="DM62" s="179">
        <v>44956</v>
      </c>
      <c r="DN62" s="189" t="s">
        <v>7612</v>
      </c>
      <c r="DO62" s="186">
        <v>5825000</v>
      </c>
      <c r="DP62" s="189" t="s">
        <v>7608</v>
      </c>
      <c r="DQ62" s="189" t="s">
        <v>74</v>
      </c>
      <c r="DR62" s="189">
        <v>1</v>
      </c>
      <c r="DS62" s="189" t="s">
        <v>2324</v>
      </c>
      <c r="DT62" s="189" t="s">
        <v>7609</v>
      </c>
      <c r="DU62" s="190">
        <v>44956</v>
      </c>
      <c r="DV62" s="188" t="s">
        <v>7614</v>
      </c>
      <c r="DW62" s="178">
        <v>1008000</v>
      </c>
      <c r="DX62" s="182" t="s">
        <v>7608</v>
      </c>
      <c r="DY62" s="182" t="s">
        <v>74</v>
      </c>
      <c r="DZ62" s="182">
        <v>1</v>
      </c>
      <c r="EA62" s="182" t="s">
        <v>7613</v>
      </c>
      <c r="EB62" s="182" t="s">
        <v>7609</v>
      </c>
      <c r="EC62" s="179">
        <v>44956</v>
      </c>
      <c r="ED62" s="189" t="s">
        <v>7616</v>
      </c>
      <c r="EE62" s="186">
        <v>24000</v>
      </c>
      <c r="EF62" s="189" t="s">
        <v>7608</v>
      </c>
      <c r="EG62" s="189" t="s">
        <v>74</v>
      </c>
      <c r="EH62" s="189">
        <v>1</v>
      </c>
      <c r="EI62" s="189" t="s">
        <v>7615</v>
      </c>
      <c r="EJ62" s="189" t="s">
        <v>7609</v>
      </c>
      <c r="EK62" s="190">
        <v>44956</v>
      </c>
      <c r="EL62" s="188" t="s">
        <v>7618</v>
      </c>
      <c r="EM62" s="178">
        <v>0</v>
      </c>
      <c r="EN62" s="182" t="s">
        <v>7608</v>
      </c>
      <c r="EO62" s="182" t="s">
        <v>74</v>
      </c>
      <c r="EP62" s="182">
        <v>1</v>
      </c>
      <c r="EQ62" s="182" t="s">
        <v>7617</v>
      </c>
      <c r="ER62" s="182" t="s">
        <v>7609</v>
      </c>
      <c r="ES62" s="179">
        <v>44956</v>
      </c>
      <c r="ET62" s="189" t="s">
        <v>7607</v>
      </c>
      <c r="EU62" s="189">
        <v>688</v>
      </c>
      <c r="EV62" s="189" t="s">
        <v>7571</v>
      </c>
      <c r="EW62" s="189" t="s">
        <v>19</v>
      </c>
      <c r="EX62" s="189">
        <v>3</v>
      </c>
      <c r="EY62" s="189" t="s">
        <v>7606</v>
      </c>
      <c r="EZ62" s="189" t="s">
        <v>7603</v>
      </c>
      <c r="FA62" s="190">
        <v>44956</v>
      </c>
      <c r="FB62" s="188" t="s">
        <v>2303</v>
      </c>
      <c r="FC62" s="182">
        <v>7</v>
      </c>
      <c r="FD62" s="182" t="s">
        <v>14</v>
      </c>
      <c r="FE62" s="182" t="s">
        <v>19</v>
      </c>
      <c r="FF62" s="182">
        <v>3</v>
      </c>
      <c r="FG62" s="182" t="s">
        <v>2302</v>
      </c>
      <c r="FH62" s="182" t="s">
        <v>14</v>
      </c>
      <c r="FI62" s="179">
        <v>44773</v>
      </c>
      <c r="FJ62" s="188" t="s">
        <v>1167</v>
      </c>
      <c r="FK62" s="189">
        <v>198000</v>
      </c>
      <c r="FL62" s="189" t="s">
        <v>1164</v>
      </c>
      <c r="FM62" s="189" t="s">
        <v>19</v>
      </c>
      <c r="FN62" s="189">
        <v>3</v>
      </c>
      <c r="FO62" s="189" t="s">
        <v>1166</v>
      </c>
      <c r="FP62" s="186" t="s">
        <v>1165</v>
      </c>
      <c r="FQ62" s="187">
        <v>44015</v>
      </c>
      <c r="FR62" s="188" t="s">
        <v>1168</v>
      </c>
      <c r="FS62" s="182">
        <v>633000</v>
      </c>
      <c r="FT62" s="182" t="s">
        <v>1164</v>
      </c>
      <c r="FU62" s="182" t="s">
        <v>19</v>
      </c>
      <c r="FV62" s="182">
        <v>3</v>
      </c>
      <c r="FW62" s="182" t="s">
        <v>1166</v>
      </c>
      <c r="FX62" s="182" t="s">
        <v>1165</v>
      </c>
      <c r="FY62" s="179">
        <v>44015</v>
      </c>
      <c r="FZ62" s="189" t="s">
        <v>3108</v>
      </c>
      <c r="GA62" s="189">
        <v>1</v>
      </c>
      <c r="GB62" s="189" t="s">
        <v>2962</v>
      </c>
      <c r="GC62" s="189" t="s">
        <v>30</v>
      </c>
      <c r="GD62" s="189">
        <v>2</v>
      </c>
      <c r="GE62" s="189" t="s">
        <v>14</v>
      </c>
      <c r="GF62" s="189" t="s">
        <v>14</v>
      </c>
      <c r="GG62" s="190">
        <v>44860</v>
      </c>
      <c r="GH62" s="188" t="s">
        <v>3114</v>
      </c>
      <c r="GI62" s="182">
        <v>3</v>
      </c>
      <c r="GJ62" s="182" t="s">
        <v>2962</v>
      </c>
      <c r="GK62" s="182" t="s">
        <v>30</v>
      </c>
      <c r="GL62" s="182">
        <v>2</v>
      </c>
      <c r="GM62" s="182" t="s">
        <v>14</v>
      </c>
      <c r="GN62" s="182" t="s">
        <v>14</v>
      </c>
      <c r="GO62" s="179">
        <v>44860</v>
      </c>
      <c r="GP62" s="189" t="s">
        <v>3109</v>
      </c>
      <c r="GQ62" s="189">
        <v>2</v>
      </c>
      <c r="GR62" s="189" t="s">
        <v>2962</v>
      </c>
      <c r="GS62" s="189" t="s">
        <v>30</v>
      </c>
      <c r="GT62" s="189">
        <v>2</v>
      </c>
      <c r="GU62" s="189" t="s">
        <v>14</v>
      </c>
      <c r="GV62" s="189" t="s">
        <v>14</v>
      </c>
      <c r="GW62" s="190">
        <v>44860</v>
      </c>
      <c r="GX62" s="188" t="s">
        <v>3115</v>
      </c>
      <c r="GY62" s="182">
        <v>0</v>
      </c>
      <c r="GZ62" s="182" t="s">
        <v>2962</v>
      </c>
      <c r="HA62" s="182" t="s">
        <v>30</v>
      </c>
      <c r="HB62" s="182">
        <v>2</v>
      </c>
      <c r="HC62" s="182" t="s">
        <v>14</v>
      </c>
      <c r="HD62" s="182" t="s">
        <v>14</v>
      </c>
      <c r="HE62" s="179">
        <v>44860</v>
      </c>
      <c r="HF62" s="189" t="s">
        <v>3107</v>
      </c>
      <c r="HG62" s="189">
        <v>2</v>
      </c>
      <c r="HH62" s="189" t="s">
        <v>2962</v>
      </c>
      <c r="HI62" s="189" t="s">
        <v>30</v>
      </c>
      <c r="HJ62" s="189">
        <v>2</v>
      </c>
      <c r="HK62" s="189" t="s">
        <v>14</v>
      </c>
      <c r="HL62" s="189" t="s">
        <v>14</v>
      </c>
      <c r="HM62" s="190">
        <v>44860</v>
      </c>
      <c r="HN62" s="188" t="s">
        <v>3113</v>
      </c>
      <c r="HO62" s="182">
        <v>3</v>
      </c>
      <c r="HP62" s="182" t="s">
        <v>2962</v>
      </c>
      <c r="HQ62" s="182" t="s">
        <v>30</v>
      </c>
      <c r="HR62" s="182">
        <v>2</v>
      </c>
      <c r="HS62" s="182" t="s">
        <v>14</v>
      </c>
      <c r="HT62" s="182" t="s">
        <v>14</v>
      </c>
      <c r="HU62" s="179">
        <v>44860</v>
      </c>
      <c r="HV62" s="189" t="s">
        <v>3110</v>
      </c>
      <c r="HW62" s="189">
        <v>2</v>
      </c>
      <c r="HX62" s="189" t="s">
        <v>2962</v>
      </c>
      <c r="HY62" s="189" t="s">
        <v>30</v>
      </c>
      <c r="HZ62" s="189">
        <v>2</v>
      </c>
      <c r="IA62" s="189" t="s">
        <v>14</v>
      </c>
      <c r="IB62" s="189" t="s">
        <v>14</v>
      </c>
      <c r="IC62" s="190">
        <v>44860</v>
      </c>
      <c r="ID62" s="188" t="s">
        <v>3112</v>
      </c>
      <c r="IE62" s="182">
        <v>1</v>
      </c>
      <c r="IF62" s="182" t="s">
        <v>2962</v>
      </c>
      <c r="IG62" s="182" t="s">
        <v>30</v>
      </c>
      <c r="IH62" s="182">
        <v>2</v>
      </c>
      <c r="II62" s="182" t="s">
        <v>14</v>
      </c>
      <c r="IJ62" s="182" t="s">
        <v>14</v>
      </c>
      <c r="IK62" s="179">
        <v>44860</v>
      </c>
      <c r="IL62" s="189" t="s">
        <v>3111</v>
      </c>
      <c r="IM62" s="189">
        <v>1</v>
      </c>
      <c r="IN62" s="189" t="s">
        <v>2962</v>
      </c>
      <c r="IO62" s="189" t="s">
        <v>30</v>
      </c>
      <c r="IP62" s="189">
        <v>2</v>
      </c>
      <c r="IQ62" s="189" t="s">
        <v>14</v>
      </c>
      <c r="IR62" s="189" t="s">
        <v>14</v>
      </c>
      <c r="IS62" s="190">
        <v>44860</v>
      </c>
    </row>
    <row r="63" spans="1:253" s="284" customFormat="1" ht="12.95" customHeight="1" x14ac:dyDescent="0.2">
      <c r="A63" s="284" t="s">
        <v>138</v>
      </c>
      <c r="B63" s="284" t="s">
        <v>8973</v>
      </c>
      <c r="C63" s="284" t="s">
        <v>139</v>
      </c>
      <c r="D63" s="284" t="s">
        <v>133</v>
      </c>
      <c r="E63" s="284" t="s">
        <v>8520</v>
      </c>
      <c r="F63" s="284" t="s">
        <v>7619</v>
      </c>
      <c r="G63" s="177">
        <v>6856000</v>
      </c>
      <c r="H63" s="178" t="s">
        <v>7588</v>
      </c>
      <c r="I63" s="178" t="s">
        <v>2172</v>
      </c>
      <c r="J63" s="178">
        <v>2</v>
      </c>
      <c r="K63" s="178" t="s">
        <v>7590</v>
      </c>
      <c r="L63" s="178" t="s">
        <v>7589</v>
      </c>
      <c r="M63" s="179">
        <v>44956</v>
      </c>
      <c r="N63" s="188" t="s">
        <v>7620</v>
      </c>
      <c r="O63" s="180">
        <v>1759540</v>
      </c>
      <c r="P63" s="180" t="s">
        <v>2314</v>
      </c>
      <c r="Q63" s="180" t="s">
        <v>74</v>
      </c>
      <c r="R63" s="180">
        <v>1</v>
      </c>
      <c r="S63" s="180" t="s">
        <v>7593</v>
      </c>
      <c r="T63" s="180" t="s">
        <v>7592</v>
      </c>
      <c r="U63" s="181">
        <v>44956</v>
      </c>
      <c r="V63" s="188" t="s">
        <v>7622</v>
      </c>
      <c r="W63" s="178">
        <v>6856000</v>
      </c>
      <c r="X63" s="178" t="s">
        <v>7588</v>
      </c>
      <c r="Y63" s="178" t="s">
        <v>2172</v>
      </c>
      <c r="Z63" s="178">
        <v>2</v>
      </c>
      <c r="AA63" s="178" t="s">
        <v>7621</v>
      </c>
      <c r="AB63" s="178" t="s">
        <v>7589</v>
      </c>
      <c r="AC63" s="179">
        <v>44956</v>
      </c>
      <c r="AD63" s="188" t="s">
        <v>7624</v>
      </c>
      <c r="AE63" s="186">
        <v>729000</v>
      </c>
      <c r="AF63" s="186" t="s">
        <v>7599</v>
      </c>
      <c r="AG63" s="186" t="s">
        <v>2172</v>
      </c>
      <c r="AH63" s="186">
        <v>2</v>
      </c>
      <c r="AI63" s="186" t="s">
        <v>7623</v>
      </c>
      <c r="AJ63" s="186" t="s">
        <v>7600</v>
      </c>
      <c r="AK63" s="187">
        <v>44956</v>
      </c>
      <c r="AL63" s="188" t="s">
        <v>7625</v>
      </c>
      <c r="AM63" s="178">
        <v>729000</v>
      </c>
      <c r="AN63" s="178" t="s">
        <v>7599</v>
      </c>
      <c r="AO63" s="178" t="s">
        <v>2172</v>
      </c>
      <c r="AP63" s="178">
        <v>2</v>
      </c>
      <c r="AQ63" s="178" t="s">
        <v>7623</v>
      </c>
      <c r="AR63" s="178" t="s">
        <v>7600</v>
      </c>
      <c r="AS63" s="179">
        <v>44956</v>
      </c>
      <c r="AT63" s="189" t="s">
        <v>144</v>
      </c>
      <c r="AU63" s="186" t="s">
        <v>14</v>
      </c>
      <c r="AV63" s="186">
        <v>0</v>
      </c>
      <c r="AW63" s="186" t="s">
        <v>14</v>
      </c>
      <c r="AX63" s="186" t="s">
        <v>14</v>
      </c>
      <c r="AY63" s="186" t="s">
        <v>15</v>
      </c>
      <c r="AZ63" s="186">
        <v>0</v>
      </c>
      <c r="BA63" s="187">
        <v>43503</v>
      </c>
      <c r="BB63" s="188" t="s">
        <v>143</v>
      </c>
      <c r="BC63" s="178" t="s">
        <v>14</v>
      </c>
      <c r="BD63" s="178">
        <v>0</v>
      </c>
      <c r="BE63" s="178" t="s">
        <v>14</v>
      </c>
      <c r="BF63" s="178" t="s">
        <v>14</v>
      </c>
      <c r="BG63" s="178" t="s">
        <v>15</v>
      </c>
      <c r="BH63" s="178">
        <v>0</v>
      </c>
      <c r="BI63" s="179">
        <v>43503</v>
      </c>
      <c r="BJ63" s="189" t="s">
        <v>7627</v>
      </c>
      <c r="BK63" s="189">
        <v>594</v>
      </c>
      <c r="BL63" s="189" t="s">
        <v>7567</v>
      </c>
      <c r="BM63" s="189" t="s">
        <v>19</v>
      </c>
      <c r="BN63" s="189">
        <v>3</v>
      </c>
      <c r="BO63" s="189" t="s">
        <v>7626</v>
      </c>
      <c r="BP63" s="186" t="s">
        <v>7303</v>
      </c>
      <c r="BQ63" s="190">
        <v>44956</v>
      </c>
      <c r="BR63" s="188" t="s">
        <v>140</v>
      </c>
      <c r="BS63" s="182" t="s">
        <v>14</v>
      </c>
      <c r="BT63" s="182">
        <v>0</v>
      </c>
      <c r="BU63" s="182" t="s">
        <v>14</v>
      </c>
      <c r="BV63" s="182" t="s">
        <v>14</v>
      </c>
      <c r="BW63" s="182" t="s">
        <v>15</v>
      </c>
      <c r="BX63" s="182">
        <v>0</v>
      </c>
      <c r="BY63" s="179">
        <v>43503</v>
      </c>
      <c r="BZ63" s="189" t="s">
        <v>141</v>
      </c>
      <c r="CA63" s="189" t="s">
        <v>14</v>
      </c>
      <c r="CB63" s="189">
        <v>0</v>
      </c>
      <c r="CC63" s="189" t="s">
        <v>14</v>
      </c>
      <c r="CD63" s="189" t="s">
        <v>14</v>
      </c>
      <c r="CE63" s="189" t="s">
        <v>15</v>
      </c>
      <c r="CF63" s="189">
        <v>0</v>
      </c>
      <c r="CG63" s="190">
        <v>43503</v>
      </c>
      <c r="CH63" s="188" t="s">
        <v>9602</v>
      </c>
      <c r="CI63" s="189" t="e">
        <v>#N/A</v>
      </c>
      <c r="CJ63" s="189" t="e">
        <v>#N/A</v>
      </c>
      <c r="CK63" s="189" t="e">
        <v>#N/A</v>
      </c>
      <c r="CL63" s="189" t="e">
        <v>#N/A</v>
      </c>
      <c r="CM63" s="189" t="e">
        <v>#N/A</v>
      </c>
      <c r="CN63" s="189" t="e">
        <v>#N/A</v>
      </c>
      <c r="CO63" s="191" t="e">
        <v>#N/A</v>
      </c>
      <c r="CP63" s="189" t="s">
        <v>142</v>
      </c>
      <c r="CQ63" s="182" t="s">
        <v>14</v>
      </c>
      <c r="CR63" s="182">
        <v>0</v>
      </c>
      <c r="CS63" s="182" t="s">
        <v>14</v>
      </c>
      <c r="CT63" s="182" t="s">
        <v>14</v>
      </c>
      <c r="CU63" s="182" t="s">
        <v>15</v>
      </c>
      <c r="CV63" s="182">
        <v>0</v>
      </c>
      <c r="CW63" s="179">
        <v>43503</v>
      </c>
      <c r="CX63" s="189" t="s">
        <v>7629</v>
      </c>
      <c r="CY63" s="186">
        <v>729000</v>
      </c>
      <c r="CZ63" s="186" t="s">
        <v>7599</v>
      </c>
      <c r="DA63" s="186" t="s">
        <v>2172</v>
      </c>
      <c r="DB63" s="186">
        <v>2</v>
      </c>
      <c r="DC63" s="186" t="s">
        <v>2326</v>
      </c>
      <c r="DD63" s="186" t="s">
        <v>7600</v>
      </c>
      <c r="DE63" s="192">
        <v>44956</v>
      </c>
      <c r="DF63" s="188" t="s">
        <v>7632</v>
      </c>
      <c r="DG63" s="178">
        <v>6128000</v>
      </c>
      <c r="DH63" s="182" t="s">
        <v>7630</v>
      </c>
      <c r="DI63" s="182" t="s">
        <v>2172</v>
      </c>
      <c r="DJ63" s="182">
        <v>2</v>
      </c>
      <c r="DK63" s="182" t="s">
        <v>2401</v>
      </c>
      <c r="DL63" s="182" t="s">
        <v>7631</v>
      </c>
      <c r="DM63" s="179">
        <v>44956</v>
      </c>
      <c r="DN63" s="189" t="s">
        <v>7633</v>
      </c>
      <c r="DO63" s="186">
        <v>0</v>
      </c>
      <c r="DP63" s="189" t="s">
        <v>7599</v>
      </c>
      <c r="DQ63" s="189" t="s">
        <v>2172</v>
      </c>
      <c r="DR63" s="189">
        <v>2</v>
      </c>
      <c r="DS63" s="189" t="s">
        <v>2324</v>
      </c>
      <c r="DT63" s="189" t="s">
        <v>7600</v>
      </c>
      <c r="DU63" s="190">
        <v>44956</v>
      </c>
      <c r="DV63" s="188" t="s">
        <v>7634</v>
      </c>
      <c r="DW63" s="178">
        <v>729000</v>
      </c>
      <c r="DX63" s="182" t="s">
        <v>7599</v>
      </c>
      <c r="DY63" s="182" t="s">
        <v>2172</v>
      </c>
      <c r="DZ63" s="182">
        <v>2</v>
      </c>
      <c r="EA63" s="182" t="s">
        <v>2326</v>
      </c>
      <c r="EB63" s="182" t="s">
        <v>7600</v>
      </c>
      <c r="EC63" s="179">
        <v>44956</v>
      </c>
      <c r="ED63" s="189" t="s">
        <v>7635</v>
      </c>
      <c r="EE63" s="186">
        <v>0</v>
      </c>
      <c r="EF63" s="189" t="s">
        <v>7599</v>
      </c>
      <c r="EG63" s="189" t="s">
        <v>2172</v>
      </c>
      <c r="EH63" s="189">
        <v>2</v>
      </c>
      <c r="EI63" s="189" t="s">
        <v>2328</v>
      </c>
      <c r="EJ63" s="189" t="s">
        <v>7600</v>
      </c>
      <c r="EK63" s="190">
        <v>44956</v>
      </c>
      <c r="EL63" s="188" t="s">
        <v>7636</v>
      </c>
      <c r="EM63" s="178">
        <v>0</v>
      </c>
      <c r="EN63" s="182" t="s">
        <v>7599</v>
      </c>
      <c r="EO63" s="182" t="s">
        <v>2172</v>
      </c>
      <c r="EP63" s="182">
        <v>2</v>
      </c>
      <c r="EQ63" s="182" t="s">
        <v>2328</v>
      </c>
      <c r="ER63" s="182" t="s">
        <v>7600</v>
      </c>
      <c r="ES63" s="179">
        <v>44956</v>
      </c>
      <c r="ET63" s="189" t="s">
        <v>7628</v>
      </c>
      <c r="EU63" s="189">
        <v>688</v>
      </c>
      <c r="EV63" s="189" t="s">
        <v>7571</v>
      </c>
      <c r="EW63" s="189" t="s">
        <v>19</v>
      </c>
      <c r="EX63" s="189">
        <v>3</v>
      </c>
      <c r="EY63" s="189" t="s">
        <v>7606</v>
      </c>
      <c r="EZ63" s="189" t="s">
        <v>7603</v>
      </c>
      <c r="FA63" s="190">
        <v>44956</v>
      </c>
      <c r="FB63" s="188" t="s">
        <v>2305</v>
      </c>
      <c r="FC63" s="182">
        <v>4</v>
      </c>
      <c r="FD63" s="182" t="s">
        <v>14</v>
      </c>
      <c r="FE63" s="182" t="s">
        <v>74</v>
      </c>
      <c r="FF63" s="182">
        <v>1</v>
      </c>
      <c r="FG63" s="182" t="s">
        <v>2304</v>
      </c>
      <c r="FH63" s="182" t="s">
        <v>14</v>
      </c>
      <c r="FI63" s="179">
        <v>44773</v>
      </c>
      <c r="FJ63" s="188" t="s">
        <v>1170</v>
      </c>
      <c r="FK63" s="189">
        <v>79000</v>
      </c>
      <c r="FL63" s="189" t="s">
        <v>1164</v>
      </c>
      <c r="FM63" s="189" t="s">
        <v>19</v>
      </c>
      <c r="FN63" s="189">
        <v>3</v>
      </c>
      <c r="FO63" s="189" t="s">
        <v>1169</v>
      </c>
      <c r="FP63" s="186" t="s">
        <v>1165</v>
      </c>
      <c r="FQ63" s="187">
        <v>44015</v>
      </c>
      <c r="FR63" s="188" t="s">
        <v>1171</v>
      </c>
      <c r="FS63" s="182">
        <v>229000</v>
      </c>
      <c r="FT63" s="182" t="s">
        <v>1164</v>
      </c>
      <c r="FU63" s="182" t="s">
        <v>19</v>
      </c>
      <c r="FV63" s="182">
        <v>3</v>
      </c>
      <c r="FW63" s="182" t="s">
        <v>1169</v>
      </c>
      <c r="FX63" s="182" t="s">
        <v>1165</v>
      </c>
      <c r="FY63" s="179">
        <v>44015</v>
      </c>
      <c r="FZ63" s="189" t="s">
        <v>3117</v>
      </c>
      <c r="GA63" s="189">
        <v>1</v>
      </c>
      <c r="GB63" s="189" t="s">
        <v>2962</v>
      </c>
      <c r="GC63" s="189" t="s">
        <v>30</v>
      </c>
      <c r="GD63" s="189">
        <v>2</v>
      </c>
      <c r="GE63" s="189" t="s">
        <v>14</v>
      </c>
      <c r="GF63" s="189" t="s">
        <v>14</v>
      </c>
      <c r="GG63" s="190">
        <v>44860</v>
      </c>
      <c r="GH63" s="188" t="s">
        <v>3123</v>
      </c>
      <c r="GI63" s="182">
        <v>3</v>
      </c>
      <c r="GJ63" s="182" t="s">
        <v>2962</v>
      </c>
      <c r="GK63" s="182" t="s">
        <v>30</v>
      </c>
      <c r="GL63" s="182">
        <v>2</v>
      </c>
      <c r="GM63" s="182" t="s">
        <v>14</v>
      </c>
      <c r="GN63" s="182" t="s">
        <v>14</v>
      </c>
      <c r="GO63" s="179">
        <v>44860</v>
      </c>
      <c r="GP63" s="189" t="s">
        <v>3118</v>
      </c>
      <c r="GQ63" s="189">
        <v>2</v>
      </c>
      <c r="GR63" s="189" t="s">
        <v>2962</v>
      </c>
      <c r="GS63" s="189" t="s">
        <v>30</v>
      </c>
      <c r="GT63" s="189">
        <v>2</v>
      </c>
      <c r="GU63" s="189" t="s">
        <v>14</v>
      </c>
      <c r="GV63" s="189" t="s">
        <v>14</v>
      </c>
      <c r="GW63" s="190">
        <v>44860</v>
      </c>
      <c r="GX63" s="188" t="s">
        <v>3124</v>
      </c>
      <c r="GY63" s="182">
        <v>0</v>
      </c>
      <c r="GZ63" s="182" t="s">
        <v>2962</v>
      </c>
      <c r="HA63" s="182" t="s">
        <v>30</v>
      </c>
      <c r="HB63" s="182">
        <v>2</v>
      </c>
      <c r="HC63" s="182" t="s">
        <v>14</v>
      </c>
      <c r="HD63" s="182" t="s">
        <v>14</v>
      </c>
      <c r="HE63" s="179">
        <v>44860</v>
      </c>
      <c r="HF63" s="189" t="s">
        <v>3116</v>
      </c>
      <c r="HG63" s="189">
        <v>2</v>
      </c>
      <c r="HH63" s="189" t="s">
        <v>2962</v>
      </c>
      <c r="HI63" s="189" t="s">
        <v>30</v>
      </c>
      <c r="HJ63" s="189">
        <v>2</v>
      </c>
      <c r="HK63" s="189" t="s">
        <v>14</v>
      </c>
      <c r="HL63" s="189" t="s">
        <v>14</v>
      </c>
      <c r="HM63" s="190">
        <v>44860</v>
      </c>
      <c r="HN63" s="188" t="s">
        <v>3122</v>
      </c>
      <c r="HO63" s="182">
        <v>3</v>
      </c>
      <c r="HP63" s="182" t="s">
        <v>2962</v>
      </c>
      <c r="HQ63" s="182" t="s">
        <v>30</v>
      </c>
      <c r="HR63" s="182">
        <v>2</v>
      </c>
      <c r="HS63" s="182" t="s">
        <v>14</v>
      </c>
      <c r="HT63" s="182" t="s">
        <v>14</v>
      </c>
      <c r="HU63" s="179">
        <v>44860</v>
      </c>
      <c r="HV63" s="189" t="s">
        <v>3119</v>
      </c>
      <c r="HW63" s="189">
        <v>2</v>
      </c>
      <c r="HX63" s="189" t="s">
        <v>2962</v>
      </c>
      <c r="HY63" s="189" t="s">
        <v>30</v>
      </c>
      <c r="HZ63" s="189">
        <v>2</v>
      </c>
      <c r="IA63" s="189" t="s">
        <v>14</v>
      </c>
      <c r="IB63" s="189" t="s">
        <v>14</v>
      </c>
      <c r="IC63" s="190">
        <v>44860</v>
      </c>
      <c r="ID63" s="188" t="s">
        <v>3121</v>
      </c>
      <c r="IE63" s="182">
        <v>1</v>
      </c>
      <c r="IF63" s="182" t="s">
        <v>2962</v>
      </c>
      <c r="IG63" s="182" t="s">
        <v>30</v>
      </c>
      <c r="IH63" s="182">
        <v>2</v>
      </c>
      <c r="II63" s="182" t="s">
        <v>14</v>
      </c>
      <c r="IJ63" s="182" t="s">
        <v>14</v>
      </c>
      <c r="IK63" s="179">
        <v>44860</v>
      </c>
      <c r="IL63" s="189" t="s">
        <v>3120</v>
      </c>
      <c r="IM63" s="189">
        <v>1</v>
      </c>
      <c r="IN63" s="189" t="s">
        <v>2962</v>
      </c>
      <c r="IO63" s="189" t="s">
        <v>30</v>
      </c>
      <c r="IP63" s="189">
        <v>2</v>
      </c>
      <c r="IQ63" s="189" t="s">
        <v>14</v>
      </c>
      <c r="IR63" s="189" t="s">
        <v>14</v>
      </c>
      <c r="IS63" s="190">
        <v>44860</v>
      </c>
    </row>
    <row r="64" spans="1:253" s="284" customFormat="1" ht="12.95" customHeight="1" x14ac:dyDescent="0.2">
      <c r="A64" s="284" t="s">
        <v>1849</v>
      </c>
      <c r="B64" s="284" t="s">
        <v>9130</v>
      </c>
      <c r="C64" s="284" t="s">
        <v>1850</v>
      </c>
      <c r="D64" s="284" t="s">
        <v>1851</v>
      </c>
      <c r="E64" s="284" t="s">
        <v>8525</v>
      </c>
      <c r="F64" s="284" t="s">
        <v>1855</v>
      </c>
      <c r="G64" s="185">
        <v>22156000</v>
      </c>
      <c r="H64" s="186" t="s">
        <v>1852</v>
      </c>
      <c r="I64" s="186" t="s">
        <v>74</v>
      </c>
      <c r="J64" s="186">
        <v>1</v>
      </c>
      <c r="K64" s="186" t="s">
        <v>1854</v>
      </c>
      <c r="L64" s="186" t="s">
        <v>1853</v>
      </c>
      <c r="M64" s="187">
        <v>44732</v>
      </c>
      <c r="N64" s="188" t="s">
        <v>1859</v>
      </c>
      <c r="O64" s="186">
        <v>62705</v>
      </c>
      <c r="P64" s="186" t="s">
        <v>1856</v>
      </c>
      <c r="Q64" s="186" t="s">
        <v>74</v>
      </c>
      <c r="R64" s="186">
        <v>1</v>
      </c>
      <c r="S64" s="186" t="s">
        <v>1858</v>
      </c>
      <c r="T64" s="186" t="s">
        <v>1857</v>
      </c>
      <c r="U64" s="187">
        <v>44732</v>
      </c>
      <c r="V64" s="188" t="s">
        <v>4543</v>
      </c>
      <c r="W64" s="186">
        <v>22156000</v>
      </c>
      <c r="X64" s="186" t="s">
        <v>1852</v>
      </c>
      <c r="Y64" s="186" t="s">
        <v>74</v>
      </c>
      <c r="Z64" s="186">
        <v>1</v>
      </c>
      <c r="AA64" s="186" t="s">
        <v>4542</v>
      </c>
      <c r="AB64" s="186" t="s">
        <v>1853</v>
      </c>
      <c r="AC64" s="187">
        <v>44889</v>
      </c>
      <c r="AD64" s="188" t="s">
        <v>4545</v>
      </c>
      <c r="AE64" s="186">
        <v>22156000</v>
      </c>
      <c r="AF64" s="186" t="s">
        <v>1852</v>
      </c>
      <c r="AG64" s="186" t="s">
        <v>74</v>
      </c>
      <c r="AH64" s="186">
        <v>1</v>
      </c>
      <c r="AI64" s="186" t="s">
        <v>4544</v>
      </c>
      <c r="AJ64" s="186" t="s">
        <v>1853</v>
      </c>
      <c r="AK64" s="187">
        <v>44889</v>
      </c>
      <c r="AL64" s="188" t="s">
        <v>1863</v>
      </c>
      <c r="AM64" s="186">
        <v>0</v>
      </c>
      <c r="AN64" s="186" t="s">
        <v>1860</v>
      </c>
      <c r="AO64" s="186" t="s">
        <v>19</v>
      </c>
      <c r="AP64" s="186">
        <v>3</v>
      </c>
      <c r="AQ64" s="186" t="s">
        <v>1862</v>
      </c>
      <c r="AR64" s="186" t="s">
        <v>1861</v>
      </c>
      <c r="AS64" s="187">
        <v>44732</v>
      </c>
      <c r="AT64" s="189" t="s">
        <v>7783</v>
      </c>
      <c r="AU64" s="186">
        <v>150</v>
      </c>
      <c r="AV64" s="186" t="s">
        <v>7334</v>
      </c>
      <c r="AW64" s="186" t="s">
        <v>2172</v>
      </c>
      <c r="AX64" s="186">
        <v>2</v>
      </c>
      <c r="AY64" s="186" t="s">
        <v>7782</v>
      </c>
      <c r="AZ64" s="186" t="s">
        <v>1518</v>
      </c>
      <c r="BA64" s="187">
        <v>44956</v>
      </c>
      <c r="BB64" s="188" t="s">
        <v>9603</v>
      </c>
      <c r="BC64" s="186" t="e">
        <v>#N/A</v>
      </c>
      <c r="BD64" s="186" t="e">
        <v>#N/A</v>
      </c>
      <c r="BE64" s="186" t="e">
        <v>#N/A</v>
      </c>
      <c r="BF64" s="186" t="e">
        <v>#N/A</v>
      </c>
      <c r="BG64" s="186" t="e">
        <v>#N/A</v>
      </c>
      <c r="BH64" s="186" t="e">
        <v>#N/A</v>
      </c>
      <c r="BI64" s="187" t="e">
        <v>#N/A</v>
      </c>
      <c r="BJ64" s="189" t="s">
        <v>7784</v>
      </c>
      <c r="BK64" s="189">
        <v>4</v>
      </c>
      <c r="BL64" s="189" t="s">
        <v>7334</v>
      </c>
      <c r="BM64" s="189" t="s">
        <v>2172</v>
      </c>
      <c r="BN64" s="189">
        <v>2</v>
      </c>
      <c r="BO64" s="189" t="s">
        <v>7773</v>
      </c>
      <c r="BP64" s="186" t="s">
        <v>1518</v>
      </c>
      <c r="BQ64" s="190">
        <v>44956</v>
      </c>
      <c r="BR64" s="188" t="s">
        <v>9604</v>
      </c>
      <c r="BS64" s="189" t="e">
        <v>#N/A</v>
      </c>
      <c r="BT64" s="189" t="e">
        <v>#N/A</v>
      </c>
      <c r="BU64" s="189" t="e">
        <v>#N/A</v>
      </c>
      <c r="BV64" s="189" t="e">
        <v>#N/A</v>
      </c>
      <c r="BW64" s="189" t="e">
        <v>#N/A</v>
      </c>
      <c r="BX64" s="189" t="e">
        <v>#N/A</v>
      </c>
      <c r="BY64" s="187" t="e">
        <v>#N/A</v>
      </c>
      <c r="BZ64" s="189" t="s">
        <v>9605</v>
      </c>
      <c r="CA64" s="189" t="e">
        <v>#N/A</v>
      </c>
      <c r="CB64" s="189" t="e">
        <v>#N/A</v>
      </c>
      <c r="CC64" s="189" t="e">
        <v>#N/A</v>
      </c>
      <c r="CD64" s="189" t="e">
        <v>#N/A</v>
      </c>
      <c r="CE64" s="189" t="e">
        <v>#N/A</v>
      </c>
      <c r="CF64" s="189" t="e">
        <v>#N/A</v>
      </c>
      <c r="CG64" s="190" t="e">
        <v>#N/A</v>
      </c>
      <c r="CH64" s="188" t="s">
        <v>9606</v>
      </c>
      <c r="CI64" s="189" t="e">
        <v>#N/A</v>
      </c>
      <c r="CJ64" s="189" t="e">
        <v>#N/A</v>
      </c>
      <c r="CK64" s="189" t="e">
        <v>#N/A</v>
      </c>
      <c r="CL64" s="189" t="e">
        <v>#N/A</v>
      </c>
      <c r="CM64" s="189" t="e">
        <v>#N/A</v>
      </c>
      <c r="CN64" s="189" t="e">
        <v>#N/A</v>
      </c>
      <c r="CO64" s="191" t="e">
        <v>#N/A</v>
      </c>
      <c r="CP64" s="189" t="s">
        <v>9607</v>
      </c>
      <c r="CQ64" s="189" t="e">
        <v>#N/A</v>
      </c>
      <c r="CR64" s="189" t="e">
        <v>#N/A</v>
      </c>
      <c r="CS64" s="189" t="e">
        <v>#N/A</v>
      </c>
      <c r="CT64" s="189" t="e">
        <v>#N/A</v>
      </c>
      <c r="CU64" s="189" t="e">
        <v>#N/A</v>
      </c>
      <c r="CV64" s="189" t="e">
        <v>#N/A</v>
      </c>
      <c r="CW64" s="187" t="e">
        <v>#N/A</v>
      </c>
      <c r="CX64" s="189" t="s">
        <v>4546</v>
      </c>
      <c r="CY64" s="186">
        <v>7000000</v>
      </c>
      <c r="CZ64" s="186" t="s">
        <v>6012</v>
      </c>
      <c r="DA64" s="186" t="s">
        <v>2172</v>
      </c>
      <c r="DB64" s="186">
        <v>2</v>
      </c>
      <c r="DC64" s="186" t="s">
        <v>6014</v>
      </c>
      <c r="DD64" s="186" t="s">
        <v>6013</v>
      </c>
      <c r="DE64" s="192">
        <v>44924</v>
      </c>
      <c r="DF64" s="188" t="s">
        <v>1867</v>
      </c>
      <c r="DG64" s="186">
        <v>0</v>
      </c>
      <c r="DH64" s="189" t="s">
        <v>1864</v>
      </c>
      <c r="DI64" s="189" t="s">
        <v>30</v>
      </c>
      <c r="DJ64" s="189">
        <v>2</v>
      </c>
      <c r="DK64" s="189" t="s">
        <v>1866</v>
      </c>
      <c r="DL64" s="189" t="s">
        <v>1865</v>
      </c>
      <c r="DM64" s="187">
        <v>44732</v>
      </c>
      <c r="DN64" s="189" t="s">
        <v>4549</v>
      </c>
      <c r="DO64" s="186">
        <v>15156000</v>
      </c>
      <c r="DP64" s="189" t="s">
        <v>4547</v>
      </c>
      <c r="DQ64" s="189" t="s">
        <v>2172</v>
      </c>
      <c r="DR64" s="189">
        <v>2</v>
      </c>
      <c r="DS64" s="189" t="s">
        <v>4548</v>
      </c>
      <c r="DT64" s="189" t="s">
        <v>1865</v>
      </c>
      <c r="DU64" s="190">
        <v>44889</v>
      </c>
      <c r="DV64" s="188" t="s">
        <v>6015</v>
      </c>
      <c r="DW64" s="186">
        <v>3600000</v>
      </c>
      <c r="DX64" s="189" t="s">
        <v>6012</v>
      </c>
      <c r="DY64" s="189" t="s">
        <v>2172</v>
      </c>
      <c r="DZ64" s="189">
        <v>2</v>
      </c>
      <c r="EA64" s="189" t="s">
        <v>6014</v>
      </c>
      <c r="EB64" s="189" t="s">
        <v>6013</v>
      </c>
      <c r="EC64" s="187">
        <v>44924</v>
      </c>
      <c r="ED64" s="189" t="s">
        <v>6017</v>
      </c>
      <c r="EE64" s="186">
        <v>3382000</v>
      </c>
      <c r="EF64" s="189" t="s">
        <v>6012</v>
      </c>
      <c r="EG64" s="189" t="s">
        <v>2172</v>
      </c>
      <c r="EH64" s="189">
        <v>2</v>
      </c>
      <c r="EI64" s="189" t="s">
        <v>6016</v>
      </c>
      <c r="EJ64" s="189" t="s">
        <v>6013</v>
      </c>
      <c r="EK64" s="190">
        <v>44924</v>
      </c>
      <c r="EL64" s="188" t="s">
        <v>6019</v>
      </c>
      <c r="EM64" s="186">
        <v>18000</v>
      </c>
      <c r="EN64" s="189" t="s">
        <v>6012</v>
      </c>
      <c r="EO64" s="189" t="s">
        <v>2172</v>
      </c>
      <c r="EP64" s="189">
        <v>2</v>
      </c>
      <c r="EQ64" s="189" t="s">
        <v>6018</v>
      </c>
      <c r="ER64" s="189" t="s">
        <v>1869</v>
      </c>
      <c r="ES64" s="187">
        <v>44924</v>
      </c>
      <c r="ET64" s="189" t="s">
        <v>7785</v>
      </c>
      <c r="EU64" s="189">
        <v>4</v>
      </c>
      <c r="EV64" s="189" t="s">
        <v>7334</v>
      </c>
      <c r="EW64" s="189" t="s">
        <v>2172</v>
      </c>
      <c r="EX64" s="189">
        <v>2</v>
      </c>
      <c r="EY64" s="189" t="s">
        <v>7773</v>
      </c>
      <c r="EZ64" s="189" t="s">
        <v>1518</v>
      </c>
      <c r="FA64" s="190">
        <v>44956</v>
      </c>
      <c r="FB64" s="188" t="s">
        <v>1871</v>
      </c>
      <c r="FC64" s="189">
        <v>1</v>
      </c>
      <c r="FD64" s="189" t="s">
        <v>1868</v>
      </c>
      <c r="FE64" s="189" t="s">
        <v>74</v>
      </c>
      <c r="FF64" s="189">
        <v>1</v>
      </c>
      <c r="FG64" s="189" t="s">
        <v>1870</v>
      </c>
      <c r="FH64" s="189" t="s">
        <v>1869</v>
      </c>
      <c r="FI64" s="187">
        <v>44732</v>
      </c>
      <c r="FJ64" s="188" t="s">
        <v>9608</v>
      </c>
      <c r="FK64" s="189" t="e">
        <v>#N/A</v>
      </c>
      <c r="FL64" s="189" t="e">
        <v>#N/A</v>
      </c>
      <c r="FM64" s="189" t="e">
        <v>#N/A</v>
      </c>
      <c r="FN64" s="189" t="e">
        <v>#N/A</v>
      </c>
      <c r="FO64" s="189" t="e">
        <v>#N/A</v>
      </c>
      <c r="FP64" s="186" t="e">
        <v>#N/A</v>
      </c>
      <c r="FQ64" s="187" t="e">
        <v>#N/A</v>
      </c>
      <c r="FR64" s="188" t="s">
        <v>9609</v>
      </c>
      <c r="FS64" s="189" t="e">
        <v>#N/A</v>
      </c>
      <c r="FT64" s="189" t="e">
        <v>#N/A</v>
      </c>
      <c r="FU64" s="189" t="e">
        <v>#N/A</v>
      </c>
      <c r="FV64" s="189" t="e">
        <v>#N/A</v>
      </c>
      <c r="FW64" s="189" t="e">
        <v>#N/A</v>
      </c>
      <c r="FX64" s="189" t="e">
        <v>#N/A</v>
      </c>
      <c r="FY64" s="187" t="e">
        <v>#N/A</v>
      </c>
      <c r="FZ64" s="189" t="s">
        <v>4076</v>
      </c>
      <c r="GA64" s="189">
        <v>0</v>
      </c>
      <c r="GB64" s="189" t="s">
        <v>2962</v>
      </c>
      <c r="GC64" s="189" t="s">
        <v>30</v>
      </c>
      <c r="GD64" s="189">
        <v>2</v>
      </c>
      <c r="GE64" s="189" t="s">
        <v>14</v>
      </c>
      <c r="GF64" s="189" t="s">
        <v>14</v>
      </c>
      <c r="GG64" s="190">
        <v>44865</v>
      </c>
      <c r="GH64" s="188" t="s">
        <v>4082</v>
      </c>
      <c r="GI64" s="189">
        <v>0</v>
      </c>
      <c r="GJ64" s="189" t="s">
        <v>2962</v>
      </c>
      <c r="GK64" s="189" t="s">
        <v>30</v>
      </c>
      <c r="GL64" s="189">
        <v>2</v>
      </c>
      <c r="GM64" s="189" t="s">
        <v>14</v>
      </c>
      <c r="GN64" s="189" t="s">
        <v>14</v>
      </c>
      <c r="GO64" s="187">
        <v>44865</v>
      </c>
      <c r="GP64" s="189" t="s">
        <v>4077</v>
      </c>
      <c r="GQ64" s="189">
        <v>0</v>
      </c>
      <c r="GR64" s="189" t="s">
        <v>2962</v>
      </c>
      <c r="GS64" s="189" t="s">
        <v>30</v>
      </c>
      <c r="GT64" s="189">
        <v>2</v>
      </c>
      <c r="GU64" s="189" t="s">
        <v>14</v>
      </c>
      <c r="GV64" s="189" t="s">
        <v>14</v>
      </c>
      <c r="GW64" s="190">
        <v>44865</v>
      </c>
      <c r="GX64" s="188" t="s">
        <v>4083</v>
      </c>
      <c r="GY64" s="189">
        <v>0</v>
      </c>
      <c r="GZ64" s="189" t="s">
        <v>2962</v>
      </c>
      <c r="HA64" s="189" t="s">
        <v>30</v>
      </c>
      <c r="HB64" s="189">
        <v>2</v>
      </c>
      <c r="HC64" s="189" t="s">
        <v>14</v>
      </c>
      <c r="HD64" s="189" t="s">
        <v>14</v>
      </c>
      <c r="HE64" s="187">
        <v>44865</v>
      </c>
      <c r="HF64" s="189" t="s">
        <v>4075</v>
      </c>
      <c r="HG64" s="189">
        <v>0</v>
      </c>
      <c r="HH64" s="189" t="s">
        <v>2962</v>
      </c>
      <c r="HI64" s="189" t="s">
        <v>30</v>
      </c>
      <c r="HJ64" s="189">
        <v>2</v>
      </c>
      <c r="HK64" s="189" t="s">
        <v>14</v>
      </c>
      <c r="HL64" s="189" t="s">
        <v>14</v>
      </c>
      <c r="HM64" s="190">
        <v>44865</v>
      </c>
      <c r="HN64" s="188" t="s">
        <v>4081</v>
      </c>
      <c r="HO64" s="189">
        <v>0</v>
      </c>
      <c r="HP64" s="189" t="s">
        <v>2962</v>
      </c>
      <c r="HQ64" s="189" t="s">
        <v>30</v>
      </c>
      <c r="HR64" s="189">
        <v>2</v>
      </c>
      <c r="HS64" s="189" t="s">
        <v>14</v>
      </c>
      <c r="HT64" s="189" t="s">
        <v>14</v>
      </c>
      <c r="HU64" s="187">
        <v>44865</v>
      </c>
      <c r="HV64" s="189" t="s">
        <v>4078</v>
      </c>
      <c r="HW64" s="189">
        <v>0</v>
      </c>
      <c r="HX64" s="189" t="s">
        <v>2962</v>
      </c>
      <c r="HY64" s="189" t="s">
        <v>30</v>
      </c>
      <c r="HZ64" s="189">
        <v>2</v>
      </c>
      <c r="IA64" s="189" t="s">
        <v>14</v>
      </c>
      <c r="IB64" s="189" t="s">
        <v>14</v>
      </c>
      <c r="IC64" s="190">
        <v>44865</v>
      </c>
      <c r="ID64" s="188" t="s">
        <v>4080</v>
      </c>
      <c r="IE64" s="189">
        <v>2</v>
      </c>
      <c r="IF64" s="189" t="s">
        <v>2962</v>
      </c>
      <c r="IG64" s="189" t="s">
        <v>30</v>
      </c>
      <c r="IH64" s="189">
        <v>2</v>
      </c>
      <c r="II64" s="189" t="s">
        <v>14</v>
      </c>
      <c r="IJ64" s="189" t="s">
        <v>14</v>
      </c>
      <c r="IK64" s="187">
        <v>44865</v>
      </c>
      <c r="IL64" s="189" t="s">
        <v>4079</v>
      </c>
      <c r="IM64" s="189">
        <v>2</v>
      </c>
      <c r="IN64" s="189" t="s">
        <v>2962</v>
      </c>
      <c r="IO64" s="189" t="s">
        <v>30</v>
      </c>
      <c r="IP64" s="189">
        <v>2</v>
      </c>
      <c r="IQ64" s="189" t="s">
        <v>14</v>
      </c>
      <c r="IR64" s="189" t="s">
        <v>14</v>
      </c>
      <c r="IS64" s="190">
        <v>44865</v>
      </c>
    </row>
    <row r="65" spans="1:253" s="284" customFormat="1" ht="12.95" customHeight="1" x14ac:dyDescent="0.2">
      <c r="A65" s="284" t="s">
        <v>3892</v>
      </c>
      <c r="B65" s="284" t="s">
        <v>9134</v>
      </c>
      <c r="C65" s="284" t="s">
        <v>3893</v>
      </c>
      <c r="D65" s="284" t="s">
        <v>3894</v>
      </c>
      <c r="E65" s="284" t="s">
        <v>8526</v>
      </c>
      <c r="F65" s="284" t="s">
        <v>3898</v>
      </c>
      <c r="G65" s="177">
        <v>2315000</v>
      </c>
      <c r="H65" s="178" t="s">
        <v>3895</v>
      </c>
      <c r="I65" s="178" t="s">
        <v>2172</v>
      </c>
      <c r="J65" s="178">
        <v>2</v>
      </c>
      <c r="K65" s="178" t="s">
        <v>3897</v>
      </c>
      <c r="L65" s="178" t="s">
        <v>3896</v>
      </c>
      <c r="M65" s="179">
        <v>44865</v>
      </c>
      <c r="N65" s="188" t="s">
        <v>4629</v>
      </c>
      <c r="O65" s="180">
        <v>25760</v>
      </c>
      <c r="P65" s="180" t="s">
        <v>4627</v>
      </c>
      <c r="Q65" s="180" t="s">
        <v>19</v>
      </c>
      <c r="R65" s="180">
        <v>3</v>
      </c>
      <c r="S65" s="180" t="s">
        <v>4628</v>
      </c>
      <c r="T65" s="180" t="s">
        <v>3896</v>
      </c>
      <c r="U65" s="181">
        <v>44893</v>
      </c>
      <c r="V65" s="188" t="s">
        <v>6978</v>
      </c>
      <c r="W65" s="178">
        <v>1485000</v>
      </c>
      <c r="X65" s="178" t="s">
        <v>6975</v>
      </c>
      <c r="Y65" s="178" t="s">
        <v>2172</v>
      </c>
      <c r="Z65" s="178">
        <v>2</v>
      </c>
      <c r="AA65" s="178" t="s">
        <v>6977</v>
      </c>
      <c r="AB65" s="178" t="s">
        <v>6976</v>
      </c>
      <c r="AC65" s="179">
        <v>44953</v>
      </c>
      <c r="AD65" s="188" t="s">
        <v>6980</v>
      </c>
      <c r="AE65" s="186">
        <v>830000</v>
      </c>
      <c r="AF65" s="186" t="s">
        <v>6975</v>
      </c>
      <c r="AG65" s="186" t="s">
        <v>2172</v>
      </c>
      <c r="AH65" s="186">
        <v>2</v>
      </c>
      <c r="AI65" s="186" t="s">
        <v>6979</v>
      </c>
      <c r="AJ65" s="186" t="s">
        <v>6976</v>
      </c>
      <c r="AK65" s="187">
        <v>44953</v>
      </c>
      <c r="AL65" s="188" t="s">
        <v>4631</v>
      </c>
      <c r="AM65" s="178" t="s">
        <v>14</v>
      </c>
      <c r="AN65" s="178" t="s">
        <v>838</v>
      </c>
      <c r="AO65" s="178" t="s">
        <v>14</v>
      </c>
      <c r="AP65" s="178" t="s">
        <v>14</v>
      </c>
      <c r="AQ65" s="178" t="s">
        <v>4630</v>
      </c>
      <c r="AR65" s="178" t="s">
        <v>838</v>
      </c>
      <c r="AS65" s="179">
        <v>44893</v>
      </c>
      <c r="AT65" s="189" t="s">
        <v>4633</v>
      </c>
      <c r="AU65" s="186" t="s">
        <v>14</v>
      </c>
      <c r="AV65" s="186" t="s">
        <v>838</v>
      </c>
      <c r="AW65" s="186" t="s">
        <v>14</v>
      </c>
      <c r="AX65" s="186" t="s">
        <v>14</v>
      </c>
      <c r="AY65" s="186" t="s">
        <v>4630</v>
      </c>
      <c r="AZ65" s="186" t="s">
        <v>838</v>
      </c>
      <c r="BA65" s="187">
        <v>44893</v>
      </c>
      <c r="BB65" s="188" t="s">
        <v>4632</v>
      </c>
      <c r="BC65" s="178" t="s">
        <v>14</v>
      </c>
      <c r="BD65" s="178" t="s">
        <v>838</v>
      </c>
      <c r="BE65" s="178" t="s">
        <v>14</v>
      </c>
      <c r="BF65" s="178" t="s">
        <v>14</v>
      </c>
      <c r="BG65" s="178" t="s">
        <v>4630</v>
      </c>
      <c r="BH65" s="178" t="s">
        <v>838</v>
      </c>
      <c r="BI65" s="179">
        <v>44893</v>
      </c>
      <c r="BJ65" s="189" t="s">
        <v>4634</v>
      </c>
      <c r="BK65" s="189" t="s">
        <v>14</v>
      </c>
      <c r="BL65" s="189" t="s">
        <v>838</v>
      </c>
      <c r="BM65" s="189" t="s">
        <v>14</v>
      </c>
      <c r="BN65" s="189" t="s">
        <v>14</v>
      </c>
      <c r="BO65" s="189" t="s">
        <v>4630</v>
      </c>
      <c r="BP65" s="186" t="s">
        <v>838</v>
      </c>
      <c r="BQ65" s="190">
        <v>44893</v>
      </c>
      <c r="BR65" s="188" t="s">
        <v>4636</v>
      </c>
      <c r="BS65" s="182" t="s">
        <v>14</v>
      </c>
      <c r="BT65" s="182" t="s">
        <v>838</v>
      </c>
      <c r="BU65" s="182" t="s">
        <v>14</v>
      </c>
      <c r="BV65" s="182" t="s">
        <v>14</v>
      </c>
      <c r="BW65" s="182" t="s">
        <v>4630</v>
      </c>
      <c r="BX65" s="182" t="s">
        <v>838</v>
      </c>
      <c r="BY65" s="179">
        <v>44893</v>
      </c>
      <c r="BZ65" s="189" t="s">
        <v>4637</v>
      </c>
      <c r="CA65" s="189" t="s">
        <v>14</v>
      </c>
      <c r="CB65" s="189" t="s">
        <v>838</v>
      </c>
      <c r="CC65" s="189" t="s">
        <v>14</v>
      </c>
      <c r="CD65" s="189" t="s">
        <v>14</v>
      </c>
      <c r="CE65" s="189" t="s">
        <v>4630</v>
      </c>
      <c r="CF65" s="189" t="s">
        <v>838</v>
      </c>
      <c r="CG65" s="190">
        <v>44893</v>
      </c>
      <c r="CH65" s="188" t="s">
        <v>9610</v>
      </c>
      <c r="CI65" s="189" t="e">
        <v>#N/A</v>
      </c>
      <c r="CJ65" s="189" t="e">
        <v>#N/A</v>
      </c>
      <c r="CK65" s="189" t="e">
        <v>#N/A</v>
      </c>
      <c r="CL65" s="189" t="e">
        <v>#N/A</v>
      </c>
      <c r="CM65" s="189" t="e">
        <v>#N/A</v>
      </c>
      <c r="CN65" s="189" t="e">
        <v>#N/A</v>
      </c>
      <c r="CO65" s="191" t="e">
        <v>#N/A</v>
      </c>
      <c r="CP65" s="189" t="s">
        <v>4638</v>
      </c>
      <c r="CQ65" s="182" t="s">
        <v>14</v>
      </c>
      <c r="CR65" s="182" t="s">
        <v>838</v>
      </c>
      <c r="CS65" s="182" t="s">
        <v>14</v>
      </c>
      <c r="CT65" s="182" t="s">
        <v>14</v>
      </c>
      <c r="CU65" s="182" t="s">
        <v>4630</v>
      </c>
      <c r="CV65" s="182" t="s">
        <v>838</v>
      </c>
      <c r="CW65" s="179">
        <v>44893</v>
      </c>
      <c r="CX65" s="189" t="s">
        <v>6981</v>
      </c>
      <c r="CY65" s="186">
        <v>319000</v>
      </c>
      <c r="CZ65" s="186" t="s">
        <v>6975</v>
      </c>
      <c r="DA65" s="186" t="s">
        <v>2172</v>
      </c>
      <c r="DB65" s="186">
        <v>2</v>
      </c>
      <c r="DC65" s="186" t="s">
        <v>6986</v>
      </c>
      <c r="DD65" s="186" t="s">
        <v>6976</v>
      </c>
      <c r="DE65" s="192">
        <v>44953</v>
      </c>
      <c r="DF65" s="188" t="s">
        <v>6983</v>
      </c>
      <c r="DG65" s="178">
        <v>655000</v>
      </c>
      <c r="DH65" s="182" t="s">
        <v>6975</v>
      </c>
      <c r="DI65" s="182" t="s">
        <v>2172</v>
      </c>
      <c r="DJ65" s="182">
        <v>2</v>
      </c>
      <c r="DK65" s="182" t="s">
        <v>6982</v>
      </c>
      <c r="DL65" s="182" t="s">
        <v>6976</v>
      </c>
      <c r="DM65" s="179">
        <v>44953</v>
      </c>
      <c r="DN65" s="189" t="s">
        <v>6985</v>
      </c>
      <c r="DO65" s="186">
        <v>511000</v>
      </c>
      <c r="DP65" s="189" t="s">
        <v>6975</v>
      </c>
      <c r="DQ65" s="189" t="s">
        <v>2172</v>
      </c>
      <c r="DR65" s="189">
        <v>2</v>
      </c>
      <c r="DS65" s="189" t="s">
        <v>6984</v>
      </c>
      <c r="DT65" s="189" t="s">
        <v>6976</v>
      </c>
      <c r="DU65" s="190">
        <v>44953</v>
      </c>
      <c r="DV65" s="188" t="s">
        <v>6987</v>
      </c>
      <c r="DW65" s="178">
        <v>319000</v>
      </c>
      <c r="DX65" s="182" t="s">
        <v>6975</v>
      </c>
      <c r="DY65" s="182" t="s">
        <v>2172</v>
      </c>
      <c r="DZ65" s="182">
        <v>2</v>
      </c>
      <c r="EA65" s="182" t="s">
        <v>6986</v>
      </c>
      <c r="EB65" s="182" t="s">
        <v>6976</v>
      </c>
      <c r="EC65" s="179">
        <v>44953</v>
      </c>
      <c r="ED65" s="189" t="s">
        <v>6989</v>
      </c>
      <c r="EE65" s="186">
        <v>0</v>
      </c>
      <c r="EF65" s="189" t="s">
        <v>6975</v>
      </c>
      <c r="EG65" s="189" t="s">
        <v>2172</v>
      </c>
      <c r="EH65" s="189">
        <v>2</v>
      </c>
      <c r="EI65" s="189" t="s">
        <v>6988</v>
      </c>
      <c r="EJ65" s="189" t="s">
        <v>6976</v>
      </c>
      <c r="EK65" s="190">
        <v>44953</v>
      </c>
      <c r="EL65" s="188" t="s">
        <v>6991</v>
      </c>
      <c r="EM65" s="178">
        <v>0</v>
      </c>
      <c r="EN65" s="182" t="s">
        <v>6975</v>
      </c>
      <c r="EO65" s="182" t="s">
        <v>2172</v>
      </c>
      <c r="EP65" s="182">
        <v>2</v>
      </c>
      <c r="EQ65" s="182" t="s">
        <v>6990</v>
      </c>
      <c r="ER65" s="182" t="s">
        <v>6976</v>
      </c>
      <c r="ES65" s="179">
        <v>44953</v>
      </c>
      <c r="ET65" s="189" t="s">
        <v>4635</v>
      </c>
      <c r="EU65" s="189" t="s">
        <v>14</v>
      </c>
      <c r="EV65" s="189" t="s">
        <v>838</v>
      </c>
      <c r="EW65" s="189" t="s">
        <v>14</v>
      </c>
      <c r="EX65" s="189" t="s">
        <v>14</v>
      </c>
      <c r="EY65" s="189" t="s">
        <v>4630</v>
      </c>
      <c r="EZ65" s="189" t="s">
        <v>838</v>
      </c>
      <c r="FA65" s="190">
        <v>44893</v>
      </c>
      <c r="FB65" s="188" t="s">
        <v>4640</v>
      </c>
      <c r="FC65" s="182">
        <v>1</v>
      </c>
      <c r="FD65" s="182" t="s">
        <v>14</v>
      </c>
      <c r="FE65" s="182" t="s">
        <v>74</v>
      </c>
      <c r="FF65" s="182">
        <v>1</v>
      </c>
      <c r="FG65" s="182" t="s">
        <v>4639</v>
      </c>
      <c r="FH65" s="182" t="s">
        <v>14</v>
      </c>
      <c r="FI65" s="179">
        <v>44893</v>
      </c>
      <c r="FJ65" s="188" t="s">
        <v>4641</v>
      </c>
      <c r="FK65" s="189" t="s">
        <v>14</v>
      </c>
      <c r="FL65" s="189" t="s">
        <v>838</v>
      </c>
      <c r="FM65" s="189" t="s">
        <v>14</v>
      </c>
      <c r="FN65" s="189" t="s">
        <v>14</v>
      </c>
      <c r="FO65" s="189" t="s">
        <v>4630</v>
      </c>
      <c r="FP65" s="186" t="s">
        <v>838</v>
      </c>
      <c r="FQ65" s="187">
        <v>44893</v>
      </c>
      <c r="FR65" s="188" t="s">
        <v>4642</v>
      </c>
      <c r="FS65" s="182" t="s">
        <v>14</v>
      </c>
      <c r="FT65" s="182" t="s">
        <v>838</v>
      </c>
      <c r="FU65" s="182" t="s">
        <v>14</v>
      </c>
      <c r="FV65" s="182" t="s">
        <v>14</v>
      </c>
      <c r="FW65" s="182" t="s">
        <v>4630</v>
      </c>
      <c r="FX65" s="182" t="s">
        <v>838</v>
      </c>
      <c r="FY65" s="179">
        <v>44893</v>
      </c>
      <c r="FZ65" s="189" t="s">
        <v>5092</v>
      </c>
      <c r="GA65" s="189">
        <v>0</v>
      </c>
      <c r="GB65" s="189" t="s">
        <v>2962</v>
      </c>
      <c r="GC65" s="189" t="s">
        <v>30</v>
      </c>
      <c r="GD65" s="189">
        <v>2</v>
      </c>
      <c r="GE65" s="189" t="s">
        <v>14</v>
      </c>
      <c r="GF65" s="189" t="s">
        <v>14</v>
      </c>
      <c r="GG65" s="190">
        <v>44895</v>
      </c>
      <c r="GH65" s="188" t="s">
        <v>5098</v>
      </c>
      <c r="GI65" s="182">
        <v>0</v>
      </c>
      <c r="GJ65" s="182" t="s">
        <v>2962</v>
      </c>
      <c r="GK65" s="182" t="s">
        <v>30</v>
      </c>
      <c r="GL65" s="182">
        <v>2</v>
      </c>
      <c r="GM65" s="182" t="s">
        <v>14</v>
      </c>
      <c r="GN65" s="182" t="s">
        <v>14</v>
      </c>
      <c r="GO65" s="179">
        <v>44895</v>
      </c>
      <c r="GP65" s="189" t="s">
        <v>5093</v>
      </c>
      <c r="GQ65" s="189">
        <v>0</v>
      </c>
      <c r="GR65" s="189" t="s">
        <v>2962</v>
      </c>
      <c r="GS65" s="189" t="s">
        <v>30</v>
      </c>
      <c r="GT65" s="189">
        <v>2</v>
      </c>
      <c r="GU65" s="189" t="s">
        <v>14</v>
      </c>
      <c r="GV65" s="189" t="s">
        <v>14</v>
      </c>
      <c r="GW65" s="190">
        <v>44895</v>
      </c>
      <c r="GX65" s="188" t="s">
        <v>5099</v>
      </c>
      <c r="GY65" s="182">
        <v>0</v>
      </c>
      <c r="GZ65" s="182" t="s">
        <v>2962</v>
      </c>
      <c r="HA65" s="182" t="s">
        <v>30</v>
      </c>
      <c r="HB65" s="182">
        <v>2</v>
      </c>
      <c r="HC65" s="182" t="s">
        <v>14</v>
      </c>
      <c r="HD65" s="182" t="s">
        <v>14</v>
      </c>
      <c r="HE65" s="179">
        <v>44895</v>
      </c>
      <c r="HF65" s="189" t="s">
        <v>5091</v>
      </c>
      <c r="HG65" s="189">
        <v>0</v>
      </c>
      <c r="HH65" s="189" t="s">
        <v>2962</v>
      </c>
      <c r="HI65" s="189" t="s">
        <v>30</v>
      </c>
      <c r="HJ65" s="189">
        <v>2</v>
      </c>
      <c r="HK65" s="189" t="s">
        <v>14</v>
      </c>
      <c r="HL65" s="189" t="s">
        <v>14</v>
      </c>
      <c r="HM65" s="190">
        <v>44895</v>
      </c>
      <c r="HN65" s="188" t="s">
        <v>5097</v>
      </c>
      <c r="HO65" s="182">
        <v>0</v>
      </c>
      <c r="HP65" s="182" t="s">
        <v>2962</v>
      </c>
      <c r="HQ65" s="182" t="s">
        <v>30</v>
      </c>
      <c r="HR65" s="182">
        <v>2</v>
      </c>
      <c r="HS65" s="182" t="s">
        <v>14</v>
      </c>
      <c r="HT65" s="182" t="s">
        <v>14</v>
      </c>
      <c r="HU65" s="179">
        <v>44895</v>
      </c>
      <c r="HV65" s="189" t="s">
        <v>5094</v>
      </c>
      <c r="HW65" s="189">
        <v>0</v>
      </c>
      <c r="HX65" s="189" t="s">
        <v>2962</v>
      </c>
      <c r="HY65" s="189" t="s">
        <v>30</v>
      </c>
      <c r="HZ65" s="189">
        <v>2</v>
      </c>
      <c r="IA65" s="189" t="s">
        <v>14</v>
      </c>
      <c r="IB65" s="189" t="s">
        <v>14</v>
      </c>
      <c r="IC65" s="190">
        <v>44895</v>
      </c>
      <c r="ID65" s="188" t="s">
        <v>5096</v>
      </c>
      <c r="IE65" s="182">
        <v>0</v>
      </c>
      <c r="IF65" s="182" t="s">
        <v>2962</v>
      </c>
      <c r="IG65" s="182" t="s">
        <v>30</v>
      </c>
      <c r="IH65" s="182">
        <v>2</v>
      </c>
      <c r="II65" s="182" t="s">
        <v>14</v>
      </c>
      <c r="IJ65" s="182" t="s">
        <v>14</v>
      </c>
      <c r="IK65" s="179">
        <v>44895</v>
      </c>
      <c r="IL65" s="189" t="s">
        <v>5095</v>
      </c>
      <c r="IM65" s="189">
        <v>0</v>
      </c>
      <c r="IN65" s="189" t="s">
        <v>2962</v>
      </c>
      <c r="IO65" s="189" t="s">
        <v>30</v>
      </c>
      <c r="IP65" s="189">
        <v>2</v>
      </c>
      <c r="IQ65" s="189" t="s">
        <v>14</v>
      </c>
      <c r="IR65" s="189" t="s">
        <v>14</v>
      </c>
      <c r="IS65" s="190">
        <v>44895</v>
      </c>
    </row>
    <row r="66" spans="1:253" s="284" customFormat="1" ht="12.95" customHeight="1" x14ac:dyDescent="0.2">
      <c r="A66" s="284" t="s">
        <v>409</v>
      </c>
      <c r="B66" s="284" t="s">
        <v>8973</v>
      </c>
      <c r="C66" s="284" t="s">
        <v>410</v>
      </c>
      <c r="D66" s="284" t="s">
        <v>411</v>
      </c>
      <c r="E66" s="284" t="s">
        <v>8533</v>
      </c>
      <c r="F66" s="284" t="s">
        <v>7196</v>
      </c>
      <c r="G66" s="177">
        <v>37660000</v>
      </c>
      <c r="H66" s="178" t="s">
        <v>6223</v>
      </c>
      <c r="I66" s="178" t="s">
        <v>2172</v>
      </c>
      <c r="J66" s="178">
        <v>2</v>
      </c>
      <c r="K66" s="178" t="s">
        <v>7195</v>
      </c>
      <c r="L66" s="178" t="s">
        <v>7194</v>
      </c>
      <c r="M66" s="179">
        <v>44953</v>
      </c>
      <c r="N66" s="188" t="s">
        <v>2317</v>
      </c>
      <c r="O66" s="180">
        <v>446300</v>
      </c>
      <c r="P66" s="180" t="s">
        <v>2314</v>
      </c>
      <c r="Q66" s="180" t="s">
        <v>30</v>
      </c>
      <c r="R66" s="180">
        <v>2</v>
      </c>
      <c r="S66" s="180" t="s">
        <v>2316</v>
      </c>
      <c r="T66" s="180" t="s">
        <v>2315</v>
      </c>
      <c r="U66" s="181">
        <v>44773</v>
      </c>
      <c r="V66" s="188" t="s">
        <v>7198</v>
      </c>
      <c r="W66" s="178">
        <v>37660000</v>
      </c>
      <c r="X66" s="178" t="s">
        <v>6223</v>
      </c>
      <c r="Y66" s="178" t="s">
        <v>2172</v>
      </c>
      <c r="Z66" s="178">
        <v>2</v>
      </c>
      <c r="AA66" s="178" t="s">
        <v>7197</v>
      </c>
      <c r="AB66" s="178" t="s">
        <v>7194</v>
      </c>
      <c r="AC66" s="179">
        <v>44953</v>
      </c>
      <c r="AD66" s="188" t="s">
        <v>2321</v>
      </c>
      <c r="AE66" s="186">
        <v>21000</v>
      </c>
      <c r="AF66" s="186" t="s">
        <v>2318</v>
      </c>
      <c r="AG66" s="186" t="s">
        <v>19</v>
      </c>
      <c r="AH66" s="186">
        <v>3</v>
      </c>
      <c r="AI66" s="186" t="s">
        <v>2320</v>
      </c>
      <c r="AJ66" s="186" t="s">
        <v>2319</v>
      </c>
      <c r="AK66" s="187">
        <v>44773</v>
      </c>
      <c r="AL66" s="188" t="s">
        <v>2322</v>
      </c>
      <c r="AM66" s="178">
        <v>21000</v>
      </c>
      <c r="AN66" s="178" t="s">
        <v>2318</v>
      </c>
      <c r="AO66" s="178" t="s">
        <v>19</v>
      </c>
      <c r="AP66" s="178">
        <v>3</v>
      </c>
      <c r="AQ66" s="178" t="s">
        <v>2320</v>
      </c>
      <c r="AR66" s="178" t="s">
        <v>2319</v>
      </c>
      <c r="AS66" s="179">
        <v>44773</v>
      </c>
      <c r="AT66" s="189" t="s">
        <v>900</v>
      </c>
      <c r="AU66" s="186" t="s">
        <v>14</v>
      </c>
      <c r="AV66" s="186" t="s">
        <v>14</v>
      </c>
      <c r="AW66" s="186" t="s">
        <v>14</v>
      </c>
      <c r="AX66" s="186" t="s">
        <v>14</v>
      </c>
      <c r="AY66" s="186" t="s">
        <v>14</v>
      </c>
      <c r="AZ66" s="186" t="s">
        <v>14</v>
      </c>
      <c r="BA66" s="187">
        <v>43798</v>
      </c>
      <c r="BB66" s="188" t="s">
        <v>899</v>
      </c>
      <c r="BC66" s="178" t="s">
        <v>14</v>
      </c>
      <c r="BD66" s="178" t="s">
        <v>14</v>
      </c>
      <c r="BE66" s="178" t="s">
        <v>14</v>
      </c>
      <c r="BF66" s="178" t="s">
        <v>14</v>
      </c>
      <c r="BG66" s="178" t="s">
        <v>14</v>
      </c>
      <c r="BH66" s="178" t="s">
        <v>14</v>
      </c>
      <c r="BI66" s="179">
        <v>43798</v>
      </c>
      <c r="BJ66" s="189" t="s">
        <v>7202</v>
      </c>
      <c r="BK66" s="189">
        <v>149</v>
      </c>
      <c r="BL66" s="189" t="s">
        <v>7199</v>
      </c>
      <c r="BM66" s="189" t="s">
        <v>19</v>
      </c>
      <c r="BN66" s="189">
        <v>3</v>
      </c>
      <c r="BO66" s="189" t="s">
        <v>7201</v>
      </c>
      <c r="BP66" s="186" t="s">
        <v>7200</v>
      </c>
      <c r="BQ66" s="190">
        <v>44953</v>
      </c>
      <c r="BR66" s="188" t="s">
        <v>413</v>
      </c>
      <c r="BS66" s="182">
        <v>0</v>
      </c>
      <c r="BT66" s="182">
        <v>0</v>
      </c>
      <c r="BU66" s="182" t="s">
        <v>30</v>
      </c>
      <c r="BV66" s="182">
        <v>2</v>
      </c>
      <c r="BW66" s="182" t="s">
        <v>412</v>
      </c>
      <c r="BX66" s="182">
        <v>0</v>
      </c>
      <c r="BY66" s="179">
        <v>43511</v>
      </c>
      <c r="BZ66" s="189" t="s">
        <v>414</v>
      </c>
      <c r="CA66" s="189">
        <v>0</v>
      </c>
      <c r="CB66" s="189">
        <v>0</v>
      </c>
      <c r="CC66" s="189" t="s">
        <v>30</v>
      </c>
      <c r="CD66" s="189">
        <v>2</v>
      </c>
      <c r="CE66" s="189" t="s">
        <v>412</v>
      </c>
      <c r="CF66" s="189">
        <v>0</v>
      </c>
      <c r="CG66" s="190">
        <v>43511</v>
      </c>
      <c r="CH66" s="188" t="s">
        <v>9611</v>
      </c>
      <c r="CI66" s="189" t="e">
        <v>#N/A</v>
      </c>
      <c r="CJ66" s="189" t="e">
        <v>#N/A</v>
      </c>
      <c r="CK66" s="189" t="e">
        <v>#N/A</v>
      </c>
      <c r="CL66" s="189" t="e">
        <v>#N/A</v>
      </c>
      <c r="CM66" s="189" t="e">
        <v>#N/A</v>
      </c>
      <c r="CN66" s="189" t="e">
        <v>#N/A</v>
      </c>
      <c r="CO66" s="191" t="e">
        <v>#N/A</v>
      </c>
      <c r="CP66" s="189" t="s">
        <v>416</v>
      </c>
      <c r="CQ66" s="182">
        <v>0</v>
      </c>
      <c r="CR66" s="182">
        <v>0</v>
      </c>
      <c r="CS66" s="182" t="s">
        <v>30</v>
      </c>
      <c r="CT66" s="182">
        <v>2</v>
      </c>
      <c r="CU66" s="182" t="s">
        <v>415</v>
      </c>
      <c r="CV66" s="182">
        <v>0</v>
      </c>
      <c r="CW66" s="179">
        <v>43511</v>
      </c>
      <c r="CX66" s="189" t="s">
        <v>2323</v>
      </c>
      <c r="CY66" s="186">
        <v>21000</v>
      </c>
      <c r="CZ66" s="186" t="s">
        <v>2318</v>
      </c>
      <c r="DA66" s="186" t="s">
        <v>19</v>
      </c>
      <c r="DB66" s="186">
        <v>3</v>
      </c>
      <c r="DC66" s="186" t="s">
        <v>2326</v>
      </c>
      <c r="DD66" s="186" t="s">
        <v>2319</v>
      </c>
      <c r="DE66" s="192">
        <v>44773</v>
      </c>
      <c r="DF66" s="188" t="s">
        <v>7207</v>
      </c>
      <c r="DG66" s="178">
        <v>37639000</v>
      </c>
      <c r="DH66" s="182" t="s">
        <v>6223</v>
      </c>
      <c r="DI66" s="182" t="s">
        <v>19</v>
      </c>
      <c r="DJ66" s="182">
        <v>3</v>
      </c>
      <c r="DK66" s="182" t="s">
        <v>2401</v>
      </c>
      <c r="DL66" s="182" t="s">
        <v>7194</v>
      </c>
      <c r="DM66" s="179">
        <v>44953</v>
      </c>
      <c r="DN66" s="189" t="s">
        <v>2325</v>
      </c>
      <c r="DO66" s="186">
        <v>0</v>
      </c>
      <c r="DP66" s="189" t="s">
        <v>2318</v>
      </c>
      <c r="DQ66" s="189" t="s">
        <v>19</v>
      </c>
      <c r="DR66" s="189">
        <v>3</v>
      </c>
      <c r="DS66" s="189" t="s">
        <v>2324</v>
      </c>
      <c r="DT66" s="189" t="s">
        <v>2319</v>
      </c>
      <c r="DU66" s="190">
        <v>44773</v>
      </c>
      <c r="DV66" s="188" t="s">
        <v>2327</v>
      </c>
      <c r="DW66" s="178">
        <v>21000</v>
      </c>
      <c r="DX66" s="182" t="s">
        <v>2318</v>
      </c>
      <c r="DY66" s="182" t="s">
        <v>19</v>
      </c>
      <c r="DZ66" s="182">
        <v>3</v>
      </c>
      <c r="EA66" s="182" t="s">
        <v>2326</v>
      </c>
      <c r="EB66" s="182" t="s">
        <v>2319</v>
      </c>
      <c r="EC66" s="179">
        <v>44773</v>
      </c>
      <c r="ED66" s="189" t="s">
        <v>2329</v>
      </c>
      <c r="EE66" s="186">
        <v>0</v>
      </c>
      <c r="EF66" s="189" t="s">
        <v>2318</v>
      </c>
      <c r="EG66" s="189" t="s">
        <v>19</v>
      </c>
      <c r="EH66" s="189">
        <v>3</v>
      </c>
      <c r="EI66" s="189" t="s">
        <v>2328</v>
      </c>
      <c r="EJ66" s="189" t="s">
        <v>2319</v>
      </c>
      <c r="EK66" s="190">
        <v>44773</v>
      </c>
      <c r="EL66" s="188" t="s">
        <v>2330</v>
      </c>
      <c r="EM66" s="178">
        <v>0</v>
      </c>
      <c r="EN66" s="182" t="s">
        <v>2318</v>
      </c>
      <c r="EO66" s="182" t="s">
        <v>19</v>
      </c>
      <c r="EP66" s="182">
        <v>3</v>
      </c>
      <c r="EQ66" s="182" t="s">
        <v>2328</v>
      </c>
      <c r="ER66" s="182" t="s">
        <v>2319</v>
      </c>
      <c r="ES66" s="179">
        <v>44773</v>
      </c>
      <c r="ET66" s="189" t="s">
        <v>7206</v>
      </c>
      <c r="EU66" s="189">
        <v>193</v>
      </c>
      <c r="EV66" s="189" t="s">
        <v>7203</v>
      </c>
      <c r="EW66" s="189" t="s">
        <v>19</v>
      </c>
      <c r="EX66" s="189">
        <v>3</v>
      </c>
      <c r="EY66" s="189" t="s">
        <v>7205</v>
      </c>
      <c r="EZ66" s="189" t="s">
        <v>7204</v>
      </c>
      <c r="FA66" s="190">
        <v>44953</v>
      </c>
      <c r="FB66" s="188" t="s">
        <v>2332</v>
      </c>
      <c r="FC66" s="182">
        <v>4</v>
      </c>
      <c r="FD66" s="182" t="s">
        <v>14</v>
      </c>
      <c r="FE66" s="182" t="s">
        <v>19</v>
      </c>
      <c r="FF66" s="182">
        <v>3</v>
      </c>
      <c r="FG66" s="182" t="s">
        <v>2331</v>
      </c>
      <c r="FH66" s="182" t="s">
        <v>14</v>
      </c>
      <c r="FI66" s="179">
        <v>44773</v>
      </c>
      <c r="FJ66" s="188" t="s">
        <v>418</v>
      </c>
      <c r="FK66" s="189">
        <v>0</v>
      </c>
      <c r="FL66" s="189">
        <v>0</v>
      </c>
      <c r="FM66" s="189" t="s">
        <v>30</v>
      </c>
      <c r="FN66" s="189">
        <v>2</v>
      </c>
      <c r="FO66" s="189" t="s">
        <v>417</v>
      </c>
      <c r="FP66" s="186">
        <v>0</v>
      </c>
      <c r="FQ66" s="187">
        <v>43511</v>
      </c>
      <c r="FR66" s="188" t="s">
        <v>419</v>
      </c>
      <c r="FS66" s="182">
        <v>0</v>
      </c>
      <c r="FT66" s="182">
        <v>0</v>
      </c>
      <c r="FU66" s="182" t="s">
        <v>30</v>
      </c>
      <c r="FV66" s="182">
        <v>2</v>
      </c>
      <c r="FW66" s="182" t="s">
        <v>417</v>
      </c>
      <c r="FX66" s="182">
        <v>0</v>
      </c>
      <c r="FY66" s="179">
        <v>43511</v>
      </c>
      <c r="FZ66" s="189" t="s">
        <v>3035</v>
      </c>
      <c r="GA66" s="189">
        <v>0</v>
      </c>
      <c r="GB66" s="189" t="s">
        <v>2962</v>
      </c>
      <c r="GC66" s="189" t="s">
        <v>30</v>
      </c>
      <c r="GD66" s="189">
        <v>2</v>
      </c>
      <c r="GE66" s="189" t="s">
        <v>14</v>
      </c>
      <c r="GF66" s="189" t="s">
        <v>14</v>
      </c>
      <c r="GG66" s="190">
        <v>44858</v>
      </c>
      <c r="GH66" s="188" t="s">
        <v>3041</v>
      </c>
      <c r="GI66" s="182">
        <v>0</v>
      </c>
      <c r="GJ66" s="182" t="s">
        <v>2962</v>
      </c>
      <c r="GK66" s="182" t="s">
        <v>30</v>
      </c>
      <c r="GL66" s="182">
        <v>2</v>
      </c>
      <c r="GM66" s="182" t="s">
        <v>14</v>
      </c>
      <c r="GN66" s="182" t="s">
        <v>14</v>
      </c>
      <c r="GO66" s="179">
        <v>44858</v>
      </c>
      <c r="GP66" s="189" t="s">
        <v>3036</v>
      </c>
      <c r="GQ66" s="189">
        <v>0</v>
      </c>
      <c r="GR66" s="189" t="s">
        <v>2962</v>
      </c>
      <c r="GS66" s="189" t="s">
        <v>30</v>
      </c>
      <c r="GT66" s="189">
        <v>2</v>
      </c>
      <c r="GU66" s="189" t="s">
        <v>14</v>
      </c>
      <c r="GV66" s="189" t="s">
        <v>14</v>
      </c>
      <c r="GW66" s="190">
        <v>44858</v>
      </c>
      <c r="GX66" s="188" t="s">
        <v>3042</v>
      </c>
      <c r="GY66" s="182">
        <v>0</v>
      </c>
      <c r="GZ66" s="182" t="s">
        <v>2962</v>
      </c>
      <c r="HA66" s="182" t="s">
        <v>30</v>
      </c>
      <c r="HB66" s="182">
        <v>2</v>
      </c>
      <c r="HC66" s="182" t="s">
        <v>14</v>
      </c>
      <c r="HD66" s="182" t="s">
        <v>14</v>
      </c>
      <c r="HE66" s="179">
        <v>44858</v>
      </c>
      <c r="HF66" s="189" t="s">
        <v>3034</v>
      </c>
      <c r="HG66" s="189">
        <v>1</v>
      </c>
      <c r="HH66" s="189" t="s">
        <v>2962</v>
      </c>
      <c r="HI66" s="189" t="s">
        <v>30</v>
      </c>
      <c r="HJ66" s="189">
        <v>2</v>
      </c>
      <c r="HK66" s="189" t="s">
        <v>14</v>
      </c>
      <c r="HL66" s="189" t="s">
        <v>14</v>
      </c>
      <c r="HM66" s="190">
        <v>44858</v>
      </c>
      <c r="HN66" s="188" t="s">
        <v>3040</v>
      </c>
      <c r="HO66" s="182">
        <v>1</v>
      </c>
      <c r="HP66" s="182" t="s">
        <v>2962</v>
      </c>
      <c r="HQ66" s="182" t="s">
        <v>30</v>
      </c>
      <c r="HR66" s="182">
        <v>2</v>
      </c>
      <c r="HS66" s="182" t="s">
        <v>14</v>
      </c>
      <c r="HT66" s="182" t="s">
        <v>14</v>
      </c>
      <c r="HU66" s="179">
        <v>44858</v>
      </c>
      <c r="HV66" s="189" t="s">
        <v>3037</v>
      </c>
      <c r="HW66" s="189">
        <v>0</v>
      </c>
      <c r="HX66" s="189" t="s">
        <v>2962</v>
      </c>
      <c r="HY66" s="189" t="s">
        <v>30</v>
      </c>
      <c r="HZ66" s="189">
        <v>2</v>
      </c>
      <c r="IA66" s="189" t="s">
        <v>14</v>
      </c>
      <c r="IB66" s="189" t="s">
        <v>14</v>
      </c>
      <c r="IC66" s="190">
        <v>44858</v>
      </c>
      <c r="ID66" s="188" t="s">
        <v>3039</v>
      </c>
      <c r="IE66" s="182">
        <v>1</v>
      </c>
      <c r="IF66" s="182" t="s">
        <v>2962</v>
      </c>
      <c r="IG66" s="182" t="s">
        <v>30</v>
      </c>
      <c r="IH66" s="182">
        <v>2</v>
      </c>
      <c r="II66" s="182" t="s">
        <v>14</v>
      </c>
      <c r="IJ66" s="182" t="s">
        <v>14</v>
      </c>
      <c r="IK66" s="179">
        <v>44858</v>
      </c>
      <c r="IL66" s="189" t="s">
        <v>3038</v>
      </c>
      <c r="IM66" s="189">
        <v>1</v>
      </c>
      <c r="IN66" s="189" t="s">
        <v>2962</v>
      </c>
      <c r="IO66" s="189" t="s">
        <v>30</v>
      </c>
      <c r="IP66" s="189">
        <v>2</v>
      </c>
      <c r="IQ66" s="189" t="s">
        <v>14</v>
      </c>
      <c r="IR66" s="189" t="s">
        <v>14</v>
      </c>
      <c r="IS66" s="190">
        <v>44858</v>
      </c>
    </row>
    <row r="67" spans="1:253" s="284" customFormat="1" ht="12.95" customHeight="1" x14ac:dyDescent="0.2">
      <c r="A67" s="284" t="s">
        <v>2306</v>
      </c>
      <c r="B67" s="284" t="s">
        <v>9140</v>
      </c>
      <c r="C67" s="284" t="s">
        <v>2307</v>
      </c>
      <c r="D67" s="284" t="s">
        <v>2308</v>
      </c>
      <c r="E67" s="284" t="s">
        <v>8534</v>
      </c>
      <c r="F67" s="284" t="s">
        <v>6250</v>
      </c>
      <c r="G67" s="177">
        <v>3495000</v>
      </c>
      <c r="H67" s="178" t="s">
        <v>6223</v>
      </c>
      <c r="I67" s="178" t="s">
        <v>74</v>
      </c>
      <c r="J67" s="178">
        <v>1</v>
      </c>
      <c r="K67" s="178" t="s">
        <v>6249</v>
      </c>
      <c r="L67" s="178" t="s">
        <v>6248</v>
      </c>
      <c r="M67" s="179">
        <v>44942</v>
      </c>
      <c r="N67" s="188" t="s">
        <v>2312</v>
      </c>
      <c r="O67" s="180">
        <v>1595</v>
      </c>
      <c r="P67" s="180" t="s">
        <v>2309</v>
      </c>
      <c r="Q67" s="180" t="s">
        <v>30</v>
      </c>
      <c r="R67" s="180">
        <v>2</v>
      </c>
      <c r="S67" s="180" t="s">
        <v>2311</v>
      </c>
      <c r="T67" s="180" t="s">
        <v>2310</v>
      </c>
      <c r="U67" s="181">
        <v>44773</v>
      </c>
      <c r="V67" s="188" t="s">
        <v>6254</v>
      </c>
      <c r="W67" s="178">
        <v>212000</v>
      </c>
      <c r="X67" s="178" t="s">
        <v>6251</v>
      </c>
      <c r="Y67" s="178" t="s">
        <v>2172</v>
      </c>
      <c r="Z67" s="178">
        <v>2</v>
      </c>
      <c r="AA67" s="178" t="s">
        <v>6253</v>
      </c>
      <c r="AB67" s="178" t="s">
        <v>6252</v>
      </c>
      <c r="AC67" s="179">
        <v>44942</v>
      </c>
      <c r="AD67" s="188" t="s">
        <v>6256</v>
      </c>
      <c r="AE67" s="186">
        <v>102000</v>
      </c>
      <c r="AF67" s="186" t="s">
        <v>6231</v>
      </c>
      <c r="AG67" s="186" t="s">
        <v>2172</v>
      </c>
      <c r="AH67" s="186">
        <v>2</v>
      </c>
      <c r="AI67" s="186" t="s">
        <v>6255</v>
      </c>
      <c r="AJ67" s="186" t="s">
        <v>2289</v>
      </c>
      <c r="AK67" s="187">
        <v>44942</v>
      </c>
      <c r="AL67" s="188" t="s">
        <v>6257</v>
      </c>
      <c r="AM67" s="178">
        <v>102000</v>
      </c>
      <c r="AN67" s="178" t="s">
        <v>6231</v>
      </c>
      <c r="AO67" s="178" t="s">
        <v>2172</v>
      </c>
      <c r="AP67" s="178">
        <v>2</v>
      </c>
      <c r="AQ67" s="178" t="s">
        <v>6255</v>
      </c>
      <c r="AR67" s="178" t="s">
        <v>2289</v>
      </c>
      <c r="AS67" s="179">
        <v>44942</v>
      </c>
      <c r="AT67" s="189" t="s">
        <v>9612</v>
      </c>
      <c r="AU67" s="186" t="e">
        <v>#N/A</v>
      </c>
      <c r="AV67" s="186" t="e">
        <v>#N/A</v>
      </c>
      <c r="AW67" s="186" t="e">
        <v>#N/A</v>
      </c>
      <c r="AX67" s="186" t="e">
        <v>#N/A</v>
      </c>
      <c r="AY67" s="186" t="e">
        <v>#N/A</v>
      </c>
      <c r="AZ67" s="186" t="e">
        <v>#N/A</v>
      </c>
      <c r="BA67" s="187" t="e">
        <v>#N/A</v>
      </c>
      <c r="BB67" s="188" t="s">
        <v>9613</v>
      </c>
      <c r="BC67" s="178" t="e">
        <v>#N/A</v>
      </c>
      <c r="BD67" s="178" t="e">
        <v>#N/A</v>
      </c>
      <c r="BE67" s="178" t="e">
        <v>#N/A</v>
      </c>
      <c r="BF67" s="178" t="e">
        <v>#N/A</v>
      </c>
      <c r="BG67" s="178" t="e">
        <v>#N/A</v>
      </c>
      <c r="BH67" s="178" t="e">
        <v>#N/A</v>
      </c>
      <c r="BI67" s="179" t="e">
        <v>#N/A</v>
      </c>
      <c r="BJ67" s="189" t="s">
        <v>5263</v>
      </c>
      <c r="BK67" s="189">
        <v>0</v>
      </c>
      <c r="BL67" s="189" t="s">
        <v>5261</v>
      </c>
      <c r="BM67" s="189" t="s">
        <v>2172</v>
      </c>
      <c r="BN67" s="189">
        <v>2</v>
      </c>
      <c r="BO67" s="189" t="s">
        <v>5262</v>
      </c>
      <c r="BP67" s="186" t="s">
        <v>1199</v>
      </c>
      <c r="BQ67" s="190">
        <v>44915</v>
      </c>
      <c r="BR67" s="188" t="s">
        <v>9614</v>
      </c>
      <c r="BS67" s="182" t="e">
        <v>#N/A</v>
      </c>
      <c r="BT67" s="182" t="e">
        <v>#N/A</v>
      </c>
      <c r="BU67" s="182" t="e">
        <v>#N/A</v>
      </c>
      <c r="BV67" s="182" t="e">
        <v>#N/A</v>
      </c>
      <c r="BW67" s="182" t="e">
        <v>#N/A</v>
      </c>
      <c r="BX67" s="182" t="e">
        <v>#N/A</v>
      </c>
      <c r="BY67" s="179" t="e">
        <v>#N/A</v>
      </c>
      <c r="BZ67" s="189" t="s">
        <v>9615</v>
      </c>
      <c r="CA67" s="189" t="e">
        <v>#N/A</v>
      </c>
      <c r="CB67" s="189" t="e">
        <v>#N/A</v>
      </c>
      <c r="CC67" s="189" t="e">
        <v>#N/A</v>
      </c>
      <c r="CD67" s="189" t="e">
        <v>#N/A</v>
      </c>
      <c r="CE67" s="189" t="e">
        <v>#N/A</v>
      </c>
      <c r="CF67" s="189" t="e">
        <v>#N/A</v>
      </c>
      <c r="CG67" s="190" t="e">
        <v>#N/A</v>
      </c>
      <c r="CH67" s="188" t="s">
        <v>9616</v>
      </c>
      <c r="CI67" s="189" t="e">
        <v>#N/A</v>
      </c>
      <c r="CJ67" s="189" t="e">
        <v>#N/A</v>
      </c>
      <c r="CK67" s="189" t="e">
        <v>#N/A</v>
      </c>
      <c r="CL67" s="189" t="e">
        <v>#N/A</v>
      </c>
      <c r="CM67" s="189" t="e">
        <v>#N/A</v>
      </c>
      <c r="CN67" s="189" t="e">
        <v>#N/A</v>
      </c>
      <c r="CO67" s="191" t="e">
        <v>#N/A</v>
      </c>
      <c r="CP67" s="189" t="s">
        <v>9617</v>
      </c>
      <c r="CQ67" s="182" t="e">
        <v>#N/A</v>
      </c>
      <c r="CR67" s="182" t="e">
        <v>#N/A</v>
      </c>
      <c r="CS67" s="182" t="e">
        <v>#N/A</v>
      </c>
      <c r="CT67" s="182" t="e">
        <v>#N/A</v>
      </c>
      <c r="CU67" s="182" t="e">
        <v>#N/A</v>
      </c>
      <c r="CV67" s="182" t="e">
        <v>#N/A</v>
      </c>
      <c r="CW67" s="179" t="e">
        <v>#N/A</v>
      </c>
      <c r="CX67" s="189" t="s">
        <v>6258</v>
      </c>
      <c r="CY67" s="186">
        <v>102000</v>
      </c>
      <c r="CZ67" s="186" t="s">
        <v>6231</v>
      </c>
      <c r="DA67" s="186" t="s">
        <v>2172</v>
      </c>
      <c r="DB67" s="186">
        <v>2</v>
      </c>
      <c r="DC67" s="186" t="s">
        <v>2326</v>
      </c>
      <c r="DD67" s="186" t="s">
        <v>2289</v>
      </c>
      <c r="DE67" s="192">
        <v>44942</v>
      </c>
      <c r="DF67" s="188" t="s">
        <v>6259</v>
      </c>
      <c r="DG67" s="178">
        <v>110000</v>
      </c>
      <c r="DH67" s="182" t="s">
        <v>6251</v>
      </c>
      <c r="DI67" s="182" t="s">
        <v>2172</v>
      </c>
      <c r="DJ67" s="182">
        <v>2</v>
      </c>
      <c r="DK67" s="182" t="s">
        <v>6241</v>
      </c>
      <c r="DL67" s="182" t="s">
        <v>6252</v>
      </c>
      <c r="DM67" s="179">
        <v>44942</v>
      </c>
      <c r="DN67" s="189" t="s">
        <v>6260</v>
      </c>
      <c r="DO67" s="186">
        <v>0</v>
      </c>
      <c r="DP67" s="189" t="s">
        <v>6231</v>
      </c>
      <c r="DQ67" s="189" t="s">
        <v>2172</v>
      </c>
      <c r="DR67" s="189">
        <v>2</v>
      </c>
      <c r="DS67" s="189" t="s">
        <v>6243</v>
      </c>
      <c r="DT67" s="189" t="s">
        <v>2289</v>
      </c>
      <c r="DU67" s="190">
        <v>44942</v>
      </c>
      <c r="DV67" s="188" t="s">
        <v>6261</v>
      </c>
      <c r="DW67" s="178">
        <v>102000</v>
      </c>
      <c r="DX67" s="182" t="s">
        <v>6231</v>
      </c>
      <c r="DY67" s="182" t="s">
        <v>2172</v>
      </c>
      <c r="DZ67" s="182">
        <v>2</v>
      </c>
      <c r="EA67" s="182" t="s">
        <v>2326</v>
      </c>
      <c r="EB67" s="182" t="s">
        <v>2289</v>
      </c>
      <c r="EC67" s="179">
        <v>44942</v>
      </c>
      <c r="ED67" s="189" t="s">
        <v>6262</v>
      </c>
      <c r="EE67" s="186">
        <v>0</v>
      </c>
      <c r="EF67" s="189" t="s">
        <v>6231</v>
      </c>
      <c r="EG67" s="189" t="s">
        <v>2172</v>
      </c>
      <c r="EH67" s="189">
        <v>2</v>
      </c>
      <c r="EI67" s="189" t="s">
        <v>2328</v>
      </c>
      <c r="EJ67" s="189" t="s">
        <v>2289</v>
      </c>
      <c r="EK67" s="190">
        <v>44942</v>
      </c>
      <c r="EL67" s="188" t="s">
        <v>6263</v>
      </c>
      <c r="EM67" s="178">
        <v>0</v>
      </c>
      <c r="EN67" s="182" t="s">
        <v>6231</v>
      </c>
      <c r="EO67" s="182" t="s">
        <v>2172</v>
      </c>
      <c r="EP67" s="182">
        <v>2</v>
      </c>
      <c r="EQ67" s="182" t="s">
        <v>2328</v>
      </c>
      <c r="ER67" s="182" t="s">
        <v>2289</v>
      </c>
      <c r="ES67" s="179">
        <v>44942</v>
      </c>
      <c r="ET67" s="189" t="s">
        <v>5265</v>
      </c>
      <c r="EU67" s="189">
        <v>0</v>
      </c>
      <c r="EV67" s="189" t="s">
        <v>5261</v>
      </c>
      <c r="EW67" s="189" t="s">
        <v>2172</v>
      </c>
      <c r="EX67" s="189">
        <v>2</v>
      </c>
      <c r="EY67" s="189" t="s">
        <v>5264</v>
      </c>
      <c r="EZ67" s="189" t="s">
        <v>1199</v>
      </c>
      <c r="FA67" s="190">
        <v>44915</v>
      </c>
      <c r="FB67" s="188" t="s">
        <v>2313</v>
      </c>
      <c r="FC67" s="182">
        <v>2</v>
      </c>
      <c r="FD67" s="182" t="s">
        <v>14</v>
      </c>
      <c r="FE67" s="182" t="s">
        <v>30</v>
      </c>
      <c r="FF67" s="182">
        <v>2</v>
      </c>
      <c r="FG67" s="182" t="s">
        <v>2292</v>
      </c>
      <c r="FH67" s="182" t="s">
        <v>14</v>
      </c>
      <c r="FI67" s="179">
        <v>44773</v>
      </c>
      <c r="FJ67" s="188" t="s">
        <v>9618</v>
      </c>
      <c r="FK67" s="189" t="e">
        <v>#N/A</v>
      </c>
      <c r="FL67" s="189" t="e">
        <v>#N/A</v>
      </c>
      <c r="FM67" s="189" t="e">
        <v>#N/A</v>
      </c>
      <c r="FN67" s="189" t="e">
        <v>#N/A</v>
      </c>
      <c r="FO67" s="189" t="e">
        <v>#N/A</v>
      </c>
      <c r="FP67" s="186" t="e">
        <v>#N/A</v>
      </c>
      <c r="FQ67" s="187" t="e">
        <v>#N/A</v>
      </c>
      <c r="FR67" s="188" t="s">
        <v>9619</v>
      </c>
      <c r="FS67" s="182" t="e">
        <v>#N/A</v>
      </c>
      <c r="FT67" s="182" t="e">
        <v>#N/A</v>
      </c>
      <c r="FU67" s="182" t="e">
        <v>#N/A</v>
      </c>
      <c r="FV67" s="182" t="e">
        <v>#N/A</v>
      </c>
      <c r="FW67" s="182" t="e">
        <v>#N/A</v>
      </c>
      <c r="FX67" s="182" t="e">
        <v>#N/A</v>
      </c>
      <c r="FY67" s="179" t="e">
        <v>#N/A</v>
      </c>
      <c r="FZ67" s="189" t="s">
        <v>3283</v>
      </c>
      <c r="GA67" s="189">
        <v>0</v>
      </c>
      <c r="GB67" s="189" t="s">
        <v>2962</v>
      </c>
      <c r="GC67" s="189" t="s">
        <v>30</v>
      </c>
      <c r="GD67" s="189">
        <v>2</v>
      </c>
      <c r="GE67" s="189" t="s">
        <v>14</v>
      </c>
      <c r="GF67" s="189" t="s">
        <v>14</v>
      </c>
      <c r="GG67" s="190">
        <v>44862</v>
      </c>
      <c r="GH67" s="188" t="s">
        <v>3289</v>
      </c>
      <c r="GI67" s="182">
        <v>1</v>
      </c>
      <c r="GJ67" s="182" t="s">
        <v>2962</v>
      </c>
      <c r="GK67" s="182" t="s">
        <v>30</v>
      </c>
      <c r="GL67" s="182">
        <v>2</v>
      </c>
      <c r="GM67" s="182" t="s">
        <v>14</v>
      </c>
      <c r="GN67" s="182" t="s">
        <v>14</v>
      </c>
      <c r="GO67" s="179">
        <v>44862</v>
      </c>
      <c r="GP67" s="189" t="s">
        <v>3284</v>
      </c>
      <c r="GQ67" s="189">
        <v>0</v>
      </c>
      <c r="GR67" s="189" t="s">
        <v>2962</v>
      </c>
      <c r="GS67" s="189" t="s">
        <v>30</v>
      </c>
      <c r="GT67" s="189">
        <v>2</v>
      </c>
      <c r="GU67" s="189" t="s">
        <v>14</v>
      </c>
      <c r="GV67" s="189" t="s">
        <v>14</v>
      </c>
      <c r="GW67" s="190">
        <v>44862</v>
      </c>
      <c r="GX67" s="188" t="s">
        <v>3290</v>
      </c>
      <c r="GY67" s="182">
        <v>0</v>
      </c>
      <c r="GZ67" s="182" t="s">
        <v>2962</v>
      </c>
      <c r="HA67" s="182" t="s">
        <v>30</v>
      </c>
      <c r="HB67" s="182">
        <v>2</v>
      </c>
      <c r="HC67" s="182" t="s">
        <v>14</v>
      </c>
      <c r="HD67" s="182" t="s">
        <v>14</v>
      </c>
      <c r="HE67" s="179">
        <v>44862</v>
      </c>
      <c r="HF67" s="189" t="s">
        <v>3282</v>
      </c>
      <c r="HG67" s="189">
        <v>0</v>
      </c>
      <c r="HH67" s="189" t="s">
        <v>2962</v>
      </c>
      <c r="HI67" s="189" t="s">
        <v>30</v>
      </c>
      <c r="HJ67" s="189">
        <v>2</v>
      </c>
      <c r="HK67" s="189" t="s">
        <v>14</v>
      </c>
      <c r="HL67" s="189" t="s">
        <v>14</v>
      </c>
      <c r="HM67" s="190">
        <v>44862</v>
      </c>
      <c r="HN67" s="188" t="s">
        <v>3288</v>
      </c>
      <c r="HO67" s="182">
        <v>0</v>
      </c>
      <c r="HP67" s="182" t="s">
        <v>2962</v>
      </c>
      <c r="HQ67" s="182" t="s">
        <v>30</v>
      </c>
      <c r="HR67" s="182">
        <v>2</v>
      </c>
      <c r="HS67" s="182" t="s">
        <v>14</v>
      </c>
      <c r="HT67" s="182" t="s">
        <v>14</v>
      </c>
      <c r="HU67" s="179">
        <v>44862</v>
      </c>
      <c r="HV67" s="189" t="s">
        <v>3285</v>
      </c>
      <c r="HW67" s="189">
        <v>0</v>
      </c>
      <c r="HX67" s="189" t="s">
        <v>2962</v>
      </c>
      <c r="HY67" s="189" t="s">
        <v>30</v>
      </c>
      <c r="HZ67" s="189">
        <v>2</v>
      </c>
      <c r="IA67" s="189" t="s">
        <v>14</v>
      </c>
      <c r="IB67" s="189" t="s">
        <v>14</v>
      </c>
      <c r="IC67" s="190">
        <v>44862</v>
      </c>
      <c r="ID67" s="188" t="s">
        <v>3287</v>
      </c>
      <c r="IE67" s="182">
        <v>0</v>
      </c>
      <c r="IF67" s="182" t="s">
        <v>2962</v>
      </c>
      <c r="IG67" s="182" t="s">
        <v>30</v>
      </c>
      <c r="IH67" s="182">
        <v>2</v>
      </c>
      <c r="II67" s="182" t="s">
        <v>14</v>
      </c>
      <c r="IJ67" s="182" t="s">
        <v>14</v>
      </c>
      <c r="IK67" s="179">
        <v>44862</v>
      </c>
      <c r="IL67" s="189" t="s">
        <v>3286</v>
      </c>
      <c r="IM67" s="189">
        <v>0</v>
      </c>
      <c r="IN67" s="189" t="s">
        <v>2962</v>
      </c>
      <c r="IO67" s="189" t="s">
        <v>30</v>
      </c>
      <c r="IP67" s="189">
        <v>2</v>
      </c>
      <c r="IQ67" s="189" t="s">
        <v>14</v>
      </c>
      <c r="IR67" s="189" t="s">
        <v>14</v>
      </c>
      <c r="IS67" s="190">
        <v>44862</v>
      </c>
    </row>
    <row r="68" spans="1:253" s="284" customFormat="1" ht="12.95" customHeight="1" x14ac:dyDescent="0.2">
      <c r="A68" s="284" t="s">
        <v>2807</v>
      </c>
      <c r="B68" s="284" t="s">
        <v>8939</v>
      </c>
      <c r="C68" s="284" t="s">
        <v>2808</v>
      </c>
      <c r="D68" s="284" t="s">
        <v>2809</v>
      </c>
      <c r="E68" s="284" t="s">
        <v>8535</v>
      </c>
      <c r="F68" s="284" t="s">
        <v>2813</v>
      </c>
      <c r="G68" s="177">
        <v>29643000</v>
      </c>
      <c r="H68" s="178" t="s">
        <v>2810</v>
      </c>
      <c r="I68" s="178" t="s">
        <v>2172</v>
      </c>
      <c r="J68" s="178">
        <v>2</v>
      </c>
      <c r="K68" s="178" t="s">
        <v>2812</v>
      </c>
      <c r="L68" s="178" t="s">
        <v>2811</v>
      </c>
      <c r="M68" s="179">
        <v>44831</v>
      </c>
      <c r="N68" s="188" t="s">
        <v>2817</v>
      </c>
      <c r="O68" s="180">
        <v>149752</v>
      </c>
      <c r="P68" s="180" t="s">
        <v>2814</v>
      </c>
      <c r="Q68" s="180" t="s">
        <v>2172</v>
      </c>
      <c r="R68" s="180">
        <v>2</v>
      </c>
      <c r="S68" s="180" t="s">
        <v>2816</v>
      </c>
      <c r="T68" s="180" t="s">
        <v>2815</v>
      </c>
      <c r="U68" s="181">
        <v>44831</v>
      </c>
      <c r="V68" s="188" t="s">
        <v>6957</v>
      </c>
      <c r="W68" s="178">
        <v>6230000</v>
      </c>
      <c r="X68" s="178" t="s">
        <v>6954</v>
      </c>
      <c r="Y68" s="178" t="s">
        <v>74</v>
      </c>
      <c r="Z68" s="178">
        <v>1</v>
      </c>
      <c r="AA68" s="178" t="s">
        <v>6956</v>
      </c>
      <c r="AB68" s="178" t="s">
        <v>6955</v>
      </c>
      <c r="AC68" s="179">
        <v>44953</v>
      </c>
      <c r="AD68" s="188" t="s">
        <v>6959</v>
      </c>
      <c r="AE68" s="186">
        <v>4696000</v>
      </c>
      <c r="AF68" s="186" t="s">
        <v>6954</v>
      </c>
      <c r="AG68" s="186" t="s">
        <v>74</v>
      </c>
      <c r="AH68" s="186">
        <v>1</v>
      </c>
      <c r="AI68" s="186" t="s">
        <v>6958</v>
      </c>
      <c r="AJ68" s="186" t="s">
        <v>6955</v>
      </c>
      <c r="AK68" s="187">
        <v>44953</v>
      </c>
      <c r="AL68" s="188" t="s">
        <v>6963</v>
      </c>
      <c r="AM68" s="178">
        <v>8000</v>
      </c>
      <c r="AN68" s="178" t="s">
        <v>6960</v>
      </c>
      <c r="AO68" s="178" t="s">
        <v>74</v>
      </c>
      <c r="AP68" s="178">
        <v>1</v>
      </c>
      <c r="AQ68" s="178" t="s">
        <v>6962</v>
      </c>
      <c r="AR68" s="178" t="s">
        <v>6961</v>
      </c>
      <c r="AS68" s="179">
        <v>44953</v>
      </c>
      <c r="AT68" s="189" t="s">
        <v>2818</v>
      </c>
      <c r="AU68" s="186" t="s">
        <v>14</v>
      </c>
      <c r="AV68" s="186" t="s">
        <v>14</v>
      </c>
      <c r="AW68" s="186">
        <v>0</v>
      </c>
      <c r="AX68" s="186">
        <v>0</v>
      </c>
      <c r="AY68" s="186" t="s">
        <v>14</v>
      </c>
      <c r="AZ68" s="186" t="s">
        <v>14</v>
      </c>
      <c r="BA68" s="187">
        <v>44831</v>
      </c>
      <c r="BB68" s="188" t="s">
        <v>3891</v>
      </c>
      <c r="BC68" s="178">
        <v>39000</v>
      </c>
      <c r="BD68" s="178" t="s">
        <v>3888</v>
      </c>
      <c r="BE68" s="178" t="s">
        <v>2172</v>
      </c>
      <c r="BF68" s="178">
        <v>2</v>
      </c>
      <c r="BG68" s="178" t="s">
        <v>3890</v>
      </c>
      <c r="BH68" s="178" t="s">
        <v>3889</v>
      </c>
      <c r="BI68" s="179">
        <v>44865</v>
      </c>
      <c r="BJ68" s="189" t="s">
        <v>2822</v>
      </c>
      <c r="BK68" s="189">
        <v>30</v>
      </c>
      <c r="BL68" s="189" t="s">
        <v>2819</v>
      </c>
      <c r="BM68" s="189" t="s">
        <v>2172</v>
      </c>
      <c r="BN68" s="189">
        <v>2</v>
      </c>
      <c r="BO68" s="189" t="s">
        <v>2821</v>
      </c>
      <c r="BP68" s="186" t="s">
        <v>2820</v>
      </c>
      <c r="BQ68" s="190">
        <v>44831</v>
      </c>
      <c r="BR68" s="188" t="s">
        <v>2827</v>
      </c>
      <c r="BS68" s="182" t="s">
        <v>14</v>
      </c>
      <c r="BT68" s="182" t="s">
        <v>14</v>
      </c>
      <c r="BU68" s="182">
        <v>0</v>
      </c>
      <c r="BV68" s="182">
        <v>0</v>
      </c>
      <c r="BW68" s="182" t="s">
        <v>14</v>
      </c>
      <c r="BX68" s="182" t="s">
        <v>14</v>
      </c>
      <c r="BY68" s="179">
        <v>44831</v>
      </c>
      <c r="BZ68" s="189" t="s">
        <v>2828</v>
      </c>
      <c r="CA68" s="189" t="s">
        <v>14</v>
      </c>
      <c r="CB68" s="189" t="s">
        <v>14</v>
      </c>
      <c r="CC68" s="189">
        <v>0</v>
      </c>
      <c r="CD68" s="189">
        <v>0</v>
      </c>
      <c r="CE68" s="189" t="s">
        <v>14</v>
      </c>
      <c r="CF68" s="189" t="s">
        <v>14</v>
      </c>
      <c r="CG68" s="190">
        <v>44831</v>
      </c>
      <c r="CH68" s="188" t="s">
        <v>9620</v>
      </c>
      <c r="CI68" s="189" t="e">
        <v>#N/A</v>
      </c>
      <c r="CJ68" s="189" t="e">
        <v>#N/A</v>
      </c>
      <c r="CK68" s="189" t="e">
        <v>#N/A</v>
      </c>
      <c r="CL68" s="189" t="e">
        <v>#N/A</v>
      </c>
      <c r="CM68" s="189" t="e">
        <v>#N/A</v>
      </c>
      <c r="CN68" s="189" t="e">
        <v>#N/A</v>
      </c>
      <c r="CO68" s="191" t="e">
        <v>#N/A</v>
      </c>
      <c r="CP68" s="189" t="s">
        <v>2829</v>
      </c>
      <c r="CQ68" s="182" t="s">
        <v>14</v>
      </c>
      <c r="CR68" s="182" t="s">
        <v>14</v>
      </c>
      <c r="CS68" s="182">
        <v>0</v>
      </c>
      <c r="CT68" s="182">
        <v>0</v>
      </c>
      <c r="CU68" s="182" t="s">
        <v>14</v>
      </c>
      <c r="CV68" s="182" t="s">
        <v>14</v>
      </c>
      <c r="CW68" s="179">
        <v>44831</v>
      </c>
      <c r="CX68" s="189" t="s">
        <v>6964</v>
      </c>
      <c r="CY68" s="186">
        <v>2225000</v>
      </c>
      <c r="CZ68" s="186" t="s">
        <v>6954</v>
      </c>
      <c r="DA68" s="186" t="s">
        <v>74</v>
      </c>
      <c r="DB68" s="186">
        <v>1</v>
      </c>
      <c r="DC68" s="186" t="s">
        <v>6969</v>
      </c>
      <c r="DD68" s="186" t="s">
        <v>6955</v>
      </c>
      <c r="DE68" s="192">
        <v>44953</v>
      </c>
      <c r="DF68" s="188" t="s">
        <v>6966</v>
      </c>
      <c r="DG68" s="178">
        <v>1535000</v>
      </c>
      <c r="DH68" s="182" t="s">
        <v>6954</v>
      </c>
      <c r="DI68" s="182" t="s">
        <v>74</v>
      </c>
      <c r="DJ68" s="182">
        <v>1</v>
      </c>
      <c r="DK68" s="182" t="s">
        <v>6965</v>
      </c>
      <c r="DL68" s="182" t="s">
        <v>6955</v>
      </c>
      <c r="DM68" s="179">
        <v>44953</v>
      </c>
      <c r="DN68" s="189" t="s">
        <v>6968</v>
      </c>
      <c r="DO68" s="186">
        <v>2470000</v>
      </c>
      <c r="DP68" s="189" t="s">
        <v>6954</v>
      </c>
      <c r="DQ68" s="189" t="s">
        <v>74</v>
      </c>
      <c r="DR68" s="189">
        <v>1</v>
      </c>
      <c r="DS68" s="189" t="s">
        <v>6967</v>
      </c>
      <c r="DT68" s="189" t="s">
        <v>6955</v>
      </c>
      <c r="DU68" s="190">
        <v>44953</v>
      </c>
      <c r="DV68" s="188" t="s">
        <v>6970</v>
      </c>
      <c r="DW68" s="178">
        <v>1973000</v>
      </c>
      <c r="DX68" s="182" t="s">
        <v>6954</v>
      </c>
      <c r="DY68" s="182" t="s">
        <v>74</v>
      </c>
      <c r="DZ68" s="182">
        <v>1</v>
      </c>
      <c r="EA68" s="182" t="s">
        <v>6969</v>
      </c>
      <c r="EB68" s="182" t="s">
        <v>6955</v>
      </c>
      <c r="EC68" s="179">
        <v>44953</v>
      </c>
      <c r="ED68" s="189" t="s">
        <v>6972</v>
      </c>
      <c r="EE68" s="186">
        <v>252000</v>
      </c>
      <c r="EF68" s="189" t="s">
        <v>6954</v>
      </c>
      <c r="EG68" s="189" t="s">
        <v>74</v>
      </c>
      <c r="EH68" s="189">
        <v>1</v>
      </c>
      <c r="EI68" s="189" t="s">
        <v>6971</v>
      </c>
      <c r="EJ68" s="189" t="s">
        <v>6955</v>
      </c>
      <c r="EK68" s="190">
        <v>44953</v>
      </c>
      <c r="EL68" s="188" t="s">
        <v>6974</v>
      </c>
      <c r="EM68" s="178">
        <v>0</v>
      </c>
      <c r="EN68" s="182" t="s">
        <v>6954</v>
      </c>
      <c r="EO68" s="182" t="s">
        <v>74</v>
      </c>
      <c r="EP68" s="182">
        <v>1</v>
      </c>
      <c r="EQ68" s="182" t="s">
        <v>6973</v>
      </c>
      <c r="ER68" s="182" t="s">
        <v>6955</v>
      </c>
      <c r="ES68" s="179">
        <v>44953</v>
      </c>
      <c r="ET68" s="189" t="s">
        <v>2826</v>
      </c>
      <c r="EU68" s="189">
        <v>244</v>
      </c>
      <c r="EV68" s="189" t="s">
        <v>2823</v>
      </c>
      <c r="EW68" s="189" t="s">
        <v>2172</v>
      </c>
      <c r="EX68" s="189">
        <v>2</v>
      </c>
      <c r="EY68" s="189" t="s">
        <v>2825</v>
      </c>
      <c r="EZ68" s="189" t="s">
        <v>2824</v>
      </c>
      <c r="FA68" s="190">
        <v>44831</v>
      </c>
      <c r="FB68" s="188" t="s">
        <v>2831</v>
      </c>
      <c r="FC68" s="182">
        <v>1</v>
      </c>
      <c r="FD68" s="182" t="s">
        <v>14</v>
      </c>
      <c r="FE68" s="182" t="s">
        <v>2172</v>
      </c>
      <c r="FF68" s="182">
        <v>2</v>
      </c>
      <c r="FG68" s="182" t="s">
        <v>2830</v>
      </c>
      <c r="FH68" s="182" t="s">
        <v>14</v>
      </c>
      <c r="FI68" s="179">
        <v>44831</v>
      </c>
      <c r="FJ68" s="188" t="s">
        <v>2832</v>
      </c>
      <c r="FK68" s="189" t="s">
        <v>14</v>
      </c>
      <c r="FL68" s="189" t="s">
        <v>14</v>
      </c>
      <c r="FM68" s="189">
        <v>0</v>
      </c>
      <c r="FN68" s="189">
        <v>0</v>
      </c>
      <c r="FO68" s="189" t="s">
        <v>14</v>
      </c>
      <c r="FP68" s="186" t="s">
        <v>14</v>
      </c>
      <c r="FQ68" s="187">
        <v>44831</v>
      </c>
      <c r="FR68" s="188" t="s">
        <v>2833</v>
      </c>
      <c r="FS68" s="182" t="s">
        <v>14</v>
      </c>
      <c r="FT68" s="182" t="s">
        <v>14</v>
      </c>
      <c r="FU68" s="182">
        <v>0</v>
      </c>
      <c r="FV68" s="182">
        <v>0</v>
      </c>
      <c r="FW68" s="182" t="s">
        <v>14</v>
      </c>
      <c r="FX68" s="182" t="s">
        <v>14</v>
      </c>
      <c r="FY68" s="179">
        <v>44831</v>
      </c>
      <c r="FZ68" s="189" t="s">
        <v>4085</v>
      </c>
      <c r="GA68" s="189">
        <v>0</v>
      </c>
      <c r="GB68" s="189" t="s">
        <v>2962</v>
      </c>
      <c r="GC68" s="189" t="s">
        <v>30</v>
      </c>
      <c r="GD68" s="189">
        <v>2</v>
      </c>
      <c r="GE68" s="189" t="s">
        <v>14</v>
      </c>
      <c r="GF68" s="189" t="s">
        <v>14</v>
      </c>
      <c r="GG68" s="190">
        <v>44865</v>
      </c>
      <c r="GH68" s="188" t="s">
        <v>4091</v>
      </c>
      <c r="GI68" s="182">
        <v>1</v>
      </c>
      <c r="GJ68" s="182" t="s">
        <v>2962</v>
      </c>
      <c r="GK68" s="182" t="s">
        <v>30</v>
      </c>
      <c r="GL68" s="182">
        <v>2</v>
      </c>
      <c r="GM68" s="182" t="s">
        <v>14</v>
      </c>
      <c r="GN68" s="182" t="s">
        <v>14</v>
      </c>
      <c r="GO68" s="179">
        <v>44865</v>
      </c>
      <c r="GP68" s="189" t="s">
        <v>4086</v>
      </c>
      <c r="GQ68" s="189">
        <v>0</v>
      </c>
      <c r="GR68" s="189" t="s">
        <v>2962</v>
      </c>
      <c r="GS68" s="189" t="s">
        <v>30</v>
      </c>
      <c r="GT68" s="189">
        <v>2</v>
      </c>
      <c r="GU68" s="189" t="s">
        <v>14</v>
      </c>
      <c r="GV68" s="189" t="s">
        <v>14</v>
      </c>
      <c r="GW68" s="190">
        <v>44865</v>
      </c>
      <c r="GX68" s="188" t="s">
        <v>4092</v>
      </c>
      <c r="GY68" s="182">
        <v>0</v>
      </c>
      <c r="GZ68" s="182" t="s">
        <v>2962</v>
      </c>
      <c r="HA68" s="182" t="s">
        <v>30</v>
      </c>
      <c r="HB68" s="182">
        <v>2</v>
      </c>
      <c r="HC68" s="182" t="s">
        <v>14</v>
      </c>
      <c r="HD68" s="182" t="s">
        <v>14</v>
      </c>
      <c r="HE68" s="179">
        <v>44865</v>
      </c>
      <c r="HF68" s="189" t="s">
        <v>4084</v>
      </c>
      <c r="HG68" s="189">
        <v>0</v>
      </c>
      <c r="HH68" s="189" t="s">
        <v>2962</v>
      </c>
      <c r="HI68" s="189" t="s">
        <v>30</v>
      </c>
      <c r="HJ68" s="189">
        <v>2</v>
      </c>
      <c r="HK68" s="189" t="s">
        <v>14</v>
      </c>
      <c r="HL68" s="189" t="s">
        <v>14</v>
      </c>
      <c r="HM68" s="190">
        <v>44865</v>
      </c>
      <c r="HN68" s="188" t="s">
        <v>4090</v>
      </c>
      <c r="HO68" s="182">
        <v>0</v>
      </c>
      <c r="HP68" s="182" t="s">
        <v>2962</v>
      </c>
      <c r="HQ68" s="182" t="s">
        <v>30</v>
      </c>
      <c r="HR68" s="182">
        <v>2</v>
      </c>
      <c r="HS68" s="182" t="s">
        <v>14</v>
      </c>
      <c r="HT68" s="182" t="s">
        <v>14</v>
      </c>
      <c r="HU68" s="179">
        <v>44865</v>
      </c>
      <c r="HV68" s="189" t="s">
        <v>4087</v>
      </c>
      <c r="HW68" s="189">
        <v>0</v>
      </c>
      <c r="HX68" s="189" t="s">
        <v>2962</v>
      </c>
      <c r="HY68" s="189" t="s">
        <v>30</v>
      </c>
      <c r="HZ68" s="189">
        <v>2</v>
      </c>
      <c r="IA68" s="189" t="s">
        <v>14</v>
      </c>
      <c r="IB68" s="189" t="s">
        <v>14</v>
      </c>
      <c r="IC68" s="190">
        <v>44865</v>
      </c>
      <c r="ID68" s="188" t="s">
        <v>4089</v>
      </c>
      <c r="IE68" s="182">
        <v>0</v>
      </c>
      <c r="IF68" s="182" t="s">
        <v>2962</v>
      </c>
      <c r="IG68" s="182" t="s">
        <v>30</v>
      </c>
      <c r="IH68" s="182">
        <v>2</v>
      </c>
      <c r="II68" s="182" t="s">
        <v>14</v>
      </c>
      <c r="IJ68" s="182" t="s">
        <v>14</v>
      </c>
      <c r="IK68" s="179">
        <v>44865</v>
      </c>
      <c r="IL68" s="189" t="s">
        <v>4088</v>
      </c>
      <c r="IM68" s="189">
        <v>2</v>
      </c>
      <c r="IN68" s="189" t="s">
        <v>2962</v>
      </c>
      <c r="IO68" s="189" t="s">
        <v>30</v>
      </c>
      <c r="IP68" s="189">
        <v>2</v>
      </c>
      <c r="IQ68" s="189" t="s">
        <v>14</v>
      </c>
      <c r="IR68" s="189" t="s">
        <v>14</v>
      </c>
      <c r="IS68" s="190">
        <v>44865</v>
      </c>
    </row>
    <row r="69" spans="1:253" s="284" customFormat="1" ht="12.95" customHeight="1" x14ac:dyDescent="0.2">
      <c r="A69" s="284" t="s">
        <v>3593</v>
      </c>
      <c r="B69" s="284" t="s">
        <v>9149</v>
      </c>
      <c r="C69" s="284" t="s">
        <v>3594</v>
      </c>
      <c r="D69" s="284" t="s">
        <v>3595</v>
      </c>
      <c r="E69" s="284" t="s">
        <v>8538</v>
      </c>
      <c r="F69" s="284" t="s">
        <v>5560</v>
      </c>
      <c r="G69" s="177">
        <v>118414000</v>
      </c>
      <c r="H69" s="178" t="s">
        <v>5557</v>
      </c>
      <c r="I69" s="178" t="s">
        <v>2172</v>
      </c>
      <c r="J69" s="178">
        <v>2</v>
      </c>
      <c r="K69" s="178" t="s">
        <v>5559</v>
      </c>
      <c r="L69" s="178" t="s">
        <v>5558</v>
      </c>
      <c r="M69" s="179">
        <v>44921</v>
      </c>
      <c r="N69" s="188" t="s">
        <v>5564</v>
      </c>
      <c r="O69" s="180">
        <v>1943950</v>
      </c>
      <c r="P69" s="180" t="s">
        <v>5561</v>
      </c>
      <c r="Q69" s="180" t="s">
        <v>2172</v>
      </c>
      <c r="R69" s="180">
        <v>2</v>
      </c>
      <c r="S69" s="180" t="s">
        <v>5563</v>
      </c>
      <c r="T69" s="180" t="s">
        <v>5562</v>
      </c>
      <c r="U69" s="181">
        <v>44921</v>
      </c>
      <c r="V69" s="188" t="s">
        <v>5566</v>
      </c>
      <c r="W69" s="178">
        <v>118414000</v>
      </c>
      <c r="X69" s="178" t="s">
        <v>5561</v>
      </c>
      <c r="Y69" s="178" t="s">
        <v>19</v>
      </c>
      <c r="Z69" s="178">
        <v>3</v>
      </c>
      <c r="AA69" s="178" t="s">
        <v>5565</v>
      </c>
      <c r="AB69" s="178" t="s">
        <v>5558</v>
      </c>
      <c r="AC69" s="179">
        <v>44921</v>
      </c>
      <c r="AD69" s="188" t="s">
        <v>5570</v>
      </c>
      <c r="AE69" s="186">
        <v>607000</v>
      </c>
      <c r="AF69" s="186" t="s">
        <v>5567</v>
      </c>
      <c r="AG69" s="186" t="s">
        <v>19</v>
      </c>
      <c r="AH69" s="186">
        <v>3</v>
      </c>
      <c r="AI69" s="186" t="s">
        <v>5569</v>
      </c>
      <c r="AJ69" s="186" t="s">
        <v>5568</v>
      </c>
      <c r="AK69" s="187">
        <v>44921</v>
      </c>
      <c r="AL69" s="188" t="s">
        <v>5571</v>
      </c>
      <c r="AM69" s="178">
        <v>607000</v>
      </c>
      <c r="AN69" s="178" t="s">
        <v>5567</v>
      </c>
      <c r="AO69" s="178" t="s">
        <v>19</v>
      </c>
      <c r="AP69" s="178">
        <v>3</v>
      </c>
      <c r="AQ69" s="178" t="s">
        <v>5569</v>
      </c>
      <c r="AR69" s="178" t="s">
        <v>5568</v>
      </c>
      <c r="AS69" s="179">
        <v>44921</v>
      </c>
      <c r="AT69" s="189" t="s">
        <v>5573</v>
      </c>
      <c r="AU69" s="186" t="s">
        <v>14</v>
      </c>
      <c r="AV69" s="186" t="s">
        <v>14</v>
      </c>
      <c r="AW69" s="186" t="s">
        <v>14</v>
      </c>
      <c r="AX69" s="186" t="s">
        <v>14</v>
      </c>
      <c r="AY69" s="186" t="s">
        <v>5572</v>
      </c>
      <c r="AZ69" s="186" t="s">
        <v>14</v>
      </c>
      <c r="BA69" s="187">
        <v>44921</v>
      </c>
      <c r="BB69" s="188" t="s">
        <v>5584</v>
      </c>
      <c r="BC69" s="178" t="s">
        <v>14</v>
      </c>
      <c r="BD69" s="178" t="s">
        <v>14</v>
      </c>
      <c r="BE69" s="178" t="s">
        <v>14</v>
      </c>
      <c r="BF69" s="178" t="s">
        <v>14</v>
      </c>
      <c r="BG69" s="178" t="s">
        <v>5583</v>
      </c>
      <c r="BH69" s="178" t="s">
        <v>14</v>
      </c>
      <c r="BI69" s="179">
        <v>44921</v>
      </c>
      <c r="BJ69" s="189" t="s">
        <v>6630</v>
      </c>
      <c r="BK69" s="189">
        <v>8588</v>
      </c>
      <c r="BL69" s="189" t="s">
        <v>6627</v>
      </c>
      <c r="BM69" s="189" t="s">
        <v>2172</v>
      </c>
      <c r="BN69" s="189">
        <v>2</v>
      </c>
      <c r="BO69" s="189" t="s">
        <v>6629</v>
      </c>
      <c r="BP69" s="186" t="s">
        <v>6628</v>
      </c>
      <c r="BQ69" s="190">
        <v>44950</v>
      </c>
      <c r="BR69" s="188" t="s">
        <v>5586</v>
      </c>
      <c r="BS69" s="182" t="s">
        <v>14</v>
      </c>
      <c r="BT69" s="182" t="s">
        <v>14</v>
      </c>
      <c r="BU69" s="182" t="s">
        <v>14</v>
      </c>
      <c r="BV69" s="182" t="s">
        <v>14</v>
      </c>
      <c r="BW69" s="182" t="s">
        <v>5585</v>
      </c>
      <c r="BX69" s="182" t="s">
        <v>14</v>
      </c>
      <c r="BY69" s="179">
        <v>44921</v>
      </c>
      <c r="BZ69" s="189" t="s">
        <v>5588</v>
      </c>
      <c r="CA69" s="189" t="s">
        <v>14</v>
      </c>
      <c r="CB69" s="189" t="s">
        <v>14</v>
      </c>
      <c r="CC69" s="189" t="s">
        <v>14</v>
      </c>
      <c r="CD69" s="189" t="s">
        <v>14</v>
      </c>
      <c r="CE69" s="189" t="s">
        <v>5587</v>
      </c>
      <c r="CF69" s="189" t="s">
        <v>14</v>
      </c>
      <c r="CG69" s="190">
        <v>44921</v>
      </c>
      <c r="CH69" s="188" t="s">
        <v>9621</v>
      </c>
      <c r="CI69" s="189" t="e">
        <v>#N/A</v>
      </c>
      <c r="CJ69" s="189" t="e">
        <v>#N/A</v>
      </c>
      <c r="CK69" s="189" t="e">
        <v>#N/A</v>
      </c>
      <c r="CL69" s="189" t="e">
        <v>#N/A</v>
      </c>
      <c r="CM69" s="189" t="e">
        <v>#N/A</v>
      </c>
      <c r="CN69" s="189" t="e">
        <v>#N/A</v>
      </c>
      <c r="CO69" s="191" t="e">
        <v>#N/A</v>
      </c>
      <c r="CP69" s="189" t="s">
        <v>5590</v>
      </c>
      <c r="CQ69" s="182" t="s">
        <v>14</v>
      </c>
      <c r="CR69" s="182" t="s">
        <v>14</v>
      </c>
      <c r="CS69" s="182" t="s">
        <v>14</v>
      </c>
      <c r="CT69" s="182" t="s">
        <v>14</v>
      </c>
      <c r="CU69" s="182" t="s">
        <v>5589</v>
      </c>
      <c r="CV69" s="182" t="s">
        <v>14</v>
      </c>
      <c r="CW69" s="179">
        <v>44921</v>
      </c>
      <c r="CX69" s="189" t="s">
        <v>6633</v>
      </c>
      <c r="CY69" s="186">
        <v>99000</v>
      </c>
      <c r="CZ69" s="186" t="s">
        <v>6632</v>
      </c>
      <c r="DA69" s="186" t="s">
        <v>19</v>
      </c>
      <c r="DB69" s="186">
        <v>3</v>
      </c>
      <c r="DC69" s="186" t="s">
        <v>6639</v>
      </c>
      <c r="DD69" s="186" t="s">
        <v>6638</v>
      </c>
      <c r="DE69" s="192">
        <v>44950</v>
      </c>
      <c r="DF69" s="188" t="s">
        <v>6636</v>
      </c>
      <c r="DG69" s="178">
        <v>117806000</v>
      </c>
      <c r="DH69" s="182" t="s">
        <v>6634</v>
      </c>
      <c r="DI69" s="182" t="s">
        <v>19</v>
      </c>
      <c r="DJ69" s="182">
        <v>3</v>
      </c>
      <c r="DK69" s="182" t="s">
        <v>2218</v>
      </c>
      <c r="DL69" s="182" t="s">
        <v>6635</v>
      </c>
      <c r="DM69" s="179">
        <v>44950</v>
      </c>
      <c r="DN69" s="189" t="s">
        <v>6637</v>
      </c>
      <c r="DO69" s="186">
        <v>508000</v>
      </c>
      <c r="DP69" s="189" t="s">
        <v>5567</v>
      </c>
      <c r="DQ69" s="189" t="s">
        <v>19</v>
      </c>
      <c r="DR69" s="189">
        <v>3</v>
      </c>
      <c r="DS69" s="189" t="s">
        <v>5800</v>
      </c>
      <c r="DT69" s="189" t="s">
        <v>6635</v>
      </c>
      <c r="DU69" s="190">
        <v>44950</v>
      </c>
      <c r="DV69" s="188" t="s">
        <v>6640</v>
      </c>
      <c r="DW69" s="178">
        <v>99000</v>
      </c>
      <c r="DX69" s="182" t="s">
        <v>6632</v>
      </c>
      <c r="DY69" s="182" t="s">
        <v>19</v>
      </c>
      <c r="DZ69" s="182">
        <v>3</v>
      </c>
      <c r="EA69" s="182" t="s">
        <v>6639</v>
      </c>
      <c r="EB69" s="182" t="s">
        <v>6638</v>
      </c>
      <c r="EC69" s="179">
        <v>44950</v>
      </c>
      <c r="ED69" s="189" t="s">
        <v>5575</v>
      </c>
      <c r="EE69" s="186">
        <v>0</v>
      </c>
      <c r="EF69" s="189" t="s">
        <v>14</v>
      </c>
      <c r="EG69" s="189" t="s">
        <v>14</v>
      </c>
      <c r="EH69" s="189" t="s">
        <v>14</v>
      </c>
      <c r="EI69" s="189" t="s">
        <v>5574</v>
      </c>
      <c r="EJ69" s="189" t="s">
        <v>14</v>
      </c>
      <c r="EK69" s="190">
        <v>44921</v>
      </c>
      <c r="EL69" s="188" t="s">
        <v>5577</v>
      </c>
      <c r="EM69" s="178">
        <v>0</v>
      </c>
      <c r="EN69" s="182" t="s">
        <v>14</v>
      </c>
      <c r="EO69" s="182" t="s">
        <v>14</v>
      </c>
      <c r="EP69" s="182" t="s">
        <v>14</v>
      </c>
      <c r="EQ69" s="182" t="s">
        <v>5576</v>
      </c>
      <c r="ER69" s="182" t="s">
        <v>14</v>
      </c>
      <c r="ES69" s="179">
        <v>44921</v>
      </c>
      <c r="ET69" s="189" t="s">
        <v>6631</v>
      </c>
      <c r="EU69" s="189">
        <v>8588</v>
      </c>
      <c r="EV69" s="189" t="s">
        <v>6627</v>
      </c>
      <c r="EW69" s="189" t="s">
        <v>2172</v>
      </c>
      <c r="EX69" s="189">
        <v>2</v>
      </c>
      <c r="EY69" s="189" t="s">
        <v>6629</v>
      </c>
      <c r="EZ69" s="189" t="s">
        <v>6628</v>
      </c>
      <c r="FA69" s="190">
        <v>44950</v>
      </c>
      <c r="FB69" s="188" t="s">
        <v>5578</v>
      </c>
      <c r="FC69" s="182">
        <v>5</v>
      </c>
      <c r="FD69" s="182" t="s">
        <v>5567</v>
      </c>
      <c r="FE69" s="182" t="s">
        <v>19</v>
      </c>
      <c r="FF69" s="182">
        <v>3</v>
      </c>
      <c r="FG69" s="182" t="s">
        <v>2515</v>
      </c>
      <c r="FH69" s="182" t="s">
        <v>5568</v>
      </c>
      <c r="FI69" s="179">
        <v>44921</v>
      </c>
      <c r="FJ69" s="188" t="s">
        <v>5580</v>
      </c>
      <c r="FK69" s="189" t="s">
        <v>14</v>
      </c>
      <c r="FL69" s="189" t="s">
        <v>14</v>
      </c>
      <c r="FM69" s="189" t="s">
        <v>14</v>
      </c>
      <c r="FN69" s="189" t="s">
        <v>14</v>
      </c>
      <c r="FO69" s="189" t="s">
        <v>5579</v>
      </c>
      <c r="FP69" s="186" t="s">
        <v>14</v>
      </c>
      <c r="FQ69" s="187">
        <v>44921</v>
      </c>
      <c r="FR69" s="188" t="s">
        <v>5582</v>
      </c>
      <c r="FS69" s="182" t="s">
        <v>14</v>
      </c>
      <c r="FT69" s="182" t="s">
        <v>14</v>
      </c>
      <c r="FU69" s="182" t="s">
        <v>14</v>
      </c>
      <c r="FV69" s="182" t="s">
        <v>14</v>
      </c>
      <c r="FW69" s="182" t="s">
        <v>5581</v>
      </c>
      <c r="FX69" s="182" t="s">
        <v>14</v>
      </c>
      <c r="FY69" s="179">
        <v>44921</v>
      </c>
      <c r="FZ69" s="189" t="s">
        <v>3597</v>
      </c>
      <c r="GA69" s="189">
        <v>0</v>
      </c>
      <c r="GB69" s="189" t="s">
        <v>2962</v>
      </c>
      <c r="GC69" s="189" t="s">
        <v>30</v>
      </c>
      <c r="GD69" s="189">
        <v>2</v>
      </c>
      <c r="GE69" s="189" t="s">
        <v>14</v>
      </c>
      <c r="GF69" s="189" t="s">
        <v>14</v>
      </c>
      <c r="GG69" s="190">
        <v>44863</v>
      </c>
      <c r="GH69" s="188" t="s">
        <v>3603</v>
      </c>
      <c r="GI69" s="182">
        <v>1</v>
      </c>
      <c r="GJ69" s="182" t="s">
        <v>2962</v>
      </c>
      <c r="GK69" s="182" t="s">
        <v>30</v>
      </c>
      <c r="GL69" s="182">
        <v>2</v>
      </c>
      <c r="GM69" s="182" t="s">
        <v>14</v>
      </c>
      <c r="GN69" s="182" t="s">
        <v>14</v>
      </c>
      <c r="GO69" s="179">
        <v>44863</v>
      </c>
      <c r="GP69" s="189" t="s">
        <v>3598</v>
      </c>
      <c r="GQ69" s="189">
        <v>0</v>
      </c>
      <c r="GR69" s="189" t="s">
        <v>2962</v>
      </c>
      <c r="GS69" s="189" t="s">
        <v>30</v>
      </c>
      <c r="GT69" s="189">
        <v>2</v>
      </c>
      <c r="GU69" s="189" t="s">
        <v>14</v>
      </c>
      <c r="GV69" s="189" t="s">
        <v>14</v>
      </c>
      <c r="GW69" s="190">
        <v>44863</v>
      </c>
      <c r="GX69" s="188" t="s">
        <v>3604</v>
      </c>
      <c r="GY69" s="182">
        <v>0</v>
      </c>
      <c r="GZ69" s="182" t="s">
        <v>2962</v>
      </c>
      <c r="HA69" s="182" t="s">
        <v>30</v>
      </c>
      <c r="HB69" s="182">
        <v>2</v>
      </c>
      <c r="HC69" s="182" t="s">
        <v>14</v>
      </c>
      <c r="HD69" s="182" t="s">
        <v>14</v>
      </c>
      <c r="HE69" s="179">
        <v>44863</v>
      </c>
      <c r="HF69" s="189" t="s">
        <v>3596</v>
      </c>
      <c r="HG69" s="189">
        <v>2</v>
      </c>
      <c r="HH69" s="189" t="s">
        <v>2962</v>
      </c>
      <c r="HI69" s="189" t="s">
        <v>30</v>
      </c>
      <c r="HJ69" s="189">
        <v>2</v>
      </c>
      <c r="HK69" s="189" t="s">
        <v>14</v>
      </c>
      <c r="HL69" s="189" t="s">
        <v>14</v>
      </c>
      <c r="HM69" s="190">
        <v>44863</v>
      </c>
      <c r="HN69" s="188" t="s">
        <v>3602</v>
      </c>
      <c r="HO69" s="182">
        <v>3</v>
      </c>
      <c r="HP69" s="182" t="s">
        <v>2962</v>
      </c>
      <c r="HQ69" s="182" t="s">
        <v>30</v>
      </c>
      <c r="HR69" s="182">
        <v>2</v>
      </c>
      <c r="HS69" s="182" t="s">
        <v>14</v>
      </c>
      <c r="HT69" s="182" t="s">
        <v>14</v>
      </c>
      <c r="HU69" s="179">
        <v>44863</v>
      </c>
      <c r="HV69" s="189" t="s">
        <v>3599</v>
      </c>
      <c r="HW69" s="189">
        <v>1</v>
      </c>
      <c r="HX69" s="189" t="s">
        <v>2962</v>
      </c>
      <c r="HY69" s="189" t="s">
        <v>30</v>
      </c>
      <c r="HZ69" s="189">
        <v>2</v>
      </c>
      <c r="IA69" s="189" t="s">
        <v>14</v>
      </c>
      <c r="IB69" s="189" t="s">
        <v>14</v>
      </c>
      <c r="IC69" s="190">
        <v>44863</v>
      </c>
      <c r="ID69" s="188" t="s">
        <v>3601</v>
      </c>
      <c r="IE69" s="182">
        <v>0</v>
      </c>
      <c r="IF69" s="182" t="s">
        <v>2962</v>
      </c>
      <c r="IG69" s="182" t="s">
        <v>30</v>
      </c>
      <c r="IH69" s="182">
        <v>2</v>
      </c>
      <c r="II69" s="182" t="s">
        <v>14</v>
      </c>
      <c r="IJ69" s="182" t="s">
        <v>14</v>
      </c>
      <c r="IK69" s="179">
        <v>44863</v>
      </c>
      <c r="IL69" s="189" t="s">
        <v>3600</v>
      </c>
      <c r="IM69" s="189">
        <v>3</v>
      </c>
      <c r="IN69" s="189" t="s">
        <v>2962</v>
      </c>
      <c r="IO69" s="189" t="s">
        <v>30</v>
      </c>
      <c r="IP69" s="189">
        <v>2</v>
      </c>
      <c r="IQ69" s="189" t="s">
        <v>14</v>
      </c>
      <c r="IR69" s="189" t="s">
        <v>14</v>
      </c>
      <c r="IS69" s="190">
        <v>44863</v>
      </c>
    </row>
    <row r="70" spans="1:253" s="284" customFormat="1" ht="12.95" customHeight="1" x14ac:dyDescent="0.2">
      <c r="A70" s="284" t="s">
        <v>3605</v>
      </c>
      <c r="B70" s="284" t="s">
        <v>9149</v>
      </c>
      <c r="C70" s="284" t="s">
        <v>3606</v>
      </c>
      <c r="D70" s="284" t="s">
        <v>3595</v>
      </c>
      <c r="E70" s="284" t="s">
        <v>8538</v>
      </c>
      <c r="F70" s="284" t="s">
        <v>5591</v>
      </c>
      <c r="G70" s="177">
        <v>118414000</v>
      </c>
      <c r="H70" s="178" t="s">
        <v>5557</v>
      </c>
      <c r="I70" s="178" t="s">
        <v>2172</v>
      </c>
      <c r="J70" s="178">
        <v>2</v>
      </c>
      <c r="K70" s="178" t="s">
        <v>5559</v>
      </c>
      <c r="L70" s="178" t="s">
        <v>5558</v>
      </c>
      <c r="M70" s="179">
        <v>44921</v>
      </c>
      <c r="N70" s="188" t="s">
        <v>5594</v>
      </c>
      <c r="O70" s="180">
        <v>1943950</v>
      </c>
      <c r="P70" s="180" t="s">
        <v>5561</v>
      </c>
      <c r="Q70" s="180" t="s">
        <v>2172</v>
      </c>
      <c r="R70" s="180">
        <v>2</v>
      </c>
      <c r="S70" s="180" t="s">
        <v>5593</v>
      </c>
      <c r="T70" s="180" t="s">
        <v>5592</v>
      </c>
      <c r="U70" s="181">
        <v>44921</v>
      </c>
      <c r="V70" s="188" t="s">
        <v>5597</v>
      </c>
      <c r="W70" s="178">
        <v>118414000</v>
      </c>
      <c r="X70" s="178" t="s">
        <v>5561</v>
      </c>
      <c r="Y70" s="178" t="s">
        <v>19</v>
      </c>
      <c r="Z70" s="178">
        <v>3</v>
      </c>
      <c r="AA70" s="178" t="s">
        <v>5596</v>
      </c>
      <c r="AB70" s="178" t="s">
        <v>5595</v>
      </c>
      <c r="AC70" s="179">
        <v>44921</v>
      </c>
      <c r="AD70" s="188" t="s">
        <v>5601</v>
      </c>
      <c r="AE70" s="186">
        <v>379000</v>
      </c>
      <c r="AF70" s="186" t="s">
        <v>5598</v>
      </c>
      <c r="AG70" s="186" t="s">
        <v>19</v>
      </c>
      <c r="AH70" s="186">
        <v>3</v>
      </c>
      <c r="AI70" s="186" t="s">
        <v>5600</v>
      </c>
      <c r="AJ70" s="186" t="s">
        <v>5599</v>
      </c>
      <c r="AK70" s="187">
        <v>44921</v>
      </c>
      <c r="AL70" s="188" t="s">
        <v>5603</v>
      </c>
      <c r="AM70" s="178">
        <v>379000</v>
      </c>
      <c r="AN70" s="178" t="s">
        <v>5598</v>
      </c>
      <c r="AO70" s="178" t="s">
        <v>2172</v>
      </c>
      <c r="AP70" s="178">
        <v>2</v>
      </c>
      <c r="AQ70" s="178" t="s">
        <v>5602</v>
      </c>
      <c r="AR70" s="178" t="s">
        <v>5599</v>
      </c>
      <c r="AS70" s="179">
        <v>44921</v>
      </c>
      <c r="AT70" s="189" t="s">
        <v>5604</v>
      </c>
      <c r="AU70" s="186" t="s">
        <v>14</v>
      </c>
      <c r="AV70" s="186" t="s">
        <v>14</v>
      </c>
      <c r="AW70" s="186" t="s">
        <v>14</v>
      </c>
      <c r="AX70" s="186" t="s">
        <v>14</v>
      </c>
      <c r="AY70" s="186" t="s">
        <v>5572</v>
      </c>
      <c r="AZ70" s="186" t="s">
        <v>14</v>
      </c>
      <c r="BA70" s="187">
        <v>44921</v>
      </c>
      <c r="BB70" s="188" t="s">
        <v>5617</v>
      </c>
      <c r="BC70" s="178" t="s">
        <v>14</v>
      </c>
      <c r="BD70" s="178" t="s">
        <v>14</v>
      </c>
      <c r="BE70" s="178" t="s">
        <v>14</v>
      </c>
      <c r="BF70" s="178" t="s">
        <v>14</v>
      </c>
      <c r="BG70" s="178" t="s">
        <v>5583</v>
      </c>
      <c r="BH70" s="178" t="s">
        <v>14</v>
      </c>
      <c r="BI70" s="179">
        <v>44921</v>
      </c>
      <c r="BJ70" s="189" t="s">
        <v>6642</v>
      </c>
      <c r="BK70" s="189">
        <v>7823</v>
      </c>
      <c r="BL70" s="189" t="s">
        <v>6641</v>
      </c>
      <c r="BM70" s="189" t="s">
        <v>2172</v>
      </c>
      <c r="BN70" s="189">
        <v>2</v>
      </c>
      <c r="BO70" s="189" t="s">
        <v>6629</v>
      </c>
      <c r="BP70" s="186" t="s">
        <v>1518</v>
      </c>
      <c r="BQ70" s="190">
        <v>44950</v>
      </c>
      <c r="BR70" s="188" t="s">
        <v>5618</v>
      </c>
      <c r="BS70" s="182" t="s">
        <v>14</v>
      </c>
      <c r="BT70" s="182" t="s">
        <v>14</v>
      </c>
      <c r="BU70" s="182" t="s">
        <v>14</v>
      </c>
      <c r="BV70" s="182" t="s">
        <v>14</v>
      </c>
      <c r="BW70" s="182" t="s">
        <v>5585</v>
      </c>
      <c r="BX70" s="182" t="s">
        <v>14</v>
      </c>
      <c r="BY70" s="179">
        <v>44921</v>
      </c>
      <c r="BZ70" s="189" t="s">
        <v>5619</v>
      </c>
      <c r="CA70" s="189" t="s">
        <v>14</v>
      </c>
      <c r="CB70" s="189" t="s">
        <v>14</v>
      </c>
      <c r="CC70" s="189" t="s">
        <v>14</v>
      </c>
      <c r="CD70" s="189" t="s">
        <v>14</v>
      </c>
      <c r="CE70" s="189" t="s">
        <v>5587</v>
      </c>
      <c r="CF70" s="189" t="s">
        <v>14</v>
      </c>
      <c r="CG70" s="190">
        <v>44921</v>
      </c>
      <c r="CH70" s="188" t="s">
        <v>9622</v>
      </c>
      <c r="CI70" s="189" t="e">
        <v>#N/A</v>
      </c>
      <c r="CJ70" s="189" t="e">
        <v>#N/A</v>
      </c>
      <c r="CK70" s="189" t="e">
        <v>#N/A</v>
      </c>
      <c r="CL70" s="189" t="e">
        <v>#N/A</v>
      </c>
      <c r="CM70" s="189" t="e">
        <v>#N/A</v>
      </c>
      <c r="CN70" s="189" t="e">
        <v>#N/A</v>
      </c>
      <c r="CO70" s="191" t="e">
        <v>#N/A</v>
      </c>
      <c r="CP70" s="189" t="s">
        <v>5620</v>
      </c>
      <c r="CQ70" s="182" t="s">
        <v>14</v>
      </c>
      <c r="CR70" s="182" t="s">
        <v>14</v>
      </c>
      <c r="CS70" s="182" t="s">
        <v>14</v>
      </c>
      <c r="CT70" s="182" t="s">
        <v>14</v>
      </c>
      <c r="CU70" s="182" t="s">
        <v>5589</v>
      </c>
      <c r="CV70" s="182" t="s">
        <v>14</v>
      </c>
      <c r="CW70" s="179">
        <v>44921</v>
      </c>
      <c r="CX70" s="189" t="s">
        <v>5605</v>
      </c>
      <c r="CY70" s="186" t="s">
        <v>14</v>
      </c>
      <c r="CZ70" s="186" t="s">
        <v>14</v>
      </c>
      <c r="DA70" s="186" t="s">
        <v>14</v>
      </c>
      <c r="DB70" s="186" t="s">
        <v>14</v>
      </c>
      <c r="DC70" s="186" t="s">
        <v>5610</v>
      </c>
      <c r="DD70" s="186" t="s">
        <v>14</v>
      </c>
      <c r="DE70" s="192">
        <v>44921</v>
      </c>
      <c r="DF70" s="188" t="s">
        <v>5607</v>
      </c>
      <c r="DG70" s="178">
        <v>118035000</v>
      </c>
      <c r="DH70" s="182" t="s">
        <v>5606</v>
      </c>
      <c r="DI70" s="182" t="s">
        <v>19</v>
      </c>
      <c r="DJ70" s="182">
        <v>3</v>
      </c>
      <c r="DK70" s="182" t="s">
        <v>2218</v>
      </c>
      <c r="DL70" s="182" t="s">
        <v>5599</v>
      </c>
      <c r="DM70" s="179">
        <v>44921</v>
      </c>
      <c r="DN70" s="189" t="s">
        <v>5609</v>
      </c>
      <c r="DO70" s="186">
        <v>379000</v>
      </c>
      <c r="DP70" s="189" t="s">
        <v>5598</v>
      </c>
      <c r="DQ70" s="189" t="s">
        <v>19</v>
      </c>
      <c r="DR70" s="189">
        <v>3</v>
      </c>
      <c r="DS70" s="189" t="s">
        <v>5608</v>
      </c>
      <c r="DT70" s="189" t="s">
        <v>5599</v>
      </c>
      <c r="DU70" s="190">
        <v>44921</v>
      </c>
      <c r="DV70" s="188" t="s">
        <v>5611</v>
      </c>
      <c r="DW70" s="178" t="s">
        <v>14</v>
      </c>
      <c r="DX70" s="182" t="s">
        <v>14</v>
      </c>
      <c r="DY70" s="182" t="s">
        <v>14</v>
      </c>
      <c r="DZ70" s="182" t="s">
        <v>14</v>
      </c>
      <c r="EA70" s="182" t="s">
        <v>5610</v>
      </c>
      <c r="EB70" s="182" t="s">
        <v>14</v>
      </c>
      <c r="EC70" s="179">
        <v>44921</v>
      </c>
      <c r="ED70" s="189" t="s">
        <v>5612</v>
      </c>
      <c r="EE70" s="186" t="s">
        <v>14</v>
      </c>
      <c r="EF70" s="189" t="s">
        <v>14</v>
      </c>
      <c r="EG70" s="189" t="s">
        <v>14</v>
      </c>
      <c r="EH70" s="189" t="s">
        <v>14</v>
      </c>
      <c r="EI70" s="189" t="s">
        <v>5574</v>
      </c>
      <c r="EJ70" s="189" t="s">
        <v>14</v>
      </c>
      <c r="EK70" s="190">
        <v>44921</v>
      </c>
      <c r="EL70" s="188" t="s">
        <v>5613</v>
      </c>
      <c r="EM70" s="178" t="s">
        <v>14</v>
      </c>
      <c r="EN70" s="182" t="s">
        <v>14</v>
      </c>
      <c r="EO70" s="182" t="s">
        <v>14</v>
      </c>
      <c r="EP70" s="182" t="s">
        <v>14</v>
      </c>
      <c r="EQ70" s="182" t="s">
        <v>5576</v>
      </c>
      <c r="ER70" s="182" t="s">
        <v>14</v>
      </c>
      <c r="ES70" s="179">
        <v>44921</v>
      </c>
      <c r="ET70" s="189" t="s">
        <v>6643</v>
      </c>
      <c r="EU70" s="189">
        <v>8588</v>
      </c>
      <c r="EV70" s="189" t="s">
        <v>6627</v>
      </c>
      <c r="EW70" s="189" t="s">
        <v>2172</v>
      </c>
      <c r="EX70" s="189">
        <v>2</v>
      </c>
      <c r="EY70" s="189" t="s">
        <v>6629</v>
      </c>
      <c r="EZ70" s="189" t="s">
        <v>6628</v>
      </c>
      <c r="FA70" s="190">
        <v>44950</v>
      </c>
      <c r="FB70" s="188" t="s">
        <v>5614</v>
      </c>
      <c r="FC70" s="182">
        <v>5</v>
      </c>
      <c r="FD70" s="182" t="s">
        <v>5598</v>
      </c>
      <c r="FE70" s="182" t="s">
        <v>2172</v>
      </c>
      <c r="FF70" s="182">
        <v>2</v>
      </c>
      <c r="FG70" s="182" t="s">
        <v>2515</v>
      </c>
      <c r="FH70" s="182" t="s">
        <v>5599</v>
      </c>
      <c r="FI70" s="179">
        <v>44921</v>
      </c>
      <c r="FJ70" s="188" t="s">
        <v>5615</v>
      </c>
      <c r="FK70" s="189" t="s">
        <v>14</v>
      </c>
      <c r="FL70" s="189" t="s">
        <v>14</v>
      </c>
      <c r="FM70" s="189" t="s">
        <v>14</v>
      </c>
      <c r="FN70" s="189" t="s">
        <v>14</v>
      </c>
      <c r="FO70" s="189" t="s">
        <v>5579</v>
      </c>
      <c r="FP70" s="186" t="s">
        <v>14</v>
      </c>
      <c r="FQ70" s="187">
        <v>44921</v>
      </c>
      <c r="FR70" s="188" t="s">
        <v>5616</v>
      </c>
      <c r="FS70" s="182" t="s">
        <v>14</v>
      </c>
      <c r="FT70" s="182" t="s">
        <v>14</v>
      </c>
      <c r="FU70" s="182" t="s">
        <v>14</v>
      </c>
      <c r="FV70" s="182" t="s">
        <v>14</v>
      </c>
      <c r="FW70" s="182" t="s">
        <v>5581</v>
      </c>
      <c r="FX70" s="182" t="s">
        <v>14</v>
      </c>
      <c r="FY70" s="179">
        <v>44921</v>
      </c>
      <c r="FZ70" s="189" t="s">
        <v>3608</v>
      </c>
      <c r="GA70" s="189">
        <v>0</v>
      </c>
      <c r="GB70" s="189" t="s">
        <v>2962</v>
      </c>
      <c r="GC70" s="189" t="s">
        <v>30</v>
      </c>
      <c r="GD70" s="189">
        <v>2</v>
      </c>
      <c r="GE70" s="189" t="s">
        <v>14</v>
      </c>
      <c r="GF70" s="189" t="s">
        <v>14</v>
      </c>
      <c r="GG70" s="190">
        <v>44863</v>
      </c>
      <c r="GH70" s="188" t="s">
        <v>3614</v>
      </c>
      <c r="GI70" s="182">
        <v>1</v>
      </c>
      <c r="GJ70" s="182" t="s">
        <v>2962</v>
      </c>
      <c r="GK70" s="182" t="s">
        <v>30</v>
      </c>
      <c r="GL70" s="182">
        <v>2</v>
      </c>
      <c r="GM70" s="182" t="s">
        <v>14</v>
      </c>
      <c r="GN70" s="182" t="s">
        <v>14</v>
      </c>
      <c r="GO70" s="179">
        <v>44863</v>
      </c>
      <c r="GP70" s="189" t="s">
        <v>3609</v>
      </c>
      <c r="GQ70" s="189">
        <v>0</v>
      </c>
      <c r="GR70" s="189" t="s">
        <v>2962</v>
      </c>
      <c r="GS70" s="189" t="s">
        <v>30</v>
      </c>
      <c r="GT70" s="189">
        <v>2</v>
      </c>
      <c r="GU70" s="189" t="s">
        <v>14</v>
      </c>
      <c r="GV70" s="189" t="s">
        <v>14</v>
      </c>
      <c r="GW70" s="190">
        <v>44863</v>
      </c>
      <c r="GX70" s="188" t="s">
        <v>3615</v>
      </c>
      <c r="GY70" s="182">
        <v>0</v>
      </c>
      <c r="GZ70" s="182" t="s">
        <v>2962</v>
      </c>
      <c r="HA70" s="182" t="s">
        <v>30</v>
      </c>
      <c r="HB70" s="182">
        <v>2</v>
      </c>
      <c r="HC70" s="182" t="s">
        <v>14</v>
      </c>
      <c r="HD70" s="182" t="s">
        <v>14</v>
      </c>
      <c r="HE70" s="179">
        <v>44863</v>
      </c>
      <c r="HF70" s="189" t="s">
        <v>3607</v>
      </c>
      <c r="HG70" s="189">
        <v>2</v>
      </c>
      <c r="HH70" s="189" t="s">
        <v>2962</v>
      </c>
      <c r="HI70" s="189" t="s">
        <v>30</v>
      </c>
      <c r="HJ70" s="189">
        <v>2</v>
      </c>
      <c r="HK70" s="189" t="s">
        <v>14</v>
      </c>
      <c r="HL70" s="189" t="s">
        <v>14</v>
      </c>
      <c r="HM70" s="190">
        <v>44863</v>
      </c>
      <c r="HN70" s="188" t="s">
        <v>3613</v>
      </c>
      <c r="HO70" s="182">
        <v>1</v>
      </c>
      <c r="HP70" s="182" t="s">
        <v>2962</v>
      </c>
      <c r="HQ70" s="182" t="s">
        <v>30</v>
      </c>
      <c r="HR70" s="182">
        <v>2</v>
      </c>
      <c r="HS70" s="182" t="s">
        <v>14</v>
      </c>
      <c r="HT70" s="182" t="s">
        <v>14</v>
      </c>
      <c r="HU70" s="179">
        <v>44863</v>
      </c>
      <c r="HV70" s="189" t="s">
        <v>3610</v>
      </c>
      <c r="HW70" s="189">
        <v>1</v>
      </c>
      <c r="HX70" s="189" t="s">
        <v>2962</v>
      </c>
      <c r="HY70" s="189" t="s">
        <v>30</v>
      </c>
      <c r="HZ70" s="189">
        <v>2</v>
      </c>
      <c r="IA70" s="189" t="s">
        <v>14</v>
      </c>
      <c r="IB70" s="189" t="s">
        <v>14</v>
      </c>
      <c r="IC70" s="190">
        <v>44863</v>
      </c>
      <c r="ID70" s="188" t="s">
        <v>3612</v>
      </c>
      <c r="IE70" s="182">
        <v>0</v>
      </c>
      <c r="IF70" s="182" t="s">
        <v>2962</v>
      </c>
      <c r="IG70" s="182" t="s">
        <v>30</v>
      </c>
      <c r="IH70" s="182">
        <v>2</v>
      </c>
      <c r="II70" s="182" t="s">
        <v>14</v>
      </c>
      <c r="IJ70" s="182" t="s">
        <v>14</v>
      </c>
      <c r="IK70" s="179">
        <v>44863</v>
      </c>
      <c r="IL70" s="189" t="s">
        <v>3611</v>
      </c>
      <c r="IM70" s="189">
        <v>3</v>
      </c>
      <c r="IN70" s="189" t="s">
        <v>2962</v>
      </c>
      <c r="IO70" s="189" t="s">
        <v>30</v>
      </c>
      <c r="IP70" s="189">
        <v>2</v>
      </c>
      <c r="IQ70" s="189" t="s">
        <v>14</v>
      </c>
      <c r="IR70" s="189" t="s">
        <v>14</v>
      </c>
      <c r="IS70" s="190">
        <v>44863</v>
      </c>
    </row>
    <row r="71" spans="1:253" s="284" customFormat="1" ht="12.95" customHeight="1" x14ac:dyDescent="0.2">
      <c r="A71" s="284" t="s">
        <v>3616</v>
      </c>
      <c r="B71" s="284" t="s">
        <v>8973</v>
      </c>
      <c r="C71" s="284" t="s">
        <v>3617</v>
      </c>
      <c r="D71" s="284" t="s">
        <v>3595</v>
      </c>
      <c r="E71" s="284" t="s">
        <v>8538</v>
      </c>
      <c r="F71" s="284" t="s">
        <v>5621</v>
      </c>
      <c r="G71" s="177">
        <v>118414000</v>
      </c>
      <c r="H71" s="178" t="s">
        <v>5557</v>
      </c>
      <c r="I71" s="178" t="s">
        <v>2172</v>
      </c>
      <c r="J71" s="178">
        <v>2</v>
      </c>
      <c r="K71" s="178" t="s">
        <v>5559</v>
      </c>
      <c r="L71" s="178" t="s">
        <v>5558</v>
      </c>
      <c r="M71" s="179">
        <v>44921</v>
      </c>
      <c r="N71" s="188" t="s">
        <v>5625</v>
      </c>
      <c r="O71" s="180">
        <v>1671738</v>
      </c>
      <c r="P71" s="180" t="s">
        <v>5622</v>
      </c>
      <c r="Q71" s="180" t="s">
        <v>2172</v>
      </c>
      <c r="R71" s="180">
        <v>2</v>
      </c>
      <c r="S71" s="180" t="s">
        <v>5624</v>
      </c>
      <c r="T71" s="180" t="s">
        <v>5623</v>
      </c>
      <c r="U71" s="181">
        <v>44921</v>
      </c>
      <c r="V71" s="188" t="s">
        <v>6647</v>
      </c>
      <c r="W71" s="178">
        <v>114162000</v>
      </c>
      <c r="X71" s="178" t="s">
        <v>6644</v>
      </c>
      <c r="Y71" s="178" t="s">
        <v>2172</v>
      </c>
      <c r="Z71" s="178">
        <v>2</v>
      </c>
      <c r="AA71" s="178" t="s">
        <v>6646</v>
      </c>
      <c r="AB71" s="178" t="s">
        <v>6645</v>
      </c>
      <c r="AC71" s="179">
        <v>44950</v>
      </c>
      <c r="AD71" s="188" t="s">
        <v>5629</v>
      </c>
      <c r="AE71" s="186">
        <v>228000</v>
      </c>
      <c r="AF71" s="186" t="s">
        <v>5626</v>
      </c>
      <c r="AG71" s="186" t="s">
        <v>19</v>
      </c>
      <c r="AH71" s="186">
        <v>3</v>
      </c>
      <c r="AI71" s="186" t="s">
        <v>5628</v>
      </c>
      <c r="AJ71" s="186" t="s">
        <v>5627</v>
      </c>
      <c r="AK71" s="187">
        <v>44921</v>
      </c>
      <c r="AL71" s="188" t="s">
        <v>5630</v>
      </c>
      <c r="AM71" s="178">
        <v>228000</v>
      </c>
      <c r="AN71" s="178" t="s">
        <v>5626</v>
      </c>
      <c r="AO71" s="178" t="s">
        <v>19</v>
      </c>
      <c r="AP71" s="178">
        <v>3</v>
      </c>
      <c r="AQ71" s="178" t="s">
        <v>5628</v>
      </c>
      <c r="AR71" s="178" t="s">
        <v>5627</v>
      </c>
      <c r="AS71" s="179">
        <v>44921</v>
      </c>
      <c r="AT71" s="189" t="s">
        <v>5631</v>
      </c>
      <c r="AU71" s="186" t="s">
        <v>14</v>
      </c>
      <c r="AV71" s="186" t="s">
        <v>14</v>
      </c>
      <c r="AW71" s="186" t="s">
        <v>14</v>
      </c>
      <c r="AX71" s="186" t="s">
        <v>14</v>
      </c>
      <c r="AY71" s="186" t="s">
        <v>5572</v>
      </c>
      <c r="AZ71" s="186" t="s">
        <v>14</v>
      </c>
      <c r="BA71" s="187">
        <v>44921</v>
      </c>
      <c r="BB71" s="188" t="s">
        <v>5642</v>
      </c>
      <c r="BC71" s="178" t="s">
        <v>14</v>
      </c>
      <c r="BD71" s="178" t="s">
        <v>14</v>
      </c>
      <c r="BE71" s="178" t="s">
        <v>14</v>
      </c>
      <c r="BF71" s="178" t="s">
        <v>14</v>
      </c>
      <c r="BG71" s="178" t="s">
        <v>5583</v>
      </c>
      <c r="BH71" s="178" t="s">
        <v>14</v>
      </c>
      <c r="BI71" s="179">
        <v>44921</v>
      </c>
      <c r="BJ71" s="189" t="s">
        <v>6651</v>
      </c>
      <c r="BK71" s="189">
        <v>765</v>
      </c>
      <c r="BL71" s="189" t="s">
        <v>6648</v>
      </c>
      <c r="BM71" s="189" t="s">
        <v>19</v>
      </c>
      <c r="BN71" s="189">
        <v>3</v>
      </c>
      <c r="BO71" s="189" t="s">
        <v>6650</v>
      </c>
      <c r="BP71" s="186" t="s">
        <v>6649</v>
      </c>
      <c r="BQ71" s="190">
        <v>44950</v>
      </c>
      <c r="BR71" s="188" t="s">
        <v>5643</v>
      </c>
      <c r="BS71" s="182" t="s">
        <v>14</v>
      </c>
      <c r="BT71" s="182" t="s">
        <v>14</v>
      </c>
      <c r="BU71" s="182" t="s">
        <v>14</v>
      </c>
      <c r="BV71" s="182" t="s">
        <v>14</v>
      </c>
      <c r="BW71" s="182" t="s">
        <v>5585</v>
      </c>
      <c r="BX71" s="182" t="s">
        <v>14</v>
      </c>
      <c r="BY71" s="179">
        <v>44921</v>
      </c>
      <c r="BZ71" s="189" t="s">
        <v>5644</v>
      </c>
      <c r="CA71" s="189" t="s">
        <v>14</v>
      </c>
      <c r="CB71" s="189" t="s">
        <v>14</v>
      </c>
      <c r="CC71" s="189" t="s">
        <v>14</v>
      </c>
      <c r="CD71" s="189" t="s">
        <v>14</v>
      </c>
      <c r="CE71" s="189" t="s">
        <v>5587</v>
      </c>
      <c r="CF71" s="189" t="s">
        <v>14</v>
      </c>
      <c r="CG71" s="190">
        <v>44921</v>
      </c>
      <c r="CH71" s="188" t="s">
        <v>9623</v>
      </c>
      <c r="CI71" s="189" t="e">
        <v>#N/A</v>
      </c>
      <c r="CJ71" s="189" t="e">
        <v>#N/A</v>
      </c>
      <c r="CK71" s="189" t="e">
        <v>#N/A</v>
      </c>
      <c r="CL71" s="189" t="e">
        <v>#N/A</v>
      </c>
      <c r="CM71" s="189" t="e">
        <v>#N/A</v>
      </c>
      <c r="CN71" s="189" t="e">
        <v>#N/A</v>
      </c>
      <c r="CO71" s="191" t="e">
        <v>#N/A</v>
      </c>
      <c r="CP71" s="189" t="s">
        <v>5645</v>
      </c>
      <c r="CQ71" s="182" t="s">
        <v>14</v>
      </c>
      <c r="CR71" s="182" t="s">
        <v>14</v>
      </c>
      <c r="CS71" s="182" t="s">
        <v>14</v>
      </c>
      <c r="CT71" s="182" t="s">
        <v>14</v>
      </c>
      <c r="CU71" s="182" t="s">
        <v>5589</v>
      </c>
      <c r="CV71" s="182" t="s">
        <v>14</v>
      </c>
      <c r="CW71" s="179">
        <v>44921</v>
      </c>
      <c r="CX71" s="189" t="s">
        <v>6653</v>
      </c>
      <c r="CY71" s="186">
        <v>99000</v>
      </c>
      <c r="CZ71" s="186" t="s">
        <v>6632</v>
      </c>
      <c r="DA71" s="186" t="s">
        <v>19</v>
      </c>
      <c r="DB71" s="186">
        <v>3</v>
      </c>
      <c r="DC71" s="186" t="s">
        <v>6657</v>
      </c>
      <c r="DD71" s="186" t="s">
        <v>6638</v>
      </c>
      <c r="DE71" s="192">
        <v>44950</v>
      </c>
      <c r="DF71" s="188" t="s">
        <v>6655</v>
      </c>
      <c r="DG71" s="178">
        <v>113933000</v>
      </c>
      <c r="DH71" s="182" t="s">
        <v>6654</v>
      </c>
      <c r="DI71" s="182" t="s">
        <v>19</v>
      </c>
      <c r="DJ71" s="182">
        <v>3</v>
      </c>
      <c r="DK71" s="182" t="s">
        <v>2218</v>
      </c>
      <c r="DL71" s="182" t="s">
        <v>5635</v>
      </c>
      <c r="DM71" s="179">
        <v>44950</v>
      </c>
      <c r="DN71" s="189" t="s">
        <v>6656</v>
      </c>
      <c r="DO71" s="186">
        <v>129000</v>
      </c>
      <c r="DP71" s="189" t="s">
        <v>5626</v>
      </c>
      <c r="DQ71" s="189" t="s">
        <v>19</v>
      </c>
      <c r="DR71" s="189">
        <v>3</v>
      </c>
      <c r="DS71" s="189" t="s">
        <v>5608</v>
      </c>
      <c r="DT71" s="189" t="s">
        <v>5635</v>
      </c>
      <c r="DU71" s="190">
        <v>44950</v>
      </c>
      <c r="DV71" s="188" t="s">
        <v>6658</v>
      </c>
      <c r="DW71" s="178">
        <v>99000</v>
      </c>
      <c r="DX71" s="182" t="s">
        <v>6632</v>
      </c>
      <c r="DY71" s="182" t="s">
        <v>19</v>
      </c>
      <c r="DZ71" s="182">
        <v>3</v>
      </c>
      <c r="EA71" s="182" t="s">
        <v>6657</v>
      </c>
      <c r="EB71" s="182" t="s">
        <v>6638</v>
      </c>
      <c r="EC71" s="179">
        <v>44950</v>
      </c>
      <c r="ED71" s="189" t="s">
        <v>5632</v>
      </c>
      <c r="EE71" s="186">
        <v>0</v>
      </c>
      <c r="EF71" s="189" t="s">
        <v>14</v>
      </c>
      <c r="EG71" s="189" t="s">
        <v>14</v>
      </c>
      <c r="EH71" s="189" t="s">
        <v>14</v>
      </c>
      <c r="EI71" s="189" t="s">
        <v>5574</v>
      </c>
      <c r="EJ71" s="189" t="s">
        <v>14</v>
      </c>
      <c r="EK71" s="190">
        <v>44921</v>
      </c>
      <c r="EL71" s="188" t="s">
        <v>5633</v>
      </c>
      <c r="EM71" s="178">
        <v>0</v>
      </c>
      <c r="EN71" s="182" t="s">
        <v>14</v>
      </c>
      <c r="EO71" s="182" t="s">
        <v>14</v>
      </c>
      <c r="EP71" s="182" t="s">
        <v>14</v>
      </c>
      <c r="EQ71" s="182" t="s">
        <v>5576</v>
      </c>
      <c r="ER71" s="182" t="s">
        <v>14</v>
      </c>
      <c r="ES71" s="179">
        <v>44921</v>
      </c>
      <c r="ET71" s="189" t="s">
        <v>6652</v>
      </c>
      <c r="EU71" s="189">
        <v>8588</v>
      </c>
      <c r="EV71" s="189" t="s">
        <v>6627</v>
      </c>
      <c r="EW71" s="189" t="s">
        <v>2172</v>
      </c>
      <c r="EX71" s="189">
        <v>2</v>
      </c>
      <c r="EY71" s="189" t="s">
        <v>6629</v>
      </c>
      <c r="EZ71" s="189" t="s">
        <v>6628</v>
      </c>
      <c r="FA71" s="190">
        <v>44950</v>
      </c>
      <c r="FB71" s="188" t="s">
        <v>5637</v>
      </c>
      <c r="FC71" s="182">
        <v>3</v>
      </c>
      <c r="FD71" s="182" t="s">
        <v>5634</v>
      </c>
      <c r="FE71" s="182" t="s">
        <v>2172</v>
      </c>
      <c r="FF71" s="182">
        <v>2</v>
      </c>
      <c r="FG71" s="182" t="s">
        <v>5636</v>
      </c>
      <c r="FH71" s="182" t="s">
        <v>5635</v>
      </c>
      <c r="FI71" s="179">
        <v>44921</v>
      </c>
      <c r="FJ71" s="188" t="s">
        <v>5639</v>
      </c>
      <c r="FK71" s="189" t="s">
        <v>14</v>
      </c>
      <c r="FL71" s="189" t="s">
        <v>14</v>
      </c>
      <c r="FM71" s="189" t="s">
        <v>14</v>
      </c>
      <c r="FN71" s="189" t="s">
        <v>14</v>
      </c>
      <c r="FO71" s="189" t="s">
        <v>5638</v>
      </c>
      <c r="FP71" s="186" t="s">
        <v>14</v>
      </c>
      <c r="FQ71" s="187">
        <v>44921</v>
      </c>
      <c r="FR71" s="188" t="s">
        <v>5641</v>
      </c>
      <c r="FS71" s="182" t="s">
        <v>14</v>
      </c>
      <c r="FT71" s="182" t="s">
        <v>14</v>
      </c>
      <c r="FU71" s="182" t="s">
        <v>14</v>
      </c>
      <c r="FV71" s="182" t="s">
        <v>14</v>
      </c>
      <c r="FW71" s="182" t="s">
        <v>5640</v>
      </c>
      <c r="FX71" s="182" t="s">
        <v>14</v>
      </c>
      <c r="FY71" s="179">
        <v>44921</v>
      </c>
      <c r="FZ71" s="189" t="s">
        <v>3619</v>
      </c>
      <c r="GA71" s="189">
        <v>0</v>
      </c>
      <c r="GB71" s="189" t="s">
        <v>2962</v>
      </c>
      <c r="GC71" s="189" t="s">
        <v>30</v>
      </c>
      <c r="GD71" s="189">
        <v>2</v>
      </c>
      <c r="GE71" s="189" t="s">
        <v>14</v>
      </c>
      <c r="GF71" s="189" t="s">
        <v>14</v>
      </c>
      <c r="GG71" s="190">
        <v>44863</v>
      </c>
      <c r="GH71" s="188" t="s">
        <v>3625</v>
      </c>
      <c r="GI71" s="182">
        <v>1</v>
      </c>
      <c r="GJ71" s="182" t="s">
        <v>2962</v>
      </c>
      <c r="GK71" s="182" t="s">
        <v>30</v>
      </c>
      <c r="GL71" s="182">
        <v>2</v>
      </c>
      <c r="GM71" s="182" t="s">
        <v>14</v>
      </c>
      <c r="GN71" s="182" t="s">
        <v>14</v>
      </c>
      <c r="GO71" s="179">
        <v>44863</v>
      </c>
      <c r="GP71" s="189" t="s">
        <v>3620</v>
      </c>
      <c r="GQ71" s="189">
        <v>0</v>
      </c>
      <c r="GR71" s="189" t="s">
        <v>2962</v>
      </c>
      <c r="GS71" s="189" t="s">
        <v>30</v>
      </c>
      <c r="GT71" s="189">
        <v>2</v>
      </c>
      <c r="GU71" s="189" t="s">
        <v>14</v>
      </c>
      <c r="GV71" s="189" t="s">
        <v>14</v>
      </c>
      <c r="GW71" s="190">
        <v>44863</v>
      </c>
      <c r="GX71" s="188" t="s">
        <v>3626</v>
      </c>
      <c r="GY71" s="182">
        <v>0</v>
      </c>
      <c r="GZ71" s="182" t="s">
        <v>2962</v>
      </c>
      <c r="HA71" s="182" t="s">
        <v>30</v>
      </c>
      <c r="HB71" s="182">
        <v>2</v>
      </c>
      <c r="HC71" s="182" t="s">
        <v>14</v>
      </c>
      <c r="HD71" s="182" t="s">
        <v>14</v>
      </c>
      <c r="HE71" s="179">
        <v>44863</v>
      </c>
      <c r="HF71" s="189" t="s">
        <v>3618</v>
      </c>
      <c r="HG71" s="189">
        <v>2</v>
      </c>
      <c r="HH71" s="189" t="s">
        <v>2962</v>
      </c>
      <c r="HI71" s="189" t="s">
        <v>30</v>
      </c>
      <c r="HJ71" s="189">
        <v>2</v>
      </c>
      <c r="HK71" s="189" t="s">
        <v>14</v>
      </c>
      <c r="HL71" s="189" t="s">
        <v>14</v>
      </c>
      <c r="HM71" s="190">
        <v>44863</v>
      </c>
      <c r="HN71" s="188" t="s">
        <v>3624</v>
      </c>
      <c r="HO71" s="182">
        <v>3</v>
      </c>
      <c r="HP71" s="182" t="s">
        <v>2962</v>
      </c>
      <c r="HQ71" s="182" t="s">
        <v>30</v>
      </c>
      <c r="HR71" s="182">
        <v>2</v>
      </c>
      <c r="HS71" s="182" t="s">
        <v>14</v>
      </c>
      <c r="HT71" s="182" t="s">
        <v>14</v>
      </c>
      <c r="HU71" s="179">
        <v>44863</v>
      </c>
      <c r="HV71" s="189" t="s">
        <v>3621</v>
      </c>
      <c r="HW71" s="189">
        <v>1</v>
      </c>
      <c r="HX71" s="189" t="s">
        <v>2962</v>
      </c>
      <c r="HY71" s="189" t="s">
        <v>30</v>
      </c>
      <c r="HZ71" s="189">
        <v>2</v>
      </c>
      <c r="IA71" s="189" t="s">
        <v>14</v>
      </c>
      <c r="IB71" s="189" t="s">
        <v>14</v>
      </c>
      <c r="IC71" s="190">
        <v>44863</v>
      </c>
      <c r="ID71" s="188" t="s">
        <v>3623</v>
      </c>
      <c r="IE71" s="182">
        <v>0</v>
      </c>
      <c r="IF71" s="182" t="s">
        <v>2962</v>
      </c>
      <c r="IG71" s="182" t="s">
        <v>30</v>
      </c>
      <c r="IH71" s="182">
        <v>2</v>
      </c>
      <c r="II71" s="182" t="s">
        <v>14</v>
      </c>
      <c r="IJ71" s="182" t="s">
        <v>14</v>
      </c>
      <c r="IK71" s="179">
        <v>44863</v>
      </c>
      <c r="IL71" s="189" t="s">
        <v>3622</v>
      </c>
      <c r="IM71" s="189">
        <v>3</v>
      </c>
      <c r="IN71" s="189" t="s">
        <v>2962</v>
      </c>
      <c r="IO71" s="189" t="s">
        <v>30</v>
      </c>
      <c r="IP71" s="189">
        <v>2</v>
      </c>
      <c r="IQ71" s="189" t="s">
        <v>14</v>
      </c>
      <c r="IR71" s="189" t="s">
        <v>14</v>
      </c>
      <c r="IS71" s="190">
        <v>44863</v>
      </c>
    </row>
    <row r="72" spans="1:253" s="284" customFormat="1" ht="12.95" customHeight="1" x14ac:dyDescent="0.2">
      <c r="A72" s="284" t="s">
        <v>10</v>
      </c>
      <c r="B72" s="284" t="s">
        <v>8959</v>
      </c>
      <c r="C72" s="284" t="s">
        <v>11</v>
      </c>
      <c r="D72" s="284" t="s">
        <v>12</v>
      </c>
      <c r="E72" s="284" t="s">
        <v>8543</v>
      </c>
      <c r="F72" s="284" t="s">
        <v>7040</v>
      </c>
      <c r="G72" s="177">
        <v>21700000</v>
      </c>
      <c r="H72" s="178" t="s">
        <v>7037</v>
      </c>
      <c r="I72" s="178" t="s">
        <v>74</v>
      </c>
      <c r="J72" s="178">
        <v>1</v>
      </c>
      <c r="K72" s="178" t="s">
        <v>7039</v>
      </c>
      <c r="L72" s="178" t="s">
        <v>7038</v>
      </c>
      <c r="M72" s="179">
        <v>44953</v>
      </c>
      <c r="N72" s="188" t="s">
        <v>2592</v>
      </c>
      <c r="O72" s="180">
        <v>1240190</v>
      </c>
      <c r="P72" s="180" t="s">
        <v>1202</v>
      </c>
      <c r="Q72" s="180" t="s">
        <v>19</v>
      </c>
      <c r="R72" s="180">
        <v>3</v>
      </c>
      <c r="S72" s="180" t="s">
        <v>2591</v>
      </c>
      <c r="T72" s="180" t="s">
        <v>2590</v>
      </c>
      <c r="U72" s="181">
        <v>44804</v>
      </c>
      <c r="V72" s="188" t="s">
        <v>7042</v>
      </c>
      <c r="W72" s="178">
        <v>21700000</v>
      </c>
      <c r="X72" s="178" t="s">
        <v>7037</v>
      </c>
      <c r="Y72" s="178" t="s">
        <v>74</v>
      </c>
      <c r="Z72" s="178">
        <v>1</v>
      </c>
      <c r="AA72" s="178" t="s">
        <v>7041</v>
      </c>
      <c r="AB72" s="178" t="s">
        <v>7038</v>
      </c>
      <c r="AC72" s="179">
        <v>44953</v>
      </c>
      <c r="AD72" s="188" t="s">
        <v>7044</v>
      </c>
      <c r="AE72" s="186">
        <v>12900000</v>
      </c>
      <c r="AF72" s="186" t="s">
        <v>7037</v>
      </c>
      <c r="AG72" s="186" t="s">
        <v>74</v>
      </c>
      <c r="AH72" s="186">
        <v>1</v>
      </c>
      <c r="AI72" s="186" t="s">
        <v>7043</v>
      </c>
      <c r="AJ72" s="186" t="s">
        <v>7038</v>
      </c>
      <c r="AK72" s="187">
        <v>44953</v>
      </c>
      <c r="AL72" s="188" t="s">
        <v>7048</v>
      </c>
      <c r="AM72" s="178">
        <v>1282000</v>
      </c>
      <c r="AN72" s="178" t="s">
        <v>7045</v>
      </c>
      <c r="AO72" s="178" t="s">
        <v>74</v>
      </c>
      <c r="AP72" s="178">
        <v>1</v>
      </c>
      <c r="AQ72" s="178" t="s">
        <v>7047</v>
      </c>
      <c r="AR72" s="178" t="s">
        <v>7046</v>
      </c>
      <c r="AS72" s="179">
        <v>44953</v>
      </c>
      <c r="AT72" s="189" t="s">
        <v>7052</v>
      </c>
      <c r="AU72" s="186">
        <v>1</v>
      </c>
      <c r="AV72" s="186" t="s">
        <v>7049</v>
      </c>
      <c r="AW72" s="186" t="s">
        <v>74</v>
      </c>
      <c r="AX72" s="186">
        <v>1</v>
      </c>
      <c r="AY72" s="186" t="s">
        <v>7051</v>
      </c>
      <c r="AZ72" s="186" t="s">
        <v>7050</v>
      </c>
      <c r="BA72" s="187">
        <v>44953</v>
      </c>
      <c r="BB72" s="188" t="s">
        <v>767</v>
      </c>
      <c r="BC72" s="178">
        <v>44056</v>
      </c>
      <c r="BD72" s="178" t="s">
        <v>765</v>
      </c>
      <c r="BE72" s="178" t="s">
        <v>19</v>
      </c>
      <c r="BF72" s="178">
        <v>3</v>
      </c>
      <c r="BG72" s="178">
        <v>0</v>
      </c>
      <c r="BH72" s="178" t="s">
        <v>766</v>
      </c>
      <c r="BI72" s="179">
        <v>43642</v>
      </c>
      <c r="BJ72" s="189" t="s">
        <v>7055</v>
      </c>
      <c r="BK72" s="189">
        <v>1896</v>
      </c>
      <c r="BL72" s="189" t="s">
        <v>7053</v>
      </c>
      <c r="BM72" s="189" t="s">
        <v>74</v>
      </c>
      <c r="BN72" s="189">
        <v>1</v>
      </c>
      <c r="BO72" s="189" t="s">
        <v>7054</v>
      </c>
      <c r="BP72" s="186" t="s">
        <v>1518</v>
      </c>
      <c r="BQ72" s="190">
        <v>44953</v>
      </c>
      <c r="BR72" s="188" t="s">
        <v>16</v>
      </c>
      <c r="BS72" s="182" t="s">
        <v>14</v>
      </c>
      <c r="BT72" s="182">
        <v>0</v>
      </c>
      <c r="BU72" s="182" t="s">
        <v>14</v>
      </c>
      <c r="BV72" s="182" t="s">
        <v>14</v>
      </c>
      <c r="BW72" s="182" t="s">
        <v>15</v>
      </c>
      <c r="BX72" s="182">
        <v>0</v>
      </c>
      <c r="BY72" s="179">
        <v>43489</v>
      </c>
      <c r="BZ72" s="189" t="s">
        <v>20</v>
      </c>
      <c r="CA72" s="189">
        <v>1</v>
      </c>
      <c r="CB72" s="189" t="s">
        <v>10</v>
      </c>
      <c r="CC72" s="189" t="s">
        <v>19</v>
      </c>
      <c r="CD72" s="189">
        <v>3</v>
      </c>
      <c r="CE72" s="189" t="s">
        <v>10</v>
      </c>
      <c r="CF72" s="189" t="s">
        <v>11</v>
      </c>
      <c r="CG72" s="190">
        <v>43489</v>
      </c>
      <c r="CH72" s="188" t="s">
        <v>9624</v>
      </c>
      <c r="CI72" s="189" t="e">
        <v>#N/A</v>
      </c>
      <c r="CJ72" s="189" t="e">
        <v>#N/A</v>
      </c>
      <c r="CK72" s="189" t="e">
        <v>#N/A</v>
      </c>
      <c r="CL72" s="189" t="e">
        <v>#N/A</v>
      </c>
      <c r="CM72" s="189" t="e">
        <v>#N/A</v>
      </c>
      <c r="CN72" s="189" t="e">
        <v>#N/A</v>
      </c>
      <c r="CO72" s="191" t="e">
        <v>#N/A</v>
      </c>
      <c r="CP72" s="189" t="s">
        <v>22</v>
      </c>
      <c r="CQ72" s="182" t="s">
        <v>14</v>
      </c>
      <c r="CR72" s="182">
        <v>0</v>
      </c>
      <c r="CS72" s="182" t="s">
        <v>14</v>
      </c>
      <c r="CT72" s="182" t="s">
        <v>14</v>
      </c>
      <c r="CU72" s="182" t="s">
        <v>15</v>
      </c>
      <c r="CV72" s="182">
        <v>0</v>
      </c>
      <c r="CW72" s="179">
        <v>43489</v>
      </c>
      <c r="CX72" s="189" t="s">
        <v>7058</v>
      </c>
      <c r="CY72" s="186">
        <v>8800000</v>
      </c>
      <c r="CZ72" s="186" t="s">
        <v>7037</v>
      </c>
      <c r="DA72" s="186" t="s">
        <v>74</v>
      </c>
      <c r="DB72" s="186">
        <v>1</v>
      </c>
      <c r="DC72" s="186" t="s">
        <v>7063</v>
      </c>
      <c r="DD72" s="186" t="s">
        <v>7038</v>
      </c>
      <c r="DE72" s="192">
        <v>44953</v>
      </c>
      <c r="DF72" s="188" t="s">
        <v>7060</v>
      </c>
      <c r="DG72" s="178">
        <v>8800000</v>
      </c>
      <c r="DH72" s="182" t="s">
        <v>7037</v>
      </c>
      <c r="DI72" s="182" t="s">
        <v>74</v>
      </c>
      <c r="DJ72" s="182">
        <v>1</v>
      </c>
      <c r="DK72" s="182" t="s">
        <v>7059</v>
      </c>
      <c r="DL72" s="182" t="s">
        <v>7038</v>
      </c>
      <c r="DM72" s="179">
        <v>44953</v>
      </c>
      <c r="DN72" s="189" t="s">
        <v>7062</v>
      </c>
      <c r="DO72" s="186">
        <v>4100000</v>
      </c>
      <c r="DP72" s="189" t="s">
        <v>7037</v>
      </c>
      <c r="DQ72" s="189" t="s">
        <v>74</v>
      </c>
      <c r="DR72" s="189">
        <v>1</v>
      </c>
      <c r="DS72" s="189" t="s">
        <v>7061</v>
      </c>
      <c r="DT72" s="189" t="s">
        <v>7038</v>
      </c>
      <c r="DU72" s="190">
        <v>44953</v>
      </c>
      <c r="DV72" s="188" t="s">
        <v>7064</v>
      </c>
      <c r="DW72" s="178">
        <v>6800000</v>
      </c>
      <c r="DX72" s="182" t="s">
        <v>7037</v>
      </c>
      <c r="DY72" s="182" t="s">
        <v>74</v>
      </c>
      <c r="DZ72" s="182">
        <v>1</v>
      </c>
      <c r="EA72" s="182" t="s">
        <v>7063</v>
      </c>
      <c r="EB72" s="182" t="s">
        <v>7038</v>
      </c>
      <c r="EC72" s="179">
        <v>44953</v>
      </c>
      <c r="ED72" s="189" t="s">
        <v>7066</v>
      </c>
      <c r="EE72" s="186">
        <v>1800000</v>
      </c>
      <c r="EF72" s="189" t="s">
        <v>7037</v>
      </c>
      <c r="EG72" s="189" t="s">
        <v>74</v>
      </c>
      <c r="EH72" s="189">
        <v>1</v>
      </c>
      <c r="EI72" s="189" t="s">
        <v>7065</v>
      </c>
      <c r="EJ72" s="189" t="s">
        <v>7038</v>
      </c>
      <c r="EK72" s="190">
        <v>44953</v>
      </c>
      <c r="EL72" s="188" t="s">
        <v>7068</v>
      </c>
      <c r="EM72" s="178">
        <v>200000</v>
      </c>
      <c r="EN72" s="182" t="s">
        <v>7037</v>
      </c>
      <c r="EO72" s="182" t="s">
        <v>74</v>
      </c>
      <c r="EP72" s="182">
        <v>1</v>
      </c>
      <c r="EQ72" s="182" t="s">
        <v>7067</v>
      </c>
      <c r="ER72" s="182" t="s">
        <v>7038</v>
      </c>
      <c r="ES72" s="179">
        <v>44953</v>
      </c>
      <c r="ET72" s="189" t="s">
        <v>7057</v>
      </c>
      <c r="EU72" s="189">
        <v>1896</v>
      </c>
      <c r="EV72" s="189" t="s">
        <v>7053</v>
      </c>
      <c r="EW72" s="189" t="s">
        <v>74</v>
      </c>
      <c r="EX72" s="189">
        <v>1</v>
      </c>
      <c r="EY72" s="189" t="s">
        <v>7056</v>
      </c>
      <c r="EZ72" s="189" t="s">
        <v>1518</v>
      </c>
      <c r="FA72" s="190">
        <v>44953</v>
      </c>
      <c r="FB72" s="188" t="s">
        <v>7070</v>
      </c>
      <c r="FC72" s="182">
        <v>6</v>
      </c>
      <c r="FD72" s="182" t="s">
        <v>7045</v>
      </c>
      <c r="FE72" s="182" t="s">
        <v>74</v>
      </c>
      <c r="FF72" s="182">
        <v>1</v>
      </c>
      <c r="FG72" s="182" t="s">
        <v>7069</v>
      </c>
      <c r="FH72" s="182" t="s">
        <v>7046</v>
      </c>
      <c r="FI72" s="179">
        <v>44953</v>
      </c>
      <c r="FJ72" s="188" t="s">
        <v>24</v>
      </c>
      <c r="FK72" s="189" t="s">
        <v>14</v>
      </c>
      <c r="FL72" s="189">
        <v>0</v>
      </c>
      <c r="FM72" s="189" t="s">
        <v>14</v>
      </c>
      <c r="FN72" s="189" t="s">
        <v>14</v>
      </c>
      <c r="FO72" s="189" t="s">
        <v>15</v>
      </c>
      <c r="FP72" s="186">
        <v>0</v>
      </c>
      <c r="FQ72" s="187">
        <v>43489</v>
      </c>
      <c r="FR72" s="188" t="s">
        <v>26</v>
      </c>
      <c r="FS72" s="182" t="s">
        <v>14</v>
      </c>
      <c r="FT72" s="182">
        <v>0</v>
      </c>
      <c r="FU72" s="182" t="s">
        <v>14</v>
      </c>
      <c r="FV72" s="182" t="s">
        <v>14</v>
      </c>
      <c r="FW72" s="182" t="s">
        <v>15</v>
      </c>
      <c r="FX72" s="182">
        <v>0</v>
      </c>
      <c r="FY72" s="179">
        <v>43489</v>
      </c>
      <c r="FZ72" s="189" t="s">
        <v>3628</v>
      </c>
      <c r="GA72" s="189">
        <v>1</v>
      </c>
      <c r="GB72" s="189" t="s">
        <v>2962</v>
      </c>
      <c r="GC72" s="189" t="s">
        <v>30</v>
      </c>
      <c r="GD72" s="189">
        <v>2</v>
      </c>
      <c r="GE72" s="189" t="s">
        <v>14</v>
      </c>
      <c r="GF72" s="189" t="s">
        <v>14</v>
      </c>
      <c r="GG72" s="190">
        <v>44863</v>
      </c>
      <c r="GH72" s="188" t="s">
        <v>3634</v>
      </c>
      <c r="GI72" s="182">
        <v>3</v>
      </c>
      <c r="GJ72" s="182" t="s">
        <v>2962</v>
      </c>
      <c r="GK72" s="182" t="s">
        <v>30</v>
      </c>
      <c r="GL72" s="182">
        <v>2</v>
      </c>
      <c r="GM72" s="182" t="s">
        <v>14</v>
      </c>
      <c r="GN72" s="182" t="s">
        <v>14</v>
      </c>
      <c r="GO72" s="179">
        <v>44863</v>
      </c>
      <c r="GP72" s="189" t="s">
        <v>3629</v>
      </c>
      <c r="GQ72" s="189">
        <v>3</v>
      </c>
      <c r="GR72" s="189" t="s">
        <v>2962</v>
      </c>
      <c r="GS72" s="189" t="s">
        <v>30</v>
      </c>
      <c r="GT72" s="189">
        <v>2</v>
      </c>
      <c r="GU72" s="189" t="s">
        <v>14</v>
      </c>
      <c r="GV72" s="189" t="s">
        <v>14</v>
      </c>
      <c r="GW72" s="190">
        <v>44863</v>
      </c>
      <c r="GX72" s="188" t="s">
        <v>3635</v>
      </c>
      <c r="GY72" s="182">
        <v>1</v>
      </c>
      <c r="GZ72" s="182" t="s">
        <v>2962</v>
      </c>
      <c r="HA72" s="182" t="s">
        <v>30</v>
      </c>
      <c r="HB72" s="182">
        <v>2</v>
      </c>
      <c r="HC72" s="182" t="s">
        <v>14</v>
      </c>
      <c r="HD72" s="182" t="s">
        <v>14</v>
      </c>
      <c r="HE72" s="179">
        <v>44863</v>
      </c>
      <c r="HF72" s="189" t="s">
        <v>3627</v>
      </c>
      <c r="HG72" s="189">
        <v>2</v>
      </c>
      <c r="HH72" s="189" t="s">
        <v>2962</v>
      </c>
      <c r="HI72" s="189" t="s">
        <v>30</v>
      </c>
      <c r="HJ72" s="189">
        <v>2</v>
      </c>
      <c r="HK72" s="189" t="s">
        <v>14</v>
      </c>
      <c r="HL72" s="189" t="s">
        <v>14</v>
      </c>
      <c r="HM72" s="190">
        <v>44863</v>
      </c>
      <c r="HN72" s="188" t="s">
        <v>3633</v>
      </c>
      <c r="HO72" s="182">
        <v>2</v>
      </c>
      <c r="HP72" s="182" t="s">
        <v>2962</v>
      </c>
      <c r="HQ72" s="182" t="s">
        <v>30</v>
      </c>
      <c r="HR72" s="182">
        <v>2</v>
      </c>
      <c r="HS72" s="182" t="s">
        <v>14</v>
      </c>
      <c r="HT72" s="182" t="s">
        <v>14</v>
      </c>
      <c r="HU72" s="179">
        <v>44863</v>
      </c>
      <c r="HV72" s="189" t="s">
        <v>3630</v>
      </c>
      <c r="HW72" s="189">
        <v>3</v>
      </c>
      <c r="HX72" s="189" t="s">
        <v>2962</v>
      </c>
      <c r="HY72" s="189" t="s">
        <v>30</v>
      </c>
      <c r="HZ72" s="189">
        <v>2</v>
      </c>
      <c r="IA72" s="189" t="s">
        <v>14</v>
      </c>
      <c r="IB72" s="189" t="s">
        <v>14</v>
      </c>
      <c r="IC72" s="190">
        <v>44863</v>
      </c>
      <c r="ID72" s="188" t="s">
        <v>3632</v>
      </c>
      <c r="IE72" s="182">
        <v>1</v>
      </c>
      <c r="IF72" s="182" t="s">
        <v>2962</v>
      </c>
      <c r="IG72" s="182" t="s">
        <v>30</v>
      </c>
      <c r="IH72" s="182">
        <v>2</v>
      </c>
      <c r="II72" s="182" t="s">
        <v>14</v>
      </c>
      <c r="IJ72" s="182" t="s">
        <v>14</v>
      </c>
      <c r="IK72" s="179">
        <v>44863</v>
      </c>
      <c r="IL72" s="189" t="s">
        <v>3631</v>
      </c>
      <c r="IM72" s="189">
        <v>3</v>
      </c>
      <c r="IN72" s="189" t="s">
        <v>2962</v>
      </c>
      <c r="IO72" s="189" t="s">
        <v>30</v>
      </c>
      <c r="IP72" s="189">
        <v>2</v>
      </c>
      <c r="IQ72" s="189" t="s">
        <v>14</v>
      </c>
      <c r="IR72" s="189" t="s">
        <v>14</v>
      </c>
      <c r="IS72" s="190">
        <v>44863</v>
      </c>
    </row>
    <row r="73" spans="1:253" s="284" customFormat="1" ht="12.95" customHeight="1" x14ac:dyDescent="0.2">
      <c r="A73" s="284" t="s">
        <v>1025</v>
      </c>
      <c r="B73" s="284" t="s">
        <v>9157</v>
      </c>
      <c r="C73" s="284" t="s">
        <v>1026</v>
      </c>
      <c r="D73" s="284" t="s">
        <v>320</v>
      </c>
      <c r="E73" s="284" t="s">
        <v>8546</v>
      </c>
      <c r="F73" s="284" t="s">
        <v>7527</v>
      </c>
      <c r="G73" s="177">
        <v>55744000</v>
      </c>
      <c r="H73" s="178" t="s">
        <v>7526</v>
      </c>
      <c r="I73" s="178" t="s">
        <v>2172</v>
      </c>
      <c r="J73" s="178">
        <v>2</v>
      </c>
      <c r="K73" s="178" t="s">
        <v>7448</v>
      </c>
      <c r="L73" s="178" t="s">
        <v>7447</v>
      </c>
      <c r="M73" s="179">
        <v>44956</v>
      </c>
      <c r="N73" s="188" t="s">
        <v>7531</v>
      </c>
      <c r="O73" s="180">
        <v>676578</v>
      </c>
      <c r="P73" s="180" t="s">
        <v>7528</v>
      </c>
      <c r="Q73" s="180" t="s">
        <v>74</v>
      </c>
      <c r="R73" s="180">
        <v>1</v>
      </c>
      <c r="S73" s="180" t="s">
        <v>7530</v>
      </c>
      <c r="T73" s="180" t="s">
        <v>7529</v>
      </c>
      <c r="U73" s="181">
        <v>44956</v>
      </c>
      <c r="V73" s="188" t="s">
        <v>7533</v>
      </c>
      <c r="W73" s="178">
        <v>55744000</v>
      </c>
      <c r="X73" s="178" t="s">
        <v>7526</v>
      </c>
      <c r="Y73" s="178" t="s">
        <v>2172</v>
      </c>
      <c r="Z73" s="178">
        <v>2</v>
      </c>
      <c r="AA73" s="178" t="s">
        <v>7532</v>
      </c>
      <c r="AB73" s="178" t="s">
        <v>7447</v>
      </c>
      <c r="AC73" s="179">
        <v>44956</v>
      </c>
      <c r="AD73" s="188" t="s">
        <v>7535</v>
      </c>
      <c r="AE73" s="186">
        <v>54644000</v>
      </c>
      <c r="AF73" s="186" t="s">
        <v>5646</v>
      </c>
      <c r="AG73" s="186" t="s">
        <v>2172</v>
      </c>
      <c r="AH73" s="186">
        <v>2</v>
      </c>
      <c r="AI73" s="186" t="s">
        <v>7534</v>
      </c>
      <c r="AJ73" s="186" t="s">
        <v>7447</v>
      </c>
      <c r="AK73" s="187">
        <v>44956</v>
      </c>
      <c r="AL73" s="188" t="s">
        <v>7537</v>
      </c>
      <c r="AM73" s="178">
        <v>1314000</v>
      </c>
      <c r="AN73" s="178" t="s">
        <v>7510</v>
      </c>
      <c r="AO73" s="178" t="s">
        <v>2172</v>
      </c>
      <c r="AP73" s="178">
        <v>2</v>
      </c>
      <c r="AQ73" s="178" t="s">
        <v>7536</v>
      </c>
      <c r="AR73" s="178" t="s">
        <v>7511</v>
      </c>
      <c r="AS73" s="179">
        <v>44956</v>
      </c>
      <c r="AT73" s="189" t="s">
        <v>1031</v>
      </c>
      <c r="AU73" s="186" t="s">
        <v>14</v>
      </c>
      <c r="AV73" s="186" t="s">
        <v>14</v>
      </c>
      <c r="AW73" s="186" t="s">
        <v>14</v>
      </c>
      <c r="AX73" s="186" t="s">
        <v>14</v>
      </c>
      <c r="AY73" s="186" t="s">
        <v>14</v>
      </c>
      <c r="AZ73" s="186" t="s">
        <v>14</v>
      </c>
      <c r="BA73" s="187">
        <v>43920</v>
      </c>
      <c r="BB73" s="188" t="s">
        <v>1030</v>
      </c>
      <c r="BC73" s="178" t="s">
        <v>14</v>
      </c>
      <c r="BD73" s="178" t="s">
        <v>14</v>
      </c>
      <c r="BE73" s="178" t="s">
        <v>14</v>
      </c>
      <c r="BF73" s="178" t="s">
        <v>14</v>
      </c>
      <c r="BG73" s="178" t="s">
        <v>14</v>
      </c>
      <c r="BH73" s="178" t="s">
        <v>14</v>
      </c>
      <c r="BI73" s="179">
        <v>43920</v>
      </c>
      <c r="BJ73" s="189" t="s">
        <v>7538</v>
      </c>
      <c r="BK73" s="189">
        <v>8238</v>
      </c>
      <c r="BL73" s="189" t="s">
        <v>7334</v>
      </c>
      <c r="BM73" s="189" t="s">
        <v>19</v>
      </c>
      <c r="BN73" s="189">
        <v>3</v>
      </c>
      <c r="BO73" s="189" t="s">
        <v>7464</v>
      </c>
      <c r="BP73" s="186" t="s">
        <v>1518</v>
      </c>
      <c r="BQ73" s="190">
        <v>44956</v>
      </c>
      <c r="BR73" s="188" t="s">
        <v>1027</v>
      </c>
      <c r="BS73" s="182" t="s">
        <v>14</v>
      </c>
      <c r="BT73" s="182" t="s">
        <v>14</v>
      </c>
      <c r="BU73" s="182" t="s">
        <v>14</v>
      </c>
      <c r="BV73" s="182" t="s">
        <v>14</v>
      </c>
      <c r="BW73" s="182" t="s">
        <v>14</v>
      </c>
      <c r="BX73" s="182" t="s">
        <v>14</v>
      </c>
      <c r="BY73" s="179">
        <v>43920</v>
      </c>
      <c r="BZ73" s="189" t="s">
        <v>1028</v>
      </c>
      <c r="CA73" s="189" t="s">
        <v>14</v>
      </c>
      <c r="CB73" s="189" t="s">
        <v>14</v>
      </c>
      <c r="CC73" s="189" t="s">
        <v>14</v>
      </c>
      <c r="CD73" s="189" t="s">
        <v>14</v>
      </c>
      <c r="CE73" s="189" t="s">
        <v>14</v>
      </c>
      <c r="CF73" s="189" t="s">
        <v>14</v>
      </c>
      <c r="CG73" s="190">
        <v>43920</v>
      </c>
      <c r="CH73" s="188" t="s">
        <v>9625</v>
      </c>
      <c r="CI73" s="189" t="e">
        <v>#N/A</v>
      </c>
      <c r="CJ73" s="189" t="e">
        <v>#N/A</v>
      </c>
      <c r="CK73" s="189" t="e">
        <v>#N/A</v>
      </c>
      <c r="CL73" s="189" t="e">
        <v>#N/A</v>
      </c>
      <c r="CM73" s="189" t="e">
        <v>#N/A</v>
      </c>
      <c r="CN73" s="189" t="e">
        <v>#N/A</v>
      </c>
      <c r="CO73" s="191" t="e">
        <v>#N/A</v>
      </c>
      <c r="CP73" s="189" t="s">
        <v>1029</v>
      </c>
      <c r="CQ73" s="182" t="s">
        <v>14</v>
      </c>
      <c r="CR73" s="182" t="s">
        <v>14</v>
      </c>
      <c r="CS73" s="182" t="s">
        <v>14</v>
      </c>
      <c r="CT73" s="182" t="s">
        <v>14</v>
      </c>
      <c r="CU73" s="182" t="s">
        <v>14</v>
      </c>
      <c r="CV73" s="182" t="s">
        <v>14</v>
      </c>
      <c r="CW73" s="179">
        <v>43920</v>
      </c>
      <c r="CX73" s="189" t="s">
        <v>7540</v>
      </c>
      <c r="CY73" s="186">
        <v>17306000</v>
      </c>
      <c r="CZ73" s="186" t="s">
        <v>7526</v>
      </c>
      <c r="DA73" s="186" t="s">
        <v>2172</v>
      </c>
      <c r="DB73" s="186">
        <v>2</v>
      </c>
      <c r="DC73" s="186" t="s">
        <v>7545</v>
      </c>
      <c r="DD73" s="186" t="s">
        <v>7447</v>
      </c>
      <c r="DE73" s="192">
        <v>44956</v>
      </c>
      <c r="DF73" s="188" t="s">
        <v>7542</v>
      </c>
      <c r="DG73" s="178">
        <v>1100000</v>
      </c>
      <c r="DH73" s="182" t="s">
        <v>7526</v>
      </c>
      <c r="DI73" s="182" t="s">
        <v>2172</v>
      </c>
      <c r="DJ73" s="182">
        <v>2</v>
      </c>
      <c r="DK73" s="182" t="s">
        <v>7541</v>
      </c>
      <c r="DL73" s="182" t="s">
        <v>7447</v>
      </c>
      <c r="DM73" s="179">
        <v>44956</v>
      </c>
      <c r="DN73" s="189" t="s">
        <v>7544</v>
      </c>
      <c r="DO73" s="186">
        <v>37338000</v>
      </c>
      <c r="DP73" s="189" t="s">
        <v>7526</v>
      </c>
      <c r="DQ73" s="189" t="s">
        <v>2172</v>
      </c>
      <c r="DR73" s="189">
        <v>2</v>
      </c>
      <c r="DS73" s="189" t="s">
        <v>7543</v>
      </c>
      <c r="DT73" s="189" t="s">
        <v>7447</v>
      </c>
      <c r="DU73" s="190">
        <v>44956</v>
      </c>
      <c r="DV73" s="188" t="s">
        <v>7546</v>
      </c>
      <c r="DW73" s="178">
        <v>12849000</v>
      </c>
      <c r="DX73" s="182" t="s">
        <v>7526</v>
      </c>
      <c r="DY73" s="182" t="s">
        <v>2172</v>
      </c>
      <c r="DZ73" s="182">
        <v>2</v>
      </c>
      <c r="EA73" s="182" t="s">
        <v>7545</v>
      </c>
      <c r="EB73" s="182" t="s">
        <v>7447</v>
      </c>
      <c r="EC73" s="179">
        <v>44956</v>
      </c>
      <c r="ED73" s="189" t="s">
        <v>7548</v>
      </c>
      <c r="EE73" s="186">
        <v>4457000</v>
      </c>
      <c r="EF73" s="189" t="s">
        <v>7526</v>
      </c>
      <c r="EG73" s="189" t="s">
        <v>2172</v>
      </c>
      <c r="EH73" s="189">
        <v>2</v>
      </c>
      <c r="EI73" s="189" t="s">
        <v>7547</v>
      </c>
      <c r="EJ73" s="189" t="s">
        <v>7447</v>
      </c>
      <c r="EK73" s="190">
        <v>44956</v>
      </c>
      <c r="EL73" s="188" t="s">
        <v>7550</v>
      </c>
      <c r="EM73" s="178">
        <v>0</v>
      </c>
      <c r="EN73" s="182" t="s">
        <v>7526</v>
      </c>
      <c r="EO73" s="182" t="s">
        <v>2172</v>
      </c>
      <c r="EP73" s="182">
        <v>2</v>
      </c>
      <c r="EQ73" s="182" t="s">
        <v>7549</v>
      </c>
      <c r="ER73" s="182" t="s">
        <v>7447</v>
      </c>
      <c r="ES73" s="179">
        <v>44956</v>
      </c>
      <c r="ET73" s="189" t="s">
        <v>7539</v>
      </c>
      <c r="EU73" s="189">
        <v>8238</v>
      </c>
      <c r="EV73" s="189" t="s">
        <v>7334</v>
      </c>
      <c r="EW73" s="189" t="s">
        <v>19</v>
      </c>
      <c r="EX73" s="189">
        <v>3</v>
      </c>
      <c r="EY73" s="189" t="s">
        <v>7464</v>
      </c>
      <c r="EZ73" s="189" t="s">
        <v>1518</v>
      </c>
      <c r="FA73" s="190">
        <v>44956</v>
      </c>
      <c r="FB73" s="188" t="s">
        <v>1341</v>
      </c>
      <c r="FC73" s="182">
        <v>4</v>
      </c>
      <c r="FD73" s="182" t="s">
        <v>1338</v>
      </c>
      <c r="FE73" s="182" t="s">
        <v>30</v>
      </c>
      <c r="FF73" s="182">
        <v>2</v>
      </c>
      <c r="FG73" s="182" t="s">
        <v>1340</v>
      </c>
      <c r="FH73" s="182" t="s">
        <v>1339</v>
      </c>
      <c r="FI73" s="179">
        <v>44228</v>
      </c>
      <c r="FJ73" s="188" t="s">
        <v>1032</v>
      </c>
      <c r="FK73" s="189" t="s">
        <v>14</v>
      </c>
      <c r="FL73" s="189" t="s">
        <v>14</v>
      </c>
      <c r="FM73" s="189" t="s">
        <v>14</v>
      </c>
      <c r="FN73" s="189" t="s">
        <v>14</v>
      </c>
      <c r="FO73" s="189" t="s">
        <v>14</v>
      </c>
      <c r="FP73" s="186" t="s">
        <v>14</v>
      </c>
      <c r="FQ73" s="187">
        <v>43920</v>
      </c>
      <c r="FR73" s="188" t="s">
        <v>1033</v>
      </c>
      <c r="FS73" s="182" t="s">
        <v>14</v>
      </c>
      <c r="FT73" s="182" t="s">
        <v>14</v>
      </c>
      <c r="FU73" s="182" t="s">
        <v>14</v>
      </c>
      <c r="FV73" s="182" t="s">
        <v>14</v>
      </c>
      <c r="FW73" s="182" t="s">
        <v>14</v>
      </c>
      <c r="FX73" s="182" t="s">
        <v>14</v>
      </c>
      <c r="FY73" s="179">
        <v>43920</v>
      </c>
      <c r="FZ73" s="189" t="s">
        <v>4094</v>
      </c>
      <c r="GA73" s="189">
        <v>2</v>
      </c>
      <c r="GB73" s="189" t="s">
        <v>2962</v>
      </c>
      <c r="GC73" s="189" t="s">
        <v>30</v>
      </c>
      <c r="GD73" s="189">
        <v>2</v>
      </c>
      <c r="GE73" s="189" t="s">
        <v>14</v>
      </c>
      <c r="GF73" s="189" t="s">
        <v>14</v>
      </c>
      <c r="GG73" s="190">
        <v>44865</v>
      </c>
      <c r="GH73" s="188" t="s">
        <v>4100</v>
      </c>
      <c r="GI73" s="182">
        <v>3</v>
      </c>
      <c r="GJ73" s="182" t="s">
        <v>2962</v>
      </c>
      <c r="GK73" s="182" t="s">
        <v>30</v>
      </c>
      <c r="GL73" s="182">
        <v>2</v>
      </c>
      <c r="GM73" s="182" t="s">
        <v>14</v>
      </c>
      <c r="GN73" s="182" t="s">
        <v>14</v>
      </c>
      <c r="GO73" s="179">
        <v>44865</v>
      </c>
      <c r="GP73" s="189" t="s">
        <v>4095</v>
      </c>
      <c r="GQ73" s="189">
        <v>3</v>
      </c>
      <c r="GR73" s="189" t="s">
        <v>2962</v>
      </c>
      <c r="GS73" s="189" t="s">
        <v>30</v>
      </c>
      <c r="GT73" s="189">
        <v>2</v>
      </c>
      <c r="GU73" s="189" t="s">
        <v>14</v>
      </c>
      <c r="GV73" s="189" t="s">
        <v>14</v>
      </c>
      <c r="GW73" s="190">
        <v>44865</v>
      </c>
      <c r="GX73" s="188" t="s">
        <v>4101</v>
      </c>
      <c r="GY73" s="182">
        <v>2</v>
      </c>
      <c r="GZ73" s="182" t="s">
        <v>2962</v>
      </c>
      <c r="HA73" s="182" t="s">
        <v>30</v>
      </c>
      <c r="HB73" s="182">
        <v>2</v>
      </c>
      <c r="HC73" s="182" t="s">
        <v>14</v>
      </c>
      <c r="HD73" s="182" t="s">
        <v>14</v>
      </c>
      <c r="HE73" s="179">
        <v>44865</v>
      </c>
      <c r="HF73" s="189" t="s">
        <v>4093</v>
      </c>
      <c r="HG73" s="189">
        <v>2</v>
      </c>
      <c r="HH73" s="189" t="s">
        <v>2962</v>
      </c>
      <c r="HI73" s="189" t="s">
        <v>30</v>
      </c>
      <c r="HJ73" s="189">
        <v>2</v>
      </c>
      <c r="HK73" s="189" t="s">
        <v>14</v>
      </c>
      <c r="HL73" s="189" t="s">
        <v>14</v>
      </c>
      <c r="HM73" s="190">
        <v>44865</v>
      </c>
      <c r="HN73" s="188" t="s">
        <v>4099</v>
      </c>
      <c r="HO73" s="182">
        <v>3</v>
      </c>
      <c r="HP73" s="182" t="s">
        <v>2962</v>
      </c>
      <c r="HQ73" s="182" t="s">
        <v>30</v>
      </c>
      <c r="HR73" s="182">
        <v>2</v>
      </c>
      <c r="HS73" s="182" t="s">
        <v>14</v>
      </c>
      <c r="HT73" s="182" t="s">
        <v>14</v>
      </c>
      <c r="HU73" s="179">
        <v>44865</v>
      </c>
      <c r="HV73" s="189" t="s">
        <v>4096</v>
      </c>
      <c r="HW73" s="189">
        <v>3</v>
      </c>
      <c r="HX73" s="189" t="s">
        <v>2962</v>
      </c>
      <c r="HY73" s="189" t="s">
        <v>30</v>
      </c>
      <c r="HZ73" s="189">
        <v>2</v>
      </c>
      <c r="IA73" s="189" t="s">
        <v>14</v>
      </c>
      <c r="IB73" s="189" t="s">
        <v>14</v>
      </c>
      <c r="IC73" s="190">
        <v>44865</v>
      </c>
      <c r="ID73" s="188" t="s">
        <v>4098</v>
      </c>
      <c r="IE73" s="182">
        <v>1</v>
      </c>
      <c r="IF73" s="182" t="s">
        <v>2962</v>
      </c>
      <c r="IG73" s="182" t="s">
        <v>30</v>
      </c>
      <c r="IH73" s="182">
        <v>2</v>
      </c>
      <c r="II73" s="182" t="s">
        <v>14</v>
      </c>
      <c r="IJ73" s="182" t="s">
        <v>14</v>
      </c>
      <c r="IK73" s="179">
        <v>44865</v>
      </c>
      <c r="IL73" s="189" t="s">
        <v>4097</v>
      </c>
      <c r="IM73" s="189">
        <v>3</v>
      </c>
      <c r="IN73" s="189" t="s">
        <v>2962</v>
      </c>
      <c r="IO73" s="189" t="s">
        <v>30</v>
      </c>
      <c r="IP73" s="189">
        <v>2</v>
      </c>
      <c r="IQ73" s="189" t="s">
        <v>14</v>
      </c>
      <c r="IR73" s="189" t="s">
        <v>14</v>
      </c>
      <c r="IS73" s="190">
        <v>44865</v>
      </c>
    </row>
    <row r="74" spans="1:253" s="284" customFormat="1" ht="12.95" customHeight="1" x14ac:dyDescent="0.2">
      <c r="A74" s="284" t="s">
        <v>318</v>
      </c>
      <c r="B74" s="284" t="s">
        <v>8959</v>
      </c>
      <c r="C74" s="284" t="s">
        <v>319</v>
      </c>
      <c r="D74" s="284" t="s">
        <v>320</v>
      </c>
      <c r="E74" s="284" t="s">
        <v>8546</v>
      </c>
      <c r="F74" s="284" t="s">
        <v>7500</v>
      </c>
      <c r="G74" s="177">
        <v>55744000</v>
      </c>
      <c r="H74" s="178" t="s">
        <v>7446</v>
      </c>
      <c r="I74" s="178" t="s">
        <v>2172</v>
      </c>
      <c r="J74" s="178">
        <v>2</v>
      </c>
      <c r="K74" s="178" t="s">
        <v>7448</v>
      </c>
      <c r="L74" s="178" t="s">
        <v>7447</v>
      </c>
      <c r="M74" s="179">
        <v>44956</v>
      </c>
      <c r="N74" s="188" t="s">
        <v>7504</v>
      </c>
      <c r="O74" s="180">
        <v>36778</v>
      </c>
      <c r="P74" s="180" t="s">
        <v>7501</v>
      </c>
      <c r="Q74" s="180" t="s">
        <v>74</v>
      </c>
      <c r="R74" s="180">
        <v>1</v>
      </c>
      <c r="S74" s="180" t="s">
        <v>7503</v>
      </c>
      <c r="T74" s="180" t="s">
        <v>7502</v>
      </c>
      <c r="U74" s="181">
        <v>44956</v>
      </c>
      <c r="V74" s="188" t="s">
        <v>7506</v>
      </c>
      <c r="W74" s="178">
        <v>3472000</v>
      </c>
      <c r="X74" s="178" t="s">
        <v>7446</v>
      </c>
      <c r="Y74" s="178" t="s">
        <v>74</v>
      </c>
      <c r="Z74" s="178">
        <v>1</v>
      </c>
      <c r="AA74" s="178" t="s">
        <v>7505</v>
      </c>
      <c r="AB74" s="178" t="s">
        <v>7447</v>
      </c>
      <c r="AC74" s="179">
        <v>44956</v>
      </c>
      <c r="AD74" s="188" t="s">
        <v>7509</v>
      </c>
      <c r="AE74" s="186">
        <v>3472000</v>
      </c>
      <c r="AF74" s="186" t="s">
        <v>7446</v>
      </c>
      <c r="AG74" s="186" t="s">
        <v>2172</v>
      </c>
      <c r="AH74" s="186">
        <v>2</v>
      </c>
      <c r="AI74" s="186" t="s">
        <v>7508</v>
      </c>
      <c r="AJ74" s="186" t="s">
        <v>7507</v>
      </c>
      <c r="AK74" s="187">
        <v>44956</v>
      </c>
      <c r="AL74" s="188" t="s">
        <v>7513</v>
      </c>
      <c r="AM74" s="178">
        <v>1298000</v>
      </c>
      <c r="AN74" s="178" t="s">
        <v>7510</v>
      </c>
      <c r="AO74" s="178" t="s">
        <v>2172</v>
      </c>
      <c r="AP74" s="178">
        <v>2</v>
      </c>
      <c r="AQ74" s="178" t="s">
        <v>7512</v>
      </c>
      <c r="AR74" s="178" t="s">
        <v>7511</v>
      </c>
      <c r="AS74" s="179">
        <v>44956</v>
      </c>
      <c r="AT74" s="189" t="s">
        <v>758</v>
      </c>
      <c r="AU74" s="186" t="s">
        <v>14</v>
      </c>
      <c r="AV74" s="186" t="s">
        <v>14</v>
      </c>
      <c r="AW74" s="186" t="s">
        <v>14</v>
      </c>
      <c r="AX74" s="186" t="s">
        <v>14</v>
      </c>
      <c r="AY74" s="186" t="s">
        <v>14</v>
      </c>
      <c r="AZ74" s="186" t="s">
        <v>14</v>
      </c>
      <c r="BA74" s="187">
        <v>43608</v>
      </c>
      <c r="BB74" s="188" t="s">
        <v>757</v>
      </c>
      <c r="BC74" s="178" t="s">
        <v>14</v>
      </c>
      <c r="BD74" s="178" t="s">
        <v>14</v>
      </c>
      <c r="BE74" s="178" t="s">
        <v>14</v>
      </c>
      <c r="BF74" s="178" t="s">
        <v>14</v>
      </c>
      <c r="BG74" s="178" t="s">
        <v>14</v>
      </c>
      <c r="BH74" s="178" t="s">
        <v>14</v>
      </c>
      <c r="BI74" s="179">
        <v>43608</v>
      </c>
      <c r="BJ74" s="189" t="s">
        <v>7515</v>
      </c>
      <c r="BK74" s="189">
        <v>338</v>
      </c>
      <c r="BL74" s="189" t="s">
        <v>7334</v>
      </c>
      <c r="BM74" s="189" t="s">
        <v>19</v>
      </c>
      <c r="BN74" s="189">
        <v>3</v>
      </c>
      <c r="BO74" s="189" t="s">
        <v>7514</v>
      </c>
      <c r="BP74" s="186" t="s">
        <v>1518</v>
      </c>
      <c r="BQ74" s="190">
        <v>44956</v>
      </c>
      <c r="BR74" s="188" t="s">
        <v>321</v>
      </c>
      <c r="BS74" s="182" t="s">
        <v>14</v>
      </c>
      <c r="BT74" s="182">
        <v>0</v>
      </c>
      <c r="BU74" s="182" t="s">
        <v>14</v>
      </c>
      <c r="BV74" s="182" t="s">
        <v>14</v>
      </c>
      <c r="BW74" s="182" t="s">
        <v>15</v>
      </c>
      <c r="BX74" s="182">
        <v>0</v>
      </c>
      <c r="BY74" s="179">
        <v>43510</v>
      </c>
      <c r="BZ74" s="189" t="s">
        <v>322</v>
      </c>
      <c r="CA74" s="189" t="s">
        <v>14</v>
      </c>
      <c r="CB74" s="189">
        <v>0</v>
      </c>
      <c r="CC74" s="189" t="s">
        <v>14</v>
      </c>
      <c r="CD74" s="189" t="s">
        <v>14</v>
      </c>
      <c r="CE74" s="189" t="s">
        <v>15</v>
      </c>
      <c r="CF74" s="189">
        <v>0</v>
      </c>
      <c r="CG74" s="190">
        <v>43510</v>
      </c>
      <c r="CH74" s="188" t="s">
        <v>9626</v>
      </c>
      <c r="CI74" s="189" t="e">
        <v>#N/A</v>
      </c>
      <c r="CJ74" s="189" t="e">
        <v>#N/A</v>
      </c>
      <c r="CK74" s="189" t="e">
        <v>#N/A</v>
      </c>
      <c r="CL74" s="189" t="e">
        <v>#N/A</v>
      </c>
      <c r="CM74" s="189" t="e">
        <v>#N/A</v>
      </c>
      <c r="CN74" s="189" t="e">
        <v>#N/A</v>
      </c>
      <c r="CO74" s="191" t="e">
        <v>#N/A</v>
      </c>
      <c r="CP74" s="189" t="s">
        <v>323</v>
      </c>
      <c r="CQ74" s="182" t="s">
        <v>14</v>
      </c>
      <c r="CR74" s="182">
        <v>0</v>
      </c>
      <c r="CS74" s="182" t="s">
        <v>14</v>
      </c>
      <c r="CT74" s="182" t="s">
        <v>14</v>
      </c>
      <c r="CU74" s="182" t="s">
        <v>15</v>
      </c>
      <c r="CV74" s="182">
        <v>0</v>
      </c>
      <c r="CW74" s="179">
        <v>43510</v>
      </c>
      <c r="CX74" s="189" t="s">
        <v>7517</v>
      </c>
      <c r="CY74" s="186">
        <v>1672000</v>
      </c>
      <c r="CZ74" s="186" t="s">
        <v>7446</v>
      </c>
      <c r="DA74" s="186" t="s">
        <v>2172</v>
      </c>
      <c r="DB74" s="186">
        <v>2</v>
      </c>
      <c r="DC74" s="186" t="s">
        <v>7522</v>
      </c>
      <c r="DD74" s="186" t="s">
        <v>7447</v>
      </c>
      <c r="DE74" s="192">
        <v>44956</v>
      </c>
      <c r="DF74" s="188" t="s">
        <v>7519</v>
      </c>
      <c r="DG74" s="178">
        <v>0</v>
      </c>
      <c r="DH74" s="182" t="s">
        <v>7446</v>
      </c>
      <c r="DI74" s="182" t="s">
        <v>2172</v>
      </c>
      <c r="DJ74" s="182">
        <v>2</v>
      </c>
      <c r="DK74" s="182" t="s">
        <v>7518</v>
      </c>
      <c r="DL74" s="182" t="s">
        <v>7447</v>
      </c>
      <c r="DM74" s="179">
        <v>44956</v>
      </c>
      <c r="DN74" s="189" t="s">
        <v>7521</v>
      </c>
      <c r="DO74" s="186">
        <v>1800000</v>
      </c>
      <c r="DP74" s="189" t="s">
        <v>7446</v>
      </c>
      <c r="DQ74" s="189" t="s">
        <v>2172</v>
      </c>
      <c r="DR74" s="189">
        <v>2</v>
      </c>
      <c r="DS74" s="189" t="s">
        <v>7520</v>
      </c>
      <c r="DT74" s="189" t="s">
        <v>7447</v>
      </c>
      <c r="DU74" s="190">
        <v>44956</v>
      </c>
      <c r="DV74" s="188" t="s">
        <v>7523</v>
      </c>
      <c r="DW74" s="178">
        <v>434000</v>
      </c>
      <c r="DX74" s="182" t="s">
        <v>7446</v>
      </c>
      <c r="DY74" s="182" t="s">
        <v>2172</v>
      </c>
      <c r="DZ74" s="182">
        <v>2</v>
      </c>
      <c r="EA74" s="182" t="s">
        <v>7522</v>
      </c>
      <c r="EB74" s="182" t="s">
        <v>7447</v>
      </c>
      <c r="EC74" s="179">
        <v>44956</v>
      </c>
      <c r="ED74" s="189" t="s">
        <v>7525</v>
      </c>
      <c r="EE74" s="186">
        <v>1238000</v>
      </c>
      <c r="EF74" s="189" t="s">
        <v>7446</v>
      </c>
      <c r="EG74" s="189" t="s">
        <v>2172</v>
      </c>
      <c r="EH74" s="189">
        <v>2</v>
      </c>
      <c r="EI74" s="189" t="s">
        <v>7524</v>
      </c>
      <c r="EJ74" s="189" t="s">
        <v>7447</v>
      </c>
      <c r="EK74" s="190">
        <v>44956</v>
      </c>
      <c r="EL74" s="188" t="s">
        <v>1582</v>
      </c>
      <c r="EM74" s="178">
        <v>0</v>
      </c>
      <c r="EN74" s="182" t="s">
        <v>14</v>
      </c>
      <c r="EO74" s="182" t="s">
        <v>14</v>
      </c>
      <c r="EP74" s="182" t="s">
        <v>14</v>
      </c>
      <c r="EQ74" s="182" t="s">
        <v>14</v>
      </c>
      <c r="ER74" s="182" t="s">
        <v>14</v>
      </c>
      <c r="ES74" s="179">
        <v>44584</v>
      </c>
      <c r="ET74" s="189" t="s">
        <v>7516</v>
      </c>
      <c r="EU74" s="189">
        <v>8238</v>
      </c>
      <c r="EV74" s="189" t="s">
        <v>7334</v>
      </c>
      <c r="EW74" s="189" t="s">
        <v>19</v>
      </c>
      <c r="EX74" s="189">
        <v>3</v>
      </c>
      <c r="EY74" s="189" t="s">
        <v>7464</v>
      </c>
      <c r="EZ74" s="189" t="s">
        <v>1518</v>
      </c>
      <c r="FA74" s="190">
        <v>44956</v>
      </c>
      <c r="FB74" s="188" t="s">
        <v>1342</v>
      </c>
      <c r="FC74" s="182">
        <v>4</v>
      </c>
      <c r="FD74" s="182" t="s">
        <v>1338</v>
      </c>
      <c r="FE74" s="182" t="s">
        <v>30</v>
      </c>
      <c r="FF74" s="182">
        <v>2</v>
      </c>
      <c r="FG74" s="182" t="s">
        <v>1340</v>
      </c>
      <c r="FH74" s="182" t="s">
        <v>1339</v>
      </c>
      <c r="FI74" s="179">
        <v>44228</v>
      </c>
      <c r="FJ74" s="188" t="s">
        <v>324</v>
      </c>
      <c r="FK74" s="189" t="s">
        <v>14</v>
      </c>
      <c r="FL74" s="189">
        <v>0</v>
      </c>
      <c r="FM74" s="189" t="s">
        <v>30</v>
      </c>
      <c r="FN74" s="189">
        <v>2</v>
      </c>
      <c r="FO74" s="189" t="s">
        <v>15</v>
      </c>
      <c r="FP74" s="186">
        <v>0</v>
      </c>
      <c r="FQ74" s="187">
        <v>43510</v>
      </c>
      <c r="FR74" s="188" t="s">
        <v>325</v>
      </c>
      <c r="FS74" s="182" t="s">
        <v>14</v>
      </c>
      <c r="FT74" s="182">
        <v>0</v>
      </c>
      <c r="FU74" s="182" t="s">
        <v>30</v>
      </c>
      <c r="FV74" s="182">
        <v>2</v>
      </c>
      <c r="FW74" s="182" t="s">
        <v>15</v>
      </c>
      <c r="FX74" s="182">
        <v>0</v>
      </c>
      <c r="FY74" s="179">
        <v>43510</v>
      </c>
      <c r="FZ74" s="189" t="s">
        <v>4103</v>
      </c>
      <c r="GA74" s="189">
        <v>2</v>
      </c>
      <c r="GB74" s="189" t="s">
        <v>2962</v>
      </c>
      <c r="GC74" s="189" t="s">
        <v>30</v>
      </c>
      <c r="GD74" s="189">
        <v>2</v>
      </c>
      <c r="GE74" s="189" t="s">
        <v>14</v>
      </c>
      <c r="GF74" s="189" t="s">
        <v>14</v>
      </c>
      <c r="GG74" s="190">
        <v>44865</v>
      </c>
      <c r="GH74" s="188" t="s">
        <v>4109</v>
      </c>
      <c r="GI74" s="182">
        <v>3</v>
      </c>
      <c r="GJ74" s="182" t="s">
        <v>2962</v>
      </c>
      <c r="GK74" s="182" t="s">
        <v>30</v>
      </c>
      <c r="GL74" s="182">
        <v>2</v>
      </c>
      <c r="GM74" s="182" t="s">
        <v>14</v>
      </c>
      <c r="GN74" s="182" t="s">
        <v>14</v>
      </c>
      <c r="GO74" s="179">
        <v>44865</v>
      </c>
      <c r="GP74" s="189" t="s">
        <v>4104</v>
      </c>
      <c r="GQ74" s="189">
        <v>2</v>
      </c>
      <c r="GR74" s="189" t="s">
        <v>2962</v>
      </c>
      <c r="GS74" s="189" t="s">
        <v>30</v>
      </c>
      <c r="GT74" s="189">
        <v>2</v>
      </c>
      <c r="GU74" s="189" t="s">
        <v>14</v>
      </c>
      <c r="GV74" s="189" t="s">
        <v>14</v>
      </c>
      <c r="GW74" s="190">
        <v>44865</v>
      </c>
      <c r="GX74" s="188" t="s">
        <v>4110</v>
      </c>
      <c r="GY74" s="182">
        <v>0</v>
      </c>
      <c r="GZ74" s="182" t="s">
        <v>2962</v>
      </c>
      <c r="HA74" s="182" t="s">
        <v>30</v>
      </c>
      <c r="HB74" s="182">
        <v>2</v>
      </c>
      <c r="HC74" s="182" t="s">
        <v>14</v>
      </c>
      <c r="HD74" s="182" t="s">
        <v>14</v>
      </c>
      <c r="HE74" s="179">
        <v>44865</v>
      </c>
      <c r="HF74" s="189" t="s">
        <v>4102</v>
      </c>
      <c r="HG74" s="189">
        <v>2</v>
      </c>
      <c r="HH74" s="189" t="s">
        <v>2962</v>
      </c>
      <c r="HI74" s="189" t="s">
        <v>30</v>
      </c>
      <c r="HJ74" s="189">
        <v>2</v>
      </c>
      <c r="HK74" s="189" t="s">
        <v>14</v>
      </c>
      <c r="HL74" s="189" t="s">
        <v>14</v>
      </c>
      <c r="HM74" s="190">
        <v>44865</v>
      </c>
      <c r="HN74" s="188" t="s">
        <v>4108</v>
      </c>
      <c r="HO74" s="182">
        <v>2</v>
      </c>
      <c r="HP74" s="182" t="s">
        <v>2962</v>
      </c>
      <c r="HQ74" s="182" t="s">
        <v>30</v>
      </c>
      <c r="HR74" s="182">
        <v>2</v>
      </c>
      <c r="HS74" s="182" t="s">
        <v>14</v>
      </c>
      <c r="HT74" s="182" t="s">
        <v>14</v>
      </c>
      <c r="HU74" s="179">
        <v>44865</v>
      </c>
      <c r="HV74" s="189" t="s">
        <v>4105</v>
      </c>
      <c r="HW74" s="189">
        <v>3</v>
      </c>
      <c r="HX74" s="189" t="s">
        <v>2962</v>
      </c>
      <c r="HY74" s="189" t="s">
        <v>30</v>
      </c>
      <c r="HZ74" s="189">
        <v>2</v>
      </c>
      <c r="IA74" s="189" t="s">
        <v>14</v>
      </c>
      <c r="IB74" s="189" t="s">
        <v>14</v>
      </c>
      <c r="IC74" s="190">
        <v>44865</v>
      </c>
      <c r="ID74" s="188" t="s">
        <v>4107</v>
      </c>
      <c r="IE74" s="182">
        <v>1</v>
      </c>
      <c r="IF74" s="182" t="s">
        <v>2962</v>
      </c>
      <c r="IG74" s="182" t="s">
        <v>30</v>
      </c>
      <c r="IH74" s="182">
        <v>2</v>
      </c>
      <c r="II74" s="182" t="s">
        <v>14</v>
      </c>
      <c r="IJ74" s="182" t="s">
        <v>14</v>
      </c>
      <c r="IK74" s="179">
        <v>44865</v>
      </c>
      <c r="IL74" s="189" t="s">
        <v>4106</v>
      </c>
      <c r="IM74" s="189">
        <v>3</v>
      </c>
      <c r="IN74" s="189" t="s">
        <v>2962</v>
      </c>
      <c r="IO74" s="189" t="s">
        <v>30</v>
      </c>
      <c r="IP74" s="189">
        <v>2</v>
      </c>
      <c r="IQ74" s="189" t="s">
        <v>14</v>
      </c>
      <c r="IR74" s="189" t="s">
        <v>14</v>
      </c>
      <c r="IS74" s="190">
        <v>44865</v>
      </c>
    </row>
    <row r="75" spans="1:253" s="284" customFormat="1" ht="12.95" customHeight="1" x14ac:dyDescent="0.2">
      <c r="A75" s="284" t="s">
        <v>326</v>
      </c>
      <c r="B75" s="284" t="s">
        <v>8959</v>
      </c>
      <c r="C75" s="284" t="s">
        <v>327</v>
      </c>
      <c r="D75" s="284" t="s">
        <v>320</v>
      </c>
      <c r="E75" s="284" t="s">
        <v>8546</v>
      </c>
      <c r="F75" s="284" t="s">
        <v>7477</v>
      </c>
      <c r="G75" s="177">
        <v>55744000</v>
      </c>
      <c r="H75" s="178" t="s">
        <v>7446</v>
      </c>
      <c r="I75" s="178" t="s">
        <v>2172</v>
      </c>
      <c r="J75" s="178">
        <v>2</v>
      </c>
      <c r="K75" s="178" t="s">
        <v>7448</v>
      </c>
      <c r="L75" s="178" t="s">
        <v>7447</v>
      </c>
      <c r="M75" s="179">
        <v>44956</v>
      </c>
      <c r="N75" s="188" t="s">
        <v>7481</v>
      </c>
      <c r="O75" s="180">
        <v>149600</v>
      </c>
      <c r="P75" s="180" t="s">
        <v>7478</v>
      </c>
      <c r="Q75" s="180" t="s">
        <v>74</v>
      </c>
      <c r="R75" s="180">
        <v>1</v>
      </c>
      <c r="S75" s="180" t="s">
        <v>7480</v>
      </c>
      <c r="T75" s="180" t="s">
        <v>7479</v>
      </c>
      <c r="U75" s="181">
        <v>44956</v>
      </c>
      <c r="V75" s="188" t="s">
        <v>7483</v>
      </c>
      <c r="W75" s="178">
        <v>4873000</v>
      </c>
      <c r="X75" s="178" t="s">
        <v>7446</v>
      </c>
      <c r="Y75" s="178" t="s">
        <v>2172</v>
      </c>
      <c r="Z75" s="178">
        <v>2</v>
      </c>
      <c r="AA75" s="178" t="s">
        <v>7482</v>
      </c>
      <c r="AB75" s="178" t="s">
        <v>7447</v>
      </c>
      <c r="AC75" s="179">
        <v>44956</v>
      </c>
      <c r="AD75" s="188" t="s">
        <v>7485</v>
      </c>
      <c r="AE75" s="186">
        <v>4873000</v>
      </c>
      <c r="AF75" s="186" t="s">
        <v>7446</v>
      </c>
      <c r="AG75" s="186" t="s">
        <v>2172</v>
      </c>
      <c r="AH75" s="186">
        <v>2</v>
      </c>
      <c r="AI75" s="186" t="s">
        <v>7484</v>
      </c>
      <c r="AJ75" s="186" t="s">
        <v>7447</v>
      </c>
      <c r="AK75" s="187">
        <v>44956</v>
      </c>
      <c r="AL75" s="188" t="s">
        <v>2425</v>
      </c>
      <c r="AM75" s="178">
        <v>101000</v>
      </c>
      <c r="AN75" s="178" t="s">
        <v>2422</v>
      </c>
      <c r="AO75" s="178" t="s">
        <v>2172</v>
      </c>
      <c r="AP75" s="178">
        <v>2</v>
      </c>
      <c r="AQ75" s="178" t="s">
        <v>2424</v>
      </c>
      <c r="AR75" s="178" t="s">
        <v>2423</v>
      </c>
      <c r="AS75" s="179">
        <v>44798</v>
      </c>
      <c r="AT75" s="189" t="s">
        <v>332</v>
      </c>
      <c r="AU75" s="186" t="s">
        <v>14</v>
      </c>
      <c r="AV75" s="186">
        <v>0</v>
      </c>
      <c r="AW75" s="186" t="s">
        <v>30</v>
      </c>
      <c r="AX75" s="186">
        <v>2</v>
      </c>
      <c r="AY75" s="186" t="s">
        <v>15</v>
      </c>
      <c r="AZ75" s="186">
        <v>0</v>
      </c>
      <c r="BA75" s="187">
        <v>43510</v>
      </c>
      <c r="BB75" s="188" t="s">
        <v>331</v>
      </c>
      <c r="BC75" s="178" t="s">
        <v>14</v>
      </c>
      <c r="BD75" s="178">
        <v>0</v>
      </c>
      <c r="BE75" s="178" t="s">
        <v>30</v>
      </c>
      <c r="BF75" s="178">
        <v>2</v>
      </c>
      <c r="BG75" s="178" t="s">
        <v>15</v>
      </c>
      <c r="BH75" s="178">
        <v>0</v>
      </c>
      <c r="BI75" s="179">
        <v>43510</v>
      </c>
      <c r="BJ75" s="189" t="s">
        <v>7487</v>
      </c>
      <c r="BK75" s="189">
        <v>568</v>
      </c>
      <c r="BL75" s="189" t="s">
        <v>7334</v>
      </c>
      <c r="BM75" s="189" t="s">
        <v>2172</v>
      </c>
      <c r="BN75" s="189">
        <v>2</v>
      </c>
      <c r="BO75" s="189" t="s">
        <v>7486</v>
      </c>
      <c r="BP75" s="186" t="s">
        <v>1518</v>
      </c>
      <c r="BQ75" s="190">
        <v>44956</v>
      </c>
      <c r="BR75" s="188" t="s">
        <v>328</v>
      </c>
      <c r="BS75" s="182" t="s">
        <v>14</v>
      </c>
      <c r="BT75" s="182">
        <v>0</v>
      </c>
      <c r="BU75" s="182" t="s">
        <v>30</v>
      </c>
      <c r="BV75" s="182">
        <v>2</v>
      </c>
      <c r="BW75" s="182" t="s">
        <v>15</v>
      </c>
      <c r="BX75" s="182">
        <v>0</v>
      </c>
      <c r="BY75" s="179">
        <v>43510</v>
      </c>
      <c r="BZ75" s="189" t="s">
        <v>329</v>
      </c>
      <c r="CA75" s="189" t="s">
        <v>14</v>
      </c>
      <c r="CB75" s="189">
        <v>0</v>
      </c>
      <c r="CC75" s="189" t="s">
        <v>14</v>
      </c>
      <c r="CD75" s="189" t="s">
        <v>14</v>
      </c>
      <c r="CE75" s="189" t="s">
        <v>15</v>
      </c>
      <c r="CF75" s="189">
        <v>0</v>
      </c>
      <c r="CG75" s="190">
        <v>43510</v>
      </c>
      <c r="CH75" s="188" t="s">
        <v>9627</v>
      </c>
      <c r="CI75" s="189" t="e">
        <v>#N/A</v>
      </c>
      <c r="CJ75" s="189" t="e">
        <v>#N/A</v>
      </c>
      <c r="CK75" s="189" t="e">
        <v>#N/A</v>
      </c>
      <c r="CL75" s="189" t="e">
        <v>#N/A</v>
      </c>
      <c r="CM75" s="189" t="e">
        <v>#N/A</v>
      </c>
      <c r="CN75" s="189" t="e">
        <v>#N/A</v>
      </c>
      <c r="CO75" s="191" t="e">
        <v>#N/A</v>
      </c>
      <c r="CP75" s="189" t="s">
        <v>330</v>
      </c>
      <c r="CQ75" s="182" t="s">
        <v>14</v>
      </c>
      <c r="CR75" s="182">
        <v>0</v>
      </c>
      <c r="CS75" s="182" t="s">
        <v>30</v>
      </c>
      <c r="CT75" s="182">
        <v>2</v>
      </c>
      <c r="CU75" s="182" t="s">
        <v>15</v>
      </c>
      <c r="CV75" s="182">
        <v>0</v>
      </c>
      <c r="CW75" s="179">
        <v>43510</v>
      </c>
      <c r="CX75" s="189" t="s">
        <v>7489</v>
      </c>
      <c r="CY75" s="186">
        <v>1473000</v>
      </c>
      <c r="CZ75" s="186" t="s">
        <v>7446</v>
      </c>
      <c r="DA75" s="186" t="s">
        <v>2172</v>
      </c>
      <c r="DB75" s="186">
        <v>2</v>
      </c>
      <c r="DC75" s="186" t="s">
        <v>7494</v>
      </c>
      <c r="DD75" s="186" t="s">
        <v>7447</v>
      </c>
      <c r="DE75" s="192">
        <v>44956</v>
      </c>
      <c r="DF75" s="188" t="s">
        <v>7491</v>
      </c>
      <c r="DG75" s="178">
        <v>0</v>
      </c>
      <c r="DH75" s="182" t="s">
        <v>7446</v>
      </c>
      <c r="DI75" s="182" t="s">
        <v>2172</v>
      </c>
      <c r="DJ75" s="182">
        <v>2</v>
      </c>
      <c r="DK75" s="182" t="s">
        <v>7490</v>
      </c>
      <c r="DL75" s="182" t="s">
        <v>7447</v>
      </c>
      <c r="DM75" s="179">
        <v>44956</v>
      </c>
      <c r="DN75" s="189" t="s">
        <v>7493</v>
      </c>
      <c r="DO75" s="186">
        <v>3400000</v>
      </c>
      <c r="DP75" s="189" t="s">
        <v>7446</v>
      </c>
      <c r="DQ75" s="189" t="s">
        <v>2172</v>
      </c>
      <c r="DR75" s="189">
        <v>2</v>
      </c>
      <c r="DS75" s="189" t="s">
        <v>7492</v>
      </c>
      <c r="DT75" s="189" t="s">
        <v>7447</v>
      </c>
      <c r="DU75" s="190">
        <v>44956</v>
      </c>
      <c r="DV75" s="188" t="s">
        <v>7495</v>
      </c>
      <c r="DW75" s="178">
        <v>1165000</v>
      </c>
      <c r="DX75" s="182" t="s">
        <v>7446</v>
      </c>
      <c r="DY75" s="182" t="s">
        <v>2172</v>
      </c>
      <c r="DZ75" s="182">
        <v>2</v>
      </c>
      <c r="EA75" s="182" t="s">
        <v>7494</v>
      </c>
      <c r="EB75" s="182" t="s">
        <v>7447</v>
      </c>
      <c r="EC75" s="179">
        <v>44956</v>
      </c>
      <c r="ED75" s="189" t="s">
        <v>7497</v>
      </c>
      <c r="EE75" s="186">
        <v>308000</v>
      </c>
      <c r="EF75" s="189" t="s">
        <v>7446</v>
      </c>
      <c r="EG75" s="189" t="s">
        <v>2172</v>
      </c>
      <c r="EH75" s="189">
        <v>2</v>
      </c>
      <c r="EI75" s="189" t="s">
        <v>7496</v>
      </c>
      <c r="EJ75" s="189" t="s">
        <v>7447</v>
      </c>
      <c r="EK75" s="190">
        <v>44956</v>
      </c>
      <c r="EL75" s="188" t="s">
        <v>7499</v>
      </c>
      <c r="EM75" s="178">
        <v>0</v>
      </c>
      <c r="EN75" s="182" t="s">
        <v>7446</v>
      </c>
      <c r="EO75" s="182" t="s">
        <v>2172</v>
      </c>
      <c r="EP75" s="182">
        <v>2</v>
      </c>
      <c r="EQ75" s="182" t="s">
        <v>7498</v>
      </c>
      <c r="ER75" s="182" t="s">
        <v>7447</v>
      </c>
      <c r="ES75" s="179">
        <v>44956</v>
      </c>
      <c r="ET75" s="189" t="s">
        <v>7488</v>
      </c>
      <c r="EU75" s="189">
        <v>8238</v>
      </c>
      <c r="EV75" s="189" t="s">
        <v>7334</v>
      </c>
      <c r="EW75" s="189" t="s">
        <v>2172</v>
      </c>
      <c r="EX75" s="189">
        <v>2</v>
      </c>
      <c r="EY75" s="189" t="s">
        <v>7464</v>
      </c>
      <c r="EZ75" s="189" t="s">
        <v>1518</v>
      </c>
      <c r="FA75" s="190">
        <v>44956</v>
      </c>
      <c r="FB75" s="188" t="s">
        <v>1346</v>
      </c>
      <c r="FC75" s="182">
        <v>3</v>
      </c>
      <c r="FD75" s="182" t="s">
        <v>1343</v>
      </c>
      <c r="FE75" s="182" t="s">
        <v>30</v>
      </c>
      <c r="FF75" s="182">
        <v>2</v>
      </c>
      <c r="FG75" s="182" t="s">
        <v>1345</v>
      </c>
      <c r="FH75" s="182" t="s">
        <v>1344</v>
      </c>
      <c r="FI75" s="179">
        <v>44228</v>
      </c>
      <c r="FJ75" s="188" t="s">
        <v>333</v>
      </c>
      <c r="FK75" s="189" t="s">
        <v>14</v>
      </c>
      <c r="FL75" s="189">
        <v>0</v>
      </c>
      <c r="FM75" s="189" t="s">
        <v>30</v>
      </c>
      <c r="FN75" s="189">
        <v>2</v>
      </c>
      <c r="FO75" s="189" t="s">
        <v>15</v>
      </c>
      <c r="FP75" s="186">
        <v>0</v>
      </c>
      <c r="FQ75" s="187">
        <v>43510</v>
      </c>
      <c r="FR75" s="188" t="s">
        <v>334</v>
      </c>
      <c r="FS75" s="182" t="s">
        <v>14</v>
      </c>
      <c r="FT75" s="182">
        <v>0</v>
      </c>
      <c r="FU75" s="182" t="s">
        <v>30</v>
      </c>
      <c r="FV75" s="182">
        <v>2</v>
      </c>
      <c r="FW75" s="182" t="s">
        <v>15</v>
      </c>
      <c r="FX75" s="182">
        <v>0</v>
      </c>
      <c r="FY75" s="179">
        <v>43510</v>
      </c>
      <c r="FZ75" s="189" t="s">
        <v>4112</v>
      </c>
      <c r="GA75" s="189">
        <v>2</v>
      </c>
      <c r="GB75" s="189" t="s">
        <v>2962</v>
      </c>
      <c r="GC75" s="189" t="s">
        <v>30</v>
      </c>
      <c r="GD75" s="189">
        <v>2</v>
      </c>
      <c r="GE75" s="189" t="s">
        <v>14</v>
      </c>
      <c r="GF75" s="189" t="s">
        <v>14</v>
      </c>
      <c r="GG75" s="190">
        <v>44865</v>
      </c>
      <c r="GH75" s="188" t="s">
        <v>4118</v>
      </c>
      <c r="GI75" s="182">
        <v>3</v>
      </c>
      <c r="GJ75" s="182" t="s">
        <v>2962</v>
      </c>
      <c r="GK75" s="182" t="s">
        <v>30</v>
      </c>
      <c r="GL75" s="182">
        <v>2</v>
      </c>
      <c r="GM75" s="182" t="s">
        <v>14</v>
      </c>
      <c r="GN75" s="182" t="s">
        <v>14</v>
      </c>
      <c r="GO75" s="179">
        <v>44865</v>
      </c>
      <c r="GP75" s="189" t="s">
        <v>4113</v>
      </c>
      <c r="GQ75" s="189">
        <v>2</v>
      </c>
      <c r="GR75" s="189" t="s">
        <v>2962</v>
      </c>
      <c r="GS75" s="189" t="s">
        <v>30</v>
      </c>
      <c r="GT75" s="189">
        <v>2</v>
      </c>
      <c r="GU75" s="189" t="s">
        <v>14</v>
      </c>
      <c r="GV75" s="189" t="s">
        <v>14</v>
      </c>
      <c r="GW75" s="190">
        <v>44865</v>
      </c>
      <c r="GX75" s="188" t="s">
        <v>4119</v>
      </c>
      <c r="GY75" s="182">
        <v>0</v>
      </c>
      <c r="GZ75" s="182" t="s">
        <v>2962</v>
      </c>
      <c r="HA75" s="182" t="s">
        <v>30</v>
      </c>
      <c r="HB75" s="182">
        <v>2</v>
      </c>
      <c r="HC75" s="182" t="s">
        <v>14</v>
      </c>
      <c r="HD75" s="182" t="s">
        <v>14</v>
      </c>
      <c r="HE75" s="179">
        <v>44865</v>
      </c>
      <c r="HF75" s="189" t="s">
        <v>4111</v>
      </c>
      <c r="HG75" s="189">
        <v>2</v>
      </c>
      <c r="HH75" s="189" t="s">
        <v>2962</v>
      </c>
      <c r="HI75" s="189" t="s">
        <v>30</v>
      </c>
      <c r="HJ75" s="189">
        <v>2</v>
      </c>
      <c r="HK75" s="189" t="s">
        <v>14</v>
      </c>
      <c r="HL75" s="189" t="s">
        <v>14</v>
      </c>
      <c r="HM75" s="190">
        <v>44865</v>
      </c>
      <c r="HN75" s="188" t="s">
        <v>4117</v>
      </c>
      <c r="HO75" s="182">
        <v>2</v>
      </c>
      <c r="HP75" s="182" t="s">
        <v>2962</v>
      </c>
      <c r="HQ75" s="182" t="s">
        <v>30</v>
      </c>
      <c r="HR75" s="182">
        <v>2</v>
      </c>
      <c r="HS75" s="182" t="s">
        <v>14</v>
      </c>
      <c r="HT75" s="182" t="s">
        <v>14</v>
      </c>
      <c r="HU75" s="179">
        <v>44865</v>
      </c>
      <c r="HV75" s="189" t="s">
        <v>4114</v>
      </c>
      <c r="HW75" s="189">
        <v>3</v>
      </c>
      <c r="HX75" s="189" t="s">
        <v>2962</v>
      </c>
      <c r="HY75" s="189" t="s">
        <v>30</v>
      </c>
      <c r="HZ75" s="189">
        <v>2</v>
      </c>
      <c r="IA75" s="189" t="s">
        <v>14</v>
      </c>
      <c r="IB75" s="189" t="s">
        <v>14</v>
      </c>
      <c r="IC75" s="190">
        <v>44865</v>
      </c>
      <c r="ID75" s="188" t="s">
        <v>4116</v>
      </c>
      <c r="IE75" s="182">
        <v>1</v>
      </c>
      <c r="IF75" s="182" t="s">
        <v>2962</v>
      </c>
      <c r="IG75" s="182" t="s">
        <v>30</v>
      </c>
      <c r="IH75" s="182">
        <v>2</v>
      </c>
      <c r="II75" s="182" t="s">
        <v>14</v>
      </c>
      <c r="IJ75" s="182" t="s">
        <v>14</v>
      </c>
      <c r="IK75" s="179">
        <v>44865</v>
      </c>
      <c r="IL75" s="189" t="s">
        <v>4115</v>
      </c>
      <c r="IM75" s="189">
        <v>3</v>
      </c>
      <c r="IN75" s="189" t="s">
        <v>2962</v>
      </c>
      <c r="IO75" s="189" t="s">
        <v>30</v>
      </c>
      <c r="IP75" s="189">
        <v>2</v>
      </c>
      <c r="IQ75" s="189" t="s">
        <v>14</v>
      </c>
      <c r="IR75" s="189" t="s">
        <v>14</v>
      </c>
      <c r="IS75" s="190">
        <v>44865</v>
      </c>
    </row>
    <row r="76" spans="1:253" s="284" customFormat="1" ht="12.95" customHeight="1" x14ac:dyDescent="0.2">
      <c r="A76" s="284" t="s">
        <v>1444</v>
      </c>
      <c r="B76" s="284" t="s">
        <v>9167</v>
      </c>
      <c r="C76" s="284" t="s">
        <v>1445</v>
      </c>
      <c r="D76" s="284" t="s">
        <v>320</v>
      </c>
      <c r="E76" s="284" t="s">
        <v>8546</v>
      </c>
      <c r="F76" s="284" t="s">
        <v>7449</v>
      </c>
      <c r="G76" s="177">
        <v>55744000</v>
      </c>
      <c r="H76" s="178" t="s">
        <v>7446</v>
      </c>
      <c r="I76" s="178" t="s">
        <v>2172</v>
      </c>
      <c r="J76" s="178">
        <v>2</v>
      </c>
      <c r="K76" s="178" t="s">
        <v>7448</v>
      </c>
      <c r="L76" s="178" t="s">
        <v>7447</v>
      </c>
      <c r="M76" s="179">
        <v>44956</v>
      </c>
      <c r="N76" s="188" t="s">
        <v>7453</v>
      </c>
      <c r="O76" s="180">
        <v>490200</v>
      </c>
      <c r="P76" s="180" t="s">
        <v>7450</v>
      </c>
      <c r="Q76" s="180" t="s">
        <v>74</v>
      </c>
      <c r="R76" s="180">
        <v>1</v>
      </c>
      <c r="S76" s="180" t="s">
        <v>7452</v>
      </c>
      <c r="T76" s="180" t="s">
        <v>7451</v>
      </c>
      <c r="U76" s="181">
        <v>44956</v>
      </c>
      <c r="V76" s="188" t="s">
        <v>7455</v>
      </c>
      <c r="W76" s="178">
        <v>47399000</v>
      </c>
      <c r="X76" s="178" t="s">
        <v>7446</v>
      </c>
      <c r="Y76" s="178" t="s">
        <v>2172</v>
      </c>
      <c r="Z76" s="178">
        <v>2</v>
      </c>
      <c r="AA76" s="178" t="s">
        <v>7454</v>
      </c>
      <c r="AB76" s="178" t="s">
        <v>7447</v>
      </c>
      <c r="AC76" s="179">
        <v>44956</v>
      </c>
      <c r="AD76" s="188" t="s">
        <v>7457</v>
      </c>
      <c r="AE76" s="186">
        <v>46299000</v>
      </c>
      <c r="AF76" s="186" t="s">
        <v>7446</v>
      </c>
      <c r="AG76" s="186" t="s">
        <v>2172</v>
      </c>
      <c r="AH76" s="186">
        <v>2</v>
      </c>
      <c r="AI76" s="186" t="s">
        <v>7456</v>
      </c>
      <c r="AJ76" s="186" t="s">
        <v>7447</v>
      </c>
      <c r="AK76" s="187">
        <v>44956</v>
      </c>
      <c r="AL76" s="188" t="s">
        <v>7461</v>
      </c>
      <c r="AM76" s="178">
        <v>1213000</v>
      </c>
      <c r="AN76" s="178" t="s">
        <v>7458</v>
      </c>
      <c r="AO76" s="178" t="s">
        <v>2172</v>
      </c>
      <c r="AP76" s="178">
        <v>2</v>
      </c>
      <c r="AQ76" s="178" t="s">
        <v>7460</v>
      </c>
      <c r="AR76" s="178" t="s">
        <v>7459</v>
      </c>
      <c r="AS76" s="179">
        <v>44956</v>
      </c>
      <c r="AT76" s="189" t="s">
        <v>1446</v>
      </c>
      <c r="AU76" s="186" t="s">
        <v>14</v>
      </c>
      <c r="AV76" s="186" t="s">
        <v>14</v>
      </c>
      <c r="AW76" s="186" t="s">
        <v>14</v>
      </c>
      <c r="AX76" s="186" t="s">
        <v>14</v>
      </c>
      <c r="AY76" s="186" t="s">
        <v>14</v>
      </c>
      <c r="AZ76" s="186" t="s">
        <v>14</v>
      </c>
      <c r="BA76" s="187">
        <v>44370</v>
      </c>
      <c r="BB76" s="188" t="s">
        <v>1447</v>
      </c>
      <c r="BC76" s="178" t="s">
        <v>14</v>
      </c>
      <c r="BD76" s="178" t="s">
        <v>14</v>
      </c>
      <c r="BE76" s="178" t="s">
        <v>14</v>
      </c>
      <c r="BF76" s="178" t="s">
        <v>14</v>
      </c>
      <c r="BG76" s="178" t="s">
        <v>14</v>
      </c>
      <c r="BH76" s="178" t="s">
        <v>14</v>
      </c>
      <c r="BI76" s="179">
        <v>44370</v>
      </c>
      <c r="BJ76" s="189" t="s">
        <v>7463</v>
      </c>
      <c r="BK76" s="189">
        <v>7332</v>
      </c>
      <c r="BL76" s="189" t="s">
        <v>7334</v>
      </c>
      <c r="BM76" s="189" t="s">
        <v>19</v>
      </c>
      <c r="BN76" s="189">
        <v>3</v>
      </c>
      <c r="BO76" s="189" t="s">
        <v>7462</v>
      </c>
      <c r="BP76" s="186" t="s">
        <v>1518</v>
      </c>
      <c r="BQ76" s="190">
        <v>44956</v>
      </c>
      <c r="BR76" s="188" t="s">
        <v>1448</v>
      </c>
      <c r="BS76" s="182" t="s">
        <v>14</v>
      </c>
      <c r="BT76" s="182" t="s">
        <v>14</v>
      </c>
      <c r="BU76" s="182" t="s">
        <v>14</v>
      </c>
      <c r="BV76" s="182" t="s">
        <v>14</v>
      </c>
      <c r="BW76" s="182" t="s">
        <v>14</v>
      </c>
      <c r="BX76" s="182" t="s">
        <v>14</v>
      </c>
      <c r="BY76" s="179">
        <v>44370</v>
      </c>
      <c r="BZ76" s="189" t="s">
        <v>1449</v>
      </c>
      <c r="CA76" s="189" t="s">
        <v>14</v>
      </c>
      <c r="CB76" s="189" t="s">
        <v>14</v>
      </c>
      <c r="CC76" s="189" t="s">
        <v>14</v>
      </c>
      <c r="CD76" s="189" t="s">
        <v>14</v>
      </c>
      <c r="CE76" s="189" t="s">
        <v>14</v>
      </c>
      <c r="CF76" s="189" t="s">
        <v>14</v>
      </c>
      <c r="CG76" s="190">
        <v>44370</v>
      </c>
      <c r="CH76" s="188" t="s">
        <v>9628</v>
      </c>
      <c r="CI76" s="189" t="e">
        <v>#N/A</v>
      </c>
      <c r="CJ76" s="189" t="e">
        <v>#N/A</v>
      </c>
      <c r="CK76" s="189" t="e">
        <v>#N/A</v>
      </c>
      <c r="CL76" s="189" t="e">
        <v>#N/A</v>
      </c>
      <c r="CM76" s="189" t="e">
        <v>#N/A</v>
      </c>
      <c r="CN76" s="189" t="e">
        <v>#N/A</v>
      </c>
      <c r="CO76" s="191" t="e">
        <v>#N/A</v>
      </c>
      <c r="CP76" s="189" t="s">
        <v>1450</v>
      </c>
      <c r="CQ76" s="182" t="s">
        <v>14</v>
      </c>
      <c r="CR76" s="182" t="s">
        <v>14</v>
      </c>
      <c r="CS76" s="182" t="s">
        <v>14</v>
      </c>
      <c r="CT76" s="182" t="s">
        <v>14</v>
      </c>
      <c r="CU76" s="182" t="s">
        <v>14</v>
      </c>
      <c r="CV76" s="182" t="s">
        <v>14</v>
      </c>
      <c r="CW76" s="179">
        <v>44370</v>
      </c>
      <c r="CX76" s="189" t="s">
        <v>7466</v>
      </c>
      <c r="CY76" s="186">
        <v>14161000</v>
      </c>
      <c r="CZ76" s="186" t="s">
        <v>7446</v>
      </c>
      <c r="DA76" s="186" t="s">
        <v>2172</v>
      </c>
      <c r="DB76" s="186">
        <v>2</v>
      </c>
      <c r="DC76" s="186" t="s">
        <v>7471</v>
      </c>
      <c r="DD76" s="186" t="s">
        <v>7447</v>
      </c>
      <c r="DE76" s="192">
        <v>44956</v>
      </c>
      <c r="DF76" s="188" t="s">
        <v>7468</v>
      </c>
      <c r="DG76" s="178">
        <v>1100000</v>
      </c>
      <c r="DH76" s="182" t="s">
        <v>7446</v>
      </c>
      <c r="DI76" s="182" t="s">
        <v>2172</v>
      </c>
      <c r="DJ76" s="182">
        <v>2</v>
      </c>
      <c r="DK76" s="182" t="s">
        <v>7467</v>
      </c>
      <c r="DL76" s="182" t="s">
        <v>7447</v>
      </c>
      <c r="DM76" s="179">
        <v>44956</v>
      </c>
      <c r="DN76" s="189" t="s">
        <v>7470</v>
      </c>
      <c r="DO76" s="186">
        <v>32138000</v>
      </c>
      <c r="DP76" s="189" t="s">
        <v>7446</v>
      </c>
      <c r="DQ76" s="189" t="s">
        <v>2172</v>
      </c>
      <c r="DR76" s="189">
        <v>2</v>
      </c>
      <c r="DS76" s="189" t="s">
        <v>7469</v>
      </c>
      <c r="DT76" s="189" t="s">
        <v>7447</v>
      </c>
      <c r="DU76" s="190">
        <v>44956</v>
      </c>
      <c r="DV76" s="188" t="s">
        <v>7472</v>
      </c>
      <c r="DW76" s="178">
        <v>11250000</v>
      </c>
      <c r="DX76" s="182" t="s">
        <v>7446</v>
      </c>
      <c r="DY76" s="182" t="s">
        <v>2172</v>
      </c>
      <c r="DZ76" s="182">
        <v>2</v>
      </c>
      <c r="EA76" s="182" t="s">
        <v>7471</v>
      </c>
      <c r="EB76" s="182" t="s">
        <v>7447</v>
      </c>
      <c r="EC76" s="179">
        <v>44956</v>
      </c>
      <c r="ED76" s="189" t="s">
        <v>7474</v>
      </c>
      <c r="EE76" s="186">
        <v>2911000</v>
      </c>
      <c r="EF76" s="189" t="s">
        <v>7446</v>
      </c>
      <c r="EG76" s="189" t="s">
        <v>2172</v>
      </c>
      <c r="EH76" s="189">
        <v>2</v>
      </c>
      <c r="EI76" s="189" t="s">
        <v>7473</v>
      </c>
      <c r="EJ76" s="189" t="s">
        <v>7447</v>
      </c>
      <c r="EK76" s="190">
        <v>44956</v>
      </c>
      <c r="EL76" s="188" t="s">
        <v>7476</v>
      </c>
      <c r="EM76" s="178">
        <v>0</v>
      </c>
      <c r="EN76" s="182" t="s">
        <v>7446</v>
      </c>
      <c r="EO76" s="182" t="s">
        <v>2172</v>
      </c>
      <c r="EP76" s="182">
        <v>2</v>
      </c>
      <c r="EQ76" s="182" t="s">
        <v>7475</v>
      </c>
      <c r="ER76" s="182" t="s">
        <v>7447</v>
      </c>
      <c r="ES76" s="179">
        <v>44956</v>
      </c>
      <c r="ET76" s="189" t="s">
        <v>7465</v>
      </c>
      <c r="EU76" s="189">
        <v>8238</v>
      </c>
      <c r="EV76" s="189" t="s">
        <v>7334</v>
      </c>
      <c r="EW76" s="189" t="s">
        <v>19</v>
      </c>
      <c r="EX76" s="189">
        <v>3</v>
      </c>
      <c r="EY76" s="189" t="s">
        <v>7464</v>
      </c>
      <c r="EZ76" s="189" t="s">
        <v>1518</v>
      </c>
      <c r="FA76" s="190">
        <v>44956</v>
      </c>
      <c r="FB76" s="188" t="s">
        <v>1454</v>
      </c>
      <c r="FC76" s="182">
        <v>3</v>
      </c>
      <c r="FD76" s="182" t="s">
        <v>1451</v>
      </c>
      <c r="FE76" s="182" t="s">
        <v>74</v>
      </c>
      <c r="FF76" s="182">
        <v>1</v>
      </c>
      <c r="FG76" s="182" t="s">
        <v>1453</v>
      </c>
      <c r="FH76" s="182" t="s">
        <v>1452</v>
      </c>
      <c r="FI76" s="179">
        <v>44370</v>
      </c>
      <c r="FJ76" s="188" t="s">
        <v>1455</v>
      </c>
      <c r="FK76" s="189" t="s">
        <v>14</v>
      </c>
      <c r="FL76" s="189" t="s">
        <v>14</v>
      </c>
      <c r="FM76" s="189" t="s">
        <v>14</v>
      </c>
      <c r="FN76" s="189" t="s">
        <v>14</v>
      </c>
      <c r="FO76" s="189" t="s">
        <v>14</v>
      </c>
      <c r="FP76" s="186" t="s">
        <v>14</v>
      </c>
      <c r="FQ76" s="187">
        <v>44370</v>
      </c>
      <c r="FR76" s="188" t="s">
        <v>1456</v>
      </c>
      <c r="FS76" s="182" t="s">
        <v>14</v>
      </c>
      <c r="FT76" s="182" t="s">
        <v>14</v>
      </c>
      <c r="FU76" s="182" t="s">
        <v>14</v>
      </c>
      <c r="FV76" s="182" t="s">
        <v>14</v>
      </c>
      <c r="FW76" s="182" t="s">
        <v>14</v>
      </c>
      <c r="FX76" s="182" t="s">
        <v>14</v>
      </c>
      <c r="FY76" s="179">
        <v>44370</v>
      </c>
      <c r="FZ76" s="189" t="s">
        <v>4121</v>
      </c>
      <c r="GA76" s="189">
        <v>2</v>
      </c>
      <c r="GB76" s="189" t="s">
        <v>2962</v>
      </c>
      <c r="GC76" s="189" t="s">
        <v>30</v>
      </c>
      <c r="GD76" s="189">
        <v>2</v>
      </c>
      <c r="GE76" s="189" t="s">
        <v>14</v>
      </c>
      <c r="GF76" s="189" t="s">
        <v>14</v>
      </c>
      <c r="GG76" s="190">
        <v>44865</v>
      </c>
      <c r="GH76" s="188" t="s">
        <v>4127</v>
      </c>
      <c r="GI76" s="182">
        <v>3</v>
      </c>
      <c r="GJ76" s="182" t="s">
        <v>2962</v>
      </c>
      <c r="GK76" s="182" t="s">
        <v>30</v>
      </c>
      <c r="GL76" s="182">
        <v>2</v>
      </c>
      <c r="GM76" s="182" t="s">
        <v>14</v>
      </c>
      <c r="GN76" s="182" t="s">
        <v>14</v>
      </c>
      <c r="GO76" s="179">
        <v>44865</v>
      </c>
      <c r="GP76" s="189" t="s">
        <v>4122</v>
      </c>
      <c r="GQ76" s="189">
        <v>3</v>
      </c>
      <c r="GR76" s="189" t="s">
        <v>2962</v>
      </c>
      <c r="GS76" s="189" t="s">
        <v>30</v>
      </c>
      <c r="GT76" s="189">
        <v>2</v>
      </c>
      <c r="GU76" s="189" t="s">
        <v>14</v>
      </c>
      <c r="GV76" s="189" t="s">
        <v>14</v>
      </c>
      <c r="GW76" s="190">
        <v>44865</v>
      </c>
      <c r="GX76" s="188" t="s">
        <v>4128</v>
      </c>
      <c r="GY76" s="182">
        <v>2</v>
      </c>
      <c r="GZ76" s="182" t="s">
        <v>2962</v>
      </c>
      <c r="HA76" s="182" t="s">
        <v>30</v>
      </c>
      <c r="HB76" s="182">
        <v>2</v>
      </c>
      <c r="HC76" s="182" t="s">
        <v>14</v>
      </c>
      <c r="HD76" s="182" t="s">
        <v>14</v>
      </c>
      <c r="HE76" s="179">
        <v>44865</v>
      </c>
      <c r="HF76" s="189" t="s">
        <v>4120</v>
      </c>
      <c r="HG76" s="189">
        <v>2</v>
      </c>
      <c r="HH76" s="189" t="s">
        <v>2962</v>
      </c>
      <c r="HI76" s="189" t="s">
        <v>30</v>
      </c>
      <c r="HJ76" s="189">
        <v>2</v>
      </c>
      <c r="HK76" s="189" t="s">
        <v>14</v>
      </c>
      <c r="HL76" s="189" t="s">
        <v>14</v>
      </c>
      <c r="HM76" s="190">
        <v>44865</v>
      </c>
      <c r="HN76" s="188" t="s">
        <v>4126</v>
      </c>
      <c r="HO76" s="182">
        <v>3</v>
      </c>
      <c r="HP76" s="182" t="s">
        <v>2962</v>
      </c>
      <c r="HQ76" s="182" t="s">
        <v>30</v>
      </c>
      <c r="HR76" s="182">
        <v>2</v>
      </c>
      <c r="HS76" s="182" t="s">
        <v>14</v>
      </c>
      <c r="HT76" s="182" t="s">
        <v>14</v>
      </c>
      <c r="HU76" s="179">
        <v>44865</v>
      </c>
      <c r="HV76" s="189" t="s">
        <v>4123</v>
      </c>
      <c r="HW76" s="189">
        <v>3</v>
      </c>
      <c r="HX76" s="189" t="s">
        <v>2962</v>
      </c>
      <c r="HY76" s="189" t="s">
        <v>30</v>
      </c>
      <c r="HZ76" s="189">
        <v>2</v>
      </c>
      <c r="IA76" s="189" t="s">
        <v>14</v>
      </c>
      <c r="IB76" s="189" t="s">
        <v>14</v>
      </c>
      <c r="IC76" s="190">
        <v>44865</v>
      </c>
      <c r="ID76" s="188" t="s">
        <v>4125</v>
      </c>
      <c r="IE76" s="182">
        <v>1</v>
      </c>
      <c r="IF76" s="182" t="s">
        <v>2962</v>
      </c>
      <c r="IG76" s="182" t="s">
        <v>30</v>
      </c>
      <c r="IH76" s="182">
        <v>2</v>
      </c>
      <c r="II76" s="182" t="s">
        <v>14</v>
      </c>
      <c r="IJ76" s="182" t="s">
        <v>14</v>
      </c>
      <c r="IK76" s="179">
        <v>44865</v>
      </c>
      <c r="IL76" s="189" t="s">
        <v>4124</v>
      </c>
      <c r="IM76" s="189">
        <v>3</v>
      </c>
      <c r="IN76" s="189" t="s">
        <v>2962</v>
      </c>
      <c r="IO76" s="189" t="s">
        <v>30</v>
      </c>
      <c r="IP76" s="189">
        <v>2</v>
      </c>
      <c r="IQ76" s="189" t="s">
        <v>14</v>
      </c>
      <c r="IR76" s="189" t="s">
        <v>14</v>
      </c>
      <c r="IS76" s="190">
        <v>44865</v>
      </c>
    </row>
    <row r="77" spans="1:253" s="284" customFormat="1" ht="12.95" customHeight="1" x14ac:dyDescent="0.2">
      <c r="A77" s="284" t="s">
        <v>822</v>
      </c>
      <c r="B77" s="284" t="s">
        <v>9173</v>
      </c>
      <c r="C77" s="284" t="s">
        <v>823</v>
      </c>
      <c r="D77" s="284" t="s">
        <v>641</v>
      </c>
      <c r="E77" s="284" t="s">
        <v>8551</v>
      </c>
      <c r="F77" s="284" t="s">
        <v>6744</v>
      </c>
      <c r="G77" s="177">
        <v>33474000</v>
      </c>
      <c r="H77" s="178" t="s">
        <v>6730</v>
      </c>
      <c r="I77" s="178" t="s">
        <v>2172</v>
      </c>
      <c r="J77" s="178">
        <v>2</v>
      </c>
      <c r="K77" s="178" t="s">
        <v>6732</v>
      </c>
      <c r="L77" s="178" t="s">
        <v>6731</v>
      </c>
      <c r="M77" s="179">
        <v>44951</v>
      </c>
      <c r="N77" s="188" t="s">
        <v>4393</v>
      </c>
      <c r="O77" s="180">
        <v>567037</v>
      </c>
      <c r="P77" s="180" t="s">
        <v>4390</v>
      </c>
      <c r="Q77" s="180" t="s">
        <v>2172</v>
      </c>
      <c r="R77" s="180">
        <v>2</v>
      </c>
      <c r="S77" s="180" t="s">
        <v>4392</v>
      </c>
      <c r="T77" s="180" t="s">
        <v>4391</v>
      </c>
      <c r="U77" s="181">
        <v>44866</v>
      </c>
      <c r="V77" s="188" t="s">
        <v>4396</v>
      </c>
      <c r="W77" s="178">
        <v>28368000</v>
      </c>
      <c r="X77" s="178" t="s">
        <v>4394</v>
      </c>
      <c r="Y77" s="178" t="s">
        <v>2172</v>
      </c>
      <c r="Z77" s="178">
        <v>2</v>
      </c>
      <c r="AA77" s="178" t="s">
        <v>4395</v>
      </c>
      <c r="AB77" s="178" t="s">
        <v>4391</v>
      </c>
      <c r="AC77" s="179">
        <v>44866</v>
      </c>
      <c r="AD77" s="188" t="s">
        <v>4400</v>
      </c>
      <c r="AE77" s="186">
        <v>11238000</v>
      </c>
      <c r="AF77" s="186" t="s">
        <v>4397</v>
      </c>
      <c r="AG77" s="186" t="s">
        <v>2172</v>
      </c>
      <c r="AH77" s="186">
        <v>2</v>
      </c>
      <c r="AI77" s="186" t="s">
        <v>4399</v>
      </c>
      <c r="AJ77" s="186" t="s">
        <v>4398</v>
      </c>
      <c r="AK77" s="187">
        <v>44866</v>
      </c>
      <c r="AL77" s="188" t="s">
        <v>6747</v>
      </c>
      <c r="AM77" s="178">
        <v>1158000</v>
      </c>
      <c r="AN77" s="178" t="s">
        <v>6358</v>
      </c>
      <c r="AO77" s="178" t="s">
        <v>2172</v>
      </c>
      <c r="AP77" s="178">
        <v>2</v>
      </c>
      <c r="AQ77" s="178" t="s">
        <v>6746</v>
      </c>
      <c r="AR77" s="178" t="s">
        <v>6745</v>
      </c>
      <c r="AS77" s="179">
        <v>44951</v>
      </c>
      <c r="AT77" s="189" t="s">
        <v>3913</v>
      </c>
      <c r="AU77" s="186">
        <v>257</v>
      </c>
      <c r="AV77" s="186" t="s">
        <v>3910</v>
      </c>
      <c r="AW77" s="186" t="s">
        <v>19</v>
      </c>
      <c r="AX77" s="186">
        <v>3</v>
      </c>
      <c r="AY77" s="186" t="s">
        <v>3912</v>
      </c>
      <c r="AZ77" s="186" t="s">
        <v>3911</v>
      </c>
      <c r="BA77" s="187">
        <v>44865</v>
      </c>
      <c r="BB77" s="188" t="s">
        <v>1593</v>
      </c>
      <c r="BC77" s="178" t="s">
        <v>14</v>
      </c>
      <c r="BD77" s="178" t="s">
        <v>14</v>
      </c>
      <c r="BE77" s="178" t="s">
        <v>14</v>
      </c>
      <c r="BF77" s="178" t="s">
        <v>14</v>
      </c>
      <c r="BG77" s="178">
        <v>0</v>
      </c>
      <c r="BH77" s="178" t="s">
        <v>14</v>
      </c>
      <c r="BI77" s="179">
        <v>44592</v>
      </c>
      <c r="BJ77" s="189" t="s">
        <v>6749</v>
      </c>
      <c r="BK77" s="189">
        <v>492</v>
      </c>
      <c r="BL77" s="189" t="s">
        <v>6740</v>
      </c>
      <c r="BM77" s="189" t="s">
        <v>2172</v>
      </c>
      <c r="BN77" s="189">
        <v>2</v>
      </c>
      <c r="BO77" s="189" t="s">
        <v>6742</v>
      </c>
      <c r="BP77" s="186" t="s">
        <v>6748</v>
      </c>
      <c r="BQ77" s="190">
        <v>44951</v>
      </c>
      <c r="BR77" s="188" t="s">
        <v>1705</v>
      </c>
      <c r="BS77" s="182">
        <v>143407</v>
      </c>
      <c r="BT77" s="182" t="s">
        <v>1702</v>
      </c>
      <c r="BU77" s="182" t="s">
        <v>19</v>
      </c>
      <c r="BV77" s="182">
        <v>3</v>
      </c>
      <c r="BW77" s="182" t="s">
        <v>1704</v>
      </c>
      <c r="BX77" s="182" t="s">
        <v>1703</v>
      </c>
      <c r="BY77" s="179">
        <v>44673</v>
      </c>
      <c r="BZ77" s="189" t="s">
        <v>1655</v>
      </c>
      <c r="CA77" s="189">
        <v>13365</v>
      </c>
      <c r="CB77" s="189" t="s">
        <v>1652</v>
      </c>
      <c r="CC77" s="189" t="s">
        <v>19</v>
      </c>
      <c r="CD77" s="189">
        <v>3</v>
      </c>
      <c r="CE77" s="189" t="s">
        <v>1654</v>
      </c>
      <c r="CF77" s="189" t="s">
        <v>1653</v>
      </c>
      <c r="CG77" s="190">
        <v>44645</v>
      </c>
      <c r="CH77" s="188" t="s">
        <v>9629</v>
      </c>
      <c r="CI77" s="189" t="e">
        <v>#N/A</v>
      </c>
      <c r="CJ77" s="189" t="e">
        <v>#N/A</v>
      </c>
      <c r="CK77" s="189" t="e">
        <v>#N/A</v>
      </c>
      <c r="CL77" s="189" t="e">
        <v>#N/A</v>
      </c>
      <c r="CM77" s="189" t="e">
        <v>#N/A</v>
      </c>
      <c r="CN77" s="189" t="e">
        <v>#N/A</v>
      </c>
      <c r="CO77" s="191" t="e">
        <v>#N/A</v>
      </c>
      <c r="CP77" s="189" t="s">
        <v>1597</v>
      </c>
      <c r="CQ77" s="182">
        <v>1700000</v>
      </c>
      <c r="CR77" s="182" t="s">
        <v>1594</v>
      </c>
      <c r="CS77" s="182" t="s">
        <v>30</v>
      </c>
      <c r="CT77" s="182">
        <v>2</v>
      </c>
      <c r="CU77" s="182" t="s">
        <v>1596</v>
      </c>
      <c r="CV77" s="182" t="s">
        <v>1595</v>
      </c>
      <c r="CW77" s="179">
        <v>44592</v>
      </c>
      <c r="CX77" s="189" t="s">
        <v>3914</v>
      </c>
      <c r="CY77" s="186">
        <v>2297000</v>
      </c>
      <c r="CZ77" s="186" t="s">
        <v>4407</v>
      </c>
      <c r="DA77" s="186" t="s">
        <v>2172</v>
      </c>
      <c r="DB77" s="186">
        <v>2</v>
      </c>
      <c r="DC77" s="186" t="s">
        <v>4409</v>
      </c>
      <c r="DD77" s="186" t="s">
        <v>4408</v>
      </c>
      <c r="DE77" s="192">
        <v>44866</v>
      </c>
      <c r="DF77" s="188" t="s">
        <v>4403</v>
      </c>
      <c r="DG77" s="178">
        <v>17130000</v>
      </c>
      <c r="DH77" s="182" t="s">
        <v>4397</v>
      </c>
      <c r="DI77" s="182" t="s">
        <v>2172</v>
      </c>
      <c r="DJ77" s="182">
        <v>2</v>
      </c>
      <c r="DK77" s="182" t="s">
        <v>4402</v>
      </c>
      <c r="DL77" s="182" t="s">
        <v>4401</v>
      </c>
      <c r="DM77" s="179">
        <v>44866</v>
      </c>
      <c r="DN77" s="189" t="s">
        <v>4406</v>
      </c>
      <c r="DO77" s="186">
        <v>8941000</v>
      </c>
      <c r="DP77" s="189" t="s">
        <v>4404</v>
      </c>
      <c r="DQ77" s="189" t="s">
        <v>2172</v>
      </c>
      <c r="DR77" s="189">
        <v>2</v>
      </c>
      <c r="DS77" s="189" t="s">
        <v>4405</v>
      </c>
      <c r="DT77" s="189" t="s">
        <v>4401</v>
      </c>
      <c r="DU77" s="190">
        <v>44866</v>
      </c>
      <c r="DV77" s="188" t="s">
        <v>4410</v>
      </c>
      <c r="DW77" s="178">
        <v>2297000</v>
      </c>
      <c r="DX77" s="182" t="s">
        <v>4407</v>
      </c>
      <c r="DY77" s="182" t="s">
        <v>2172</v>
      </c>
      <c r="DZ77" s="182">
        <v>2</v>
      </c>
      <c r="EA77" s="182" t="s">
        <v>4409</v>
      </c>
      <c r="EB77" s="182" t="s">
        <v>4408</v>
      </c>
      <c r="EC77" s="179">
        <v>44866</v>
      </c>
      <c r="ED77" s="189" t="s">
        <v>4412</v>
      </c>
      <c r="EE77" s="186">
        <v>0</v>
      </c>
      <c r="EF77" s="189" t="s">
        <v>838</v>
      </c>
      <c r="EG77" s="189" t="s">
        <v>2172</v>
      </c>
      <c r="EH77" s="189">
        <v>2</v>
      </c>
      <c r="EI77" s="189" t="s">
        <v>4411</v>
      </c>
      <c r="EJ77" s="189" t="s">
        <v>838</v>
      </c>
      <c r="EK77" s="190">
        <v>44866</v>
      </c>
      <c r="EL77" s="188" t="s">
        <v>4414</v>
      </c>
      <c r="EM77" s="178">
        <v>0</v>
      </c>
      <c r="EN77" s="182" t="s">
        <v>14</v>
      </c>
      <c r="EO77" s="182" t="s">
        <v>19</v>
      </c>
      <c r="EP77" s="182">
        <v>3</v>
      </c>
      <c r="EQ77" s="182" t="s">
        <v>4413</v>
      </c>
      <c r="ER77" s="182" t="s">
        <v>14</v>
      </c>
      <c r="ES77" s="179">
        <v>44866</v>
      </c>
      <c r="ET77" s="189" t="s">
        <v>6750</v>
      </c>
      <c r="EU77" s="189">
        <v>492</v>
      </c>
      <c r="EV77" s="189" t="s">
        <v>6740</v>
      </c>
      <c r="EW77" s="189" t="s">
        <v>2172</v>
      </c>
      <c r="EX77" s="189">
        <v>2</v>
      </c>
      <c r="EY77" s="189" t="s">
        <v>6742</v>
      </c>
      <c r="EZ77" s="189" t="s">
        <v>6741</v>
      </c>
      <c r="FA77" s="190">
        <v>44951</v>
      </c>
      <c r="FB77" s="188" t="s">
        <v>1659</v>
      </c>
      <c r="FC77" s="182">
        <v>5</v>
      </c>
      <c r="FD77" s="182" t="s">
        <v>1656</v>
      </c>
      <c r="FE77" s="182" t="s">
        <v>30</v>
      </c>
      <c r="FF77" s="182">
        <v>2</v>
      </c>
      <c r="FG77" s="182" t="s">
        <v>1658</v>
      </c>
      <c r="FH77" s="182" t="s">
        <v>1657</v>
      </c>
      <c r="FI77" s="179">
        <v>44645</v>
      </c>
      <c r="FJ77" s="188" t="s">
        <v>824</v>
      </c>
      <c r="FK77" s="189" t="s">
        <v>14</v>
      </c>
      <c r="FL77" s="189" t="s">
        <v>14</v>
      </c>
      <c r="FM77" s="189" t="s">
        <v>14</v>
      </c>
      <c r="FN77" s="189" t="s">
        <v>14</v>
      </c>
      <c r="FO77" s="189" t="s">
        <v>14</v>
      </c>
      <c r="FP77" s="186" t="s">
        <v>14</v>
      </c>
      <c r="FQ77" s="187">
        <v>43676</v>
      </c>
      <c r="FR77" s="188" t="s">
        <v>825</v>
      </c>
      <c r="FS77" s="182" t="s">
        <v>14</v>
      </c>
      <c r="FT77" s="182" t="s">
        <v>14</v>
      </c>
      <c r="FU77" s="182" t="s">
        <v>14</v>
      </c>
      <c r="FV77" s="182" t="s">
        <v>14</v>
      </c>
      <c r="FW77" s="182" t="s">
        <v>14</v>
      </c>
      <c r="FX77" s="182" t="s">
        <v>14</v>
      </c>
      <c r="FY77" s="179">
        <v>43676</v>
      </c>
      <c r="FZ77" s="189" t="s">
        <v>3126</v>
      </c>
      <c r="GA77" s="189">
        <v>1</v>
      </c>
      <c r="GB77" s="189" t="s">
        <v>2962</v>
      </c>
      <c r="GC77" s="189" t="s">
        <v>30</v>
      </c>
      <c r="GD77" s="189">
        <v>2</v>
      </c>
      <c r="GE77" s="189" t="s">
        <v>14</v>
      </c>
      <c r="GF77" s="189" t="s">
        <v>14</v>
      </c>
      <c r="GG77" s="190">
        <v>44860</v>
      </c>
      <c r="GH77" s="188" t="s">
        <v>3132</v>
      </c>
      <c r="GI77" s="182">
        <v>1</v>
      </c>
      <c r="GJ77" s="182" t="s">
        <v>2962</v>
      </c>
      <c r="GK77" s="182" t="s">
        <v>30</v>
      </c>
      <c r="GL77" s="182">
        <v>2</v>
      </c>
      <c r="GM77" s="182" t="s">
        <v>14</v>
      </c>
      <c r="GN77" s="182" t="s">
        <v>14</v>
      </c>
      <c r="GO77" s="179">
        <v>44860</v>
      </c>
      <c r="GP77" s="189" t="s">
        <v>3127</v>
      </c>
      <c r="GQ77" s="189">
        <v>1</v>
      </c>
      <c r="GR77" s="189" t="s">
        <v>2962</v>
      </c>
      <c r="GS77" s="189" t="s">
        <v>30</v>
      </c>
      <c r="GT77" s="189">
        <v>2</v>
      </c>
      <c r="GU77" s="189" t="s">
        <v>14</v>
      </c>
      <c r="GV77" s="189" t="s">
        <v>14</v>
      </c>
      <c r="GW77" s="190">
        <v>44860</v>
      </c>
      <c r="GX77" s="188" t="s">
        <v>3133</v>
      </c>
      <c r="GY77" s="182">
        <v>0</v>
      </c>
      <c r="GZ77" s="182" t="s">
        <v>2962</v>
      </c>
      <c r="HA77" s="182" t="s">
        <v>30</v>
      </c>
      <c r="HB77" s="182">
        <v>2</v>
      </c>
      <c r="HC77" s="182" t="s">
        <v>14</v>
      </c>
      <c r="HD77" s="182" t="s">
        <v>14</v>
      </c>
      <c r="HE77" s="179">
        <v>44860</v>
      </c>
      <c r="HF77" s="189" t="s">
        <v>3125</v>
      </c>
      <c r="HG77" s="189">
        <v>0</v>
      </c>
      <c r="HH77" s="189" t="s">
        <v>2962</v>
      </c>
      <c r="HI77" s="189" t="s">
        <v>30</v>
      </c>
      <c r="HJ77" s="189">
        <v>2</v>
      </c>
      <c r="HK77" s="189" t="s">
        <v>14</v>
      </c>
      <c r="HL77" s="189" t="s">
        <v>14</v>
      </c>
      <c r="HM77" s="190">
        <v>44860</v>
      </c>
      <c r="HN77" s="188" t="s">
        <v>3131</v>
      </c>
      <c r="HO77" s="182">
        <v>2</v>
      </c>
      <c r="HP77" s="182" t="s">
        <v>2962</v>
      </c>
      <c r="HQ77" s="182" t="s">
        <v>30</v>
      </c>
      <c r="HR77" s="182">
        <v>2</v>
      </c>
      <c r="HS77" s="182" t="s">
        <v>14</v>
      </c>
      <c r="HT77" s="182" t="s">
        <v>14</v>
      </c>
      <c r="HU77" s="179">
        <v>44860</v>
      </c>
      <c r="HV77" s="189" t="s">
        <v>3128</v>
      </c>
      <c r="HW77" s="189">
        <v>3</v>
      </c>
      <c r="HX77" s="189" t="s">
        <v>2962</v>
      </c>
      <c r="HY77" s="189" t="s">
        <v>30</v>
      </c>
      <c r="HZ77" s="189">
        <v>2</v>
      </c>
      <c r="IA77" s="189" t="s">
        <v>14</v>
      </c>
      <c r="IB77" s="189" t="s">
        <v>14</v>
      </c>
      <c r="IC77" s="190">
        <v>44860</v>
      </c>
      <c r="ID77" s="188" t="s">
        <v>3130</v>
      </c>
      <c r="IE77" s="182">
        <v>1</v>
      </c>
      <c r="IF77" s="182" t="s">
        <v>2962</v>
      </c>
      <c r="IG77" s="182" t="s">
        <v>30</v>
      </c>
      <c r="IH77" s="182">
        <v>2</v>
      </c>
      <c r="II77" s="182" t="s">
        <v>14</v>
      </c>
      <c r="IJ77" s="182" t="s">
        <v>14</v>
      </c>
      <c r="IK77" s="179">
        <v>44860</v>
      </c>
      <c r="IL77" s="189" t="s">
        <v>3129</v>
      </c>
      <c r="IM77" s="189">
        <v>2</v>
      </c>
      <c r="IN77" s="189" t="s">
        <v>2962</v>
      </c>
      <c r="IO77" s="189" t="s">
        <v>30</v>
      </c>
      <c r="IP77" s="189">
        <v>2</v>
      </c>
      <c r="IQ77" s="189" t="s">
        <v>14</v>
      </c>
      <c r="IR77" s="189" t="s">
        <v>14</v>
      </c>
      <c r="IS77" s="190">
        <v>44860</v>
      </c>
    </row>
    <row r="78" spans="1:253" s="284" customFormat="1" ht="12.95" customHeight="1" x14ac:dyDescent="0.2">
      <c r="A78" s="284" t="s">
        <v>639</v>
      </c>
      <c r="B78" s="284" t="s">
        <v>8946</v>
      </c>
      <c r="C78" s="284" t="s">
        <v>640</v>
      </c>
      <c r="D78" s="284" t="s">
        <v>641</v>
      </c>
      <c r="E78" s="284" t="s">
        <v>8551</v>
      </c>
      <c r="F78" s="284" t="s">
        <v>6733</v>
      </c>
      <c r="G78" s="177">
        <v>33474000</v>
      </c>
      <c r="H78" s="178" t="s">
        <v>6730</v>
      </c>
      <c r="I78" s="178" t="s">
        <v>2172</v>
      </c>
      <c r="J78" s="178">
        <v>2</v>
      </c>
      <c r="K78" s="178" t="s">
        <v>6732</v>
      </c>
      <c r="L78" s="178" t="s">
        <v>6731</v>
      </c>
      <c r="M78" s="179">
        <v>44951</v>
      </c>
      <c r="N78" s="188" t="s">
        <v>4416</v>
      </c>
      <c r="O78" s="180">
        <v>280615</v>
      </c>
      <c r="P78" s="180" t="s">
        <v>4390</v>
      </c>
      <c r="Q78" s="180" t="s">
        <v>2172</v>
      </c>
      <c r="R78" s="180">
        <v>2</v>
      </c>
      <c r="S78" s="180" t="s">
        <v>4415</v>
      </c>
      <c r="T78" s="180" t="s">
        <v>4391</v>
      </c>
      <c r="U78" s="181">
        <v>44866</v>
      </c>
      <c r="V78" s="188" t="s">
        <v>4418</v>
      </c>
      <c r="W78" s="178">
        <v>10302000</v>
      </c>
      <c r="X78" s="178" t="s">
        <v>4394</v>
      </c>
      <c r="Y78" s="178" t="s">
        <v>19</v>
      </c>
      <c r="Z78" s="178">
        <v>3</v>
      </c>
      <c r="AA78" s="178" t="s">
        <v>4417</v>
      </c>
      <c r="AB78" s="178" t="s">
        <v>4391</v>
      </c>
      <c r="AC78" s="179">
        <v>44866</v>
      </c>
      <c r="AD78" s="188" t="s">
        <v>4420</v>
      </c>
      <c r="AE78" s="186">
        <v>10302000</v>
      </c>
      <c r="AF78" s="186" t="s">
        <v>4394</v>
      </c>
      <c r="AG78" s="186" t="s">
        <v>2172</v>
      </c>
      <c r="AH78" s="186">
        <v>2</v>
      </c>
      <c r="AI78" s="186" t="s">
        <v>4419</v>
      </c>
      <c r="AJ78" s="186" t="s">
        <v>4391</v>
      </c>
      <c r="AK78" s="187">
        <v>44866</v>
      </c>
      <c r="AL78" s="188" t="s">
        <v>6736</v>
      </c>
      <c r="AM78" s="178">
        <v>1029000</v>
      </c>
      <c r="AN78" s="178" t="s">
        <v>6358</v>
      </c>
      <c r="AO78" s="178" t="s">
        <v>2172</v>
      </c>
      <c r="AP78" s="178">
        <v>2</v>
      </c>
      <c r="AQ78" s="178" t="s">
        <v>6735</v>
      </c>
      <c r="AR78" s="178" t="s">
        <v>6734</v>
      </c>
      <c r="AS78" s="179">
        <v>44951</v>
      </c>
      <c r="AT78" s="189" t="s">
        <v>4422</v>
      </c>
      <c r="AU78" s="186">
        <v>0</v>
      </c>
      <c r="AV78" s="186" t="s">
        <v>838</v>
      </c>
      <c r="AW78" s="186" t="s">
        <v>19</v>
      </c>
      <c r="AX78" s="186">
        <v>3</v>
      </c>
      <c r="AY78" s="186" t="s">
        <v>4421</v>
      </c>
      <c r="AZ78" s="186" t="s">
        <v>838</v>
      </c>
      <c r="BA78" s="187">
        <v>44866</v>
      </c>
      <c r="BB78" s="188" t="s">
        <v>2551</v>
      </c>
      <c r="BC78" s="178" t="s">
        <v>14</v>
      </c>
      <c r="BD78" s="178" t="s">
        <v>14</v>
      </c>
      <c r="BE78" s="178" t="s">
        <v>14</v>
      </c>
      <c r="BF78" s="178" t="s">
        <v>14</v>
      </c>
      <c r="BG78" s="178" t="s">
        <v>2550</v>
      </c>
      <c r="BH78" s="178" t="s">
        <v>14</v>
      </c>
      <c r="BI78" s="179">
        <v>44803</v>
      </c>
      <c r="BJ78" s="189" t="s">
        <v>6739</v>
      </c>
      <c r="BK78" s="189">
        <v>437</v>
      </c>
      <c r="BL78" s="189" t="s">
        <v>6737</v>
      </c>
      <c r="BM78" s="189" t="s">
        <v>30</v>
      </c>
      <c r="BN78" s="189">
        <v>2</v>
      </c>
      <c r="BO78" s="189" t="s">
        <v>6738</v>
      </c>
      <c r="BP78" s="186" t="s">
        <v>1518</v>
      </c>
      <c r="BQ78" s="190">
        <v>44951</v>
      </c>
      <c r="BR78" s="188" t="s">
        <v>642</v>
      </c>
      <c r="BS78" s="182" t="s">
        <v>14</v>
      </c>
      <c r="BT78" s="182" t="s">
        <v>14</v>
      </c>
      <c r="BU78" s="182" t="s">
        <v>14</v>
      </c>
      <c r="BV78" s="182" t="s">
        <v>14</v>
      </c>
      <c r="BW78" s="182" t="s">
        <v>14</v>
      </c>
      <c r="BX78" s="182" t="s">
        <v>14</v>
      </c>
      <c r="BY78" s="179">
        <v>43551</v>
      </c>
      <c r="BZ78" s="189" t="s">
        <v>643</v>
      </c>
      <c r="CA78" s="189" t="s">
        <v>14</v>
      </c>
      <c r="CB78" s="189" t="s">
        <v>14</v>
      </c>
      <c r="CC78" s="189" t="s">
        <v>14</v>
      </c>
      <c r="CD78" s="189" t="s">
        <v>14</v>
      </c>
      <c r="CE78" s="189" t="s">
        <v>14</v>
      </c>
      <c r="CF78" s="189" t="s">
        <v>14</v>
      </c>
      <c r="CG78" s="190">
        <v>43551</v>
      </c>
      <c r="CH78" s="188" t="s">
        <v>9630</v>
      </c>
      <c r="CI78" s="189" t="e">
        <v>#N/A</v>
      </c>
      <c r="CJ78" s="189" t="e">
        <v>#N/A</v>
      </c>
      <c r="CK78" s="189" t="e">
        <v>#N/A</v>
      </c>
      <c r="CL78" s="189" t="e">
        <v>#N/A</v>
      </c>
      <c r="CM78" s="189" t="e">
        <v>#N/A</v>
      </c>
      <c r="CN78" s="189" t="e">
        <v>#N/A</v>
      </c>
      <c r="CO78" s="191" t="e">
        <v>#N/A</v>
      </c>
      <c r="CP78" s="189" t="s">
        <v>644</v>
      </c>
      <c r="CQ78" s="182" t="s">
        <v>14</v>
      </c>
      <c r="CR78" s="182">
        <v>0</v>
      </c>
      <c r="CS78" s="182" t="s">
        <v>30</v>
      </c>
      <c r="CT78" s="182">
        <v>2</v>
      </c>
      <c r="CU78" s="182">
        <v>0</v>
      </c>
      <c r="CV78" s="182">
        <v>0</v>
      </c>
      <c r="CW78" s="179">
        <v>43551</v>
      </c>
      <c r="CX78" s="189" t="s">
        <v>4423</v>
      </c>
      <c r="CY78" s="186">
        <v>1600000</v>
      </c>
      <c r="CZ78" s="186" t="s">
        <v>838</v>
      </c>
      <c r="DA78" s="186" t="s">
        <v>19</v>
      </c>
      <c r="DB78" s="186">
        <v>3</v>
      </c>
      <c r="DC78" s="186" t="s">
        <v>4424</v>
      </c>
      <c r="DD78" s="186" t="s">
        <v>838</v>
      </c>
      <c r="DE78" s="192">
        <v>44866</v>
      </c>
      <c r="DF78" s="188" t="s">
        <v>4425</v>
      </c>
      <c r="DG78" s="178">
        <v>0</v>
      </c>
      <c r="DH78" s="182" t="s">
        <v>4394</v>
      </c>
      <c r="DI78" s="182" t="s">
        <v>2172</v>
      </c>
      <c r="DJ78" s="182">
        <v>2</v>
      </c>
      <c r="DK78" s="182" t="s">
        <v>4424</v>
      </c>
      <c r="DL78" s="182" t="s">
        <v>4391</v>
      </c>
      <c r="DM78" s="179">
        <v>44866</v>
      </c>
      <c r="DN78" s="189" t="s">
        <v>4426</v>
      </c>
      <c r="DO78" s="186">
        <v>8702000</v>
      </c>
      <c r="DP78" s="189" t="s">
        <v>4394</v>
      </c>
      <c r="DQ78" s="189" t="s">
        <v>2172</v>
      </c>
      <c r="DR78" s="189">
        <v>2</v>
      </c>
      <c r="DS78" s="189" t="s">
        <v>4424</v>
      </c>
      <c r="DT78" s="189" t="s">
        <v>4391</v>
      </c>
      <c r="DU78" s="190">
        <v>44866</v>
      </c>
      <c r="DV78" s="188" t="s">
        <v>4427</v>
      </c>
      <c r="DW78" s="178">
        <v>1600000</v>
      </c>
      <c r="DX78" s="182" t="s">
        <v>838</v>
      </c>
      <c r="DY78" s="182" t="s">
        <v>19</v>
      </c>
      <c r="DZ78" s="182">
        <v>3</v>
      </c>
      <c r="EA78" s="182" t="s">
        <v>4424</v>
      </c>
      <c r="EB78" s="182" t="s">
        <v>838</v>
      </c>
      <c r="EC78" s="179">
        <v>44866</v>
      </c>
      <c r="ED78" s="189" t="s">
        <v>4428</v>
      </c>
      <c r="EE78" s="186">
        <v>0</v>
      </c>
      <c r="EF78" s="189" t="s">
        <v>838</v>
      </c>
      <c r="EG78" s="189" t="s">
        <v>19</v>
      </c>
      <c r="EH78" s="189">
        <v>3</v>
      </c>
      <c r="EI78" s="189" t="s">
        <v>4424</v>
      </c>
      <c r="EJ78" s="189" t="s">
        <v>838</v>
      </c>
      <c r="EK78" s="190">
        <v>44866</v>
      </c>
      <c r="EL78" s="188" t="s">
        <v>4429</v>
      </c>
      <c r="EM78" s="178">
        <v>0</v>
      </c>
      <c r="EN78" s="182" t="s">
        <v>838</v>
      </c>
      <c r="EO78" s="182" t="s">
        <v>19</v>
      </c>
      <c r="EP78" s="182">
        <v>3</v>
      </c>
      <c r="EQ78" s="182" t="s">
        <v>4424</v>
      </c>
      <c r="ER78" s="182" t="s">
        <v>838</v>
      </c>
      <c r="ES78" s="179">
        <v>44866</v>
      </c>
      <c r="ET78" s="189" t="s">
        <v>6743</v>
      </c>
      <c r="EU78" s="189">
        <v>492</v>
      </c>
      <c r="EV78" s="189" t="s">
        <v>6740</v>
      </c>
      <c r="EW78" s="189" t="s">
        <v>2172</v>
      </c>
      <c r="EX78" s="189">
        <v>2</v>
      </c>
      <c r="EY78" s="189" t="s">
        <v>6742</v>
      </c>
      <c r="EZ78" s="189" t="s">
        <v>6741</v>
      </c>
      <c r="FA78" s="190">
        <v>44951</v>
      </c>
      <c r="FB78" s="188" t="s">
        <v>1468</v>
      </c>
      <c r="FC78" s="182">
        <v>3</v>
      </c>
      <c r="FD78" s="182" t="s">
        <v>14</v>
      </c>
      <c r="FE78" s="182" t="s">
        <v>30</v>
      </c>
      <c r="FF78" s="182">
        <v>2</v>
      </c>
      <c r="FG78" s="182" t="s">
        <v>1467</v>
      </c>
      <c r="FH78" s="182" t="s">
        <v>14</v>
      </c>
      <c r="FI78" s="179">
        <v>44392</v>
      </c>
      <c r="FJ78" s="188" t="s">
        <v>646</v>
      </c>
      <c r="FK78" s="189" t="s">
        <v>14</v>
      </c>
      <c r="FL78" s="189">
        <v>0</v>
      </c>
      <c r="FM78" s="189" t="s">
        <v>30</v>
      </c>
      <c r="FN78" s="189">
        <v>2</v>
      </c>
      <c r="FO78" s="189" t="s">
        <v>645</v>
      </c>
      <c r="FP78" s="186">
        <v>0</v>
      </c>
      <c r="FQ78" s="187">
        <v>43551</v>
      </c>
      <c r="FR78" s="188" t="s">
        <v>887</v>
      </c>
      <c r="FS78" s="182" t="s">
        <v>14</v>
      </c>
      <c r="FT78" s="182" t="s">
        <v>14</v>
      </c>
      <c r="FU78" s="182" t="s">
        <v>14</v>
      </c>
      <c r="FV78" s="182" t="s">
        <v>14</v>
      </c>
      <c r="FW78" s="182" t="s">
        <v>14</v>
      </c>
      <c r="FX78" s="182" t="s">
        <v>14</v>
      </c>
      <c r="FY78" s="179">
        <v>43784</v>
      </c>
      <c r="FZ78" s="189" t="s">
        <v>3135</v>
      </c>
      <c r="GA78" s="189">
        <v>1</v>
      </c>
      <c r="GB78" s="189" t="s">
        <v>2962</v>
      </c>
      <c r="GC78" s="189" t="s">
        <v>30</v>
      </c>
      <c r="GD78" s="189">
        <v>2</v>
      </c>
      <c r="GE78" s="189" t="s">
        <v>14</v>
      </c>
      <c r="GF78" s="189" t="s">
        <v>14</v>
      </c>
      <c r="GG78" s="190">
        <v>44860</v>
      </c>
      <c r="GH78" s="188" t="s">
        <v>3141</v>
      </c>
      <c r="GI78" s="182">
        <v>1</v>
      </c>
      <c r="GJ78" s="182" t="s">
        <v>2962</v>
      </c>
      <c r="GK78" s="182" t="s">
        <v>30</v>
      </c>
      <c r="GL78" s="182">
        <v>2</v>
      </c>
      <c r="GM78" s="182" t="s">
        <v>14</v>
      </c>
      <c r="GN78" s="182" t="s">
        <v>14</v>
      </c>
      <c r="GO78" s="179">
        <v>44860</v>
      </c>
      <c r="GP78" s="189" t="s">
        <v>3136</v>
      </c>
      <c r="GQ78" s="189">
        <v>0</v>
      </c>
      <c r="GR78" s="189" t="s">
        <v>2962</v>
      </c>
      <c r="GS78" s="189" t="s">
        <v>30</v>
      </c>
      <c r="GT78" s="189">
        <v>2</v>
      </c>
      <c r="GU78" s="189" t="s">
        <v>14</v>
      </c>
      <c r="GV78" s="189" t="s">
        <v>14</v>
      </c>
      <c r="GW78" s="190">
        <v>44860</v>
      </c>
      <c r="GX78" s="188" t="s">
        <v>3142</v>
      </c>
      <c r="GY78" s="182">
        <v>0</v>
      </c>
      <c r="GZ78" s="182" t="s">
        <v>2962</v>
      </c>
      <c r="HA78" s="182" t="s">
        <v>30</v>
      </c>
      <c r="HB78" s="182">
        <v>2</v>
      </c>
      <c r="HC78" s="182" t="s">
        <v>14</v>
      </c>
      <c r="HD78" s="182" t="s">
        <v>14</v>
      </c>
      <c r="HE78" s="179">
        <v>44860</v>
      </c>
      <c r="HF78" s="189" t="s">
        <v>3134</v>
      </c>
      <c r="HG78" s="189">
        <v>2</v>
      </c>
      <c r="HH78" s="189" t="s">
        <v>2962</v>
      </c>
      <c r="HI78" s="189" t="s">
        <v>30</v>
      </c>
      <c r="HJ78" s="189">
        <v>2</v>
      </c>
      <c r="HK78" s="189" t="s">
        <v>14</v>
      </c>
      <c r="HL78" s="189" t="s">
        <v>14</v>
      </c>
      <c r="HM78" s="190">
        <v>44860</v>
      </c>
      <c r="HN78" s="188" t="s">
        <v>3140</v>
      </c>
      <c r="HO78" s="182">
        <v>1</v>
      </c>
      <c r="HP78" s="182" t="s">
        <v>2962</v>
      </c>
      <c r="HQ78" s="182" t="s">
        <v>30</v>
      </c>
      <c r="HR78" s="182">
        <v>2</v>
      </c>
      <c r="HS78" s="182" t="s">
        <v>14</v>
      </c>
      <c r="HT78" s="182" t="s">
        <v>14</v>
      </c>
      <c r="HU78" s="179">
        <v>44860</v>
      </c>
      <c r="HV78" s="189" t="s">
        <v>3137</v>
      </c>
      <c r="HW78" s="189">
        <v>1</v>
      </c>
      <c r="HX78" s="189" t="s">
        <v>2962</v>
      </c>
      <c r="HY78" s="189" t="s">
        <v>30</v>
      </c>
      <c r="HZ78" s="189">
        <v>2</v>
      </c>
      <c r="IA78" s="189" t="s">
        <v>14</v>
      </c>
      <c r="IB78" s="189" t="s">
        <v>14</v>
      </c>
      <c r="IC78" s="190">
        <v>44860</v>
      </c>
      <c r="ID78" s="188" t="s">
        <v>3139</v>
      </c>
      <c r="IE78" s="182">
        <v>1</v>
      </c>
      <c r="IF78" s="182" t="s">
        <v>2962</v>
      </c>
      <c r="IG78" s="182" t="s">
        <v>30</v>
      </c>
      <c r="IH78" s="182">
        <v>2</v>
      </c>
      <c r="II78" s="182" t="s">
        <v>14</v>
      </c>
      <c r="IJ78" s="182" t="s">
        <v>14</v>
      </c>
      <c r="IK78" s="179">
        <v>44860</v>
      </c>
      <c r="IL78" s="189" t="s">
        <v>3138</v>
      </c>
      <c r="IM78" s="189">
        <v>2</v>
      </c>
      <c r="IN78" s="189" t="s">
        <v>2962</v>
      </c>
      <c r="IO78" s="189" t="s">
        <v>30</v>
      </c>
      <c r="IP78" s="189">
        <v>2</v>
      </c>
      <c r="IQ78" s="189" t="s">
        <v>14</v>
      </c>
      <c r="IR78" s="189" t="s">
        <v>14</v>
      </c>
      <c r="IS78" s="190">
        <v>44860</v>
      </c>
    </row>
    <row r="79" spans="1:253" s="284" customFormat="1" ht="12.95" customHeight="1" x14ac:dyDescent="0.2">
      <c r="A79" s="284" t="s">
        <v>335</v>
      </c>
      <c r="B79" s="284" t="s">
        <v>8973</v>
      </c>
      <c r="C79" s="284" t="s">
        <v>336</v>
      </c>
      <c r="D79" s="284" t="s">
        <v>337</v>
      </c>
      <c r="E79" s="284" t="s">
        <v>8552</v>
      </c>
      <c r="F79" s="284" t="s">
        <v>6196</v>
      </c>
      <c r="G79" s="177">
        <v>4802000</v>
      </c>
      <c r="H79" s="178" t="s">
        <v>6166</v>
      </c>
      <c r="I79" s="178" t="s">
        <v>30</v>
      </c>
      <c r="J79" s="178">
        <v>2</v>
      </c>
      <c r="K79" s="178" t="s">
        <v>6168</v>
      </c>
      <c r="L79" s="178" t="s">
        <v>6167</v>
      </c>
      <c r="M79" s="179">
        <v>44938</v>
      </c>
      <c r="N79" s="188" t="s">
        <v>2142</v>
      </c>
      <c r="O79" s="180">
        <v>206000</v>
      </c>
      <c r="P79" s="180" t="s">
        <v>2139</v>
      </c>
      <c r="Q79" s="180" t="s">
        <v>30</v>
      </c>
      <c r="R79" s="180">
        <v>2</v>
      </c>
      <c r="S79" s="180" t="s">
        <v>2141</v>
      </c>
      <c r="T79" s="180" t="s">
        <v>2140</v>
      </c>
      <c r="U79" s="181">
        <v>44768</v>
      </c>
      <c r="V79" s="188" t="s">
        <v>2145</v>
      </c>
      <c r="W79" s="178">
        <v>1513000</v>
      </c>
      <c r="X79" s="178" t="s">
        <v>2143</v>
      </c>
      <c r="Y79" s="178" t="s">
        <v>30</v>
      </c>
      <c r="Z79" s="178">
        <v>2</v>
      </c>
      <c r="AA79" s="178" t="s">
        <v>2144</v>
      </c>
      <c r="AB79" s="178" t="s">
        <v>2140</v>
      </c>
      <c r="AC79" s="179">
        <v>44768</v>
      </c>
      <c r="AD79" s="188" t="s">
        <v>2147</v>
      </c>
      <c r="AE79" s="186">
        <v>1513000</v>
      </c>
      <c r="AF79" s="186" t="s">
        <v>2139</v>
      </c>
      <c r="AG79" s="186" t="s">
        <v>30</v>
      </c>
      <c r="AH79" s="186">
        <v>2</v>
      </c>
      <c r="AI79" s="186" t="s">
        <v>2146</v>
      </c>
      <c r="AJ79" s="186" t="s">
        <v>2140</v>
      </c>
      <c r="AK79" s="187">
        <v>44768</v>
      </c>
      <c r="AL79" s="188" t="s">
        <v>6200</v>
      </c>
      <c r="AM79" s="178">
        <v>98000</v>
      </c>
      <c r="AN79" s="178" t="s">
        <v>6197</v>
      </c>
      <c r="AO79" s="178" t="s">
        <v>74</v>
      </c>
      <c r="AP79" s="178">
        <v>1</v>
      </c>
      <c r="AQ79" s="178" t="s">
        <v>6199</v>
      </c>
      <c r="AR79" s="178" t="s">
        <v>6198</v>
      </c>
      <c r="AS79" s="179">
        <v>44938</v>
      </c>
      <c r="AT79" s="189" t="s">
        <v>770</v>
      </c>
      <c r="AU79" s="186">
        <v>0</v>
      </c>
      <c r="AV79" s="186">
        <v>0</v>
      </c>
      <c r="AW79" s="186" t="s">
        <v>74</v>
      </c>
      <c r="AX79" s="186">
        <v>1</v>
      </c>
      <c r="AY79" s="186">
        <v>0</v>
      </c>
      <c r="AZ79" s="186" t="s">
        <v>14</v>
      </c>
      <c r="BA79" s="187">
        <v>43644</v>
      </c>
      <c r="BB79" s="188" t="s">
        <v>2437</v>
      </c>
      <c r="BC79" s="178" t="s">
        <v>14</v>
      </c>
      <c r="BD79" s="178" t="s">
        <v>14</v>
      </c>
      <c r="BE79" s="178" t="s">
        <v>14</v>
      </c>
      <c r="BF79" s="178" t="s">
        <v>14</v>
      </c>
      <c r="BG79" s="178" t="s">
        <v>838</v>
      </c>
      <c r="BH79" s="178" t="s">
        <v>14</v>
      </c>
      <c r="BI79" s="179">
        <v>44801</v>
      </c>
      <c r="BJ79" s="189" t="s">
        <v>6202</v>
      </c>
      <c r="BK79" s="189">
        <v>0</v>
      </c>
      <c r="BL79" s="189" t="s">
        <v>6176</v>
      </c>
      <c r="BM79" s="189" t="s">
        <v>2172</v>
      </c>
      <c r="BN79" s="189">
        <v>2</v>
      </c>
      <c r="BO79" s="189" t="s">
        <v>6201</v>
      </c>
      <c r="BP79" s="186" t="s">
        <v>1199</v>
      </c>
      <c r="BQ79" s="190">
        <v>44938</v>
      </c>
      <c r="BR79" s="188" t="s">
        <v>768</v>
      </c>
      <c r="BS79" s="182">
        <v>0</v>
      </c>
      <c r="BT79" s="182" t="s">
        <v>14</v>
      </c>
      <c r="BU79" s="182" t="s">
        <v>74</v>
      </c>
      <c r="BV79" s="182">
        <v>1</v>
      </c>
      <c r="BW79" s="182">
        <v>0</v>
      </c>
      <c r="BX79" s="182" t="s">
        <v>14</v>
      </c>
      <c r="BY79" s="179">
        <v>43644</v>
      </c>
      <c r="BZ79" s="189" t="s">
        <v>769</v>
      </c>
      <c r="CA79" s="189">
        <v>0</v>
      </c>
      <c r="CB79" s="189" t="s">
        <v>14</v>
      </c>
      <c r="CC79" s="189" t="s">
        <v>74</v>
      </c>
      <c r="CD79" s="189">
        <v>1</v>
      </c>
      <c r="CE79" s="189">
        <v>0</v>
      </c>
      <c r="CF79" s="189" t="s">
        <v>14</v>
      </c>
      <c r="CG79" s="190">
        <v>43644</v>
      </c>
      <c r="CH79" s="188" t="s">
        <v>9631</v>
      </c>
      <c r="CI79" s="189" t="e">
        <v>#N/A</v>
      </c>
      <c r="CJ79" s="189" t="e">
        <v>#N/A</v>
      </c>
      <c r="CK79" s="189" t="e">
        <v>#N/A</v>
      </c>
      <c r="CL79" s="189" t="e">
        <v>#N/A</v>
      </c>
      <c r="CM79" s="189" t="e">
        <v>#N/A</v>
      </c>
      <c r="CN79" s="189" t="e">
        <v>#N/A</v>
      </c>
      <c r="CO79" s="191" t="e">
        <v>#N/A</v>
      </c>
      <c r="CP79" s="189" t="s">
        <v>338</v>
      </c>
      <c r="CQ79" s="182" t="s">
        <v>14</v>
      </c>
      <c r="CR79" s="182">
        <v>0</v>
      </c>
      <c r="CS79" s="182" t="s">
        <v>30</v>
      </c>
      <c r="CT79" s="182">
        <v>2</v>
      </c>
      <c r="CU79" s="182">
        <v>0</v>
      </c>
      <c r="CV79" s="182">
        <v>0</v>
      </c>
      <c r="CW79" s="179">
        <v>43510</v>
      </c>
      <c r="CX79" s="189" t="s">
        <v>6204</v>
      </c>
      <c r="CY79" s="186">
        <v>98000</v>
      </c>
      <c r="CZ79" s="186" t="s">
        <v>6197</v>
      </c>
      <c r="DA79" s="186" t="s">
        <v>74</v>
      </c>
      <c r="DB79" s="186">
        <v>1</v>
      </c>
      <c r="DC79" s="186" t="s">
        <v>6208</v>
      </c>
      <c r="DD79" s="186" t="s">
        <v>6198</v>
      </c>
      <c r="DE79" s="192">
        <v>44938</v>
      </c>
      <c r="DF79" s="188" t="s">
        <v>5241</v>
      </c>
      <c r="DG79" s="178">
        <v>0</v>
      </c>
      <c r="DH79" s="182" t="s">
        <v>2139</v>
      </c>
      <c r="DI79" s="182" t="s">
        <v>2172</v>
      </c>
      <c r="DJ79" s="182">
        <v>2</v>
      </c>
      <c r="DK79" s="182" t="s">
        <v>5240</v>
      </c>
      <c r="DL79" s="182" t="s">
        <v>2140</v>
      </c>
      <c r="DM79" s="179">
        <v>44907</v>
      </c>
      <c r="DN79" s="189" t="s">
        <v>6207</v>
      </c>
      <c r="DO79" s="186">
        <v>1415000</v>
      </c>
      <c r="DP79" s="189" t="s">
        <v>6205</v>
      </c>
      <c r="DQ79" s="189" t="s">
        <v>2172</v>
      </c>
      <c r="DR79" s="189">
        <v>2</v>
      </c>
      <c r="DS79" s="189" t="s">
        <v>1551</v>
      </c>
      <c r="DT79" s="189" t="s">
        <v>6206</v>
      </c>
      <c r="DU79" s="190">
        <v>44938</v>
      </c>
      <c r="DV79" s="188" t="s">
        <v>6209</v>
      </c>
      <c r="DW79" s="178">
        <v>98000</v>
      </c>
      <c r="DX79" s="182" t="s">
        <v>6197</v>
      </c>
      <c r="DY79" s="182" t="s">
        <v>74</v>
      </c>
      <c r="DZ79" s="182">
        <v>1</v>
      </c>
      <c r="EA79" s="182" t="s">
        <v>6208</v>
      </c>
      <c r="EB79" s="182" t="s">
        <v>6198</v>
      </c>
      <c r="EC79" s="179">
        <v>44938</v>
      </c>
      <c r="ED79" s="189" t="s">
        <v>6211</v>
      </c>
      <c r="EE79" s="186">
        <v>0</v>
      </c>
      <c r="EF79" s="189" t="s">
        <v>6197</v>
      </c>
      <c r="EG79" s="189" t="s">
        <v>74</v>
      </c>
      <c r="EH79" s="189">
        <v>1</v>
      </c>
      <c r="EI79" s="189" t="s">
        <v>6210</v>
      </c>
      <c r="EJ79" s="189" t="s">
        <v>6198</v>
      </c>
      <c r="EK79" s="190">
        <v>44938</v>
      </c>
      <c r="EL79" s="188" t="s">
        <v>6212</v>
      </c>
      <c r="EM79" s="178">
        <v>0</v>
      </c>
      <c r="EN79" s="182" t="s">
        <v>6197</v>
      </c>
      <c r="EO79" s="182" t="s">
        <v>74</v>
      </c>
      <c r="EP79" s="182">
        <v>1</v>
      </c>
      <c r="EQ79" s="182" t="s">
        <v>6210</v>
      </c>
      <c r="ER79" s="182" t="s">
        <v>6198</v>
      </c>
      <c r="ES79" s="179">
        <v>44938</v>
      </c>
      <c r="ET79" s="189" t="s">
        <v>6203</v>
      </c>
      <c r="EU79" s="189">
        <v>0</v>
      </c>
      <c r="EV79" s="189" t="s">
        <v>6176</v>
      </c>
      <c r="EW79" s="189" t="s">
        <v>2172</v>
      </c>
      <c r="EX79" s="189">
        <v>2</v>
      </c>
      <c r="EY79" s="189" t="s">
        <v>6179</v>
      </c>
      <c r="EZ79" s="189" t="s">
        <v>1199</v>
      </c>
      <c r="FA79" s="190">
        <v>44938</v>
      </c>
      <c r="FB79" s="188" t="s">
        <v>2775</v>
      </c>
      <c r="FC79" s="182">
        <v>2</v>
      </c>
      <c r="FD79" s="182" t="s">
        <v>2773</v>
      </c>
      <c r="FE79" s="182" t="s">
        <v>2172</v>
      </c>
      <c r="FF79" s="182">
        <v>2</v>
      </c>
      <c r="FG79" s="182" t="s">
        <v>1643</v>
      </c>
      <c r="FH79" s="182" t="s">
        <v>2774</v>
      </c>
      <c r="FI79" s="179">
        <v>44823</v>
      </c>
      <c r="FJ79" s="188" t="s">
        <v>339</v>
      </c>
      <c r="FK79" s="189" t="s">
        <v>14</v>
      </c>
      <c r="FL79" s="189">
        <v>0</v>
      </c>
      <c r="FM79" s="189" t="s">
        <v>30</v>
      </c>
      <c r="FN79" s="189">
        <v>2</v>
      </c>
      <c r="FO79" s="189">
        <v>0</v>
      </c>
      <c r="FP79" s="186">
        <v>0</v>
      </c>
      <c r="FQ79" s="187">
        <v>43510</v>
      </c>
      <c r="FR79" s="188" t="s">
        <v>340</v>
      </c>
      <c r="FS79" s="182" t="s">
        <v>14</v>
      </c>
      <c r="FT79" s="182">
        <v>0</v>
      </c>
      <c r="FU79" s="182" t="s">
        <v>30</v>
      </c>
      <c r="FV79" s="182">
        <v>2</v>
      </c>
      <c r="FW79" s="182">
        <v>0</v>
      </c>
      <c r="FX79" s="182">
        <v>0</v>
      </c>
      <c r="FY79" s="179">
        <v>43510</v>
      </c>
      <c r="FZ79" s="189" t="s">
        <v>3144</v>
      </c>
      <c r="GA79" s="189">
        <v>0</v>
      </c>
      <c r="GB79" s="189" t="s">
        <v>2962</v>
      </c>
      <c r="GC79" s="189" t="s">
        <v>30</v>
      </c>
      <c r="GD79" s="189">
        <v>2</v>
      </c>
      <c r="GE79" s="189" t="s">
        <v>14</v>
      </c>
      <c r="GF79" s="189" t="s">
        <v>14</v>
      </c>
      <c r="GG79" s="190">
        <v>44860</v>
      </c>
      <c r="GH79" s="188" t="s">
        <v>3150</v>
      </c>
      <c r="GI79" s="182">
        <v>0</v>
      </c>
      <c r="GJ79" s="182" t="s">
        <v>2962</v>
      </c>
      <c r="GK79" s="182" t="s">
        <v>30</v>
      </c>
      <c r="GL79" s="182">
        <v>2</v>
      </c>
      <c r="GM79" s="182" t="s">
        <v>14</v>
      </c>
      <c r="GN79" s="182" t="s">
        <v>14</v>
      </c>
      <c r="GO79" s="179">
        <v>44860</v>
      </c>
      <c r="GP79" s="189" t="s">
        <v>3145</v>
      </c>
      <c r="GQ79" s="189">
        <v>0</v>
      </c>
      <c r="GR79" s="189" t="s">
        <v>2962</v>
      </c>
      <c r="GS79" s="189" t="s">
        <v>30</v>
      </c>
      <c r="GT79" s="189">
        <v>2</v>
      </c>
      <c r="GU79" s="189" t="s">
        <v>14</v>
      </c>
      <c r="GV79" s="189" t="s">
        <v>14</v>
      </c>
      <c r="GW79" s="190">
        <v>44860</v>
      </c>
      <c r="GX79" s="188" t="s">
        <v>3151</v>
      </c>
      <c r="GY79" s="182">
        <v>0</v>
      </c>
      <c r="GZ79" s="182" t="s">
        <v>2962</v>
      </c>
      <c r="HA79" s="182" t="s">
        <v>30</v>
      </c>
      <c r="HB79" s="182">
        <v>2</v>
      </c>
      <c r="HC79" s="182" t="s">
        <v>14</v>
      </c>
      <c r="HD79" s="182" t="s">
        <v>14</v>
      </c>
      <c r="HE79" s="179">
        <v>44860</v>
      </c>
      <c r="HF79" s="189" t="s">
        <v>3143</v>
      </c>
      <c r="HG79" s="189">
        <v>0</v>
      </c>
      <c r="HH79" s="189" t="s">
        <v>2962</v>
      </c>
      <c r="HI79" s="189" t="s">
        <v>30</v>
      </c>
      <c r="HJ79" s="189">
        <v>2</v>
      </c>
      <c r="HK79" s="189" t="s">
        <v>14</v>
      </c>
      <c r="HL79" s="189" t="s">
        <v>14</v>
      </c>
      <c r="HM79" s="190">
        <v>44860</v>
      </c>
      <c r="HN79" s="188" t="s">
        <v>3149</v>
      </c>
      <c r="HO79" s="182">
        <v>0</v>
      </c>
      <c r="HP79" s="182" t="s">
        <v>2962</v>
      </c>
      <c r="HQ79" s="182" t="s">
        <v>30</v>
      </c>
      <c r="HR79" s="182">
        <v>2</v>
      </c>
      <c r="HS79" s="182" t="s">
        <v>14</v>
      </c>
      <c r="HT79" s="182" t="s">
        <v>14</v>
      </c>
      <c r="HU79" s="179">
        <v>44860</v>
      </c>
      <c r="HV79" s="189" t="s">
        <v>3146</v>
      </c>
      <c r="HW79" s="189">
        <v>0</v>
      </c>
      <c r="HX79" s="189" t="s">
        <v>2962</v>
      </c>
      <c r="HY79" s="189" t="s">
        <v>30</v>
      </c>
      <c r="HZ79" s="189">
        <v>2</v>
      </c>
      <c r="IA79" s="189" t="s">
        <v>14</v>
      </c>
      <c r="IB79" s="189" t="s">
        <v>14</v>
      </c>
      <c r="IC79" s="190">
        <v>44860</v>
      </c>
      <c r="ID79" s="188" t="s">
        <v>3148</v>
      </c>
      <c r="IE79" s="182">
        <v>2</v>
      </c>
      <c r="IF79" s="182" t="s">
        <v>2962</v>
      </c>
      <c r="IG79" s="182" t="s">
        <v>30</v>
      </c>
      <c r="IH79" s="182">
        <v>2</v>
      </c>
      <c r="II79" s="182" t="s">
        <v>14</v>
      </c>
      <c r="IJ79" s="182" t="s">
        <v>14</v>
      </c>
      <c r="IK79" s="179">
        <v>44860</v>
      </c>
      <c r="IL79" s="189" t="s">
        <v>3147</v>
      </c>
      <c r="IM79" s="189">
        <v>2</v>
      </c>
      <c r="IN79" s="189" t="s">
        <v>2962</v>
      </c>
      <c r="IO79" s="189" t="s">
        <v>30</v>
      </c>
      <c r="IP79" s="189">
        <v>2</v>
      </c>
      <c r="IQ79" s="189" t="s">
        <v>14</v>
      </c>
      <c r="IR79" s="189" t="s">
        <v>14</v>
      </c>
      <c r="IS79" s="190">
        <v>44860</v>
      </c>
    </row>
    <row r="80" spans="1:253" s="284" customFormat="1" ht="12.95" customHeight="1" x14ac:dyDescent="0.2">
      <c r="A80" s="284" t="s">
        <v>1186</v>
      </c>
      <c r="B80" s="284" t="s">
        <v>9187</v>
      </c>
      <c r="C80" s="284" t="s">
        <v>1187</v>
      </c>
      <c r="D80" s="284" t="s">
        <v>337</v>
      </c>
      <c r="E80" s="284" t="s">
        <v>8552</v>
      </c>
      <c r="F80" s="284" t="s">
        <v>6169</v>
      </c>
      <c r="G80" s="177">
        <v>4802000</v>
      </c>
      <c r="H80" s="178" t="s">
        <v>6166</v>
      </c>
      <c r="I80" s="178" t="s">
        <v>30</v>
      </c>
      <c r="J80" s="178">
        <v>2</v>
      </c>
      <c r="K80" s="178" t="s">
        <v>6168</v>
      </c>
      <c r="L80" s="178" t="s">
        <v>6167</v>
      </c>
      <c r="M80" s="179">
        <v>44938</v>
      </c>
      <c r="N80" s="188" t="s">
        <v>1205</v>
      </c>
      <c r="O80" s="180">
        <v>1030700</v>
      </c>
      <c r="P80" s="180" t="s">
        <v>1202</v>
      </c>
      <c r="Q80" s="180" t="s">
        <v>30</v>
      </c>
      <c r="R80" s="180">
        <v>2</v>
      </c>
      <c r="S80" s="180" t="s">
        <v>1204</v>
      </c>
      <c r="T80" s="180" t="s">
        <v>1203</v>
      </c>
      <c r="U80" s="181">
        <v>44102</v>
      </c>
      <c r="V80" s="188" t="s">
        <v>6173</v>
      </c>
      <c r="W80" s="178">
        <v>4371000</v>
      </c>
      <c r="X80" s="178" t="s">
        <v>6170</v>
      </c>
      <c r="Y80" s="178" t="s">
        <v>74</v>
      </c>
      <c r="Z80" s="178">
        <v>1</v>
      </c>
      <c r="AA80" s="178" t="s">
        <v>6172</v>
      </c>
      <c r="AB80" s="178" t="s">
        <v>6171</v>
      </c>
      <c r="AC80" s="179">
        <v>44938</v>
      </c>
      <c r="AD80" s="188" t="s">
        <v>6175</v>
      </c>
      <c r="AE80" s="186">
        <v>1793000</v>
      </c>
      <c r="AF80" s="186" t="s">
        <v>6170</v>
      </c>
      <c r="AG80" s="186" t="s">
        <v>74</v>
      </c>
      <c r="AH80" s="186">
        <v>1</v>
      </c>
      <c r="AI80" s="186" t="s">
        <v>6174</v>
      </c>
      <c r="AJ80" s="186" t="s">
        <v>6171</v>
      </c>
      <c r="AK80" s="187">
        <v>44938</v>
      </c>
      <c r="AL80" s="188" t="s">
        <v>1195</v>
      </c>
      <c r="AM80" s="178" t="s">
        <v>14</v>
      </c>
      <c r="AN80" s="178" t="s">
        <v>1192</v>
      </c>
      <c r="AO80" s="178" t="s">
        <v>14</v>
      </c>
      <c r="AP80" s="178" t="s">
        <v>14</v>
      </c>
      <c r="AQ80" s="178" t="s">
        <v>1194</v>
      </c>
      <c r="AR80" s="178" t="s">
        <v>1193</v>
      </c>
      <c r="AS80" s="179">
        <v>44069</v>
      </c>
      <c r="AT80" s="189" t="s">
        <v>1191</v>
      </c>
      <c r="AU80" s="186" t="s">
        <v>14</v>
      </c>
      <c r="AV80" s="186" t="s">
        <v>14</v>
      </c>
      <c r="AW80" s="186" t="s">
        <v>14</v>
      </c>
      <c r="AX80" s="186" t="s">
        <v>14</v>
      </c>
      <c r="AY80" s="186" t="s">
        <v>14</v>
      </c>
      <c r="AZ80" s="186" t="s">
        <v>14</v>
      </c>
      <c r="BA80" s="187">
        <v>44069</v>
      </c>
      <c r="BB80" s="188" t="s">
        <v>2151</v>
      </c>
      <c r="BC80" s="178">
        <v>136000</v>
      </c>
      <c r="BD80" s="178" t="s">
        <v>2148</v>
      </c>
      <c r="BE80" s="178" t="s">
        <v>30</v>
      </c>
      <c r="BF80" s="178">
        <v>2</v>
      </c>
      <c r="BG80" s="178" t="s">
        <v>2150</v>
      </c>
      <c r="BH80" s="178" t="s">
        <v>2149</v>
      </c>
      <c r="BI80" s="179">
        <v>44768</v>
      </c>
      <c r="BJ80" s="189" t="s">
        <v>6178</v>
      </c>
      <c r="BK80" s="189">
        <v>0</v>
      </c>
      <c r="BL80" s="189" t="s">
        <v>6176</v>
      </c>
      <c r="BM80" s="189" t="s">
        <v>2172</v>
      </c>
      <c r="BN80" s="189">
        <v>2</v>
      </c>
      <c r="BO80" s="189" t="s">
        <v>6177</v>
      </c>
      <c r="BP80" s="186" t="s">
        <v>1199</v>
      </c>
      <c r="BQ80" s="190">
        <v>44938</v>
      </c>
      <c r="BR80" s="188" t="s">
        <v>1188</v>
      </c>
      <c r="BS80" s="182" t="s">
        <v>14</v>
      </c>
      <c r="BT80" s="182" t="s">
        <v>14</v>
      </c>
      <c r="BU80" s="182" t="s">
        <v>14</v>
      </c>
      <c r="BV80" s="182" t="s">
        <v>14</v>
      </c>
      <c r="BW80" s="182" t="s">
        <v>14</v>
      </c>
      <c r="BX80" s="182" t="s">
        <v>14</v>
      </c>
      <c r="BY80" s="179">
        <v>44069</v>
      </c>
      <c r="BZ80" s="189" t="s">
        <v>1189</v>
      </c>
      <c r="CA80" s="189" t="s">
        <v>14</v>
      </c>
      <c r="CB80" s="189" t="s">
        <v>14</v>
      </c>
      <c r="CC80" s="189" t="s">
        <v>14</v>
      </c>
      <c r="CD80" s="189" t="s">
        <v>14</v>
      </c>
      <c r="CE80" s="189" t="s">
        <v>14</v>
      </c>
      <c r="CF80" s="189" t="s">
        <v>14</v>
      </c>
      <c r="CG80" s="190">
        <v>44069</v>
      </c>
      <c r="CH80" s="188" t="s">
        <v>9632</v>
      </c>
      <c r="CI80" s="189" t="e">
        <v>#N/A</v>
      </c>
      <c r="CJ80" s="189" t="e">
        <v>#N/A</v>
      </c>
      <c r="CK80" s="189" t="e">
        <v>#N/A</v>
      </c>
      <c r="CL80" s="189" t="e">
        <v>#N/A</v>
      </c>
      <c r="CM80" s="189" t="e">
        <v>#N/A</v>
      </c>
      <c r="CN80" s="189" t="e">
        <v>#N/A</v>
      </c>
      <c r="CO80" s="191" t="e">
        <v>#N/A</v>
      </c>
      <c r="CP80" s="189" t="s">
        <v>1190</v>
      </c>
      <c r="CQ80" s="182" t="s">
        <v>14</v>
      </c>
      <c r="CR80" s="182" t="s">
        <v>14</v>
      </c>
      <c r="CS80" s="182" t="s">
        <v>14</v>
      </c>
      <c r="CT80" s="182" t="s">
        <v>14</v>
      </c>
      <c r="CU80" s="182" t="s">
        <v>14</v>
      </c>
      <c r="CV80" s="182" t="s">
        <v>14</v>
      </c>
      <c r="CW80" s="179">
        <v>44069</v>
      </c>
      <c r="CX80" s="189" t="s">
        <v>6181</v>
      </c>
      <c r="CY80" s="186">
        <v>694000</v>
      </c>
      <c r="CZ80" s="186" t="s">
        <v>6170</v>
      </c>
      <c r="DA80" s="186" t="s">
        <v>74</v>
      </c>
      <c r="DB80" s="186">
        <v>1</v>
      </c>
      <c r="DC80" s="186" t="s">
        <v>6186</v>
      </c>
      <c r="DD80" s="186" t="s">
        <v>6171</v>
      </c>
      <c r="DE80" s="192">
        <v>44938</v>
      </c>
      <c r="DF80" s="188" t="s">
        <v>6183</v>
      </c>
      <c r="DG80" s="178">
        <v>2578000</v>
      </c>
      <c r="DH80" s="182" t="s">
        <v>6170</v>
      </c>
      <c r="DI80" s="182" t="s">
        <v>74</v>
      </c>
      <c r="DJ80" s="182">
        <v>1</v>
      </c>
      <c r="DK80" s="182" t="s">
        <v>6182</v>
      </c>
      <c r="DL80" s="182" t="s">
        <v>6171</v>
      </c>
      <c r="DM80" s="179">
        <v>44938</v>
      </c>
      <c r="DN80" s="189" t="s">
        <v>6185</v>
      </c>
      <c r="DO80" s="186">
        <v>1099000</v>
      </c>
      <c r="DP80" s="189" t="s">
        <v>6170</v>
      </c>
      <c r="DQ80" s="189" t="s">
        <v>74</v>
      </c>
      <c r="DR80" s="189">
        <v>1</v>
      </c>
      <c r="DS80" s="189" t="s">
        <v>6184</v>
      </c>
      <c r="DT80" s="189" t="s">
        <v>6171</v>
      </c>
      <c r="DU80" s="190">
        <v>44938</v>
      </c>
      <c r="DV80" s="188" t="s">
        <v>6187</v>
      </c>
      <c r="DW80" s="178">
        <v>588000</v>
      </c>
      <c r="DX80" s="182" t="s">
        <v>6170</v>
      </c>
      <c r="DY80" s="182" t="s">
        <v>74</v>
      </c>
      <c r="DZ80" s="182">
        <v>1</v>
      </c>
      <c r="EA80" s="182" t="s">
        <v>6186</v>
      </c>
      <c r="EB80" s="182" t="s">
        <v>6171</v>
      </c>
      <c r="EC80" s="179">
        <v>44938</v>
      </c>
      <c r="ED80" s="189" t="s">
        <v>6189</v>
      </c>
      <c r="EE80" s="186">
        <v>106000</v>
      </c>
      <c r="EF80" s="189" t="s">
        <v>6170</v>
      </c>
      <c r="EG80" s="189" t="s">
        <v>74</v>
      </c>
      <c r="EH80" s="189">
        <v>1</v>
      </c>
      <c r="EI80" s="189" t="s">
        <v>6188</v>
      </c>
      <c r="EJ80" s="189" t="s">
        <v>6171</v>
      </c>
      <c r="EK80" s="190">
        <v>44938</v>
      </c>
      <c r="EL80" s="188" t="s">
        <v>6191</v>
      </c>
      <c r="EM80" s="178">
        <v>0</v>
      </c>
      <c r="EN80" s="182" t="s">
        <v>6170</v>
      </c>
      <c r="EO80" s="182" t="s">
        <v>74</v>
      </c>
      <c r="EP80" s="182">
        <v>1</v>
      </c>
      <c r="EQ80" s="182" t="s">
        <v>6190</v>
      </c>
      <c r="ER80" s="182" t="s">
        <v>6171</v>
      </c>
      <c r="ES80" s="179">
        <v>44938</v>
      </c>
      <c r="ET80" s="189" t="s">
        <v>6180</v>
      </c>
      <c r="EU80" s="189">
        <v>0</v>
      </c>
      <c r="EV80" s="189" t="s">
        <v>6176</v>
      </c>
      <c r="EW80" s="189" t="s">
        <v>30</v>
      </c>
      <c r="EX80" s="189">
        <v>2</v>
      </c>
      <c r="EY80" s="189" t="s">
        <v>6179</v>
      </c>
      <c r="EZ80" s="189" t="s">
        <v>1199</v>
      </c>
      <c r="FA80" s="190">
        <v>44938</v>
      </c>
      <c r="FB80" s="188" t="s">
        <v>6195</v>
      </c>
      <c r="FC80" s="182">
        <v>3</v>
      </c>
      <c r="FD80" s="182" t="s">
        <v>6192</v>
      </c>
      <c r="FE80" s="182" t="s">
        <v>2172</v>
      </c>
      <c r="FF80" s="182">
        <v>2</v>
      </c>
      <c r="FG80" s="182" t="s">
        <v>6194</v>
      </c>
      <c r="FH80" s="182" t="s">
        <v>6193</v>
      </c>
      <c r="FI80" s="179">
        <v>44938</v>
      </c>
      <c r="FJ80" s="188" t="s">
        <v>1196</v>
      </c>
      <c r="FK80" s="189" t="s">
        <v>14</v>
      </c>
      <c r="FL80" s="189" t="s">
        <v>14</v>
      </c>
      <c r="FM80" s="189" t="s">
        <v>14</v>
      </c>
      <c r="FN80" s="189" t="s">
        <v>14</v>
      </c>
      <c r="FO80" s="189" t="s">
        <v>14</v>
      </c>
      <c r="FP80" s="186" t="s">
        <v>14</v>
      </c>
      <c r="FQ80" s="187">
        <v>44069</v>
      </c>
      <c r="FR80" s="188" t="s">
        <v>1197</v>
      </c>
      <c r="FS80" s="182" t="s">
        <v>14</v>
      </c>
      <c r="FT80" s="182" t="s">
        <v>14</v>
      </c>
      <c r="FU80" s="182" t="s">
        <v>14</v>
      </c>
      <c r="FV80" s="182" t="s">
        <v>14</v>
      </c>
      <c r="FW80" s="182" t="s">
        <v>14</v>
      </c>
      <c r="FX80" s="182" t="s">
        <v>14</v>
      </c>
      <c r="FY80" s="179">
        <v>44069</v>
      </c>
      <c r="FZ80" s="189" t="s">
        <v>3153</v>
      </c>
      <c r="GA80" s="189">
        <v>0</v>
      </c>
      <c r="GB80" s="189" t="s">
        <v>2962</v>
      </c>
      <c r="GC80" s="189" t="s">
        <v>30</v>
      </c>
      <c r="GD80" s="189">
        <v>2</v>
      </c>
      <c r="GE80" s="189" t="s">
        <v>14</v>
      </c>
      <c r="GF80" s="189" t="s">
        <v>14</v>
      </c>
      <c r="GG80" s="190">
        <v>44860</v>
      </c>
      <c r="GH80" s="188" t="s">
        <v>3159</v>
      </c>
      <c r="GI80" s="182">
        <v>0</v>
      </c>
      <c r="GJ80" s="182" t="s">
        <v>2962</v>
      </c>
      <c r="GK80" s="182" t="s">
        <v>30</v>
      </c>
      <c r="GL80" s="182">
        <v>2</v>
      </c>
      <c r="GM80" s="182" t="s">
        <v>14</v>
      </c>
      <c r="GN80" s="182" t="s">
        <v>14</v>
      </c>
      <c r="GO80" s="179">
        <v>44860</v>
      </c>
      <c r="GP80" s="189" t="s">
        <v>3154</v>
      </c>
      <c r="GQ80" s="189">
        <v>0</v>
      </c>
      <c r="GR80" s="189" t="s">
        <v>2962</v>
      </c>
      <c r="GS80" s="189" t="s">
        <v>30</v>
      </c>
      <c r="GT80" s="189">
        <v>2</v>
      </c>
      <c r="GU80" s="189" t="s">
        <v>14</v>
      </c>
      <c r="GV80" s="189" t="s">
        <v>14</v>
      </c>
      <c r="GW80" s="190">
        <v>44860</v>
      </c>
      <c r="GX80" s="188" t="s">
        <v>3160</v>
      </c>
      <c r="GY80" s="182">
        <v>0</v>
      </c>
      <c r="GZ80" s="182" t="s">
        <v>2962</v>
      </c>
      <c r="HA80" s="182" t="s">
        <v>30</v>
      </c>
      <c r="HB80" s="182">
        <v>2</v>
      </c>
      <c r="HC80" s="182" t="s">
        <v>14</v>
      </c>
      <c r="HD80" s="182" t="s">
        <v>14</v>
      </c>
      <c r="HE80" s="179">
        <v>44860</v>
      </c>
      <c r="HF80" s="189" t="s">
        <v>3152</v>
      </c>
      <c r="HG80" s="189">
        <v>0</v>
      </c>
      <c r="HH80" s="189" t="s">
        <v>2962</v>
      </c>
      <c r="HI80" s="189" t="s">
        <v>30</v>
      </c>
      <c r="HJ80" s="189">
        <v>2</v>
      </c>
      <c r="HK80" s="189" t="s">
        <v>14</v>
      </c>
      <c r="HL80" s="189" t="s">
        <v>14</v>
      </c>
      <c r="HM80" s="190">
        <v>44860</v>
      </c>
      <c r="HN80" s="188" t="s">
        <v>3158</v>
      </c>
      <c r="HO80" s="182">
        <v>0</v>
      </c>
      <c r="HP80" s="182" t="s">
        <v>2962</v>
      </c>
      <c r="HQ80" s="182" t="s">
        <v>30</v>
      </c>
      <c r="HR80" s="182">
        <v>2</v>
      </c>
      <c r="HS80" s="182" t="s">
        <v>14</v>
      </c>
      <c r="HT80" s="182" t="s">
        <v>14</v>
      </c>
      <c r="HU80" s="179">
        <v>44860</v>
      </c>
      <c r="HV80" s="189" t="s">
        <v>3155</v>
      </c>
      <c r="HW80" s="189">
        <v>0</v>
      </c>
      <c r="HX80" s="189" t="s">
        <v>2962</v>
      </c>
      <c r="HY80" s="189" t="s">
        <v>30</v>
      </c>
      <c r="HZ80" s="189">
        <v>2</v>
      </c>
      <c r="IA80" s="189" t="s">
        <v>14</v>
      </c>
      <c r="IB80" s="189" t="s">
        <v>14</v>
      </c>
      <c r="IC80" s="190">
        <v>44860</v>
      </c>
      <c r="ID80" s="188" t="s">
        <v>3157</v>
      </c>
      <c r="IE80" s="182">
        <v>2</v>
      </c>
      <c r="IF80" s="182" t="s">
        <v>2962</v>
      </c>
      <c r="IG80" s="182" t="s">
        <v>30</v>
      </c>
      <c r="IH80" s="182">
        <v>2</v>
      </c>
      <c r="II80" s="182" t="s">
        <v>14</v>
      </c>
      <c r="IJ80" s="182" t="s">
        <v>14</v>
      </c>
      <c r="IK80" s="179">
        <v>44860</v>
      </c>
      <c r="IL80" s="189" t="s">
        <v>3156</v>
      </c>
      <c r="IM80" s="189">
        <v>2</v>
      </c>
      <c r="IN80" s="189" t="s">
        <v>2962</v>
      </c>
      <c r="IO80" s="189" t="s">
        <v>30</v>
      </c>
      <c r="IP80" s="189">
        <v>2</v>
      </c>
      <c r="IQ80" s="189" t="s">
        <v>14</v>
      </c>
      <c r="IR80" s="189" t="s">
        <v>14</v>
      </c>
      <c r="IS80" s="190">
        <v>44860</v>
      </c>
    </row>
    <row r="81" spans="1:253" s="284" customFormat="1" ht="12.95" customHeight="1" x14ac:dyDescent="0.2">
      <c r="A81" s="284" t="s">
        <v>420</v>
      </c>
      <c r="B81" s="284" t="s">
        <v>9190</v>
      </c>
      <c r="C81" s="284" t="s">
        <v>421</v>
      </c>
      <c r="D81" s="284" t="s">
        <v>422</v>
      </c>
      <c r="E81" s="284" t="s">
        <v>8555</v>
      </c>
      <c r="F81" s="284" t="s">
        <v>6693</v>
      </c>
      <c r="G81" s="177">
        <v>19900000</v>
      </c>
      <c r="H81" s="178" t="s">
        <v>6690</v>
      </c>
      <c r="I81" s="178" t="s">
        <v>2172</v>
      </c>
      <c r="J81" s="178">
        <v>2</v>
      </c>
      <c r="K81" s="178" t="s">
        <v>6692</v>
      </c>
      <c r="L81" s="178" t="s">
        <v>6691</v>
      </c>
      <c r="M81" s="179">
        <v>44950</v>
      </c>
      <c r="N81" s="188" t="s">
        <v>1478</v>
      </c>
      <c r="O81" s="180">
        <v>94280</v>
      </c>
      <c r="P81" s="180" t="s">
        <v>1475</v>
      </c>
      <c r="Q81" s="180" t="s">
        <v>30</v>
      </c>
      <c r="R81" s="180">
        <v>2</v>
      </c>
      <c r="S81" s="180" t="s">
        <v>1477</v>
      </c>
      <c r="T81" s="180" t="s">
        <v>1476</v>
      </c>
      <c r="U81" s="181">
        <v>44451</v>
      </c>
      <c r="V81" s="188" t="s">
        <v>6697</v>
      </c>
      <c r="W81" s="178">
        <v>19900000</v>
      </c>
      <c r="X81" s="178" t="s">
        <v>6694</v>
      </c>
      <c r="Y81" s="178" t="s">
        <v>2172</v>
      </c>
      <c r="Z81" s="178">
        <v>2</v>
      </c>
      <c r="AA81" s="178" t="s">
        <v>6696</v>
      </c>
      <c r="AB81" s="178" t="s">
        <v>6695</v>
      </c>
      <c r="AC81" s="179">
        <v>44950</v>
      </c>
      <c r="AD81" s="188" t="s">
        <v>6701</v>
      </c>
      <c r="AE81" s="186">
        <v>11448000</v>
      </c>
      <c r="AF81" s="186" t="s">
        <v>6698</v>
      </c>
      <c r="AG81" s="186" t="s">
        <v>74</v>
      </c>
      <c r="AH81" s="186">
        <v>1</v>
      </c>
      <c r="AI81" s="186" t="s">
        <v>6700</v>
      </c>
      <c r="AJ81" s="186" t="s">
        <v>6699</v>
      </c>
      <c r="AK81" s="187">
        <v>44950</v>
      </c>
      <c r="AL81" s="188" t="s">
        <v>6705</v>
      </c>
      <c r="AM81" s="178">
        <v>430000</v>
      </c>
      <c r="AN81" s="178" t="s">
        <v>6702</v>
      </c>
      <c r="AO81" s="178" t="s">
        <v>2172</v>
      </c>
      <c r="AP81" s="178">
        <v>2</v>
      </c>
      <c r="AQ81" s="178" t="s">
        <v>6704</v>
      </c>
      <c r="AR81" s="178" t="s">
        <v>6703</v>
      </c>
      <c r="AS81" s="179">
        <v>44950</v>
      </c>
      <c r="AT81" s="189" t="s">
        <v>6713</v>
      </c>
      <c r="AU81" s="186">
        <v>206</v>
      </c>
      <c r="AV81" s="186" t="s">
        <v>6710</v>
      </c>
      <c r="AW81" s="186" t="s">
        <v>2172</v>
      </c>
      <c r="AX81" s="186">
        <v>2</v>
      </c>
      <c r="AY81" s="186" t="s">
        <v>6712</v>
      </c>
      <c r="AZ81" s="186" t="s">
        <v>6711</v>
      </c>
      <c r="BA81" s="187">
        <v>44950</v>
      </c>
      <c r="BB81" s="188" t="s">
        <v>6709</v>
      </c>
      <c r="BC81" s="178">
        <v>24884</v>
      </c>
      <c r="BD81" s="178" t="s">
        <v>6706</v>
      </c>
      <c r="BE81" s="178" t="s">
        <v>2172</v>
      </c>
      <c r="BF81" s="178">
        <v>2</v>
      </c>
      <c r="BG81" s="178" t="s">
        <v>6708</v>
      </c>
      <c r="BH81" s="178" t="s">
        <v>6707</v>
      </c>
      <c r="BI81" s="179">
        <v>44950</v>
      </c>
      <c r="BJ81" s="189" t="s">
        <v>6717</v>
      </c>
      <c r="BK81" s="189">
        <v>914</v>
      </c>
      <c r="BL81" s="189" t="s">
        <v>6714</v>
      </c>
      <c r="BM81" s="189" t="s">
        <v>2172</v>
      </c>
      <c r="BN81" s="189">
        <v>2</v>
      </c>
      <c r="BO81" s="189" t="s">
        <v>6716</v>
      </c>
      <c r="BP81" s="186" t="s">
        <v>6715</v>
      </c>
      <c r="BQ81" s="190">
        <v>44950</v>
      </c>
      <c r="BR81" s="188" t="s">
        <v>827</v>
      </c>
      <c r="BS81" s="182" t="s">
        <v>14</v>
      </c>
      <c r="BT81" s="182" t="s">
        <v>14</v>
      </c>
      <c r="BU81" s="182" t="s">
        <v>14</v>
      </c>
      <c r="BV81" s="182" t="s">
        <v>14</v>
      </c>
      <c r="BW81" s="182" t="s">
        <v>826</v>
      </c>
      <c r="BX81" s="182" t="s">
        <v>14</v>
      </c>
      <c r="BY81" s="179">
        <v>43676</v>
      </c>
      <c r="BZ81" s="189" t="s">
        <v>6720</v>
      </c>
      <c r="CA81" s="189">
        <v>228</v>
      </c>
      <c r="CB81" s="189" t="s">
        <v>6710</v>
      </c>
      <c r="CC81" s="189" t="s">
        <v>2172</v>
      </c>
      <c r="CD81" s="189">
        <v>2</v>
      </c>
      <c r="CE81" s="189" t="s">
        <v>6719</v>
      </c>
      <c r="CF81" s="189" t="s">
        <v>6711</v>
      </c>
      <c r="CG81" s="190">
        <v>44950</v>
      </c>
      <c r="CH81" s="188" t="s">
        <v>9633</v>
      </c>
      <c r="CI81" s="189" t="e">
        <v>#N/A</v>
      </c>
      <c r="CJ81" s="189" t="e">
        <v>#N/A</v>
      </c>
      <c r="CK81" s="189" t="e">
        <v>#N/A</v>
      </c>
      <c r="CL81" s="189" t="e">
        <v>#N/A</v>
      </c>
      <c r="CM81" s="189" t="e">
        <v>#N/A</v>
      </c>
      <c r="CN81" s="189" t="e">
        <v>#N/A</v>
      </c>
      <c r="CO81" s="191" t="e">
        <v>#N/A</v>
      </c>
      <c r="CP81" s="189" t="s">
        <v>6721</v>
      </c>
      <c r="CQ81" s="182">
        <v>228</v>
      </c>
      <c r="CR81" s="182" t="s">
        <v>6710</v>
      </c>
      <c r="CS81" s="182" t="s">
        <v>2172</v>
      </c>
      <c r="CT81" s="182">
        <v>2</v>
      </c>
      <c r="CU81" s="182" t="s">
        <v>6719</v>
      </c>
      <c r="CV81" s="182" t="s">
        <v>6711</v>
      </c>
      <c r="CW81" s="179">
        <v>44950</v>
      </c>
      <c r="CX81" s="189" t="s">
        <v>2954</v>
      </c>
      <c r="CY81" s="186">
        <v>4502000</v>
      </c>
      <c r="CZ81" s="186" t="s">
        <v>2952</v>
      </c>
      <c r="DA81" s="186" t="s">
        <v>74</v>
      </c>
      <c r="DB81" s="186">
        <v>1</v>
      </c>
      <c r="DC81" s="186" t="s">
        <v>2955</v>
      </c>
      <c r="DD81" s="186" t="s">
        <v>2953</v>
      </c>
      <c r="DE81" s="192">
        <v>44853</v>
      </c>
      <c r="DF81" s="188" t="s">
        <v>6725</v>
      </c>
      <c r="DG81" s="178">
        <v>8452000</v>
      </c>
      <c r="DH81" s="182" t="s">
        <v>6722</v>
      </c>
      <c r="DI81" s="182" t="s">
        <v>2172</v>
      </c>
      <c r="DJ81" s="182">
        <v>2</v>
      </c>
      <c r="DK81" s="182" t="s">
        <v>6724</v>
      </c>
      <c r="DL81" s="182" t="s">
        <v>6723</v>
      </c>
      <c r="DM81" s="179">
        <v>44950</v>
      </c>
      <c r="DN81" s="189" t="s">
        <v>6729</v>
      </c>
      <c r="DO81" s="186">
        <v>6946000</v>
      </c>
      <c r="DP81" s="189" t="s">
        <v>6726</v>
      </c>
      <c r="DQ81" s="189" t="s">
        <v>74</v>
      </c>
      <c r="DR81" s="189">
        <v>1</v>
      </c>
      <c r="DS81" s="189" t="s">
        <v>6728</v>
      </c>
      <c r="DT81" s="189" t="s">
        <v>6727</v>
      </c>
      <c r="DU81" s="190">
        <v>44950</v>
      </c>
      <c r="DV81" s="188" t="s">
        <v>2956</v>
      </c>
      <c r="DW81" s="178">
        <v>4502000</v>
      </c>
      <c r="DX81" s="182" t="s">
        <v>2952</v>
      </c>
      <c r="DY81" s="182" t="s">
        <v>74</v>
      </c>
      <c r="DZ81" s="182">
        <v>1</v>
      </c>
      <c r="EA81" s="182" t="s">
        <v>2955</v>
      </c>
      <c r="EB81" s="182" t="s">
        <v>2953</v>
      </c>
      <c r="EC81" s="179">
        <v>44853</v>
      </c>
      <c r="ED81" s="189" t="s">
        <v>2958</v>
      </c>
      <c r="EE81" s="186">
        <v>0</v>
      </c>
      <c r="EF81" s="189" t="s">
        <v>2952</v>
      </c>
      <c r="EG81" s="189" t="s">
        <v>74</v>
      </c>
      <c r="EH81" s="189">
        <v>1</v>
      </c>
      <c r="EI81" s="189" t="s">
        <v>2957</v>
      </c>
      <c r="EJ81" s="189" t="s">
        <v>2953</v>
      </c>
      <c r="EK81" s="190">
        <v>44853</v>
      </c>
      <c r="EL81" s="188" t="s">
        <v>2960</v>
      </c>
      <c r="EM81" s="178">
        <v>0</v>
      </c>
      <c r="EN81" s="182" t="s">
        <v>2952</v>
      </c>
      <c r="EO81" s="182" t="s">
        <v>74</v>
      </c>
      <c r="EP81" s="182">
        <v>1</v>
      </c>
      <c r="EQ81" s="182" t="s">
        <v>2959</v>
      </c>
      <c r="ER81" s="182" t="s">
        <v>2953</v>
      </c>
      <c r="ES81" s="179">
        <v>44853</v>
      </c>
      <c r="ET81" s="189" t="s">
        <v>6718</v>
      </c>
      <c r="EU81" s="189">
        <v>914</v>
      </c>
      <c r="EV81" s="189" t="s">
        <v>6714</v>
      </c>
      <c r="EW81" s="189" t="s">
        <v>2172</v>
      </c>
      <c r="EX81" s="189">
        <v>2</v>
      </c>
      <c r="EY81" s="189" t="s">
        <v>6716</v>
      </c>
      <c r="EZ81" s="189" t="s">
        <v>6715</v>
      </c>
      <c r="FA81" s="190">
        <v>44950</v>
      </c>
      <c r="FB81" s="188" t="s">
        <v>1609</v>
      </c>
      <c r="FC81" s="182">
        <v>2</v>
      </c>
      <c r="FD81" s="182" t="s">
        <v>1606</v>
      </c>
      <c r="FE81" s="182" t="s">
        <v>74</v>
      </c>
      <c r="FF81" s="182">
        <v>1</v>
      </c>
      <c r="FG81" s="182" t="s">
        <v>1608</v>
      </c>
      <c r="FH81" s="182" t="s">
        <v>1607</v>
      </c>
      <c r="FI81" s="179">
        <v>44615</v>
      </c>
      <c r="FJ81" s="188" t="s">
        <v>1610</v>
      </c>
      <c r="FK81" s="189" t="s">
        <v>14</v>
      </c>
      <c r="FL81" s="189" t="s">
        <v>14</v>
      </c>
      <c r="FM81" s="189">
        <v>0</v>
      </c>
      <c r="FN81" s="189">
        <v>0</v>
      </c>
      <c r="FO81" s="189" t="s">
        <v>14</v>
      </c>
      <c r="FP81" s="186" t="s">
        <v>14</v>
      </c>
      <c r="FQ81" s="187">
        <v>44615</v>
      </c>
      <c r="FR81" s="188" t="s">
        <v>423</v>
      </c>
      <c r="FS81" s="182" t="s">
        <v>14</v>
      </c>
      <c r="FT81" s="182">
        <v>0</v>
      </c>
      <c r="FU81" s="182" t="s">
        <v>30</v>
      </c>
      <c r="FV81" s="182">
        <v>2</v>
      </c>
      <c r="FW81" s="182">
        <v>0</v>
      </c>
      <c r="FX81" s="182">
        <v>0</v>
      </c>
      <c r="FY81" s="179">
        <v>43511</v>
      </c>
      <c r="FZ81" s="189" t="s">
        <v>4130</v>
      </c>
      <c r="GA81" s="189">
        <v>2</v>
      </c>
      <c r="GB81" s="189" t="s">
        <v>2962</v>
      </c>
      <c r="GC81" s="189" t="s">
        <v>30</v>
      </c>
      <c r="GD81" s="189">
        <v>2</v>
      </c>
      <c r="GE81" s="189" t="s">
        <v>14</v>
      </c>
      <c r="GF81" s="189" t="s">
        <v>14</v>
      </c>
      <c r="GG81" s="190">
        <v>44865</v>
      </c>
      <c r="GH81" s="188" t="s">
        <v>4136</v>
      </c>
      <c r="GI81" s="182">
        <v>1</v>
      </c>
      <c r="GJ81" s="182" t="s">
        <v>2962</v>
      </c>
      <c r="GK81" s="182" t="s">
        <v>30</v>
      </c>
      <c r="GL81" s="182">
        <v>2</v>
      </c>
      <c r="GM81" s="182" t="s">
        <v>14</v>
      </c>
      <c r="GN81" s="182" t="s">
        <v>14</v>
      </c>
      <c r="GO81" s="179">
        <v>44865</v>
      </c>
      <c r="GP81" s="189" t="s">
        <v>4131</v>
      </c>
      <c r="GQ81" s="189">
        <v>0</v>
      </c>
      <c r="GR81" s="189" t="s">
        <v>2962</v>
      </c>
      <c r="GS81" s="189" t="s">
        <v>30</v>
      </c>
      <c r="GT81" s="189">
        <v>2</v>
      </c>
      <c r="GU81" s="189" t="s">
        <v>14</v>
      </c>
      <c r="GV81" s="189" t="s">
        <v>14</v>
      </c>
      <c r="GW81" s="190">
        <v>44865</v>
      </c>
      <c r="GX81" s="188" t="s">
        <v>4137</v>
      </c>
      <c r="GY81" s="182">
        <v>0</v>
      </c>
      <c r="GZ81" s="182" t="s">
        <v>2962</v>
      </c>
      <c r="HA81" s="182" t="s">
        <v>30</v>
      </c>
      <c r="HB81" s="182">
        <v>2</v>
      </c>
      <c r="HC81" s="182" t="s">
        <v>14</v>
      </c>
      <c r="HD81" s="182" t="s">
        <v>14</v>
      </c>
      <c r="HE81" s="179">
        <v>44865</v>
      </c>
      <c r="HF81" s="189" t="s">
        <v>4129</v>
      </c>
      <c r="HG81" s="189">
        <v>0</v>
      </c>
      <c r="HH81" s="189" t="s">
        <v>2962</v>
      </c>
      <c r="HI81" s="189" t="s">
        <v>30</v>
      </c>
      <c r="HJ81" s="189">
        <v>2</v>
      </c>
      <c r="HK81" s="189" t="s">
        <v>14</v>
      </c>
      <c r="HL81" s="189" t="s">
        <v>14</v>
      </c>
      <c r="HM81" s="190">
        <v>44865</v>
      </c>
      <c r="HN81" s="188" t="s">
        <v>4135</v>
      </c>
      <c r="HO81" s="182">
        <v>0</v>
      </c>
      <c r="HP81" s="182" t="s">
        <v>2962</v>
      </c>
      <c r="HQ81" s="182" t="s">
        <v>30</v>
      </c>
      <c r="HR81" s="182">
        <v>2</v>
      </c>
      <c r="HS81" s="182" t="s">
        <v>14</v>
      </c>
      <c r="HT81" s="182" t="s">
        <v>14</v>
      </c>
      <c r="HU81" s="179">
        <v>44865</v>
      </c>
      <c r="HV81" s="189" t="s">
        <v>4132</v>
      </c>
      <c r="HW81" s="189">
        <v>1</v>
      </c>
      <c r="HX81" s="189" t="s">
        <v>2962</v>
      </c>
      <c r="HY81" s="189" t="s">
        <v>30</v>
      </c>
      <c r="HZ81" s="189">
        <v>2</v>
      </c>
      <c r="IA81" s="189" t="s">
        <v>14</v>
      </c>
      <c r="IB81" s="189" t="s">
        <v>14</v>
      </c>
      <c r="IC81" s="190">
        <v>44865</v>
      </c>
      <c r="ID81" s="188" t="s">
        <v>4134</v>
      </c>
      <c r="IE81" s="182">
        <v>0</v>
      </c>
      <c r="IF81" s="182" t="s">
        <v>2962</v>
      </c>
      <c r="IG81" s="182" t="s">
        <v>30</v>
      </c>
      <c r="IH81" s="182">
        <v>2</v>
      </c>
      <c r="II81" s="182" t="s">
        <v>14</v>
      </c>
      <c r="IJ81" s="182" t="s">
        <v>14</v>
      </c>
      <c r="IK81" s="179">
        <v>44865</v>
      </c>
      <c r="IL81" s="189" t="s">
        <v>4133</v>
      </c>
      <c r="IM81" s="189">
        <v>2</v>
      </c>
      <c r="IN81" s="189" t="s">
        <v>2962</v>
      </c>
      <c r="IO81" s="189" t="s">
        <v>30</v>
      </c>
      <c r="IP81" s="189">
        <v>2</v>
      </c>
      <c r="IQ81" s="189" t="s">
        <v>14</v>
      </c>
      <c r="IR81" s="189" t="s">
        <v>14</v>
      </c>
      <c r="IS81" s="190">
        <v>44865</v>
      </c>
    </row>
    <row r="82" spans="1:253" s="284" customFormat="1" ht="12.95" customHeight="1" x14ac:dyDescent="0.2">
      <c r="A82" s="284" t="s">
        <v>1396</v>
      </c>
      <c r="B82" s="284" t="s">
        <v>8973</v>
      </c>
      <c r="C82" s="284" t="s">
        <v>1397</v>
      </c>
      <c r="D82" s="284" t="s">
        <v>1398</v>
      </c>
      <c r="E82" s="284" t="s">
        <v>8556</v>
      </c>
      <c r="F82" s="284" t="s">
        <v>1803</v>
      </c>
      <c r="G82" s="177">
        <v>32694000</v>
      </c>
      <c r="H82" s="178" t="s">
        <v>1800</v>
      </c>
      <c r="I82" s="178" t="s">
        <v>30</v>
      </c>
      <c r="J82" s="178">
        <v>2</v>
      </c>
      <c r="K82" s="178" t="s">
        <v>1802</v>
      </c>
      <c r="L82" s="178" t="s">
        <v>1801</v>
      </c>
      <c r="M82" s="179">
        <v>44712</v>
      </c>
      <c r="N82" s="188" t="s">
        <v>1807</v>
      </c>
      <c r="O82" s="180">
        <v>9206</v>
      </c>
      <c r="P82" s="180" t="s">
        <v>1804</v>
      </c>
      <c r="Q82" s="180" t="s">
        <v>19</v>
      </c>
      <c r="R82" s="180">
        <v>3</v>
      </c>
      <c r="S82" s="180" t="s">
        <v>1806</v>
      </c>
      <c r="T82" s="180" t="s">
        <v>1805</v>
      </c>
      <c r="U82" s="181">
        <v>44712</v>
      </c>
      <c r="V82" s="188" t="s">
        <v>1811</v>
      </c>
      <c r="W82" s="178">
        <v>10090000</v>
      </c>
      <c r="X82" s="178" t="s">
        <v>1808</v>
      </c>
      <c r="Y82" s="178" t="s">
        <v>19</v>
      </c>
      <c r="Z82" s="178">
        <v>3</v>
      </c>
      <c r="AA82" s="178" t="s">
        <v>1810</v>
      </c>
      <c r="AB82" s="178" t="s">
        <v>1809</v>
      </c>
      <c r="AC82" s="179">
        <v>44712</v>
      </c>
      <c r="AD82" s="188" t="s">
        <v>1814</v>
      </c>
      <c r="AE82" s="186">
        <v>10090000</v>
      </c>
      <c r="AF82" s="186" t="s">
        <v>1812</v>
      </c>
      <c r="AG82" s="186" t="s">
        <v>19</v>
      </c>
      <c r="AH82" s="186">
        <v>3</v>
      </c>
      <c r="AI82" s="186" t="s">
        <v>1813</v>
      </c>
      <c r="AJ82" s="186" t="s">
        <v>1809</v>
      </c>
      <c r="AK82" s="187">
        <v>44712</v>
      </c>
      <c r="AL82" s="188" t="s">
        <v>7367</v>
      </c>
      <c r="AM82" s="178">
        <v>183000</v>
      </c>
      <c r="AN82" s="178" t="s">
        <v>7364</v>
      </c>
      <c r="AO82" s="178" t="s">
        <v>2172</v>
      </c>
      <c r="AP82" s="178">
        <v>2</v>
      </c>
      <c r="AQ82" s="178" t="s">
        <v>7366</v>
      </c>
      <c r="AR82" s="178" t="s">
        <v>7365</v>
      </c>
      <c r="AS82" s="179">
        <v>44955</v>
      </c>
      <c r="AT82" s="189" t="s">
        <v>9634</v>
      </c>
      <c r="AU82" s="186" t="e">
        <v>#N/A</v>
      </c>
      <c r="AV82" s="186" t="e">
        <v>#N/A</v>
      </c>
      <c r="AW82" s="186" t="e">
        <v>#N/A</v>
      </c>
      <c r="AX82" s="186" t="e">
        <v>#N/A</v>
      </c>
      <c r="AY82" s="186" t="e">
        <v>#N/A</v>
      </c>
      <c r="AZ82" s="186" t="e">
        <v>#N/A</v>
      </c>
      <c r="BA82" s="187" t="e">
        <v>#N/A</v>
      </c>
      <c r="BB82" s="188" t="s">
        <v>9635</v>
      </c>
      <c r="BC82" s="178" t="e">
        <v>#N/A</v>
      </c>
      <c r="BD82" s="178" t="e">
        <v>#N/A</v>
      </c>
      <c r="BE82" s="178" t="e">
        <v>#N/A</v>
      </c>
      <c r="BF82" s="178" t="e">
        <v>#N/A</v>
      </c>
      <c r="BG82" s="178" t="e">
        <v>#N/A</v>
      </c>
      <c r="BH82" s="178" t="e">
        <v>#N/A</v>
      </c>
      <c r="BI82" s="179" t="e">
        <v>#N/A</v>
      </c>
      <c r="BJ82" s="189" t="s">
        <v>5073</v>
      </c>
      <c r="BK82" s="189">
        <v>0</v>
      </c>
      <c r="BL82" s="189" t="s">
        <v>5071</v>
      </c>
      <c r="BM82" s="189" t="s">
        <v>19</v>
      </c>
      <c r="BN82" s="189">
        <v>3</v>
      </c>
      <c r="BO82" s="189" t="s">
        <v>5072</v>
      </c>
      <c r="BP82" s="186" t="s">
        <v>1199</v>
      </c>
      <c r="BQ82" s="190">
        <v>44895</v>
      </c>
      <c r="BR82" s="188" t="s">
        <v>9636</v>
      </c>
      <c r="BS82" s="182" t="e">
        <v>#N/A</v>
      </c>
      <c r="BT82" s="182" t="e">
        <v>#N/A</v>
      </c>
      <c r="BU82" s="182" t="e">
        <v>#N/A</v>
      </c>
      <c r="BV82" s="182" t="e">
        <v>#N/A</v>
      </c>
      <c r="BW82" s="182" t="e">
        <v>#N/A</v>
      </c>
      <c r="BX82" s="182" t="e">
        <v>#N/A</v>
      </c>
      <c r="BY82" s="179" t="e">
        <v>#N/A</v>
      </c>
      <c r="BZ82" s="189" t="s">
        <v>9637</v>
      </c>
      <c r="CA82" s="189" t="e">
        <v>#N/A</v>
      </c>
      <c r="CB82" s="189" t="e">
        <v>#N/A</v>
      </c>
      <c r="CC82" s="189" t="e">
        <v>#N/A</v>
      </c>
      <c r="CD82" s="189" t="e">
        <v>#N/A</v>
      </c>
      <c r="CE82" s="189" t="e">
        <v>#N/A</v>
      </c>
      <c r="CF82" s="189" t="e">
        <v>#N/A</v>
      </c>
      <c r="CG82" s="190" t="e">
        <v>#N/A</v>
      </c>
      <c r="CH82" s="188" t="s">
        <v>9638</v>
      </c>
      <c r="CI82" s="189" t="e">
        <v>#N/A</v>
      </c>
      <c r="CJ82" s="189" t="e">
        <v>#N/A</v>
      </c>
      <c r="CK82" s="189" t="e">
        <v>#N/A</v>
      </c>
      <c r="CL82" s="189" t="e">
        <v>#N/A</v>
      </c>
      <c r="CM82" s="189" t="e">
        <v>#N/A</v>
      </c>
      <c r="CN82" s="189" t="e">
        <v>#N/A</v>
      </c>
      <c r="CO82" s="191" t="e">
        <v>#N/A</v>
      </c>
      <c r="CP82" s="189" t="s">
        <v>9639</v>
      </c>
      <c r="CQ82" s="182" t="e">
        <v>#N/A</v>
      </c>
      <c r="CR82" s="182" t="e">
        <v>#N/A</v>
      </c>
      <c r="CS82" s="182" t="e">
        <v>#N/A</v>
      </c>
      <c r="CT82" s="182" t="e">
        <v>#N/A</v>
      </c>
      <c r="CU82" s="182" t="e">
        <v>#N/A</v>
      </c>
      <c r="CV82" s="182" t="e">
        <v>#N/A</v>
      </c>
      <c r="CW82" s="179" t="e">
        <v>#N/A</v>
      </c>
      <c r="CX82" s="189" t="s">
        <v>7368</v>
      </c>
      <c r="CY82" s="186">
        <v>183000</v>
      </c>
      <c r="CZ82" s="186" t="s">
        <v>7364</v>
      </c>
      <c r="DA82" s="186" t="s">
        <v>2172</v>
      </c>
      <c r="DB82" s="186">
        <v>2</v>
      </c>
      <c r="DC82" s="186" t="s">
        <v>7369</v>
      </c>
      <c r="DD82" s="186" t="s">
        <v>7365</v>
      </c>
      <c r="DE82" s="192">
        <v>44955</v>
      </c>
      <c r="DF82" s="188" t="s">
        <v>1695</v>
      </c>
      <c r="DG82" s="178">
        <v>0</v>
      </c>
      <c r="DH82" s="182" t="s">
        <v>1692</v>
      </c>
      <c r="DI82" s="182" t="s">
        <v>30</v>
      </c>
      <c r="DJ82" s="182">
        <v>2</v>
      </c>
      <c r="DK82" s="182" t="s">
        <v>1694</v>
      </c>
      <c r="DL82" s="182" t="s">
        <v>1693</v>
      </c>
      <c r="DM82" s="179">
        <v>44664</v>
      </c>
      <c r="DN82" s="189" t="s">
        <v>3209</v>
      </c>
      <c r="DO82" s="186">
        <v>9907000</v>
      </c>
      <c r="DP82" s="189" t="s">
        <v>3207</v>
      </c>
      <c r="DQ82" s="189" t="s">
        <v>2172</v>
      </c>
      <c r="DR82" s="189">
        <v>2</v>
      </c>
      <c r="DS82" s="189" t="s">
        <v>3208</v>
      </c>
      <c r="DT82" s="189" t="s">
        <v>1809</v>
      </c>
      <c r="DU82" s="190">
        <v>44861</v>
      </c>
      <c r="DV82" s="188" t="s">
        <v>7370</v>
      </c>
      <c r="DW82" s="178">
        <v>183000</v>
      </c>
      <c r="DX82" s="182" t="s">
        <v>7364</v>
      </c>
      <c r="DY82" s="182" t="s">
        <v>2172</v>
      </c>
      <c r="DZ82" s="182">
        <v>2</v>
      </c>
      <c r="EA82" s="182" t="s">
        <v>7369</v>
      </c>
      <c r="EB82" s="182" t="s">
        <v>7365</v>
      </c>
      <c r="EC82" s="179">
        <v>44955</v>
      </c>
      <c r="ED82" s="189" t="s">
        <v>1698</v>
      </c>
      <c r="EE82" s="186">
        <v>0</v>
      </c>
      <c r="EF82" s="189" t="s">
        <v>1696</v>
      </c>
      <c r="EG82" s="189" t="s">
        <v>30</v>
      </c>
      <c r="EH82" s="189">
        <v>2</v>
      </c>
      <c r="EI82" s="189" t="s">
        <v>1697</v>
      </c>
      <c r="EJ82" s="189" t="s">
        <v>1400</v>
      </c>
      <c r="EK82" s="190">
        <v>44664</v>
      </c>
      <c r="EL82" s="188" t="s">
        <v>1700</v>
      </c>
      <c r="EM82" s="178">
        <v>0</v>
      </c>
      <c r="EN82" s="182" t="s">
        <v>1696</v>
      </c>
      <c r="EO82" s="182" t="s">
        <v>30</v>
      </c>
      <c r="EP82" s="182">
        <v>2</v>
      </c>
      <c r="EQ82" s="182" t="s">
        <v>1699</v>
      </c>
      <c r="ER82" s="182" t="s">
        <v>1400</v>
      </c>
      <c r="ES82" s="179">
        <v>44664</v>
      </c>
      <c r="ET82" s="189" t="s">
        <v>5075</v>
      </c>
      <c r="EU82" s="189">
        <v>0</v>
      </c>
      <c r="EV82" s="189" t="s">
        <v>5071</v>
      </c>
      <c r="EW82" s="189" t="s">
        <v>19</v>
      </c>
      <c r="EX82" s="189">
        <v>3</v>
      </c>
      <c r="EY82" s="189" t="s">
        <v>5074</v>
      </c>
      <c r="EZ82" s="189" t="s">
        <v>1199</v>
      </c>
      <c r="FA82" s="190">
        <v>44895</v>
      </c>
      <c r="FB82" s="188" t="s">
        <v>1402</v>
      </c>
      <c r="FC82" s="182">
        <v>3</v>
      </c>
      <c r="FD82" s="182" t="s">
        <v>1399</v>
      </c>
      <c r="FE82" s="182" t="s">
        <v>30</v>
      </c>
      <c r="FF82" s="182">
        <v>2</v>
      </c>
      <c r="FG82" s="182" t="s">
        <v>1401</v>
      </c>
      <c r="FH82" s="182" t="s">
        <v>1400</v>
      </c>
      <c r="FI82" s="179">
        <v>44284</v>
      </c>
      <c r="FJ82" s="188" t="s">
        <v>9640</v>
      </c>
      <c r="FK82" s="189" t="e">
        <v>#N/A</v>
      </c>
      <c r="FL82" s="189" t="e">
        <v>#N/A</v>
      </c>
      <c r="FM82" s="189" t="e">
        <v>#N/A</v>
      </c>
      <c r="FN82" s="189" t="e">
        <v>#N/A</v>
      </c>
      <c r="FO82" s="189" t="e">
        <v>#N/A</v>
      </c>
      <c r="FP82" s="186" t="e">
        <v>#N/A</v>
      </c>
      <c r="FQ82" s="187" t="e">
        <v>#N/A</v>
      </c>
      <c r="FR82" s="188" t="s">
        <v>9641</v>
      </c>
      <c r="FS82" s="182" t="e">
        <v>#N/A</v>
      </c>
      <c r="FT82" s="182" t="e">
        <v>#N/A</v>
      </c>
      <c r="FU82" s="182" t="e">
        <v>#N/A</v>
      </c>
      <c r="FV82" s="182" t="e">
        <v>#N/A</v>
      </c>
      <c r="FW82" s="182" t="e">
        <v>#N/A</v>
      </c>
      <c r="FX82" s="182" t="e">
        <v>#N/A</v>
      </c>
      <c r="FY82" s="179" t="e">
        <v>#N/A</v>
      </c>
      <c r="FZ82" s="189" t="s">
        <v>4139</v>
      </c>
      <c r="GA82" s="189">
        <v>1</v>
      </c>
      <c r="GB82" s="189" t="s">
        <v>2962</v>
      </c>
      <c r="GC82" s="189" t="s">
        <v>30</v>
      </c>
      <c r="GD82" s="189">
        <v>2</v>
      </c>
      <c r="GE82" s="189" t="s">
        <v>14</v>
      </c>
      <c r="GF82" s="189" t="s">
        <v>14</v>
      </c>
      <c r="GG82" s="190">
        <v>44865</v>
      </c>
      <c r="GH82" s="188" t="s">
        <v>4145</v>
      </c>
      <c r="GI82" s="182">
        <v>1</v>
      </c>
      <c r="GJ82" s="182" t="s">
        <v>2962</v>
      </c>
      <c r="GK82" s="182" t="s">
        <v>30</v>
      </c>
      <c r="GL82" s="182">
        <v>2</v>
      </c>
      <c r="GM82" s="182" t="s">
        <v>14</v>
      </c>
      <c r="GN82" s="182" t="s">
        <v>14</v>
      </c>
      <c r="GO82" s="179">
        <v>44865</v>
      </c>
      <c r="GP82" s="189" t="s">
        <v>4140</v>
      </c>
      <c r="GQ82" s="189">
        <v>0</v>
      </c>
      <c r="GR82" s="189" t="s">
        <v>2962</v>
      </c>
      <c r="GS82" s="189" t="s">
        <v>30</v>
      </c>
      <c r="GT82" s="189">
        <v>2</v>
      </c>
      <c r="GU82" s="189" t="s">
        <v>14</v>
      </c>
      <c r="GV82" s="189" t="s">
        <v>14</v>
      </c>
      <c r="GW82" s="190">
        <v>44865</v>
      </c>
      <c r="GX82" s="188" t="s">
        <v>4146</v>
      </c>
      <c r="GY82" s="182">
        <v>0</v>
      </c>
      <c r="GZ82" s="182" t="s">
        <v>2962</v>
      </c>
      <c r="HA82" s="182" t="s">
        <v>30</v>
      </c>
      <c r="HB82" s="182">
        <v>2</v>
      </c>
      <c r="HC82" s="182" t="s">
        <v>14</v>
      </c>
      <c r="HD82" s="182" t="s">
        <v>14</v>
      </c>
      <c r="HE82" s="179">
        <v>44865</v>
      </c>
      <c r="HF82" s="189" t="s">
        <v>4138</v>
      </c>
      <c r="HG82" s="189">
        <v>2</v>
      </c>
      <c r="HH82" s="189" t="s">
        <v>2962</v>
      </c>
      <c r="HI82" s="189" t="s">
        <v>30</v>
      </c>
      <c r="HJ82" s="189">
        <v>2</v>
      </c>
      <c r="HK82" s="189" t="s">
        <v>14</v>
      </c>
      <c r="HL82" s="189" t="s">
        <v>14</v>
      </c>
      <c r="HM82" s="190">
        <v>44865</v>
      </c>
      <c r="HN82" s="188" t="s">
        <v>4144</v>
      </c>
      <c r="HO82" s="182">
        <v>2</v>
      </c>
      <c r="HP82" s="182" t="s">
        <v>2962</v>
      </c>
      <c r="HQ82" s="182" t="s">
        <v>30</v>
      </c>
      <c r="HR82" s="182">
        <v>2</v>
      </c>
      <c r="HS82" s="182" t="s">
        <v>14</v>
      </c>
      <c r="HT82" s="182" t="s">
        <v>14</v>
      </c>
      <c r="HU82" s="179">
        <v>44865</v>
      </c>
      <c r="HV82" s="189" t="s">
        <v>4141</v>
      </c>
      <c r="HW82" s="189">
        <v>0</v>
      </c>
      <c r="HX82" s="189" t="s">
        <v>2962</v>
      </c>
      <c r="HY82" s="189" t="s">
        <v>30</v>
      </c>
      <c r="HZ82" s="189">
        <v>2</v>
      </c>
      <c r="IA82" s="189" t="s">
        <v>14</v>
      </c>
      <c r="IB82" s="189" t="s">
        <v>14</v>
      </c>
      <c r="IC82" s="190">
        <v>44865</v>
      </c>
      <c r="ID82" s="188" t="s">
        <v>4143</v>
      </c>
      <c r="IE82" s="182">
        <v>0</v>
      </c>
      <c r="IF82" s="182" t="s">
        <v>2962</v>
      </c>
      <c r="IG82" s="182" t="s">
        <v>30</v>
      </c>
      <c r="IH82" s="182">
        <v>2</v>
      </c>
      <c r="II82" s="182" t="s">
        <v>14</v>
      </c>
      <c r="IJ82" s="182" t="s">
        <v>14</v>
      </c>
      <c r="IK82" s="179">
        <v>44865</v>
      </c>
      <c r="IL82" s="189" t="s">
        <v>4142</v>
      </c>
      <c r="IM82" s="189">
        <v>0</v>
      </c>
      <c r="IN82" s="189" t="s">
        <v>2962</v>
      </c>
      <c r="IO82" s="189" t="s">
        <v>30</v>
      </c>
      <c r="IP82" s="189">
        <v>2</v>
      </c>
      <c r="IQ82" s="189" t="s">
        <v>14</v>
      </c>
      <c r="IR82" s="189" t="s">
        <v>14</v>
      </c>
      <c r="IS82" s="190">
        <v>44865</v>
      </c>
    </row>
    <row r="83" spans="1:253" s="284" customFormat="1" ht="12.95" customHeight="1" x14ac:dyDescent="0.2">
      <c r="A83" s="284" t="s">
        <v>974</v>
      </c>
      <c r="B83" s="284" t="s">
        <v>8939</v>
      </c>
      <c r="C83" s="284" t="s">
        <v>975</v>
      </c>
      <c r="D83" s="284" t="s">
        <v>976</v>
      </c>
      <c r="E83" s="284" t="s">
        <v>8557</v>
      </c>
      <c r="F83" s="284" t="s">
        <v>6416</v>
      </c>
      <c r="G83" s="177">
        <v>2586000</v>
      </c>
      <c r="H83" s="178" t="s">
        <v>6414</v>
      </c>
      <c r="I83" s="178" t="s">
        <v>2172</v>
      </c>
      <c r="J83" s="178">
        <v>2</v>
      </c>
      <c r="K83" s="178" t="s">
        <v>6415</v>
      </c>
      <c r="L83" s="178" t="s">
        <v>2780</v>
      </c>
      <c r="M83" s="179">
        <v>44946</v>
      </c>
      <c r="N83" s="188" t="s">
        <v>2782</v>
      </c>
      <c r="O83" s="180">
        <v>823290</v>
      </c>
      <c r="P83" s="180" t="s">
        <v>2776</v>
      </c>
      <c r="Q83" s="180" t="s">
        <v>2172</v>
      </c>
      <c r="R83" s="180">
        <v>2</v>
      </c>
      <c r="S83" s="180" t="s">
        <v>2781</v>
      </c>
      <c r="T83" s="180" t="s">
        <v>2780</v>
      </c>
      <c r="U83" s="181">
        <v>44823</v>
      </c>
      <c r="V83" s="188" t="s">
        <v>1530</v>
      </c>
      <c r="W83" s="178">
        <v>2551000</v>
      </c>
      <c r="X83" s="178" t="s">
        <v>1527</v>
      </c>
      <c r="Y83" s="178" t="s">
        <v>30</v>
      </c>
      <c r="Z83" s="178">
        <v>2</v>
      </c>
      <c r="AA83" s="178" t="s">
        <v>1529</v>
      </c>
      <c r="AB83" s="178" t="s">
        <v>1528</v>
      </c>
      <c r="AC83" s="179">
        <v>44557</v>
      </c>
      <c r="AD83" s="188" t="s">
        <v>1532</v>
      </c>
      <c r="AE83" s="186">
        <v>1587000</v>
      </c>
      <c r="AF83" s="186" t="s">
        <v>1527</v>
      </c>
      <c r="AG83" s="186" t="s">
        <v>30</v>
      </c>
      <c r="AH83" s="186">
        <v>2</v>
      </c>
      <c r="AI83" s="186" t="s">
        <v>1531</v>
      </c>
      <c r="AJ83" s="186" t="s">
        <v>1528</v>
      </c>
      <c r="AK83" s="187">
        <v>44557</v>
      </c>
      <c r="AL83" s="188" t="s">
        <v>977</v>
      </c>
      <c r="AM83" s="178">
        <v>0</v>
      </c>
      <c r="AN83" s="178" t="s">
        <v>14</v>
      </c>
      <c r="AO83" s="178" t="s">
        <v>14</v>
      </c>
      <c r="AP83" s="178" t="s">
        <v>14</v>
      </c>
      <c r="AQ83" s="178" t="s">
        <v>14</v>
      </c>
      <c r="AR83" s="178" t="s">
        <v>14</v>
      </c>
      <c r="AS83" s="179">
        <v>43868</v>
      </c>
      <c r="AT83" s="189" t="s">
        <v>987</v>
      </c>
      <c r="AU83" s="186">
        <v>0</v>
      </c>
      <c r="AV83" s="186" t="s">
        <v>14</v>
      </c>
      <c r="AW83" s="186" t="s">
        <v>14</v>
      </c>
      <c r="AX83" s="186" t="s">
        <v>14</v>
      </c>
      <c r="AY83" s="186" t="s">
        <v>14</v>
      </c>
      <c r="AZ83" s="186" t="s">
        <v>14</v>
      </c>
      <c r="BA83" s="187">
        <v>43874</v>
      </c>
      <c r="BB83" s="188" t="s">
        <v>986</v>
      </c>
      <c r="BC83" s="178">
        <v>0</v>
      </c>
      <c r="BD83" s="178" t="s">
        <v>14</v>
      </c>
      <c r="BE83" s="178" t="s">
        <v>14</v>
      </c>
      <c r="BF83" s="178" t="s">
        <v>14</v>
      </c>
      <c r="BG83" s="178" t="s">
        <v>14</v>
      </c>
      <c r="BH83" s="178" t="s">
        <v>14</v>
      </c>
      <c r="BI83" s="179">
        <v>43874</v>
      </c>
      <c r="BJ83" s="189" t="s">
        <v>6419</v>
      </c>
      <c r="BK83" s="189">
        <v>0</v>
      </c>
      <c r="BL83" s="189" t="s">
        <v>6417</v>
      </c>
      <c r="BM83" s="189" t="s">
        <v>2172</v>
      </c>
      <c r="BN83" s="189">
        <v>2</v>
      </c>
      <c r="BO83" s="189" t="s">
        <v>6418</v>
      </c>
      <c r="BP83" s="186" t="s">
        <v>1199</v>
      </c>
      <c r="BQ83" s="190">
        <v>44946</v>
      </c>
      <c r="BR83" s="188" t="s">
        <v>9642</v>
      </c>
      <c r="BS83" s="182" t="e">
        <v>#N/A</v>
      </c>
      <c r="BT83" s="182" t="e">
        <v>#N/A</v>
      </c>
      <c r="BU83" s="182" t="e">
        <v>#N/A</v>
      </c>
      <c r="BV83" s="182" t="e">
        <v>#N/A</v>
      </c>
      <c r="BW83" s="182" t="e">
        <v>#N/A</v>
      </c>
      <c r="BX83" s="182" t="e">
        <v>#N/A</v>
      </c>
      <c r="BY83" s="179" t="e">
        <v>#N/A</v>
      </c>
      <c r="BZ83" s="189" t="s">
        <v>9643</v>
      </c>
      <c r="CA83" s="189" t="e">
        <v>#N/A</v>
      </c>
      <c r="CB83" s="189" t="e">
        <v>#N/A</v>
      </c>
      <c r="CC83" s="189" t="e">
        <v>#N/A</v>
      </c>
      <c r="CD83" s="189" t="e">
        <v>#N/A</v>
      </c>
      <c r="CE83" s="189" t="e">
        <v>#N/A</v>
      </c>
      <c r="CF83" s="189" t="e">
        <v>#N/A</v>
      </c>
      <c r="CG83" s="190" t="e">
        <v>#N/A</v>
      </c>
      <c r="CH83" s="188" t="s">
        <v>9644</v>
      </c>
      <c r="CI83" s="189" t="e">
        <v>#N/A</v>
      </c>
      <c r="CJ83" s="189" t="e">
        <v>#N/A</v>
      </c>
      <c r="CK83" s="189" t="e">
        <v>#N/A</v>
      </c>
      <c r="CL83" s="189" t="e">
        <v>#N/A</v>
      </c>
      <c r="CM83" s="189" t="e">
        <v>#N/A</v>
      </c>
      <c r="CN83" s="189" t="e">
        <v>#N/A</v>
      </c>
      <c r="CO83" s="191" t="e">
        <v>#N/A</v>
      </c>
      <c r="CP83" s="189" t="s">
        <v>9645</v>
      </c>
      <c r="CQ83" s="182" t="e">
        <v>#N/A</v>
      </c>
      <c r="CR83" s="182" t="e">
        <v>#N/A</v>
      </c>
      <c r="CS83" s="182" t="e">
        <v>#N/A</v>
      </c>
      <c r="CT83" s="182" t="e">
        <v>#N/A</v>
      </c>
      <c r="CU83" s="182" t="e">
        <v>#N/A</v>
      </c>
      <c r="CV83" s="182" t="e">
        <v>#N/A</v>
      </c>
      <c r="CW83" s="179" t="e">
        <v>#N/A</v>
      </c>
      <c r="CX83" s="189" t="s">
        <v>1533</v>
      </c>
      <c r="CY83" s="186">
        <v>751000</v>
      </c>
      <c r="CZ83" s="186" t="s">
        <v>1527</v>
      </c>
      <c r="DA83" s="186" t="s">
        <v>30</v>
      </c>
      <c r="DB83" s="186">
        <v>2</v>
      </c>
      <c r="DC83" s="186" t="s">
        <v>1538</v>
      </c>
      <c r="DD83" s="186" t="s">
        <v>1528</v>
      </c>
      <c r="DE83" s="192">
        <v>44557</v>
      </c>
      <c r="DF83" s="188" t="s">
        <v>1535</v>
      </c>
      <c r="DG83" s="178">
        <v>964000</v>
      </c>
      <c r="DH83" s="182" t="s">
        <v>1527</v>
      </c>
      <c r="DI83" s="182" t="s">
        <v>30</v>
      </c>
      <c r="DJ83" s="182">
        <v>2</v>
      </c>
      <c r="DK83" s="182" t="s">
        <v>1534</v>
      </c>
      <c r="DL83" s="182" t="s">
        <v>1528</v>
      </c>
      <c r="DM83" s="179">
        <v>44557</v>
      </c>
      <c r="DN83" s="189" t="s">
        <v>1537</v>
      </c>
      <c r="DO83" s="186">
        <v>836000</v>
      </c>
      <c r="DP83" s="189" t="s">
        <v>1527</v>
      </c>
      <c r="DQ83" s="189" t="s">
        <v>30</v>
      </c>
      <c r="DR83" s="189">
        <v>2</v>
      </c>
      <c r="DS83" s="189" t="s">
        <v>1536</v>
      </c>
      <c r="DT83" s="189" t="s">
        <v>1528</v>
      </c>
      <c r="DU83" s="190">
        <v>44557</v>
      </c>
      <c r="DV83" s="188" t="s">
        <v>1539</v>
      </c>
      <c r="DW83" s="178">
        <v>632000</v>
      </c>
      <c r="DX83" s="182" t="s">
        <v>1527</v>
      </c>
      <c r="DY83" s="182" t="s">
        <v>30</v>
      </c>
      <c r="DZ83" s="182">
        <v>2</v>
      </c>
      <c r="EA83" s="182" t="s">
        <v>1538</v>
      </c>
      <c r="EB83" s="182" t="s">
        <v>1528</v>
      </c>
      <c r="EC83" s="179">
        <v>44557</v>
      </c>
      <c r="ED83" s="189" t="s">
        <v>1541</v>
      </c>
      <c r="EE83" s="186">
        <v>119000</v>
      </c>
      <c r="EF83" s="189" t="s">
        <v>1527</v>
      </c>
      <c r="EG83" s="189" t="s">
        <v>30</v>
      </c>
      <c r="EH83" s="189">
        <v>2</v>
      </c>
      <c r="EI83" s="189" t="s">
        <v>1540</v>
      </c>
      <c r="EJ83" s="189" t="s">
        <v>1528</v>
      </c>
      <c r="EK83" s="190">
        <v>44557</v>
      </c>
      <c r="EL83" s="188" t="s">
        <v>1543</v>
      </c>
      <c r="EM83" s="178">
        <v>0</v>
      </c>
      <c r="EN83" s="182" t="s">
        <v>1527</v>
      </c>
      <c r="EO83" s="182" t="s">
        <v>30</v>
      </c>
      <c r="EP83" s="182">
        <v>2</v>
      </c>
      <c r="EQ83" s="182" t="s">
        <v>1542</v>
      </c>
      <c r="ER83" s="182" t="s">
        <v>1528</v>
      </c>
      <c r="ES83" s="179">
        <v>44557</v>
      </c>
      <c r="ET83" s="189" t="s">
        <v>6420</v>
      </c>
      <c r="EU83" s="189">
        <v>0</v>
      </c>
      <c r="EV83" s="189" t="s">
        <v>6417</v>
      </c>
      <c r="EW83" s="189" t="s">
        <v>2172</v>
      </c>
      <c r="EX83" s="189">
        <v>2</v>
      </c>
      <c r="EY83" s="189" t="s">
        <v>6179</v>
      </c>
      <c r="EZ83" s="189" t="s">
        <v>1199</v>
      </c>
      <c r="FA83" s="190">
        <v>44946</v>
      </c>
      <c r="FB83" s="188" t="s">
        <v>1466</v>
      </c>
      <c r="FC83" s="182">
        <v>1</v>
      </c>
      <c r="FD83" s="182" t="s">
        <v>14</v>
      </c>
      <c r="FE83" s="182" t="s">
        <v>74</v>
      </c>
      <c r="FF83" s="182">
        <v>1</v>
      </c>
      <c r="FG83" s="182" t="s">
        <v>1465</v>
      </c>
      <c r="FH83" s="182" t="s">
        <v>14</v>
      </c>
      <c r="FI83" s="179">
        <v>44388</v>
      </c>
      <c r="FJ83" s="188" t="s">
        <v>9646</v>
      </c>
      <c r="FK83" s="189" t="e">
        <v>#N/A</v>
      </c>
      <c r="FL83" s="189" t="e">
        <v>#N/A</v>
      </c>
      <c r="FM83" s="189" t="e">
        <v>#N/A</v>
      </c>
      <c r="FN83" s="189" t="e">
        <v>#N/A</v>
      </c>
      <c r="FO83" s="189" t="e">
        <v>#N/A</v>
      </c>
      <c r="FP83" s="186" t="e">
        <v>#N/A</v>
      </c>
      <c r="FQ83" s="187" t="e">
        <v>#N/A</v>
      </c>
      <c r="FR83" s="188" t="s">
        <v>9647</v>
      </c>
      <c r="FS83" s="182" t="e">
        <v>#N/A</v>
      </c>
      <c r="FT83" s="182" t="e">
        <v>#N/A</v>
      </c>
      <c r="FU83" s="182" t="e">
        <v>#N/A</v>
      </c>
      <c r="FV83" s="182" t="e">
        <v>#N/A</v>
      </c>
      <c r="FW83" s="182" t="e">
        <v>#N/A</v>
      </c>
      <c r="FX83" s="182" t="e">
        <v>#N/A</v>
      </c>
      <c r="FY83" s="179" t="e">
        <v>#N/A</v>
      </c>
      <c r="FZ83" s="189" t="s">
        <v>3211</v>
      </c>
      <c r="GA83" s="189">
        <v>1</v>
      </c>
      <c r="GB83" s="189" t="s">
        <v>2962</v>
      </c>
      <c r="GC83" s="189" t="s">
        <v>30</v>
      </c>
      <c r="GD83" s="189">
        <v>2</v>
      </c>
      <c r="GE83" s="189" t="s">
        <v>14</v>
      </c>
      <c r="GF83" s="189" t="s">
        <v>14</v>
      </c>
      <c r="GG83" s="190">
        <v>44861</v>
      </c>
      <c r="GH83" s="188" t="s">
        <v>3217</v>
      </c>
      <c r="GI83" s="182">
        <v>1</v>
      </c>
      <c r="GJ83" s="182" t="s">
        <v>2962</v>
      </c>
      <c r="GK83" s="182" t="s">
        <v>30</v>
      </c>
      <c r="GL83" s="182">
        <v>2</v>
      </c>
      <c r="GM83" s="182" t="s">
        <v>14</v>
      </c>
      <c r="GN83" s="182" t="s">
        <v>14</v>
      </c>
      <c r="GO83" s="179">
        <v>44861</v>
      </c>
      <c r="GP83" s="189" t="s">
        <v>3212</v>
      </c>
      <c r="GQ83" s="189">
        <v>0</v>
      </c>
      <c r="GR83" s="189" t="s">
        <v>2962</v>
      </c>
      <c r="GS83" s="189" t="s">
        <v>30</v>
      </c>
      <c r="GT83" s="189">
        <v>2</v>
      </c>
      <c r="GU83" s="189" t="s">
        <v>14</v>
      </c>
      <c r="GV83" s="189" t="s">
        <v>14</v>
      </c>
      <c r="GW83" s="190">
        <v>44861</v>
      </c>
      <c r="GX83" s="188" t="s">
        <v>3218</v>
      </c>
      <c r="GY83" s="182">
        <v>0</v>
      </c>
      <c r="GZ83" s="182" t="s">
        <v>2962</v>
      </c>
      <c r="HA83" s="182" t="s">
        <v>30</v>
      </c>
      <c r="HB83" s="182">
        <v>2</v>
      </c>
      <c r="HC83" s="182" t="s">
        <v>14</v>
      </c>
      <c r="HD83" s="182" t="s">
        <v>14</v>
      </c>
      <c r="HE83" s="179">
        <v>44861</v>
      </c>
      <c r="HF83" s="189" t="s">
        <v>3210</v>
      </c>
      <c r="HG83" s="189">
        <v>0</v>
      </c>
      <c r="HH83" s="189" t="s">
        <v>2962</v>
      </c>
      <c r="HI83" s="189" t="s">
        <v>30</v>
      </c>
      <c r="HJ83" s="189">
        <v>2</v>
      </c>
      <c r="HK83" s="189" t="s">
        <v>14</v>
      </c>
      <c r="HL83" s="189" t="s">
        <v>14</v>
      </c>
      <c r="HM83" s="190">
        <v>44861</v>
      </c>
      <c r="HN83" s="188" t="s">
        <v>3216</v>
      </c>
      <c r="HO83" s="182">
        <v>0</v>
      </c>
      <c r="HP83" s="182" t="s">
        <v>2962</v>
      </c>
      <c r="HQ83" s="182" t="s">
        <v>30</v>
      </c>
      <c r="HR83" s="182">
        <v>2</v>
      </c>
      <c r="HS83" s="182" t="s">
        <v>14</v>
      </c>
      <c r="HT83" s="182" t="s">
        <v>14</v>
      </c>
      <c r="HU83" s="179">
        <v>44861</v>
      </c>
      <c r="HV83" s="189" t="s">
        <v>3213</v>
      </c>
      <c r="HW83" s="189">
        <v>0</v>
      </c>
      <c r="HX83" s="189" t="s">
        <v>2962</v>
      </c>
      <c r="HY83" s="189" t="s">
        <v>30</v>
      </c>
      <c r="HZ83" s="189">
        <v>2</v>
      </c>
      <c r="IA83" s="189" t="s">
        <v>14</v>
      </c>
      <c r="IB83" s="189" t="s">
        <v>14</v>
      </c>
      <c r="IC83" s="190">
        <v>44861</v>
      </c>
      <c r="ID83" s="188" t="s">
        <v>3215</v>
      </c>
      <c r="IE83" s="182">
        <v>0</v>
      </c>
      <c r="IF83" s="182" t="s">
        <v>2962</v>
      </c>
      <c r="IG83" s="182" t="s">
        <v>30</v>
      </c>
      <c r="IH83" s="182">
        <v>2</v>
      </c>
      <c r="II83" s="182" t="s">
        <v>14</v>
      </c>
      <c r="IJ83" s="182" t="s">
        <v>14</v>
      </c>
      <c r="IK83" s="179">
        <v>44861</v>
      </c>
      <c r="IL83" s="189" t="s">
        <v>3214</v>
      </c>
      <c r="IM83" s="189">
        <v>2</v>
      </c>
      <c r="IN83" s="189" t="s">
        <v>2962</v>
      </c>
      <c r="IO83" s="189" t="s">
        <v>30</v>
      </c>
      <c r="IP83" s="189">
        <v>2</v>
      </c>
      <c r="IQ83" s="189" t="s">
        <v>14</v>
      </c>
      <c r="IR83" s="189" t="s">
        <v>14</v>
      </c>
      <c r="IS83" s="190">
        <v>44861</v>
      </c>
    </row>
    <row r="84" spans="1:253" s="284" customFormat="1" ht="12.95" customHeight="1" x14ac:dyDescent="0.2">
      <c r="A84" s="284" t="s">
        <v>189</v>
      </c>
      <c r="B84" s="284" t="s">
        <v>8946</v>
      </c>
      <c r="C84" s="284" t="s">
        <v>190</v>
      </c>
      <c r="D84" s="284" t="s">
        <v>191</v>
      </c>
      <c r="E84" s="284" t="s">
        <v>8558</v>
      </c>
      <c r="F84" s="284" t="s">
        <v>7084</v>
      </c>
      <c r="G84" s="177">
        <v>26000000</v>
      </c>
      <c r="H84" s="178" t="s">
        <v>7081</v>
      </c>
      <c r="I84" s="178" t="s">
        <v>74</v>
      </c>
      <c r="J84" s="178">
        <v>1</v>
      </c>
      <c r="K84" s="178" t="s">
        <v>7083</v>
      </c>
      <c r="L84" s="178" t="s">
        <v>7082</v>
      </c>
      <c r="M84" s="179">
        <v>44953</v>
      </c>
      <c r="N84" s="188" t="s">
        <v>2652</v>
      </c>
      <c r="O84" s="180">
        <v>1267000</v>
      </c>
      <c r="P84" s="180" t="s">
        <v>2649</v>
      </c>
      <c r="Q84" s="180" t="s">
        <v>19</v>
      </c>
      <c r="R84" s="180">
        <v>3</v>
      </c>
      <c r="S84" s="180" t="s">
        <v>2651</v>
      </c>
      <c r="T84" s="180" t="s">
        <v>2650</v>
      </c>
      <c r="U84" s="181">
        <v>44804</v>
      </c>
      <c r="V84" s="188" t="s">
        <v>7086</v>
      </c>
      <c r="W84" s="178">
        <v>26000000</v>
      </c>
      <c r="X84" s="178" t="s">
        <v>7081</v>
      </c>
      <c r="Y84" s="178" t="s">
        <v>74</v>
      </c>
      <c r="Z84" s="178">
        <v>1</v>
      </c>
      <c r="AA84" s="178" t="s">
        <v>7085</v>
      </c>
      <c r="AB84" s="178" t="s">
        <v>7082</v>
      </c>
      <c r="AC84" s="179">
        <v>44953</v>
      </c>
      <c r="AD84" s="188" t="s">
        <v>7088</v>
      </c>
      <c r="AE84" s="186">
        <v>9900000</v>
      </c>
      <c r="AF84" s="186" t="s">
        <v>7081</v>
      </c>
      <c r="AG84" s="186" t="s">
        <v>74</v>
      </c>
      <c r="AH84" s="186">
        <v>1</v>
      </c>
      <c r="AI84" s="186" t="s">
        <v>7087</v>
      </c>
      <c r="AJ84" s="186" t="s">
        <v>7082</v>
      </c>
      <c r="AK84" s="187">
        <v>44953</v>
      </c>
      <c r="AL84" s="188" t="s">
        <v>7091</v>
      </c>
      <c r="AM84" s="178">
        <v>716000</v>
      </c>
      <c r="AN84" s="178" t="s">
        <v>7045</v>
      </c>
      <c r="AO84" s="178" t="s">
        <v>74</v>
      </c>
      <c r="AP84" s="178">
        <v>1</v>
      </c>
      <c r="AQ84" s="178" t="s">
        <v>7090</v>
      </c>
      <c r="AR84" s="178" t="s">
        <v>7089</v>
      </c>
      <c r="AS84" s="179">
        <v>44953</v>
      </c>
      <c r="AT84" s="189" t="s">
        <v>4457</v>
      </c>
      <c r="AU84" s="186">
        <v>5</v>
      </c>
      <c r="AV84" s="186" t="s">
        <v>4454</v>
      </c>
      <c r="AW84" s="186" t="s">
        <v>30</v>
      </c>
      <c r="AX84" s="186">
        <v>2</v>
      </c>
      <c r="AY84" s="186" t="s">
        <v>4456</v>
      </c>
      <c r="AZ84" s="186" t="s">
        <v>4455</v>
      </c>
      <c r="BA84" s="187">
        <v>44869</v>
      </c>
      <c r="BB84" s="188" t="s">
        <v>195</v>
      </c>
      <c r="BC84" s="178" t="s">
        <v>14</v>
      </c>
      <c r="BD84" s="178">
        <v>0</v>
      </c>
      <c r="BE84" s="178" t="s">
        <v>14</v>
      </c>
      <c r="BF84" s="178" t="s">
        <v>14</v>
      </c>
      <c r="BG84" s="178" t="s">
        <v>178</v>
      </c>
      <c r="BH84" s="178">
        <v>0</v>
      </c>
      <c r="BI84" s="179">
        <v>43508</v>
      </c>
      <c r="BJ84" s="189" t="s">
        <v>7093</v>
      </c>
      <c r="BK84" s="189">
        <v>357</v>
      </c>
      <c r="BL84" s="189" t="s">
        <v>7053</v>
      </c>
      <c r="BM84" s="189" t="s">
        <v>74</v>
      </c>
      <c r="BN84" s="189">
        <v>1</v>
      </c>
      <c r="BO84" s="189" t="s">
        <v>7092</v>
      </c>
      <c r="BP84" s="186" t="s">
        <v>1518</v>
      </c>
      <c r="BQ84" s="190">
        <v>44953</v>
      </c>
      <c r="BR84" s="188" t="s">
        <v>192</v>
      </c>
      <c r="BS84" s="182" t="s">
        <v>14</v>
      </c>
      <c r="BT84" s="182">
        <v>0</v>
      </c>
      <c r="BU84" s="182" t="s">
        <v>14</v>
      </c>
      <c r="BV84" s="182" t="s">
        <v>14</v>
      </c>
      <c r="BW84" s="182" t="s">
        <v>178</v>
      </c>
      <c r="BX84" s="182">
        <v>0</v>
      </c>
      <c r="BY84" s="179">
        <v>43508</v>
      </c>
      <c r="BZ84" s="189" t="s">
        <v>193</v>
      </c>
      <c r="CA84" s="189" t="s">
        <v>14</v>
      </c>
      <c r="CB84" s="189">
        <v>0</v>
      </c>
      <c r="CC84" s="189" t="s">
        <v>14</v>
      </c>
      <c r="CD84" s="189" t="s">
        <v>14</v>
      </c>
      <c r="CE84" s="189" t="s">
        <v>178</v>
      </c>
      <c r="CF84" s="189">
        <v>0</v>
      </c>
      <c r="CG84" s="190">
        <v>43508</v>
      </c>
      <c r="CH84" s="188" t="s">
        <v>9648</v>
      </c>
      <c r="CI84" s="189" t="e">
        <v>#N/A</v>
      </c>
      <c r="CJ84" s="189" t="e">
        <v>#N/A</v>
      </c>
      <c r="CK84" s="189" t="e">
        <v>#N/A</v>
      </c>
      <c r="CL84" s="189" t="e">
        <v>#N/A</v>
      </c>
      <c r="CM84" s="189" t="e">
        <v>#N/A</v>
      </c>
      <c r="CN84" s="189" t="e">
        <v>#N/A</v>
      </c>
      <c r="CO84" s="191" t="e">
        <v>#N/A</v>
      </c>
      <c r="CP84" s="189" t="s">
        <v>194</v>
      </c>
      <c r="CQ84" s="182" t="s">
        <v>14</v>
      </c>
      <c r="CR84" s="182">
        <v>0</v>
      </c>
      <c r="CS84" s="182" t="s">
        <v>14</v>
      </c>
      <c r="CT84" s="182" t="s">
        <v>14</v>
      </c>
      <c r="CU84" s="182" t="s">
        <v>178</v>
      </c>
      <c r="CV84" s="182">
        <v>0</v>
      </c>
      <c r="CW84" s="179">
        <v>43508</v>
      </c>
      <c r="CX84" s="189" t="s">
        <v>7096</v>
      </c>
      <c r="CY84" s="186">
        <v>3470000</v>
      </c>
      <c r="CZ84" s="186" t="s">
        <v>7081</v>
      </c>
      <c r="DA84" s="186" t="s">
        <v>74</v>
      </c>
      <c r="DB84" s="186">
        <v>1</v>
      </c>
      <c r="DC84" s="186" t="s">
        <v>7101</v>
      </c>
      <c r="DD84" s="186" t="s">
        <v>7082</v>
      </c>
      <c r="DE84" s="192">
        <v>44953</v>
      </c>
      <c r="DF84" s="188" t="s">
        <v>7098</v>
      </c>
      <c r="DG84" s="178">
        <v>21680000</v>
      </c>
      <c r="DH84" s="182" t="s">
        <v>7081</v>
      </c>
      <c r="DI84" s="182" t="s">
        <v>74</v>
      </c>
      <c r="DJ84" s="182">
        <v>1</v>
      </c>
      <c r="DK84" s="182" t="s">
        <v>7097</v>
      </c>
      <c r="DL84" s="182" t="s">
        <v>7082</v>
      </c>
      <c r="DM84" s="179">
        <v>44953</v>
      </c>
      <c r="DN84" s="189" t="s">
        <v>7100</v>
      </c>
      <c r="DO84" s="186">
        <v>850000</v>
      </c>
      <c r="DP84" s="189" t="s">
        <v>7081</v>
      </c>
      <c r="DQ84" s="189" t="s">
        <v>74</v>
      </c>
      <c r="DR84" s="189">
        <v>1</v>
      </c>
      <c r="DS84" s="189" t="s">
        <v>7099</v>
      </c>
      <c r="DT84" s="189" t="s">
        <v>7082</v>
      </c>
      <c r="DU84" s="190">
        <v>44953</v>
      </c>
      <c r="DV84" s="188" t="s">
        <v>7102</v>
      </c>
      <c r="DW84" s="178">
        <v>2030000</v>
      </c>
      <c r="DX84" s="182" t="s">
        <v>7081</v>
      </c>
      <c r="DY84" s="182" t="s">
        <v>74</v>
      </c>
      <c r="DZ84" s="182">
        <v>1</v>
      </c>
      <c r="EA84" s="182" t="s">
        <v>7101</v>
      </c>
      <c r="EB84" s="182" t="s">
        <v>7082</v>
      </c>
      <c r="EC84" s="179">
        <v>44953</v>
      </c>
      <c r="ED84" s="189" t="s">
        <v>7104</v>
      </c>
      <c r="EE84" s="186">
        <v>1440000</v>
      </c>
      <c r="EF84" s="189" t="s">
        <v>7081</v>
      </c>
      <c r="EG84" s="189" t="s">
        <v>74</v>
      </c>
      <c r="EH84" s="189">
        <v>1</v>
      </c>
      <c r="EI84" s="189" t="s">
        <v>7103</v>
      </c>
      <c r="EJ84" s="189" t="s">
        <v>7082</v>
      </c>
      <c r="EK84" s="190">
        <v>44953</v>
      </c>
      <c r="EL84" s="188" t="s">
        <v>7106</v>
      </c>
      <c r="EM84" s="178">
        <v>0</v>
      </c>
      <c r="EN84" s="182" t="s">
        <v>7081</v>
      </c>
      <c r="EO84" s="182" t="s">
        <v>74</v>
      </c>
      <c r="EP84" s="182">
        <v>1</v>
      </c>
      <c r="EQ84" s="182" t="s">
        <v>7105</v>
      </c>
      <c r="ER84" s="182" t="s">
        <v>7082</v>
      </c>
      <c r="ES84" s="179">
        <v>44953</v>
      </c>
      <c r="ET84" s="189" t="s">
        <v>7095</v>
      </c>
      <c r="EU84" s="189">
        <v>357</v>
      </c>
      <c r="EV84" s="189" t="s">
        <v>7053</v>
      </c>
      <c r="EW84" s="189" t="s">
        <v>74</v>
      </c>
      <c r="EX84" s="189">
        <v>1</v>
      </c>
      <c r="EY84" s="189" t="s">
        <v>7094</v>
      </c>
      <c r="EZ84" s="189" t="s">
        <v>1518</v>
      </c>
      <c r="FA84" s="190">
        <v>44953</v>
      </c>
      <c r="FB84" s="188" t="s">
        <v>7108</v>
      </c>
      <c r="FC84" s="182">
        <v>4</v>
      </c>
      <c r="FD84" s="182" t="s">
        <v>7045</v>
      </c>
      <c r="FE84" s="182" t="s">
        <v>74</v>
      </c>
      <c r="FF84" s="182">
        <v>1</v>
      </c>
      <c r="FG84" s="182" t="s">
        <v>7107</v>
      </c>
      <c r="FH84" s="182" t="s">
        <v>7082</v>
      </c>
      <c r="FI84" s="179">
        <v>44953</v>
      </c>
      <c r="FJ84" s="188" t="s">
        <v>196</v>
      </c>
      <c r="FK84" s="189" t="s">
        <v>14</v>
      </c>
      <c r="FL84" s="189">
        <v>0</v>
      </c>
      <c r="FM84" s="189" t="s">
        <v>14</v>
      </c>
      <c r="FN84" s="189" t="s">
        <v>14</v>
      </c>
      <c r="FO84" s="189" t="s">
        <v>178</v>
      </c>
      <c r="FP84" s="186">
        <v>0</v>
      </c>
      <c r="FQ84" s="187">
        <v>43508</v>
      </c>
      <c r="FR84" s="188" t="s">
        <v>197</v>
      </c>
      <c r="FS84" s="182" t="s">
        <v>14</v>
      </c>
      <c r="FT84" s="182">
        <v>0</v>
      </c>
      <c r="FU84" s="182" t="s">
        <v>14</v>
      </c>
      <c r="FV84" s="182" t="s">
        <v>14</v>
      </c>
      <c r="FW84" s="182" t="s">
        <v>178</v>
      </c>
      <c r="FX84" s="182">
        <v>0</v>
      </c>
      <c r="FY84" s="179">
        <v>43508</v>
      </c>
      <c r="FZ84" s="189" t="s">
        <v>3637</v>
      </c>
      <c r="GA84" s="189">
        <v>1</v>
      </c>
      <c r="GB84" s="189" t="s">
        <v>2962</v>
      </c>
      <c r="GC84" s="189" t="s">
        <v>30</v>
      </c>
      <c r="GD84" s="189">
        <v>2</v>
      </c>
      <c r="GE84" s="189" t="s">
        <v>14</v>
      </c>
      <c r="GF84" s="189" t="s">
        <v>14</v>
      </c>
      <c r="GG84" s="190">
        <v>44863</v>
      </c>
      <c r="GH84" s="188" t="s">
        <v>3643</v>
      </c>
      <c r="GI84" s="182">
        <v>3</v>
      </c>
      <c r="GJ84" s="182" t="s">
        <v>2962</v>
      </c>
      <c r="GK84" s="182" t="s">
        <v>30</v>
      </c>
      <c r="GL84" s="182">
        <v>2</v>
      </c>
      <c r="GM84" s="182" t="s">
        <v>14</v>
      </c>
      <c r="GN84" s="182" t="s">
        <v>14</v>
      </c>
      <c r="GO84" s="179">
        <v>44863</v>
      </c>
      <c r="GP84" s="189" t="s">
        <v>3638</v>
      </c>
      <c r="GQ84" s="189">
        <v>1</v>
      </c>
      <c r="GR84" s="189" t="s">
        <v>2962</v>
      </c>
      <c r="GS84" s="189" t="s">
        <v>30</v>
      </c>
      <c r="GT84" s="189">
        <v>2</v>
      </c>
      <c r="GU84" s="189" t="s">
        <v>14</v>
      </c>
      <c r="GV84" s="189" t="s">
        <v>14</v>
      </c>
      <c r="GW84" s="190">
        <v>44863</v>
      </c>
      <c r="GX84" s="188" t="s">
        <v>3644</v>
      </c>
      <c r="GY84" s="182">
        <v>2</v>
      </c>
      <c r="GZ84" s="182" t="s">
        <v>2962</v>
      </c>
      <c r="HA84" s="182" t="s">
        <v>30</v>
      </c>
      <c r="HB84" s="182">
        <v>2</v>
      </c>
      <c r="HC84" s="182" t="s">
        <v>14</v>
      </c>
      <c r="HD84" s="182" t="s">
        <v>14</v>
      </c>
      <c r="HE84" s="179">
        <v>44863</v>
      </c>
      <c r="HF84" s="189" t="s">
        <v>3636</v>
      </c>
      <c r="HG84" s="189">
        <v>2</v>
      </c>
      <c r="HH84" s="189" t="s">
        <v>2962</v>
      </c>
      <c r="HI84" s="189" t="s">
        <v>30</v>
      </c>
      <c r="HJ84" s="189">
        <v>2</v>
      </c>
      <c r="HK84" s="189" t="s">
        <v>14</v>
      </c>
      <c r="HL84" s="189" t="s">
        <v>14</v>
      </c>
      <c r="HM84" s="190">
        <v>44863</v>
      </c>
      <c r="HN84" s="188" t="s">
        <v>3642</v>
      </c>
      <c r="HO84" s="182">
        <v>2</v>
      </c>
      <c r="HP84" s="182" t="s">
        <v>2962</v>
      </c>
      <c r="HQ84" s="182" t="s">
        <v>30</v>
      </c>
      <c r="HR84" s="182">
        <v>2</v>
      </c>
      <c r="HS84" s="182" t="s">
        <v>14</v>
      </c>
      <c r="HT84" s="182" t="s">
        <v>14</v>
      </c>
      <c r="HU84" s="179">
        <v>44863</v>
      </c>
      <c r="HV84" s="189" t="s">
        <v>3639</v>
      </c>
      <c r="HW84" s="189">
        <v>3</v>
      </c>
      <c r="HX84" s="189" t="s">
        <v>2962</v>
      </c>
      <c r="HY84" s="189" t="s">
        <v>30</v>
      </c>
      <c r="HZ84" s="189">
        <v>2</v>
      </c>
      <c r="IA84" s="189" t="s">
        <v>14</v>
      </c>
      <c r="IB84" s="189" t="s">
        <v>14</v>
      </c>
      <c r="IC84" s="190">
        <v>44863</v>
      </c>
      <c r="ID84" s="188" t="s">
        <v>3641</v>
      </c>
      <c r="IE84" s="182">
        <v>2</v>
      </c>
      <c r="IF84" s="182" t="s">
        <v>2962</v>
      </c>
      <c r="IG84" s="182" t="s">
        <v>30</v>
      </c>
      <c r="IH84" s="182">
        <v>2</v>
      </c>
      <c r="II84" s="182" t="s">
        <v>14</v>
      </c>
      <c r="IJ84" s="182" t="s">
        <v>14</v>
      </c>
      <c r="IK84" s="179">
        <v>44863</v>
      </c>
      <c r="IL84" s="189" t="s">
        <v>3640</v>
      </c>
      <c r="IM84" s="189">
        <v>3</v>
      </c>
      <c r="IN84" s="189" t="s">
        <v>2962</v>
      </c>
      <c r="IO84" s="189" t="s">
        <v>30</v>
      </c>
      <c r="IP84" s="189">
        <v>2</v>
      </c>
      <c r="IQ84" s="189" t="s">
        <v>14</v>
      </c>
      <c r="IR84" s="189" t="s">
        <v>14</v>
      </c>
      <c r="IS84" s="190">
        <v>44863</v>
      </c>
    </row>
    <row r="85" spans="1:253" s="284" customFormat="1" ht="12.95" customHeight="1" x14ac:dyDescent="0.2">
      <c r="A85" s="284" t="s">
        <v>198</v>
      </c>
      <c r="B85" s="284" t="s">
        <v>8959</v>
      </c>
      <c r="C85" s="284" t="s">
        <v>199</v>
      </c>
      <c r="D85" s="284" t="s">
        <v>191</v>
      </c>
      <c r="E85" s="284" t="s">
        <v>8558</v>
      </c>
      <c r="F85" s="284" t="s">
        <v>2567</v>
      </c>
      <c r="G85" s="177">
        <v>24500000</v>
      </c>
      <c r="H85" s="178" t="s">
        <v>2517</v>
      </c>
      <c r="I85" s="178" t="s">
        <v>74</v>
      </c>
      <c r="J85" s="178">
        <v>1</v>
      </c>
      <c r="K85" s="178" t="s">
        <v>2566</v>
      </c>
      <c r="L85" s="178" t="s">
        <v>2518</v>
      </c>
      <c r="M85" s="179">
        <v>44803</v>
      </c>
      <c r="N85" s="188" t="s">
        <v>205</v>
      </c>
      <c r="O85" s="180">
        <v>156906</v>
      </c>
      <c r="P85" s="180" t="s">
        <v>202</v>
      </c>
      <c r="Q85" s="180" t="s">
        <v>74</v>
      </c>
      <c r="R85" s="180">
        <v>1</v>
      </c>
      <c r="S85" s="180" t="s">
        <v>204</v>
      </c>
      <c r="T85" s="180" t="s">
        <v>203</v>
      </c>
      <c r="U85" s="181">
        <v>43508</v>
      </c>
      <c r="V85" s="188" t="s">
        <v>2563</v>
      </c>
      <c r="W85" s="178">
        <v>655000</v>
      </c>
      <c r="X85" s="178" t="s">
        <v>2517</v>
      </c>
      <c r="Y85" s="178" t="s">
        <v>74</v>
      </c>
      <c r="Z85" s="178">
        <v>1</v>
      </c>
      <c r="AA85" s="178" t="s">
        <v>2099</v>
      </c>
      <c r="AB85" s="178" t="s">
        <v>2518</v>
      </c>
      <c r="AC85" s="179">
        <v>44803</v>
      </c>
      <c r="AD85" s="188" t="s">
        <v>2564</v>
      </c>
      <c r="AE85" s="186">
        <v>655000</v>
      </c>
      <c r="AF85" s="186" t="s">
        <v>2517</v>
      </c>
      <c r="AG85" s="186" t="s">
        <v>74</v>
      </c>
      <c r="AH85" s="186">
        <v>1</v>
      </c>
      <c r="AI85" s="186" t="s">
        <v>2092</v>
      </c>
      <c r="AJ85" s="186" t="s">
        <v>2518</v>
      </c>
      <c r="AK85" s="187">
        <v>44803</v>
      </c>
      <c r="AL85" s="188" t="s">
        <v>5173</v>
      </c>
      <c r="AM85" s="178">
        <v>319000</v>
      </c>
      <c r="AN85" s="178" t="s">
        <v>5170</v>
      </c>
      <c r="AO85" s="178" t="s">
        <v>74</v>
      </c>
      <c r="AP85" s="178">
        <v>1</v>
      </c>
      <c r="AQ85" s="178" t="s">
        <v>5172</v>
      </c>
      <c r="AR85" s="178" t="s">
        <v>5171</v>
      </c>
      <c r="AS85" s="179">
        <v>44897</v>
      </c>
      <c r="AT85" s="189" t="s">
        <v>1093</v>
      </c>
      <c r="AU85" s="186">
        <v>141012</v>
      </c>
      <c r="AV85" s="186" t="s">
        <v>1090</v>
      </c>
      <c r="AW85" s="186" t="s">
        <v>30</v>
      </c>
      <c r="AX85" s="186">
        <v>2</v>
      </c>
      <c r="AY85" s="186" t="s">
        <v>1092</v>
      </c>
      <c r="AZ85" s="186" t="s">
        <v>1091</v>
      </c>
      <c r="BA85" s="187">
        <v>43951</v>
      </c>
      <c r="BB85" s="188" t="s">
        <v>201</v>
      </c>
      <c r="BC85" s="178" t="s">
        <v>14</v>
      </c>
      <c r="BD85" s="178">
        <v>0</v>
      </c>
      <c r="BE85" s="178" t="s">
        <v>14</v>
      </c>
      <c r="BF85" s="178" t="s">
        <v>14</v>
      </c>
      <c r="BG85" s="178" t="s">
        <v>178</v>
      </c>
      <c r="BH85" s="178">
        <v>0</v>
      </c>
      <c r="BI85" s="179">
        <v>43508</v>
      </c>
      <c r="BJ85" s="189" t="s">
        <v>5175</v>
      </c>
      <c r="BK85" s="189">
        <v>119</v>
      </c>
      <c r="BL85" s="189" t="s">
        <v>5158</v>
      </c>
      <c r="BM85" s="189" t="s">
        <v>74</v>
      </c>
      <c r="BN85" s="189">
        <v>1</v>
      </c>
      <c r="BO85" s="189" t="s">
        <v>5174</v>
      </c>
      <c r="BP85" s="186" t="s">
        <v>1518</v>
      </c>
      <c r="BQ85" s="190">
        <v>44897</v>
      </c>
      <c r="BR85" s="188" t="s">
        <v>648</v>
      </c>
      <c r="BS85" s="182" t="s">
        <v>14</v>
      </c>
      <c r="BT85" s="182">
        <v>0</v>
      </c>
      <c r="BU85" s="182" t="s">
        <v>30</v>
      </c>
      <c r="BV85" s="182">
        <v>2</v>
      </c>
      <c r="BW85" s="182" t="s">
        <v>647</v>
      </c>
      <c r="BX85" s="182" t="s">
        <v>465</v>
      </c>
      <c r="BY85" s="179">
        <v>43552</v>
      </c>
      <c r="BZ85" s="189" t="s">
        <v>649</v>
      </c>
      <c r="CA85" s="189" t="s">
        <v>14</v>
      </c>
      <c r="CB85" s="189">
        <v>0</v>
      </c>
      <c r="CC85" s="189" t="s">
        <v>30</v>
      </c>
      <c r="CD85" s="189">
        <v>2</v>
      </c>
      <c r="CE85" s="189" t="s">
        <v>647</v>
      </c>
      <c r="CF85" s="189" t="s">
        <v>465</v>
      </c>
      <c r="CG85" s="190">
        <v>43552</v>
      </c>
      <c r="CH85" s="188" t="s">
        <v>9649</v>
      </c>
      <c r="CI85" s="189" t="e">
        <v>#N/A</v>
      </c>
      <c r="CJ85" s="189" t="e">
        <v>#N/A</v>
      </c>
      <c r="CK85" s="189" t="e">
        <v>#N/A</v>
      </c>
      <c r="CL85" s="189" t="e">
        <v>#N/A</v>
      </c>
      <c r="CM85" s="189" t="e">
        <v>#N/A</v>
      </c>
      <c r="CN85" s="189" t="e">
        <v>#N/A</v>
      </c>
      <c r="CO85" s="191" t="e">
        <v>#N/A</v>
      </c>
      <c r="CP85" s="189" t="s">
        <v>200</v>
      </c>
      <c r="CQ85" s="182" t="s">
        <v>14</v>
      </c>
      <c r="CR85" s="182">
        <v>0</v>
      </c>
      <c r="CS85" s="182" t="s">
        <v>14</v>
      </c>
      <c r="CT85" s="182" t="s">
        <v>14</v>
      </c>
      <c r="CU85" s="182" t="s">
        <v>178</v>
      </c>
      <c r="CV85" s="182">
        <v>0</v>
      </c>
      <c r="CW85" s="179">
        <v>43508</v>
      </c>
      <c r="CX85" s="189" t="s">
        <v>2565</v>
      </c>
      <c r="CY85" s="186">
        <v>606000</v>
      </c>
      <c r="CZ85" s="186" t="s">
        <v>2517</v>
      </c>
      <c r="DA85" s="186" t="s">
        <v>74</v>
      </c>
      <c r="DB85" s="186">
        <v>1</v>
      </c>
      <c r="DC85" s="186" t="s">
        <v>2069</v>
      </c>
      <c r="DD85" s="186" t="s">
        <v>2518</v>
      </c>
      <c r="DE85" s="192">
        <v>44803</v>
      </c>
      <c r="DF85" s="188" t="s">
        <v>2558</v>
      </c>
      <c r="DG85" s="178">
        <v>0</v>
      </c>
      <c r="DH85" s="182" t="s">
        <v>2517</v>
      </c>
      <c r="DI85" s="182" t="s">
        <v>74</v>
      </c>
      <c r="DJ85" s="182">
        <v>1</v>
      </c>
      <c r="DK85" s="182" t="s">
        <v>2557</v>
      </c>
      <c r="DL85" s="182" t="s">
        <v>2518</v>
      </c>
      <c r="DM85" s="179">
        <v>44803</v>
      </c>
      <c r="DN85" s="189" t="s">
        <v>2559</v>
      </c>
      <c r="DO85" s="186">
        <v>48000</v>
      </c>
      <c r="DP85" s="189" t="s">
        <v>2517</v>
      </c>
      <c r="DQ85" s="189" t="s">
        <v>74</v>
      </c>
      <c r="DR85" s="189">
        <v>1</v>
      </c>
      <c r="DS85" s="189" t="s">
        <v>2069</v>
      </c>
      <c r="DT85" s="189" t="s">
        <v>2518</v>
      </c>
      <c r="DU85" s="190">
        <v>44803</v>
      </c>
      <c r="DV85" s="188" t="s">
        <v>2560</v>
      </c>
      <c r="DW85" s="178">
        <v>589000</v>
      </c>
      <c r="DX85" s="182" t="s">
        <v>2517</v>
      </c>
      <c r="DY85" s="182" t="s">
        <v>74</v>
      </c>
      <c r="DZ85" s="182">
        <v>1</v>
      </c>
      <c r="EA85" s="182" t="s">
        <v>2069</v>
      </c>
      <c r="EB85" s="182" t="s">
        <v>2518</v>
      </c>
      <c r="EC85" s="179">
        <v>44803</v>
      </c>
      <c r="ED85" s="189" t="s">
        <v>2561</v>
      </c>
      <c r="EE85" s="186">
        <v>14000</v>
      </c>
      <c r="EF85" s="189" t="s">
        <v>2517</v>
      </c>
      <c r="EG85" s="189" t="s">
        <v>74</v>
      </c>
      <c r="EH85" s="189">
        <v>1</v>
      </c>
      <c r="EI85" s="189" t="s">
        <v>2069</v>
      </c>
      <c r="EJ85" s="189" t="s">
        <v>2518</v>
      </c>
      <c r="EK85" s="190">
        <v>44803</v>
      </c>
      <c r="EL85" s="188" t="s">
        <v>2562</v>
      </c>
      <c r="EM85" s="178">
        <v>3000</v>
      </c>
      <c r="EN85" s="182" t="s">
        <v>2517</v>
      </c>
      <c r="EO85" s="182" t="s">
        <v>74</v>
      </c>
      <c r="EP85" s="182">
        <v>1</v>
      </c>
      <c r="EQ85" s="182" t="s">
        <v>2069</v>
      </c>
      <c r="ER85" s="182" t="s">
        <v>2518</v>
      </c>
      <c r="ES85" s="179">
        <v>44803</v>
      </c>
      <c r="ET85" s="189" t="s">
        <v>5176</v>
      </c>
      <c r="EU85" s="189">
        <v>462</v>
      </c>
      <c r="EV85" s="189" t="s">
        <v>5158</v>
      </c>
      <c r="EW85" s="189" t="s">
        <v>74</v>
      </c>
      <c r="EX85" s="189">
        <v>1</v>
      </c>
      <c r="EY85" s="189" t="s">
        <v>5174</v>
      </c>
      <c r="EZ85" s="189" t="s">
        <v>1518</v>
      </c>
      <c r="FA85" s="190">
        <v>44897</v>
      </c>
      <c r="FB85" s="188" t="s">
        <v>2520</v>
      </c>
      <c r="FC85" s="182">
        <v>3</v>
      </c>
      <c r="FD85" s="182" t="s">
        <v>2517</v>
      </c>
      <c r="FE85" s="182" t="s">
        <v>74</v>
      </c>
      <c r="FF85" s="182">
        <v>1</v>
      </c>
      <c r="FG85" s="182" t="s">
        <v>2519</v>
      </c>
      <c r="FH85" s="182" t="s">
        <v>2518</v>
      </c>
      <c r="FI85" s="179">
        <v>44803</v>
      </c>
      <c r="FJ85" s="188" t="s">
        <v>206</v>
      </c>
      <c r="FK85" s="189" t="s">
        <v>14</v>
      </c>
      <c r="FL85" s="189">
        <v>0</v>
      </c>
      <c r="FM85" s="189" t="s">
        <v>14</v>
      </c>
      <c r="FN85" s="189" t="s">
        <v>14</v>
      </c>
      <c r="FO85" s="189" t="s">
        <v>178</v>
      </c>
      <c r="FP85" s="186">
        <v>0</v>
      </c>
      <c r="FQ85" s="187">
        <v>43508</v>
      </c>
      <c r="FR85" s="188" t="s">
        <v>207</v>
      </c>
      <c r="FS85" s="182" t="s">
        <v>14</v>
      </c>
      <c r="FT85" s="182">
        <v>0</v>
      </c>
      <c r="FU85" s="182" t="s">
        <v>14</v>
      </c>
      <c r="FV85" s="182" t="s">
        <v>14</v>
      </c>
      <c r="FW85" s="182" t="s">
        <v>178</v>
      </c>
      <c r="FX85" s="182">
        <v>0</v>
      </c>
      <c r="FY85" s="179">
        <v>43508</v>
      </c>
      <c r="FZ85" s="189" t="s">
        <v>3646</v>
      </c>
      <c r="GA85" s="189">
        <v>1</v>
      </c>
      <c r="GB85" s="189" t="s">
        <v>2962</v>
      </c>
      <c r="GC85" s="189" t="s">
        <v>30</v>
      </c>
      <c r="GD85" s="189">
        <v>2</v>
      </c>
      <c r="GE85" s="189" t="s">
        <v>14</v>
      </c>
      <c r="GF85" s="189" t="s">
        <v>14</v>
      </c>
      <c r="GG85" s="190">
        <v>44863</v>
      </c>
      <c r="GH85" s="188" t="s">
        <v>3652</v>
      </c>
      <c r="GI85" s="182">
        <v>3</v>
      </c>
      <c r="GJ85" s="182" t="s">
        <v>2962</v>
      </c>
      <c r="GK85" s="182" t="s">
        <v>30</v>
      </c>
      <c r="GL85" s="182">
        <v>2</v>
      </c>
      <c r="GM85" s="182" t="s">
        <v>14</v>
      </c>
      <c r="GN85" s="182" t="s">
        <v>14</v>
      </c>
      <c r="GO85" s="179">
        <v>44863</v>
      </c>
      <c r="GP85" s="189" t="s">
        <v>3647</v>
      </c>
      <c r="GQ85" s="189">
        <v>1</v>
      </c>
      <c r="GR85" s="189" t="s">
        <v>2962</v>
      </c>
      <c r="GS85" s="189" t="s">
        <v>30</v>
      </c>
      <c r="GT85" s="189">
        <v>2</v>
      </c>
      <c r="GU85" s="189" t="s">
        <v>14</v>
      </c>
      <c r="GV85" s="189" t="s">
        <v>14</v>
      </c>
      <c r="GW85" s="190">
        <v>44863</v>
      </c>
      <c r="GX85" s="188" t="s">
        <v>3653</v>
      </c>
      <c r="GY85" s="182">
        <v>0</v>
      </c>
      <c r="GZ85" s="182" t="s">
        <v>2962</v>
      </c>
      <c r="HA85" s="182" t="s">
        <v>30</v>
      </c>
      <c r="HB85" s="182">
        <v>2</v>
      </c>
      <c r="HC85" s="182" t="s">
        <v>14</v>
      </c>
      <c r="HD85" s="182" t="s">
        <v>14</v>
      </c>
      <c r="HE85" s="179">
        <v>44863</v>
      </c>
      <c r="HF85" s="189" t="s">
        <v>3645</v>
      </c>
      <c r="HG85" s="189">
        <v>0</v>
      </c>
      <c r="HH85" s="189" t="s">
        <v>2962</v>
      </c>
      <c r="HI85" s="189" t="s">
        <v>30</v>
      </c>
      <c r="HJ85" s="189">
        <v>2</v>
      </c>
      <c r="HK85" s="189" t="s">
        <v>14</v>
      </c>
      <c r="HL85" s="189" t="s">
        <v>14</v>
      </c>
      <c r="HM85" s="190">
        <v>44863</v>
      </c>
      <c r="HN85" s="188" t="s">
        <v>3651</v>
      </c>
      <c r="HO85" s="182">
        <v>2</v>
      </c>
      <c r="HP85" s="182" t="s">
        <v>2962</v>
      </c>
      <c r="HQ85" s="182" t="s">
        <v>30</v>
      </c>
      <c r="HR85" s="182">
        <v>2</v>
      </c>
      <c r="HS85" s="182" t="s">
        <v>14</v>
      </c>
      <c r="HT85" s="182" t="s">
        <v>14</v>
      </c>
      <c r="HU85" s="179">
        <v>44863</v>
      </c>
      <c r="HV85" s="189" t="s">
        <v>3648</v>
      </c>
      <c r="HW85" s="189">
        <v>3</v>
      </c>
      <c r="HX85" s="189" t="s">
        <v>2962</v>
      </c>
      <c r="HY85" s="189" t="s">
        <v>30</v>
      </c>
      <c r="HZ85" s="189">
        <v>2</v>
      </c>
      <c r="IA85" s="189" t="s">
        <v>14</v>
      </c>
      <c r="IB85" s="189" t="s">
        <v>14</v>
      </c>
      <c r="IC85" s="190">
        <v>44863</v>
      </c>
      <c r="ID85" s="188" t="s">
        <v>3650</v>
      </c>
      <c r="IE85" s="182">
        <v>2</v>
      </c>
      <c r="IF85" s="182" t="s">
        <v>2962</v>
      </c>
      <c r="IG85" s="182" t="s">
        <v>30</v>
      </c>
      <c r="IH85" s="182">
        <v>2</v>
      </c>
      <c r="II85" s="182" t="s">
        <v>14</v>
      </c>
      <c r="IJ85" s="182" t="s">
        <v>14</v>
      </c>
      <c r="IK85" s="179">
        <v>44863</v>
      </c>
      <c r="IL85" s="189" t="s">
        <v>3649</v>
      </c>
      <c r="IM85" s="189">
        <v>3</v>
      </c>
      <c r="IN85" s="189" t="s">
        <v>2962</v>
      </c>
      <c r="IO85" s="189" t="s">
        <v>30</v>
      </c>
      <c r="IP85" s="189">
        <v>2</v>
      </c>
      <c r="IQ85" s="189" t="s">
        <v>14</v>
      </c>
      <c r="IR85" s="189" t="s">
        <v>14</v>
      </c>
      <c r="IS85" s="190">
        <v>44863</v>
      </c>
    </row>
    <row r="86" spans="1:253" s="284" customFormat="1" ht="12.95" customHeight="1" x14ac:dyDescent="0.2">
      <c r="A86" s="284" t="s">
        <v>208</v>
      </c>
      <c r="B86" s="284" t="s">
        <v>8959</v>
      </c>
      <c r="C86" s="284" t="s">
        <v>209</v>
      </c>
      <c r="D86" s="284" t="s">
        <v>191</v>
      </c>
      <c r="E86" s="284" t="s">
        <v>8558</v>
      </c>
      <c r="F86" s="284" t="s">
        <v>2568</v>
      </c>
      <c r="G86" s="177">
        <v>24500000</v>
      </c>
      <c r="H86" s="178" t="s">
        <v>2517</v>
      </c>
      <c r="I86" s="178" t="s">
        <v>74</v>
      </c>
      <c r="J86" s="178">
        <v>1</v>
      </c>
      <c r="K86" s="178" t="s">
        <v>2566</v>
      </c>
      <c r="L86" s="178" t="s">
        <v>2518</v>
      </c>
      <c r="M86" s="179">
        <v>44803</v>
      </c>
      <c r="N86" s="188" t="s">
        <v>218</v>
      </c>
      <c r="O86" s="180">
        <v>210600</v>
      </c>
      <c r="P86" s="180" t="s">
        <v>215</v>
      </c>
      <c r="Q86" s="180" t="s">
        <v>30</v>
      </c>
      <c r="R86" s="180">
        <v>2</v>
      </c>
      <c r="S86" s="180" t="s">
        <v>217</v>
      </c>
      <c r="T86" s="180" t="s">
        <v>216</v>
      </c>
      <c r="U86" s="181">
        <v>43508</v>
      </c>
      <c r="V86" s="188" t="s">
        <v>2716</v>
      </c>
      <c r="W86" s="178">
        <v>6050000</v>
      </c>
      <c r="X86" s="178" t="s">
        <v>2711</v>
      </c>
      <c r="Y86" s="178" t="s">
        <v>2172</v>
      </c>
      <c r="Z86" s="178">
        <v>2</v>
      </c>
      <c r="AA86" s="178" t="s">
        <v>2099</v>
      </c>
      <c r="AB86" s="178" t="s">
        <v>2712</v>
      </c>
      <c r="AC86" s="179">
        <v>44816</v>
      </c>
      <c r="AD86" s="188" t="s">
        <v>2717</v>
      </c>
      <c r="AE86" s="186">
        <v>2410000</v>
      </c>
      <c r="AF86" s="186" t="s">
        <v>2711</v>
      </c>
      <c r="AG86" s="186" t="s">
        <v>2172</v>
      </c>
      <c r="AH86" s="186">
        <v>2</v>
      </c>
      <c r="AI86" s="186" t="s">
        <v>2092</v>
      </c>
      <c r="AJ86" s="186" t="s">
        <v>2712</v>
      </c>
      <c r="AK86" s="187">
        <v>44816</v>
      </c>
      <c r="AL86" s="188" t="s">
        <v>7120</v>
      </c>
      <c r="AM86" s="178">
        <v>306000</v>
      </c>
      <c r="AN86" s="178" t="s">
        <v>7117</v>
      </c>
      <c r="AO86" s="178" t="s">
        <v>74</v>
      </c>
      <c r="AP86" s="178">
        <v>1</v>
      </c>
      <c r="AQ86" s="178" t="s">
        <v>7119</v>
      </c>
      <c r="AR86" s="178" t="s">
        <v>7118</v>
      </c>
      <c r="AS86" s="179">
        <v>44953</v>
      </c>
      <c r="AT86" s="189" t="s">
        <v>214</v>
      </c>
      <c r="AU86" s="186" t="s">
        <v>14</v>
      </c>
      <c r="AV86" s="186">
        <v>0</v>
      </c>
      <c r="AW86" s="186" t="s">
        <v>30</v>
      </c>
      <c r="AX86" s="186">
        <v>2</v>
      </c>
      <c r="AY86" s="186" t="s">
        <v>178</v>
      </c>
      <c r="AZ86" s="186">
        <v>0</v>
      </c>
      <c r="BA86" s="187">
        <v>43508</v>
      </c>
      <c r="BB86" s="188" t="s">
        <v>213</v>
      </c>
      <c r="BC86" s="178" t="s">
        <v>14</v>
      </c>
      <c r="BD86" s="178">
        <v>0</v>
      </c>
      <c r="BE86" s="178" t="s">
        <v>30</v>
      </c>
      <c r="BF86" s="178">
        <v>2</v>
      </c>
      <c r="BG86" s="178" t="s">
        <v>178</v>
      </c>
      <c r="BH86" s="178">
        <v>0</v>
      </c>
      <c r="BI86" s="179">
        <v>43508</v>
      </c>
      <c r="BJ86" s="189" t="s">
        <v>7123</v>
      </c>
      <c r="BK86" s="189">
        <v>239</v>
      </c>
      <c r="BL86" s="189" t="s">
        <v>7121</v>
      </c>
      <c r="BM86" s="189" t="s">
        <v>74</v>
      </c>
      <c r="BN86" s="189">
        <v>1</v>
      </c>
      <c r="BO86" s="189" t="s">
        <v>7122</v>
      </c>
      <c r="BP86" s="186" t="s">
        <v>1518</v>
      </c>
      <c r="BQ86" s="190">
        <v>44953</v>
      </c>
      <c r="BR86" s="188" t="s">
        <v>210</v>
      </c>
      <c r="BS86" s="182" t="s">
        <v>14</v>
      </c>
      <c r="BT86" s="182">
        <v>0</v>
      </c>
      <c r="BU86" s="182" t="s">
        <v>30</v>
      </c>
      <c r="BV86" s="182">
        <v>2</v>
      </c>
      <c r="BW86" s="182" t="s">
        <v>178</v>
      </c>
      <c r="BX86" s="182">
        <v>0</v>
      </c>
      <c r="BY86" s="179">
        <v>43508</v>
      </c>
      <c r="BZ86" s="189" t="s">
        <v>211</v>
      </c>
      <c r="CA86" s="189" t="s">
        <v>14</v>
      </c>
      <c r="CB86" s="189">
        <v>0</v>
      </c>
      <c r="CC86" s="189" t="s">
        <v>14</v>
      </c>
      <c r="CD86" s="189" t="s">
        <v>14</v>
      </c>
      <c r="CE86" s="189" t="s">
        <v>178</v>
      </c>
      <c r="CF86" s="189">
        <v>0</v>
      </c>
      <c r="CG86" s="190">
        <v>43508</v>
      </c>
      <c r="CH86" s="188" t="s">
        <v>9650</v>
      </c>
      <c r="CI86" s="189" t="e">
        <v>#N/A</v>
      </c>
      <c r="CJ86" s="189" t="e">
        <v>#N/A</v>
      </c>
      <c r="CK86" s="189" t="e">
        <v>#N/A</v>
      </c>
      <c r="CL86" s="189" t="e">
        <v>#N/A</v>
      </c>
      <c r="CM86" s="189" t="e">
        <v>#N/A</v>
      </c>
      <c r="CN86" s="189" t="e">
        <v>#N/A</v>
      </c>
      <c r="CO86" s="191" t="e">
        <v>#N/A</v>
      </c>
      <c r="CP86" s="189" t="s">
        <v>212</v>
      </c>
      <c r="CQ86" s="182" t="s">
        <v>14</v>
      </c>
      <c r="CR86" s="182">
        <v>0</v>
      </c>
      <c r="CS86" s="182" t="s">
        <v>30</v>
      </c>
      <c r="CT86" s="182">
        <v>2</v>
      </c>
      <c r="CU86" s="182" t="s">
        <v>178</v>
      </c>
      <c r="CV86" s="182">
        <v>0</v>
      </c>
      <c r="CW86" s="179">
        <v>43508</v>
      </c>
      <c r="CX86" s="189" t="s">
        <v>2556</v>
      </c>
      <c r="CY86" s="186">
        <v>1960000</v>
      </c>
      <c r="CZ86" s="186" t="s">
        <v>2517</v>
      </c>
      <c r="DA86" s="186" t="s">
        <v>74</v>
      </c>
      <c r="DB86" s="186">
        <v>1</v>
      </c>
      <c r="DC86" s="186" t="s">
        <v>2069</v>
      </c>
      <c r="DD86" s="186" t="s">
        <v>2518</v>
      </c>
      <c r="DE86" s="192">
        <v>44803</v>
      </c>
      <c r="DF86" s="188" t="s">
        <v>2715</v>
      </c>
      <c r="DG86" s="178">
        <v>3640000</v>
      </c>
      <c r="DH86" s="182" t="s">
        <v>2711</v>
      </c>
      <c r="DI86" s="182" t="s">
        <v>2172</v>
      </c>
      <c r="DJ86" s="182">
        <v>2</v>
      </c>
      <c r="DK86" s="182" t="s">
        <v>2069</v>
      </c>
      <c r="DL86" s="182" t="s">
        <v>2712</v>
      </c>
      <c r="DM86" s="179">
        <v>44816</v>
      </c>
      <c r="DN86" s="189" t="s">
        <v>2552</v>
      </c>
      <c r="DO86" s="186">
        <v>450000</v>
      </c>
      <c r="DP86" s="189" t="s">
        <v>2517</v>
      </c>
      <c r="DQ86" s="189" t="s">
        <v>74</v>
      </c>
      <c r="DR86" s="189">
        <v>1</v>
      </c>
      <c r="DS86" s="189" t="s">
        <v>2069</v>
      </c>
      <c r="DT86" s="189" t="s">
        <v>2518</v>
      </c>
      <c r="DU86" s="190">
        <v>44803</v>
      </c>
      <c r="DV86" s="188" t="s">
        <v>2553</v>
      </c>
      <c r="DW86" s="178">
        <v>1599000</v>
      </c>
      <c r="DX86" s="182" t="s">
        <v>2517</v>
      </c>
      <c r="DY86" s="182" t="s">
        <v>74</v>
      </c>
      <c r="DZ86" s="182">
        <v>1</v>
      </c>
      <c r="EA86" s="182" t="s">
        <v>2069</v>
      </c>
      <c r="EB86" s="182" t="s">
        <v>2518</v>
      </c>
      <c r="EC86" s="179">
        <v>44803</v>
      </c>
      <c r="ED86" s="189" t="s">
        <v>2554</v>
      </c>
      <c r="EE86" s="186">
        <v>304000</v>
      </c>
      <c r="EF86" s="189" t="s">
        <v>2517</v>
      </c>
      <c r="EG86" s="189" t="s">
        <v>74</v>
      </c>
      <c r="EH86" s="189">
        <v>1</v>
      </c>
      <c r="EI86" s="189" t="s">
        <v>2069</v>
      </c>
      <c r="EJ86" s="189" t="s">
        <v>2518</v>
      </c>
      <c r="EK86" s="190">
        <v>44803</v>
      </c>
      <c r="EL86" s="188" t="s">
        <v>2555</v>
      </c>
      <c r="EM86" s="178">
        <v>57000</v>
      </c>
      <c r="EN86" s="182" t="s">
        <v>2517</v>
      </c>
      <c r="EO86" s="182" t="s">
        <v>74</v>
      </c>
      <c r="EP86" s="182">
        <v>1</v>
      </c>
      <c r="EQ86" s="182" t="s">
        <v>2069</v>
      </c>
      <c r="ER86" s="182" t="s">
        <v>2518</v>
      </c>
      <c r="ES86" s="179">
        <v>44803</v>
      </c>
      <c r="ET86" s="189" t="s">
        <v>6093</v>
      </c>
      <c r="EU86" s="189">
        <v>213</v>
      </c>
      <c r="EV86" s="189" t="s">
        <v>6091</v>
      </c>
      <c r="EW86" s="189" t="s">
        <v>74</v>
      </c>
      <c r="EX86" s="189">
        <v>1</v>
      </c>
      <c r="EY86" s="189" t="s">
        <v>6092</v>
      </c>
      <c r="EZ86" s="189" t="s">
        <v>1518</v>
      </c>
      <c r="FA86" s="190">
        <v>44924</v>
      </c>
      <c r="FB86" s="188" t="s">
        <v>7125</v>
      </c>
      <c r="FC86" s="182">
        <v>4</v>
      </c>
      <c r="FD86" s="182" t="s">
        <v>7117</v>
      </c>
      <c r="FE86" s="182" t="s">
        <v>74</v>
      </c>
      <c r="FF86" s="182">
        <v>1</v>
      </c>
      <c r="FG86" s="182" t="s">
        <v>7107</v>
      </c>
      <c r="FH86" s="182" t="s">
        <v>7124</v>
      </c>
      <c r="FI86" s="179">
        <v>44953</v>
      </c>
      <c r="FJ86" s="188" t="s">
        <v>219</v>
      </c>
      <c r="FK86" s="189" t="s">
        <v>14</v>
      </c>
      <c r="FL86" s="189">
        <v>0</v>
      </c>
      <c r="FM86" s="189" t="s">
        <v>30</v>
      </c>
      <c r="FN86" s="189">
        <v>2</v>
      </c>
      <c r="FO86" s="189" t="s">
        <v>178</v>
      </c>
      <c r="FP86" s="186">
        <v>0</v>
      </c>
      <c r="FQ86" s="187">
        <v>43508</v>
      </c>
      <c r="FR86" s="188" t="s">
        <v>220</v>
      </c>
      <c r="FS86" s="182" t="s">
        <v>14</v>
      </c>
      <c r="FT86" s="182">
        <v>0</v>
      </c>
      <c r="FU86" s="182" t="s">
        <v>30</v>
      </c>
      <c r="FV86" s="182">
        <v>2</v>
      </c>
      <c r="FW86" s="182" t="s">
        <v>178</v>
      </c>
      <c r="FX86" s="182">
        <v>0</v>
      </c>
      <c r="FY86" s="179">
        <v>43508</v>
      </c>
      <c r="FZ86" s="189" t="s">
        <v>3655</v>
      </c>
      <c r="GA86" s="189">
        <v>1</v>
      </c>
      <c r="GB86" s="189" t="s">
        <v>2962</v>
      </c>
      <c r="GC86" s="189" t="s">
        <v>30</v>
      </c>
      <c r="GD86" s="189">
        <v>2</v>
      </c>
      <c r="GE86" s="189" t="s">
        <v>14</v>
      </c>
      <c r="GF86" s="189" t="s">
        <v>14</v>
      </c>
      <c r="GG86" s="190">
        <v>44863</v>
      </c>
      <c r="GH86" s="188" t="s">
        <v>3661</v>
      </c>
      <c r="GI86" s="182">
        <v>3</v>
      </c>
      <c r="GJ86" s="182" t="s">
        <v>2962</v>
      </c>
      <c r="GK86" s="182" t="s">
        <v>30</v>
      </c>
      <c r="GL86" s="182">
        <v>2</v>
      </c>
      <c r="GM86" s="182" t="s">
        <v>14</v>
      </c>
      <c r="GN86" s="182" t="s">
        <v>14</v>
      </c>
      <c r="GO86" s="179">
        <v>44863</v>
      </c>
      <c r="GP86" s="189" t="s">
        <v>3656</v>
      </c>
      <c r="GQ86" s="189">
        <v>1</v>
      </c>
      <c r="GR86" s="189" t="s">
        <v>2962</v>
      </c>
      <c r="GS86" s="189" t="s">
        <v>30</v>
      </c>
      <c r="GT86" s="189">
        <v>2</v>
      </c>
      <c r="GU86" s="189" t="s">
        <v>14</v>
      </c>
      <c r="GV86" s="189" t="s">
        <v>14</v>
      </c>
      <c r="GW86" s="190">
        <v>44863</v>
      </c>
      <c r="GX86" s="188" t="s">
        <v>3662</v>
      </c>
      <c r="GY86" s="182">
        <v>2</v>
      </c>
      <c r="GZ86" s="182" t="s">
        <v>2962</v>
      </c>
      <c r="HA86" s="182" t="s">
        <v>30</v>
      </c>
      <c r="HB86" s="182">
        <v>2</v>
      </c>
      <c r="HC86" s="182" t="s">
        <v>14</v>
      </c>
      <c r="HD86" s="182" t="s">
        <v>14</v>
      </c>
      <c r="HE86" s="179">
        <v>44863</v>
      </c>
      <c r="HF86" s="189" t="s">
        <v>3654</v>
      </c>
      <c r="HG86" s="189">
        <v>2</v>
      </c>
      <c r="HH86" s="189" t="s">
        <v>2962</v>
      </c>
      <c r="HI86" s="189" t="s">
        <v>30</v>
      </c>
      <c r="HJ86" s="189">
        <v>2</v>
      </c>
      <c r="HK86" s="189" t="s">
        <v>14</v>
      </c>
      <c r="HL86" s="189" t="s">
        <v>14</v>
      </c>
      <c r="HM86" s="190">
        <v>44863</v>
      </c>
      <c r="HN86" s="188" t="s">
        <v>3660</v>
      </c>
      <c r="HO86" s="182">
        <v>2</v>
      </c>
      <c r="HP86" s="182" t="s">
        <v>2962</v>
      </c>
      <c r="HQ86" s="182" t="s">
        <v>30</v>
      </c>
      <c r="HR86" s="182">
        <v>2</v>
      </c>
      <c r="HS86" s="182" t="s">
        <v>14</v>
      </c>
      <c r="HT86" s="182" t="s">
        <v>14</v>
      </c>
      <c r="HU86" s="179">
        <v>44863</v>
      </c>
      <c r="HV86" s="189" t="s">
        <v>3657</v>
      </c>
      <c r="HW86" s="189">
        <v>3</v>
      </c>
      <c r="HX86" s="189" t="s">
        <v>2962</v>
      </c>
      <c r="HY86" s="189" t="s">
        <v>30</v>
      </c>
      <c r="HZ86" s="189">
        <v>2</v>
      </c>
      <c r="IA86" s="189" t="s">
        <v>14</v>
      </c>
      <c r="IB86" s="189" t="s">
        <v>14</v>
      </c>
      <c r="IC86" s="190">
        <v>44863</v>
      </c>
      <c r="ID86" s="188" t="s">
        <v>3659</v>
      </c>
      <c r="IE86" s="182">
        <v>2</v>
      </c>
      <c r="IF86" s="182" t="s">
        <v>2962</v>
      </c>
      <c r="IG86" s="182" t="s">
        <v>30</v>
      </c>
      <c r="IH86" s="182">
        <v>2</v>
      </c>
      <c r="II86" s="182" t="s">
        <v>14</v>
      </c>
      <c r="IJ86" s="182" t="s">
        <v>14</v>
      </c>
      <c r="IK86" s="179">
        <v>44863</v>
      </c>
      <c r="IL86" s="189" t="s">
        <v>3658</v>
      </c>
      <c r="IM86" s="189">
        <v>3</v>
      </c>
      <c r="IN86" s="189" t="s">
        <v>2962</v>
      </c>
      <c r="IO86" s="189" t="s">
        <v>30</v>
      </c>
      <c r="IP86" s="189">
        <v>2</v>
      </c>
      <c r="IQ86" s="189" t="s">
        <v>14</v>
      </c>
      <c r="IR86" s="189" t="s">
        <v>14</v>
      </c>
      <c r="IS86" s="190">
        <v>44863</v>
      </c>
    </row>
    <row r="87" spans="1:253" s="284" customFormat="1" ht="12.95" customHeight="1" x14ac:dyDescent="0.2">
      <c r="A87" s="284" t="s">
        <v>921</v>
      </c>
      <c r="B87" s="284" t="s">
        <v>8973</v>
      </c>
      <c r="C87" s="284" t="s">
        <v>922</v>
      </c>
      <c r="D87" s="284" t="s">
        <v>191</v>
      </c>
      <c r="E87" s="284" t="s">
        <v>8558</v>
      </c>
      <c r="F87" s="284" t="s">
        <v>2569</v>
      </c>
      <c r="G87" s="177">
        <v>24500000</v>
      </c>
      <c r="H87" s="178" t="s">
        <v>2517</v>
      </c>
      <c r="I87" s="178" t="s">
        <v>74</v>
      </c>
      <c r="J87" s="178">
        <v>1</v>
      </c>
      <c r="K87" s="178" t="s">
        <v>2566</v>
      </c>
      <c r="L87" s="178" t="s">
        <v>2518</v>
      </c>
      <c r="M87" s="179">
        <v>44803</v>
      </c>
      <c r="N87" s="188" t="s">
        <v>1333</v>
      </c>
      <c r="O87" s="180">
        <v>8616</v>
      </c>
      <c r="P87" s="180" t="s">
        <v>1330</v>
      </c>
      <c r="Q87" s="180" t="s">
        <v>30</v>
      </c>
      <c r="R87" s="180">
        <v>2</v>
      </c>
      <c r="S87" s="180" t="s">
        <v>1332</v>
      </c>
      <c r="T87" s="180" t="s">
        <v>1331</v>
      </c>
      <c r="U87" s="181">
        <v>44225</v>
      </c>
      <c r="V87" s="188" t="s">
        <v>2714</v>
      </c>
      <c r="W87" s="178">
        <v>4359000</v>
      </c>
      <c r="X87" s="178" t="s">
        <v>2711</v>
      </c>
      <c r="Y87" s="178" t="s">
        <v>2172</v>
      </c>
      <c r="Z87" s="178">
        <v>2</v>
      </c>
      <c r="AA87" s="178" t="s">
        <v>2099</v>
      </c>
      <c r="AB87" s="178" t="s">
        <v>2712</v>
      </c>
      <c r="AC87" s="179">
        <v>44816</v>
      </c>
      <c r="AD87" s="188" t="s">
        <v>2771</v>
      </c>
      <c r="AE87" s="186">
        <v>957000</v>
      </c>
      <c r="AF87" s="186" t="s">
        <v>2517</v>
      </c>
      <c r="AG87" s="186" t="s">
        <v>2172</v>
      </c>
      <c r="AH87" s="186">
        <v>2</v>
      </c>
      <c r="AI87" s="186" t="s">
        <v>2069</v>
      </c>
      <c r="AJ87" s="186" t="s">
        <v>2518</v>
      </c>
      <c r="AK87" s="187">
        <v>44823</v>
      </c>
      <c r="AL87" s="188" t="s">
        <v>7127</v>
      </c>
      <c r="AM87" s="178">
        <v>76000</v>
      </c>
      <c r="AN87" s="178" t="s">
        <v>7117</v>
      </c>
      <c r="AO87" s="178" t="s">
        <v>74</v>
      </c>
      <c r="AP87" s="178">
        <v>1</v>
      </c>
      <c r="AQ87" s="178" t="s">
        <v>7126</v>
      </c>
      <c r="AR87" s="178" t="s">
        <v>7118</v>
      </c>
      <c r="AS87" s="179">
        <v>44953</v>
      </c>
      <c r="AT87" s="189" t="s">
        <v>928</v>
      </c>
      <c r="AU87" s="186" t="s">
        <v>14</v>
      </c>
      <c r="AV87" s="186" t="s">
        <v>14</v>
      </c>
      <c r="AW87" s="186" t="s">
        <v>14</v>
      </c>
      <c r="AX87" s="186" t="s">
        <v>14</v>
      </c>
      <c r="AY87" s="186" t="s">
        <v>15</v>
      </c>
      <c r="AZ87" s="186" t="s">
        <v>14</v>
      </c>
      <c r="BA87" s="187">
        <v>43815</v>
      </c>
      <c r="BB87" s="188" t="s">
        <v>927</v>
      </c>
      <c r="BC87" s="178" t="s">
        <v>14</v>
      </c>
      <c r="BD87" s="178" t="s">
        <v>14</v>
      </c>
      <c r="BE87" s="178" t="s">
        <v>14</v>
      </c>
      <c r="BF87" s="178" t="s">
        <v>14</v>
      </c>
      <c r="BG87" s="178" t="s">
        <v>15</v>
      </c>
      <c r="BH87" s="178" t="s">
        <v>14</v>
      </c>
      <c r="BI87" s="179">
        <v>43815</v>
      </c>
      <c r="BJ87" s="189" t="s">
        <v>7129</v>
      </c>
      <c r="BK87" s="189">
        <v>25</v>
      </c>
      <c r="BL87" s="189" t="s">
        <v>7121</v>
      </c>
      <c r="BM87" s="189" t="s">
        <v>74</v>
      </c>
      <c r="BN87" s="189">
        <v>1</v>
      </c>
      <c r="BO87" s="189" t="s">
        <v>7128</v>
      </c>
      <c r="BP87" s="186" t="s">
        <v>1518</v>
      </c>
      <c r="BQ87" s="190">
        <v>44953</v>
      </c>
      <c r="BR87" s="188" t="s">
        <v>924</v>
      </c>
      <c r="BS87" s="182">
        <v>0</v>
      </c>
      <c r="BT87" s="182" t="s">
        <v>14</v>
      </c>
      <c r="BU87" s="182" t="s">
        <v>74</v>
      </c>
      <c r="BV87" s="182">
        <v>1</v>
      </c>
      <c r="BW87" s="182" t="s">
        <v>923</v>
      </c>
      <c r="BX87" s="182" t="s">
        <v>14</v>
      </c>
      <c r="BY87" s="179">
        <v>43815</v>
      </c>
      <c r="BZ87" s="189" t="s">
        <v>925</v>
      </c>
      <c r="CA87" s="189">
        <v>0</v>
      </c>
      <c r="CB87" s="189" t="s">
        <v>14</v>
      </c>
      <c r="CC87" s="189" t="s">
        <v>74</v>
      </c>
      <c r="CD87" s="189">
        <v>1</v>
      </c>
      <c r="CE87" s="189" t="s">
        <v>923</v>
      </c>
      <c r="CF87" s="189" t="s">
        <v>14</v>
      </c>
      <c r="CG87" s="190">
        <v>43815</v>
      </c>
      <c r="CH87" s="188" t="s">
        <v>9651</v>
      </c>
      <c r="CI87" s="189" t="e">
        <v>#N/A</v>
      </c>
      <c r="CJ87" s="189" t="e">
        <v>#N/A</v>
      </c>
      <c r="CK87" s="189" t="e">
        <v>#N/A</v>
      </c>
      <c r="CL87" s="189" t="e">
        <v>#N/A</v>
      </c>
      <c r="CM87" s="189" t="e">
        <v>#N/A</v>
      </c>
      <c r="CN87" s="189" t="e">
        <v>#N/A</v>
      </c>
      <c r="CO87" s="191" t="e">
        <v>#N/A</v>
      </c>
      <c r="CP87" s="189" t="s">
        <v>926</v>
      </c>
      <c r="CQ87" s="182">
        <v>0</v>
      </c>
      <c r="CR87" s="182" t="s">
        <v>14</v>
      </c>
      <c r="CS87" s="182" t="s">
        <v>74</v>
      </c>
      <c r="CT87" s="182">
        <v>1</v>
      </c>
      <c r="CU87" s="182" t="s">
        <v>923</v>
      </c>
      <c r="CV87" s="182" t="s">
        <v>14</v>
      </c>
      <c r="CW87" s="179">
        <v>43815</v>
      </c>
      <c r="CX87" s="189" t="s">
        <v>2772</v>
      </c>
      <c r="CY87" s="186">
        <v>589000</v>
      </c>
      <c r="CZ87" s="186" t="s">
        <v>2517</v>
      </c>
      <c r="DA87" s="186" t="s">
        <v>2172</v>
      </c>
      <c r="DB87" s="186">
        <v>2</v>
      </c>
      <c r="DC87" s="186" t="s">
        <v>2069</v>
      </c>
      <c r="DD87" s="186" t="s">
        <v>2518</v>
      </c>
      <c r="DE87" s="192">
        <v>44823</v>
      </c>
      <c r="DF87" s="188" t="s">
        <v>2713</v>
      </c>
      <c r="DG87" s="178">
        <v>3402000</v>
      </c>
      <c r="DH87" s="182" t="s">
        <v>2711</v>
      </c>
      <c r="DI87" s="182" t="s">
        <v>30</v>
      </c>
      <c r="DJ87" s="182">
        <v>2</v>
      </c>
      <c r="DK87" s="182" t="s">
        <v>2069</v>
      </c>
      <c r="DL87" s="182" t="s">
        <v>2712</v>
      </c>
      <c r="DM87" s="179">
        <v>44816</v>
      </c>
      <c r="DN87" s="189" t="s">
        <v>2767</v>
      </c>
      <c r="DO87" s="186">
        <v>368000</v>
      </c>
      <c r="DP87" s="189" t="s">
        <v>2517</v>
      </c>
      <c r="DQ87" s="189" t="s">
        <v>2172</v>
      </c>
      <c r="DR87" s="189">
        <v>2</v>
      </c>
      <c r="DS87" s="189" t="s">
        <v>2069</v>
      </c>
      <c r="DT87" s="189" t="s">
        <v>2518</v>
      </c>
      <c r="DU87" s="190">
        <v>44823</v>
      </c>
      <c r="DV87" s="188" t="s">
        <v>2768</v>
      </c>
      <c r="DW87" s="178">
        <v>551000</v>
      </c>
      <c r="DX87" s="182" t="s">
        <v>2517</v>
      </c>
      <c r="DY87" s="182" t="s">
        <v>2172</v>
      </c>
      <c r="DZ87" s="182">
        <v>2</v>
      </c>
      <c r="EA87" s="182" t="s">
        <v>2069</v>
      </c>
      <c r="EB87" s="182" t="s">
        <v>2518</v>
      </c>
      <c r="EC87" s="179">
        <v>44823</v>
      </c>
      <c r="ED87" s="189" t="s">
        <v>2769</v>
      </c>
      <c r="EE87" s="186">
        <v>32000</v>
      </c>
      <c r="EF87" s="189" t="s">
        <v>2517</v>
      </c>
      <c r="EG87" s="189" t="s">
        <v>2172</v>
      </c>
      <c r="EH87" s="189">
        <v>2</v>
      </c>
      <c r="EI87" s="189" t="s">
        <v>2069</v>
      </c>
      <c r="EJ87" s="189" t="s">
        <v>2518</v>
      </c>
      <c r="EK87" s="190">
        <v>44823</v>
      </c>
      <c r="EL87" s="188" t="s">
        <v>2770</v>
      </c>
      <c r="EM87" s="178">
        <v>6000</v>
      </c>
      <c r="EN87" s="182" t="s">
        <v>2517</v>
      </c>
      <c r="EO87" s="182" t="s">
        <v>2172</v>
      </c>
      <c r="EP87" s="182">
        <v>2</v>
      </c>
      <c r="EQ87" s="182" t="s">
        <v>2069</v>
      </c>
      <c r="ER87" s="182" t="s">
        <v>2518</v>
      </c>
      <c r="ES87" s="179">
        <v>44823</v>
      </c>
      <c r="ET87" s="189" t="s">
        <v>6095</v>
      </c>
      <c r="EU87" s="189">
        <v>24</v>
      </c>
      <c r="EV87" s="189" t="s">
        <v>6091</v>
      </c>
      <c r="EW87" s="189" t="s">
        <v>74</v>
      </c>
      <c r="EX87" s="189">
        <v>1</v>
      </c>
      <c r="EY87" s="189" t="s">
        <v>6094</v>
      </c>
      <c r="EZ87" s="189" t="s">
        <v>1518</v>
      </c>
      <c r="FA87" s="190">
        <v>44924</v>
      </c>
      <c r="FB87" s="188" t="s">
        <v>7131</v>
      </c>
      <c r="FC87" s="182">
        <v>2</v>
      </c>
      <c r="FD87" s="182" t="s">
        <v>7117</v>
      </c>
      <c r="FE87" s="182" t="s">
        <v>74</v>
      </c>
      <c r="FF87" s="182">
        <v>1</v>
      </c>
      <c r="FG87" s="182" t="s">
        <v>7130</v>
      </c>
      <c r="FH87" s="182" t="s">
        <v>7118</v>
      </c>
      <c r="FI87" s="179">
        <v>44953</v>
      </c>
      <c r="FJ87" s="188" t="s">
        <v>929</v>
      </c>
      <c r="FK87" s="189" t="s">
        <v>14</v>
      </c>
      <c r="FL87" s="189" t="s">
        <v>14</v>
      </c>
      <c r="FM87" s="189" t="s">
        <v>14</v>
      </c>
      <c r="FN87" s="189" t="s">
        <v>14</v>
      </c>
      <c r="FO87" s="189" t="s">
        <v>15</v>
      </c>
      <c r="FP87" s="186" t="s">
        <v>14</v>
      </c>
      <c r="FQ87" s="187">
        <v>43815</v>
      </c>
      <c r="FR87" s="188" t="s">
        <v>930</v>
      </c>
      <c r="FS87" s="182" t="s">
        <v>14</v>
      </c>
      <c r="FT87" s="182" t="s">
        <v>14</v>
      </c>
      <c r="FU87" s="182" t="s">
        <v>14</v>
      </c>
      <c r="FV87" s="182" t="s">
        <v>14</v>
      </c>
      <c r="FW87" s="182" t="s">
        <v>15</v>
      </c>
      <c r="FX87" s="182" t="s">
        <v>14</v>
      </c>
      <c r="FY87" s="179">
        <v>43815</v>
      </c>
      <c r="FZ87" s="189" t="s">
        <v>3664</v>
      </c>
      <c r="GA87" s="189">
        <v>1</v>
      </c>
      <c r="GB87" s="189" t="s">
        <v>2962</v>
      </c>
      <c r="GC87" s="189" t="s">
        <v>30</v>
      </c>
      <c r="GD87" s="189">
        <v>2</v>
      </c>
      <c r="GE87" s="189" t="s">
        <v>14</v>
      </c>
      <c r="GF87" s="189" t="s">
        <v>14</v>
      </c>
      <c r="GG87" s="190">
        <v>44863</v>
      </c>
      <c r="GH87" s="188" t="s">
        <v>3670</v>
      </c>
      <c r="GI87" s="182">
        <v>3</v>
      </c>
      <c r="GJ87" s="182" t="s">
        <v>2962</v>
      </c>
      <c r="GK87" s="182" t="s">
        <v>30</v>
      </c>
      <c r="GL87" s="182">
        <v>2</v>
      </c>
      <c r="GM87" s="182" t="s">
        <v>14</v>
      </c>
      <c r="GN87" s="182" t="s">
        <v>14</v>
      </c>
      <c r="GO87" s="179">
        <v>44863</v>
      </c>
      <c r="GP87" s="189" t="s">
        <v>3665</v>
      </c>
      <c r="GQ87" s="189">
        <v>1</v>
      </c>
      <c r="GR87" s="189" t="s">
        <v>2962</v>
      </c>
      <c r="GS87" s="189" t="s">
        <v>30</v>
      </c>
      <c r="GT87" s="189">
        <v>2</v>
      </c>
      <c r="GU87" s="189" t="s">
        <v>14</v>
      </c>
      <c r="GV87" s="189" t="s">
        <v>14</v>
      </c>
      <c r="GW87" s="190">
        <v>44863</v>
      </c>
      <c r="GX87" s="188" t="s">
        <v>3671</v>
      </c>
      <c r="GY87" s="182">
        <v>0</v>
      </c>
      <c r="GZ87" s="182" t="s">
        <v>2962</v>
      </c>
      <c r="HA87" s="182" t="s">
        <v>30</v>
      </c>
      <c r="HB87" s="182">
        <v>2</v>
      </c>
      <c r="HC87" s="182" t="s">
        <v>14</v>
      </c>
      <c r="HD87" s="182" t="s">
        <v>14</v>
      </c>
      <c r="HE87" s="179">
        <v>44863</v>
      </c>
      <c r="HF87" s="189" t="s">
        <v>3663</v>
      </c>
      <c r="HG87" s="189">
        <v>0</v>
      </c>
      <c r="HH87" s="189" t="s">
        <v>2962</v>
      </c>
      <c r="HI87" s="189" t="s">
        <v>30</v>
      </c>
      <c r="HJ87" s="189">
        <v>2</v>
      </c>
      <c r="HK87" s="189" t="s">
        <v>14</v>
      </c>
      <c r="HL87" s="189" t="s">
        <v>14</v>
      </c>
      <c r="HM87" s="190">
        <v>44863</v>
      </c>
      <c r="HN87" s="188" t="s">
        <v>3669</v>
      </c>
      <c r="HO87" s="182">
        <v>2</v>
      </c>
      <c r="HP87" s="182" t="s">
        <v>2962</v>
      </c>
      <c r="HQ87" s="182" t="s">
        <v>30</v>
      </c>
      <c r="HR87" s="182">
        <v>2</v>
      </c>
      <c r="HS87" s="182" t="s">
        <v>14</v>
      </c>
      <c r="HT87" s="182" t="s">
        <v>14</v>
      </c>
      <c r="HU87" s="179">
        <v>44863</v>
      </c>
      <c r="HV87" s="189" t="s">
        <v>3666</v>
      </c>
      <c r="HW87" s="189">
        <v>3</v>
      </c>
      <c r="HX87" s="189" t="s">
        <v>2962</v>
      </c>
      <c r="HY87" s="189" t="s">
        <v>30</v>
      </c>
      <c r="HZ87" s="189">
        <v>2</v>
      </c>
      <c r="IA87" s="189" t="s">
        <v>14</v>
      </c>
      <c r="IB87" s="189" t="s">
        <v>14</v>
      </c>
      <c r="IC87" s="190">
        <v>44863</v>
      </c>
      <c r="ID87" s="188" t="s">
        <v>3668</v>
      </c>
      <c r="IE87" s="182">
        <v>2</v>
      </c>
      <c r="IF87" s="182" t="s">
        <v>2962</v>
      </c>
      <c r="IG87" s="182" t="s">
        <v>30</v>
      </c>
      <c r="IH87" s="182">
        <v>2</v>
      </c>
      <c r="II87" s="182" t="s">
        <v>14</v>
      </c>
      <c r="IJ87" s="182" t="s">
        <v>14</v>
      </c>
      <c r="IK87" s="179">
        <v>44863</v>
      </c>
      <c r="IL87" s="189" t="s">
        <v>3667</v>
      </c>
      <c r="IM87" s="189">
        <v>3</v>
      </c>
      <c r="IN87" s="189" t="s">
        <v>2962</v>
      </c>
      <c r="IO87" s="189" t="s">
        <v>30</v>
      </c>
      <c r="IP87" s="189">
        <v>2</v>
      </c>
      <c r="IQ87" s="189" t="s">
        <v>14</v>
      </c>
      <c r="IR87" s="189" t="s">
        <v>14</v>
      </c>
      <c r="IS87" s="190">
        <v>44863</v>
      </c>
    </row>
    <row r="88" spans="1:253" s="284" customFormat="1" ht="12.95" customHeight="1" x14ac:dyDescent="0.2">
      <c r="A88" s="284" t="s">
        <v>797</v>
      </c>
      <c r="B88" s="284" t="s">
        <v>8958</v>
      </c>
      <c r="C88" s="284" t="s">
        <v>798</v>
      </c>
      <c r="D88" s="284" t="s">
        <v>773</v>
      </c>
      <c r="E88" s="284" t="s">
        <v>8559</v>
      </c>
      <c r="F88" s="284" t="s">
        <v>4521</v>
      </c>
      <c r="G88" s="185">
        <v>220473000</v>
      </c>
      <c r="H88" s="186" t="s">
        <v>4520</v>
      </c>
      <c r="I88" s="186" t="s">
        <v>2172</v>
      </c>
      <c r="J88" s="186">
        <v>2</v>
      </c>
      <c r="K88" s="186" t="s">
        <v>4514</v>
      </c>
      <c r="L88" s="186" t="s">
        <v>4511</v>
      </c>
      <c r="M88" s="187">
        <v>44888</v>
      </c>
      <c r="N88" s="188" t="s">
        <v>2904</v>
      </c>
      <c r="O88" s="186">
        <v>910770</v>
      </c>
      <c r="P88" s="186" t="s">
        <v>2901</v>
      </c>
      <c r="Q88" s="186" t="s">
        <v>2172</v>
      </c>
      <c r="R88" s="186">
        <v>2</v>
      </c>
      <c r="S88" s="186" t="s">
        <v>2903</v>
      </c>
      <c r="T88" s="186" t="s">
        <v>2902</v>
      </c>
      <c r="U88" s="187">
        <v>44833</v>
      </c>
      <c r="V88" s="188" t="s">
        <v>4524</v>
      </c>
      <c r="W88" s="186">
        <v>220473000</v>
      </c>
      <c r="X88" s="186" t="s">
        <v>4522</v>
      </c>
      <c r="Y88" s="186" t="s">
        <v>2172</v>
      </c>
      <c r="Z88" s="186">
        <v>2</v>
      </c>
      <c r="AA88" s="186" t="s">
        <v>4523</v>
      </c>
      <c r="AB88" s="186" t="s">
        <v>4511</v>
      </c>
      <c r="AC88" s="187">
        <v>44888</v>
      </c>
      <c r="AD88" s="188" t="s">
        <v>6823</v>
      </c>
      <c r="AE88" s="186">
        <v>26806000</v>
      </c>
      <c r="AF88" s="186" t="s">
        <v>6820</v>
      </c>
      <c r="AG88" s="186" t="s">
        <v>19</v>
      </c>
      <c r="AH88" s="186">
        <v>3</v>
      </c>
      <c r="AI88" s="186" t="s">
        <v>6822</v>
      </c>
      <c r="AJ88" s="186" t="s">
        <v>6821</v>
      </c>
      <c r="AK88" s="187">
        <v>44952</v>
      </c>
      <c r="AL88" s="188" t="s">
        <v>6827</v>
      </c>
      <c r="AM88" s="186">
        <v>6826000</v>
      </c>
      <c r="AN88" s="186" t="s">
        <v>6824</v>
      </c>
      <c r="AO88" s="186" t="s">
        <v>19</v>
      </c>
      <c r="AP88" s="186">
        <v>3</v>
      </c>
      <c r="AQ88" s="186" t="s">
        <v>6826</v>
      </c>
      <c r="AR88" s="186" t="s">
        <v>6825</v>
      </c>
      <c r="AS88" s="187">
        <v>44952</v>
      </c>
      <c r="AT88" s="189" t="s">
        <v>6831</v>
      </c>
      <c r="AU88" s="186">
        <v>2416</v>
      </c>
      <c r="AV88" s="186" t="s">
        <v>6828</v>
      </c>
      <c r="AW88" s="186" t="s">
        <v>19</v>
      </c>
      <c r="AX88" s="186">
        <v>3</v>
      </c>
      <c r="AY88" s="186" t="s">
        <v>6830</v>
      </c>
      <c r="AZ88" s="186" t="s">
        <v>6829</v>
      </c>
      <c r="BA88" s="187">
        <v>44952</v>
      </c>
      <c r="BB88" s="188" t="s">
        <v>5552</v>
      </c>
      <c r="BC88" s="186">
        <v>5940001</v>
      </c>
      <c r="BD88" s="186" t="s">
        <v>5549</v>
      </c>
      <c r="BE88" s="186" t="s">
        <v>2172</v>
      </c>
      <c r="BF88" s="186">
        <v>2</v>
      </c>
      <c r="BG88" s="186" t="s">
        <v>5551</v>
      </c>
      <c r="BH88" s="186" t="s">
        <v>5550</v>
      </c>
      <c r="BI88" s="187">
        <v>44919</v>
      </c>
      <c r="BJ88" s="189" t="s">
        <v>6833</v>
      </c>
      <c r="BK88" s="189">
        <v>5297</v>
      </c>
      <c r="BL88" s="189" t="s">
        <v>6790</v>
      </c>
      <c r="BM88" s="189" t="s">
        <v>2172</v>
      </c>
      <c r="BN88" s="189">
        <v>2</v>
      </c>
      <c r="BO88" s="189" t="s">
        <v>6792</v>
      </c>
      <c r="BP88" s="186" t="s">
        <v>6832</v>
      </c>
      <c r="BQ88" s="190">
        <v>44952</v>
      </c>
      <c r="BR88" s="188" t="s">
        <v>5556</v>
      </c>
      <c r="BS88" s="189">
        <v>174000</v>
      </c>
      <c r="BT88" s="189" t="s">
        <v>5553</v>
      </c>
      <c r="BU88" s="189" t="s">
        <v>2172</v>
      </c>
      <c r="BV88" s="189">
        <v>2</v>
      </c>
      <c r="BW88" s="189" t="s">
        <v>5555</v>
      </c>
      <c r="BX88" s="189" t="s">
        <v>5554</v>
      </c>
      <c r="BY88" s="187">
        <v>44919</v>
      </c>
      <c r="BZ88" s="189" t="s">
        <v>2535</v>
      </c>
      <c r="CA88" s="189" t="s">
        <v>14</v>
      </c>
      <c r="CB88" s="189" t="s">
        <v>14</v>
      </c>
      <c r="CC88" s="189" t="s">
        <v>14</v>
      </c>
      <c r="CD88" s="189" t="s">
        <v>14</v>
      </c>
      <c r="CE88" s="189" t="s">
        <v>2534</v>
      </c>
      <c r="CF88" s="189" t="s">
        <v>14</v>
      </c>
      <c r="CG88" s="190">
        <v>44803</v>
      </c>
      <c r="CH88" s="188" t="s">
        <v>9652</v>
      </c>
      <c r="CI88" s="189" t="e">
        <v>#N/A</v>
      </c>
      <c r="CJ88" s="189" t="e">
        <v>#N/A</v>
      </c>
      <c r="CK88" s="189" t="e">
        <v>#N/A</v>
      </c>
      <c r="CL88" s="189" t="e">
        <v>#N/A</v>
      </c>
      <c r="CM88" s="189" t="e">
        <v>#N/A</v>
      </c>
      <c r="CN88" s="189" t="e">
        <v>#N/A</v>
      </c>
      <c r="CO88" s="191" t="e">
        <v>#N/A</v>
      </c>
      <c r="CP88" s="189" t="s">
        <v>802</v>
      </c>
      <c r="CQ88" s="189" t="s">
        <v>14</v>
      </c>
      <c r="CR88" s="189" t="s">
        <v>778</v>
      </c>
      <c r="CS88" s="189" t="s">
        <v>14</v>
      </c>
      <c r="CT88" s="189" t="s">
        <v>14</v>
      </c>
      <c r="CU88" s="189" t="s">
        <v>801</v>
      </c>
      <c r="CV88" s="189" t="s">
        <v>779</v>
      </c>
      <c r="CW88" s="187">
        <v>43649</v>
      </c>
      <c r="CX88" s="189" t="s">
        <v>6836</v>
      </c>
      <c r="CY88" s="186">
        <v>19155000</v>
      </c>
      <c r="CZ88" s="186" t="s">
        <v>6840</v>
      </c>
      <c r="DA88" s="186" t="s">
        <v>19</v>
      </c>
      <c r="DB88" s="186">
        <v>3</v>
      </c>
      <c r="DC88" s="186" t="s">
        <v>6835</v>
      </c>
      <c r="DD88" s="186" t="s">
        <v>6843</v>
      </c>
      <c r="DE88" s="192">
        <v>44952</v>
      </c>
      <c r="DF88" s="188" t="s">
        <v>6839</v>
      </c>
      <c r="DG88" s="186">
        <v>193667000</v>
      </c>
      <c r="DH88" s="189" t="s">
        <v>6837</v>
      </c>
      <c r="DI88" s="189" t="s">
        <v>19</v>
      </c>
      <c r="DJ88" s="189">
        <v>3</v>
      </c>
      <c r="DK88" s="189" t="s">
        <v>6835</v>
      </c>
      <c r="DL88" s="189" t="s">
        <v>6838</v>
      </c>
      <c r="DM88" s="187">
        <v>44952</v>
      </c>
      <c r="DN88" s="189" t="s">
        <v>6842</v>
      </c>
      <c r="DO88" s="186">
        <v>7651000</v>
      </c>
      <c r="DP88" s="189" t="s">
        <v>6840</v>
      </c>
      <c r="DQ88" s="189" t="s">
        <v>19</v>
      </c>
      <c r="DR88" s="189">
        <v>3</v>
      </c>
      <c r="DS88" s="189" t="s">
        <v>6835</v>
      </c>
      <c r="DT88" s="189" t="s">
        <v>6841</v>
      </c>
      <c r="DU88" s="190">
        <v>44952</v>
      </c>
      <c r="DV88" s="188" t="s">
        <v>6844</v>
      </c>
      <c r="DW88" s="186">
        <v>14766000</v>
      </c>
      <c r="DX88" s="189" t="s">
        <v>6840</v>
      </c>
      <c r="DY88" s="189" t="s">
        <v>19</v>
      </c>
      <c r="DZ88" s="189">
        <v>3</v>
      </c>
      <c r="EA88" s="189" t="s">
        <v>6835</v>
      </c>
      <c r="EB88" s="189" t="s">
        <v>6843</v>
      </c>
      <c r="EC88" s="187">
        <v>44952</v>
      </c>
      <c r="ED88" s="189" t="s">
        <v>6847</v>
      </c>
      <c r="EE88" s="186">
        <v>4389000</v>
      </c>
      <c r="EF88" s="189" t="s">
        <v>6845</v>
      </c>
      <c r="EG88" s="189" t="s">
        <v>19</v>
      </c>
      <c r="EH88" s="189">
        <v>3</v>
      </c>
      <c r="EI88" s="189" t="s">
        <v>6835</v>
      </c>
      <c r="EJ88" s="189" t="s">
        <v>6846</v>
      </c>
      <c r="EK88" s="190">
        <v>44952</v>
      </c>
      <c r="EL88" s="188" t="s">
        <v>6849</v>
      </c>
      <c r="EM88" s="186">
        <v>0</v>
      </c>
      <c r="EN88" s="189" t="s">
        <v>6848</v>
      </c>
      <c r="EO88" s="189" t="s">
        <v>19</v>
      </c>
      <c r="EP88" s="189">
        <v>3</v>
      </c>
      <c r="EQ88" s="189" t="s">
        <v>6835</v>
      </c>
      <c r="ER88" s="189" t="s">
        <v>6846</v>
      </c>
      <c r="ES88" s="187">
        <v>44952</v>
      </c>
      <c r="ET88" s="189" t="s">
        <v>6834</v>
      </c>
      <c r="EU88" s="189">
        <v>5297</v>
      </c>
      <c r="EV88" s="189" t="s">
        <v>6790</v>
      </c>
      <c r="EW88" s="189" t="s">
        <v>2172</v>
      </c>
      <c r="EX88" s="189">
        <v>2</v>
      </c>
      <c r="EY88" s="189" t="s">
        <v>6792</v>
      </c>
      <c r="EZ88" s="189" t="s">
        <v>6832</v>
      </c>
      <c r="FA88" s="190">
        <v>44952</v>
      </c>
      <c r="FB88" s="188" t="s">
        <v>800</v>
      </c>
      <c r="FC88" s="189">
        <v>5</v>
      </c>
      <c r="FD88" s="189" t="s">
        <v>14</v>
      </c>
      <c r="FE88" s="189" t="s">
        <v>30</v>
      </c>
      <c r="FF88" s="189">
        <v>2</v>
      </c>
      <c r="FG88" s="189" t="s">
        <v>799</v>
      </c>
      <c r="FH88" s="189" t="s">
        <v>14</v>
      </c>
      <c r="FI88" s="187">
        <v>43649</v>
      </c>
      <c r="FJ88" s="188" t="s">
        <v>803</v>
      </c>
      <c r="FK88" s="189" t="s">
        <v>14</v>
      </c>
      <c r="FL88" s="189" t="s">
        <v>14</v>
      </c>
      <c r="FM88" s="189" t="s">
        <v>14</v>
      </c>
      <c r="FN88" s="189" t="s">
        <v>14</v>
      </c>
      <c r="FO88" s="189" t="s">
        <v>774</v>
      </c>
      <c r="FP88" s="186" t="s">
        <v>14</v>
      </c>
      <c r="FQ88" s="187">
        <v>43649</v>
      </c>
      <c r="FR88" s="188" t="s">
        <v>804</v>
      </c>
      <c r="FS88" s="189">
        <v>800000</v>
      </c>
      <c r="FT88" s="189" t="s">
        <v>783</v>
      </c>
      <c r="FU88" s="189" t="s">
        <v>30</v>
      </c>
      <c r="FV88" s="189">
        <v>2</v>
      </c>
      <c r="FW88" s="189" t="s">
        <v>785</v>
      </c>
      <c r="FX88" s="189" t="s">
        <v>784</v>
      </c>
      <c r="FY88" s="187">
        <v>43649</v>
      </c>
      <c r="FZ88" s="189" t="s">
        <v>4148</v>
      </c>
      <c r="GA88" s="189">
        <v>1</v>
      </c>
      <c r="GB88" s="189" t="s">
        <v>2962</v>
      </c>
      <c r="GC88" s="189" t="s">
        <v>30</v>
      </c>
      <c r="GD88" s="189">
        <v>2</v>
      </c>
      <c r="GE88" s="189" t="s">
        <v>14</v>
      </c>
      <c r="GF88" s="189" t="s">
        <v>14</v>
      </c>
      <c r="GG88" s="190">
        <v>44865</v>
      </c>
      <c r="GH88" s="188" t="s">
        <v>4154</v>
      </c>
      <c r="GI88" s="189">
        <v>3</v>
      </c>
      <c r="GJ88" s="189" t="s">
        <v>2962</v>
      </c>
      <c r="GK88" s="189" t="s">
        <v>30</v>
      </c>
      <c r="GL88" s="189">
        <v>2</v>
      </c>
      <c r="GM88" s="189" t="s">
        <v>14</v>
      </c>
      <c r="GN88" s="189" t="s">
        <v>14</v>
      </c>
      <c r="GO88" s="187">
        <v>44865</v>
      </c>
      <c r="GP88" s="189" t="s">
        <v>4149</v>
      </c>
      <c r="GQ88" s="189">
        <v>1</v>
      </c>
      <c r="GR88" s="189" t="s">
        <v>2962</v>
      </c>
      <c r="GS88" s="189" t="s">
        <v>30</v>
      </c>
      <c r="GT88" s="189">
        <v>2</v>
      </c>
      <c r="GU88" s="189" t="s">
        <v>14</v>
      </c>
      <c r="GV88" s="189" t="s">
        <v>14</v>
      </c>
      <c r="GW88" s="190">
        <v>44865</v>
      </c>
      <c r="GX88" s="188" t="s">
        <v>4155</v>
      </c>
      <c r="GY88" s="189">
        <v>1</v>
      </c>
      <c r="GZ88" s="189" t="s">
        <v>2962</v>
      </c>
      <c r="HA88" s="189" t="s">
        <v>30</v>
      </c>
      <c r="HB88" s="189">
        <v>2</v>
      </c>
      <c r="HC88" s="189" t="s">
        <v>14</v>
      </c>
      <c r="HD88" s="189" t="s">
        <v>14</v>
      </c>
      <c r="HE88" s="187">
        <v>44865</v>
      </c>
      <c r="HF88" s="189" t="s">
        <v>4147</v>
      </c>
      <c r="HG88" s="189">
        <v>2</v>
      </c>
      <c r="HH88" s="189" t="s">
        <v>2962</v>
      </c>
      <c r="HI88" s="189" t="s">
        <v>30</v>
      </c>
      <c r="HJ88" s="189">
        <v>2</v>
      </c>
      <c r="HK88" s="189" t="s">
        <v>14</v>
      </c>
      <c r="HL88" s="189" t="s">
        <v>14</v>
      </c>
      <c r="HM88" s="190">
        <v>44865</v>
      </c>
      <c r="HN88" s="188" t="s">
        <v>4153</v>
      </c>
      <c r="HO88" s="189">
        <v>3</v>
      </c>
      <c r="HP88" s="189" t="s">
        <v>2962</v>
      </c>
      <c r="HQ88" s="189" t="s">
        <v>30</v>
      </c>
      <c r="HR88" s="189">
        <v>2</v>
      </c>
      <c r="HS88" s="189" t="s">
        <v>14</v>
      </c>
      <c r="HT88" s="189" t="s">
        <v>14</v>
      </c>
      <c r="HU88" s="187">
        <v>44865</v>
      </c>
      <c r="HV88" s="189" t="s">
        <v>4150</v>
      </c>
      <c r="HW88" s="189">
        <v>3</v>
      </c>
      <c r="HX88" s="189" t="s">
        <v>2962</v>
      </c>
      <c r="HY88" s="189" t="s">
        <v>30</v>
      </c>
      <c r="HZ88" s="189">
        <v>2</v>
      </c>
      <c r="IA88" s="189" t="s">
        <v>14</v>
      </c>
      <c r="IB88" s="189" t="s">
        <v>14</v>
      </c>
      <c r="IC88" s="190">
        <v>44865</v>
      </c>
      <c r="ID88" s="188" t="s">
        <v>4152</v>
      </c>
      <c r="IE88" s="189">
        <v>1</v>
      </c>
      <c r="IF88" s="189" t="s">
        <v>2962</v>
      </c>
      <c r="IG88" s="189" t="s">
        <v>30</v>
      </c>
      <c r="IH88" s="189">
        <v>2</v>
      </c>
      <c r="II88" s="189" t="s">
        <v>14</v>
      </c>
      <c r="IJ88" s="189" t="s">
        <v>14</v>
      </c>
      <c r="IK88" s="187">
        <v>44865</v>
      </c>
      <c r="IL88" s="189" t="s">
        <v>4151</v>
      </c>
      <c r="IM88" s="189">
        <v>3</v>
      </c>
      <c r="IN88" s="189" t="s">
        <v>2962</v>
      </c>
      <c r="IO88" s="189" t="s">
        <v>30</v>
      </c>
      <c r="IP88" s="189">
        <v>2</v>
      </c>
      <c r="IQ88" s="189" t="s">
        <v>14</v>
      </c>
      <c r="IR88" s="189" t="s">
        <v>14</v>
      </c>
      <c r="IS88" s="190">
        <v>44865</v>
      </c>
    </row>
    <row r="89" spans="1:253" s="284" customFormat="1" ht="12.95" customHeight="1" x14ac:dyDescent="0.2">
      <c r="A89" s="284" t="s">
        <v>787</v>
      </c>
      <c r="B89" s="284" t="s">
        <v>9212</v>
      </c>
      <c r="C89" s="284" t="s">
        <v>788</v>
      </c>
      <c r="D89" s="284" t="s">
        <v>773</v>
      </c>
      <c r="E89" s="284" t="s">
        <v>8559</v>
      </c>
      <c r="F89" s="284" t="s">
        <v>4519</v>
      </c>
      <c r="G89" s="177">
        <v>220473000</v>
      </c>
      <c r="H89" s="178" t="s">
        <v>4510</v>
      </c>
      <c r="I89" s="178" t="s">
        <v>2172</v>
      </c>
      <c r="J89" s="178">
        <v>2</v>
      </c>
      <c r="K89" s="178" t="s">
        <v>4518</v>
      </c>
      <c r="L89" s="178" t="s">
        <v>4511</v>
      </c>
      <c r="M89" s="179">
        <v>44888</v>
      </c>
      <c r="N89" s="188" t="s">
        <v>2889</v>
      </c>
      <c r="O89" s="180">
        <v>142964</v>
      </c>
      <c r="P89" s="180" t="s">
        <v>2844</v>
      </c>
      <c r="Q89" s="180" t="s">
        <v>2172</v>
      </c>
      <c r="R89" s="180">
        <v>2</v>
      </c>
      <c r="S89" s="180" t="s">
        <v>2888</v>
      </c>
      <c r="T89" s="180" t="s">
        <v>2850</v>
      </c>
      <c r="U89" s="181">
        <v>44833</v>
      </c>
      <c r="V89" s="188" t="s">
        <v>1967</v>
      </c>
      <c r="W89" s="178">
        <v>15532000</v>
      </c>
      <c r="X89" s="178" t="s">
        <v>1964</v>
      </c>
      <c r="Y89" s="178" t="s">
        <v>30</v>
      </c>
      <c r="Z89" s="178">
        <v>2</v>
      </c>
      <c r="AA89" s="178" t="s">
        <v>1966</v>
      </c>
      <c r="AB89" s="178" t="s">
        <v>1965</v>
      </c>
      <c r="AC89" s="179">
        <v>44741</v>
      </c>
      <c r="AD89" s="188" t="s">
        <v>2891</v>
      </c>
      <c r="AE89" s="186">
        <v>1696000</v>
      </c>
      <c r="AF89" s="186" t="s">
        <v>2857</v>
      </c>
      <c r="AG89" s="186" t="s">
        <v>19</v>
      </c>
      <c r="AH89" s="186">
        <v>3</v>
      </c>
      <c r="AI89" s="186" t="s">
        <v>2890</v>
      </c>
      <c r="AJ89" s="186" t="s">
        <v>2854</v>
      </c>
      <c r="AK89" s="187">
        <v>44833</v>
      </c>
      <c r="AL89" s="188" t="s">
        <v>5548</v>
      </c>
      <c r="AM89" s="178">
        <v>521000</v>
      </c>
      <c r="AN89" s="178" t="s">
        <v>5545</v>
      </c>
      <c r="AO89" s="178" t="s">
        <v>19</v>
      </c>
      <c r="AP89" s="178">
        <v>3</v>
      </c>
      <c r="AQ89" s="178" t="s">
        <v>5547</v>
      </c>
      <c r="AR89" s="178" t="s">
        <v>5546</v>
      </c>
      <c r="AS89" s="179">
        <v>44919</v>
      </c>
      <c r="AT89" s="189" t="s">
        <v>808</v>
      </c>
      <c r="AU89" s="186" t="s">
        <v>14</v>
      </c>
      <c r="AV89" s="186" t="s">
        <v>14</v>
      </c>
      <c r="AW89" s="186" t="s">
        <v>14</v>
      </c>
      <c r="AX89" s="186" t="s">
        <v>14</v>
      </c>
      <c r="AY89" s="186" t="s">
        <v>806</v>
      </c>
      <c r="AZ89" s="186" t="s">
        <v>14</v>
      </c>
      <c r="BA89" s="187">
        <v>43672</v>
      </c>
      <c r="BB89" s="188" t="s">
        <v>807</v>
      </c>
      <c r="BC89" s="178" t="s">
        <v>14</v>
      </c>
      <c r="BD89" s="178" t="s">
        <v>14</v>
      </c>
      <c r="BE89" s="178" t="s">
        <v>14</v>
      </c>
      <c r="BF89" s="178" t="s">
        <v>14</v>
      </c>
      <c r="BG89" s="178" t="s">
        <v>806</v>
      </c>
      <c r="BH89" s="178" t="s">
        <v>14</v>
      </c>
      <c r="BI89" s="179">
        <v>43672</v>
      </c>
      <c r="BJ89" s="189" t="s">
        <v>6818</v>
      </c>
      <c r="BK89" s="189">
        <v>429</v>
      </c>
      <c r="BL89" s="189" t="s">
        <v>6816</v>
      </c>
      <c r="BM89" s="189" t="s">
        <v>2172</v>
      </c>
      <c r="BN89" s="189">
        <v>2</v>
      </c>
      <c r="BO89" s="189" t="s">
        <v>6817</v>
      </c>
      <c r="BP89" s="186" t="s">
        <v>1518</v>
      </c>
      <c r="BQ89" s="190">
        <v>44952</v>
      </c>
      <c r="BR89" s="188" t="s">
        <v>789</v>
      </c>
      <c r="BS89" s="182" t="s">
        <v>14</v>
      </c>
      <c r="BT89" s="182" t="s">
        <v>14</v>
      </c>
      <c r="BU89" s="182" t="s">
        <v>14</v>
      </c>
      <c r="BV89" s="182" t="s">
        <v>14</v>
      </c>
      <c r="BW89" s="182" t="s">
        <v>774</v>
      </c>
      <c r="BX89" s="182" t="s">
        <v>14</v>
      </c>
      <c r="BY89" s="179">
        <v>43648</v>
      </c>
      <c r="BZ89" s="189" t="s">
        <v>2536</v>
      </c>
      <c r="CA89" s="189" t="s">
        <v>14</v>
      </c>
      <c r="CB89" s="189" t="s">
        <v>14</v>
      </c>
      <c r="CC89" s="189" t="s">
        <v>14</v>
      </c>
      <c r="CD89" s="189" t="s">
        <v>14</v>
      </c>
      <c r="CE89" s="189" t="s">
        <v>2534</v>
      </c>
      <c r="CF89" s="189" t="s">
        <v>14</v>
      </c>
      <c r="CG89" s="190">
        <v>44803</v>
      </c>
      <c r="CH89" s="188" t="s">
        <v>9653</v>
      </c>
      <c r="CI89" s="189" t="e">
        <v>#N/A</v>
      </c>
      <c r="CJ89" s="189" t="e">
        <v>#N/A</v>
      </c>
      <c r="CK89" s="189" t="e">
        <v>#N/A</v>
      </c>
      <c r="CL89" s="189" t="e">
        <v>#N/A</v>
      </c>
      <c r="CM89" s="189" t="e">
        <v>#N/A</v>
      </c>
      <c r="CN89" s="189" t="e">
        <v>#N/A</v>
      </c>
      <c r="CO89" s="191" t="e">
        <v>#N/A</v>
      </c>
      <c r="CP89" s="189" t="s">
        <v>792</v>
      </c>
      <c r="CQ89" s="182" t="s">
        <v>14</v>
      </c>
      <c r="CR89" s="182" t="s">
        <v>14</v>
      </c>
      <c r="CS89" s="182" t="s">
        <v>14</v>
      </c>
      <c r="CT89" s="182" t="s">
        <v>14</v>
      </c>
      <c r="CU89" s="182" t="s">
        <v>774</v>
      </c>
      <c r="CV89" s="182" t="s">
        <v>14</v>
      </c>
      <c r="CW89" s="179">
        <v>43648</v>
      </c>
      <c r="CX89" s="189" t="s">
        <v>2892</v>
      </c>
      <c r="CY89" s="186">
        <v>1696000</v>
      </c>
      <c r="CZ89" s="186" t="s">
        <v>2857</v>
      </c>
      <c r="DA89" s="186" t="s">
        <v>19</v>
      </c>
      <c r="DB89" s="186">
        <v>3</v>
      </c>
      <c r="DC89" s="186" t="s">
        <v>2895</v>
      </c>
      <c r="DD89" s="186" t="s">
        <v>2854</v>
      </c>
      <c r="DE89" s="192">
        <v>44833</v>
      </c>
      <c r="DF89" s="188" t="s">
        <v>2896</v>
      </c>
      <c r="DG89" s="178">
        <v>13837000</v>
      </c>
      <c r="DH89" s="182" t="s">
        <v>2893</v>
      </c>
      <c r="DI89" s="182" t="s">
        <v>19</v>
      </c>
      <c r="DJ89" s="182">
        <v>3</v>
      </c>
      <c r="DK89" s="182" t="s">
        <v>2895</v>
      </c>
      <c r="DL89" s="182" t="s">
        <v>2894</v>
      </c>
      <c r="DM89" s="179">
        <v>44833</v>
      </c>
      <c r="DN89" s="189" t="s">
        <v>2897</v>
      </c>
      <c r="DO89" s="186">
        <v>0</v>
      </c>
      <c r="DP89" s="189" t="s">
        <v>2857</v>
      </c>
      <c r="DQ89" s="189" t="s">
        <v>19</v>
      </c>
      <c r="DR89" s="189">
        <v>3</v>
      </c>
      <c r="DS89" s="189" t="s">
        <v>2895</v>
      </c>
      <c r="DT89" s="189" t="s">
        <v>2854</v>
      </c>
      <c r="DU89" s="190">
        <v>44833</v>
      </c>
      <c r="DV89" s="188" t="s">
        <v>2898</v>
      </c>
      <c r="DW89" s="178">
        <v>1528000</v>
      </c>
      <c r="DX89" s="182" t="s">
        <v>2857</v>
      </c>
      <c r="DY89" s="182" t="s">
        <v>19</v>
      </c>
      <c r="DZ89" s="182">
        <v>3</v>
      </c>
      <c r="EA89" s="182" t="s">
        <v>2895</v>
      </c>
      <c r="EB89" s="182" t="s">
        <v>2854</v>
      </c>
      <c r="EC89" s="179">
        <v>44833</v>
      </c>
      <c r="ED89" s="189" t="s">
        <v>2899</v>
      </c>
      <c r="EE89" s="186">
        <v>168000</v>
      </c>
      <c r="EF89" s="189" t="s">
        <v>2857</v>
      </c>
      <c r="EG89" s="189" t="s">
        <v>19</v>
      </c>
      <c r="EH89" s="189">
        <v>3</v>
      </c>
      <c r="EI89" s="189" t="s">
        <v>2895</v>
      </c>
      <c r="EJ89" s="189" t="s">
        <v>2854</v>
      </c>
      <c r="EK89" s="190">
        <v>44833</v>
      </c>
      <c r="EL89" s="188" t="s">
        <v>2900</v>
      </c>
      <c r="EM89" s="178">
        <v>0</v>
      </c>
      <c r="EN89" s="182" t="s">
        <v>2857</v>
      </c>
      <c r="EO89" s="182" t="s">
        <v>19</v>
      </c>
      <c r="EP89" s="182">
        <v>3</v>
      </c>
      <c r="EQ89" s="182" t="s">
        <v>2895</v>
      </c>
      <c r="ER89" s="182" t="s">
        <v>2854</v>
      </c>
      <c r="ES89" s="179">
        <v>44833</v>
      </c>
      <c r="ET89" s="189" t="s">
        <v>6819</v>
      </c>
      <c r="EU89" s="189">
        <v>5297</v>
      </c>
      <c r="EV89" s="189" t="s">
        <v>6790</v>
      </c>
      <c r="EW89" s="189" t="s">
        <v>2172</v>
      </c>
      <c r="EX89" s="189">
        <v>2</v>
      </c>
      <c r="EY89" s="189" t="s">
        <v>6792</v>
      </c>
      <c r="EZ89" s="189" t="s">
        <v>6791</v>
      </c>
      <c r="FA89" s="190">
        <v>44952</v>
      </c>
      <c r="FB89" s="188" t="s">
        <v>791</v>
      </c>
      <c r="FC89" s="182">
        <v>5</v>
      </c>
      <c r="FD89" s="182" t="s">
        <v>14</v>
      </c>
      <c r="FE89" s="182" t="s">
        <v>30</v>
      </c>
      <c r="FF89" s="182">
        <v>2</v>
      </c>
      <c r="FG89" s="182" t="s">
        <v>790</v>
      </c>
      <c r="FH89" s="182" t="s">
        <v>14</v>
      </c>
      <c r="FI89" s="179">
        <v>43648</v>
      </c>
      <c r="FJ89" s="188" t="s">
        <v>794</v>
      </c>
      <c r="FK89" s="189" t="s">
        <v>14</v>
      </c>
      <c r="FL89" s="189" t="s">
        <v>14</v>
      </c>
      <c r="FM89" s="189" t="s">
        <v>14</v>
      </c>
      <c r="FN89" s="189" t="s">
        <v>14</v>
      </c>
      <c r="FO89" s="189" t="s">
        <v>793</v>
      </c>
      <c r="FP89" s="186" t="s">
        <v>14</v>
      </c>
      <c r="FQ89" s="187">
        <v>43648</v>
      </c>
      <c r="FR89" s="188" t="s">
        <v>796</v>
      </c>
      <c r="FS89" s="182" t="s">
        <v>14</v>
      </c>
      <c r="FT89" s="182" t="s">
        <v>14</v>
      </c>
      <c r="FU89" s="182" t="s">
        <v>14</v>
      </c>
      <c r="FV89" s="182" t="s">
        <v>14</v>
      </c>
      <c r="FW89" s="182" t="s">
        <v>795</v>
      </c>
      <c r="FX89" s="182" t="s">
        <v>14</v>
      </c>
      <c r="FY89" s="179">
        <v>43648</v>
      </c>
      <c r="FZ89" s="189" t="s">
        <v>3817</v>
      </c>
      <c r="GA89" s="189">
        <v>1</v>
      </c>
      <c r="GB89" s="189" t="s">
        <v>2962</v>
      </c>
      <c r="GC89" s="189" t="s">
        <v>30</v>
      </c>
      <c r="GD89" s="189">
        <v>2</v>
      </c>
      <c r="GE89" s="189" t="s">
        <v>14</v>
      </c>
      <c r="GF89" s="189" t="s">
        <v>14</v>
      </c>
      <c r="GG89" s="190">
        <v>44864</v>
      </c>
      <c r="GH89" s="188" t="s">
        <v>3823</v>
      </c>
      <c r="GI89" s="182">
        <v>2</v>
      </c>
      <c r="GJ89" s="182" t="s">
        <v>2962</v>
      </c>
      <c r="GK89" s="182" t="s">
        <v>30</v>
      </c>
      <c r="GL89" s="182">
        <v>2</v>
      </c>
      <c r="GM89" s="182" t="s">
        <v>14</v>
      </c>
      <c r="GN89" s="182" t="s">
        <v>14</v>
      </c>
      <c r="GO89" s="179">
        <v>44864</v>
      </c>
      <c r="GP89" s="189" t="s">
        <v>3818</v>
      </c>
      <c r="GQ89" s="189">
        <v>0</v>
      </c>
      <c r="GR89" s="189" t="s">
        <v>2962</v>
      </c>
      <c r="GS89" s="189" t="s">
        <v>30</v>
      </c>
      <c r="GT89" s="189">
        <v>2</v>
      </c>
      <c r="GU89" s="189" t="s">
        <v>14</v>
      </c>
      <c r="GV89" s="189" t="s">
        <v>14</v>
      </c>
      <c r="GW89" s="190">
        <v>44864</v>
      </c>
      <c r="GX89" s="188" t="s">
        <v>3824</v>
      </c>
      <c r="GY89" s="182">
        <v>0</v>
      </c>
      <c r="GZ89" s="182" t="s">
        <v>2962</v>
      </c>
      <c r="HA89" s="182" t="s">
        <v>30</v>
      </c>
      <c r="HB89" s="182">
        <v>2</v>
      </c>
      <c r="HC89" s="182" t="s">
        <v>14</v>
      </c>
      <c r="HD89" s="182" t="s">
        <v>14</v>
      </c>
      <c r="HE89" s="179">
        <v>44864</v>
      </c>
      <c r="HF89" s="189" t="s">
        <v>3816</v>
      </c>
      <c r="HG89" s="189">
        <v>0</v>
      </c>
      <c r="HH89" s="189" t="s">
        <v>2962</v>
      </c>
      <c r="HI89" s="189" t="s">
        <v>30</v>
      </c>
      <c r="HJ89" s="189">
        <v>2</v>
      </c>
      <c r="HK89" s="189" t="s">
        <v>14</v>
      </c>
      <c r="HL89" s="189" t="s">
        <v>14</v>
      </c>
      <c r="HM89" s="190">
        <v>44864</v>
      </c>
      <c r="HN89" s="188" t="s">
        <v>3822</v>
      </c>
      <c r="HO89" s="182">
        <v>0</v>
      </c>
      <c r="HP89" s="182" t="s">
        <v>2962</v>
      </c>
      <c r="HQ89" s="182" t="s">
        <v>30</v>
      </c>
      <c r="HR89" s="182">
        <v>2</v>
      </c>
      <c r="HS89" s="182" t="s">
        <v>14</v>
      </c>
      <c r="HT89" s="182" t="s">
        <v>14</v>
      </c>
      <c r="HU89" s="179">
        <v>44864</v>
      </c>
      <c r="HV89" s="189" t="s">
        <v>3819</v>
      </c>
      <c r="HW89" s="189">
        <v>2</v>
      </c>
      <c r="HX89" s="189" t="s">
        <v>2962</v>
      </c>
      <c r="HY89" s="189" t="s">
        <v>30</v>
      </c>
      <c r="HZ89" s="189">
        <v>2</v>
      </c>
      <c r="IA89" s="189" t="s">
        <v>14</v>
      </c>
      <c r="IB89" s="189" t="s">
        <v>14</v>
      </c>
      <c r="IC89" s="190">
        <v>44864</v>
      </c>
      <c r="ID89" s="188" t="s">
        <v>3821</v>
      </c>
      <c r="IE89" s="182">
        <v>1</v>
      </c>
      <c r="IF89" s="182" t="s">
        <v>2962</v>
      </c>
      <c r="IG89" s="182" t="s">
        <v>30</v>
      </c>
      <c r="IH89" s="182">
        <v>2</v>
      </c>
      <c r="II89" s="182" t="s">
        <v>14</v>
      </c>
      <c r="IJ89" s="182" t="s">
        <v>14</v>
      </c>
      <c r="IK89" s="179">
        <v>44864</v>
      </c>
      <c r="IL89" s="189" t="s">
        <v>3820</v>
      </c>
      <c r="IM89" s="189">
        <v>3</v>
      </c>
      <c r="IN89" s="189" t="s">
        <v>2962</v>
      </c>
      <c r="IO89" s="189" t="s">
        <v>30</v>
      </c>
      <c r="IP89" s="189">
        <v>2</v>
      </c>
      <c r="IQ89" s="189" t="s">
        <v>14</v>
      </c>
      <c r="IR89" s="189" t="s">
        <v>14</v>
      </c>
      <c r="IS89" s="190">
        <v>44864</v>
      </c>
    </row>
    <row r="90" spans="1:253" s="284" customFormat="1" ht="12.95" customHeight="1" x14ac:dyDescent="0.2">
      <c r="A90" s="284" t="s">
        <v>771</v>
      </c>
      <c r="B90" s="284" t="s">
        <v>8946</v>
      </c>
      <c r="C90" s="284" t="s">
        <v>772</v>
      </c>
      <c r="D90" s="284" t="s">
        <v>773</v>
      </c>
      <c r="E90" s="284" t="s">
        <v>8559</v>
      </c>
      <c r="F90" s="284" t="s">
        <v>4517</v>
      </c>
      <c r="G90" s="177">
        <v>220473000</v>
      </c>
      <c r="H90" s="178" t="s">
        <v>4510</v>
      </c>
      <c r="I90" s="178" t="s">
        <v>2172</v>
      </c>
      <c r="J90" s="178">
        <v>2</v>
      </c>
      <c r="K90" s="178" t="s">
        <v>4516</v>
      </c>
      <c r="L90" s="178" t="s">
        <v>4511</v>
      </c>
      <c r="M90" s="179">
        <v>44888</v>
      </c>
      <c r="N90" s="188" t="s">
        <v>2869</v>
      </c>
      <c r="O90" s="180">
        <v>157918</v>
      </c>
      <c r="P90" s="180" t="s">
        <v>2844</v>
      </c>
      <c r="Q90" s="180" t="s">
        <v>2172</v>
      </c>
      <c r="R90" s="180">
        <v>2</v>
      </c>
      <c r="S90" s="180" t="s">
        <v>2868</v>
      </c>
      <c r="T90" s="180" t="s">
        <v>2850</v>
      </c>
      <c r="U90" s="181">
        <v>44833</v>
      </c>
      <c r="V90" s="188" t="s">
        <v>2871</v>
      </c>
      <c r="W90" s="178">
        <v>16051000</v>
      </c>
      <c r="X90" s="178" t="s">
        <v>2857</v>
      </c>
      <c r="Y90" s="178" t="s">
        <v>2172</v>
      </c>
      <c r="Z90" s="178">
        <v>2</v>
      </c>
      <c r="AA90" s="178" t="s">
        <v>2870</v>
      </c>
      <c r="AB90" s="178" t="s">
        <v>2854</v>
      </c>
      <c r="AC90" s="179">
        <v>44833</v>
      </c>
      <c r="AD90" s="188" t="s">
        <v>2873</v>
      </c>
      <c r="AE90" s="186">
        <v>16051000</v>
      </c>
      <c r="AF90" s="186" t="s">
        <v>2857</v>
      </c>
      <c r="AG90" s="186" t="s">
        <v>2172</v>
      </c>
      <c r="AH90" s="186">
        <v>2</v>
      </c>
      <c r="AI90" s="186" t="s">
        <v>2872</v>
      </c>
      <c r="AJ90" s="186" t="s">
        <v>2854</v>
      </c>
      <c r="AK90" s="187">
        <v>44833</v>
      </c>
      <c r="AL90" s="188" t="s">
        <v>5544</v>
      </c>
      <c r="AM90" s="178">
        <v>4311000</v>
      </c>
      <c r="AN90" s="178" t="s">
        <v>5541</v>
      </c>
      <c r="AO90" s="178" t="s">
        <v>2172</v>
      </c>
      <c r="AP90" s="178">
        <v>2</v>
      </c>
      <c r="AQ90" s="178" t="s">
        <v>5543</v>
      </c>
      <c r="AR90" s="178" t="s">
        <v>5542</v>
      </c>
      <c r="AS90" s="179">
        <v>44919</v>
      </c>
      <c r="AT90" s="189" t="s">
        <v>809</v>
      </c>
      <c r="AU90" s="186" t="s">
        <v>14</v>
      </c>
      <c r="AV90" s="186" t="s">
        <v>14</v>
      </c>
      <c r="AW90" s="186" t="s">
        <v>14</v>
      </c>
      <c r="AX90" s="186" t="s">
        <v>14</v>
      </c>
      <c r="AY90" s="186" t="s">
        <v>806</v>
      </c>
      <c r="AZ90" s="186" t="s">
        <v>14</v>
      </c>
      <c r="BA90" s="187">
        <v>43672</v>
      </c>
      <c r="BB90" s="188" t="s">
        <v>2887</v>
      </c>
      <c r="BC90" s="178">
        <v>1529500</v>
      </c>
      <c r="BD90" s="178" t="s">
        <v>2884</v>
      </c>
      <c r="BE90" s="178" t="s">
        <v>2172</v>
      </c>
      <c r="BF90" s="178">
        <v>2</v>
      </c>
      <c r="BG90" s="178" t="s">
        <v>2886</v>
      </c>
      <c r="BH90" s="178" t="s">
        <v>2885</v>
      </c>
      <c r="BI90" s="179">
        <v>44833</v>
      </c>
      <c r="BJ90" s="189" t="s">
        <v>6814</v>
      </c>
      <c r="BK90" s="189">
        <v>1599</v>
      </c>
      <c r="BL90" s="189" t="s">
        <v>6807</v>
      </c>
      <c r="BM90" s="189" t="s">
        <v>2172</v>
      </c>
      <c r="BN90" s="189">
        <v>2</v>
      </c>
      <c r="BO90" s="189" t="s">
        <v>6813</v>
      </c>
      <c r="BP90" s="186" t="s">
        <v>1518</v>
      </c>
      <c r="BQ90" s="190">
        <v>44952</v>
      </c>
      <c r="BR90" s="188" t="s">
        <v>775</v>
      </c>
      <c r="BS90" s="182" t="s">
        <v>14</v>
      </c>
      <c r="BT90" s="182" t="s">
        <v>14</v>
      </c>
      <c r="BU90" s="182" t="s">
        <v>14</v>
      </c>
      <c r="BV90" s="182" t="s">
        <v>14</v>
      </c>
      <c r="BW90" s="182" t="s">
        <v>774</v>
      </c>
      <c r="BX90" s="182" t="s">
        <v>14</v>
      </c>
      <c r="BY90" s="179">
        <v>43647</v>
      </c>
      <c r="BZ90" s="189" t="s">
        <v>2537</v>
      </c>
      <c r="CA90" s="189" t="s">
        <v>14</v>
      </c>
      <c r="CB90" s="189" t="s">
        <v>14</v>
      </c>
      <c r="CC90" s="189" t="s">
        <v>14</v>
      </c>
      <c r="CD90" s="189" t="s">
        <v>14</v>
      </c>
      <c r="CE90" s="189" t="s">
        <v>2534</v>
      </c>
      <c r="CF90" s="189" t="s">
        <v>14</v>
      </c>
      <c r="CG90" s="190">
        <v>44803</v>
      </c>
      <c r="CH90" s="188" t="s">
        <v>9654</v>
      </c>
      <c r="CI90" s="189" t="e">
        <v>#N/A</v>
      </c>
      <c r="CJ90" s="189" t="e">
        <v>#N/A</v>
      </c>
      <c r="CK90" s="189" t="e">
        <v>#N/A</v>
      </c>
      <c r="CL90" s="189" t="e">
        <v>#N/A</v>
      </c>
      <c r="CM90" s="189" t="e">
        <v>#N/A</v>
      </c>
      <c r="CN90" s="189" t="e">
        <v>#N/A</v>
      </c>
      <c r="CO90" s="191" t="e">
        <v>#N/A</v>
      </c>
      <c r="CP90" s="189" t="s">
        <v>781</v>
      </c>
      <c r="CQ90" s="182" t="s">
        <v>14</v>
      </c>
      <c r="CR90" s="182" t="s">
        <v>778</v>
      </c>
      <c r="CS90" s="182" t="s">
        <v>14</v>
      </c>
      <c r="CT90" s="182" t="s">
        <v>14</v>
      </c>
      <c r="CU90" s="182" t="s">
        <v>780</v>
      </c>
      <c r="CV90" s="182" t="s">
        <v>779</v>
      </c>
      <c r="CW90" s="179">
        <v>43647</v>
      </c>
      <c r="CX90" s="189" t="s">
        <v>1963</v>
      </c>
      <c r="CY90" s="186">
        <v>8400000</v>
      </c>
      <c r="CZ90" s="186" t="s">
        <v>1961</v>
      </c>
      <c r="DA90" s="186" t="s">
        <v>2172</v>
      </c>
      <c r="DB90" s="186">
        <v>2</v>
      </c>
      <c r="DC90" s="186" t="s">
        <v>2876</v>
      </c>
      <c r="DD90" s="186" t="s">
        <v>1962</v>
      </c>
      <c r="DE90" s="192">
        <v>44833</v>
      </c>
      <c r="DF90" s="188" t="s">
        <v>2877</v>
      </c>
      <c r="DG90" s="178">
        <v>0</v>
      </c>
      <c r="DH90" s="182" t="s">
        <v>2874</v>
      </c>
      <c r="DI90" s="182" t="s">
        <v>2172</v>
      </c>
      <c r="DJ90" s="182">
        <v>2</v>
      </c>
      <c r="DK90" s="182" t="s">
        <v>2876</v>
      </c>
      <c r="DL90" s="182" t="s">
        <v>2875</v>
      </c>
      <c r="DM90" s="179">
        <v>44833</v>
      </c>
      <c r="DN90" s="189" t="s">
        <v>2880</v>
      </c>
      <c r="DO90" s="186">
        <v>7651000</v>
      </c>
      <c r="DP90" s="189" t="s">
        <v>2878</v>
      </c>
      <c r="DQ90" s="189" t="s">
        <v>2172</v>
      </c>
      <c r="DR90" s="189">
        <v>2</v>
      </c>
      <c r="DS90" s="189" t="s">
        <v>2876</v>
      </c>
      <c r="DT90" s="189" t="s">
        <v>2879</v>
      </c>
      <c r="DU90" s="190">
        <v>44833</v>
      </c>
      <c r="DV90" s="188" t="s">
        <v>2881</v>
      </c>
      <c r="DW90" s="178">
        <v>4600000</v>
      </c>
      <c r="DX90" s="182" t="s">
        <v>1961</v>
      </c>
      <c r="DY90" s="182" t="s">
        <v>2172</v>
      </c>
      <c r="DZ90" s="182">
        <v>2</v>
      </c>
      <c r="EA90" s="182" t="s">
        <v>2876</v>
      </c>
      <c r="EB90" s="182" t="s">
        <v>1962</v>
      </c>
      <c r="EC90" s="179">
        <v>44833</v>
      </c>
      <c r="ED90" s="189" t="s">
        <v>2882</v>
      </c>
      <c r="EE90" s="186">
        <v>3800000</v>
      </c>
      <c r="EF90" s="189" t="s">
        <v>1961</v>
      </c>
      <c r="EG90" s="189" t="s">
        <v>2172</v>
      </c>
      <c r="EH90" s="189">
        <v>2</v>
      </c>
      <c r="EI90" s="189" t="s">
        <v>2876</v>
      </c>
      <c r="EJ90" s="189" t="s">
        <v>1962</v>
      </c>
      <c r="EK90" s="190">
        <v>44833</v>
      </c>
      <c r="EL90" s="188" t="s">
        <v>2883</v>
      </c>
      <c r="EM90" s="178">
        <v>0</v>
      </c>
      <c r="EN90" s="182" t="s">
        <v>1961</v>
      </c>
      <c r="EO90" s="182" t="s">
        <v>19</v>
      </c>
      <c r="EP90" s="182">
        <v>3</v>
      </c>
      <c r="EQ90" s="182" t="s">
        <v>2876</v>
      </c>
      <c r="ER90" s="182" t="s">
        <v>1962</v>
      </c>
      <c r="ES90" s="179">
        <v>44833</v>
      </c>
      <c r="ET90" s="189" t="s">
        <v>6815</v>
      </c>
      <c r="EU90" s="189">
        <v>5297</v>
      </c>
      <c r="EV90" s="189" t="s">
        <v>6790</v>
      </c>
      <c r="EW90" s="189" t="s">
        <v>2172</v>
      </c>
      <c r="EX90" s="189">
        <v>2</v>
      </c>
      <c r="EY90" s="189" t="s">
        <v>6792</v>
      </c>
      <c r="EZ90" s="189" t="s">
        <v>6791</v>
      </c>
      <c r="FA90" s="190">
        <v>44952</v>
      </c>
      <c r="FB90" s="188" t="s">
        <v>777</v>
      </c>
      <c r="FC90" s="182">
        <v>4</v>
      </c>
      <c r="FD90" s="182" t="s">
        <v>14</v>
      </c>
      <c r="FE90" s="182" t="s">
        <v>14</v>
      </c>
      <c r="FF90" s="182" t="s">
        <v>14</v>
      </c>
      <c r="FG90" s="182" t="s">
        <v>776</v>
      </c>
      <c r="FH90" s="182" t="s">
        <v>14</v>
      </c>
      <c r="FI90" s="179">
        <v>43647</v>
      </c>
      <c r="FJ90" s="188" t="s">
        <v>782</v>
      </c>
      <c r="FK90" s="189" t="s">
        <v>14</v>
      </c>
      <c r="FL90" s="189" t="s">
        <v>14</v>
      </c>
      <c r="FM90" s="189" t="s">
        <v>14</v>
      </c>
      <c r="FN90" s="189" t="s">
        <v>14</v>
      </c>
      <c r="FO90" s="189" t="s">
        <v>774</v>
      </c>
      <c r="FP90" s="186" t="s">
        <v>14</v>
      </c>
      <c r="FQ90" s="187">
        <v>43647</v>
      </c>
      <c r="FR90" s="188" t="s">
        <v>786</v>
      </c>
      <c r="FS90" s="182">
        <v>800000</v>
      </c>
      <c r="FT90" s="182" t="s">
        <v>783</v>
      </c>
      <c r="FU90" s="182" t="s">
        <v>30</v>
      </c>
      <c r="FV90" s="182">
        <v>2</v>
      </c>
      <c r="FW90" s="182" t="s">
        <v>785</v>
      </c>
      <c r="FX90" s="182" t="s">
        <v>784</v>
      </c>
      <c r="FY90" s="179">
        <v>43647</v>
      </c>
      <c r="FZ90" s="189" t="s">
        <v>3826</v>
      </c>
      <c r="GA90" s="189">
        <v>1</v>
      </c>
      <c r="GB90" s="189" t="s">
        <v>2962</v>
      </c>
      <c r="GC90" s="189" t="s">
        <v>30</v>
      </c>
      <c r="GD90" s="189">
        <v>2</v>
      </c>
      <c r="GE90" s="189" t="s">
        <v>14</v>
      </c>
      <c r="GF90" s="189" t="s">
        <v>14</v>
      </c>
      <c r="GG90" s="190">
        <v>44864</v>
      </c>
      <c r="GH90" s="188" t="s">
        <v>3832</v>
      </c>
      <c r="GI90" s="182">
        <v>3</v>
      </c>
      <c r="GJ90" s="182" t="s">
        <v>2962</v>
      </c>
      <c r="GK90" s="182" t="s">
        <v>30</v>
      </c>
      <c r="GL90" s="182">
        <v>2</v>
      </c>
      <c r="GM90" s="182" t="s">
        <v>14</v>
      </c>
      <c r="GN90" s="182" t="s">
        <v>14</v>
      </c>
      <c r="GO90" s="179">
        <v>44864</v>
      </c>
      <c r="GP90" s="189" t="s">
        <v>3827</v>
      </c>
      <c r="GQ90" s="189">
        <v>1</v>
      </c>
      <c r="GR90" s="189" t="s">
        <v>2962</v>
      </c>
      <c r="GS90" s="189" t="s">
        <v>30</v>
      </c>
      <c r="GT90" s="189">
        <v>2</v>
      </c>
      <c r="GU90" s="189" t="s">
        <v>14</v>
      </c>
      <c r="GV90" s="189" t="s">
        <v>14</v>
      </c>
      <c r="GW90" s="190">
        <v>44864</v>
      </c>
      <c r="GX90" s="188" t="s">
        <v>3833</v>
      </c>
      <c r="GY90" s="182">
        <v>1</v>
      </c>
      <c r="GZ90" s="182" t="s">
        <v>2962</v>
      </c>
      <c r="HA90" s="182" t="s">
        <v>30</v>
      </c>
      <c r="HB90" s="182">
        <v>2</v>
      </c>
      <c r="HC90" s="182" t="s">
        <v>14</v>
      </c>
      <c r="HD90" s="182" t="s">
        <v>14</v>
      </c>
      <c r="HE90" s="179">
        <v>44864</v>
      </c>
      <c r="HF90" s="189" t="s">
        <v>3825</v>
      </c>
      <c r="HG90" s="189">
        <v>2</v>
      </c>
      <c r="HH90" s="189" t="s">
        <v>2962</v>
      </c>
      <c r="HI90" s="189" t="s">
        <v>30</v>
      </c>
      <c r="HJ90" s="189">
        <v>2</v>
      </c>
      <c r="HK90" s="189" t="s">
        <v>14</v>
      </c>
      <c r="HL90" s="189" t="s">
        <v>14</v>
      </c>
      <c r="HM90" s="190">
        <v>44864</v>
      </c>
      <c r="HN90" s="188" t="s">
        <v>3831</v>
      </c>
      <c r="HO90" s="182">
        <v>3</v>
      </c>
      <c r="HP90" s="182" t="s">
        <v>2962</v>
      </c>
      <c r="HQ90" s="182" t="s">
        <v>30</v>
      </c>
      <c r="HR90" s="182">
        <v>2</v>
      </c>
      <c r="HS90" s="182" t="s">
        <v>14</v>
      </c>
      <c r="HT90" s="182" t="s">
        <v>14</v>
      </c>
      <c r="HU90" s="179">
        <v>44864</v>
      </c>
      <c r="HV90" s="189" t="s">
        <v>3828</v>
      </c>
      <c r="HW90" s="189">
        <v>3</v>
      </c>
      <c r="HX90" s="189" t="s">
        <v>2962</v>
      </c>
      <c r="HY90" s="189" t="s">
        <v>30</v>
      </c>
      <c r="HZ90" s="189">
        <v>2</v>
      </c>
      <c r="IA90" s="189" t="s">
        <v>14</v>
      </c>
      <c r="IB90" s="189" t="s">
        <v>14</v>
      </c>
      <c r="IC90" s="190">
        <v>44864</v>
      </c>
      <c r="ID90" s="188" t="s">
        <v>3830</v>
      </c>
      <c r="IE90" s="182">
        <v>1</v>
      </c>
      <c r="IF90" s="182" t="s">
        <v>2962</v>
      </c>
      <c r="IG90" s="182" t="s">
        <v>30</v>
      </c>
      <c r="IH90" s="182">
        <v>2</v>
      </c>
      <c r="II90" s="182" t="s">
        <v>14</v>
      </c>
      <c r="IJ90" s="182" t="s">
        <v>14</v>
      </c>
      <c r="IK90" s="179">
        <v>44864</v>
      </c>
      <c r="IL90" s="189" t="s">
        <v>3829</v>
      </c>
      <c r="IM90" s="189">
        <v>3</v>
      </c>
      <c r="IN90" s="189" t="s">
        <v>2962</v>
      </c>
      <c r="IO90" s="189" t="s">
        <v>30</v>
      </c>
      <c r="IP90" s="189">
        <v>2</v>
      </c>
      <c r="IQ90" s="189" t="s">
        <v>14</v>
      </c>
      <c r="IR90" s="189" t="s">
        <v>14</v>
      </c>
      <c r="IS90" s="190">
        <v>44864</v>
      </c>
    </row>
    <row r="91" spans="1:253" s="284" customFormat="1" ht="12.95" customHeight="1" x14ac:dyDescent="0.2">
      <c r="A91" s="284" t="s">
        <v>931</v>
      </c>
      <c r="B91" s="284" t="s">
        <v>9149</v>
      </c>
      <c r="C91" s="284" t="s">
        <v>932</v>
      </c>
      <c r="D91" s="284" t="s">
        <v>773</v>
      </c>
      <c r="E91" s="284" t="s">
        <v>8559</v>
      </c>
      <c r="F91" s="284" t="s">
        <v>4515</v>
      </c>
      <c r="G91" s="177">
        <v>220473000</v>
      </c>
      <c r="H91" s="178" t="s">
        <v>4510</v>
      </c>
      <c r="I91" s="178" t="s">
        <v>2172</v>
      </c>
      <c r="J91" s="178">
        <v>2</v>
      </c>
      <c r="K91" s="178" t="s">
        <v>4514</v>
      </c>
      <c r="L91" s="178" t="s">
        <v>4511</v>
      </c>
      <c r="M91" s="179">
        <v>44888</v>
      </c>
      <c r="N91" s="188" t="s">
        <v>2852</v>
      </c>
      <c r="O91" s="180">
        <v>237708</v>
      </c>
      <c r="P91" s="180" t="s">
        <v>2844</v>
      </c>
      <c r="Q91" s="180" t="s">
        <v>2172</v>
      </c>
      <c r="R91" s="180">
        <v>2</v>
      </c>
      <c r="S91" s="180" t="s">
        <v>2851</v>
      </c>
      <c r="T91" s="180" t="s">
        <v>2850</v>
      </c>
      <c r="U91" s="181">
        <v>44833</v>
      </c>
      <c r="V91" s="188" t="s">
        <v>2856</v>
      </c>
      <c r="W91" s="178">
        <v>41531000</v>
      </c>
      <c r="X91" s="178" t="s">
        <v>2853</v>
      </c>
      <c r="Y91" s="178" t="s">
        <v>2172</v>
      </c>
      <c r="Z91" s="178">
        <v>2</v>
      </c>
      <c r="AA91" s="178" t="s">
        <v>2855</v>
      </c>
      <c r="AB91" s="178" t="s">
        <v>2854</v>
      </c>
      <c r="AC91" s="179">
        <v>44833</v>
      </c>
      <c r="AD91" s="188" t="s">
        <v>2859</v>
      </c>
      <c r="AE91" s="186">
        <v>6746000</v>
      </c>
      <c r="AF91" s="186" t="s">
        <v>2857</v>
      </c>
      <c r="AG91" s="186" t="s">
        <v>2172</v>
      </c>
      <c r="AH91" s="186">
        <v>2</v>
      </c>
      <c r="AI91" s="186" t="s">
        <v>2858</v>
      </c>
      <c r="AJ91" s="186" t="s">
        <v>2854</v>
      </c>
      <c r="AK91" s="187">
        <v>44833</v>
      </c>
      <c r="AL91" s="188" t="s">
        <v>5540</v>
      </c>
      <c r="AM91" s="178">
        <v>605000</v>
      </c>
      <c r="AN91" s="178" t="s">
        <v>5537</v>
      </c>
      <c r="AO91" s="178" t="s">
        <v>2172</v>
      </c>
      <c r="AP91" s="178">
        <v>2</v>
      </c>
      <c r="AQ91" s="178" t="s">
        <v>5539</v>
      </c>
      <c r="AR91" s="178" t="s">
        <v>5538</v>
      </c>
      <c r="AS91" s="179">
        <v>44919</v>
      </c>
      <c r="AT91" s="189" t="s">
        <v>940</v>
      </c>
      <c r="AU91" s="186" t="s">
        <v>14</v>
      </c>
      <c r="AV91" s="186" t="s">
        <v>14</v>
      </c>
      <c r="AW91" s="186" t="s">
        <v>14</v>
      </c>
      <c r="AX91" s="186" t="s">
        <v>14</v>
      </c>
      <c r="AY91" s="186" t="s">
        <v>806</v>
      </c>
      <c r="AZ91" s="186" t="s">
        <v>14</v>
      </c>
      <c r="BA91" s="187">
        <v>43815</v>
      </c>
      <c r="BB91" s="188" t="s">
        <v>939</v>
      </c>
      <c r="BC91" s="178" t="s">
        <v>14</v>
      </c>
      <c r="BD91" s="178" t="s">
        <v>14</v>
      </c>
      <c r="BE91" s="178" t="s">
        <v>14</v>
      </c>
      <c r="BF91" s="178" t="s">
        <v>14</v>
      </c>
      <c r="BG91" s="178" t="s">
        <v>806</v>
      </c>
      <c r="BH91" s="178" t="s">
        <v>14</v>
      </c>
      <c r="BI91" s="179">
        <v>43815</v>
      </c>
      <c r="BJ91" s="189" t="s">
        <v>6809</v>
      </c>
      <c r="BK91" s="189">
        <v>1776</v>
      </c>
      <c r="BL91" s="189" t="s">
        <v>6807</v>
      </c>
      <c r="BM91" s="189" t="s">
        <v>2172</v>
      </c>
      <c r="BN91" s="189">
        <v>2</v>
      </c>
      <c r="BO91" s="189" t="s">
        <v>6808</v>
      </c>
      <c r="BP91" s="186" t="s">
        <v>1518</v>
      </c>
      <c r="BQ91" s="190">
        <v>44952</v>
      </c>
      <c r="BR91" s="188" t="s">
        <v>2549</v>
      </c>
      <c r="BS91" s="182" t="s">
        <v>14</v>
      </c>
      <c r="BT91" s="182" t="s">
        <v>14</v>
      </c>
      <c r="BU91" s="182" t="s">
        <v>14</v>
      </c>
      <c r="BV91" s="182" t="s">
        <v>14</v>
      </c>
      <c r="BW91" s="182" t="s">
        <v>2534</v>
      </c>
      <c r="BX91" s="182" t="s">
        <v>14</v>
      </c>
      <c r="BY91" s="179">
        <v>44803</v>
      </c>
      <c r="BZ91" s="189" t="s">
        <v>2538</v>
      </c>
      <c r="CA91" s="189" t="s">
        <v>14</v>
      </c>
      <c r="CB91" s="189" t="s">
        <v>14</v>
      </c>
      <c r="CC91" s="189" t="s">
        <v>14</v>
      </c>
      <c r="CD91" s="189" t="s">
        <v>14</v>
      </c>
      <c r="CE91" s="189" t="s">
        <v>2534</v>
      </c>
      <c r="CF91" s="189" t="s">
        <v>14</v>
      </c>
      <c r="CG91" s="190">
        <v>44803</v>
      </c>
      <c r="CH91" s="188" t="s">
        <v>9655</v>
      </c>
      <c r="CI91" s="189" t="e">
        <v>#N/A</v>
      </c>
      <c r="CJ91" s="189" t="e">
        <v>#N/A</v>
      </c>
      <c r="CK91" s="189" t="e">
        <v>#N/A</v>
      </c>
      <c r="CL91" s="189" t="e">
        <v>#N/A</v>
      </c>
      <c r="CM91" s="189" t="e">
        <v>#N/A</v>
      </c>
      <c r="CN91" s="189" t="e">
        <v>#N/A</v>
      </c>
      <c r="CO91" s="191" t="e">
        <v>#N/A</v>
      </c>
      <c r="CP91" s="189" t="s">
        <v>938</v>
      </c>
      <c r="CQ91" s="182">
        <v>49</v>
      </c>
      <c r="CR91" s="182" t="s">
        <v>935</v>
      </c>
      <c r="CS91" s="182" t="s">
        <v>19</v>
      </c>
      <c r="CT91" s="182">
        <v>3</v>
      </c>
      <c r="CU91" s="182" t="s">
        <v>937</v>
      </c>
      <c r="CV91" s="182" t="s">
        <v>936</v>
      </c>
      <c r="CW91" s="179">
        <v>43815</v>
      </c>
      <c r="CX91" s="189" t="s">
        <v>2860</v>
      </c>
      <c r="CY91" s="186">
        <v>6745000</v>
      </c>
      <c r="CZ91" s="186" t="s">
        <v>2857</v>
      </c>
      <c r="DA91" s="186" t="s">
        <v>2172</v>
      </c>
      <c r="DB91" s="186">
        <v>2</v>
      </c>
      <c r="DC91" s="186" t="s">
        <v>2864</v>
      </c>
      <c r="DD91" s="186" t="s">
        <v>2854</v>
      </c>
      <c r="DE91" s="192">
        <v>44833</v>
      </c>
      <c r="DF91" s="188" t="s">
        <v>2862</v>
      </c>
      <c r="DG91" s="178">
        <v>34785000</v>
      </c>
      <c r="DH91" s="182" t="s">
        <v>2857</v>
      </c>
      <c r="DI91" s="182" t="s">
        <v>2172</v>
      </c>
      <c r="DJ91" s="182">
        <v>2</v>
      </c>
      <c r="DK91" s="182" t="s">
        <v>2861</v>
      </c>
      <c r="DL91" s="182" t="s">
        <v>2854</v>
      </c>
      <c r="DM91" s="179">
        <v>44833</v>
      </c>
      <c r="DN91" s="189" t="s">
        <v>2863</v>
      </c>
      <c r="DO91" s="186">
        <v>0</v>
      </c>
      <c r="DP91" s="189" t="s">
        <v>2857</v>
      </c>
      <c r="DQ91" s="189" t="s">
        <v>2172</v>
      </c>
      <c r="DR91" s="189">
        <v>2</v>
      </c>
      <c r="DS91" s="189" t="s">
        <v>2861</v>
      </c>
      <c r="DT91" s="189" t="s">
        <v>2854</v>
      </c>
      <c r="DU91" s="190">
        <v>44833</v>
      </c>
      <c r="DV91" s="188" t="s">
        <v>2865</v>
      </c>
      <c r="DW91" s="178">
        <v>6325000</v>
      </c>
      <c r="DX91" s="182" t="s">
        <v>2857</v>
      </c>
      <c r="DY91" s="182" t="s">
        <v>2172</v>
      </c>
      <c r="DZ91" s="182">
        <v>2</v>
      </c>
      <c r="EA91" s="182" t="s">
        <v>2864</v>
      </c>
      <c r="EB91" s="182" t="s">
        <v>2854</v>
      </c>
      <c r="EC91" s="179">
        <v>44833</v>
      </c>
      <c r="ED91" s="189" t="s">
        <v>2866</v>
      </c>
      <c r="EE91" s="186">
        <v>420000</v>
      </c>
      <c r="EF91" s="189" t="s">
        <v>2857</v>
      </c>
      <c r="EG91" s="189" t="s">
        <v>2172</v>
      </c>
      <c r="EH91" s="189">
        <v>2</v>
      </c>
      <c r="EI91" s="189" t="s">
        <v>2864</v>
      </c>
      <c r="EJ91" s="189" t="s">
        <v>2854</v>
      </c>
      <c r="EK91" s="190">
        <v>44833</v>
      </c>
      <c r="EL91" s="188" t="s">
        <v>2867</v>
      </c>
      <c r="EM91" s="178">
        <v>0</v>
      </c>
      <c r="EN91" s="182" t="s">
        <v>2857</v>
      </c>
      <c r="EO91" s="182" t="s">
        <v>2172</v>
      </c>
      <c r="EP91" s="182">
        <v>2</v>
      </c>
      <c r="EQ91" s="182" t="s">
        <v>2864</v>
      </c>
      <c r="ER91" s="182" t="s">
        <v>2854</v>
      </c>
      <c r="ES91" s="179">
        <v>44833</v>
      </c>
      <c r="ET91" s="189" t="s">
        <v>6812</v>
      </c>
      <c r="EU91" s="189">
        <v>5297</v>
      </c>
      <c r="EV91" s="189" t="s">
        <v>6790</v>
      </c>
      <c r="EW91" s="189" t="s">
        <v>2172</v>
      </c>
      <c r="EX91" s="189">
        <v>2</v>
      </c>
      <c r="EY91" s="189" t="s">
        <v>6811</v>
      </c>
      <c r="EZ91" s="189" t="s">
        <v>6810</v>
      </c>
      <c r="FA91" s="190">
        <v>44952</v>
      </c>
      <c r="FB91" s="188" t="s">
        <v>934</v>
      </c>
      <c r="FC91" s="182">
        <v>5</v>
      </c>
      <c r="FD91" s="182" t="s">
        <v>14</v>
      </c>
      <c r="FE91" s="182" t="s">
        <v>74</v>
      </c>
      <c r="FF91" s="182">
        <v>1</v>
      </c>
      <c r="FG91" s="182" t="s">
        <v>933</v>
      </c>
      <c r="FH91" s="182" t="s">
        <v>14</v>
      </c>
      <c r="FI91" s="179">
        <v>43815</v>
      </c>
      <c r="FJ91" s="188" t="s">
        <v>949</v>
      </c>
      <c r="FK91" s="189" t="s">
        <v>14</v>
      </c>
      <c r="FL91" s="189" t="s">
        <v>14</v>
      </c>
      <c r="FM91" s="189" t="s">
        <v>14</v>
      </c>
      <c r="FN91" s="189" t="s">
        <v>14</v>
      </c>
      <c r="FO91" s="189" t="s">
        <v>14</v>
      </c>
      <c r="FP91" s="186" t="s">
        <v>14</v>
      </c>
      <c r="FQ91" s="187">
        <v>43818</v>
      </c>
      <c r="FR91" s="188" t="s">
        <v>950</v>
      </c>
      <c r="FS91" s="182" t="s">
        <v>14</v>
      </c>
      <c r="FT91" s="182" t="s">
        <v>14</v>
      </c>
      <c r="FU91" s="182" t="s">
        <v>14</v>
      </c>
      <c r="FV91" s="182" t="s">
        <v>14</v>
      </c>
      <c r="FW91" s="182" t="s">
        <v>14</v>
      </c>
      <c r="FX91" s="182" t="s">
        <v>14</v>
      </c>
      <c r="FY91" s="179">
        <v>43818</v>
      </c>
      <c r="FZ91" s="189" t="s">
        <v>3835</v>
      </c>
      <c r="GA91" s="189">
        <v>1</v>
      </c>
      <c r="GB91" s="189" t="s">
        <v>2962</v>
      </c>
      <c r="GC91" s="189" t="s">
        <v>30</v>
      </c>
      <c r="GD91" s="189">
        <v>2</v>
      </c>
      <c r="GE91" s="189" t="s">
        <v>14</v>
      </c>
      <c r="GF91" s="189" t="s">
        <v>14</v>
      </c>
      <c r="GG91" s="190">
        <v>44864</v>
      </c>
      <c r="GH91" s="188" t="s">
        <v>3841</v>
      </c>
      <c r="GI91" s="182">
        <v>2</v>
      </c>
      <c r="GJ91" s="182" t="s">
        <v>2962</v>
      </c>
      <c r="GK91" s="182" t="s">
        <v>30</v>
      </c>
      <c r="GL91" s="182">
        <v>2</v>
      </c>
      <c r="GM91" s="182" t="s">
        <v>14</v>
      </c>
      <c r="GN91" s="182" t="s">
        <v>14</v>
      </c>
      <c r="GO91" s="179">
        <v>44864</v>
      </c>
      <c r="GP91" s="189" t="s">
        <v>3836</v>
      </c>
      <c r="GQ91" s="189">
        <v>0</v>
      </c>
      <c r="GR91" s="189" t="s">
        <v>2962</v>
      </c>
      <c r="GS91" s="189" t="s">
        <v>30</v>
      </c>
      <c r="GT91" s="189">
        <v>2</v>
      </c>
      <c r="GU91" s="189" t="s">
        <v>14</v>
      </c>
      <c r="GV91" s="189" t="s">
        <v>14</v>
      </c>
      <c r="GW91" s="190">
        <v>44864</v>
      </c>
      <c r="GX91" s="188" t="s">
        <v>3842</v>
      </c>
      <c r="GY91" s="182">
        <v>0</v>
      </c>
      <c r="GZ91" s="182" t="s">
        <v>2962</v>
      </c>
      <c r="HA91" s="182" t="s">
        <v>30</v>
      </c>
      <c r="HB91" s="182">
        <v>2</v>
      </c>
      <c r="HC91" s="182" t="s">
        <v>14</v>
      </c>
      <c r="HD91" s="182" t="s">
        <v>14</v>
      </c>
      <c r="HE91" s="179">
        <v>44864</v>
      </c>
      <c r="HF91" s="189" t="s">
        <v>3834</v>
      </c>
      <c r="HG91" s="189">
        <v>0</v>
      </c>
      <c r="HH91" s="189" t="s">
        <v>2962</v>
      </c>
      <c r="HI91" s="189" t="s">
        <v>30</v>
      </c>
      <c r="HJ91" s="189">
        <v>2</v>
      </c>
      <c r="HK91" s="189" t="s">
        <v>14</v>
      </c>
      <c r="HL91" s="189" t="s">
        <v>14</v>
      </c>
      <c r="HM91" s="190">
        <v>44864</v>
      </c>
      <c r="HN91" s="188" t="s">
        <v>3840</v>
      </c>
      <c r="HO91" s="182">
        <v>2</v>
      </c>
      <c r="HP91" s="182" t="s">
        <v>2962</v>
      </c>
      <c r="HQ91" s="182" t="s">
        <v>30</v>
      </c>
      <c r="HR91" s="182">
        <v>2</v>
      </c>
      <c r="HS91" s="182" t="s">
        <v>14</v>
      </c>
      <c r="HT91" s="182" t="s">
        <v>14</v>
      </c>
      <c r="HU91" s="179">
        <v>44864</v>
      </c>
      <c r="HV91" s="189" t="s">
        <v>3837</v>
      </c>
      <c r="HW91" s="189">
        <v>2</v>
      </c>
      <c r="HX91" s="189" t="s">
        <v>2962</v>
      </c>
      <c r="HY91" s="189" t="s">
        <v>30</v>
      </c>
      <c r="HZ91" s="189">
        <v>2</v>
      </c>
      <c r="IA91" s="189" t="s">
        <v>14</v>
      </c>
      <c r="IB91" s="189" t="s">
        <v>14</v>
      </c>
      <c r="IC91" s="190">
        <v>44864</v>
      </c>
      <c r="ID91" s="188" t="s">
        <v>3839</v>
      </c>
      <c r="IE91" s="182">
        <v>1</v>
      </c>
      <c r="IF91" s="182" t="s">
        <v>2962</v>
      </c>
      <c r="IG91" s="182" t="s">
        <v>30</v>
      </c>
      <c r="IH91" s="182">
        <v>2</v>
      </c>
      <c r="II91" s="182" t="s">
        <v>14</v>
      </c>
      <c r="IJ91" s="182" t="s">
        <v>14</v>
      </c>
      <c r="IK91" s="179">
        <v>44864</v>
      </c>
      <c r="IL91" s="189" t="s">
        <v>3838</v>
      </c>
      <c r="IM91" s="189">
        <v>3</v>
      </c>
      <c r="IN91" s="189" t="s">
        <v>2962</v>
      </c>
      <c r="IO91" s="189" t="s">
        <v>30</v>
      </c>
      <c r="IP91" s="189">
        <v>2</v>
      </c>
      <c r="IQ91" s="189" t="s">
        <v>14</v>
      </c>
      <c r="IR91" s="189" t="s">
        <v>14</v>
      </c>
      <c r="IS91" s="190">
        <v>44864</v>
      </c>
    </row>
    <row r="92" spans="1:253" s="284" customFormat="1" ht="12.95" customHeight="1" x14ac:dyDescent="0.2">
      <c r="A92" s="284" t="s">
        <v>954</v>
      </c>
      <c r="B92" s="284" t="s">
        <v>8973</v>
      </c>
      <c r="C92" s="284" t="s">
        <v>955</v>
      </c>
      <c r="D92" s="284" t="s">
        <v>773</v>
      </c>
      <c r="E92" s="284" t="s">
        <v>8559</v>
      </c>
      <c r="F92" s="284" t="s">
        <v>4513</v>
      </c>
      <c r="G92" s="177">
        <v>220473000</v>
      </c>
      <c r="H92" s="178" t="s">
        <v>4510</v>
      </c>
      <c r="I92" s="178" t="s">
        <v>2172</v>
      </c>
      <c r="J92" s="178">
        <v>2</v>
      </c>
      <c r="K92" s="178" t="s">
        <v>4512</v>
      </c>
      <c r="L92" s="178" t="s">
        <v>4511</v>
      </c>
      <c r="M92" s="179">
        <v>44888</v>
      </c>
      <c r="N92" s="188" t="s">
        <v>2847</v>
      </c>
      <c r="O92" s="180">
        <v>108869</v>
      </c>
      <c r="P92" s="180" t="s">
        <v>2844</v>
      </c>
      <c r="Q92" s="180" t="s">
        <v>2172</v>
      </c>
      <c r="R92" s="180">
        <v>2</v>
      </c>
      <c r="S92" s="180" t="s">
        <v>2846</v>
      </c>
      <c r="T92" s="180" t="s">
        <v>2845</v>
      </c>
      <c r="U92" s="181">
        <v>44833</v>
      </c>
      <c r="V92" s="188" t="s">
        <v>2849</v>
      </c>
      <c r="W92" s="178">
        <v>12675000</v>
      </c>
      <c r="X92" s="178" t="s">
        <v>2844</v>
      </c>
      <c r="Y92" s="178" t="s">
        <v>19</v>
      </c>
      <c r="Z92" s="178">
        <v>3</v>
      </c>
      <c r="AA92" s="178" t="s">
        <v>2848</v>
      </c>
      <c r="AB92" s="178" t="s">
        <v>2845</v>
      </c>
      <c r="AC92" s="179">
        <v>44833</v>
      </c>
      <c r="AD92" s="188" t="s">
        <v>6786</v>
      </c>
      <c r="AE92" s="186">
        <v>86000</v>
      </c>
      <c r="AF92" s="186" t="s">
        <v>6783</v>
      </c>
      <c r="AG92" s="186" t="s">
        <v>2172</v>
      </c>
      <c r="AH92" s="186">
        <v>2</v>
      </c>
      <c r="AI92" s="186" t="s">
        <v>6785</v>
      </c>
      <c r="AJ92" s="186" t="s">
        <v>6784</v>
      </c>
      <c r="AK92" s="187">
        <v>44952</v>
      </c>
      <c r="AL92" s="188" t="s">
        <v>6789</v>
      </c>
      <c r="AM92" s="178">
        <v>86000</v>
      </c>
      <c r="AN92" s="178" t="s">
        <v>6787</v>
      </c>
      <c r="AO92" s="178" t="s">
        <v>2172</v>
      </c>
      <c r="AP92" s="178">
        <v>2</v>
      </c>
      <c r="AQ92" s="178" t="s">
        <v>6788</v>
      </c>
      <c r="AR92" s="178" t="s">
        <v>6784</v>
      </c>
      <c r="AS92" s="179">
        <v>44952</v>
      </c>
      <c r="AT92" s="189" t="s">
        <v>959</v>
      </c>
      <c r="AU92" s="186" t="s">
        <v>14</v>
      </c>
      <c r="AV92" s="186" t="s">
        <v>14</v>
      </c>
      <c r="AW92" s="186" t="s">
        <v>14</v>
      </c>
      <c r="AX92" s="186" t="s">
        <v>14</v>
      </c>
      <c r="AY92" s="186" t="s">
        <v>14</v>
      </c>
      <c r="AZ92" s="186" t="s">
        <v>14</v>
      </c>
      <c r="BA92" s="187">
        <v>43840</v>
      </c>
      <c r="BB92" s="188" t="s">
        <v>958</v>
      </c>
      <c r="BC92" s="178" t="s">
        <v>14</v>
      </c>
      <c r="BD92" s="178" t="s">
        <v>14</v>
      </c>
      <c r="BE92" s="178" t="s">
        <v>14</v>
      </c>
      <c r="BF92" s="178" t="s">
        <v>14</v>
      </c>
      <c r="BG92" s="178" t="s">
        <v>14</v>
      </c>
      <c r="BH92" s="178" t="s">
        <v>14</v>
      </c>
      <c r="BI92" s="179">
        <v>43840</v>
      </c>
      <c r="BJ92" s="189" t="s">
        <v>2135</v>
      </c>
      <c r="BK92" s="189" t="s">
        <v>14</v>
      </c>
      <c r="BL92" s="189" t="s">
        <v>14</v>
      </c>
      <c r="BM92" s="189" t="s">
        <v>14</v>
      </c>
      <c r="BN92" s="189" t="s">
        <v>14</v>
      </c>
      <c r="BO92" s="189" t="s">
        <v>2134</v>
      </c>
      <c r="BP92" s="186" t="s">
        <v>14</v>
      </c>
      <c r="BQ92" s="190">
        <v>44767</v>
      </c>
      <c r="BR92" s="188" t="s">
        <v>956</v>
      </c>
      <c r="BS92" s="182" t="s">
        <v>14</v>
      </c>
      <c r="BT92" s="182" t="s">
        <v>14</v>
      </c>
      <c r="BU92" s="182" t="s">
        <v>14</v>
      </c>
      <c r="BV92" s="182" t="s">
        <v>14</v>
      </c>
      <c r="BW92" s="182" t="s">
        <v>14</v>
      </c>
      <c r="BX92" s="182" t="s">
        <v>838</v>
      </c>
      <c r="BY92" s="179">
        <v>43840</v>
      </c>
      <c r="BZ92" s="189" t="s">
        <v>2539</v>
      </c>
      <c r="CA92" s="189" t="s">
        <v>14</v>
      </c>
      <c r="CB92" s="189" t="s">
        <v>14</v>
      </c>
      <c r="CC92" s="189" t="s">
        <v>14</v>
      </c>
      <c r="CD92" s="189" t="s">
        <v>14</v>
      </c>
      <c r="CE92" s="189" t="s">
        <v>2534</v>
      </c>
      <c r="CF92" s="189" t="s">
        <v>14</v>
      </c>
      <c r="CG92" s="190">
        <v>44803</v>
      </c>
      <c r="CH92" s="188" t="s">
        <v>9656</v>
      </c>
      <c r="CI92" s="189" t="e">
        <v>#N/A</v>
      </c>
      <c r="CJ92" s="189" t="e">
        <v>#N/A</v>
      </c>
      <c r="CK92" s="189" t="e">
        <v>#N/A</v>
      </c>
      <c r="CL92" s="189" t="e">
        <v>#N/A</v>
      </c>
      <c r="CM92" s="189" t="e">
        <v>#N/A</v>
      </c>
      <c r="CN92" s="189" t="e">
        <v>#N/A</v>
      </c>
      <c r="CO92" s="191" t="e">
        <v>#N/A</v>
      </c>
      <c r="CP92" s="189" t="s">
        <v>957</v>
      </c>
      <c r="CQ92" s="182" t="s">
        <v>14</v>
      </c>
      <c r="CR92" s="182" t="s">
        <v>14</v>
      </c>
      <c r="CS92" s="182" t="s">
        <v>14</v>
      </c>
      <c r="CT92" s="182" t="s">
        <v>14</v>
      </c>
      <c r="CU92" s="182" t="s">
        <v>14</v>
      </c>
      <c r="CV92" s="182" t="s">
        <v>838</v>
      </c>
      <c r="CW92" s="179">
        <v>43840</v>
      </c>
      <c r="CX92" s="189" t="s">
        <v>6795</v>
      </c>
      <c r="CY92" s="186">
        <v>86000</v>
      </c>
      <c r="CZ92" s="186" t="s">
        <v>6783</v>
      </c>
      <c r="DA92" s="186" t="s">
        <v>2172</v>
      </c>
      <c r="DB92" s="186">
        <v>2</v>
      </c>
      <c r="DC92" s="186" t="s">
        <v>6801</v>
      </c>
      <c r="DD92" s="186" t="s">
        <v>6784</v>
      </c>
      <c r="DE92" s="192">
        <v>44952</v>
      </c>
      <c r="DF92" s="188" t="s">
        <v>6798</v>
      </c>
      <c r="DG92" s="178">
        <v>12589000</v>
      </c>
      <c r="DH92" s="182" t="s">
        <v>6794</v>
      </c>
      <c r="DI92" s="182" t="s">
        <v>2172</v>
      </c>
      <c r="DJ92" s="182">
        <v>2</v>
      </c>
      <c r="DK92" s="182" t="s">
        <v>6797</v>
      </c>
      <c r="DL92" s="182" t="s">
        <v>6796</v>
      </c>
      <c r="DM92" s="179">
        <v>44952</v>
      </c>
      <c r="DN92" s="189" t="s">
        <v>6800</v>
      </c>
      <c r="DO92" s="186">
        <v>0</v>
      </c>
      <c r="DP92" s="189" t="s">
        <v>6783</v>
      </c>
      <c r="DQ92" s="189" t="s">
        <v>2172</v>
      </c>
      <c r="DR92" s="189">
        <v>2</v>
      </c>
      <c r="DS92" s="189" t="s">
        <v>6799</v>
      </c>
      <c r="DT92" s="189" t="s">
        <v>6784</v>
      </c>
      <c r="DU92" s="190">
        <v>44952</v>
      </c>
      <c r="DV92" s="188" t="s">
        <v>6802</v>
      </c>
      <c r="DW92" s="178">
        <v>86000</v>
      </c>
      <c r="DX92" s="182" t="s">
        <v>6783</v>
      </c>
      <c r="DY92" s="182" t="s">
        <v>2172</v>
      </c>
      <c r="DZ92" s="182">
        <v>2</v>
      </c>
      <c r="EA92" s="182" t="s">
        <v>6801</v>
      </c>
      <c r="EB92" s="182" t="s">
        <v>6784</v>
      </c>
      <c r="EC92" s="179">
        <v>44952</v>
      </c>
      <c r="ED92" s="189" t="s">
        <v>6804</v>
      </c>
      <c r="EE92" s="186">
        <v>0</v>
      </c>
      <c r="EF92" s="189" t="s">
        <v>838</v>
      </c>
      <c r="EG92" s="189" t="s">
        <v>14</v>
      </c>
      <c r="EH92" s="189" t="s">
        <v>14</v>
      </c>
      <c r="EI92" s="189" t="s">
        <v>6803</v>
      </c>
      <c r="EJ92" s="189" t="s">
        <v>838</v>
      </c>
      <c r="EK92" s="190">
        <v>44952</v>
      </c>
      <c r="EL92" s="188" t="s">
        <v>6806</v>
      </c>
      <c r="EM92" s="178">
        <v>0</v>
      </c>
      <c r="EN92" s="182" t="s">
        <v>838</v>
      </c>
      <c r="EO92" s="182" t="s">
        <v>14</v>
      </c>
      <c r="EP92" s="182" t="s">
        <v>14</v>
      </c>
      <c r="EQ92" s="182" t="s">
        <v>6805</v>
      </c>
      <c r="ER92" s="182" t="s">
        <v>838</v>
      </c>
      <c r="ES92" s="179">
        <v>44952</v>
      </c>
      <c r="ET92" s="189" t="s">
        <v>6793</v>
      </c>
      <c r="EU92" s="189">
        <v>5297</v>
      </c>
      <c r="EV92" s="189" t="s">
        <v>6790</v>
      </c>
      <c r="EW92" s="189" t="s">
        <v>2172</v>
      </c>
      <c r="EX92" s="189">
        <v>2</v>
      </c>
      <c r="EY92" s="189" t="s">
        <v>6792</v>
      </c>
      <c r="EZ92" s="189" t="s">
        <v>6791</v>
      </c>
      <c r="FA92" s="190">
        <v>44952</v>
      </c>
      <c r="FB92" s="188" t="s">
        <v>965</v>
      </c>
      <c r="FC92" s="182">
        <v>2139</v>
      </c>
      <c r="FD92" s="182" t="s">
        <v>962</v>
      </c>
      <c r="FE92" s="182" t="s">
        <v>30</v>
      </c>
      <c r="FF92" s="182">
        <v>2</v>
      </c>
      <c r="FG92" s="182" t="s">
        <v>964</v>
      </c>
      <c r="FH92" s="182" t="s">
        <v>963</v>
      </c>
      <c r="FI92" s="179">
        <v>43859</v>
      </c>
      <c r="FJ92" s="188" t="s">
        <v>960</v>
      </c>
      <c r="FK92" s="189" t="s">
        <v>14</v>
      </c>
      <c r="FL92" s="189" t="s">
        <v>14</v>
      </c>
      <c r="FM92" s="189" t="s">
        <v>14</v>
      </c>
      <c r="FN92" s="189" t="s">
        <v>14</v>
      </c>
      <c r="FO92" s="189" t="s">
        <v>14</v>
      </c>
      <c r="FP92" s="186" t="s">
        <v>14</v>
      </c>
      <c r="FQ92" s="187">
        <v>43840</v>
      </c>
      <c r="FR92" s="188" t="s">
        <v>961</v>
      </c>
      <c r="FS92" s="182" t="s">
        <v>14</v>
      </c>
      <c r="FT92" s="182" t="s">
        <v>14</v>
      </c>
      <c r="FU92" s="182" t="s">
        <v>14</v>
      </c>
      <c r="FV92" s="182" t="s">
        <v>14</v>
      </c>
      <c r="FW92" s="182" t="s">
        <v>14</v>
      </c>
      <c r="FX92" s="182" t="s">
        <v>14</v>
      </c>
      <c r="FY92" s="179">
        <v>43840</v>
      </c>
      <c r="FZ92" s="189" t="s">
        <v>3844</v>
      </c>
      <c r="GA92" s="189">
        <v>1</v>
      </c>
      <c r="GB92" s="189" t="s">
        <v>2962</v>
      </c>
      <c r="GC92" s="189" t="s">
        <v>30</v>
      </c>
      <c r="GD92" s="189">
        <v>2</v>
      </c>
      <c r="GE92" s="189" t="s">
        <v>14</v>
      </c>
      <c r="GF92" s="189" t="s">
        <v>14</v>
      </c>
      <c r="GG92" s="190">
        <v>44864</v>
      </c>
      <c r="GH92" s="188" t="s">
        <v>3850</v>
      </c>
      <c r="GI92" s="182">
        <v>3</v>
      </c>
      <c r="GJ92" s="182" t="s">
        <v>2962</v>
      </c>
      <c r="GK92" s="182" t="s">
        <v>30</v>
      </c>
      <c r="GL92" s="182">
        <v>2</v>
      </c>
      <c r="GM92" s="182" t="s">
        <v>14</v>
      </c>
      <c r="GN92" s="182" t="s">
        <v>14</v>
      </c>
      <c r="GO92" s="179">
        <v>44864</v>
      </c>
      <c r="GP92" s="189" t="s">
        <v>3845</v>
      </c>
      <c r="GQ92" s="189">
        <v>0</v>
      </c>
      <c r="GR92" s="189" t="s">
        <v>2962</v>
      </c>
      <c r="GS92" s="189" t="s">
        <v>30</v>
      </c>
      <c r="GT92" s="189">
        <v>2</v>
      </c>
      <c r="GU92" s="189" t="s">
        <v>14</v>
      </c>
      <c r="GV92" s="189" t="s">
        <v>14</v>
      </c>
      <c r="GW92" s="190">
        <v>44864</v>
      </c>
      <c r="GX92" s="188" t="s">
        <v>3851</v>
      </c>
      <c r="GY92" s="182">
        <v>0</v>
      </c>
      <c r="GZ92" s="182" t="s">
        <v>2962</v>
      </c>
      <c r="HA92" s="182" t="s">
        <v>30</v>
      </c>
      <c r="HB92" s="182">
        <v>2</v>
      </c>
      <c r="HC92" s="182" t="s">
        <v>14</v>
      </c>
      <c r="HD92" s="182" t="s">
        <v>14</v>
      </c>
      <c r="HE92" s="179">
        <v>44864</v>
      </c>
      <c r="HF92" s="189" t="s">
        <v>3843</v>
      </c>
      <c r="HG92" s="189">
        <v>0</v>
      </c>
      <c r="HH92" s="189" t="s">
        <v>2962</v>
      </c>
      <c r="HI92" s="189" t="s">
        <v>30</v>
      </c>
      <c r="HJ92" s="189">
        <v>2</v>
      </c>
      <c r="HK92" s="189" t="s">
        <v>14</v>
      </c>
      <c r="HL92" s="189" t="s">
        <v>14</v>
      </c>
      <c r="HM92" s="190">
        <v>44864</v>
      </c>
      <c r="HN92" s="188" t="s">
        <v>3849</v>
      </c>
      <c r="HO92" s="182">
        <v>0</v>
      </c>
      <c r="HP92" s="182" t="s">
        <v>2962</v>
      </c>
      <c r="HQ92" s="182" t="s">
        <v>30</v>
      </c>
      <c r="HR92" s="182">
        <v>2</v>
      </c>
      <c r="HS92" s="182" t="s">
        <v>14</v>
      </c>
      <c r="HT92" s="182" t="s">
        <v>14</v>
      </c>
      <c r="HU92" s="179">
        <v>44864</v>
      </c>
      <c r="HV92" s="189" t="s">
        <v>3846</v>
      </c>
      <c r="HW92" s="189">
        <v>0</v>
      </c>
      <c r="HX92" s="189" t="s">
        <v>2962</v>
      </c>
      <c r="HY92" s="189" t="s">
        <v>30</v>
      </c>
      <c r="HZ92" s="189">
        <v>2</v>
      </c>
      <c r="IA92" s="189" t="s">
        <v>14</v>
      </c>
      <c r="IB92" s="189" t="s">
        <v>14</v>
      </c>
      <c r="IC92" s="190">
        <v>44864</v>
      </c>
      <c r="ID92" s="188" t="s">
        <v>3848</v>
      </c>
      <c r="IE92" s="182">
        <v>1</v>
      </c>
      <c r="IF92" s="182" t="s">
        <v>2962</v>
      </c>
      <c r="IG92" s="182" t="s">
        <v>30</v>
      </c>
      <c r="IH92" s="182">
        <v>2</v>
      </c>
      <c r="II92" s="182" t="s">
        <v>14</v>
      </c>
      <c r="IJ92" s="182" t="s">
        <v>14</v>
      </c>
      <c r="IK92" s="179">
        <v>44864</v>
      </c>
      <c r="IL92" s="189" t="s">
        <v>3847</v>
      </c>
      <c r="IM92" s="189">
        <v>3</v>
      </c>
      <c r="IN92" s="189" t="s">
        <v>2962</v>
      </c>
      <c r="IO92" s="189" t="s">
        <v>30</v>
      </c>
      <c r="IP92" s="189">
        <v>2</v>
      </c>
      <c r="IQ92" s="189" t="s">
        <v>14</v>
      </c>
      <c r="IR92" s="189" t="s">
        <v>14</v>
      </c>
      <c r="IS92" s="190">
        <v>44864</v>
      </c>
    </row>
    <row r="93" spans="1:253" s="284" customFormat="1" ht="12.95" customHeight="1" x14ac:dyDescent="0.2">
      <c r="A93" s="284" t="s">
        <v>3672</v>
      </c>
      <c r="B93" s="284" t="s">
        <v>9083</v>
      </c>
      <c r="C93" s="284" t="s">
        <v>3673</v>
      </c>
      <c r="D93" s="284" t="s">
        <v>3674</v>
      </c>
      <c r="E93" s="284" t="s">
        <v>8560</v>
      </c>
      <c r="F93" s="284" t="s">
        <v>5866</v>
      </c>
      <c r="G93" s="177">
        <v>6201000</v>
      </c>
      <c r="H93" s="178" t="s">
        <v>5863</v>
      </c>
      <c r="I93" s="178" t="s">
        <v>2172</v>
      </c>
      <c r="J93" s="178">
        <v>2</v>
      </c>
      <c r="K93" s="178" t="s">
        <v>5865</v>
      </c>
      <c r="L93" s="178" t="s">
        <v>5864</v>
      </c>
      <c r="M93" s="179">
        <v>44921</v>
      </c>
      <c r="N93" s="188" t="s">
        <v>5868</v>
      </c>
      <c r="O93" s="180">
        <v>120340</v>
      </c>
      <c r="P93" s="180" t="s">
        <v>2314</v>
      </c>
      <c r="Q93" s="180" t="s">
        <v>2172</v>
      </c>
      <c r="R93" s="180">
        <v>2</v>
      </c>
      <c r="S93" s="180" t="s">
        <v>5814</v>
      </c>
      <c r="T93" s="180" t="s">
        <v>5867</v>
      </c>
      <c r="U93" s="181">
        <v>44921</v>
      </c>
      <c r="V93" s="188" t="s">
        <v>5869</v>
      </c>
      <c r="W93" s="178">
        <v>6201000</v>
      </c>
      <c r="X93" s="178" t="s">
        <v>5863</v>
      </c>
      <c r="Y93" s="178" t="s">
        <v>2172</v>
      </c>
      <c r="Z93" s="178">
        <v>2</v>
      </c>
      <c r="AA93" s="178" t="s">
        <v>5865</v>
      </c>
      <c r="AB93" s="178" t="s">
        <v>5864</v>
      </c>
      <c r="AC93" s="179">
        <v>44921</v>
      </c>
      <c r="AD93" s="188" t="s">
        <v>5872</v>
      </c>
      <c r="AE93" s="186">
        <v>200000</v>
      </c>
      <c r="AF93" s="186" t="s">
        <v>5789</v>
      </c>
      <c r="AG93" s="186" t="s">
        <v>2172</v>
      </c>
      <c r="AH93" s="186">
        <v>2</v>
      </c>
      <c r="AI93" s="186" t="s">
        <v>5871</v>
      </c>
      <c r="AJ93" s="186" t="s">
        <v>5870</v>
      </c>
      <c r="AK93" s="187">
        <v>44921</v>
      </c>
      <c r="AL93" s="188" t="s">
        <v>5873</v>
      </c>
      <c r="AM93" s="178">
        <v>200000</v>
      </c>
      <c r="AN93" s="178" t="s">
        <v>5789</v>
      </c>
      <c r="AO93" s="178" t="s">
        <v>2172</v>
      </c>
      <c r="AP93" s="178">
        <v>2</v>
      </c>
      <c r="AQ93" s="178" t="s">
        <v>5871</v>
      </c>
      <c r="AR93" s="178" t="s">
        <v>5870</v>
      </c>
      <c r="AS93" s="179">
        <v>44921</v>
      </c>
      <c r="AT93" s="189" t="s">
        <v>5874</v>
      </c>
      <c r="AU93" s="186" t="s">
        <v>14</v>
      </c>
      <c r="AV93" s="186" t="s">
        <v>14</v>
      </c>
      <c r="AW93" s="186" t="s">
        <v>14</v>
      </c>
      <c r="AX93" s="186" t="s">
        <v>14</v>
      </c>
      <c r="AY93" s="186" t="s">
        <v>5572</v>
      </c>
      <c r="AZ93" s="186" t="s">
        <v>14</v>
      </c>
      <c r="BA93" s="187">
        <v>44921</v>
      </c>
      <c r="BB93" s="188" t="s">
        <v>5886</v>
      </c>
      <c r="BC93" s="178" t="s">
        <v>14</v>
      </c>
      <c r="BD93" s="178" t="s">
        <v>14</v>
      </c>
      <c r="BE93" s="178" t="s">
        <v>14</v>
      </c>
      <c r="BF93" s="178" t="s">
        <v>14</v>
      </c>
      <c r="BG93" s="178" t="s">
        <v>5583</v>
      </c>
      <c r="BH93" s="178" t="s">
        <v>14</v>
      </c>
      <c r="BI93" s="179">
        <v>44921</v>
      </c>
      <c r="BJ93" s="189" t="s">
        <v>6665</v>
      </c>
      <c r="BK93" s="189">
        <v>7</v>
      </c>
      <c r="BL93" s="189" t="s">
        <v>6641</v>
      </c>
      <c r="BM93" s="189" t="s">
        <v>2172</v>
      </c>
      <c r="BN93" s="189">
        <v>2</v>
      </c>
      <c r="BO93" s="189" t="s">
        <v>6629</v>
      </c>
      <c r="BP93" s="186" t="s">
        <v>1518</v>
      </c>
      <c r="BQ93" s="190">
        <v>44950</v>
      </c>
      <c r="BR93" s="188" t="s">
        <v>5887</v>
      </c>
      <c r="BS93" s="182" t="s">
        <v>14</v>
      </c>
      <c r="BT93" s="182" t="s">
        <v>14</v>
      </c>
      <c r="BU93" s="182" t="s">
        <v>14</v>
      </c>
      <c r="BV93" s="182" t="s">
        <v>14</v>
      </c>
      <c r="BW93" s="182" t="s">
        <v>5585</v>
      </c>
      <c r="BX93" s="182" t="s">
        <v>14</v>
      </c>
      <c r="BY93" s="179">
        <v>44921</v>
      </c>
      <c r="BZ93" s="189" t="s">
        <v>5888</v>
      </c>
      <c r="CA93" s="189" t="s">
        <v>14</v>
      </c>
      <c r="CB93" s="189" t="s">
        <v>14</v>
      </c>
      <c r="CC93" s="189" t="s">
        <v>14</v>
      </c>
      <c r="CD93" s="189" t="s">
        <v>14</v>
      </c>
      <c r="CE93" s="189" t="s">
        <v>5587</v>
      </c>
      <c r="CF93" s="189" t="s">
        <v>14</v>
      </c>
      <c r="CG93" s="190">
        <v>44921</v>
      </c>
      <c r="CH93" s="188" t="s">
        <v>9657</v>
      </c>
      <c r="CI93" s="189" t="e">
        <v>#N/A</v>
      </c>
      <c r="CJ93" s="189" t="e">
        <v>#N/A</v>
      </c>
      <c r="CK93" s="189" t="e">
        <v>#N/A</v>
      </c>
      <c r="CL93" s="189" t="e">
        <v>#N/A</v>
      </c>
      <c r="CM93" s="189" t="e">
        <v>#N/A</v>
      </c>
      <c r="CN93" s="189" t="e">
        <v>#N/A</v>
      </c>
      <c r="CO93" s="191" t="e">
        <v>#N/A</v>
      </c>
      <c r="CP93" s="189" t="s">
        <v>5889</v>
      </c>
      <c r="CQ93" s="182" t="s">
        <v>14</v>
      </c>
      <c r="CR93" s="182" t="s">
        <v>14</v>
      </c>
      <c r="CS93" s="182" t="s">
        <v>14</v>
      </c>
      <c r="CT93" s="182" t="s">
        <v>14</v>
      </c>
      <c r="CU93" s="182" t="s">
        <v>5589</v>
      </c>
      <c r="CV93" s="182" t="s">
        <v>14</v>
      </c>
      <c r="CW93" s="179">
        <v>44921</v>
      </c>
      <c r="CX93" s="189" t="s">
        <v>5875</v>
      </c>
      <c r="CY93" s="186" t="s">
        <v>14</v>
      </c>
      <c r="CZ93" s="186" t="s">
        <v>14</v>
      </c>
      <c r="DA93" s="186" t="s">
        <v>14</v>
      </c>
      <c r="DB93" s="186" t="s">
        <v>14</v>
      </c>
      <c r="DC93" s="186" t="s">
        <v>5610</v>
      </c>
      <c r="DD93" s="186" t="s">
        <v>14</v>
      </c>
      <c r="DE93" s="192">
        <v>44921</v>
      </c>
      <c r="DF93" s="188" t="s">
        <v>5877</v>
      </c>
      <c r="DG93" s="178">
        <v>6001000</v>
      </c>
      <c r="DH93" s="182" t="s">
        <v>1475</v>
      </c>
      <c r="DI93" s="182" t="s">
        <v>2172</v>
      </c>
      <c r="DJ93" s="182">
        <v>2</v>
      </c>
      <c r="DK93" s="182" t="s">
        <v>2218</v>
      </c>
      <c r="DL93" s="182" t="s">
        <v>5876</v>
      </c>
      <c r="DM93" s="179">
        <v>44921</v>
      </c>
      <c r="DN93" s="189" t="s">
        <v>5878</v>
      </c>
      <c r="DO93" s="186">
        <v>200000</v>
      </c>
      <c r="DP93" s="189" t="s">
        <v>5789</v>
      </c>
      <c r="DQ93" s="189" t="s">
        <v>2172</v>
      </c>
      <c r="DR93" s="189">
        <v>2</v>
      </c>
      <c r="DS93" s="189" t="s">
        <v>5608</v>
      </c>
      <c r="DT93" s="189" t="s">
        <v>5798</v>
      </c>
      <c r="DU93" s="190">
        <v>44921</v>
      </c>
      <c r="DV93" s="188" t="s">
        <v>5879</v>
      </c>
      <c r="DW93" s="178" t="s">
        <v>14</v>
      </c>
      <c r="DX93" s="182" t="s">
        <v>14</v>
      </c>
      <c r="DY93" s="182" t="s">
        <v>14</v>
      </c>
      <c r="DZ93" s="182" t="s">
        <v>14</v>
      </c>
      <c r="EA93" s="182" t="s">
        <v>5610</v>
      </c>
      <c r="EB93" s="182" t="s">
        <v>14</v>
      </c>
      <c r="EC93" s="179">
        <v>44921</v>
      </c>
      <c r="ED93" s="189" t="s">
        <v>5880</v>
      </c>
      <c r="EE93" s="186" t="s">
        <v>14</v>
      </c>
      <c r="EF93" s="189" t="s">
        <v>14</v>
      </c>
      <c r="EG93" s="189" t="s">
        <v>14</v>
      </c>
      <c r="EH93" s="189" t="s">
        <v>14</v>
      </c>
      <c r="EI93" s="189" t="s">
        <v>5574</v>
      </c>
      <c r="EJ93" s="189" t="s">
        <v>14</v>
      </c>
      <c r="EK93" s="190">
        <v>44921</v>
      </c>
      <c r="EL93" s="188" t="s">
        <v>5881</v>
      </c>
      <c r="EM93" s="178" t="s">
        <v>14</v>
      </c>
      <c r="EN93" s="182" t="s">
        <v>14</v>
      </c>
      <c r="EO93" s="182" t="s">
        <v>14</v>
      </c>
      <c r="EP93" s="182" t="s">
        <v>14</v>
      </c>
      <c r="EQ93" s="182" t="s">
        <v>5576</v>
      </c>
      <c r="ER93" s="182" t="s">
        <v>14</v>
      </c>
      <c r="ES93" s="179">
        <v>44921</v>
      </c>
      <c r="ET93" s="189" t="s">
        <v>6666</v>
      </c>
      <c r="EU93" s="189">
        <v>7</v>
      </c>
      <c r="EV93" s="189" t="s">
        <v>6641</v>
      </c>
      <c r="EW93" s="189" t="s">
        <v>2172</v>
      </c>
      <c r="EX93" s="189">
        <v>2</v>
      </c>
      <c r="EY93" s="189" t="s">
        <v>6629</v>
      </c>
      <c r="EZ93" s="189" t="s">
        <v>1518</v>
      </c>
      <c r="FA93" s="190">
        <v>44950</v>
      </c>
      <c r="FB93" s="188" t="s">
        <v>5883</v>
      </c>
      <c r="FC93" s="182" t="s">
        <v>14</v>
      </c>
      <c r="FD93" s="182" t="s">
        <v>14</v>
      </c>
      <c r="FE93" s="182" t="s">
        <v>14</v>
      </c>
      <c r="FF93" s="182" t="s">
        <v>14</v>
      </c>
      <c r="FG93" s="182" t="s">
        <v>5882</v>
      </c>
      <c r="FH93" s="182" t="s">
        <v>14</v>
      </c>
      <c r="FI93" s="179">
        <v>44921</v>
      </c>
      <c r="FJ93" s="188" t="s">
        <v>5884</v>
      </c>
      <c r="FK93" s="189" t="s">
        <v>14</v>
      </c>
      <c r="FL93" s="189" t="s">
        <v>14</v>
      </c>
      <c r="FM93" s="189" t="s">
        <v>14</v>
      </c>
      <c r="FN93" s="189" t="s">
        <v>14</v>
      </c>
      <c r="FO93" s="189" t="s">
        <v>5579</v>
      </c>
      <c r="FP93" s="186" t="s">
        <v>14</v>
      </c>
      <c r="FQ93" s="187">
        <v>44921</v>
      </c>
      <c r="FR93" s="188" t="s">
        <v>5885</v>
      </c>
      <c r="FS93" s="182" t="s">
        <v>14</v>
      </c>
      <c r="FT93" s="182" t="s">
        <v>14</v>
      </c>
      <c r="FU93" s="182" t="s">
        <v>14</v>
      </c>
      <c r="FV93" s="182" t="s">
        <v>14</v>
      </c>
      <c r="FW93" s="182" t="s">
        <v>5581</v>
      </c>
      <c r="FX93" s="182" t="s">
        <v>14</v>
      </c>
      <c r="FY93" s="179">
        <v>44921</v>
      </c>
      <c r="FZ93" s="189" t="s">
        <v>3676</v>
      </c>
      <c r="GA93" s="189">
        <v>2</v>
      </c>
      <c r="GB93" s="189" t="s">
        <v>2962</v>
      </c>
      <c r="GC93" s="189" t="s">
        <v>30</v>
      </c>
      <c r="GD93" s="189">
        <v>2</v>
      </c>
      <c r="GE93" s="189" t="s">
        <v>14</v>
      </c>
      <c r="GF93" s="189" t="s">
        <v>14</v>
      </c>
      <c r="GG93" s="190">
        <v>44863</v>
      </c>
      <c r="GH93" s="188" t="s">
        <v>3682</v>
      </c>
      <c r="GI93" s="182">
        <v>0</v>
      </c>
      <c r="GJ93" s="182" t="s">
        <v>2962</v>
      </c>
      <c r="GK93" s="182" t="s">
        <v>30</v>
      </c>
      <c r="GL93" s="182">
        <v>2</v>
      </c>
      <c r="GM93" s="182" t="s">
        <v>14</v>
      </c>
      <c r="GN93" s="182" t="s">
        <v>14</v>
      </c>
      <c r="GO93" s="179">
        <v>44863</v>
      </c>
      <c r="GP93" s="189" t="s">
        <v>3677</v>
      </c>
      <c r="GQ93" s="189">
        <v>3</v>
      </c>
      <c r="GR93" s="189" t="s">
        <v>2962</v>
      </c>
      <c r="GS93" s="189" t="s">
        <v>30</v>
      </c>
      <c r="GT93" s="189">
        <v>2</v>
      </c>
      <c r="GU93" s="189" t="s">
        <v>14</v>
      </c>
      <c r="GV93" s="189" t="s">
        <v>14</v>
      </c>
      <c r="GW93" s="190">
        <v>44863</v>
      </c>
      <c r="GX93" s="188" t="s">
        <v>3683</v>
      </c>
      <c r="GY93" s="182">
        <v>0</v>
      </c>
      <c r="GZ93" s="182" t="s">
        <v>2962</v>
      </c>
      <c r="HA93" s="182" t="s">
        <v>30</v>
      </c>
      <c r="HB93" s="182">
        <v>2</v>
      </c>
      <c r="HC93" s="182" t="s">
        <v>14</v>
      </c>
      <c r="HD93" s="182" t="s">
        <v>14</v>
      </c>
      <c r="HE93" s="179">
        <v>44863</v>
      </c>
      <c r="HF93" s="189" t="s">
        <v>3675</v>
      </c>
      <c r="HG93" s="189">
        <v>3</v>
      </c>
      <c r="HH93" s="189" t="s">
        <v>2962</v>
      </c>
      <c r="HI93" s="189" t="s">
        <v>30</v>
      </c>
      <c r="HJ93" s="189">
        <v>2</v>
      </c>
      <c r="HK93" s="189" t="s">
        <v>14</v>
      </c>
      <c r="HL93" s="189" t="s">
        <v>14</v>
      </c>
      <c r="HM93" s="190">
        <v>44863</v>
      </c>
      <c r="HN93" s="188" t="s">
        <v>3681</v>
      </c>
      <c r="HO93" s="182">
        <v>1</v>
      </c>
      <c r="HP93" s="182" t="s">
        <v>2962</v>
      </c>
      <c r="HQ93" s="182" t="s">
        <v>30</v>
      </c>
      <c r="HR93" s="182">
        <v>2</v>
      </c>
      <c r="HS93" s="182" t="s">
        <v>14</v>
      </c>
      <c r="HT93" s="182" t="s">
        <v>14</v>
      </c>
      <c r="HU93" s="179">
        <v>44863</v>
      </c>
      <c r="HV93" s="189" t="s">
        <v>3678</v>
      </c>
      <c r="HW93" s="189">
        <v>1</v>
      </c>
      <c r="HX93" s="189" t="s">
        <v>2962</v>
      </c>
      <c r="HY93" s="189" t="s">
        <v>30</v>
      </c>
      <c r="HZ93" s="189">
        <v>2</v>
      </c>
      <c r="IA93" s="189" t="s">
        <v>14</v>
      </c>
      <c r="IB93" s="189" t="s">
        <v>14</v>
      </c>
      <c r="IC93" s="190">
        <v>44863</v>
      </c>
      <c r="ID93" s="188" t="s">
        <v>3680</v>
      </c>
      <c r="IE93" s="182">
        <v>0</v>
      </c>
      <c r="IF93" s="182" t="s">
        <v>2962</v>
      </c>
      <c r="IG93" s="182" t="s">
        <v>30</v>
      </c>
      <c r="IH93" s="182">
        <v>2</v>
      </c>
      <c r="II93" s="182" t="s">
        <v>14</v>
      </c>
      <c r="IJ93" s="182" t="s">
        <v>14</v>
      </c>
      <c r="IK93" s="179">
        <v>44863</v>
      </c>
      <c r="IL93" s="189" t="s">
        <v>3679</v>
      </c>
      <c r="IM93" s="189">
        <v>1</v>
      </c>
      <c r="IN93" s="189" t="s">
        <v>2962</v>
      </c>
      <c r="IO93" s="189" t="s">
        <v>30</v>
      </c>
      <c r="IP93" s="189">
        <v>2</v>
      </c>
      <c r="IQ93" s="189" t="s">
        <v>14</v>
      </c>
      <c r="IR93" s="189" t="s">
        <v>14</v>
      </c>
      <c r="IS93" s="190">
        <v>44863</v>
      </c>
    </row>
    <row r="94" spans="1:253" s="284" customFormat="1" ht="12.95" customHeight="1" x14ac:dyDescent="0.2">
      <c r="A94" s="284" t="s">
        <v>145</v>
      </c>
      <c r="B94" s="284" t="s">
        <v>9140</v>
      </c>
      <c r="C94" s="284" t="s">
        <v>146</v>
      </c>
      <c r="D94" s="284" t="s">
        <v>147</v>
      </c>
      <c r="E94" s="284" t="s">
        <v>8573</v>
      </c>
      <c r="F94" s="284" t="s">
        <v>1562</v>
      </c>
      <c r="G94" s="177">
        <v>229489000</v>
      </c>
      <c r="H94" s="178" t="s">
        <v>1559</v>
      </c>
      <c r="I94" s="178" t="s">
        <v>30</v>
      </c>
      <c r="J94" s="178">
        <v>2</v>
      </c>
      <c r="K94" s="178" t="s">
        <v>1561</v>
      </c>
      <c r="L94" s="178" t="s">
        <v>1560</v>
      </c>
      <c r="M94" s="179">
        <v>44558</v>
      </c>
      <c r="N94" s="188" t="s">
        <v>1566</v>
      </c>
      <c r="O94" s="180">
        <v>770880</v>
      </c>
      <c r="P94" s="180" t="s">
        <v>1563</v>
      </c>
      <c r="Q94" s="180" t="s">
        <v>74</v>
      </c>
      <c r="R94" s="180">
        <v>1</v>
      </c>
      <c r="S94" s="180" t="s">
        <v>1565</v>
      </c>
      <c r="T94" s="180" t="s">
        <v>1564</v>
      </c>
      <c r="U94" s="181">
        <v>44558</v>
      </c>
      <c r="V94" s="188" t="s">
        <v>1581</v>
      </c>
      <c r="W94" s="178">
        <v>229489000</v>
      </c>
      <c r="X94" s="178" t="s">
        <v>1559</v>
      </c>
      <c r="Y94" s="178" t="s">
        <v>30</v>
      </c>
      <c r="Z94" s="178">
        <v>2</v>
      </c>
      <c r="AA94" s="178" t="s">
        <v>1580</v>
      </c>
      <c r="AB94" s="178" t="s">
        <v>1560</v>
      </c>
      <c r="AC94" s="179">
        <v>44571</v>
      </c>
      <c r="AD94" s="188" t="s">
        <v>7703</v>
      </c>
      <c r="AE94" s="186">
        <v>103044000</v>
      </c>
      <c r="AF94" s="186" t="s">
        <v>7700</v>
      </c>
      <c r="AG94" s="186" t="s">
        <v>2172</v>
      </c>
      <c r="AH94" s="186">
        <v>2</v>
      </c>
      <c r="AI94" s="186" t="s">
        <v>7702</v>
      </c>
      <c r="AJ94" s="186" t="s">
        <v>7701</v>
      </c>
      <c r="AK94" s="187">
        <v>44956</v>
      </c>
      <c r="AL94" s="188" t="s">
        <v>7707</v>
      </c>
      <c r="AM94" s="178">
        <v>1708000</v>
      </c>
      <c r="AN94" s="178" t="s">
        <v>7704</v>
      </c>
      <c r="AO94" s="178" t="s">
        <v>2172</v>
      </c>
      <c r="AP94" s="178">
        <v>2</v>
      </c>
      <c r="AQ94" s="178" t="s">
        <v>7706</v>
      </c>
      <c r="AR94" s="178" t="s">
        <v>7705</v>
      </c>
      <c r="AS94" s="179">
        <v>44956</v>
      </c>
      <c r="AT94" s="189" t="s">
        <v>7709</v>
      </c>
      <c r="AU94" s="186">
        <v>12900</v>
      </c>
      <c r="AV94" s="186" t="s">
        <v>3899</v>
      </c>
      <c r="AW94" s="186" t="s">
        <v>2172</v>
      </c>
      <c r="AX94" s="186">
        <v>2</v>
      </c>
      <c r="AY94" s="186" t="s">
        <v>7708</v>
      </c>
      <c r="AZ94" s="186" t="s">
        <v>3900</v>
      </c>
      <c r="BA94" s="187">
        <v>44956</v>
      </c>
      <c r="BB94" s="188" t="s">
        <v>866</v>
      </c>
      <c r="BC94" s="178" t="s">
        <v>14</v>
      </c>
      <c r="BD94" s="178" t="s">
        <v>14</v>
      </c>
      <c r="BE94" s="178" t="s">
        <v>14</v>
      </c>
      <c r="BF94" s="178" t="s">
        <v>14</v>
      </c>
      <c r="BG94" s="178" t="s">
        <v>865</v>
      </c>
      <c r="BH94" s="178" t="s">
        <v>14</v>
      </c>
      <c r="BI94" s="179">
        <v>43742</v>
      </c>
      <c r="BJ94" s="189" t="s">
        <v>7711</v>
      </c>
      <c r="BK94" s="189">
        <v>880</v>
      </c>
      <c r="BL94" s="189" t="s">
        <v>7334</v>
      </c>
      <c r="BM94" s="189" t="s">
        <v>2172</v>
      </c>
      <c r="BN94" s="189">
        <v>2</v>
      </c>
      <c r="BO94" s="189" t="s">
        <v>7710</v>
      </c>
      <c r="BP94" s="186" t="s">
        <v>1199</v>
      </c>
      <c r="BQ94" s="190">
        <v>44956</v>
      </c>
      <c r="BR94" s="188" t="s">
        <v>2797</v>
      </c>
      <c r="BS94" s="182">
        <v>1200000</v>
      </c>
      <c r="BT94" s="182" t="s">
        <v>2794</v>
      </c>
      <c r="BU94" s="182" t="s">
        <v>74</v>
      </c>
      <c r="BV94" s="182">
        <v>1</v>
      </c>
      <c r="BW94" s="182" t="s">
        <v>2796</v>
      </c>
      <c r="BX94" s="182" t="s">
        <v>2795</v>
      </c>
      <c r="BY94" s="179">
        <v>44830</v>
      </c>
      <c r="BZ94" s="189" t="s">
        <v>2799</v>
      </c>
      <c r="CA94" s="189">
        <v>805000</v>
      </c>
      <c r="CB94" s="189" t="s">
        <v>2794</v>
      </c>
      <c r="CC94" s="189" t="s">
        <v>74</v>
      </c>
      <c r="CD94" s="189">
        <v>1</v>
      </c>
      <c r="CE94" s="189" t="s">
        <v>2798</v>
      </c>
      <c r="CF94" s="189" t="s">
        <v>2795</v>
      </c>
      <c r="CG94" s="190">
        <v>44830</v>
      </c>
      <c r="CH94" s="188" t="s">
        <v>9658</v>
      </c>
      <c r="CI94" s="189" t="e">
        <v>#N/A</v>
      </c>
      <c r="CJ94" s="189" t="e">
        <v>#N/A</v>
      </c>
      <c r="CK94" s="189" t="e">
        <v>#N/A</v>
      </c>
      <c r="CL94" s="189" t="e">
        <v>#N/A</v>
      </c>
      <c r="CM94" s="189" t="e">
        <v>#N/A</v>
      </c>
      <c r="CN94" s="189" t="e">
        <v>#N/A</v>
      </c>
      <c r="CO94" s="191" t="e">
        <v>#N/A</v>
      </c>
      <c r="CP94" s="189" t="s">
        <v>154</v>
      </c>
      <c r="CQ94" s="182" t="s">
        <v>14</v>
      </c>
      <c r="CR94" s="182" t="s">
        <v>151</v>
      </c>
      <c r="CS94" s="182" t="s">
        <v>14</v>
      </c>
      <c r="CT94" s="182" t="s">
        <v>14</v>
      </c>
      <c r="CU94" s="182" t="s">
        <v>153</v>
      </c>
      <c r="CV94" s="182" t="s">
        <v>152</v>
      </c>
      <c r="CW94" s="179">
        <v>43503</v>
      </c>
      <c r="CX94" s="189" t="s">
        <v>7714</v>
      </c>
      <c r="CY94" s="186">
        <v>31600000</v>
      </c>
      <c r="CZ94" s="186" t="s">
        <v>7720</v>
      </c>
      <c r="DA94" s="186" t="s">
        <v>2172</v>
      </c>
      <c r="DB94" s="186">
        <v>2</v>
      </c>
      <c r="DC94" s="186" t="s">
        <v>7722</v>
      </c>
      <c r="DD94" s="186" t="s">
        <v>7721</v>
      </c>
      <c r="DE94" s="192">
        <v>44956</v>
      </c>
      <c r="DF94" s="188" t="s">
        <v>7716</v>
      </c>
      <c r="DG94" s="178">
        <v>126445000</v>
      </c>
      <c r="DH94" s="182" t="s">
        <v>7700</v>
      </c>
      <c r="DI94" s="182" t="s">
        <v>2172</v>
      </c>
      <c r="DJ94" s="182">
        <v>2</v>
      </c>
      <c r="DK94" s="182" t="s">
        <v>7715</v>
      </c>
      <c r="DL94" s="182" t="s">
        <v>7701</v>
      </c>
      <c r="DM94" s="179">
        <v>44956</v>
      </c>
      <c r="DN94" s="189" t="s">
        <v>7719</v>
      </c>
      <c r="DO94" s="186">
        <v>71444000</v>
      </c>
      <c r="DP94" s="189" t="s">
        <v>7717</v>
      </c>
      <c r="DQ94" s="189" t="s">
        <v>2172</v>
      </c>
      <c r="DR94" s="189">
        <v>2</v>
      </c>
      <c r="DS94" s="189" t="s">
        <v>5608</v>
      </c>
      <c r="DT94" s="189" t="s">
        <v>7718</v>
      </c>
      <c r="DU94" s="190">
        <v>44956</v>
      </c>
      <c r="DV94" s="188" t="s">
        <v>7723</v>
      </c>
      <c r="DW94" s="178">
        <v>28979000</v>
      </c>
      <c r="DX94" s="182" t="s">
        <v>7720</v>
      </c>
      <c r="DY94" s="182" t="s">
        <v>2172</v>
      </c>
      <c r="DZ94" s="182">
        <v>2</v>
      </c>
      <c r="EA94" s="182" t="s">
        <v>7722</v>
      </c>
      <c r="EB94" s="182" t="s">
        <v>7721</v>
      </c>
      <c r="EC94" s="179">
        <v>44956</v>
      </c>
      <c r="ED94" s="189" t="s">
        <v>7727</v>
      </c>
      <c r="EE94" s="186">
        <v>2621000</v>
      </c>
      <c r="EF94" s="189" t="s">
        <v>7724</v>
      </c>
      <c r="EG94" s="189" t="s">
        <v>2172</v>
      </c>
      <c r="EH94" s="189">
        <v>2</v>
      </c>
      <c r="EI94" s="189" t="s">
        <v>7726</v>
      </c>
      <c r="EJ94" s="189" t="s">
        <v>7725</v>
      </c>
      <c r="EK94" s="190">
        <v>44956</v>
      </c>
      <c r="EL94" s="188" t="s">
        <v>7731</v>
      </c>
      <c r="EM94" s="178">
        <v>0</v>
      </c>
      <c r="EN94" s="182" t="s">
        <v>7728</v>
      </c>
      <c r="EO94" s="182" t="s">
        <v>2172</v>
      </c>
      <c r="EP94" s="182">
        <v>2</v>
      </c>
      <c r="EQ94" s="182" t="s">
        <v>7730</v>
      </c>
      <c r="ER94" s="182" t="s">
        <v>7729</v>
      </c>
      <c r="ES94" s="179">
        <v>44956</v>
      </c>
      <c r="ET94" s="189" t="s">
        <v>7713</v>
      </c>
      <c r="EU94" s="189">
        <v>2619</v>
      </c>
      <c r="EV94" s="189" t="s">
        <v>7334</v>
      </c>
      <c r="EW94" s="189" t="s">
        <v>2172</v>
      </c>
      <c r="EX94" s="189">
        <v>2</v>
      </c>
      <c r="EY94" s="189" t="s">
        <v>7710</v>
      </c>
      <c r="EZ94" s="189" t="s">
        <v>7712</v>
      </c>
      <c r="FA94" s="190">
        <v>44956</v>
      </c>
      <c r="FB94" s="188" t="s">
        <v>150</v>
      </c>
      <c r="FC94" s="182">
        <v>5</v>
      </c>
      <c r="FD94" s="182" t="s">
        <v>148</v>
      </c>
      <c r="FE94" s="182" t="s">
        <v>74</v>
      </c>
      <c r="FF94" s="182">
        <v>1</v>
      </c>
      <c r="FG94" s="182" t="s">
        <v>149</v>
      </c>
      <c r="FH94" s="182">
        <v>0</v>
      </c>
      <c r="FI94" s="179">
        <v>43503</v>
      </c>
      <c r="FJ94" s="188" t="s">
        <v>665</v>
      </c>
      <c r="FK94" s="189" t="s">
        <v>14</v>
      </c>
      <c r="FL94" s="189" t="s">
        <v>662</v>
      </c>
      <c r="FM94" s="189" t="s">
        <v>14</v>
      </c>
      <c r="FN94" s="189" t="s">
        <v>14</v>
      </c>
      <c r="FO94" s="189" t="s">
        <v>664</v>
      </c>
      <c r="FP94" s="186" t="s">
        <v>663</v>
      </c>
      <c r="FQ94" s="187">
        <v>43578</v>
      </c>
      <c r="FR94" s="188" t="s">
        <v>666</v>
      </c>
      <c r="FS94" s="182" t="s">
        <v>14</v>
      </c>
      <c r="FT94" s="182" t="s">
        <v>662</v>
      </c>
      <c r="FU94" s="182" t="s">
        <v>14</v>
      </c>
      <c r="FV94" s="182" t="s">
        <v>14</v>
      </c>
      <c r="FW94" s="182" t="s">
        <v>664</v>
      </c>
      <c r="FX94" s="182" t="s">
        <v>663</v>
      </c>
      <c r="FY94" s="179">
        <v>43578</v>
      </c>
      <c r="FZ94" s="189" t="s">
        <v>4157</v>
      </c>
      <c r="GA94" s="189">
        <v>2</v>
      </c>
      <c r="GB94" s="189" t="s">
        <v>2962</v>
      </c>
      <c r="GC94" s="189" t="s">
        <v>30</v>
      </c>
      <c r="GD94" s="189">
        <v>2</v>
      </c>
      <c r="GE94" s="189" t="s">
        <v>14</v>
      </c>
      <c r="GF94" s="189" t="s">
        <v>14</v>
      </c>
      <c r="GG94" s="190">
        <v>44865</v>
      </c>
      <c r="GH94" s="188" t="s">
        <v>4163</v>
      </c>
      <c r="GI94" s="182">
        <v>1</v>
      </c>
      <c r="GJ94" s="182" t="s">
        <v>2962</v>
      </c>
      <c r="GK94" s="182" t="s">
        <v>30</v>
      </c>
      <c r="GL94" s="182">
        <v>2</v>
      </c>
      <c r="GM94" s="182" t="s">
        <v>14</v>
      </c>
      <c r="GN94" s="182" t="s">
        <v>14</v>
      </c>
      <c r="GO94" s="179">
        <v>44865</v>
      </c>
      <c r="GP94" s="189" t="s">
        <v>4158</v>
      </c>
      <c r="GQ94" s="189">
        <v>1</v>
      </c>
      <c r="GR94" s="189" t="s">
        <v>2962</v>
      </c>
      <c r="GS94" s="189" t="s">
        <v>30</v>
      </c>
      <c r="GT94" s="189">
        <v>2</v>
      </c>
      <c r="GU94" s="189" t="s">
        <v>14</v>
      </c>
      <c r="GV94" s="189" t="s">
        <v>14</v>
      </c>
      <c r="GW94" s="190">
        <v>44865</v>
      </c>
      <c r="GX94" s="188" t="s">
        <v>4164</v>
      </c>
      <c r="GY94" s="182">
        <v>1</v>
      </c>
      <c r="GZ94" s="182" t="s">
        <v>2962</v>
      </c>
      <c r="HA94" s="182" t="s">
        <v>30</v>
      </c>
      <c r="HB94" s="182">
        <v>2</v>
      </c>
      <c r="HC94" s="182" t="s">
        <v>14</v>
      </c>
      <c r="HD94" s="182" t="s">
        <v>14</v>
      </c>
      <c r="HE94" s="179">
        <v>44865</v>
      </c>
      <c r="HF94" s="189" t="s">
        <v>4156</v>
      </c>
      <c r="HG94" s="189">
        <v>0</v>
      </c>
      <c r="HH94" s="189" t="s">
        <v>2962</v>
      </c>
      <c r="HI94" s="189" t="s">
        <v>30</v>
      </c>
      <c r="HJ94" s="189">
        <v>2</v>
      </c>
      <c r="HK94" s="189" t="s">
        <v>14</v>
      </c>
      <c r="HL94" s="189" t="s">
        <v>14</v>
      </c>
      <c r="HM94" s="190">
        <v>44865</v>
      </c>
      <c r="HN94" s="188" t="s">
        <v>4162</v>
      </c>
      <c r="HO94" s="182">
        <v>2</v>
      </c>
      <c r="HP94" s="182" t="s">
        <v>2962</v>
      </c>
      <c r="HQ94" s="182" t="s">
        <v>30</v>
      </c>
      <c r="HR94" s="182">
        <v>2</v>
      </c>
      <c r="HS94" s="182" t="s">
        <v>14</v>
      </c>
      <c r="HT94" s="182" t="s">
        <v>14</v>
      </c>
      <c r="HU94" s="179">
        <v>44865</v>
      </c>
      <c r="HV94" s="189" t="s">
        <v>4159</v>
      </c>
      <c r="HW94" s="189">
        <v>0</v>
      </c>
      <c r="HX94" s="189" t="s">
        <v>2962</v>
      </c>
      <c r="HY94" s="189" t="s">
        <v>30</v>
      </c>
      <c r="HZ94" s="189">
        <v>2</v>
      </c>
      <c r="IA94" s="189" t="s">
        <v>14</v>
      </c>
      <c r="IB94" s="189" t="s">
        <v>14</v>
      </c>
      <c r="IC94" s="190">
        <v>44865</v>
      </c>
      <c r="ID94" s="188" t="s">
        <v>4161</v>
      </c>
      <c r="IE94" s="182">
        <v>1</v>
      </c>
      <c r="IF94" s="182" t="s">
        <v>2962</v>
      </c>
      <c r="IG94" s="182" t="s">
        <v>30</v>
      </c>
      <c r="IH94" s="182">
        <v>2</v>
      </c>
      <c r="II94" s="182" t="s">
        <v>14</v>
      </c>
      <c r="IJ94" s="182" t="s">
        <v>14</v>
      </c>
      <c r="IK94" s="179">
        <v>44865</v>
      </c>
      <c r="IL94" s="189" t="s">
        <v>4160</v>
      </c>
      <c r="IM94" s="189">
        <v>3</v>
      </c>
      <c r="IN94" s="189" t="s">
        <v>2962</v>
      </c>
      <c r="IO94" s="189" t="s">
        <v>30</v>
      </c>
      <c r="IP94" s="189">
        <v>2</v>
      </c>
      <c r="IQ94" s="189" t="s">
        <v>14</v>
      </c>
      <c r="IR94" s="189" t="s">
        <v>14</v>
      </c>
      <c r="IS94" s="190">
        <v>44865</v>
      </c>
    </row>
    <row r="95" spans="1:253" s="284" customFormat="1" ht="12.95" customHeight="1" x14ac:dyDescent="0.2">
      <c r="A95" s="284" t="s">
        <v>604</v>
      </c>
      <c r="B95" s="284" t="s">
        <v>8959</v>
      </c>
      <c r="C95" s="284" t="s">
        <v>605</v>
      </c>
      <c r="D95" s="284" t="s">
        <v>147</v>
      </c>
      <c r="E95" s="284" t="s">
        <v>8573</v>
      </c>
      <c r="F95" s="284" t="s">
        <v>1567</v>
      </c>
      <c r="G95" s="177">
        <v>229489000</v>
      </c>
      <c r="H95" s="178" t="s">
        <v>1559</v>
      </c>
      <c r="I95" s="178" t="s">
        <v>30</v>
      </c>
      <c r="J95" s="178">
        <v>2</v>
      </c>
      <c r="K95" s="178" t="s">
        <v>1561</v>
      </c>
      <c r="L95" s="178" t="s">
        <v>1560</v>
      </c>
      <c r="M95" s="179">
        <v>44558</v>
      </c>
      <c r="N95" s="188" t="s">
        <v>2428</v>
      </c>
      <c r="O95" s="180">
        <v>13297</v>
      </c>
      <c r="P95" s="180" t="s">
        <v>2426</v>
      </c>
      <c r="Q95" s="180" t="s">
        <v>74</v>
      </c>
      <c r="R95" s="180">
        <v>1</v>
      </c>
      <c r="S95" s="180" t="s">
        <v>2426</v>
      </c>
      <c r="T95" s="180" t="s">
        <v>2427</v>
      </c>
      <c r="U95" s="181">
        <v>44800</v>
      </c>
      <c r="V95" s="188" t="s">
        <v>2430</v>
      </c>
      <c r="W95" s="178">
        <v>4240000</v>
      </c>
      <c r="X95" s="178" t="s">
        <v>2426</v>
      </c>
      <c r="Y95" s="178" t="s">
        <v>74</v>
      </c>
      <c r="Z95" s="178">
        <v>1</v>
      </c>
      <c r="AA95" s="178" t="s">
        <v>2429</v>
      </c>
      <c r="AB95" s="178" t="s">
        <v>2427</v>
      </c>
      <c r="AC95" s="179">
        <v>44800</v>
      </c>
      <c r="AD95" s="188" t="s">
        <v>1569</v>
      </c>
      <c r="AE95" s="186" t="s">
        <v>14</v>
      </c>
      <c r="AF95" s="186" t="s">
        <v>838</v>
      </c>
      <c r="AG95" s="186" t="s">
        <v>14</v>
      </c>
      <c r="AH95" s="186" t="s">
        <v>14</v>
      </c>
      <c r="AI95" s="186" t="s">
        <v>1568</v>
      </c>
      <c r="AJ95" s="186" t="s">
        <v>838</v>
      </c>
      <c r="AK95" s="187">
        <v>44558</v>
      </c>
      <c r="AL95" s="188" t="s">
        <v>1572</v>
      </c>
      <c r="AM95" s="178" t="s">
        <v>14</v>
      </c>
      <c r="AN95" s="178" t="s">
        <v>838</v>
      </c>
      <c r="AO95" s="178" t="s">
        <v>14</v>
      </c>
      <c r="AP95" s="178" t="s">
        <v>14</v>
      </c>
      <c r="AQ95" s="178" t="s">
        <v>1571</v>
      </c>
      <c r="AR95" s="178" t="s">
        <v>1570</v>
      </c>
      <c r="AS95" s="179">
        <v>44558</v>
      </c>
      <c r="AT95" s="189" t="s">
        <v>619</v>
      </c>
      <c r="AU95" s="186" t="s">
        <v>14</v>
      </c>
      <c r="AV95" s="186" t="s">
        <v>14</v>
      </c>
      <c r="AW95" s="186" t="s">
        <v>30</v>
      </c>
      <c r="AX95" s="186">
        <v>2</v>
      </c>
      <c r="AY95" s="186" t="s">
        <v>618</v>
      </c>
      <c r="AZ95" s="186" t="s">
        <v>14</v>
      </c>
      <c r="BA95" s="187">
        <v>43523</v>
      </c>
      <c r="BB95" s="188" t="s">
        <v>617</v>
      </c>
      <c r="BC95" s="178" t="s">
        <v>14</v>
      </c>
      <c r="BD95" s="178" t="s">
        <v>14</v>
      </c>
      <c r="BE95" s="178" t="s">
        <v>30</v>
      </c>
      <c r="BF95" s="178">
        <v>2</v>
      </c>
      <c r="BG95" s="178" t="s">
        <v>616</v>
      </c>
      <c r="BH95" s="178" t="s">
        <v>14</v>
      </c>
      <c r="BI95" s="179">
        <v>43523</v>
      </c>
      <c r="BJ95" s="189" t="s">
        <v>7732</v>
      </c>
      <c r="BK95" s="189">
        <v>3</v>
      </c>
      <c r="BL95" s="189" t="s">
        <v>7334</v>
      </c>
      <c r="BM95" s="189" t="s">
        <v>2172</v>
      </c>
      <c r="BN95" s="189">
        <v>2</v>
      </c>
      <c r="BO95" s="189" t="s">
        <v>7710</v>
      </c>
      <c r="BP95" s="186" t="s">
        <v>7712</v>
      </c>
      <c r="BQ95" s="190">
        <v>44956</v>
      </c>
      <c r="BR95" s="188" t="s">
        <v>607</v>
      </c>
      <c r="BS95" s="182" t="s">
        <v>14</v>
      </c>
      <c r="BT95" s="182" t="s">
        <v>14</v>
      </c>
      <c r="BU95" s="182" t="s">
        <v>30</v>
      </c>
      <c r="BV95" s="182">
        <v>2</v>
      </c>
      <c r="BW95" s="182" t="s">
        <v>606</v>
      </c>
      <c r="BX95" s="182" t="s">
        <v>14</v>
      </c>
      <c r="BY95" s="179">
        <v>43523</v>
      </c>
      <c r="BZ95" s="189" t="s">
        <v>609</v>
      </c>
      <c r="CA95" s="189" t="s">
        <v>14</v>
      </c>
      <c r="CB95" s="189" t="s">
        <v>14</v>
      </c>
      <c r="CC95" s="189" t="s">
        <v>14</v>
      </c>
      <c r="CD95" s="189" t="s">
        <v>14</v>
      </c>
      <c r="CE95" s="189" t="s">
        <v>608</v>
      </c>
      <c r="CF95" s="189" t="s">
        <v>14</v>
      </c>
      <c r="CG95" s="190">
        <v>43523</v>
      </c>
      <c r="CH95" s="188" t="s">
        <v>9659</v>
      </c>
      <c r="CI95" s="189" t="e">
        <v>#N/A</v>
      </c>
      <c r="CJ95" s="189" t="e">
        <v>#N/A</v>
      </c>
      <c r="CK95" s="189" t="e">
        <v>#N/A</v>
      </c>
      <c r="CL95" s="189" t="e">
        <v>#N/A</v>
      </c>
      <c r="CM95" s="189" t="e">
        <v>#N/A</v>
      </c>
      <c r="CN95" s="189" t="e">
        <v>#N/A</v>
      </c>
      <c r="CO95" s="191" t="e">
        <v>#N/A</v>
      </c>
      <c r="CP95" s="189" t="s">
        <v>615</v>
      </c>
      <c r="CQ95" s="182" t="s">
        <v>14</v>
      </c>
      <c r="CR95" s="182" t="s">
        <v>14</v>
      </c>
      <c r="CS95" s="182" t="s">
        <v>30</v>
      </c>
      <c r="CT95" s="182">
        <v>2</v>
      </c>
      <c r="CU95" s="182" t="s">
        <v>614</v>
      </c>
      <c r="CV95" s="182" t="s">
        <v>14</v>
      </c>
      <c r="CW95" s="179">
        <v>43523</v>
      </c>
      <c r="CX95" s="189" t="s">
        <v>1574</v>
      </c>
      <c r="CY95" s="186" t="s">
        <v>14</v>
      </c>
      <c r="CZ95" s="186" t="s">
        <v>14</v>
      </c>
      <c r="DA95" s="186" t="s">
        <v>14</v>
      </c>
      <c r="DB95" s="186" t="s">
        <v>14</v>
      </c>
      <c r="DC95" s="186" t="s">
        <v>1573</v>
      </c>
      <c r="DD95" s="186" t="s">
        <v>838</v>
      </c>
      <c r="DE95" s="192">
        <v>44558</v>
      </c>
      <c r="DF95" s="188" t="s">
        <v>1575</v>
      </c>
      <c r="DG95" s="178" t="s">
        <v>14</v>
      </c>
      <c r="DH95" s="182" t="s">
        <v>14</v>
      </c>
      <c r="DI95" s="182" t="s">
        <v>14</v>
      </c>
      <c r="DJ95" s="182" t="s">
        <v>14</v>
      </c>
      <c r="DK95" s="182" t="s">
        <v>1573</v>
      </c>
      <c r="DL95" s="182" t="s">
        <v>838</v>
      </c>
      <c r="DM95" s="179">
        <v>44558</v>
      </c>
      <c r="DN95" s="189" t="s">
        <v>1576</v>
      </c>
      <c r="DO95" s="186" t="s">
        <v>14</v>
      </c>
      <c r="DP95" s="189" t="s">
        <v>14</v>
      </c>
      <c r="DQ95" s="189" t="s">
        <v>14</v>
      </c>
      <c r="DR95" s="189" t="s">
        <v>14</v>
      </c>
      <c r="DS95" s="189" t="s">
        <v>1573</v>
      </c>
      <c r="DT95" s="189" t="s">
        <v>838</v>
      </c>
      <c r="DU95" s="190">
        <v>44558</v>
      </c>
      <c r="DV95" s="188" t="s">
        <v>1577</v>
      </c>
      <c r="DW95" s="178" t="s">
        <v>14</v>
      </c>
      <c r="DX95" s="182" t="s">
        <v>14</v>
      </c>
      <c r="DY95" s="182" t="s">
        <v>14</v>
      </c>
      <c r="DZ95" s="182" t="s">
        <v>14</v>
      </c>
      <c r="EA95" s="182" t="s">
        <v>1573</v>
      </c>
      <c r="EB95" s="182" t="s">
        <v>838</v>
      </c>
      <c r="EC95" s="179">
        <v>44558</v>
      </c>
      <c r="ED95" s="189" t="s">
        <v>1578</v>
      </c>
      <c r="EE95" s="186" t="s">
        <v>14</v>
      </c>
      <c r="EF95" s="189" t="s">
        <v>14</v>
      </c>
      <c r="EG95" s="189" t="s">
        <v>14</v>
      </c>
      <c r="EH95" s="189" t="s">
        <v>14</v>
      </c>
      <c r="EI95" s="189" t="s">
        <v>1573</v>
      </c>
      <c r="EJ95" s="189" t="s">
        <v>838</v>
      </c>
      <c r="EK95" s="190">
        <v>44558</v>
      </c>
      <c r="EL95" s="188" t="s">
        <v>1579</v>
      </c>
      <c r="EM95" s="178" t="s">
        <v>14</v>
      </c>
      <c r="EN95" s="182" t="s">
        <v>1315</v>
      </c>
      <c r="EO95" s="182" t="s">
        <v>14</v>
      </c>
      <c r="EP95" s="182" t="s">
        <v>14</v>
      </c>
      <c r="EQ95" s="182" t="s">
        <v>1573</v>
      </c>
      <c r="ER95" s="182" t="s">
        <v>838</v>
      </c>
      <c r="ES95" s="179">
        <v>44558</v>
      </c>
      <c r="ET95" s="189" t="s">
        <v>7733</v>
      </c>
      <c r="EU95" s="189">
        <v>2619</v>
      </c>
      <c r="EV95" s="189" t="s">
        <v>7334</v>
      </c>
      <c r="EW95" s="189" t="s">
        <v>2172</v>
      </c>
      <c r="EX95" s="189">
        <v>2</v>
      </c>
      <c r="EY95" s="189" t="s">
        <v>7710</v>
      </c>
      <c r="EZ95" s="189" t="s">
        <v>7712</v>
      </c>
      <c r="FA95" s="190">
        <v>44956</v>
      </c>
      <c r="FB95" s="188" t="s">
        <v>613</v>
      </c>
      <c r="FC95" s="182">
        <v>3</v>
      </c>
      <c r="FD95" s="182" t="s">
        <v>610</v>
      </c>
      <c r="FE95" s="182" t="s">
        <v>30</v>
      </c>
      <c r="FF95" s="182">
        <v>2</v>
      </c>
      <c r="FG95" s="182" t="s">
        <v>612</v>
      </c>
      <c r="FH95" s="182" t="s">
        <v>611</v>
      </c>
      <c r="FI95" s="179">
        <v>43523</v>
      </c>
      <c r="FJ95" s="188" t="s">
        <v>667</v>
      </c>
      <c r="FK95" s="189" t="s">
        <v>14</v>
      </c>
      <c r="FL95" s="189" t="s">
        <v>662</v>
      </c>
      <c r="FM95" s="189" t="s">
        <v>14</v>
      </c>
      <c r="FN95" s="189" t="s">
        <v>14</v>
      </c>
      <c r="FO95" s="189" t="s">
        <v>664</v>
      </c>
      <c r="FP95" s="186" t="s">
        <v>663</v>
      </c>
      <c r="FQ95" s="187">
        <v>43578</v>
      </c>
      <c r="FR95" s="188" t="s">
        <v>668</v>
      </c>
      <c r="FS95" s="182" t="s">
        <v>14</v>
      </c>
      <c r="FT95" s="182" t="s">
        <v>662</v>
      </c>
      <c r="FU95" s="182" t="s">
        <v>14</v>
      </c>
      <c r="FV95" s="182" t="s">
        <v>14</v>
      </c>
      <c r="FW95" s="182" t="s">
        <v>664</v>
      </c>
      <c r="FX95" s="182" t="s">
        <v>663</v>
      </c>
      <c r="FY95" s="179">
        <v>43578</v>
      </c>
      <c r="FZ95" s="189" t="s">
        <v>4166</v>
      </c>
      <c r="GA95" s="189">
        <v>2</v>
      </c>
      <c r="GB95" s="189" t="s">
        <v>2962</v>
      </c>
      <c r="GC95" s="189" t="s">
        <v>30</v>
      </c>
      <c r="GD95" s="189">
        <v>2</v>
      </c>
      <c r="GE95" s="189" t="s">
        <v>14</v>
      </c>
      <c r="GF95" s="189" t="s">
        <v>14</v>
      </c>
      <c r="GG95" s="190">
        <v>44865</v>
      </c>
      <c r="GH95" s="188" t="s">
        <v>4172</v>
      </c>
      <c r="GI95" s="182">
        <v>1</v>
      </c>
      <c r="GJ95" s="182" t="s">
        <v>2962</v>
      </c>
      <c r="GK95" s="182" t="s">
        <v>30</v>
      </c>
      <c r="GL95" s="182">
        <v>2</v>
      </c>
      <c r="GM95" s="182" t="s">
        <v>14</v>
      </c>
      <c r="GN95" s="182" t="s">
        <v>14</v>
      </c>
      <c r="GO95" s="179">
        <v>44865</v>
      </c>
      <c r="GP95" s="189" t="s">
        <v>4167</v>
      </c>
      <c r="GQ95" s="189">
        <v>1</v>
      </c>
      <c r="GR95" s="189" t="s">
        <v>2962</v>
      </c>
      <c r="GS95" s="189" t="s">
        <v>30</v>
      </c>
      <c r="GT95" s="189">
        <v>2</v>
      </c>
      <c r="GU95" s="189" t="s">
        <v>14</v>
      </c>
      <c r="GV95" s="189" t="s">
        <v>14</v>
      </c>
      <c r="GW95" s="190">
        <v>44865</v>
      </c>
      <c r="GX95" s="188" t="s">
        <v>4173</v>
      </c>
      <c r="GY95" s="182">
        <v>0</v>
      </c>
      <c r="GZ95" s="182" t="s">
        <v>2962</v>
      </c>
      <c r="HA95" s="182" t="s">
        <v>30</v>
      </c>
      <c r="HB95" s="182">
        <v>2</v>
      </c>
      <c r="HC95" s="182" t="s">
        <v>14</v>
      </c>
      <c r="HD95" s="182" t="s">
        <v>14</v>
      </c>
      <c r="HE95" s="179">
        <v>44865</v>
      </c>
      <c r="HF95" s="189" t="s">
        <v>4165</v>
      </c>
      <c r="HG95" s="189">
        <v>0</v>
      </c>
      <c r="HH95" s="189" t="s">
        <v>2962</v>
      </c>
      <c r="HI95" s="189" t="s">
        <v>30</v>
      </c>
      <c r="HJ95" s="189">
        <v>2</v>
      </c>
      <c r="HK95" s="189" t="s">
        <v>14</v>
      </c>
      <c r="HL95" s="189" t="s">
        <v>14</v>
      </c>
      <c r="HM95" s="190">
        <v>44865</v>
      </c>
      <c r="HN95" s="188" t="s">
        <v>4171</v>
      </c>
      <c r="HO95" s="182">
        <v>2</v>
      </c>
      <c r="HP95" s="182" t="s">
        <v>2962</v>
      </c>
      <c r="HQ95" s="182" t="s">
        <v>30</v>
      </c>
      <c r="HR95" s="182">
        <v>2</v>
      </c>
      <c r="HS95" s="182" t="s">
        <v>14</v>
      </c>
      <c r="HT95" s="182" t="s">
        <v>14</v>
      </c>
      <c r="HU95" s="179">
        <v>44865</v>
      </c>
      <c r="HV95" s="189" t="s">
        <v>4168</v>
      </c>
      <c r="HW95" s="189">
        <v>0</v>
      </c>
      <c r="HX95" s="189" t="s">
        <v>2962</v>
      </c>
      <c r="HY95" s="189" t="s">
        <v>30</v>
      </c>
      <c r="HZ95" s="189">
        <v>2</v>
      </c>
      <c r="IA95" s="189" t="s">
        <v>14</v>
      </c>
      <c r="IB95" s="189" t="s">
        <v>14</v>
      </c>
      <c r="IC95" s="190">
        <v>44865</v>
      </c>
      <c r="ID95" s="188" t="s">
        <v>4170</v>
      </c>
      <c r="IE95" s="182">
        <v>1</v>
      </c>
      <c r="IF95" s="182" t="s">
        <v>2962</v>
      </c>
      <c r="IG95" s="182" t="s">
        <v>30</v>
      </c>
      <c r="IH95" s="182">
        <v>2</v>
      </c>
      <c r="II95" s="182" t="s">
        <v>14</v>
      </c>
      <c r="IJ95" s="182" t="s">
        <v>14</v>
      </c>
      <c r="IK95" s="179">
        <v>44865</v>
      </c>
      <c r="IL95" s="189" t="s">
        <v>4169</v>
      </c>
      <c r="IM95" s="189">
        <v>3</v>
      </c>
      <c r="IN95" s="189" t="s">
        <v>2962</v>
      </c>
      <c r="IO95" s="189" t="s">
        <v>30</v>
      </c>
      <c r="IP95" s="189">
        <v>2</v>
      </c>
      <c r="IQ95" s="189" t="s">
        <v>14</v>
      </c>
      <c r="IR95" s="189" t="s">
        <v>14</v>
      </c>
      <c r="IS95" s="190">
        <v>44865</v>
      </c>
    </row>
    <row r="96" spans="1:253" s="284" customFormat="1" ht="12.95" customHeight="1" x14ac:dyDescent="0.2">
      <c r="A96" s="284" t="s">
        <v>2249</v>
      </c>
      <c r="B96" s="284" t="s">
        <v>9235</v>
      </c>
      <c r="C96" s="284" t="s">
        <v>2250</v>
      </c>
      <c r="D96" s="284" t="s">
        <v>147</v>
      </c>
      <c r="E96" s="284" t="s">
        <v>8573</v>
      </c>
      <c r="F96" s="284" t="s">
        <v>2251</v>
      </c>
      <c r="G96" s="177">
        <v>229489000</v>
      </c>
      <c r="H96" s="178" t="s">
        <v>1559</v>
      </c>
      <c r="I96" s="178" t="s">
        <v>30</v>
      </c>
      <c r="J96" s="178">
        <v>2</v>
      </c>
      <c r="K96" s="178" t="s">
        <v>1561</v>
      </c>
      <c r="L96" s="178" t="s">
        <v>1560</v>
      </c>
      <c r="M96" s="179">
        <v>44770</v>
      </c>
      <c r="N96" s="188" t="s">
        <v>2659</v>
      </c>
      <c r="O96" s="180">
        <v>853763</v>
      </c>
      <c r="P96" s="180" t="s">
        <v>2656</v>
      </c>
      <c r="Q96" s="180" t="s">
        <v>74</v>
      </c>
      <c r="R96" s="180">
        <v>1</v>
      </c>
      <c r="S96" s="180" t="s">
        <v>2658</v>
      </c>
      <c r="T96" s="180" t="s">
        <v>2657</v>
      </c>
      <c r="U96" s="181">
        <v>44804</v>
      </c>
      <c r="V96" s="188" t="s">
        <v>2663</v>
      </c>
      <c r="W96" s="178">
        <v>33000000</v>
      </c>
      <c r="X96" s="178" t="s">
        <v>2660</v>
      </c>
      <c r="Y96" s="178" t="s">
        <v>19</v>
      </c>
      <c r="Z96" s="178">
        <v>3</v>
      </c>
      <c r="AA96" s="178" t="s">
        <v>2662</v>
      </c>
      <c r="AB96" s="178" t="s">
        <v>2661</v>
      </c>
      <c r="AC96" s="179">
        <v>44804</v>
      </c>
      <c r="AD96" s="188" t="s">
        <v>2665</v>
      </c>
      <c r="AE96" s="186">
        <v>33000000</v>
      </c>
      <c r="AF96" s="186" t="s">
        <v>2660</v>
      </c>
      <c r="AG96" s="186" t="s">
        <v>2172</v>
      </c>
      <c r="AH96" s="186">
        <v>2</v>
      </c>
      <c r="AI96" s="186" t="s">
        <v>2664</v>
      </c>
      <c r="AJ96" s="186" t="s">
        <v>2661</v>
      </c>
      <c r="AK96" s="187">
        <v>44804</v>
      </c>
      <c r="AL96" s="188" t="s">
        <v>5992</v>
      </c>
      <c r="AM96" s="178">
        <v>156000</v>
      </c>
      <c r="AN96" s="178" t="s">
        <v>5989</v>
      </c>
      <c r="AO96" s="178" t="s">
        <v>74</v>
      </c>
      <c r="AP96" s="178">
        <v>1</v>
      </c>
      <c r="AQ96" s="178" t="s">
        <v>5991</v>
      </c>
      <c r="AR96" s="178" t="s">
        <v>5990</v>
      </c>
      <c r="AS96" s="179">
        <v>44922</v>
      </c>
      <c r="AT96" s="189" t="s">
        <v>3902</v>
      </c>
      <c r="AU96" s="186">
        <v>12900</v>
      </c>
      <c r="AV96" s="186" t="s">
        <v>3899</v>
      </c>
      <c r="AW96" s="186" t="s">
        <v>74</v>
      </c>
      <c r="AX96" s="186">
        <v>1</v>
      </c>
      <c r="AY96" s="186" t="s">
        <v>3901</v>
      </c>
      <c r="AZ96" s="186" t="s">
        <v>3900</v>
      </c>
      <c r="BA96" s="187">
        <v>44865</v>
      </c>
      <c r="BB96" s="188" t="s">
        <v>2252</v>
      </c>
      <c r="BC96" s="178">
        <v>0</v>
      </c>
      <c r="BD96" s="178" t="s">
        <v>14</v>
      </c>
      <c r="BE96" s="178" t="s">
        <v>14</v>
      </c>
      <c r="BF96" s="178" t="s">
        <v>14</v>
      </c>
      <c r="BG96" s="178" t="s">
        <v>14</v>
      </c>
      <c r="BH96" s="178" t="s">
        <v>14</v>
      </c>
      <c r="BI96" s="179">
        <v>44770</v>
      </c>
      <c r="BJ96" s="189" t="s">
        <v>5058</v>
      </c>
      <c r="BK96" s="189">
        <v>1739</v>
      </c>
      <c r="BL96" s="189" t="s">
        <v>5055</v>
      </c>
      <c r="BM96" s="189" t="s">
        <v>2172</v>
      </c>
      <c r="BN96" s="189">
        <v>2</v>
      </c>
      <c r="BO96" s="189" t="s">
        <v>5057</v>
      </c>
      <c r="BP96" s="186" t="s">
        <v>5056</v>
      </c>
      <c r="BQ96" s="190">
        <v>44895</v>
      </c>
      <c r="BR96" s="188" t="s">
        <v>2800</v>
      </c>
      <c r="BS96" s="182">
        <v>1200000</v>
      </c>
      <c r="BT96" s="182" t="s">
        <v>2794</v>
      </c>
      <c r="BU96" s="182" t="s">
        <v>74</v>
      </c>
      <c r="BV96" s="182">
        <v>1</v>
      </c>
      <c r="BW96" s="182" t="s">
        <v>2796</v>
      </c>
      <c r="BX96" s="182" t="s">
        <v>2795</v>
      </c>
      <c r="BY96" s="179">
        <v>44830</v>
      </c>
      <c r="BZ96" s="189" t="s">
        <v>2801</v>
      </c>
      <c r="CA96" s="189">
        <v>805000</v>
      </c>
      <c r="CB96" s="189" t="s">
        <v>2794</v>
      </c>
      <c r="CC96" s="189" t="s">
        <v>74</v>
      </c>
      <c r="CD96" s="189">
        <v>1</v>
      </c>
      <c r="CE96" s="189" t="s">
        <v>2798</v>
      </c>
      <c r="CF96" s="189" t="s">
        <v>2795</v>
      </c>
      <c r="CG96" s="190">
        <v>44830</v>
      </c>
      <c r="CH96" s="188" t="s">
        <v>9660</v>
      </c>
      <c r="CI96" s="189" t="e">
        <v>#N/A</v>
      </c>
      <c r="CJ96" s="189" t="e">
        <v>#N/A</v>
      </c>
      <c r="CK96" s="189" t="e">
        <v>#N/A</v>
      </c>
      <c r="CL96" s="189" t="e">
        <v>#N/A</v>
      </c>
      <c r="CM96" s="189" t="e">
        <v>#N/A</v>
      </c>
      <c r="CN96" s="189" t="e">
        <v>#N/A</v>
      </c>
      <c r="CO96" s="191" t="e">
        <v>#N/A</v>
      </c>
      <c r="CP96" s="189" t="s">
        <v>2253</v>
      </c>
      <c r="CQ96" s="182">
        <v>0</v>
      </c>
      <c r="CR96" s="182" t="s">
        <v>14</v>
      </c>
      <c r="CS96" s="182" t="s">
        <v>14</v>
      </c>
      <c r="CT96" s="182" t="s">
        <v>14</v>
      </c>
      <c r="CU96" s="182" t="s">
        <v>14</v>
      </c>
      <c r="CV96" s="182" t="s">
        <v>14</v>
      </c>
      <c r="CW96" s="179">
        <v>44770</v>
      </c>
      <c r="CX96" s="189" t="s">
        <v>3905</v>
      </c>
      <c r="CY96" s="186">
        <v>20600000</v>
      </c>
      <c r="CZ96" s="186" t="s">
        <v>3903</v>
      </c>
      <c r="DA96" s="186" t="s">
        <v>2172</v>
      </c>
      <c r="DB96" s="186">
        <v>2</v>
      </c>
      <c r="DC96" s="186" t="s">
        <v>3908</v>
      </c>
      <c r="DD96" s="186" t="s">
        <v>3904</v>
      </c>
      <c r="DE96" s="192">
        <v>44865</v>
      </c>
      <c r="DF96" s="188" t="s">
        <v>2669</v>
      </c>
      <c r="DG96" s="178">
        <v>0</v>
      </c>
      <c r="DH96" s="182" t="s">
        <v>2666</v>
      </c>
      <c r="DI96" s="182" t="s">
        <v>2172</v>
      </c>
      <c r="DJ96" s="182">
        <v>2</v>
      </c>
      <c r="DK96" s="182" t="s">
        <v>2668</v>
      </c>
      <c r="DL96" s="182" t="s">
        <v>2667</v>
      </c>
      <c r="DM96" s="179">
        <v>44804</v>
      </c>
      <c r="DN96" s="189" t="s">
        <v>3907</v>
      </c>
      <c r="DO96" s="186">
        <v>12400000</v>
      </c>
      <c r="DP96" s="189" t="s">
        <v>2670</v>
      </c>
      <c r="DQ96" s="189" t="s">
        <v>2172</v>
      </c>
      <c r="DR96" s="189">
        <v>2</v>
      </c>
      <c r="DS96" s="189" t="s">
        <v>3906</v>
      </c>
      <c r="DT96" s="189" t="s">
        <v>2667</v>
      </c>
      <c r="DU96" s="190">
        <v>44865</v>
      </c>
      <c r="DV96" s="188" t="s">
        <v>3909</v>
      </c>
      <c r="DW96" s="178">
        <v>20570000</v>
      </c>
      <c r="DX96" s="182" t="s">
        <v>3903</v>
      </c>
      <c r="DY96" s="182" t="s">
        <v>2172</v>
      </c>
      <c r="DZ96" s="182">
        <v>2</v>
      </c>
      <c r="EA96" s="182" t="s">
        <v>3908</v>
      </c>
      <c r="EB96" s="182" t="s">
        <v>3904</v>
      </c>
      <c r="EC96" s="179">
        <v>44865</v>
      </c>
      <c r="ED96" s="189" t="s">
        <v>2672</v>
      </c>
      <c r="EE96" s="186">
        <v>30000</v>
      </c>
      <c r="EF96" s="189" t="s">
        <v>2670</v>
      </c>
      <c r="EG96" s="189" t="s">
        <v>2172</v>
      </c>
      <c r="EH96" s="189">
        <v>2</v>
      </c>
      <c r="EI96" s="189" t="s">
        <v>2671</v>
      </c>
      <c r="EJ96" s="189" t="s">
        <v>2256</v>
      </c>
      <c r="EK96" s="190">
        <v>44804</v>
      </c>
      <c r="EL96" s="188" t="s">
        <v>2254</v>
      </c>
      <c r="EM96" s="178">
        <v>0</v>
      </c>
      <c r="EN96" s="182" t="s">
        <v>14</v>
      </c>
      <c r="EO96" s="182" t="s">
        <v>30</v>
      </c>
      <c r="EP96" s="182">
        <v>2</v>
      </c>
      <c r="EQ96" s="182" t="s">
        <v>14</v>
      </c>
      <c r="ER96" s="182" t="s">
        <v>14</v>
      </c>
      <c r="ES96" s="179">
        <v>44770</v>
      </c>
      <c r="ET96" s="189" t="s">
        <v>7735</v>
      </c>
      <c r="EU96" s="189">
        <v>2619</v>
      </c>
      <c r="EV96" s="189" t="s">
        <v>7734</v>
      </c>
      <c r="EW96" s="189" t="s">
        <v>2172</v>
      </c>
      <c r="EX96" s="189">
        <v>2</v>
      </c>
      <c r="EY96" s="189" t="s">
        <v>7710</v>
      </c>
      <c r="EZ96" s="189" t="s">
        <v>7712</v>
      </c>
      <c r="FA96" s="190">
        <v>44956</v>
      </c>
      <c r="FB96" s="188" t="s">
        <v>2258</v>
      </c>
      <c r="FC96" s="182">
        <v>1</v>
      </c>
      <c r="FD96" s="182" t="s">
        <v>2255</v>
      </c>
      <c r="FE96" s="182" t="s">
        <v>30</v>
      </c>
      <c r="FF96" s="182">
        <v>2</v>
      </c>
      <c r="FG96" s="182" t="s">
        <v>2257</v>
      </c>
      <c r="FH96" s="182" t="s">
        <v>2256</v>
      </c>
      <c r="FI96" s="179">
        <v>44770</v>
      </c>
      <c r="FJ96" s="188" t="s">
        <v>9661</v>
      </c>
      <c r="FK96" s="189" t="e">
        <v>#N/A</v>
      </c>
      <c r="FL96" s="189" t="e">
        <v>#N/A</v>
      </c>
      <c r="FM96" s="189" t="e">
        <v>#N/A</v>
      </c>
      <c r="FN96" s="189" t="e">
        <v>#N/A</v>
      </c>
      <c r="FO96" s="189" t="e">
        <v>#N/A</v>
      </c>
      <c r="FP96" s="186" t="e">
        <v>#N/A</v>
      </c>
      <c r="FQ96" s="187" t="e">
        <v>#N/A</v>
      </c>
      <c r="FR96" s="188" t="s">
        <v>9662</v>
      </c>
      <c r="FS96" s="182" t="e">
        <v>#N/A</v>
      </c>
      <c r="FT96" s="182" t="e">
        <v>#N/A</v>
      </c>
      <c r="FU96" s="182" t="e">
        <v>#N/A</v>
      </c>
      <c r="FV96" s="182" t="e">
        <v>#N/A</v>
      </c>
      <c r="FW96" s="182" t="e">
        <v>#N/A</v>
      </c>
      <c r="FX96" s="182" t="e">
        <v>#N/A</v>
      </c>
      <c r="FY96" s="179" t="e">
        <v>#N/A</v>
      </c>
      <c r="FZ96" s="189" t="s">
        <v>4175</v>
      </c>
      <c r="GA96" s="189">
        <v>2</v>
      </c>
      <c r="GB96" s="189" t="s">
        <v>2962</v>
      </c>
      <c r="GC96" s="189" t="s">
        <v>30</v>
      </c>
      <c r="GD96" s="189">
        <v>2</v>
      </c>
      <c r="GE96" s="189" t="s">
        <v>14</v>
      </c>
      <c r="GF96" s="189" t="s">
        <v>14</v>
      </c>
      <c r="GG96" s="190">
        <v>44865</v>
      </c>
      <c r="GH96" s="188" t="s">
        <v>4181</v>
      </c>
      <c r="GI96" s="182">
        <v>1</v>
      </c>
      <c r="GJ96" s="182" t="s">
        <v>2962</v>
      </c>
      <c r="GK96" s="182" t="s">
        <v>30</v>
      </c>
      <c r="GL96" s="182">
        <v>2</v>
      </c>
      <c r="GM96" s="182" t="s">
        <v>14</v>
      </c>
      <c r="GN96" s="182" t="s">
        <v>14</v>
      </c>
      <c r="GO96" s="179">
        <v>44865</v>
      </c>
      <c r="GP96" s="189" t="s">
        <v>4176</v>
      </c>
      <c r="GQ96" s="189">
        <v>1</v>
      </c>
      <c r="GR96" s="189" t="s">
        <v>2962</v>
      </c>
      <c r="GS96" s="189" t="s">
        <v>30</v>
      </c>
      <c r="GT96" s="189">
        <v>2</v>
      </c>
      <c r="GU96" s="189" t="s">
        <v>14</v>
      </c>
      <c r="GV96" s="189" t="s">
        <v>14</v>
      </c>
      <c r="GW96" s="190">
        <v>44865</v>
      </c>
      <c r="GX96" s="188" t="s">
        <v>4182</v>
      </c>
      <c r="GY96" s="182">
        <v>1</v>
      </c>
      <c r="GZ96" s="182" t="s">
        <v>2962</v>
      </c>
      <c r="HA96" s="182" t="s">
        <v>30</v>
      </c>
      <c r="HB96" s="182">
        <v>2</v>
      </c>
      <c r="HC96" s="182" t="s">
        <v>14</v>
      </c>
      <c r="HD96" s="182" t="s">
        <v>14</v>
      </c>
      <c r="HE96" s="179">
        <v>44865</v>
      </c>
      <c r="HF96" s="189" t="s">
        <v>4174</v>
      </c>
      <c r="HG96" s="189">
        <v>0</v>
      </c>
      <c r="HH96" s="189" t="s">
        <v>2962</v>
      </c>
      <c r="HI96" s="189" t="s">
        <v>30</v>
      </c>
      <c r="HJ96" s="189">
        <v>2</v>
      </c>
      <c r="HK96" s="189" t="s">
        <v>14</v>
      </c>
      <c r="HL96" s="189" t="s">
        <v>14</v>
      </c>
      <c r="HM96" s="190">
        <v>44865</v>
      </c>
      <c r="HN96" s="188" t="s">
        <v>4180</v>
      </c>
      <c r="HO96" s="182">
        <v>1</v>
      </c>
      <c r="HP96" s="182" t="s">
        <v>2962</v>
      </c>
      <c r="HQ96" s="182" t="s">
        <v>30</v>
      </c>
      <c r="HR96" s="182">
        <v>2</v>
      </c>
      <c r="HS96" s="182" t="s">
        <v>14</v>
      </c>
      <c r="HT96" s="182" t="s">
        <v>14</v>
      </c>
      <c r="HU96" s="179">
        <v>44865</v>
      </c>
      <c r="HV96" s="189" t="s">
        <v>4177</v>
      </c>
      <c r="HW96" s="189">
        <v>0</v>
      </c>
      <c r="HX96" s="189" t="s">
        <v>2962</v>
      </c>
      <c r="HY96" s="189" t="s">
        <v>30</v>
      </c>
      <c r="HZ96" s="189">
        <v>2</v>
      </c>
      <c r="IA96" s="189" t="s">
        <v>14</v>
      </c>
      <c r="IB96" s="189" t="s">
        <v>14</v>
      </c>
      <c r="IC96" s="190">
        <v>44865</v>
      </c>
      <c r="ID96" s="188" t="s">
        <v>4179</v>
      </c>
      <c r="IE96" s="182">
        <v>1</v>
      </c>
      <c r="IF96" s="182" t="s">
        <v>2962</v>
      </c>
      <c r="IG96" s="182" t="s">
        <v>30</v>
      </c>
      <c r="IH96" s="182">
        <v>2</v>
      </c>
      <c r="II96" s="182" t="s">
        <v>14</v>
      </c>
      <c r="IJ96" s="182" t="s">
        <v>14</v>
      </c>
      <c r="IK96" s="179">
        <v>44865</v>
      </c>
      <c r="IL96" s="189" t="s">
        <v>4178</v>
      </c>
      <c r="IM96" s="189">
        <v>3</v>
      </c>
      <c r="IN96" s="189" t="s">
        <v>2962</v>
      </c>
      <c r="IO96" s="189" t="s">
        <v>30</v>
      </c>
      <c r="IP96" s="189">
        <v>2</v>
      </c>
      <c r="IQ96" s="189" t="s">
        <v>14</v>
      </c>
      <c r="IR96" s="189" t="s">
        <v>14</v>
      </c>
      <c r="IS96" s="190">
        <v>44865</v>
      </c>
    </row>
    <row r="97" spans="1:253" s="284" customFormat="1" ht="12.95" customHeight="1" x14ac:dyDescent="0.2">
      <c r="A97" s="284" t="s">
        <v>3684</v>
      </c>
      <c r="B97" s="284" t="s">
        <v>8973</v>
      </c>
      <c r="C97" s="284" t="s">
        <v>3685</v>
      </c>
      <c r="D97" s="284" t="s">
        <v>3686</v>
      </c>
      <c r="E97" s="284" t="s">
        <v>8574</v>
      </c>
      <c r="F97" s="284" t="s">
        <v>5913</v>
      </c>
      <c r="G97" s="177">
        <v>4514000</v>
      </c>
      <c r="H97" s="178" t="s">
        <v>5890</v>
      </c>
      <c r="I97" s="178" t="s">
        <v>2172</v>
      </c>
      <c r="J97" s="178">
        <v>2</v>
      </c>
      <c r="K97" s="178" t="s">
        <v>5912</v>
      </c>
      <c r="L97" s="178" t="s">
        <v>5911</v>
      </c>
      <c r="M97" s="179">
        <v>44921</v>
      </c>
      <c r="N97" s="188" t="s">
        <v>5915</v>
      </c>
      <c r="O97" s="180">
        <v>74177</v>
      </c>
      <c r="P97" s="180" t="s">
        <v>2314</v>
      </c>
      <c r="Q97" s="180" t="s">
        <v>2172</v>
      </c>
      <c r="R97" s="180">
        <v>2</v>
      </c>
      <c r="S97" s="180" t="s">
        <v>5814</v>
      </c>
      <c r="T97" s="180" t="s">
        <v>5914</v>
      </c>
      <c r="U97" s="181">
        <v>44921</v>
      </c>
      <c r="V97" s="188" t="s">
        <v>6681</v>
      </c>
      <c r="W97" s="178">
        <v>145000</v>
      </c>
      <c r="X97" s="178" t="s">
        <v>2513</v>
      </c>
      <c r="Y97" s="178" t="s">
        <v>2172</v>
      </c>
      <c r="Z97" s="178">
        <v>2</v>
      </c>
      <c r="AA97" s="178" t="s">
        <v>6680</v>
      </c>
      <c r="AB97" s="178" t="s">
        <v>6671</v>
      </c>
      <c r="AC97" s="179">
        <v>44950</v>
      </c>
      <c r="AD97" s="188" t="s">
        <v>6683</v>
      </c>
      <c r="AE97" s="186">
        <v>73000</v>
      </c>
      <c r="AF97" s="186" t="s">
        <v>2513</v>
      </c>
      <c r="AG97" s="186" t="s">
        <v>2172</v>
      </c>
      <c r="AH97" s="186">
        <v>2</v>
      </c>
      <c r="AI97" s="186" t="s">
        <v>6682</v>
      </c>
      <c r="AJ97" s="186" t="s">
        <v>6671</v>
      </c>
      <c r="AK97" s="187">
        <v>44950</v>
      </c>
      <c r="AL97" s="188" t="s">
        <v>6684</v>
      </c>
      <c r="AM97" s="178">
        <v>145000</v>
      </c>
      <c r="AN97" s="178" t="s">
        <v>2513</v>
      </c>
      <c r="AO97" s="178" t="s">
        <v>2172</v>
      </c>
      <c r="AP97" s="178">
        <v>2</v>
      </c>
      <c r="AQ97" s="178" t="s">
        <v>6680</v>
      </c>
      <c r="AR97" s="178" t="s">
        <v>6671</v>
      </c>
      <c r="AS97" s="179">
        <v>44950</v>
      </c>
      <c r="AT97" s="189" t="s">
        <v>5916</v>
      </c>
      <c r="AU97" s="186" t="s">
        <v>14</v>
      </c>
      <c r="AV97" s="186" t="s">
        <v>14</v>
      </c>
      <c r="AW97" s="186" t="s">
        <v>14</v>
      </c>
      <c r="AX97" s="186" t="s">
        <v>14</v>
      </c>
      <c r="AY97" s="186" t="s">
        <v>5572</v>
      </c>
      <c r="AZ97" s="186" t="s">
        <v>14</v>
      </c>
      <c r="BA97" s="187">
        <v>44921</v>
      </c>
      <c r="BB97" s="188" t="s">
        <v>5927</v>
      </c>
      <c r="BC97" s="178" t="s">
        <v>14</v>
      </c>
      <c r="BD97" s="178" t="s">
        <v>14</v>
      </c>
      <c r="BE97" s="178" t="s">
        <v>14</v>
      </c>
      <c r="BF97" s="178" t="s">
        <v>14</v>
      </c>
      <c r="BG97" s="178" t="s">
        <v>5583</v>
      </c>
      <c r="BH97" s="178" t="s">
        <v>14</v>
      </c>
      <c r="BI97" s="179">
        <v>44921</v>
      </c>
      <c r="BJ97" s="189" t="s">
        <v>5920</v>
      </c>
      <c r="BK97" s="189">
        <v>61</v>
      </c>
      <c r="BL97" s="189" t="s">
        <v>5917</v>
      </c>
      <c r="BM97" s="189" t="s">
        <v>19</v>
      </c>
      <c r="BN97" s="189">
        <v>3</v>
      </c>
      <c r="BO97" s="189" t="s">
        <v>5919</v>
      </c>
      <c r="BP97" s="186" t="s">
        <v>5918</v>
      </c>
      <c r="BQ97" s="190">
        <v>44921</v>
      </c>
      <c r="BR97" s="188" t="s">
        <v>5928</v>
      </c>
      <c r="BS97" s="182" t="s">
        <v>14</v>
      </c>
      <c r="BT97" s="182" t="s">
        <v>14</v>
      </c>
      <c r="BU97" s="182" t="s">
        <v>14</v>
      </c>
      <c r="BV97" s="182" t="s">
        <v>14</v>
      </c>
      <c r="BW97" s="182" t="s">
        <v>5585</v>
      </c>
      <c r="BX97" s="182" t="s">
        <v>14</v>
      </c>
      <c r="BY97" s="179">
        <v>44921</v>
      </c>
      <c r="BZ97" s="189" t="s">
        <v>5929</v>
      </c>
      <c r="CA97" s="189" t="s">
        <v>14</v>
      </c>
      <c r="CB97" s="189" t="s">
        <v>14</v>
      </c>
      <c r="CC97" s="189" t="s">
        <v>14</v>
      </c>
      <c r="CD97" s="189" t="s">
        <v>14</v>
      </c>
      <c r="CE97" s="189" t="s">
        <v>5587</v>
      </c>
      <c r="CF97" s="189" t="s">
        <v>14</v>
      </c>
      <c r="CG97" s="190">
        <v>44921</v>
      </c>
      <c r="CH97" s="188" t="s">
        <v>9663</v>
      </c>
      <c r="CI97" s="189" t="e">
        <v>#N/A</v>
      </c>
      <c r="CJ97" s="189" t="e">
        <v>#N/A</v>
      </c>
      <c r="CK97" s="189" t="e">
        <v>#N/A</v>
      </c>
      <c r="CL97" s="189" t="e">
        <v>#N/A</v>
      </c>
      <c r="CM97" s="189" t="e">
        <v>#N/A</v>
      </c>
      <c r="CN97" s="189" t="e">
        <v>#N/A</v>
      </c>
      <c r="CO97" s="191" t="e">
        <v>#N/A</v>
      </c>
      <c r="CP97" s="189" t="s">
        <v>5930</v>
      </c>
      <c r="CQ97" s="182" t="s">
        <v>14</v>
      </c>
      <c r="CR97" s="182" t="s">
        <v>14</v>
      </c>
      <c r="CS97" s="182" t="s">
        <v>14</v>
      </c>
      <c r="CT97" s="182" t="s">
        <v>14</v>
      </c>
      <c r="CU97" s="182" t="s">
        <v>5589</v>
      </c>
      <c r="CV97" s="182" t="s">
        <v>14</v>
      </c>
      <c r="CW97" s="179">
        <v>44921</v>
      </c>
      <c r="CX97" s="189" t="s">
        <v>6685</v>
      </c>
      <c r="CY97" s="186">
        <v>73000</v>
      </c>
      <c r="CZ97" s="186" t="s">
        <v>2513</v>
      </c>
      <c r="DA97" s="186" t="s">
        <v>2172</v>
      </c>
      <c r="DB97" s="186">
        <v>2</v>
      </c>
      <c r="DC97" s="186" t="s">
        <v>6678</v>
      </c>
      <c r="DD97" s="186" t="s">
        <v>6671</v>
      </c>
      <c r="DE97" s="192">
        <v>44950</v>
      </c>
      <c r="DF97" s="188" t="s">
        <v>6687</v>
      </c>
      <c r="DG97" s="178">
        <v>72000</v>
      </c>
      <c r="DH97" s="182" t="s">
        <v>2513</v>
      </c>
      <c r="DI97" s="182" t="s">
        <v>2172</v>
      </c>
      <c r="DJ97" s="182">
        <v>2</v>
      </c>
      <c r="DK97" s="182" t="s">
        <v>2218</v>
      </c>
      <c r="DL97" s="182" t="s">
        <v>6686</v>
      </c>
      <c r="DM97" s="179">
        <v>44950</v>
      </c>
      <c r="DN97" s="189" t="s">
        <v>6688</v>
      </c>
      <c r="DO97" s="186">
        <v>0</v>
      </c>
      <c r="DP97" s="189" t="s">
        <v>2513</v>
      </c>
      <c r="DQ97" s="189" t="s">
        <v>2172</v>
      </c>
      <c r="DR97" s="189">
        <v>2</v>
      </c>
      <c r="DS97" s="189" t="s">
        <v>5800</v>
      </c>
      <c r="DT97" s="189" t="s">
        <v>6686</v>
      </c>
      <c r="DU97" s="190">
        <v>44950</v>
      </c>
      <c r="DV97" s="188" t="s">
        <v>6689</v>
      </c>
      <c r="DW97" s="178">
        <v>73000</v>
      </c>
      <c r="DX97" s="182" t="s">
        <v>2513</v>
      </c>
      <c r="DY97" s="182" t="s">
        <v>2172</v>
      </c>
      <c r="DZ97" s="182">
        <v>2</v>
      </c>
      <c r="EA97" s="182" t="s">
        <v>6678</v>
      </c>
      <c r="EB97" s="182" t="s">
        <v>6671</v>
      </c>
      <c r="EC97" s="179">
        <v>44950</v>
      </c>
      <c r="ED97" s="189" t="s">
        <v>5922</v>
      </c>
      <c r="EE97" s="186">
        <v>0</v>
      </c>
      <c r="EF97" s="189" t="s">
        <v>838</v>
      </c>
      <c r="EG97" s="189" t="s">
        <v>14</v>
      </c>
      <c r="EH97" s="189" t="s">
        <v>14</v>
      </c>
      <c r="EI97" s="189" t="s">
        <v>5574</v>
      </c>
      <c r="EJ97" s="189" t="s">
        <v>838</v>
      </c>
      <c r="EK97" s="190">
        <v>44921</v>
      </c>
      <c r="EL97" s="188" t="s">
        <v>5923</v>
      </c>
      <c r="EM97" s="178">
        <v>0</v>
      </c>
      <c r="EN97" s="182" t="s">
        <v>838</v>
      </c>
      <c r="EO97" s="182" t="s">
        <v>14</v>
      </c>
      <c r="EP97" s="182" t="s">
        <v>14</v>
      </c>
      <c r="EQ97" s="182" t="s">
        <v>5576</v>
      </c>
      <c r="ER97" s="182" t="s">
        <v>838</v>
      </c>
      <c r="ES97" s="179">
        <v>44921</v>
      </c>
      <c r="ET97" s="189" t="s">
        <v>5921</v>
      </c>
      <c r="EU97" s="189">
        <v>61</v>
      </c>
      <c r="EV97" s="189" t="s">
        <v>5917</v>
      </c>
      <c r="EW97" s="189" t="s">
        <v>19</v>
      </c>
      <c r="EX97" s="189">
        <v>3</v>
      </c>
      <c r="EY97" s="189" t="s">
        <v>5919</v>
      </c>
      <c r="EZ97" s="189" t="s">
        <v>5918</v>
      </c>
      <c r="FA97" s="190">
        <v>44921</v>
      </c>
      <c r="FB97" s="188" t="s">
        <v>5924</v>
      </c>
      <c r="FC97" s="182">
        <v>2</v>
      </c>
      <c r="FD97" s="182" t="s">
        <v>2513</v>
      </c>
      <c r="FE97" s="182" t="s">
        <v>2172</v>
      </c>
      <c r="FF97" s="182">
        <v>2</v>
      </c>
      <c r="FG97" s="182" t="s">
        <v>5903</v>
      </c>
      <c r="FH97" s="182" t="s">
        <v>5902</v>
      </c>
      <c r="FI97" s="179">
        <v>44921</v>
      </c>
      <c r="FJ97" s="188" t="s">
        <v>5925</v>
      </c>
      <c r="FK97" s="189" t="s">
        <v>14</v>
      </c>
      <c r="FL97" s="189" t="s">
        <v>14</v>
      </c>
      <c r="FM97" s="189" t="s">
        <v>14</v>
      </c>
      <c r="FN97" s="189" t="s">
        <v>14</v>
      </c>
      <c r="FO97" s="189" t="s">
        <v>5579</v>
      </c>
      <c r="FP97" s="186" t="s">
        <v>14</v>
      </c>
      <c r="FQ97" s="187">
        <v>44921</v>
      </c>
      <c r="FR97" s="188" t="s">
        <v>5926</v>
      </c>
      <c r="FS97" s="182" t="s">
        <v>14</v>
      </c>
      <c r="FT97" s="182" t="s">
        <v>14</v>
      </c>
      <c r="FU97" s="182" t="s">
        <v>14</v>
      </c>
      <c r="FV97" s="182" t="s">
        <v>14</v>
      </c>
      <c r="FW97" s="182" t="s">
        <v>5581</v>
      </c>
      <c r="FX97" s="182" t="s">
        <v>14</v>
      </c>
      <c r="FY97" s="179">
        <v>44921</v>
      </c>
      <c r="FZ97" s="189" t="s">
        <v>3688</v>
      </c>
      <c r="GA97" s="189">
        <v>0</v>
      </c>
      <c r="GB97" s="189" t="s">
        <v>2962</v>
      </c>
      <c r="GC97" s="189" t="s">
        <v>30</v>
      </c>
      <c r="GD97" s="189">
        <v>2</v>
      </c>
      <c r="GE97" s="189" t="s">
        <v>14</v>
      </c>
      <c r="GF97" s="189" t="s">
        <v>14</v>
      </c>
      <c r="GG97" s="190">
        <v>44863</v>
      </c>
      <c r="GH97" s="188" t="s">
        <v>3694</v>
      </c>
      <c r="GI97" s="182">
        <v>1</v>
      </c>
      <c r="GJ97" s="182" t="s">
        <v>2962</v>
      </c>
      <c r="GK97" s="182" t="s">
        <v>30</v>
      </c>
      <c r="GL97" s="182">
        <v>2</v>
      </c>
      <c r="GM97" s="182" t="s">
        <v>14</v>
      </c>
      <c r="GN97" s="182" t="s">
        <v>14</v>
      </c>
      <c r="GO97" s="179">
        <v>44863</v>
      </c>
      <c r="GP97" s="189" t="s">
        <v>3689</v>
      </c>
      <c r="GQ97" s="189">
        <v>0</v>
      </c>
      <c r="GR97" s="189" t="s">
        <v>2962</v>
      </c>
      <c r="GS97" s="189" t="s">
        <v>30</v>
      </c>
      <c r="GT97" s="189">
        <v>2</v>
      </c>
      <c r="GU97" s="189" t="s">
        <v>14</v>
      </c>
      <c r="GV97" s="189" t="s">
        <v>14</v>
      </c>
      <c r="GW97" s="190">
        <v>44863</v>
      </c>
      <c r="GX97" s="188" t="s">
        <v>3695</v>
      </c>
      <c r="GY97" s="182">
        <v>0</v>
      </c>
      <c r="GZ97" s="182" t="s">
        <v>2962</v>
      </c>
      <c r="HA97" s="182" t="s">
        <v>30</v>
      </c>
      <c r="HB97" s="182">
        <v>2</v>
      </c>
      <c r="HC97" s="182" t="s">
        <v>14</v>
      </c>
      <c r="HD97" s="182" t="s">
        <v>14</v>
      </c>
      <c r="HE97" s="179">
        <v>44863</v>
      </c>
      <c r="HF97" s="189" t="s">
        <v>3687</v>
      </c>
      <c r="HG97" s="189">
        <v>0</v>
      </c>
      <c r="HH97" s="189" t="s">
        <v>2962</v>
      </c>
      <c r="HI97" s="189" t="s">
        <v>30</v>
      </c>
      <c r="HJ97" s="189">
        <v>2</v>
      </c>
      <c r="HK97" s="189" t="s">
        <v>14</v>
      </c>
      <c r="HL97" s="189" t="s">
        <v>14</v>
      </c>
      <c r="HM97" s="190">
        <v>44863</v>
      </c>
      <c r="HN97" s="188" t="s">
        <v>3693</v>
      </c>
      <c r="HO97" s="182">
        <v>2</v>
      </c>
      <c r="HP97" s="182" t="s">
        <v>2962</v>
      </c>
      <c r="HQ97" s="182" t="s">
        <v>30</v>
      </c>
      <c r="HR97" s="182">
        <v>2</v>
      </c>
      <c r="HS97" s="182" t="s">
        <v>14</v>
      </c>
      <c r="HT97" s="182" t="s">
        <v>14</v>
      </c>
      <c r="HU97" s="179">
        <v>44863</v>
      </c>
      <c r="HV97" s="189" t="s">
        <v>3690</v>
      </c>
      <c r="HW97" s="189">
        <v>1</v>
      </c>
      <c r="HX97" s="189" t="s">
        <v>2962</v>
      </c>
      <c r="HY97" s="189" t="s">
        <v>30</v>
      </c>
      <c r="HZ97" s="189">
        <v>2</v>
      </c>
      <c r="IA97" s="189" t="s">
        <v>14</v>
      </c>
      <c r="IB97" s="189" t="s">
        <v>14</v>
      </c>
      <c r="IC97" s="190">
        <v>44863</v>
      </c>
      <c r="ID97" s="188" t="s">
        <v>3692</v>
      </c>
      <c r="IE97" s="182">
        <v>0</v>
      </c>
      <c r="IF97" s="182" t="s">
        <v>2962</v>
      </c>
      <c r="IG97" s="182" t="s">
        <v>30</v>
      </c>
      <c r="IH97" s="182">
        <v>2</v>
      </c>
      <c r="II97" s="182" t="s">
        <v>14</v>
      </c>
      <c r="IJ97" s="182" t="s">
        <v>14</v>
      </c>
      <c r="IK97" s="179">
        <v>44863</v>
      </c>
      <c r="IL97" s="189" t="s">
        <v>3691</v>
      </c>
      <c r="IM97" s="189">
        <v>3</v>
      </c>
      <c r="IN97" s="189" t="s">
        <v>2962</v>
      </c>
      <c r="IO97" s="189" t="s">
        <v>30</v>
      </c>
      <c r="IP97" s="189">
        <v>2</v>
      </c>
      <c r="IQ97" s="189" t="s">
        <v>14</v>
      </c>
      <c r="IR97" s="189" t="s">
        <v>14</v>
      </c>
      <c r="IS97" s="190">
        <v>44863</v>
      </c>
    </row>
    <row r="98" spans="1:253" s="284" customFormat="1" ht="12.95" customHeight="1" x14ac:dyDescent="0.2">
      <c r="A98" s="284" t="s">
        <v>3696</v>
      </c>
      <c r="B98" s="284" t="s">
        <v>8973</v>
      </c>
      <c r="C98" s="284" t="s">
        <v>3697</v>
      </c>
      <c r="D98" s="284" t="s">
        <v>3698</v>
      </c>
      <c r="E98" s="284" t="s">
        <v>8575</v>
      </c>
      <c r="F98" s="284" t="s">
        <v>5477</v>
      </c>
      <c r="G98" s="177">
        <v>33359000</v>
      </c>
      <c r="H98" s="178" t="s">
        <v>5475</v>
      </c>
      <c r="I98" s="178" t="s">
        <v>2172</v>
      </c>
      <c r="J98" s="178">
        <v>2</v>
      </c>
      <c r="K98" s="178" t="s">
        <v>5439</v>
      </c>
      <c r="L98" s="178" t="s">
        <v>5476</v>
      </c>
      <c r="M98" s="179">
        <v>44918</v>
      </c>
      <c r="N98" s="188" t="s">
        <v>5479</v>
      </c>
      <c r="O98" s="180">
        <v>1280000</v>
      </c>
      <c r="P98" s="180" t="s">
        <v>5441</v>
      </c>
      <c r="Q98" s="180" t="s">
        <v>74</v>
      </c>
      <c r="R98" s="180">
        <v>1</v>
      </c>
      <c r="S98" s="180" t="s">
        <v>5442</v>
      </c>
      <c r="T98" s="180" t="s">
        <v>5478</v>
      </c>
      <c r="U98" s="181">
        <v>44918</v>
      </c>
      <c r="V98" s="188" t="s">
        <v>5480</v>
      </c>
      <c r="W98" s="178">
        <v>33359000</v>
      </c>
      <c r="X98" s="178" t="s">
        <v>5441</v>
      </c>
      <c r="Y98" s="178" t="s">
        <v>2172</v>
      </c>
      <c r="Z98" s="178">
        <v>2</v>
      </c>
      <c r="AA98" s="178" t="s">
        <v>5444</v>
      </c>
      <c r="AB98" s="178" t="s">
        <v>5476</v>
      </c>
      <c r="AC98" s="179">
        <v>44918</v>
      </c>
      <c r="AD98" s="188" t="s">
        <v>5483</v>
      </c>
      <c r="AE98" s="186">
        <v>10081000</v>
      </c>
      <c r="AF98" s="186" t="s">
        <v>5481</v>
      </c>
      <c r="AG98" s="186" t="s">
        <v>2172</v>
      </c>
      <c r="AH98" s="186">
        <v>2</v>
      </c>
      <c r="AI98" s="186" t="s">
        <v>5482</v>
      </c>
      <c r="AJ98" s="186" t="s">
        <v>5447</v>
      </c>
      <c r="AK98" s="187">
        <v>44918</v>
      </c>
      <c r="AL98" s="188" t="s">
        <v>5484</v>
      </c>
      <c r="AM98" s="178">
        <v>1570000</v>
      </c>
      <c r="AN98" s="178" t="s">
        <v>5450</v>
      </c>
      <c r="AO98" s="178" t="s">
        <v>2172</v>
      </c>
      <c r="AP98" s="178">
        <v>2</v>
      </c>
      <c r="AQ98" s="178" t="s">
        <v>5452</v>
      </c>
      <c r="AR98" s="178" t="s">
        <v>5451</v>
      </c>
      <c r="AS98" s="179">
        <v>44918</v>
      </c>
      <c r="AT98" s="189" t="s">
        <v>5485</v>
      </c>
      <c r="AU98" s="186" t="s">
        <v>14</v>
      </c>
      <c r="AV98" s="186" t="s">
        <v>14</v>
      </c>
      <c r="AW98" s="186" t="s">
        <v>14</v>
      </c>
      <c r="AX98" s="186" t="s">
        <v>14</v>
      </c>
      <c r="AY98" s="186" t="s">
        <v>15</v>
      </c>
      <c r="AZ98" s="186" t="s">
        <v>14</v>
      </c>
      <c r="BA98" s="187">
        <v>44918</v>
      </c>
      <c r="BB98" s="188" t="s">
        <v>5501</v>
      </c>
      <c r="BC98" s="178" t="s">
        <v>14</v>
      </c>
      <c r="BD98" s="178" t="s">
        <v>14</v>
      </c>
      <c r="BE98" s="178" t="s">
        <v>14</v>
      </c>
      <c r="BF98" s="178" t="s">
        <v>14</v>
      </c>
      <c r="BG98" s="178" t="s">
        <v>15</v>
      </c>
      <c r="BH98" s="178" t="s">
        <v>14</v>
      </c>
      <c r="BI98" s="179">
        <v>44918</v>
      </c>
      <c r="BJ98" s="189" t="s">
        <v>5486</v>
      </c>
      <c r="BK98" s="189">
        <v>1</v>
      </c>
      <c r="BL98" s="189" t="s">
        <v>5455</v>
      </c>
      <c r="BM98" s="189" t="s">
        <v>74</v>
      </c>
      <c r="BN98" s="189">
        <v>1</v>
      </c>
      <c r="BO98" s="189" t="s">
        <v>5416</v>
      </c>
      <c r="BP98" s="186" t="s">
        <v>1518</v>
      </c>
      <c r="BQ98" s="190">
        <v>44918</v>
      </c>
      <c r="BR98" s="188" t="s">
        <v>5502</v>
      </c>
      <c r="BS98" s="182" t="s">
        <v>14</v>
      </c>
      <c r="BT98" s="182" t="s">
        <v>14</v>
      </c>
      <c r="BU98" s="182" t="s">
        <v>14</v>
      </c>
      <c r="BV98" s="182" t="s">
        <v>14</v>
      </c>
      <c r="BW98" s="182" t="s">
        <v>15</v>
      </c>
      <c r="BX98" s="182" t="s">
        <v>14</v>
      </c>
      <c r="BY98" s="179">
        <v>44918</v>
      </c>
      <c r="BZ98" s="189" t="s">
        <v>5503</v>
      </c>
      <c r="CA98" s="189" t="s">
        <v>14</v>
      </c>
      <c r="CB98" s="189" t="s">
        <v>14</v>
      </c>
      <c r="CC98" s="189" t="s">
        <v>14</v>
      </c>
      <c r="CD98" s="189" t="s">
        <v>14</v>
      </c>
      <c r="CE98" s="189" t="s">
        <v>15</v>
      </c>
      <c r="CF98" s="189" t="s">
        <v>14</v>
      </c>
      <c r="CG98" s="190">
        <v>44918</v>
      </c>
      <c r="CH98" s="188" t="s">
        <v>9664</v>
      </c>
      <c r="CI98" s="189" t="e">
        <v>#N/A</v>
      </c>
      <c r="CJ98" s="189" t="e">
        <v>#N/A</v>
      </c>
      <c r="CK98" s="189" t="e">
        <v>#N/A</v>
      </c>
      <c r="CL98" s="189" t="e">
        <v>#N/A</v>
      </c>
      <c r="CM98" s="189" t="e">
        <v>#N/A</v>
      </c>
      <c r="CN98" s="189" t="e">
        <v>#N/A</v>
      </c>
      <c r="CO98" s="191" t="e">
        <v>#N/A</v>
      </c>
      <c r="CP98" s="189" t="s">
        <v>5504</v>
      </c>
      <c r="CQ98" s="182" t="s">
        <v>14</v>
      </c>
      <c r="CR98" s="182" t="s">
        <v>14</v>
      </c>
      <c r="CS98" s="182" t="s">
        <v>14</v>
      </c>
      <c r="CT98" s="182" t="s">
        <v>14</v>
      </c>
      <c r="CU98" s="182" t="s">
        <v>15</v>
      </c>
      <c r="CV98" s="182" t="s">
        <v>14</v>
      </c>
      <c r="CW98" s="179">
        <v>44918</v>
      </c>
      <c r="CX98" s="189" t="s">
        <v>5489</v>
      </c>
      <c r="CY98" s="186">
        <v>1700000</v>
      </c>
      <c r="CZ98" s="186" t="s">
        <v>2513</v>
      </c>
      <c r="DA98" s="186" t="s">
        <v>2172</v>
      </c>
      <c r="DB98" s="186">
        <v>2</v>
      </c>
      <c r="DC98" s="186" t="s">
        <v>5492</v>
      </c>
      <c r="DD98" s="186" t="s">
        <v>5451</v>
      </c>
      <c r="DE98" s="192">
        <v>44918</v>
      </c>
      <c r="DF98" s="188" t="s">
        <v>5493</v>
      </c>
      <c r="DG98" s="178">
        <v>23278000</v>
      </c>
      <c r="DH98" s="182" t="s">
        <v>5490</v>
      </c>
      <c r="DI98" s="182" t="s">
        <v>30</v>
      </c>
      <c r="DJ98" s="182">
        <v>2</v>
      </c>
      <c r="DK98" s="182" t="s">
        <v>5492</v>
      </c>
      <c r="DL98" s="182" t="s">
        <v>5491</v>
      </c>
      <c r="DM98" s="179">
        <v>44918</v>
      </c>
      <c r="DN98" s="189" t="s">
        <v>5494</v>
      </c>
      <c r="DO98" s="186">
        <v>8381000</v>
      </c>
      <c r="DP98" s="189" t="s">
        <v>5490</v>
      </c>
      <c r="DQ98" s="189" t="s">
        <v>2172</v>
      </c>
      <c r="DR98" s="189">
        <v>2</v>
      </c>
      <c r="DS98" s="189" t="s">
        <v>5492</v>
      </c>
      <c r="DT98" s="189" t="s">
        <v>5491</v>
      </c>
      <c r="DU98" s="190">
        <v>44918</v>
      </c>
      <c r="DV98" s="188" t="s">
        <v>5495</v>
      </c>
      <c r="DW98" s="178">
        <v>1700000</v>
      </c>
      <c r="DX98" s="182" t="s">
        <v>2513</v>
      </c>
      <c r="DY98" s="182" t="s">
        <v>2172</v>
      </c>
      <c r="DZ98" s="182">
        <v>2</v>
      </c>
      <c r="EA98" s="182" t="s">
        <v>5492</v>
      </c>
      <c r="EB98" s="182" t="s">
        <v>5451</v>
      </c>
      <c r="EC98" s="179">
        <v>44918</v>
      </c>
      <c r="ED98" s="189" t="s">
        <v>5496</v>
      </c>
      <c r="EE98" s="186">
        <v>0</v>
      </c>
      <c r="EF98" s="189" t="s">
        <v>838</v>
      </c>
      <c r="EG98" s="189" t="s">
        <v>14</v>
      </c>
      <c r="EH98" s="189" t="s">
        <v>14</v>
      </c>
      <c r="EI98" s="189" t="s">
        <v>15</v>
      </c>
      <c r="EJ98" s="189" t="s">
        <v>14</v>
      </c>
      <c r="EK98" s="190">
        <v>44918</v>
      </c>
      <c r="EL98" s="188" t="s">
        <v>5497</v>
      </c>
      <c r="EM98" s="178">
        <v>0</v>
      </c>
      <c r="EN98" s="182" t="s">
        <v>838</v>
      </c>
      <c r="EO98" s="182" t="s">
        <v>14</v>
      </c>
      <c r="EP98" s="182" t="s">
        <v>14</v>
      </c>
      <c r="EQ98" s="182" t="s">
        <v>15</v>
      </c>
      <c r="ER98" s="182" t="s">
        <v>14</v>
      </c>
      <c r="ES98" s="179">
        <v>44918</v>
      </c>
      <c r="ET98" s="189" t="s">
        <v>5488</v>
      </c>
      <c r="EU98" s="189">
        <v>16</v>
      </c>
      <c r="EV98" s="189" t="s">
        <v>5455</v>
      </c>
      <c r="EW98" s="189" t="s">
        <v>74</v>
      </c>
      <c r="EX98" s="189">
        <v>1</v>
      </c>
      <c r="EY98" s="189" t="s">
        <v>5487</v>
      </c>
      <c r="EZ98" s="189" t="s">
        <v>1518</v>
      </c>
      <c r="FA98" s="190">
        <v>44918</v>
      </c>
      <c r="FB98" s="188" t="s">
        <v>5498</v>
      </c>
      <c r="FC98" s="182">
        <v>3</v>
      </c>
      <c r="FD98" s="182" t="s">
        <v>2513</v>
      </c>
      <c r="FE98" s="182" t="s">
        <v>74</v>
      </c>
      <c r="FF98" s="182">
        <v>1</v>
      </c>
      <c r="FG98" s="182" t="s">
        <v>5430</v>
      </c>
      <c r="FH98" s="182" t="s">
        <v>5451</v>
      </c>
      <c r="FI98" s="179">
        <v>44918</v>
      </c>
      <c r="FJ98" s="188" t="s">
        <v>5499</v>
      </c>
      <c r="FK98" s="189" t="s">
        <v>14</v>
      </c>
      <c r="FL98" s="189" t="s">
        <v>14</v>
      </c>
      <c r="FM98" s="189" t="s">
        <v>14</v>
      </c>
      <c r="FN98" s="189" t="s">
        <v>14</v>
      </c>
      <c r="FO98" s="189" t="s">
        <v>15</v>
      </c>
      <c r="FP98" s="186" t="s">
        <v>14</v>
      </c>
      <c r="FQ98" s="187">
        <v>44918</v>
      </c>
      <c r="FR98" s="188" t="s">
        <v>5500</v>
      </c>
      <c r="FS98" s="182" t="s">
        <v>14</v>
      </c>
      <c r="FT98" s="182" t="s">
        <v>14</v>
      </c>
      <c r="FU98" s="182" t="s">
        <v>14</v>
      </c>
      <c r="FV98" s="182" t="s">
        <v>14</v>
      </c>
      <c r="FW98" s="182" t="s">
        <v>15</v>
      </c>
      <c r="FX98" s="182" t="s">
        <v>14</v>
      </c>
      <c r="FY98" s="179">
        <v>44918</v>
      </c>
      <c r="FZ98" s="189" t="s">
        <v>3700</v>
      </c>
      <c r="GA98" s="189">
        <v>0</v>
      </c>
      <c r="GB98" s="189" t="s">
        <v>2962</v>
      </c>
      <c r="GC98" s="189" t="s">
        <v>30</v>
      </c>
      <c r="GD98" s="189">
        <v>2</v>
      </c>
      <c r="GE98" s="189" t="s">
        <v>14</v>
      </c>
      <c r="GF98" s="189" t="s">
        <v>14</v>
      </c>
      <c r="GG98" s="190">
        <v>44863</v>
      </c>
      <c r="GH98" s="188" t="s">
        <v>3706</v>
      </c>
      <c r="GI98" s="182">
        <v>0</v>
      </c>
      <c r="GJ98" s="182" t="s">
        <v>2962</v>
      </c>
      <c r="GK98" s="182" t="s">
        <v>30</v>
      </c>
      <c r="GL98" s="182">
        <v>2</v>
      </c>
      <c r="GM98" s="182" t="s">
        <v>14</v>
      </c>
      <c r="GN98" s="182" t="s">
        <v>14</v>
      </c>
      <c r="GO98" s="179">
        <v>44863</v>
      </c>
      <c r="GP98" s="189" t="s">
        <v>3701</v>
      </c>
      <c r="GQ98" s="189">
        <v>0</v>
      </c>
      <c r="GR98" s="189" t="s">
        <v>2962</v>
      </c>
      <c r="GS98" s="189" t="s">
        <v>30</v>
      </c>
      <c r="GT98" s="189">
        <v>2</v>
      </c>
      <c r="GU98" s="189" t="s">
        <v>14</v>
      </c>
      <c r="GV98" s="189" t="s">
        <v>14</v>
      </c>
      <c r="GW98" s="190">
        <v>44863</v>
      </c>
      <c r="GX98" s="188" t="s">
        <v>3707</v>
      </c>
      <c r="GY98" s="182">
        <v>0</v>
      </c>
      <c r="GZ98" s="182" t="s">
        <v>2962</v>
      </c>
      <c r="HA98" s="182" t="s">
        <v>30</v>
      </c>
      <c r="HB98" s="182">
        <v>2</v>
      </c>
      <c r="HC98" s="182" t="s">
        <v>14</v>
      </c>
      <c r="HD98" s="182" t="s">
        <v>14</v>
      </c>
      <c r="HE98" s="179">
        <v>44863</v>
      </c>
      <c r="HF98" s="189" t="s">
        <v>3699</v>
      </c>
      <c r="HG98" s="189">
        <v>0</v>
      </c>
      <c r="HH98" s="189" t="s">
        <v>2962</v>
      </c>
      <c r="HI98" s="189" t="s">
        <v>30</v>
      </c>
      <c r="HJ98" s="189">
        <v>2</v>
      </c>
      <c r="HK98" s="189" t="s">
        <v>14</v>
      </c>
      <c r="HL98" s="189" t="s">
        <v>14</v>
      </c>
      <c r="HM98" s="190">
        <v>44863</v>
      </c>
      <c r="HN98" s="188" t="s">
        <v>3705</v>
      </c>
      <c r="HO98" s="182">
        <v>0</v>
      </c>
      <c r="HP98" s="182" t="s">
        <v>2962</v>
      </c>
      <c r="HQ98" s="182" t="s">
        <v>30</v>
      </c>
      <c r="HR98" s="182">
        <v>2</v>
      </c>
      <c r="HS98" s="182" t="s">
        <v>14</v>
      </c>
      <c r="HT98" s="182" t="s">
        <v>14</v>
      </c>
      <c r="HU98" s="179">
        <v>44863</v>
      </c>
      <c r="HV98" s="189" t="s">
        <v>3702</v>
      </c>
      <c r="HW98" s="189">
        <v>1</v>
      </c>
      <c r="HX98" s="189" t="s">
        <v>2962</v>
      </c>
      <c r="HY98" s="189" t="s">
        <v>30</v>
      </c>
      <c r="HZ98" s="189">
        <v>2</v>
      </c>
      <c r="IA98" s="189" t="s">
        <v>14</v>
      </c>
      <c r="IB98" s="189" t="s">
        <v>14</v>
      </c>
      <c r="IC98" s="190">
        <v>44863</v>
      </c>
      <c r="ID98" s="188" t="s">
        <v>3704</v>
      </c>
      <c r="IE98" s="182">
        <v>2</v>
      </c>
      <c r="IF98" s="182" t="s">
        <v>2962</v>
      </c>
      <c r="IG98" s="182" t="s">
        <v>30</v>
      </c>
      <c r="IH98" s="182">
        <v>2</v>
      </c>
      <c r="II98" s="182" t="s">
        <v>14</v>
      </c>
      <c r="IJ98" s="182" t="s">
        <v>14</v>
      </c>
      <c r="IK98" s="179">
        <v>44863</v>
      </c>
      <c r="IL98" s="189" t="s">
        <v>3703</v>
      </c>
      <c r="IM98" s="189">
        <v>3</v>
      </c>
      <c r="IN98" s="189" t="s">
        <v>2962</v>
      </c>
      <c r="IO98" s="189" t="s">
        <v>30</v>
      </c>
      <c r="IP98" s="189">
        <v>2</v>
      </c>
      <c r="IQ98" s="189" t="s">
        <v>14</v>
      </c>
      <c r="IR98" s="189" t="s">
        <v>14</v>
      </c>
      <c r="IS98" s="190">
        <v>44863</v>
      </c>
    </row>
    <row r="99" spans="1:253" s="284" customFormat="1" ht="12.95" customHeight="1" x14ac:dyDescent="0.2">
      <c r="A99" s="284" t="s">
        <v>1521</v>
      </c>
      <c r="B99" s="284" t="s">
        <v>9243</v>
      </c>
      <c r="C99" s="284" t="s">
        <v>1522</v>
      </c>
      <c r="D99" s="284" t="s">
        <v>671</v>
      </c>
      <c r="E99" s="284" t="s">
        <v>8576</v>
      </c>
      <c r="F99" s="284" t="s">
        <v>4722</v>
      </c>
      <c r="G99" s="177">
        <v>109033000</v>
      </c>
      <c r="H99" s="178" t="s">
        <v>1469</v>
      </c>
      <c r="I99" s="178" t="s">
        <v>74</v>
      </c>
      <c r="J99" s="178">
        <v>1</v>
      </c>
      <c r="K99" s="178" t="s">
        <v>1471</v>
      </c>
      <c r="L99" s="178" t="s">
        <v>1470</v>
      </c>
      <c r="M99" s="179">
        <v>44893</v>
      </c>
      <c r="N99" s="188" t="s">
        <v>4724</v>
      </c>
      <c r="O99" s="180">
        <v>300000</v>
      </c>
      <c r="P99" s="180" t="s">
        <v>4723</v>
      </c>
      <c r="Q99" s="180" t="s">
        <v>74</v>
      </c>
      <c r="R99" s="180">
        <v>1</v>
      </c>
      <c r="S99" s="180" t="s">
        <v>4558</v>
      </c>
      <c r="T99" s="180" t="s">
        <v>1470</v>
      </c>
      <c r="U99" s="181">
        <v>44893</v>
      </c>
      <c r="V99" s="188" t="s">
        <v>4725</v>
      </c>
      <c r="W99" s="178">
        <v>109033000</v>
      </c>
      <c r="X99" s="178" t="s">
        <v>1469</v>
      </c>
      <c r="Y99" s="178" t="s">
        <v>2172</v>
      </c>
      <c r="Z99" s="178">
        <v>2</v>
      </c>
      <c r="AA99" s="178" t="s">
        <v>4560</v>
      </c>
      <c r="AB99" s="178" t="s">
        <v>1470</v>
      </c>
      <c r="AC99" s="179">
        <v>44893</v>
      </c>
      <c r="AD99" s="188" t="s">
        <v>7415</v>
      </c>
      <c r="AE99" s="186">
        <v>8242000</v>
      </c>
      <c r="AF99" s="186" t="s">
        <v>7412</v>
      </c>
      <c r="AG99" s="186" t="s">
        <v>2172</v>
      </c>
      <c r="AH99" s="186">
        <v>2</v>
      </c>
      <c r="AI99" s="186" t="s">
        <v>7414</v>
      </c>
      <c r="AJ99" s="186" t="s">
        <v>7413</v>
      </c>
      <c r="AK99" s="187">
        <v>44956</v>
      </c>
      <c r="AL99" s="188" t="s">
        <v>7419</v>
      </c>
      <c r="AM99" s="178">
        <v>226000</v>
      </c>
      <c r="AN99" s="178" t="s">
        <v>7416</v>
      </c>
      <c r="AO99" s="178" t="s">
        <v>2172</v>
      </c>
      <c r="AP99" s="178">
        <v>2</v>
      </c>
      <c r="AQ99" s="178" t="s">
        <v>7418</v>
      </c>
      <c r="AR99" s="178" t="s">
        <v>7417</v>
      </c>
      <c r="AS99" s="179">
        <v>44956</v>
      </c>
      <c r="AT99" s="189" t="s">
        <v>7422</v>
      </c>
      <c r="AU99" s="186">
        <v>282</v>
      </c>
      <c r="AV99" s="186" t="s">
        <v>7420</v>
      </c>
      <c r="AW99" s="186" t="s">
        <v>19</v>
      </c>
      <c r="AX99" s="186">
        <v>3</v>
      </c>
      <c r="AY99" s="186" t="s">
        <v>4572</v>
      </c>
      <c r="AZ99" s="186" t="s">
        <v>7421</v>
      </c>
      <c r="BA99" s="187">
        <v>44956</v>
      </c>
      <c r="BB99" s="188" t="s">
        <v>1523</v>
      </c>
      <c r="BC99" s="178" t="s">
        <v>14</v>
      </c>
      <c r="BD99" s="178" t="s">
        <v>14</v>
      </c>
      <c r="BE99" s="178" t="s">
        <v>14</v>
      </c>
      <c r="BF99" s="178" t="s">
        <v>14</v>
      </c>
      <c r="BG99" s="178" t="s">
        <v>14</v>
      </c>
      <c r="BH99" s="178" t="s">
        <v>14</v>
      </c>
      <c r="BI99" s="179">
        <v>44549</v>
      </c>
      <c r="BJ99" s="189" t="s">
        <v>7425</v>
      </c>
      <c r="BK99" s="189">
        <v>384</v>
      </c>
      <c r="BL99" s="189" t="s">
        <v>7423</v>
      </c>
      <c r="BM99" s="189" t="s">
        <v>2172</v>
      </c>
      <c r="BN99" s="189">
        <v>2</v>
      </c>
      <c r="BO99" s="189" t="s">
        <v>4576</v>
      </c>
      <c r="BP99" s="186" t="s">
        <v>7424</v>
      </c>
      <c r="BQ99" s="190">
        <v>44956</v>
      </c>
      <c r="BR99" s="188" t="s">
        <v>7441</v>
      </c>
      <c r="BS99" s="182">
        <v>69911</v>
      </c>
      <c r="BT99" s="182" t="s">
        <v>7438</v>
      </c>
      <c r="BU99" s="182" t="s">
        <v>2172</v>
      </c>
      <c r="BV99" s="182">
        <v>2</v>
      </c>
      <c r="BW99" s="182" t="s">
        <v>7440</v>
      </c>
      <c r="BX99" s="182" t="s">
        <v>7439</v>
      </c>
      <c r="BY99" s="179">
        <v>44956</v>
      </c>
      <c r="BZ99" s="189" t="s">
        <v>7443</v>
      </c>
      <c r="CA99" s="189">
        <v>8001</v>
      </c>
      <c r="CB99" s="189" t="s">
        <v>7438</v>
      </c>
      <c r="CC99" s="189" t="s">
        <v>2172</v>
      </c>
      <c r="CD99" s="189">
        <v>2</v>
      </c>
      <c r="CE99" s="189" t="s">
        <v>7442</v>
      </c>
      <c r="CF99" s="189" t="s">
        <v>7439</v>
      </c>
      <c r="CG99" s="190">
        <v>44956</v>
      </c>
      <c r="CH99" s="188" t="s">
        <v>9665</v>
      </c>
      <c r="CI99" s="189" t="e">
        <v>#N/A</v>
      </c>
      <c r="CJ99" s="189" t="e">
        <v>#N/A</v>
      </c>
      <c r="CK99" s="189" t="e">
        <v>#N/A</v>
      </c>
      <c r="CL99" s="189" t="e">
        <v>#N/A</v>
      </c>
      <c r="CM99" s="189" t="e">
        <v>#N/A</v>
      </c>
      <c r="CN99" s="189" t="e">
        <v>#N/A</v>
      </c>
      <c r="CO99" s="191" t="e">
        <v>#N/A</v>
      </c>
      <c r="CP99" s="189" t="s">
        <v>7445</v>
      </c>
      <c r="CQ99" s="182">
        <v>285500000</v>
      </c>
      <c r="CR99" s="182" t="s">
        <v>7420</v>
      </c>
      <c r="CS99" s="182" t="s">
        <v>2172</v>
      </c>
      <c r="CT99" s="182">
        <v>2</v>
      </c>
      <c r="CU99" s="182" t="s">
        <v>7444</v>
      </c>
      <c r="CV99" s="182" t="s">
        <v>7421</v>
      </c>
      <c r="CW99" s="179">
        <v>44956</v>
      </c>
      <c r="CX99" s="189" t="s">
        <v>7427</v>
      </c>
      <c r="CY99" s="186">
        <v>226000</v>
      </c>
      <c r="CZ99" s="186" t="s">
        <v>7412</v>
      </c>
      <c r="DA99" s="186" t="s">
        <v>19</v>
      </c>
      <c r="DB99" s="186">
        <v>3</v>
      </c>
      <c r="DC99" s="186" t="s">
        <v>7436</v>
      </c>
      <c r="DD99" s="186" t="s">
        <v>7413</v>
      </c>
      <c r="DE99" s="192">
        <v>44956</v>
      </c>
      <c r="DF99" s="188" t="s">
        <v>7431</v>
      </c>
      <c r="DG99" s="178">
        <v>100791000</v>
      </c>
      <c r="DH99" s="182" t="s">
        <v>7428</v>
      </c>
      <c r="DI99" s="182" t="s">
        <v>19</v>
      </c>
      <c r="DJ99" s="182">
        <v>3</v>
      </c>
      <c r="DK99" s="182" t="s">
        <v>7430</v>
      </c>
      <c r="DL99" s="182" t="s">
        <v>7429</v>
      </c>
      <c r="DM99" s="179">
        <v>44956</v>
      </c>
      <c r="DN99" s="189" t="s">
        <v>7435</v>
      </c>
      <c r="DO99" s="186">
        <v>8016000</v>
      </c>
      <c r="DP99" s="189" t="s">
        <v>7432</v>
      </c>
      <c r="DQ99" s="189" t="s">
        <v>19</v>
      </c>
      <c r="DR99" s="189">
        <v>3</v>
      </c>
      <c r="DS99" s="189" t="s">
        <v>7434</v>
      </c>
      <c r="DT99" s="189" t="s">
        <v>7433</v>
      </c>
      <c r="DU99" s="190">
        <v>44956</v>
      </c>
      <c r="DV99" s="188" t="s">
        <v>7437</v>
      </c>
      <c r="DW99" s="178">
        <v>226000</v>
      </c>
      <c r="DX99" s="182" t="s">
        <v>7412</v>
      </c>
      <c r="DY99" s="182" t="s">
        <v>19</v>
      </c>
      <c r="DZ99" s="182">
        <v>3</v>
      </c>
      <c r="EA99" s="182" t="s">
        <v>7436</v>
      </c>
      <c r="EB99" s="182" t="s">
        <v>7413</v>
      </c>
      <c r="EC99" s="179">
        <v>44956</v>
      </c>
      <c r="ED99" s="189" t="s">
        <v>4726</v>
      </c>
      <c r="EE99" s="186">
        <v>0</v>
      </c>
      <c r="EF99" s="189" t="s">
        <v>14</v>
      </c>
      <c r="EG99" s="189" t="s">
        <v>19</v>
      </c>
      <c r="EH99" s="189">
        <v>3</v>
      </c>
      <c r="EI99" s="189" t="s">
        <v>14</v>
      </c>
      <c r="EJ99" s="189" t="s">
        <v>14</v>
      </c>
      <c r="EK99" s="190">
        <v>44893</v>
      </c>
      <c r="EL99" s="188" t="s">
        <v>4727</v>
      </c>
      <c r="EM99" s="178">
        <v>0</v>
      </c>
      <c r="EN99" s="182" t="s">
        <v>14</v>
      </c>
      <c r="EO99" s="182" t="s">
        <v>19</v>
      </c>
      <c r="EP99" s="182">
        <v>3</v>
      </c>
      <c r="EQ99" s="182" t="s">
        <v>14</v>
      </c>
      <c r="ER99" s="182" t="s">
        <v>14</v>
      </c>
      <c r="ES99" s="179">
        <v>44893</v>
      </c>
      <c r="ET99" s="189" t="s">
        <v>7426</v>
      </c>
      <c r="EU99" s="189">
        <v>384</v>
      </c>
      <c r="EV99" s="189" t="s">
        <v>7423</v>
      </c>
      <c r="EW99" s="189" t="s">
        <v>2172</v>
      </c>
      <c r="EX99" s="189">
        <v>2</v>
      </c>
      <c r="EY99" s="189" t="s">
        <v>4578</v>
      </c>
      <c r="EZ99" s="189" t="s">
        <v>7424</v>
      </c>
      <c r="FA99" s="190">
        <v>44956</v>
      </c>
      <c r="FB99" s="188" t="s">
        <v>4728</v>
      </c>
      <c r="FC99" s="182">
        <v>4</v>
      </c>
      <c r="FD99" s="182" t="s">
        <v>4709</v>
      </c>
      <c r="FE99" s="182" t="s">
        <v>2172</v>
      </c>
      <c r="FF99" s="182">
        <v>2</v>
      </c>
      <c r="FG99" s="182" t="s">
        <v>4598</v>
      </c>
      <c r="FH99" s="182" t="s">
        <v>4710</v>
      </c>
      <c r="FI99" s="179">
        <v>44893</v>
      </c>
      <c r="FJ99" s="188" t="s">
        <v>9666</v>
      </c>
      <c r="FK99" s="189" t="e">
        <v>#N/A</v>
      </c>
      <c r="FL99" s="189" t="e">
        <v>#N/A</v>
      </c>
      <c r="FM99" s="189" t="e">
        <v>#N/A</v>
      </c>
      <c r="FN99" s="189" t="e">
        <v>#N/A</v>
      </c>
      <c r="FO99" s="189" t="e">
        <v>#N/A</v>
      </c>
      <c r="FP99" s="186" t="e">
        <v>#N/A</v>
      </c>
      <c r="FQ99" s="187" t="e">
        <v>#N/A</v>
      </c>
      <c r="FR99" s="188" t="s">
        <v>9667</v>
      </c>
      <c r="FS99" s="182" t="e">
        <v>#N/A</v>
      </c>
      <c r="FT99" s="182" t="e">
        <v>#N/A</v>
      </c>
      <c r="FU99" s="182" t="e">
        <v>#N/A</v>
      </c>
      <c r="FV99" s="182" t="e">
        <v>#N/A</v>
      </c>
      <c r="FW99" s="182" t="e">
        <v>#N/A</v>
      </c>
      <c r="FX99" s="182" t="e">
        <v>#N/A</v>
      </c>
      <c r="FY99" s="179" t="e">
        <v>#N/A</v>
      </c>
      <c r="FZ99" s="189" t="s">
        <v>5101</v>
      </c>
      <c r="GA99" s="189">
        <v>0</v>
      </c>
      <c r="GB99" s="189" t="s">
        <v>2962</v>
      </c>
      <c r="GC99" s="189" t="s">
        <v>30</v>
      </c>
      <c r="GD99" s="189">
        <v>2</v>
      </c>
      <c r="GE99" s="189" t="s">
        <v>14</v>
      </c>
      <c r="GF99" s="189" t="s">
        <v>14</v>
      </c>
      <c r="GG99" s="190">
        <v>44895</v>
      </c>
      <c r="GH99" s="188" t="s">
        <v>5107</v>
      </c>
      <c r="GI99" s="182">
        <v>1</v>
      </c>
      <c r="GJ99" s="182" t="s">
        <v>2962</v>
      </c>
      <c r="GK99" s="182" t="s">
        <v>30</v>
      </c>
      <c r="GL99" s="182">
        <v>2</v>
      </c>
      <c r="GM99" s="182" t="s">
        <v>14</v>
      </c>
      <c r="GN99" s="182" t="s">
        <v>14</v>
      </c>
      <c r="GO99" s="179">
        <v>44895</v>
      </c>
      <c r="GP99" s="189" t="s">
        <v>5102</v>
      </c>
      <c r="GQ99" s="189">
        <v>0</v>
      </c>
      <c r="GR99" s="189" t="s">
        <v>2962</v>
      </c>
      <c r="GS99" s="189" t="s">
        <v>30</v>
      </c>
      <c r="GT99" s="189">
        <v>2</v>
      </c>
      <c r="GU99" s="189" t="s">
        <v>14</v>
      </c>
      <c r="GV99" s="189" t="s">
        <v>14</v>
      </c>
      <c r="GW99" s="190">
        <v>44895</v>
      </c>
      <c r="GX99" s="188" t="s">
        <v>5108</v>
      </c>
      <c r="GY99" s="182">
        <v>0</v>
      </c>
      <c r="GZ99" s="182" t="s">
        <v>2962</v>
      </c>
      <c r="HA99" s="182" t="s">
        <v>30</v>
      </c>
      <c r="HB99" s="182">
        <v>2</v>
      </c>
      <c r="HC99" s="182" t="s">
        <v>14</v>
      </c>
      <c r="HD99" s="182" t="s">
        <v>14</v>
      </c>
      <c r="HE99" s="179">
        <v>44895</v>
      </c>
      <c r="HF99" s="189" t="s">
        <v>5100</v>
      </c>
      <c r="HG99" s="189">
        <v>0</v>
      </c>
      <c r="HH99" s="189" t="s">
        <v>2962</v>
      </c>
      <c r="HI99" s="189" t="s">
        <v>30</v>
      </c>
      <c r="HJ99" s="189">
        <v>2</v>
      </c>
      <c r="HK99" s="189" t="s">
        <v>14</v>
      </c>
      <c r="HL99" s="189" t="s">
        <v>14</v>
      </c>
      <c r="HM99" s="190">
        <v>44895</v>
      </c>
      <c r="HN99" s="188" t="s">
        <v>5106</v>
      </c>
      <c r="HO99" s="182">
        <v>0</v>
      </c>
      <c r="HP99" s="182" t="s">
        <v>2962</v>
      </c>
      <c r="HQ99" s="182" t="s">
        <v>30</v>
      </c>
      <c r="HR99" s="182">
        <v>2</v>
      </c>
      <c r="HS99" s="182" t="s">
        <v>14</v>
      </c>
      <c r="HT99" s="182" t="s">
        <v>14</v>
      </c>
      <c r="HU99" s="179">
        <v>44895</v>
      </c>
      <c r="HV99" s="189" t="s">
        <v>5103</v>
      </c>
      <c r="HW99" s="189">
        <v>0</v>
      </c>
      <c r="HX99" s="189" t="s">
        <v>2962</v>
      </c>
      <c r="HY99" s="189" t="s">
        <v>30</v>
      </c>
      <c r="HZ99" s="189">
        <v>2</v>
      </c>
      <c r="IA99" s="189" t="s">
        <v>14</v>
      </c>
      <c r="IB99" s="189" t="s">
        <v>14</v>
      </c>
      <c r="IC99" s="190">
        <v>44895</v>
      </c>
      <c r="ID99" s="188" t="s">
        <v>5105</v>
      </c>
      <c r="IE99" s="182">
        <v>1</v>
      </c>
      <c r="IF99" s="182" t="s">
        <v>2962</v>
      </c>
      <c r="IG99" s="182" t="s">
        <v>30</v>
      </c>
      <c r="IH99" s="182">
        <v>2</v>
      </c>
      <c r="II99" s="182" t="s">
        <v>14</v>
      </c>
      <c r="IJ99" s="182" t="s">
        <v>14</v>
      </c>
      <c r="IK99" s="179">
        <v>44895</v>
      </c>
      <c r="IL99" s="189" t="s">
        <v>5104</v>
      </c>
      <c r="IM99" s="189">
        <v>3</v>
      </c>
      <c r="IN99" s="189" t="s">
        <v>2962</v>
      </c>
      <c r="IO99" s="189" t="s">
        <v>30</v>
      </c>
      <c r="IP99" s="189">
        <v>2</v>
      </c>
      <c r="IQ99" s="189" t="s">
        <v>14</v>
      </c>
      <c r="IR99" s="189" t="s">
        <v>14</v>
      </c>
      <c r="IS99" s="190">
        <v>44895</v>
      </c>
    </row>
    <row r="100" spans="1:253" s="284" customFormat="1" ht="12.95" customHeight="1" x14ac:dyDescent="0.2">
      <c r="A100" s="284" t="s">
        <v>669</v>
      </c>
      <c r="B100" s="284" t="s">
        <v>9245</v>
      </c>
      <c r="C100" s="284" t="s">
        <v>670</v>
      </c>
      <c r="D100" s="284" t="s">
        <v>671</v>
      </c>
      <c r="E100" s="284" t="s">
        <v>8576</v>
      </c>
      <c r="F100" s="284" t="s">
        <v>1472</v>
      </c>
      <c r="G100" s="177">
        <v>109033000</v>
      </c>
      <c r="H100" s="178" t="s">
        <v>1469</v>
      </c>
      <c r="I100" s="178" t="s">
        <v>74</v>
      </c>
      <c r="J100" s="178">
        <v>1</v>
      </c>
      <c r="K100" s="178" t="s">
        <v>1471</v>
      </c>
      <c r="L100" s="178" t="s">
        <v>1470</v>
      </c>
      <c r="M100" s="179">
        <v>44403</v>
      </c>
      <c r="N100" s="188" t="s">
        <v>910</v>
      </c>
      <c r="O100" s="180">
        <v>138354</v>
      </c>
      <c r="P100" s="180" t="s">
        <v>907</v>
      </c>
      <c r="Q100" s="180" t="s">
        <v>30</v>
      </c>
      <c r="R100" s="180">
        <v>2</v>
      </c>
      <c r="S100" s="180" t="s">
        <v>909</v>
      </c>
      <c r="T100" s="180" t="s">
        <v>908</v>
      </c>
      <c r="U100" s="181">
        <v>43798</v>
      </c>
      <c r="V100" s="188" t="s">
        <v>1474</v>
      </c>
      <c r="W100" s="178">
        <v>26252000</v>
      </c>
      <c r="X100" s="178" t="s">
        <v>1469</v>
      </c>
      <c r="Y100" s="178" t="s">
        <v>30</v>
      </c>
      <c r="Z100" s="178">
        <v>2</v>
      </c>
      <c r="AA100" s="178" t="s">
        <v>1473</v>
      </c>
      <c r="AB100" s="178" t="s">
        <v>1470</v>
      </c>
      <c r="AC100" s="179">
        <v>44403</v>
      </c>
      <c r="AD100" s="188" t="s">
        <v>7397</v>
      </c>
      <c r="AE100" s="186">
        <v>159000</v>
      </c>
      <c r="AF100" s="186" t="s">
        <v>7394</v>
      </c>
      <c r="AG100" s="186" t="s">
        <v>19</v>
      </c>
      <c r="AH100" s="186">
        <v>3</v>
      </c>
      <c r="AI100" s="186" t="s">
        <v>7396</v>
      </c>
      <c r="AJ100" s="186" t="s">
        <v>7395</v>
      </c>
      <c r="AK100" s="187">
        <v>44956</v>
      </c>
      <c r="AL100" s="188" t="s">
        <v>7399</v>
      </c>
      <c r="AM100" s="178">
        <v>159000</v>
      </c>
      <c r="AN100" s="178" t="s">
        <v>7394</v>
      </c>
      <c r="AO100" s="178" t="s">
        <v>2172</v>
      </c>
      <c r="AP100" s="178">
        <v>2</v>
      </c>
      <c r="AQ100" s="178" t="s">
        <v>7398</v>
      </c>
      <c r="AR100" s="178" t="s">
        <v>7395</v>
      </c>
      <c r="AS100" s="179">
        <v>44956</v>
      </c>
      <c r="AT100" s="189" t="s">
        <v>906</v>
      </c>
      <c r="AU100" s="186" t="s">
        <v>14</v>
      </c>
      <c r="AV100" s="186" t="s">
        <v>14</v>
      </c>
      <c r="AW100" s="186" t="s">
        <v>14</v>
      </c>
      <c r="AX100" s="186" t="s">
        <v>14</v>
      </c>
      <c r="AY100" s="186" t="s">
        <v>14</v>
      </c>
      <c r="AZ100" s="186" t="s">
        <v>14</v>
      </c>
      <c r="BA100" s="187">
        <v>43798</v>
      </c>
      <c r="BB100" s="188" t="s">
        <v>953</v>
      </c>
      <c r="BC100" s="178" t="s">
        <v>14</v>
      </c>
      <c r="BD100" s="178" t="s">
        <v>14</v>
      </c>
      <c r="BE100" s="178" t="s">
        <v>14</v>
      </c>
      <c r="BF100" s="178" t="s">
        <v>14</v>
      </c>
      <c r="BG100" s="178" t="s">
        <v>951</v>
      </c>
      <c r="BH100" s="178" t="s">
        <v>14</v>
      </c>
      <c r="BI100" s="179">
        <v>43819</v>
      </c>
      <c r="BJ100" s="189" t="s">
        <v>7401</v>
      </c>
      <c r="BK100" s="189">
        <v>185</v>
      </c>
      <c r="BL100" s="189" t="s">
        <v>7334</v>
      </c>
      <c r="BM100" s="189" t="s">
        <v>19</v>
      </c>
      <c r="BN100" s="189">
        <v>3</v>
      </c>
      <c r="BO100" s="189" t="s">
        <v>7400</v>
      </c>
      <c r="BP100" s="186" t="s">
        <v>1518</v>
      </c>
      <c r="BQ100" s="190">
        <v>44956</v>
      </c>
      <c r="BR100" s="188" t="s">
        <v>901</v>
      </c>
      <c r="BS100" s="182" t="s">
        <v>14</v>
      </c>
      <c r="BT100" s="182" t="s">
        <v>14</v>
      </c>
      <c r="BU100" s="182" t="s">
        <v>14</v>
      </c>
      <c r="BV100" s="182" t="s">
        <v>14</v>
      </c>
      <c r="BW100" s="182" t="s">
        <v>14</v>
      </c>
      <c r="BX100" s="182" t="s">
        <v>14</v>
      </c>
      <c r="BY100" s="179">
        <v>43798</v>
      </c>
      <c r="BZ100" s="189" t="s">
        <v>902</v>
      </c>
      <c r="CA100" s="189" t="s">
        <v>14</v>
      </c>
      <c r="CB100" s="189" t="s">
        <v>14</v>
      </c>
      <c r="CC100" s="189" t="s">
        <v>14</v>
      </c>
      <c r="CD100" s="189" t="s">
        <v>14</v>
      </c>
      <c r="CE100" s="189" t="s">
        <v>14</v>
      </c>
      <c r="CF100" s="189" t="s">
        <v>14</v>
      </c>
      <c r="CG100" s="190">
        <v>43798</v>
      </c>
      <c r="CH100" s="188" t="s">
        <v>9668</v>
      </c>
      <c r="CI100" s="189" t="e">
        <v>#N/A</v>
      </c>
      <c r="CJ100" s="189" t="e">
        <v>#N/A</v>
      </c>
      <c r="CK100" s="189" t="e">
        <v>#N/A</v>
      </c>
      <c r="CL100" s="189" t="e">
        <v>#N/A</v>
      </c>
      <c r="CM100" s="189" t="e">
        <v>#N/A</v>
      </c>
      <c r="CN100" s="189" t="e">
        <v>#N/A</v>
      </c>
      <c r="CO100" s="191" t="e">
        <v>#N/A</v>
      </c>
      <c r="CP100" s="189" t="s">
        <v>905</v>
      </c>
      <c r="CQ100" s="182" t="s">
        <v>14</v>
      </c>
      <c r="CR100" s="182" t="s">
        <v>14</v>
      </c>
      <c r="CS100" s="182" t="s">
        <v>14</v>
      </c>
      <c r="CT100" s="182" t="s">
        <v>14</v>
      </c>
      <c r="CU100" s="182" t="s">
        <v>14</v>
      </c>
      <c r="CV100" s="182" t="s">
        <v>14</v>
      </c>
      <c r="CW100" s="179">
        <v>43798</v>
      </c>
      <c r="CX100" s="189" t="s">
        <v>7405</v>
      </c>
      <c r="CY100" s="186">
        <v>159000</v>
      </c>
      <c r="CZ100" s="186" t="s">
        <v>7394</v>
      </c>
      <c r="DA100" s="186" t="s">
        <v>19</v>
      </c>
      <c r="DB100" s="186">
        <v>3</v>
      </c>
      <c r="DC100" s="186" t="s">
        <v>7410</v>
      </c>
      <c r="DD100" s="186" t="s">
        <v>7395</v>
      </c>
      <c r="DE100" s="192">
        <v>44956</v>
      </c>
      <c r="DF100" s="188" t="s">
        <v>7409</v>
      </c>
      <c r="DG100" s="178">
        <v>26142000</v>
      </c>
      <c r="DH100" s="182" t="s">
        <v>7406</v>
      </c>
      <c r="DI100" s="182" t="s">
        <v>19</v>
      </c>
      <c r="DJ100" s="182">
        <v>3</v>
      </c>
      <c r="DK100" s="182" t="s">
        <v>7408</v>
      </c>
      <c r="DL100" s="182" t="s">
        <v>7407</v>
      </c>
      <c r="DM100" s="179">
        <v>44956</v>
      </c>
      <c r="DN100" s="189" t="s">
        <v>1350</v>
      </c>
      <c r="DO100" s="186">
        <v>0</v>
      </c>
      <c r="DP100" s="189" t="s">
        <v>1347</v>
      </c>
      <c r="DQ100" s="189" t="s">
        <v>30</v>
      </c>
      <c r="DR100" s="189">
        <v>2</v>
      </c>
      <c r="DS100" s="189" t="s">
        <v>1349</v>
      </c>
      <c r="DT100" s="189" t="s">
        <v>1348</v>
      </c>
      <c r="DU100" s="190">
        <v>44258</v>
      </c>
      <c r="DV100" s="188" t="s">
        <v>7411</v>
      </c>
      <c r="DW100" s="178">
        <v>159000</v>
      </c>
      <c r="DX100" s="182" t="s">
        <v>7394</v>
      </c>
      <c r="DY100" s="182" t="s">
        <v>19</v>
      </c>
      <c r="DZ100" s="182">
        <v>3</v>
      </c>
      <c r="EA100" s="182" t="s">
        <v>7410</v>
      </c>
      <c r="EB100" s="182" t="s">
        <v>7395</v>
      </c>
      <c r="EC100" s="179">
        <v>44956</v>
      </c>
      <c r="ED100" s="189" t="s">
        <v>1351</v>
      </c>
      <c r="EE100" s="186">
        <v>0</v>
      </c>
      <c r="EF100" s="189" t="s">
        <v>1347</v>
      </c>
      <c r="EG100" s="189" t="s">
        <v>30</v>
      </c>
      <c r="EH100" s="189">
        <v>2</v>
      </c>
      <c r="EI100" s="189" t="s">
        <v>1349</v>
      </c>
      <c r="EJ100" s="189" t="s">
        <v>1348</v>
      </c>
      <c r="EK100" s="190">
        <v>44258</v>
      </c>
      <c r="EL100" s="188" t="s">
        <v>1352</v>
      </c>
      <c r="EM100" s="178">
        <v>0</v>
      </c>
      <c r="EN100" s="182" t="s">
        <v>1347</v>
      </c>
      <c r="EO100" s="182" t="s">
        <v>30</v>
      </c>
      <c r="EP100" s="182">
        <v>2</v>
      </c>
      <c r="EQ100" s="182" t="s">
        <v>1349</v>
      </c>
      <c r="ER100" s="182" t="s">
        <v>1348</v>
      </c>
      <c r="ES100" s="179">
        <v>44258</v>
      </c>
      <c r="ET100" s="189" t="s">
        <v>7404</v>
      </c>
      <c r="EU100" s="189">
        <v>349</v>
      </c>
      <c r="EV100" s="189" t="s">
        <v>7402</v>
      </c>
      <c r="EW100" s="189" t="s">
        <v>2172</v>
      </c>
      <c r="EX100" s="189">
        <v>2</v>
      </c>
      <c r="EY100" s="189" t="s">
        <v>4576</v>
      </c>
      <c r="EZ100" s="189" t="s">
        <v>7403</v>
      </c>
      <c r="FA100" s="190">
        <v>44956</v>
      </c>
      <c r="FB100" s="188" t="s">
        <v>904</v>
      </c>
      <c r="FC100" s="182">
        <v>4</v>
      </c>
      <c r="FD100" s="182">
        <v>0</v>
      </c>
      <c r="FE100" s="182" t="s">
        <v>30</v>
      </c>
      <c r="FF100" s="182">
        <v>2</v>
      </c>
      <c r="FG100" s="182" t="s">
        <v>903</v>
      </c>
      <c r="FH100" s="182">
        <v>0</v>
      </c>
      <c r="FI100" s="179">
        <v>43798</v>
      </c>
      <c r="FJ100" s="188" t="s">
        <v>672</v>
      </c>
      <c r="FK100" s="189" t="s">
        <v>14</v>
      </c>
      <c r="FL100" s="189" t="s">
        <v>662</v>
      </c>
      <c r="FM100" s="189" t="s">
        <v>14</v>
      </c>
      <c r="FN100" s="189" t="s">
        <v>14</v>
      </c>
      <c r="FO100" s="189">
        <v>0</v>
      </c>
      <c r="FP100" s="186">
        <v>0</v>
      </c>
      <c r="FQ100" s="187">
        <v>43578</v>
      </c>
      <c r="FR100" s="188" t="s">
        <v>673</v>
      </c>
      <c r="FS100" s="182" t="s">
        <v>14</v>
      </c>
      <c r="FT100" s="182" t="s">
        <v>662</v>
      </c>
      <c r="FU100" s="182" t="s">
        <v>14</v>
      </c>
      <c r="FV100" s="182" t="s">
        <v>14</v>
      </c>
      <c r="FW100" s="182">
        <v>0</v>
      </c>
      <c r="FX100" s="182">
        <v>0</v>
      </c>
      <c r="FY100" s="179">
        <v>43578</v>
      </c>
      <c r="FZ100" s="189" t="s">
        <v>4184</v>
      </c>
      <c r="GA100" s="189">
        <v>0</v>
      </c>
      <c r="GB100" s="189" t="s">
        <v>2962</v>
      </c>
      <c r="GC100" s="189" t="s">
        <v>30</v>
      </c>
      <c r="GD100" s="189">
        <v>2</v>
      </c>
      <c r="GE100" s="189" t="s">
        <v>14</v>
      </c>
      <c r="GF100" s="189" t="s">
        <v>14</v>
      </c>
      <c r="GG100" s="190">
        <v>44865</v>
      </c>
      <c r="GH100" s="188" t="s">
        <v>4190</v>
      </c>
      <c r="GI100" s="182">
        <v>1</v>
      </c>
      <c r="GJ100" s="182" t="s">
        <v>2962</v>
      </c>
      <c r="GK100" s="182" t="s">
        <v>30</v>
      </c>
      <c r="GL100" s="182">
        <v>2</v>
      </c>
      <c r="GM100" s="182" t="s">
        <v>14</v>
      </c>
      <c r="GN100" s="182" t="s">
        <v>14</v>
      </c>
      <c r="GO100" s="179">
        <v>44865</v>
      </c>
      <c r="GP100" s="189" t="s">
        <v>4185</v>
      </c>
      <c r="GQ100" s="189">
        <v>0</v>
      </c>
      <c r="GR100" s="189" t="s">
        <v>2962</v>
      </c>
      <c r="GS100" s="189" t="s">
        <v>30</v>
      </c>
      <c r="GT100" s="189">
        <v>2</v>
      </c>
      <c r="GU100" s="189" t="s">
        <v>14</v>
      </c>
      <c r="GV100" s="189" t="s">
        <v>14</v>
      </c>
      <c r="GW100" s="190">
        <v>44865</v>
      </c>
      <c r="GX100" s="188" t="s">
        <v>4191</v>
      </c>
      <c r="GY100" s="182">
        <v>0</v>
      </c>
      <c r="GZ100" s="182" t="s">
        <v>2962</v>
      </c>
      <c r="HA100" s="182" t="s">
        <v>30</v>
      </c>
      <c r="HB100" s="182">
        <v>2</v>
      </c>
      <c r="HC100" s="182" t="s">
        <v>14</v>
      </c>
      <c r="HD100" s="182" t="s">
        <v>14</v>
      </c>
      <c r="HE100" s="179">
        <v>44865</v>
      </c>
      <c r="HF100" s="189" t="s">
        <v>4183</v>
      </c>
      <c r="HG100" s="189">
        <v>0</v>
      </c>
      <c r="HH100" s="189" t="s">
        <v>2962</v>
      </c>
      <c r="HI100" s="189" t="s">
        <v>30</v>
      </c>
      <c r="HJ100" s="189">
        <v>2</v>
      </c>
      <c r="HK100" s="189" t="s">
        <v>14</v>
      </c>
      <c r="HL100" s="189" t="s">
        <v>14</v>
      </c>
      <c r="HM100" s="190">
        <v>44865</v>
      </c>
      <c r="HN100" s="188" t="s">
        <v>4189</v>
      </c>
      <c r="HO100" s="182">
        <v>0</v>
      </c>
      <c r="HP100" s="182" t="s">
        <v>2962</v>
      </c>
      <c r="HQ100" s="182" t="s">
        <v>30</v>
      </c>
      <c r="HR100" s="182">
        <v>2</v>
      </c>
      <c r="HS100" s="182" t="s">
        <v>14</v>
      </c>
      <c r="HT100" s="182" t="s">
        <v>14</v>
      </c>
      <c r="HU100" s="179">
        <v>44865</v>
      </c>
      <c r="HV100" s="189" t="s">
        <v>4186</v>
      </c>
      <c r="HW100" s="189">
        <v>0</v>
      </c>
      <c r="HX100" s="189" t="s">
        <v>2962</v>
      </c>
      <c r="HY100" s="189" t="s">
        <v>30</v>
      </c>
      <c r="HZ100" s="189">
        <v>2</v>
      </c>
      <c r="IA100" s="189" t="s">
        <v>14</v>
      </c>
      <c r="IB100" s="189" t="s">
        <v>14</v>
      </c>
      <c r="IC100" s="190">
        <v>44865</v>
      </c>
      <c r="ID100" s="188" t="s">
        <v>4188</v>
      </c>
      <c r="IE100" s="182">
        <v>1</v>
      </c>
      <c r="IF100" s="182" t="s">
        <v>2962</v>
      </c>
      <c r="IG100" s="182" t="s">
        <v>30</v>
      </c>
      <c r="IH100" s="182">
        <v>2</v>
      </c>
      <c r="II100" s="182" t="s">
        <v>14</v>
      </c>
      <c r="IJ100" s="182" t="s">
        <v>14</v>
      </c>
      <c r="IK100" s="179">
        <v>44865</v>
      </c>
      <c r="IL100" s="189" t="s">
        <v>4187</v>
      </c>
      <c r="IM100" s="189">
        <v>1</v>
      </c>
      <c r="IN100" s="189" t="s">
        <v>2962</v>
      </c>
      <c r="IO100" s="189" t="s">
        <v>30</v>
      </c>
      <c r="IP100" s="189">
        <v>2</v>
      </c>
      <c r="IQ100" s="189" t="s">
        <v>14</v>
      </c>
      <c r="IR100" s="189" t="s">
        <v>14</v>
      </c>
      <c r="IS100" s="190">
        <v>44865</v>
      </c>
    </row>
    <row r="101" spans="1:253" s="284" customFormat="1" ht="12.95" customHeight="1" x14ac:dyDescent="0.2">
      <c r="A101" s="284" t="s">
        <v>4700</v>
      </c>
      <c r="B101" s="284" t="s">
        <v>9250</v>
      </c>
      <c r="C101" s="284" t="s">
        <v>4701</v>
      </c>
      <c r="D101" s="284" t="s">
        <v>671</v>
      </c>
      <c r="E101" s="284" t="s">
        <v>8576</v>
      </c>
      <c r="F101" s="284" t="s">
        <v>4702</v>
      </c>
      <c r="G101" s="177">
        <v>109033000</v>
      </c>
      <c r="H101" s="178" t="s">
        <v>1469</v>
      </c>
      <c r="I101" s="178" t="s">
        <v>74</v>
      </c>
      <c r="J101" s="178">
        <v>1</v>
      </c>
      <c r="K101" s="178" t="s">
        <v>1471</v>
      </c>
      <c r="L101" s="178" t="s">
        <v>1470</v>
      </c>
      <c r="M101" s="179">
        <v>44893</v>
      </c>
      <c r="N101" s="188" t="s">
        <v>4706</v>
      </c>
      <c r="O101" s="180">
        <v>238000</v>
      </c>
      <c r="P101" s="180" t="s">
        <v>4703</v>
      </c>
      <c r="Q101" s="180" t="s">
        <v>74</v>
      </c>
      <c r="R101" s="180">
        <v>1</v>
      </c>
      <c r="S101" s="180" t="s">
        <v>4705</v>
      </c>
      <c r="T101" s="180" t="s">
        <v>4704</v>
      </c>
      <c r="U101" s="181">
        <v>44893</v>
      </c>
      <c r="V101" s="188" t="s">
        <v>4708</v>
      </c>
      <c r="W101" s="178">
        <v>95962000</v>
      </c>
      <c r="X101" s="178" t="s">
        <v>4703</v>
      </c>
      <c r="Y101" s="178" t="s">
        <v>2172</v>
      </c>
      <c r="Z101" s="178">
        <v>2</v>
      </c>
      <c r="AA101" s="178" t="s">
        <v>4707</v>
      </c>
      <c r="AB101" s="178" t="s">
        <v>4704</v>
      </c>
      <c r="AC101" s="179">
        <v>44893</v>
      </c>
      <c r="AD101" s="188" t="s">
        <v>7374</v>
      </c>
      <c r="AE101" s="186">
        <v>6328000</v>
      </c>
      <c r="AF101" s="186" t="s">
        <v>7371</v>
      </c>
      <c r="AG101" s="186" t="s">
        <v>2172</v>
      </c>
      <c r="AH101" s="186">
        <v>2</v>
      </c>
      <c r="AI101" s="186" t="s">
        <v>7373</v>
      </c>
      <c r="AJ101" s="186" t="s">
        <v>7372</v>
      </c>
      <c r="AK101" s="187">
        <v>44956</v>
      </c>
      <c r="AL101" s="188" t="s">
        <v>7376</v>
      </c>
      <c r="AM101" s="178">
        <v>55000</v>
      </c>
      <c r="AN101" s="178" t="s">
        <v>7371</v>
      </c>
      <c r="AO101" s="178" t="s">
        <v>74</v>
      </c>
      <c r="AP101" s="178">
        <v>1</v>
      </c>
      <c r="AQ101" s="178" t="s">
        <v>7375</v>
      </c>
      <c r="AR101" s="178" t="s">
        <v>7372</v>
      </c>
      <c r="AS101" s="179">
        <v>44956</v>
      </c>
      <c r="AT101" s="189" t="s">
        <v>4712</v>
      </c>
      <c r="AU101" s="186">
        <v>270</v>
      </c>
      <c r="AV101" s="186" t="s">
        <v>4709</v>
      </c>
      <c r="AW101" s="186" t="s">
        <v>2172</v>
      </c>
      <c r="AX101" s="186">
        <v>2</v>
      </c>
      <c r="AY101" s="186" t="s">
        <v>4711</v>
      </c>
      <c r="AZ101" s="186" t="s">
        <v>4710</v>
      </c>
      <c r="BA101" s="187">
        <v>44893</v>
      </c>
      <c r="BB101" s="188" t="s">
        <v>9669</v>
      </c>
      <c r="BC101" s="178" t="e">
        <v>#N/A</v>
      </c>
      <c r="BD101" s="178" t="e">
        <v>#N/A</v>
      </c>
      <c r="BE101" s="178" t="e">
        <v>#N/A</v>
      </c>
      <c r="BF101" s="178" t="e">
        <v>#N/A</v>
      </c>
      <c r="BG101" s="178" t="e">
        <v>#N/A</v>
      </c>
      <c r="BH101" s="178" t="e">
        <v>#N/A</v>
      </c>
      <c r="BI101" s="179" t="e">
        <v>#N/A</v>
      </c>
      <c r="BJ101" s="189" t="s">
        <v>4714</v>
      </c>
      <c r="BK101" s="189">
        <v>164</v>
      </c>
      <c r="BL101" s="189" t="s">
        <v>4709</v>
      </c>
      <c r="BM101" s="189" t="s">
        <v>2172</v>
      </c>
      <c r="BN101" s="189">
        <v>2</v>
      </c>
      <c r="BO101" s="189" t="s">
        <v>4713</v>
      </c>
      <c r="BP101" s="186" t="s">
        <v>4710</v>
      </c>
      <c r="BQ101" s="190">
        <v>44893</v>
      </c>
      <c r="BR101" s="188" t="s">
        <v>7391</v>
      </c>
      <c r="BS101" s="182">
        <v>68330</v>
      </c>
      <c r="BT101" s="182" t="s">
        <v>7371</v>
      </c>
      <c r="BU101" s="182" t="s">
        <v>2172</v>
      </c>
      <c r="BV101" s="182">
        <v>2</v>
      </c>
      <c r="BW101" s="182" t="s">
        <v>7390</v>
      </c>
      <c r="BX101" s="182" t="s">
        <v>7372</v>
      </c>
      <c r="BY101" s="179">
        <v>44956</v>
      </c>
      <c r="BZ101" s="189" t="s">
        <v>7393</v>
      </c>
      <c r="CA101" s="189">
        <v>7502</v>
      </c>
      <c r="CB101" s="189" t="s">
        <v>7371</v>
      </c>
      <c r="CC101" s="189" t="s">
        <v>2172</v>
      </c>
      <c r="CD101" s="189">
        <v>2</v>
      </c>
      <c r="CE101" s="189" t="s">
        <v>7392</v>
      </c>
      <c r="CF101" s="189" t="s">
        <v>7372</v>
      </c>
      <c r="CG101" s="190">
        <v>44956</v>
      </c>
      <c r="CH101" s="188" t="s">
        <v>9670</v>
      </c>
      <c r="CI101" s="189" t="e">
        <v>#N/A</v>
      </c>
      <c r="CJ101" s="189" t="e">
        <v>#N/A</v>
      </c>
      <c r="CK101" s="189" t="e">
        <v>#N/A</v>
      </c>
      <c r="CL101" s="189" t="e">
        <v>#N/A</v>
      </c>
      <c r="CM101" s="189" t="e">
        <v>#N/A</v>
      </c>
      <c r="CN101" s="189" t="e">
        <v>#N/A</v>
      </c>
      <c r="CO101" s="191" t="e">
        <v>#N/A</v>
      </c>
      <c r="CP101" s="189" t="s">
        <v>4721</v>
      </c>
      <c r="CQ101" s="182">
        <v>261000000</v>
      </c>
      <c r="CR101" s="182" t="s">
        <v>4709</v>
      </c>
      <c r="CS101" s="182" t="s">
        <v>2172</v>
      </c>
      <c r="CT101" s="182">
        <v>2</v>
      </c>
      <c r="CU101" s="182" t="s">
        <v>4720</v>
      </c>
      <c r="CV101" s="182" t="s">
        <v>4710</v>
      </c>
      <c r="CW101" s="179">
        <v>44893</v>
      </c>
      <c r="CX101" s="189" t="s">
        <v>7381</v>
      </c>
      <c r="CY101" s="186">
        <v>55000</v>
      </c>
      <c r="CZ101" s="186" t="s">
        <v>7371</v>
      </c>
      <c r="DA101" s="186" t="s">
        <v>2172</v>
      </c>
      <c r="DB101" s="186">
        <v>2</v>
      </c>
      <c r="DC101" s="186" t="s">
        <v>7388</v>
      </c>
      <c r="DD101" s="186" t="s">
        <v>7372</v>
      </c>
      <c r="DE101" s="192">
        <v>44956</v>
      </c>
      <c r="DF101" s="188" t="s">
        <v>7385</v>
      </c>
      <c r="DG101" s="178">
        <v>89635000</v>
      </c>
      <c r="DH101" s="182" t="s">
        <v>7382</v>
      </c>
      <c r="DI101" s="182" t="s">
        <v>2172</v>
      </c>
      <c r="DJ101" s="182">
        <v>2</v>
      </c>
      <c r="DK101" s="182" t="s">
        <v>7384</v>
      </c>
      <c r="DL101" s="182" t="s">
        <v>7383</v>
      </c>
      <c r="DM101" s="179">
        <v>44956</v>
      </c>
      <c r="DN101" s="189" t="s">
        <v>7387</v>
      </c>
      <c r="DO101" s="186">
        <v>6273000</v>
      </c>
      <c r="DP101" s="189" t="s">
        <v>7371</v>
      </c>
      <c r="DQ101" s="189" t="s">
        <v>2172</v>
      </c>
      <c r="DR101" s="189">
        <v>2</v>
      </c>
      <c r="DS101" s="189" t="s">
        <v>7386</v>
      </c>
      <c r="DT101" s="189" t="s">
        <v>7372</v>
      </c>
      <c r="DU101" s="190">
        <v>44956</v>
      </c>
      <c r="DV101" s="188" t="s">
        <v>7389</v>
      </c>
      <c r="DW101" s="178">
        <v>55000</v>
      </c>
      <c r="DX101" s="182" t="s">
        <v>7371</v>
      </c>
      <c r="DY101" s="182" t="s">
        <v>2172</v>
      </c>
      <c r="DZ101" s="182">
        <v>2</v>
      </c>
      <c r="EA101" s="182" t="s">
        <v>7388</v>
      </c>
      <c r="EB101" s="182" t="s">
        <v>7372</v>
      </c>
      <c r="EC101" s="179">
        <v>44956</v>
      </c>
      <c r="ED101" s="189" t="s">
        <v>4716</v>
      </c>
      <c r="EE101" s="186">
        <v>0</v>
      </c>
      <c r="EF101" s="189" t="s">
        <v>14</v>
      </c>
      <c r="EG101" s="189" t="s">
        <v>14</v>
      </c>
      <c r="EH101" s="189" t="s">
        <v>14</v>
      </c>
      <c r="EI101" s="189" t="s">
        <v>4715</v>
      </c>
      <c r="EJ101" s="189" t="s">
        <v>14</v>
      </c>
      <c r="EK101" s="190">
        <v>44893</v>
      </c>
      <c r="EL101" s="188" t="s">
        <v>4717</v>
      </c>
      <c r="EM101" s="178">
        <v>0</v>
      </c>
      <c r="EN101" s="182" t="s">
        <v>14</v>
      </c>
      <c r="EO101" s="182" t="s">
        <v>14</v>
      </c>
      <c r="EP101" s="182" t="s">
        <v>14</v>
      </c>
      <c r="EQ101" s="182" t="s">
        <v>4715</v>
      </c>
      <c r="ER101" s="182" t="s">
        <v>14</v>
      </c>
      <c r="ES101" s="179">
        <v>44893</v>
      </c>
      <c r="ET101" s="189" t="s">
        <v>7380</v>
      </c>
      <c r="EU101" s="189">
        <v>349</v>
      </c>
      <c r="EV101" s="189" t="s">
        <v>7377</v>
      </c>
      <c r="EW101" s="189" t="s">
        <v>2172</v>
      </c>
      <c r="EX101" s="189">
        <v>2</v>
      </c>
      <c r="EY101" s="189" t="s">
        <v>7379</v>
      </c>
      <c r="EZ101" s="189" t="s">
        <v>7378</v>
      </c>
      <c r="FA101" s="190">
        <v>44956</v>
      </c>
      <c r="FB101" s="188" t="s">
        <v>4719</v>
      </c>
      <c r="FC101" s="182">
        <v>4</v>
      </c>
      <c r="FD101" s="182" t="s">
        <v>4709</v>
      </c>
      <c r="FE101" s="182" t="s">
        <v>2172</v>
      </c>
      <c r="FF101" s="182">
        <v>2</v>
      </c>
      <c r="FG101" s="182" t="s">
        <v>4718</v>
      </c>
      <c r="FH101" s="182" t="s">
        <v>4710</v>
      </c>
      <c r="FI101" s="179">
        <v>44893</v>
      </c>
      <c r="FJ101" s="188" t="s">
        <v>9671</v>
      </c>
      <c r="FK101" s="189" t="e">
        <v>#N/A</v>
      </c>
      <c r="FL101" s="189" t="e">
        <v>#N/A</v>
      </c>
      <c r="FM101" s="189" t="e">
        <v>#N/A</v>
      </c>
      <c r="FN101" s="189" t="e">
        <v>#N/A</v>
      </c>
      <c r="FO101" s="189" t="e">
        <v>#N/A</v>
      </c>
      <c r="FP101" s="186" t="e">
        <v>#N/A</v>
      </c>
      <c r="FQ101" s="187" t="e">
        <v>#N/A</v>
      </c>
      <c r="FR101" s="188" t="s">
        <v>9672</v>
      </c>
      <c r="FS101" s="182" t="e">
        <v>#N/A</v>
      </c>
      <c r="FT101" s="182" t="e">
        <v>#N/A</v>
      </c>
      <c r="FU101" s="182" t="e">
        <v>#N/A</v>
      </c>
      <c r="FV101" s="182" t="e">
        <v>#N/A</v>
      </c>
      <c r="FW101" s="182" t="e">
        <v>#N/A</v>
      </c>
      <c r="FX101" s="182" t="e">
        <v>#N/A</v>
      </c>
      <c r="FY101" s="179" t="e">
        <v>#N/A</v>
      </c>
      <c r="FZ101" s="189" t="s">
        <v>5110</v>
      </c>
      <c r="GA101" s="189">
        <v>0</v>
      </c>
      <c r="GB101" s="189" t="s">
        <v>2962</v>
      </c>
      <c r="GC101" s="189" t="s">
        <v>30</v>
      </c>
      <c r="GD101" s="189">
        <v>2</v>
      </c>
      <c r="GE101" s="189" t="s">
        <v>14</v>
      </c>
      <c r="GF101" s="189" t="s">
        <v>14</v>
      </c>
      <c r="GG101" s="190">
        <v>44895</v>
      </c>
      <c r="GH101" s="188" t="s">
        <v>5116</v>
      </c>
      <c r="GI101" s="182">
        <v>0</v>
      </c>
      <c r="GJ101" s="182" t="s">
        <v>2962</v>
      </c>
      <c r="GK101" s="182" t="s">
        <v>30</v>
      </c>
      <c r="GL101" s="182">
        <v>2</v>
      </c>
      <c r="GM101" s="182" t="s">
        <v>14</v>
      </c>
      <c r="GN101" s="182" t="s">
        <v>14</v>
      </c>
      <c r="GO101" s="179">
        <v>44895</v>
      </c>
      <c r="GP101" s="189" t="s">
        <v>5111</v>
      </c>
      <c r="GQ101" s="189">
        <v>0</v>
      </c>
      <c r="GR101" s="189" t="s">
        <v>2962</v>
      </c>
      <c r="GS101" s="189" t="s">
        <v>30</v>
      </c>
      <c r="GT101" s="189">
        <v>2</v>
      </c>
      <c r="GU101" s="189" t="s">
        <v>14</v>
      </c>
      <c r="GV101" s="189" t="s">
        <v>14</v>
      </c>
      <c r="GW101" s="190">
        <v>44895</v>
      </c>
      <c r="GX101" s="188" t="s">
        <v>5117</v>
      </c>
      <c r="GY101" s="182">
        <v>0</v>
      </c>
      <c r="GZ101" s="182" t="s">
        <v>2962</v>
      </c>
      <c r="HA101" s="182" t="s">
        <v>30</v>
      </c>
      <c r="HB101" s="182">
        <v>2</v>
      </c>
      <c r="HC101" s="182" t="s">
        <v>14</v>
      </c>
      <c r="HD101" s="182" t="s">
        <v>14</v>
      </c>
      <c r="HE101" s="179">
        <v>44895</v>
      </c>
      <c r="HF101" s="189" t="s">
        <v>5109</v>
      </c>
      <c r="HG101" s="189">
        <v>0</v>
      </c>
      <c r="HH101" s="189" t="s">
        <v>2962</v>
      </c>
      <c r="HI101" s="189" t="s">
        <v>30</v>
      </c>
      <c r="HJ101" s="189">
        <v>2</v>
      </c>
      <c r="HK101" s="189" t="s">
        <v>14</v>
      </c>
      <c r="HL101" s="189" t="s">
        <v>14</v>
      </c>
      <c r="HM101" s="190">
        <v>44895</v>
      </c>
      <c r="HN101" s="188" t="s">
        <v>5115</v>
      </c>
      <c r="HO101" s="182">
        <v>0</v>
      </c>
      <c r="HP101" s="182" t="s">
        <v>2962</v>
      </c>
      <c r="HQ101" s="182" t="s">
        <v>30</v>
      </c>
      <c r="HR101" s="182">
        <v>2</v>
      </c>
      <c r="HS101" s="182" t="s">
        <v>14</v>
      </c>
      <c r="HT101" s="182" t="s">
        <v>14</v>
      </c>
      <c r="HU101" s="179">
        <v>44895</v>
      </c>
      <c r="HV101" s="189" t="s">
        <v>5112</v>
      </c>
      <c r="HW101" s="189">
        <v>0</v>
      </c>
      <c r="HX101" s="189" t="s">
        <v>2962</v>
      </c>
      <c r="HY101" s="189" t="s">
        <v>30</v>
      </c>
      <c r="HZ101" s="189">
        <v>2</v>
      </c>
      <c r="IA101" s="189" t="s">
        <v>14</v>
      </c>
      <c r="IB101" s="189" t="s">
        <v>14</v>
      </c>
      <c r="IC101" s="190">
        <v>44895</v>
      </c>
      <c r="ID101" s="188" t="s">
        <v>5114</v>
      </c>
      <c r="IE101" s="182">
        <v>1</v>
      </c>
      <c r="IF101" s="182" t="s">
        <v>2962</v>
      </c>
      <c r="IG101" s="182" t="s">
        <v>30</v>
      </c>
      <c r="IH101" s="182">
        <v>2</v>
      </c>
      <c r="II101" s="182" t="s">
        <v>14</v>
      </c>
      <c r="IJ101" s="182" t="s">
        <v>14</v>
      </c>
      <c r="IK101" s="179">
        <v>44895</v>
      </c>
      <c r="IL101" s="189" t="s">
        <v>5113</v>
      </c>
      <c r="IM101" s="189">
        <v>3</v>
      </c>
      <c r="IN101" s="189" t="s">
        <v>2962</v>
      </c>
      <c r="IO101" s="189" t="s">
        <v>30</v>
      </c>
      <c r="IP101" s="189">
        <v>2</v>
      </c>
      <c r="IQ101" s="189" t="s">
        <v>14</v>
      </c>
      <c r="IR101" s="189" t="s">
        <v>14</v>
      </c>
      <c r="IS101" s="190">
        <v>44895</v>
      </c>
    </row>
    <row r="102" spans="1:253" s="284" customFormat="1" ht="12.95" customHeight="1" x14ac:dyDescent="0.2">
      <c r="A102" s="284" t="s">
        <v>8106</v>
      </c>
      <c r="B102" s="284" t="s">
        <v>9252</v>
      </c>
      <c r="C102" s="284" t="s">
        <v>8107</v>
      </c>
      <c r="D102" s="284" t="s">
        <v>671</v>
      </c>
      <c r="E102" s="284" t="s">
        <v>8576</v>
      </c>
      <c r="F102" s="284" t="s">
        <v>8108</v>
      </c>
      <c r="G102" s="177">
        <v>109033000</v>
      </c>
      <c r="H102" s="178" t="s">
        <v>1469</v>
      </c>
      <c r="I102" s="178" t="s">
        <v>74</v>
      </c>
      <c r="J102" s="178">
        <v>1</v>
      </c>
      <c r="K102" s="178" t="s">
        <v>1471</v>
      </c>
      <c r="L102" s="178" t="s">
        <v>1470</v>
      </c>
      <c r="M102" s="179">
        <v>44957</v>
      </c>
      <c r="N102" s="188" t="s">
        <v>8112</v>
      </c>
      <c r="O102" s="180">
        <v>192553</v>
      </c>
      <c r="P102" s="180" t="s">
        <v>8109</v>
      </c>
      <c r="Q102" s="180" t="s">
        <v>74</v>
      </c>
      <c r="R102" s="180">
        <v>1</v>
      </c>
      <c r="S102" s="180" t="s">
        <v>8111</v>
      </c>
      <c r="T102" s="180" t="s">
        <v>8110</v>
      </c>
      <c r="U102" s="181">
        <v>44957</v>
      </c>
      <c r="V102" s="188" t="s">
        <v>8114</v>
      </c>
      <c r="W102" s="178">
        <v>51181000</v>
      </c>
      <c r="X102" s="178" t="s">
        <v>8109</v>
      </c>
      <c r="Y102" s="178" t="s">
        <v>2172</v>
      </c>
      <c r="Z102" s="178">
        <v>2</v>
      </c>
      <c r="AA102" s="178" t="s">
        <v>8113</v>
      </c>
      <c r="AB102" s="178" t="s">
        <v>8110</v>
      </c>
      <c r="AC102" s="179">
        <v>44957</v>
      </c>
      <c r="AD102" s="188" t="s">
        <v>8118</v>
      </c>
      <c r="AE102" s="186">
        <v>1756000</v>
      </c>
      <c r="AF102" s="186" t="s">
        <v>8115</v>
      </c>
      <c r="AG102" s="186" t="s">
        <v>2172</v>
      </c>
      <c r="AH102" s="186">
        <v>2</v>
      </c>
      <c r="AI102" s="186" t="s">
        <v>8117</v>
      </c>
      <c r="AJ102" s="186" t="s">
        <v>8116</v>
      </c>
      <c r="AK102" s="187">
        <v>44957</v>
      </c>
      <c r="AL102" s="188" t="s">
        <v>8120</v>
      </c>
      <c r="AM102" s="178">
        <v>12000</v>
      </c>
      <c r="AN102" s="178" t="s">
        <v>8115</v>
      </c>
      <c r="AO102" s="178" t="s">
        <v>74</v>
      </c>
      <c r="AP102" s="178">
        <v>1</v>
      </c>
      <c r="AQ102" s="178" t="s">
        <v>8119</v>
      </c>
      <c r="AR102" s="178" t="s">
        <v>8116</v>
      </c>
      <c r="AS102" s="179">
        <v>44957</v>
      </c>
      <c r="AT102" s="189" t="s">
        <v>8123</v>
      </c>
      <c r="AU102" s="186">
        <v>12</v>
      </c>
      <c r="AV102" s="186" t="s">
        <v>8121</v>
      </c>
      <c r="AW102" s="186" t="s">
        <v>2172</v>
      </c>
      <c r="AX102" s="186">
        <v>2</v>
      </c>
      <c r="AY102" s="186" t="s">
        <v>4711</v>
      </c>
      <c r="AZ102" s="186" t="s">
        <v>8122</v>
      </c>
      <c r="BA102" s="187">
        <v>44957</v>
      </c>
      <c r="BB102" s="188" t="s">
        <v>9673</v>
      </c>
      <c r="BC102" s="178" t="e">
        <v>#N/A</v>
      </c>
      <c r="BD102" s="178" t="e">
        <v>#N/A</v>
      </c>
      <c r="BE102" s="178" t="e">
        <v>#N/A</v>
      </c>
      <c r="BF102" s="178" t="e">
        <v>#N/A</v>
      </c>
      <c r="BG102" s="178" t="e">
        <v>#N/A</v>
      </c>
      <c r="BH102" s="178" t="e">
        <v>#N/A</v>
      </c>
      <c r="BI102" s="179" t="e">
        <v>#N/A</v>
      </c>
      <c r="BJ102" s="189" t="s">
        <v>8124</v>
      </c>
      <c r="BK102" s="189">
        <v>35</v>
      </c>
      <c r="BL102" s="189" t="s">
        <v>8121</v>
      </c>
      <c r="BM102" s="189" t="s">
        <v>2172</v>
      </c>
      <c r="BN102" s="189">
        <v>2</v>
      </c>
      <c r="BO102" s="189" t="s">
        <v>4713</v>
      </c>
      <c r="BP102" s="186" t="s">
        <v>8122</v>
      </c>
      <c r="BQ102" s="190">
        <v>44957</v>
      </c>
      <c r="BR102" s="188" t="s">
        <v>8168</v>
      </c>
      <c r="BS102" s="182">
        <v>1581</v>
      </c>
      <c r="BT102" s="182" t="s">
        <v>8115</v>
      </c>
      <c r="BU102" s="182" t="s">
        <v>2172</v>
      </c>
      <c r="BV102" s="182">
        <v>2</v>
      </c>
      <c r="BW102" s="182" t="s">
        <v>8167</v>
      </c>
      <c r="BX102" s="182" t="s">
        <v>8116</v>
      </c>
      <c r="BY102" s="179">
        <v>44957</v>
      </c>
      <c r="BZ102" s="189" t="s">
        <v>8170</v>
      </c>
      <c r="CA102" s="189">
        <v>499</v>
      </c>
      <c r="CB102" s="189" t="s">
        <v>8115</v>
      </c>
      <c r="CC102" s="189" t="s">
        <v>2172</v>
      </c>
      <c r="CD102" s="189">
        <v>2</v>
      </c>
      <c r="CE102" s="189" t="s">
        <v>8169</v>
      </c>
      <c r="CF102" s="189" t="s">
        <v>8116</v>
      </c>
      <c r="CG102" s="190">
        <v>44957</v>
      </c>
      <c r="CH102" s="188" t="s">
        <v>9674</v>
      </c>
      <c r="CI102" s="189" t="e">
        <v>#N/A</v>
      </c>
      <c r="CJ102" s="189" t="e">
        <v>#N/A</v>
      </c>
      <c r="CK102" s="189" t="e">
        <v>#N/A</v>
      </c>
      <c r="CL102" s="189" t="e">
        <v>#N/A</v>
      </c>
      <c r="CM102" s="189" t="e">
        <v>#N/A</v>
      </c>
      <c r="CN102" s="189" t="e">
        <v>#N/A</v>
      </c>
      <c r="CO102" s="191" t="e">
        <v>#N/A</v>
      </c>
      <c r="CP102" s="189" t="s">
        <v>8171</v>
      </c>
      <c r="CQ102" s="182">
        <v>1340000000</v>
      </c>
      <c r="CR102" s="182" t="s">
        <v>8121</v>
      </c>
      <c r="CS102" s="182" t="s">
        <v>2172</v>
      </c>
      <c r="CT102" s="182">
        <v>2</v>
      </c>
      <c r="CU102" s="182" t="s">
        <v>4720</v>
      </c>
      <c r="CV102" s="182" t="s">
        <v>8122</v>
      </c>
      <c r="CW102" s="179">
        <v>44957</v>
      </c>
      <c r="CX102" s="189" t="s">
        <v>8127</v>
      </c>
      <c r="CY102" s="186">
        <v>119000</v>
      </c>
      <c r="CZ102" s="186" t="s">
        <v>8115</v>
      </c>
      <c r="DA102" s="186" t="s">
        <v>2172</v>
      </c>
      <c r="DB102" s="186">
        <v>2</v>
      </c>
      <c r="DC102" s="186" t="s">
        <v>7388</v>
      </c>
      <c r="DD102" s="186" t="s">
        <v>8116</v>
      </c>
      <c r="DE102" s="192">
        <v>44957</v>
      </c>
      <c r="DF102" s="188" t="s">
        <v>8128</v>
      </c>
      <c r="DG102" s="178">
        <v>49426000</v>
      </c>
      <c r="DH102" s="182" t="s">
        <v>8109</v>
      </c>
      <c r="DI102" s="182" t="s">
        <v>2172</v>
      </c>
      <c r="DJ102" s="182">
        <v>2</v>
      </c>
      <c r="DK102" s="182" t="s">
        <v>7384</v>
      </c>
      <c r="DL102" s="182" t="s">
        <v>8110</v>
      </c>
      <c r="DM102" s="179">
        <v>44957</v>
      </c>
      <c r="DN102" s="189" t="s">
        <v>8129</v>
      </c>
      <c r="DO102" s="186">
        <v>1637000</v>
      </c>
      <c r="DP102" s="189" t="s">
        <v>8115</v>
      </c>
      <c r="DQ102" s="189" t="s">
        <v>2172</v>
      </c>
      <c r="DR102" s="189">
        <v>2</v>
      </c>
      <c r="DS102" s="189" t="s">
        <v>7386</v>
      </c>
      <c r="DT102" s="189" t="s">
        <v>8116</v>
      </c>
      <c r="DU102" s="190">
        <v>44957</v>
      </c>
      <c r="DV102" s="188" t="s">
        <v>8130</v>
      </c>
      <c r="DW102" s="178">
        <v>119000</v>
      </c>
      <c r="DX102" s="182" t="s">
        <v>8115</v>
      </c>
      <c r="DY102" s="182" t="s">
        <v>2172</v>
      </c>
      <c r="DZ102" s="182">
        <v>2</v>
      </c>
      <c r="EA102" s="182" t="s">
        <v>7388</v>
      </c>
      <c r="EB102" s="182" t="s">
        <v>8116</v>
      </c>
      <c r="EC102" s="179">
        <v>44957</v>
      </c>
      <c r="ED102" s="189" t="s">
        <v>8164</v>
      </c>
      <c r="EE102" s="186">
        <v>0</v>
      </c>
      <c r="EF102" s="189" t="s">
        <v>14</v>
      </c>
      <c r="EG102" s="189" t="s">
        <v>14</v>
      </c>
      <c r="EH102" s="189" t="s">
        <v>14</v>
      </c>
      <c r="EI102" s="189" t="s">
        <v>4715</v>
      </c>
      <c r="EJ102" s="189" t="s">
        <v>14</v>
      </c>
      <c r="EK102" s="190">
        <v>44957</v>
      </c>
      <c r="EL102" s="188" t="s">
        <v>8165</v>
      </c>
      <c r="EM102" s="178">
        <v>0</v>
      </c>
      <c r="EN102" s="182" t="s">
        <v>14</v>
      </c>
      <c r="EO102" s="182" t="s">
        <v>14</v>
      </c>
      <c r="EP102" s="182" t="s">
        <v>14</v>
      </c>
      <c r="EQ102" s="182" t="s">
        <v>4715</v>
      </c>
      <c r="ER102" s="182" t="s">
        <v>14</v>
      </c>
      <c r="ES102" s="179">
        <v>44957</v>
      </c>
      <c r="ET102" s="189" t="s">
        <v>8126</v>
      </c>
      <c r="EU102" s="189">
        <v>349</v>
      </c>
      <c r="EV102" s="189" t="s">
        <v>8125</v>
      </c>
      <c r="EW102" s="189" t="s">
        <v>2172</v>
      </c>
      <c r="EX102" s="189">
        <v>2</v>
      </c>
      <c r="EY102" s="189" t="s">
        <v>7379</v>
      </c>
      <c r="EZ102" s="189" t="s">
        <v>7378</v>
      </c>
      <c r="FA102" s="190">
        <v>44957</v>
      </c>
      <c r="FB102" s="188" t="s">
        <v>8166</v>
      </c>
      <c r="FC102" s="182">
        <v>4</v>
      </c>
      <c r="FD102" s="182" t="s">
        <v>8121</v>
      </c>
      <c r="FE102" s="182" t="s">
        <v>2172</v>
      </c>
      <c r="FF102" s="182">
        <v>2</v>
      </c>
      <c r="FG102" s="182" t="s">
        <v>4718</v>
      </c>
      <c r="FH102" s="182" t="s">
        <v>8122</v>
      </c>
      <c r="FI102" s="179">
        <v>44957</v>
      </c>
      <c r="FJ102" s="188" t="s">
        <v>9675</v>
      </c>
      <c r="FK102" s="189" t="e">
        <v>#N/A</v>
      </c>
      <c r="FL102" s="189" t="e">
        <v>#N/A</v>
      </c>
      <c r="FM102" s="189" t="e">
        <v>#N/A</v>
      </c>
      <c r="FN102" s="189" t="e">
        <v>#N/A</v>
      </c>
      <c r="FO102" s="189" t="e">
        <v>#N/A</v>
      </c>
      <c r="FP102" s="186" t="e">
        <v>#N/A</v>
      </c>
      <c r="FQ102" s="187" t="e">
        <v>#N/A</v>
      </c>
      <c r="FR102" s="188" t="s">
        <v>9676</v>
      </c>
      <c r="FS102" s="182" t="e">
        <v>#N/A</v>
      </c>
      <c r="FT102" s="182" t="e">
        <v>#N/A</v>
      </c>
      <c r="FU102" s="182" t="e">
        <v>#N/A</v>
      </c>
      <c r="FV102" s="182" t="e">
        <v>#N/A</v>
      </c>
      <c r="FW102" s="182" t="e">
        <v>#N/A</v>
      </c>
      <c r="FX102" s="182" t="e">
        <v>#N/A</v>
      </c>
      <c r="FY102" s="179" t="e">
        <v>#N/A</v>
      </c>
      <c r="FZ102" s="189" t="s">
        <v>8173</v>
      </c>
      <c r="GA102" s="189">
        <v>0</v>
      </c>
      <c r="GB102" s="189" t="s">
        <v>2962</v>
      </c>
      <c r="GC102" s="189" t="s">
        <v>30</v>
      </c>
      <c r="GD102" s="189">
        <v>2</v>
      </c>
      <c r="GE102" s="189" t="s">
        <v>14</v>
      </c>
      <c r="GF102" s="189" t="s">
        <v>14</v>
      </c>
      <c r="GG102" s="190">
        <v>44957</v>
      </c>
      <c r="GH102" s="188" t="s">
        <v>8179</v>
      </c>
      <c r="GI102" s="182">
        <v>0</v>
      </c>
      <c r="GJ102" s="182" t="s">
        <v>2962</v>
      </c>
      <c r="GK102" s="182" t="s">
        <v>30</v>
      </c>
      <c r="GL102" s="182">
        <v>2</v>
      </c>
      <c r="GM102" s="182" t="s">
        <v>14</v>
      </c>
      <c r="GN102" s="182" t="s">
        <v>14</v>
      </c>
      <c r="GO102" s="179">
        <v>44957</v>
      </c>
      <c r="GP102" s="189" t="s">
        <v>8174</v>
      </c>
      <c r="GQ102" s="189">
        <v>0</v>
      </c>
      <c r="GR102" s="189" t="s">
        <v>2962</v>
      </c>
      <c r="GS102" s="189" t="s">
        <v>30</v>
      </c>
      <c r="GT102" s="189">
        <v>2</v>
      </c>
      <c r="GU102" s="189" t="s">
        <v>14</v>
      </c>
      <c r="GV102" s="189" t="s">
        <v>14</v>
      </c>
      <c r="GW102" s="190">
        <v>44957</v>
      </c>
      <c r="GX102" s="188" t="s">
        <v>8180</v>
      </c>
      <c r="GY102" s="182">
        <v>0</v>
      </c>
      <c r="GZ102" s="182" t="s">
        <v>2962</v>
      </c>
      <c r="HA102" s="182" t="s">
        <v>30</v>
      </c>
      <c r="HB102" s="182">
        <v>2</v>
      </c>
      <c r="HC102" s="182" t="s">
        <v>14</v>
      </c>
      <c r="HD102" s="182" t="s">
        <v>14</v>
      </c>
      <c r="HE102" s="179">
        <v>44957</v>
      </c>
      <c r="HF102" s="189" t="s">
        <v>8172</v>
      </c>
      <c r="HG102" s="189">
        <v>0</v>
      </c>
      <c r="HH102" s="189" t="s">
        <v>2962</v>
      </c>
      <c r="HI102" s="189" t="s">
        <v>30</v>
      </c>
      <c r="HJ102" s="189">
        <v>2</v>
      </c>
      <c r="HK102" s="189" t="s">
        <v>14</v>
      </c>
      <c r="HL102" s="189" t="s">
        <v>14</v>
      </c>
      <c r="HM102" s="190">
        <v>44957</v>
      </c>
      <c r="HN102" s="188" t="s">
        <v>8178</v>
      </c>
      <c r="HO102" s="182">
        <v>0</v>
      </c>
      <c r="HP102" s="182" t="s">
        <v>2962</v>
      </c>
      <c r="HQ102" s="182" t="s">
        <v>30</v>
      </c>
      <c r="HR102" s="182">
        <v>2</v>
      </c>
      <c r="HS102" s="182" t="s">
        <v>14</v>
      </c>
      <c r="HT102" s="182" t="s">
        <v>14</v>
      </c>
      <c r="HU102" s="179">
        <v>44957</v>
      </c>
      <c r="HV102" s="189" t="s">
        <v>8175</v>
      </c>
      <c r="HW102" s="189">
        <v>0</v>
      </c>
      <c r="HX102" s="189" t="s">
        <v>2962</v>
      </c>
      <c r="HY102" s="189" t="s">
        <v>30</v>
      </c>
      <c r="HZ102" s="189">
        <v>2</v>
      </c>
      <c r="IA102" s="189" t="s">
        <v>14</v>
      </c>
      <c r="IB102" s="189" t="s">
        <v>14</v>
      </c>
      <c r="IC102" s="190">
        <v>44957</v>
      </c>
      <c r="ID102" s="188" t="s">
        <v>8177</v>
      </c>
      <c r="IE102" s="182">
        <v>1</v>
      </c>
      <c r="IF102" s="182" t="s">
        <v>2962</v>
      </c>
      <c r="IG102" s="182" t="s">
        <v>30</v>
      </c>
      <c r="IH102" s="182">
        <v>2</v>
      </c>
      <c r="II102" s="182" t="s">
        <v>14</v>
      </c>
      <c r="IJ102" s="182" t="s">
        <v>14</v>
      </c>
      <c r="IK102" s="179">
        <v>44957</v>
      </c>
      <c r="IL102" s="189" t="s">
        <v>8176</v>
      </c>
      <c r="IM102" s="189">
        <v>3</v>
      </c>
      <c r="IN102" s="189" t="s">
        <v>2962</v>
      </c>
      <c r="IO102" s="189" t="s">
        <v>30</v>
      </c>
      <c r="IP102" s="189">
        <v>2</v>
      </c>
      <c r="IQ102" s="189" t="s">
        <v>14</v>
      </c>
      <c r="IR102" s="189" t="s">
        <v>14</v>
      </c>
      <c r="IS102" s="190">
        <v>44957</v>
      </c>
    </row>
    <row r="103" spans="1:253" s="284" customFormat="1" ht="12.95" customHeight="1" x14ac:dyDescent="0.2">
      <c r="A103" s="284" t="s">
        <v>2749</v>
      </c>
      <c r="B103" s="284" t="s">
        <v>8932</v>
      </c>
      <c r="C103" s="284" t="s">
        <v>2750</v>
      </c>
      <c r="D103" s="284" t="s">
        <v>2751</v>
      </c>
      <c r="E103" s="284" t="s">
        <v>8579</v>
      </c>
      <c r="F103" s="284" t="s">
        <v>2755</v>
      </c>
      <c r="G103" s="177">
        <v>7275000</v>
      </c>
      <c r="H103" s="178" t="s">
        <v>2752</v>
      </c>
      <c r="I103" s="178" t="s">
        <v>2172</v>
      </c>
      <c r="J103" s="178">
        <v>2</v>
      </c>
      <c r="K103" s="178" t="s">
        <v>2754</v>
      </c>
      <c r="L103" s="178" t="s">
        <v>2753</v>
      </c>
      <c r="M103" s="179">
        <v>44822</v>
      </c>
      <c r="N103" s="188" t="s">
        <v>3201</v>
      </c>
      <c r="O103" s="180">
        <v>63679</v>
      </c>
      <c r="P103" s="180" t="s">
        <v>3198</v>
      </c>
      <c r="Q103" s="180" t="s">
        <v>2172</v>
      </c>
      <c r="R103" s="180">
        <v>2</v>
      </c>
      <c r="S103" s="180" t="s">
        <v>3200</v>
      </c>
      <c r="T103" s="180" t="s">
        <v>3199</v>
      </c>
      <c r="U103" s="181">
        <v>44861</v>
      </c>
      <c r="V103" s="188" t="s">
        <v>3204</v>
      </c>
      <c r="W103" s="178">
        <v>2855000</v>
      </c>
      <c r="X103" s="178" t="s">
        <v>3202</v>
      </c>
      <c r="Y103" s="178" t="s">
        <v>2172</v>
      </c>
      <c r="Z103" s="178">
        <v>2</v>
      </c>
      <c r="AA103" s="178" t="s">
        <v>1473</v>
      </c>
      <c r="AB103" s="178" t="s">
        <v>3203</v>
      </c>
      <c r="AC103" s="179">
        <v>44861</v>
      </c>
      <c r="AD103" s="188" t="s">
        <v>2759</v>
      </c>
      <c r="AE103" s="186">
        <v>265000</v>
      </c>
      <c r="AF103" s="186" t="s">
        <v>2756</v>
      </c>
      <c r="AG103" s="186" t="s">
        <v>2172</v>
      </c>
      <c r="AH103" s="186">
        <v>2</v>
      </c>
      <c r="AI103" s="186" t="s">
        <v>2758</v>
      </c>
      <c r="AJ103" s="186" t="s">
        <v>2757</v>
      </c>
      <c r="AK103" s="187">
        <v>44822</v>
      </c>
      <c r="AL103" s="188" t="s">
        <v>6023</v>
      </c>
      <c r="AM103" s="178">
        <v>31000</v>
      </c>
      <c r="AN103" s="178" t="s">
        <v>6020</v>
      </c>
      <c r="AO103" s="178" t="s">
        <v>74</v>
      </c>
      <c r="AP103" s="178">
        <v>1</v>
      </c>
      <c r="AQ103" s="178" t="s">
        <v>6022</v>
      </c>
      <c r="AR103" s="178" t="s">
        <v>6021</v>
      </c>
      <c r="AS103" s="179">
        <v>44924</v>
      </c>
      <c r="AT103" s="189" t="s">
        <v>9677</v>
      </c>
      <c r="AU103" s="186" t="e">
        <v>#N/A</v>
      </c>
      <c r="AV103" s="186" t="e">
        <v>#N/A</v>
      </c>
      <c r="AW103" s="186" t="e">
        <v>#N/A</v>
      </c>
      <c r="AX103" s="186" t="e">
        <v>#N/A</v>
      </c>
      <c r="AY103" s="186" t="e">
        <v>#N/A</v>
      </c>
      <c r="AZ103" s="186" t="e">
        <v>#N/A</v>
      </c>
      <c r="BA103" s="187" t="e">
        <v>#N/A</v>
      </c>
      <c r="BB103" s="188" t="s">
        <v>9678</v>
      </c>
      <c r="BC103" s="178" t="e">
        <v>#N/A</v>
      </c>
      <c r="BD103" s="178" t="e">
        <v>#N/A</v>
      </c>
      <c r="BE103" s="178" t="e">
        <v>#N/A</v>
      </c>
      <c r="BF103" s="178" t="e">
        <v>#N/A</v>
      </c>
      <c r="BG103" s="178" t="e">
        <v>#N/A</v>
      </c>
      <c r="BH103" s="178" t="e">
        <v>#N/A</v>
      </c>
      <c r="BI103" s="179" t="e">
        <v>#N/A</v>
      </c>
      <c r="BJ103" s="189" t="s">
        <v>7791</v>
      </c>
      <c r="BK103" s="189">
        <v>166</v>
      </c>
      <c r="BL103" s="189" t="s">
        <v>7334</v>
      </c>
      <c r="BM103" s="189" t="s">
        <v>2172</v>
      </c>
      <c r="BN103" s="189">
        <v>2</v>
      </c>
      <c r="BO103" s="189" t="s">
        <v>7773</v>
      </c>
      <c r="BP103" s="186" t="s">
        <v>1518</v>
      </c>
      <c r="BQ103" s="190">
        <v>44956</v>
      </c>
      <c r="BR103" s="188" t="s">
        <v>9679</v>
      </c>
      <c r="BS103" s="182" t="e">
        <v>#N/A</v>
      </c>
      <c r="BT103" s="182" t="e">
        <v>#N/A</v>
      </c>
      <c r="BU103" s="182" t="e">
        <v>#N/A</v>
      </c>
      <c r="BV103" s="182" t="e">
        <v>#N/A</v>
      </c>
      <c r="BW103" s="182" t="e">
        <v>#N/A</v>
      </c>
      <c r="BX103" s="182" t="e">
        <v>#N/A</v>
      </c>
      <c r="BY103" s="179" t="e">
        <v>#N/A</v>
      </c>
      <c r="BZ103" s="189" t="s">
        <v>9680</v>
      </c>
      <c r="CA103" s="189" t="e">
        <v>#N/A</v>
      </c>
      <c r="CB103" s="189" t="e">
        <v>#N/A</v>
      </c>
      <c r="CC103" s="189" t="e">
        <v>#N/A</v>
      </c>
      <c r="CD103" s="189" t="e">
        <v>#N/A</v>
      </c>
      <c r="CE103" s="189" t="e">
        <v>#N/A</v>
      </c>
      <c r="CF103" s="189" t="e">
        <v>#N/A</v>
      </c>
      <c r="CG103" s="190" t="e">
        <v>#N/A</v>
      </c>
      <c r="CH103" s="188" t="s">
        <v>9681</v>
      </c>
      <c r="CI103" s="189" t="e">
        <v>#N/A</v>
      </c>
      <c r="CJ103" s="189" t="e">
        <v>#N/A</v>
      </c>
      <c r="CK103" s="189" t="e">
        <v>#N/A</v>
      </c>
      <c r="CL103" s="189" t="e">
        <v>#N/A</v>
      </c>
      <c r="CM103" s="189" t="e">
        <v>#N/A</v>
      </c>
      <c r="CN103" s="189" t="e">
        <v>#N/A</v>
      </c>
      <c r="CO103" s="191" t="e">
        <v>#N/A</v>
      </c>
      <c r="CP103" s="189" t="s">
        <v>9682</v>
      </c>
      <c r="CQ103" s="182" t="e">
        <v>#N/A</v>
      </c>
      <c r="CR103" s="182" t="e">
        <v>#N/A</v>
      </c>
      <c r="CS103" s="182" t="e">
        <v>#N/A</v>
      </c>
      <c r="CT103" s="182" t="e">
        <v>#N/A</v>
      </c>
      <c r="CU103" s="182" t="e">
        <v>#N/A</v>
      </c>
      <c r="CV103" s="182" t="e">
        <v>#N/A</v>
      </c>
      <c r="CW103" s="179" t="e">
        <v>#N/A</v>
      </c>
      <c r="CX103" s="189" t="s">
        <v>2760</v>
      </c>
      <c r="CY103" s="186">
        <v>265000</v>
      </c>
      <c r="CZ103" s="186" t="s">
        <v>6024</v>
      </c>
      <c r="DA103" s="186" t="s">
        <v>2172</v>
      </c>
      <c r="DB103" s="186">
        <v>2</v>
      </c>
      <c r="DC103" s="186" t="s">
        <v>6025</v>
      </c>
      <c r="DD103" s="186" t="s">
        <v>2757</v>
      </c>
      <c r="DE103" s="192">
        <v>44924</v>
      </c>
      <c r="DF103" s="188" t="s">
        <v>3206</v>
      </c>
      <c r="DG103" s="178">
        <v>2590000</v>
      </c>
      <c r="DH103" s="182" t="s">
        <v>3205</v>
      </c>
      <c r="DI103" s="182" t="s">
        <v>2172</v>
      </c>
      <c r="DJ103" s="182">
        <v>2</v>
      </c>
      <c r="DK103" s="182" t="s">
        <v>2218</v>
      </c>
      <c r="DL103" s="182" t="s">
        <v>2757</v>
      </c>
      <c r="DM103" s="179">
        <v>44861</v>
      </c>
      <c r="DN103" s="189" t="s">
        <v>2764</v>
      </c>
      <c r="DO103" s="186">
        <v>0</v>
      </c>
      <c r="DP103" s="189" t="s">
        <v>2756</v>
      </c>
      <c r="DQ103" s="189" t="s">
        <v>14</v>
      </c>
      <c r="DR103" s="189" t="s">
        <v>14</v>
      </c>
      <c r="DS103" s="189" t="s">
        <v>2763</v>
      </c>
      <c r="DT103" s="189" t="s">
        <v>2757</v>
      </c>
      <c r="DU103" s="190">
        <v>44823</v>
      </c>
      <c r="DV103" s="188" t="s">
        <v>6026</v>
      </c>
      <c r="DW103" s="178">
        <v>233000</v>
      </c>
      <c r="DX103" s="182" t="s">
        <v>6024</v>
      </c>
      <c r="DY103" s="182" t="s">
        <v>2172</v>
      </c>
      <c r="DZ103" s="182">
        <v>2</v>
      </c>
      <c r="EA103" s="182" t="s">
        <v>6025</v>
      </c>
      <c r="EB103" s="182" t="s">
        <v>2757</v>
      </c>
      <c r="EC103" s="179">
        <v>44924</v>
      </c>
      <c r="ED103" s="189" t="s">
        <v>6029</v>
      </c>
      <c r="EE103" s="186">
        <v>32000</v>
      </c>
      <c r="EF103" s="189" t="s">
        <v>6020</v>
      </c>
      <c r="EG103" s="189" t="s">
        <v>74</v>
      </c>
      <c r="EH103" s="189">
        <v>1</v>
      </c>
      <c r="EI103" s="189" t="s">
        <v>6028</v>
      </c>
      <c r="EJ103" s="189" t="s">
        <v>6027</v>
      </c>
      <c r="EK103" s="190">
        <v>44924</v>
      </c>
      <c r="EL103" s="188" t="s">
        <v>2766</v>
      </c>
      <c r="EM103" s="178">
        <v>0</v>
      </c>
      <c r="EN103" s="182" t="s">
        <v>2756</v>
      </c>
      <c r="EO103" s="182" t="s">
        <v>14</v>
      </c>
      <c r="EP103" s="182" t="s">
        <v>14</v>
      </c>
      <c r="EQ103" s="182" t="s">
        <v>2765</v>
      </c>
      <c r="ER103" s="182" t="s">
        <v>2757</v>
      </c>
      <c r="ES103" s="179">
        <v>44823</v>
      </c>
      <c r="ET103" s="189" t="s">
        <v>7792</v>
      </c>
      <c r="EU103" s="189">
        <v>166</v>
      </c>
      <c r="EV103" s="189" t="s">
        <v>7334</v>
      </c>
      <c r="EW103" s="189" t="s">
        <v>2172</v>
      </c>
      <c r="EX103" s="189">
        <v>2</v>
      </c>
      <c r="EY103" s="189" t="s">
        <v>7773</v>
      </c>
      <c r="EZ103" s="189" t="s">
        <v>1518</v>
      </c>
      <c r="FA103" s="190">
        <v>44956</v>
      </c>
      <c r="FB103" s="188" t="s">
        <v>2762</v>
      </c>
      <c r="FC103" s="182">
        <v>4</v>
      </c>
      <c r="FD103" s="182" t="s">
        <v>2756</v>
      </c>
      <c r="FE103" s="182" t="s">
        <v>74</v>
      </c>
      <c r="FF103" s="182">
        <v>1</v>
      </c>
      <c r="FG103" s="182" t="s">
        <v>2761</v>
      </c>
      <c r="FH103" s="182" t="s">
        <v>2757</v>
      </c>
      <c r="FI103" s="179">
        <v>44822</v>
      </c>
      <c r="FJ103" s="188" t="s">
        <v>9683</v>
      </c>
      <c r="FK103" s="189" t="e">
        <v>#N/A</v>
      </c>
      <c r="FL103" s="189" t="e">
        <v>#N/A</v>
      </c>
      <c r="FM103" s="189" t="e">
        <v>#N/A</v>
      </c>
      <c r="FN103" s="189" t="e">
        <v>#N/A</v>
      </c>
      <c r="FO103" s="189" t="e">
        <v>#N/A</v>
      </c>
      <c r="FP103" s="186" t="e">
        <v>#N/A</v>
      </c>
      <c r="FQ103" s="187" t="e">
        <v>#N/A</v>
      </c>
      <c r="FR103" s="188" t="s">
        <v>9684</v>
      </c>
      <c r="FS103" s="182" t="e">
        <v>#N/A</v>
      </c>
      <c r="FT103" s="182" t="e">
        <v>#N/A</v>
      </c>
      <c r="FU103" s="182" t="e">
        <v>#N/A</v>
      </c>
      <c r="FV103" s="182" t="e">
        <v>#N/A</v>
      </c>
      <c r="FW103" s="182" t="e">
        <v>#N/A</v>
      </c>
      <c r="FX103" s="182" t="e">
        <v>#N/A</v>
      </c>
      <c r="FY103" s="179" t="e">
        <v>#N/A</v>
      </c>
      <c r="FZ103" s="189" t="s">
        <v>4193</v>
      </c>
      <c r="GA103" s="189">
        <v>0</v>
      </c>
      <c r="GB103" s="189" t="s">
        <v>2962</v>
      </c>
      <c r="GC103" s="189" t="s">
        <v>30</v>
      </c>
      <c r="GD103" s="189">
        <v>2</v>
      </c>
      <c r="GE103" s="189" t="s">
        <v>14</v>
      </c>
      <c r="GF103" s="189" t="s">
        <v>14</v>
      </c>
      <c r="GG103" s="190">
        <v>44865</v>
      </c>
      <c r="GH103" s="188" t="s">
        <v>4199</v>
      </c>
      <c r="GI103" s="182">
        <v>2</v>
      </c>
      <c r="GJ103" s="182" t="s">
        <v>2962</v>
      </c>
      <c r="GK103" s="182" t="s">
        <v>30</v>
      </c>
      <c r="GL103" s="182">
        <v>2</v>
      </c>
      <c r="GM103" s="182" t="s">
        <v>14</v>
      </c>
      <c r="GN103" s="182" t="s">
        <v>14</v>
      </c>
      <c r="GO103" s="179">
        <v>44865</v>
      </c>
      <c r="GP103" s="189" t="s">
        <v>4194</v>
      </c>
      <c r="GQ103" s="189">
        <v>1</v>
      </c>
      <c r="GR103" s="189" t="s">
        <v>2962</v>
      </c>
      <c r="GS103" s="189" t="s">
        <v>30</v>
      </c>
      <c r="GT103" s="189">
        <v>2</v>
      </c>
      <c r="GU103" s="189" t="s">
        <v>14</v>
      </c>
      <c r="GV103" s="189" t="s">
        <v>14</v>
      </c>
      <c r="GW103" s="190">
        <v>44865</v>
      </c>
      <c r="GX103" s="188" t="s">
        <v>4200</v>
      </c>
      <c r="GY103" s="182">
        <v>0</v>
      </c>
      <c r="GZ103" s="182" t="s">
        <v>2962</v>
      </c>
      <c r="HA103" s="182" t="s">
        <v>30</v>
      </c>
      <c r="HB103" s="182">
        <v>2</v>
      </c>
      <c r="HC103" s="182" t="s">
        <v>14</v>
      </c>
      <c r="HD103" s="182" t="s">
        <v>14</v>
      </c>
      <c r="HE103" s="179">
        <v>44865</v>
      </c>
      <c r="HF103" s="189" t="s">
        <v>4192</v>
      </c>
      <c r="HG103" s="189">
        <v>0</v>
      </c>
      <c r="HH103" s="189" t="s">
        <v>2962</v>
      </c>
      <c r="HI103" s="189" t="s">
        <v>30</v>
      </c>
      <c r="HJ103" s="189">
        <v>2</v>
      </c>
      <c r="HK103" s="189" t="s">
        <v>14</v>
      </c>
      <c r="HL103" s="189" t="s">
        <v>14</v>
      </c>
      <c r="HM103" s="190">
        <v>44865</v>
      </c>
      <c r="HN103" s="188" t="s">
        <v>4198</v>
      </c>
      <c r="HO103" s="182">
        <v>0</v>
      </c>
      <c r="HP103" s="182" t="s">
        <v>2962</v>
      </c>
      <c r="HQ103" s="182" t="s">
        <v>30</v>
      </c>
      <c r="HR103" s="182">
        <v>2</v>
      </c>
      <c r="HS103" s="182" t="s">
        <v>14</v>
      </c>
      <c r="HT103" s="182" t="s">
        <v>14</v>
      </c>
      <c r="HU103" s="179">
        <v>44865</v>
      </c>
      <c r="HV103" s="189" t="s">
        <v>4195</v>
      </c>
      <c r="HW103" s="189">
        <v>3</v>
      </c>
      <c r="HX103" s="189" t="s">
        <v>2962</v>
      </c>
      <c r="HY103" s="189" t="s">
        <v>30</v>
      </c>
      <c r="HZ103" s="189">
        <v>2</v>
      </c>
      <c r="IA103" s="189" t="s">
        <v>14</v>
      </c>
      <c r="IB103" s="189" t="s">
        <v>14</v>
      </c>
      <c r="IC103" s="190">
        <v>44865</v>
      </c>
      <c r="ID103" s="188" t="s">
        <v>4197</v>
      </c>
      <c r="IE103" s="182">
        <v>0</v>
      </c>
      <c r="IF103" s="182" t="s">
        <v>2962</v>
      </c>
      <c r="IG103" s="182" t="s">
        <v>30</v>
      </c>
      <c r="IH103" s="182">
        <v>2</v>
      </c>
      <c r="II103" s="182" t="s">
        <v>14</v>
      </c>
      <c r="IJ103" s="182" t="s">
        <v>14</v>
      </c>
      <c r="IK103" s="179">
        <v>44865</v>
      </c>
      <c r="IL103" s="189" t="s">
        <v>4196</v>
      </c>
      <c r="IM103" s="189">
        <v>2</v>
      </c>
      <c r="IN103" s="189" t="s">
        <v>2962</v>
      </c>
      <c r="IO103" s="189" t="s">
        <v>30</v>
      </c>
      <c r="IP103" s="189">
        <v>2</v>
      </c>
      <c r="IQ103" s="189" t="s">
        <v>14</v>
      </c>
      <c r="IR103" s="189" t="s">
        <v>14</v>
      </c>
      <c r="IS103" s="190">
        <v>44865</v>
      </c>
    </row>
    <row r="104" spans="1:253" s="284" customFormat="1" ht="12.95" customHeight="1" x14ac:dyDescent="0.2">
      <c r="A104" s="284" t="s">
        <v>2333</v>
      </c>
      <c r="B104" s="284" t="s">
        <v>9140</v>
      </c>
      <c r="C104" s="284" t="s">
        <v>2334</v>
      </c>
      <c r="D104" s="284" t="s">
        <v>2335</v>
      </c>
      <c r="E104" s="284" t="s">
        <v>8580</v>
      </c>
      <c r="F104" s="284" t="s">
        <v>7640</v>
      </c>
      <c r="G104" s="177">
        <v>42973000</v>
      </c>
      <c r="H104" s="178" t="s">
        <v>7637</v>
      </c>
      <c r="I104" s="178" t="s">
        <v>74</v>
      </c>
      <c r="J104" s="178">
        <v>1</v>
      </c>
      <c r="K104" s="178" t="s">
        <v>7639</v>
      </c>
      <c r="L104" s="178" t="s">
        <v>7638</v>
      </c>
      <c r="M104" s="179">
        <v>44956</v>
      </c>
      <c r="N104" s="188" t="s">
        <v>2339</v>
      </c>
      <c r="O104" s="180">
        <v>147500</v>
      </c>
      <c r="P104" s="180" t="s">
        <v>2336</v>
      </c>
      <c r="Q104" s="180" t="s">
        <v>74</v>
      </c>
      <c r="R104" s="180">
        <v>1</v>
      </c>
      <c r="S104" s="180" t="s">
        <v>2338</v>
      </c>
      <c r="T104" s="180" t="s">
        <v>2337</v>
      </c>
      <c r="U104" s="181">
        <v>44773</v>
      </c>
      <c r="V104" s="188" t="s">
        <v>7642</v>
      </c>
      <c r="W104" s="178">
        <v>1923000</v>
      </c>
      <c r="X104" s="178" t="s">
        <v>7637</v>
      </c>
      <c r="Y104" s="178" t="s">
        <v>74</v>
      </c>
      <c r="Z104" s="178">
        <v>1</v>
      </c>
      <c r="AA104" s="178" t="s">
        <v>7641</v>
      </c>
      <c r="AB104" s="178" t="s">
        <v>7638</v>
      </c>
      <c r="AC104" s="179">
        <v>44956</v>
      </c>
      <c r="AD104" s="188" t="s">
        <v>7645</v>
      </c>
      <c r="AE104" s="186">
        <v>1563000</v>
      </c>
      <c r="AF104" s="186" t="s">
        <v>7643</v>
      </c>
      <c r="AG104" s="186" t="s">
        <v>2172</v>
      </c>
      <c r="AH104" s="186">
        <v>2</v>
      </c>
      <c r="AI104" s="186" t="s">
        <v>7644</v>
      </c>
      <c r="AJ104" s="186" t="s">
        <v>6271</v>
      </c>
      <c r="AK104" s="187">
        <v>44956</v>
      </c>
      <c r="AL104" s="188" t="s">
        <v>7646</v>
      </c>
      <c r="AM104" s="178">
        <v>1563000</v>
      </c>
      <c r="AN104" s="178" t="s">
        <v>7643</v>
      </c>
      <c r="AO104" s="178" t="s">
        <v>2172</v>
      </c>
      <c r="AP104" s="178">
        <v>2</v>
      </c>
      <c r="AQ104" s="178" t="s">
        <v>7644</v>
      </c>
      <c r="AR104" s="178" t="s">
        <v>6271</v>
      </c>
      <c r="AS104" s="179">
        <v>44956</v>
      </c>
      <c r="AT104" s="189" t="s">
        <v>9685</v>
      </c>
      <c r="AU104" s="186" t="e">
        <v>#N/A</v>
      </c>
      <c r="AV104" s="186" t="e">
        <v>#N/A</v>
      </c>
      <c r="AW104" s="186" t="e">
        <v>#N/A</v>
      </c>
      <c r="AX104" s="186" t="e">
        <v>#N/A</v>
      </c>
      <c r="AY104" s="186" t="e">
        <v>#N/A</v>
      </c>
      <c r="AZ104" s="186" t="e">
        <v>#N/A</v>
      </c>
      <c r="BA104" s="187" t="e">
        <v>#N/A</v>
      </c>
      <c r="BB104" s="188" t="s">
        <v>9686</v>
      </c>
      <c r="BC104" s="178" t="e">
        <v>#N/A</v>
      </c>
      <c r="BD104" s="178" t="e">
        <v>#N/A</v>
      </c>
      <c r="BE104" s="178" t="e">
        <v>#N/A</v>
      </c>
      <c r="BF104" s="178" t="e">
        <v>#N/A</v>
      </c>
      <c r="BG104" s="178" t="e">
        <v>#N/A</v>
      </c>
      <c r="BH104" s="178" t="e">
        <v>#N/A</v>
      </c>
      <c r="BI104" s="179" t="e">
        <v>#N/A</v>
      </c>
      <c r="BJ104" s="189" t="s">
        <v>7648</v>
      </c>
      <c r="BK104" s="189">
        <v>0</v>
      </c>
      <c r="BL104" s="189" t="s">
        <v>7190</v>
      </c>
      <c r="BM104" s="189" t="s">
        <v>2172</v>
      </c>
      <c r="BN104" s="189">
        <v>2</v>
      </c>
      <c r="BO104" s="189" t="s">
        <v>7647</v>
      </c>
      <c r="BP104" s="186" t="s">
        <v>1199</v>
      </c>
      <c r="BQ104" s="190">
        <v>44956</v>
      </c>
      <c r="BR104" s="188" t="s">
        <v>9687</v>
      </c>
      <c r="BS104" s="182" t="e">
        <v>#N/A</v>
      </c>
      <c r="BT104" s="182" t="e">
        <v>#N/A</v>
      </c>
      <c r="BU104" s="182" t="e">
        <v>#N/A</v>
      </c>
      <c r="BV104" s="182" t="e">
        <v>#N/A</v>
      </c>
      <c r="BW104" s="182" t="e">
        <v>#N/A</v>
      </c>
      <c r="BX104" s="182" t="e">
        <v>#N/A</v>
      </c>
      <c r="BY104" s="179" t="e">
        <v>#N/A</v>
      </c>
      <c r="BZ104" s="189" t="s">
        <v>9688</v>
      </c>
      <c r="CA104" s="189" t="e">
        <v>#N/A</v>
      </c>
      <c r="CB104" s="189" t="e">
        <v>#N/A</v>
      </c>
      <c r="CC104" s="189" t="e">
        <v>#N/A</v>
      </c>
      <c r="CD104" s="189" t="e">
        <v>#N/A</v>
      </c>
      <c r="CE104" s="189" t="e">
        <v>#N/A</v>
      </c>
      <c r="CF104" s="189" t="e">
        <v>#N/A</v>
      </c>
      <c r="CG104" s="190" t="e">
        <v>#N/A</v>
      </c>
      <c r="CH104" s="188" t="s">
        <v>9689</v>
      </c>
      <c r="CI104" s="189" t="e">
        <v>#N/A</v>
      </c>
      <c r="CJ104" s="189" t="e">
        <v>#N/A</v>
      </c>
      <c r="CK104" s="189" t="e">
        <v>#N/A</v>
      </c>
      <c r="CL104" s="189" t="e">
        <v>#N/A</v>
      </c>
      <c r="CM104" s="189" t="e">
        <v>#N/A</v>
      </c>
      <c r="CN104" s="189" t="e">
        <v>#N/A</v>
      </c>
      <c r="CO104" s="191" t="e">
        <v>#N/A</v>
      </c>
      <c r="CP104" s="189" t="s">
        <v>9690</v>
      </c>
      <c r="CQ104" s="182" t="e">
        <v>#N/A</v>
      </c>
      <c r="CR104" s="182" t="e">
        <v>#N/A</v>
      </c>
      <c r="CS104" s="182" t="e">
        <v>#N/A</v>
      </c>
      <c r="CT104" s="182" t="e">
        <v>#N/A</v>
      </c>
      <c r="CU104" s="182" t="e">
        <v>#N/A</v>
      </c>
      <c r="CV104" s="182" t="e">
        <v>#N/A</v>
      </c>
      <c r="CW104" s="179" t="e">
        <v>#N/A</v>
      </c>
      <c r="CX104" s="189" t="s">
        <v>7651</v>
      </c>
      <c r="CY104" s="186">
        <v>1563000</v>
      </c>
      <c r="CZ104" s="186" t="s">
        <v>7643</v>
      </c>
      <c r="DA104" s="186" t="s">
        <v>2172</v>
      </c>
      <c r="DB104" s="186">
        <v>2</v>
      </c>
      <c r="DC104" s="186" t="s">
        <v>2326</v>
      </c>
      <c r="DD104" s="186" t="s">
        <v>6271</v>
      </c>
      <c r="DE104" s="192">
        <v>44956</v>
      </c>
      <c r="DF104" s="188" t="s">
        <v>7652</v>
      </c>
      <c r="DG104" s="178">
        <v>360000</v>
      </c>
      <c r="DH104" s="182" t="s">
        <v>7637</v>
      </c>
      <c r="DI104" s="182" t="s">
        <v>2172</v>
      </c>
      <c r="DJ104" s="182">
        <v>2</v>
      </c>
      <c r="DK104" s="182" t="s">
        <v>6241</v>
      </c>
      <c r="DL104" s="182" t="s">
        <v>7638</v>
      </c>
      <c r="DM104" s="179">
        <v>44956</v>
      </c>
      <c r="DN104" s="189" t="s">
        <v>7653</v>
      </c>
      <c r="DO104" s="186">
        <v>0</v>
      </c>
      <c r="DP104" s="189" t="s">
        <v>7643</v>
      </c>
      <c r="DQ104" s="189" t="s">
        <v>2172</v>
      </c>
      <c r="DR104" s="189">
        <v>2</v>
      </c>
      <c r="DS104" s="189" t="s">
        <v>6243</v>
      </c>
      <c r="DT104" s="189" t="s">
        <v>6271</v>
      </c>
      <c r="DU104" s="190">
        <v>44956</v>
      </c>
      <c r="DV104" s="188" t="s">
        <v>7654</v>
      </c>
      <c r="DW104" s="178">
        <v>1563000</v>
      </c>
      <c r="DX104" s="182" t="s">
        <v>7643</v>
      </c>
      <c r="DY104" s="182" t="s">
        <v>2172</v>
      </c>
      <c r="DZ104" s="182">
        <v>2</v>
      </c>
      <c r="EA104" s="182" t="s">
        <v>2326</v>
      </c>
      <c r="EB104" s="182" t="s">
        <v>6271</v>
      </c>
      <c r="EC104" s="179">
        <v>44956</v>
      </c>
      <c r="ED104" s="189" t="s">
        <v>7655</v>
      </c>
      <c r="EE104" s="186">
        <v>0</v>
      </c>
      <c r="EF104" s="189" t="s">
        <v>7643</v>
      </c>
      <c r="EG104" s="189" t="s">
        <v>2172</v>
      </c>
      <c r="EH104" s="189">
        <v>2</v>
      </c>
      <c r="EI104" s="189" t="s">
        <v>2328</v>
      </c>
      <c r="EJ104" s="189" t="s">
        <v>6271</v>
      </c>
      <c r="EK104" s="190">
        <v>44956</v>
      </c>
      <c r="EL104" s="188" t="s">
        <v>7656</v>
      </c>
      <c r="EM104" s="178">
        <v>0</v>
      </c>
      <c r="EN104" s="182" t="s">
        <v>7643</v>
      </c>
      <c r="EO104" s="182" t="s">
        <v>2172</v>
      </c>
      <c r="EP104" s="182">
        <v>2</v>
      </c>
      <c r="EQ104" s="182" t="s">
        <v>2328</v>
      </c>
      <c r="ER104" s="182" t="s">
        <v>6271</v>
      </c>
      <c r="ES104" s="179">
        <v>44956</v>
      </c>
      <c r="ET104" s="189" t="s">
        <v>7650</v>
      </c>
      <c r="EU104" s="189">
        <v>2</v>
      </c>
      <c r="EV104" s="189" t="s">
        <v>7190</v>
      </c>
      <c r="EW104" s="189" t="s">
        <v>2172</v>
      </c>
      <c r="EX104" s="189">
        <v>2</v>
      </c>
      <c r="EY104" s="189" t="s">
        <v>7649</v>
      </c>
      <c r="EZ104" s="189" t="s">
        <v>1199</v>
      </c>
      <c r="FA104" s="190">
        <v>44956</v>
      </c>
      <c r="FB104" s="188" t="s">
        <v>2342</v>
      </c>
      <c r="FC104" s="182">
        <v>2</v>
      </c>
      <c r="FD104" s="182" t="s">
        <v>2340</v>
      </c>
      <c r="FE104" s="182" t="s">
        <v>30</v>
      </c>
      <c r="FF104" s="182">
        <v>2</v>
      </c>
      <c r="FG104" s="182" t="s">
        <v>2292</v>
      </c>
      <c r="FH104" s="182" t="s">
        <v>2341</v>
      </c>
      <c r="FI104" s="179">
        <v>44773</v>
      </c>
      <c r="FJ104" s="188" t="s">
        <v>9691</v>
      </c>
      <c r="FK104" s="189" t="e">
        <v>#N/A</v>
      </c>
      <c r="FL104" s="189" t="e">
        <v>#N/A</v>
      </c>
      <c r="FM104" s="189" t="e">
        <v>#N/A</v>
      </c>
      <c r="FN104" s="189" t="e">
        <v>#N/A</v>
      </c>
      <c r="FO104" s="189" t="e">
        <v>#N/A</v>
      </c>
      <c r="FP104" s="186" t="e">
        <v>#N/A</v>
      </c>
      <c r="FQ104" s="187" t="e">
        <v>#N/A</v>
      </c>
      <c r="FR104" s="188" t="s">
        <v>9692</v>
      </c>
      <c r="FS104" s="182" t="e">
        <v>#N/A</v>
      </c>
      <c r="FT104" s="182" t="e">
        <v>#N/A</v>
      </c>
      <c r="FU104" s="182" t="e">
        <v>#N/A</v>
      </c>
      <c r="FV104" s="182" t="e">
        <v>#N/A</v>
      </c>
      <c r="FW104" s="182" t="e">
        <v>#N/A</v>
      </c>
      <c r="FX104" s="182" t="e">
        <v>#N/A</v>
      </c>
      <c r="FY104" s="179" t="e">
        <v>#N/A</v>
      </c>
      <c r="FZ104" s="189" t="s">
        <v>3292</v>
      </c>
      <c r="GA104" s="189">
        <v>0</v>
      </c>
      <c r="GB104" s="189" t="s">
        <v>2962</v>
      </c>
      <c r="GC104" s="189" t="s">
        <v>30</v>
      </c>
      <c r="GD104" s="189">
        <v>2</v>
      </c>
      <c r="GE104" s="189" t="s">
        <v>14</v>
      </c>
      <c r="GF104" s="189" t="s">
        <v>14</v>
      </c>
      <c r="GG104" s="190">
        <v>44862</v>
      </c>
      <c r="GH104" s="188" t="s">
        <v>3298</v>
      </c>
      <c r="GI104" s="182">
        <v>0</v>
      </c>
      <c r="GJ104" s="182" t="s">
        <v>2962</v>
      </c>
      <c r="GK104" s="182" t="s">
        <v>30</v>
      </c>
      <c r="GL104" s="182">
        <v>2</v>
      </c>
      <c r="GM104" s="182" t="s">
        <v>14</v>
      </c>
      <c r="GN104" s="182" t="s">
        <v>14</v>
      </c>
      <c r="GO104" s="179">
        <v>44862</v>
      </c>
      <c r="GP104" s="189" t="s">
        <v>3293</v>
      </c>
      <c r="GQ104" s="189">
        <v>0</v>
      </c>
      <c r="GR104" s="189" t="s">
        <v>2962</v>
      </c>
      <c r="GS104" s="189" t="s">
        <v>30</v>
      </c>
      <c r="GT104" s="189">
        <v>2</v>
      </c>
      <c r="GU104" s="189" t="s">
        <v>14</v>
      </c>
      <c r="GV104" s="189" t="s">
        <v>14</v>
      </c>
      <c r="GW104" s="190">
        <v>44862</v>
      </c>
      <c r="GX104" s="188" t="s">
        <v>3299</v>
      </c>
      <c r="GY104" s="182">
        <v>0</v>
      </c>
      <c r="GZ104" s="182" t="s">
        <v>2962</v>
      </c>
      <c r="HA104" s="182" t="s">
        <v>30</v>
      </c>
      <c r="HB104" s="182">
        <v>2</v>
      </c>
      <c r="HC104" s="182" t="s">
        <v>14</v>
      </c>
      <c r="HD104" s="182" t="s">
        <v>14</v>
      </c>
      <c r="HE104" s="179">
        <v>44862</v>
      </c>
      <c r="HF104" s="189" t="s">
        <v>3291</v>
      </c>
      <c r="HG104" s="189">
        <v>0</v>
      </c>
      <c r="HH104" s="189" t="s">
        <v>2962</v>
      </c>
      <c r="HI104" s="189" t="s">
        <v>30</v>
      </c>
      <c r="HJ104" s="189">
        <v>2</v>
      </c>
      <c r="HK104" s="189" t="s">
        <v>14</v>
      </c>
      <c r="HL104" s="189" t="s">
        <v>14</v>
      </c>
      <c r="HM104" s="190">
        <v>44862</v>
      </c>
      <c r="HN104" s="188" t="s">
        <v>3297</v>
      </c>
      <c r="HO104" s="182">
        <v>0</v>
      </c>
      <c r="HP104" s="182" t="s">
        <v>2962</v>
      </c>
      <c r="HQ104" s="182" t="s">
        <v>30</v>
      </c>
      <c r="HR104" s="182">
        <v>2</v>
      </c>
      <c r="HS104" s="182" t="s">
        <v>14</v>
      </c>
      <c r="HT104" s="182" t="s">
        <v>14</v>
      </c>
      <c r="HU104" s="179">
        <v>44862</v>
      </c>
      <c r="HV104" s="189" t="s">
        <v>3294</v>
      </c>
      <c r="HW104" s="189">
        <v>0</v>
      </c>
      <c r="HX104" s="189" t="s">
        <v>2962</v>
      </c>
      <c r="HY104" s="189" t="s">
        <v>30</v>
      </c>
      <c r="HZ104" s="189">
        <v>2</v>
      </c>
      <c r="IA104" s="189" t="s">
        <v>14</v>
      </c>
      <c r="IB104" s="189" t="s">
        <v>14</v>
      </c>
      <c r="IC104" s="190">
        <v>44862</v>
      </c>
      <c r="ID104" s="188" t="s">
        <v>3296</v>
      </c>
      <c r="IE104" s="182">
        <v>0</v>
      </c>
      <c r="IF104" s="182" t="s">
        <v>2962</v>
      </c>
      <c r="IG104" s="182" t="s">
        <v>30</v>
      </c>
      <c r="IH104" s="182">
        <v>2</v>
      </c>
      <c r="II104" s="182" t="s">
        <v>14</v>
      </c>
      <c r="IJ104" s="182" t="s">
        <v>14</v>
      </c>
      <c r="IK104" s="179">
        <v>44862</v>
      </c>
      <c r="IL104" s="189" t="s">
        <v>3295</v>
      </c>
      <c r="IM104" s="189">
        <v>0</v>
      </c>
      <c r="IN104" s="189" t="s">
        <v>2962</v>
      </c>
      <c r="IO104" s="189" t="s">
        <v>30</v>
      </c>
      <c r="IP104" s="189">
        <v>2</v>
      </c>
      <c r="IQ104" s="189" t="s">
        <v>14</v>
      </c>
      <c r="IR104" s="189" t="s">
        <v>14</v>
      </c>
      <c r="IS104" s="190">
        <v>44862</v>
      </c>
    </row>
    <row r="105" spans="1:253" s="284" customFormat="1" ht="12.95" customHeight="1" x14ac:dyDescent="0.2">
      <c r="A105" s="284" t="s">
        <v>39</v>
      </c>
      <c r="B105" s="284" t="s">
        <v>9265</v>
      </c>
      <c r="C105" s="284" t="s">
        <v>40</v>
      </c>
      <c r="D105" s="284" t="s">
        <v>41</v>
      </c>
      <c r="E105" s="284" t="s">
        <v>8581</v>
      </c>
      <c r="F105" s="284" t="s">
        <v>1374</v>
      </c>
      <c r="G105" s="177">
        <v>25666000</v>
      </c>
      <c r="H105" s="178" t="s">
        <v>1371</v>
      </c>
      <c r="I105" s="178" t="s">
        <v>30</v>
      </c>
      <c r="J105" s="178">
        <v>2</v>
      </c>
      <c r="K105" s="178" t="s">
        <v>1373</v>
      </c>
      <c r="L105" s="178" t="s">
        <v>1372</v>
      </c>
      <c r="M105" s="179">
        <v>44278</v>
      </c>
      <c r="N105" s="188" t="s">
        <v>1378</v>
      </c>
      <c r="O105" s="180">
        <v>120410</v>
      </c>
      <c r="P105" s="180" t="s">
        <v>1375</v>
      </c>
      <c r="Q105" s="180" t="s">
        <v>30</v>
      </c>
      <c r="R105" s="180">
        <v>2</v>
      </c>
      <c r="S105" s="180" t="s">
        <v>1377</v>
      </c>
      <c r="T105" s="180" t="s">
        <v>1376</v>
      </c>
      <c r="U105" s="181">
        <v>44278</v>
      </c>
      <c r="V105" s="188" t="s">
        <v>1380</v>
      </c>
      <c r="W105" s="178">
        <v>25666000</v>
      </c>
      <c r="X105" s="178" t="s">
        <v>1371</v>
      </c>
      <c r="Y105" s="178" t="s">
        <v>30</v>
      </c>
      <c r="Z105" s="178">
        <v>2</v>
      </c>
      <c r="AA105" s="178" t="s">
        <v>1379</v>
      </c>
      <c r="AB105" s="178" t="s">
        <v>1372</v>
      </c>
      <c r="AC105" s="179">
        <v>44278</v>
      </c>
      <c r="AD105" s="188" t="s">
        <v>1382</v>
      </c>
      <c r="AE105" s="186">
        <v>25666000</v>
      </c>
      <c r="AF105" s="186" t="s">
        <v>1371</v>
      </c>
      <c r="AG105" s="186" t="s">
        <v>30</v>
      </c>
      <c r="AH105" s="186">
        <v>2</v>
      </c>
      <c r="AI105" s="186" t="s">
        <v>1381</v>
      </c>
      <c r="AJ105" s="186" t="s">
        <v>1372</v>
      </c>
      <c r="AK105" s="187">
        <v>44278</v>
      </c>
      <c r="AL105" s="188" t="s">
        <v>1443</v>
      </c>
      <c r="AM105" s="178">
        <v>34000</v>
      </c>
      <c r="AN105" s="178" t="s">
        <v>1440</v>
      </c>
      <c r="AO105" s="178" t="s">
        <v>19</v>
      </c>
      <c r="AP105" s="178">
        <v>3</v>
      </c>
      <c r="AQ105" s="178" t="s">
        <v>1442</v>
      </c>
      <c r="AR105" s="178" t="s">
        <v>1441</v>
      </c>
      <c r="AS105" s="179">
        <v>44364</v>
      </c>
      <c r="AT105" s="189" t="s">
        <v>49</v>
      </c>
      <c r="AU105" s="186" t="s">
        <v>14</v>
      </c>
      <c r="AV105" s="186">
        <v>0</v>
      </c>
      <c r="AW105" s="186" t="s">
        <v>14</v>
      </c>
      <c r="AX105" s="186" t="s">
        <v>14</v>
      </c>
      <c r="AY105" s="186">
        <v>0</v>
      </c>
      <c r="AZ105" s="186">
        <v>0</v>
      </c>
      <c r="BA105" s="187">
        <v>43493</v>
      </c>
      <c r="BB105" s="188" t="s">
        <v>48</v>
      </c>
      <c r="BC105" s="178" t="s">
        <v>14</v>
      </c>
      <c r="BD105" s="178">
        <v>0</v>
      </c>
      <c r="BE105" s="178" t="s">
        <v>14</v>
      </c>
      <c r="BF105" s="178" t="s">
        <v>14</v>
      </c>
      <c r="BG105" s="178">
        <v>0</v>
      </c>
      <c r="BH105" s="178">
        <v>0</v>
      </c>
      <c r="BI105" s="179">
        <v>43493</v>
      </c>
      <c r="BJ105" s="189" t="s">
        <v>7780</v>
      </c>
      <c r="BK105" s="189">
        <v>13</v>
      </c>
      <c r="BL105" s="189" t="s">
        <v>7779</v>
      </c>
      <c r="BM105" s="189" t="s">
        <v>19</v>
      </c>
      <c r="BN105" s="189">
        <v>3</v>
      </c>
      <c r="BO105" s="189" t="s">
        <v>7773</v>
      </c>
      <c r="BP105" s="186" t="s">
        <v>1518</v>
      </c>
      <c r="BQ105" s="190">
        <v>44956</v>
      </c>
      <c r="BR105" s="188" t="s">
        <v>42</v>
      </c>
      <c r="BS105" s="182" t="s">
        <v>14</v>
      </c>
      <c r="BT105" s="182">
        <v>0</v>
      </c>
      <c r="BU105" s="182" t="s">
        <v>14</v>
      </c>
      <c r="BV105" s="182" t="s">
        <v>14</v>
      </c>
      <c r="BW105" s="182">
        <v>0</v>
      </c>
      <c r="BX105" s="182">
        <v>0</v>
      </c>
      <c r="BY105" s="179">
        <v>43493</v>
      </c>
      <c r="BZ105" s="189" t="s">
        <v>43</v>
      </c>
      <c r="CA105" s="189" t="s">
        <v>14</v>
      </c>
      <c r="CB105" s="189">
        <v>0</v>
      </c>
      <c r="CC105" s="189" t="s">
        <v>14</v>
      </c>
      <c r="CD105" s="189" t="s">
        <v>14</v>
      </c>
      <c r="CE105" s="189">
        <v>0</v>
      </c>
      <c r="CF105" s="189">
        <v>0</v>
      </c>
      <c r="CG105" s="190">
        <v>43493</v>
      </c>
      <c r="CH105" s="188" t="s">
        <v>9693</v>
      </c>
      <c r="CI105" s="189" t="e">
        <v>#N/A</v>
      </c>
      <c r="CJ105" s="189" t="e">
        <v>#N/A</v>
      </c>
      <c r="CK105" s="189" t="e">
        <v>#N/A</v>
      </c>
      <c r="CL105" s="189" t="e">
        <v>#N/A</v>
      </c>
      <c r="CM105" s="189" t="e">
        <v>#N/A</v>
      </c>
      <c r="CN105" s="189" t="e">
        <v>#N/A</v>
      </c>
      <c r="CO105" s="191" t="e">
        <v>#N/A</v>
      </c>
      <c r="CP105" s="189" t="s">
        <v>47</v>
      </c>
      <c r="CQ105" s="182" t="s">
        <v>14</v>
      </c>
      <c r="CR105" s="182">
        <v>0</v>
      </c>
      <c r="CS105" s="182" t="s">
        <v>14</v>
      </c>
      <c r="CT105" s="182" t="s">
        <v>14</v>
      </c>
      <c r="CU105" s="182">
        <v>0</v>
      </c>
      <c r="CV105" s="182">
        <v>0</v>
      </c>
      <c r="CW105" s="179">
        <v>43493</v>
      </c>
      <c r="CX105" s="189" t="s">
        <v>677</v>
      </c>
      <c r="CY105" s="186">
        <v>10429000</v>
      </c>
      <c r="CZ105" s="186" t="s">
        <v>1034</v>
      </c>
      <c r="DA105" s="186" t="s">
        <v>30</v>
      </c>
      <c r="DB105" s="186">
        <v>2</v>
      </c>
      <c r="DC105" s="186" t="s">
        <v>1036</v>
      </c>
      <c r="DD105" s="186" t="s">
        <v>1035</v>
      </c>
      <c r="DE105" s="192">
        <v>43920</v>
      </c>
      <c r="DF105" s="188" t="s">
        <v>1038</v>
      </c>
      <c r="DG105" s="178">
        <v>0</v>
      </c>
      <c r="DH105" s="182" t="s">
        <v>1034</v>
      </c>
      <c r="DI105" s="182" t="s">
        <v>30</v>
      </c>
      <c r="DJ105" s="182">
        <v>2</v>
      </c>
      <c r="DK105" s="182" t="s">
        <v>1036</v>
      </c>
      <c r="DL105" s="182" t="s">
        <v>1035</v>
      </c>
      <c r="DM105" s="179">
        <v>43920</v>
      </c>
      <c r="DN105" s="189" t="s">
        <v>1041</v>
      </c>
      <c r="DO105" s="186">
        <v>15120000</v>
      </c>
      <c r="DP105" s="189" t="s">
        <v>1034</v>
      </c>
      <c r="DQ105" s="189" t="s">
        <v>30</v>
      </c>
      <c r="DR105" s="189">
        <v>2</v>
      </c>
      <c r="DS105" s="189" t="s">
        <v>1036</v>
      </c>
      <c r="DT105" s="189" t="s">
        <v>1035</v>
      </c>
      <c r="DU105" s="190">
        <v>43920</v>
      </c>
      <c r="DV105" s="188" t="s">
        <v>1039</v>
      </c>
      <c r="DW105" s="178">
        <v>4970000</v>
      </c>
      <c r="DX105" s="182" t="s">
        <v>1034</v>
      </c>
      <c r="DY105" s="182" t="s">
        <v>30</v>
      </c>
      <c r="DZ105" s="182">
        <v>2</v>
      </c>
      <c r="EA105" s="182" t="s">
        <v>1036</v>
      </c>
      <c r="EB105" s="182" t="s">
        <v>1035</v>
      </c>
      <c r="EC105" s="179">
        <v>43920</v>
      </c>
      <c r="ED105" s="189" t="s">
        <v>1040</v>
      </c>
      <c r="EE105" s="186">
        <v>5459000</v>
      </c>
      <c r="EF105" s="189" t="s">
        <v>1034</v>
      </c>
      <c r="EG105" s="189" t="s">
        <v>30</v>
      </c>
      <c r="EH105" s="189">
        <v>2</v>
      </c>
      <c r="EI105" s="189" t="s">
        <v>1036</v>
      </c>
      <c r="EJ105" s="189" t="s">
        <v>1035</v>
      </c>
      <c r="EK105" s="190">
        <v>43920</v>
      </c>
      <c r="EL105" s="188" t="s">
        <v>1037</v>
      </c>
      <c r="EM105" s="178">
        <v>0</v>
      </c>
      <c r="EN105" s="182" t="s">
        <v>1034</v>
      </c>
      <c r="EO105" s="182" t="s">
        <v>30</v>
      </c>
      <c r="EP105" s="182">
        <v>2</v>
      </c>
      <c r="EQ105" s="182" t="s">
        <v>1036</v>
      </c>
      <c r="ER105" s="182" t="s">
        <v>1035</v>
      </c>
      <c r="ES105" s="179">
        <v>43920</v>
      </c>
      <c r="ET105" s="189" t="s">
        <v>7781</v>
      </c>
      <c r="EU105" s="189">
        <v>13</v>
      </c>
      <c r="EV105" s="189" t="s">
        <v>7779</v>
      </c>
      <c r="EW105" s="189" t="s">
        <v>19</v>
      </c>
      <c r="EX105" s="189">
        <v>3</v>
      </c>
      <c r="EY105" s="189" t="s">
        <v>7773</v>
      </c>
      <c r="EZ105" s="189" t="s">
        <v>1518</v>
      </c>
      <c r="FA105" s="190">
        <v>44956</v>
      </c>
      <c r="FB105" s="188" t="s">
        <v>46</v>
      </c>
      <c r="FC105" s="182">
        <v>1</v>
      </c>
      <c r="FD105" s="182">
        <v>0</v>
      </c>
      <c r="FE105" s="182" t="s">
        <v>30</v>
      </c>
      <c r="FF105" s="182">
        <v>2</v>
      </c>
      <c r="FG105" s="182" t="s">
        <v>45</v>
      </c>
      <c r="FH105" s="182">
        <v>0</v>
      </c>
      <c r="FI105" s="179">
        <v>43493</v>
      </c>
      <c r="FJ105" s="188" t="s">
        <v>50</v>
      </c>
      <c r="FK105" s="189" t="s">
        <v>14</v>
      </c>
      <c r="FL105" s="189">
        <v>0</v>
      </c>
      <c r="FM105" s="189" t="s">
        <v>14</v>
      </c>
      <c r="FN105" s="189" t="s">
        <v>14</v>
      </c>
      <c r="FO105" s="189">
        <v>0</v>
      </c>
      <c r="FP105" s="186">
        <v>0</v>
      </c>
      <c r="FQ105" s="187">
        <v>43493</v>
      </c>
      <c r="FR105" s="188" t="s">
        <v>51</v>
      </c>
      <c r="FS105" s="182" t="s">
        <v>14</v>
      </c>
      <c r="FT105" s="182">
        <v>0</v>
      </c>
      <c r="FU105" s="182" t="s">
        <v>14</v>
      </c>
      <c r="FV105" s="182" t="s">
        <v>14</v>
      </c>
      <c r="FW105" s="182">
        <v>0</v>
      </c>
      <c r="FX105" s="182">
        <v>0</v>
      </c>
      <c r="FY105" s="179">
        <v>43493</v>
      </c>
      <c r="FZ105" s="189" t="s">
        <v>4202</v>
      </c>
      <c r="GA105" s="189">
        <v>1</v>
      </c>
      <c r="GB105" s="189" t="s">
        <v>2962</v>
      </c>
      <c r="GC105" s="189" t="s">
        <v>30</v>
      </c>
      <c r="GD105" s="189">
        <v>2</v>
      </c>
      <c r="GE105" s="189" t="s">
        <v>14</v>
      </c>
      <c r="GF105" s="189" t="s">
        <v>14</v>
      </c>
      <c r="GG105" s="190">
        <v>44865</v>
      </c>
      <c r="GH105" s="188" t="s">
        <v>4208</v>
      </c>
      <c r="GI105" s="182">
        <v>2</v>
      </c>
      <c r="GJ105" s="182" t="s">
        <v>2962</v>
      </c>
      <c r="GK105" s="182" t="s">
        <v>30</v>
      </c>
      <c r="GL105" s="182">
        <v>2</v>
      </c>
      <c r="GM105" s="182" t="s">
        <v>14</v>
      </c>
      <c r="GN105" s="182" t="s">
        <v>14</v>
      </c>
      <c r="GO105" s="179">
        <v>44865</v>
      </c>
      <c r="GP105" s="189" t="s">
        <v>4203</v>
      </c>
      <c r="GQ105" s="189">
        <v>2</v>
      </c>
      <c r="GR105" s="189" t="s">
        <v>2962</v>
      </c>
      <c r="GS105" s="189" t="s">
        <v>30</v>
      </c>
      <c r="GT105" s="189">
        <v>2</v>
      </c>
      <c r="GU105" s="189" t="s">
        <v>14</v>
      </c>
      <c r="GV105" s="189" t="s">
        <v>14</v>
      </c>
      <c r="GW105" s="190">
        <v>44865</v>
      </c>
      <c r="GX105" s="188" t="s">
        <v>4209</v>
      </c>
      <c r="GY105" s="182">
        <v>0</v>
      </c>
      <c r="GZ105" s="182" t="s">
        <v>2962</v>
      </c>
      <c r="HA105" s="182" t="s">
        <v>30</v>
      </c>
      <c r="HB105" s="182">
        <v>2</v>
      </c>
      <c r="HC105" s="182" t="s">
        <v>14</v>
      </c>
      <c r="HD105" s="182" t="s">
        <v>14</v>
      </c>
      <c r="HE105" s="179">
        <v>44865</v>
      </c>
      <c r="HF105" s="189" t="s">
        <v>4201</v>
      </c>
      <c r="HG105" s="189">
        <v>3</v>
      </c>
      <c r="HH105" s="189" t="s">
        <v>2962</v>
      </c>
      <c r="HI105" s="189" t="s">
        <v>30</v>
      </c>
      <c r="HJ105" s="189">
        <v>2</v>
      </c>
      <c r="HK105" s="189" t="s">
        <v>14</v>
      </c>
      <c r="HL105" s="189" t="s">
        <v>14</v>
      </c>
      <c r="HM105" s="190">
        <v>44865</v>
      </c>
      <c r="HN105" s="188" t="s">
        <v>4207</v>
      </c>
      <c r="HO105" s="182">
        <v>3</v>
      </c>
      <c r="HP105" s="182" t="s">
        <v>2962</v>
      </c>
      <c r="HQ105" s="182" t="s">
        <v>30</v>
      </c>
      <c r="HR105" s="182">
        <v>2</v>
      </c>
      <c r="HS105" s="182" t="s">
        <v>14</v>
      </c>
      <c r="HT105" s="182" t="s">
        <v>14</v>
      </c>
      <c r="HU105" s="179">
        <v>44865</v>
      </c>
      <c r="HV105" s="189" t="s">
        <v>4204</v>
      </c>
      <c r="HW105" s="189">
        <v>0</v>
      </c>
      <c r="HX105" s="189" t="s">
        <v>2962</v>
      </c>
      <c r="HY105" s="189" t="s">
        <v>30</v>
      </c>
      <c r="HZ105" s="189">
        <v>2</v>
      </c>
      <c r="IA105" s="189" t="s">
        <v>14</v>
      </c>
      <c r="IB105" s="189" t="s">
        <v>14</v>
      </c>
      <c r="IC105" s="190">
        <v>44865</v>
      </c>
      <c r="ID105" s="188" t="s">
        <v>4206</v>
      </c>
      <c r="IE105" s="182">
        <v>0</v>
      </c>
      <c r="IF105" s="182" t="s">
        <v>2962</v>
      </c>
      <c r="IG105" s="182" t="s">
        <v>30</v>
      </c>
      <c r="IH105" s="182">
        <v>2</v>
      </c>
      <c r="II105" s="182" t="s">
        <v>14</v>
      </c>
      <c r="IJ105" s="182" t="s">
        <v>14</v>
      </c>
      <c r="IK105" s="179">
        <v>44865</v>
      </c>
      <c r="IL105" s="189" t="s">
        <v>4205</v>
      </c>
      <c r="IM105" s="189">
        <v>3</v>
      </c>
      <c r="IN105" s="189" t="s">
        <v>2962</v>
      </c>
      <c r="IO105" s="189" t="s">
        <v>30</v>
      </c>
      <c r="IP105" s="189">
        <v>2</v>
      </c>
      <c r="IQ105" s="189" t="s">
        <v>14</v>
      </c>
      <c r="IR105" s="189" t="s">
        <v>14</v>
      </c>
      <c r="IS105" s="190">
        <v>44865</v>
      </c>
    </row>
    <row r="106" spans="1:253" s="284" customFormat="1" ht="12.95" customHeight="1" x14ac:dyDescent="0.2">
      <c r="A106" s="284" t="s">
        <v>155</v>
      </c>
      <c r="B106" s="284" t="s">
        <v>9098</v>
      </c>
      <c r="C106" s="284" t="s">
        <v>156</v>
      </c>
      <c r="D106" s="284" t="s">
        <v>157</v>
      </c>
      <c r="E106" s="284" t="s">
        <v>8586</v>
      </c>
      <c r="F106" s="284" t="s">
        <v>4858</v>
      </c>
      <c r="G106" s="177">
        <v>5355000</v>
      </c>
      <c r="H106" s="178" t="s">
        <v>4855</v>
      </c>
      <c r="I106" s="178" t="s">
        <v>74</v>
      </c>
      <c r="J106" s="178">
        <v>1</v>
      </c>
      <c r="K106" s="178" t="s">
        <v>4857</v>
      </c>
      <c r="L106" s="178" t="s">
        <v>4856</v>
      </c>
      <c r="M106" s="179">
        <v>44894</v>
      </c>
      <c r="N106" s="188" t="s">
        <v>4862</v>
      </c>
      <c r="O106" s="180">
        <v>6025</v>
      </c>
      <c r="P106" s="180" t="s">
        <v>4859</v>
      </c>
      <c r="Q106" s="180" t="s">
        <v>74</v>
      </c>
      <c r="R106" s="180">
        <v>1</v>
      </c>
      <c r="S106" s="180" t="s">
        <v>4861</v>
      </c>
      <c r="T106" s="180" t="s">
        <v>4860</v>
      </c>
      <c r="U106" s="181">
        <v>44894</v>
      </c>
      <c r="V106" s="188" t="s">
        <v>4864</v>
      </c>
      <c r="W106" s="178">
        <v>5355000</v>
      </c>
      <c r="X106" s="178" t="s">
        <v>1676</v>
      </c>
      <c r="Y106" s="178" t="s">
        <v>74</v>
      </c>
      <c r="Z106" s="178">
        <v>1</v>
      </c>
      <c r="AA106" s="178" t="s">
        <v>4863</v>
      </c>
      <c r="AB106" s="178" t="s">
        <v>1677</v>
      </c>
      <c r="AC106" s="179">
        <v>44894</v>
      </c>
      <c r="AD106" s="188" t="s">
        <v>4866</v>
      </c>
      <c r="AE106" s="186">
        <v>5355000</v>
      </c>
      <c r="AF106" s="186" t="s">
        <v>1676</v>
      </c>
      <c r="AG106" s="186" t="s">
        <v>74</v>
      </c>
      <c r="AH106" s="186">
        <v>1</v>
      </c>
      <c r="AI106" s="186" t="s">
        <v>4865</v>
      </c>
      <c r="AJ106" s="186" t="s">
        <v>1677</v>
      </c>
      <c r="AK106" s="187">
        <v>44894</v>
      </c>
      <c r="AL106" s="188" t="s">
        <v>4870</v>
      </c>
      <c r="AM106" s="178">
        <v>6401000</v>
      </c>
      <c r="AN106" s="178" t="s">
        <v>4867</v>
      </c>
      <c r="AO106" s="178" t="s">
        <v>19</v>
      </c>
      <c r="AP106" s="178">
        <v>3</v>
      </c>
      <c r="AQ106" s="178" t="s">
        <v>4869</v>
      </c>
      <c r="AR106" s="178" t="s">
        <v>4868</v>
      </c>
      <c r="AS106" s="179">
        <v>44894</v>
      </c>
      <c r="AT106" s="189" t="s">
        <v>4874</v>
      </c>
      <c r="AU106" s="186">
        <v>2580</v>
      </c>
      <c r="AV106" s="186" t="s">
        <v>4871</v>
      </c>
      <c r="AW106" s="186" t="s">
        <v>2172</v>
      </c>
      <c r="AX106" s="186">
        <v>2</v>
      </c>
      <c r="AY106" s="186" t="s">
        <v>4873</v>
      </c>
      <c r="AZ106" s="186" t="s">
        <v>4872</v>
      </c>
      <c r="BA106" s="187">
        <v>44894</v>
      </c>
      <c r="BB106" s="188" t="s">
        <v>168</v>
      </c>
      <c r="BC106" s="178" t="s">
        <v>14</v>
      </c>
      <c r="BD106" s="178">
        <v>0</v>
      </c>
      <c r="BE106" s="178" t="s">
        <v>14</v>
      </c>
      <c r="BF106" s="178" t="s">
        <v>14</v>
      </c>
      <c r="BG106" s="178" t="s">
        <v>167</v>
      </c>
      <c r="BH106" s="178">
        <v>0</v>
      </c>
      <c r="BI106" s="179">
        <v>43503</v>
      </c>
      <c r="BJ106" s="189" t="s">
        <v>6557</v>
      </c>
      <c r="BK106" s="189">
        <v>154</v>
      </c>
      <c r="BL106" s="189" t="s">
        <v>6555</v>
      </c>
      <c r="BM106" s="189" t="s">
        <v>2172</v>
      </c>
      <c r="BN106" s="189">
        <v>2</v>
      </c>
      <c r="BO106" s="189" t="s">
        <v>6556</v>
      </c>
      <c r="BP106" s="186" t="s">
        <v>1518</v>
      </c>
      <c r="BQ106" s="190">
        <v>44949</v>
      </c>
      <c r="BR106" s="188" t="s">
        <v>161</v>
      </c>
      <c r="BS106" s="182">
        <v>160000</v>
      </c>
      <c r="BT106" s="182" t="s">
        <v>158</v>
      </c>
      <c r="BU106" s="182" t="s">
        <v>30</v>
      </c>
      <c r="BV106" s="182">
        <v>2</v>
      </c>
      <c r="BW106" s="182" t="s">
        <v>160</v>
      </c>
      <c r="BX106" s="182" t="s">
        <v>159</v>
      </c>
      <c r="BY106" s="179">
        <v>43503</v>
      </c>
      <c r="BZ106" s="189" t="s">
        <v>164</v>
      </c>
      <c r="CA106" s="189">
        <v>11422</v>
      </c>
      <c r="CB106" s="189" t="s">
        <v>158</v>
      </c>
      <c r="CC106" s="189" t="s">
        <v>30</v>
      </c>
      <c r="CD106" s="189">
        <v>2</v>
      </c>
      <c r="CE106" s="189" t="s">
        <v>163</v>
      </c>
      <c r="CF106" s="189" t="s">
        <v>162</v>
      </c>
      <c r="CG106" s="190">
        <v>43503</v>
      </c>
      <c r="CH106" s="188" t="s">
        <v>9694</v>
      </c>
      <c r="CI106" s="189" t="e">
        <v>#N/A</v>
      </c>
      <c r="CJ106" s="189" t="e">
        <v>#N/A</v>
      </c>
      <c r="CK106" s="189" t="e">
        <v>#N/A</v>
      </c>
      <c r="CL106" s="189" t="e">
        <v>#N/A</v>
      </c>
      <c r="CM106" s="189" t="e">
        <v>#N/A</v>
      </c>
      <c r="CN106" s="189" t="e">
        <v>#N/A</v>
      </c>
      <c r="CO106" s="191" t="e">
        <v>#N/A</v>
      </c>
      <c r="CP106" s="189" t="s">
        <v>948</v>
      </c>
      <c r="CQ106" s="182" t="s">
        <v>14</v>
      </c>
      <c r="CR106" s="182" t="s">
        <v>945</v>
      </c>
      <c r="CS106" s="182" t="s">
        <v>14</v>
      </c>
      <c r="CT106" s="182" t="s">
        <v>14</v>
      </c>
      <c r="CU106" s="182" t="s">
        <v>947</v>
      </c>
      <c r="CV106" s="182" t="s">
        <v>946</v>
      </c>
      <c r="CW106" s="179">
        <v>43816</v>
      </c>
      <c r="CX106" s="189" t="s">
        <v>4875</v>
      </c>
      <c r="CY106" s="186">
        <v>2100000</v>
      </c>
      <c r="CZ106" s="186" t="s">
        <v>1676</v>
      </c>
      <c r="DA106" s="186" t="s">
        <v>74</v>
      </c>
      <c r="DB106" s="186">
        <v>1</v>
      </c>
      <c r="DC106" s="186" t="s">
        <v>1678</v>
      </c>
      <c r="DD106" s="186" t="s">
        <v>1677</v>
      </c>
      <c r="DE106" s="192">
        <v>44894</v>
      </c>
      <c r="DF106" s="188" t="s">
        <v>4876</v>
      </c>
      <c r="DG106" s="178">
        <v>0</v>
      </c>
      <c r="DH106" s="182" t="s">
        <v>1676</v>
      </c>
      <c r="DI106" s="182" t="s">
        <v>74</v>
      </c>
      <c r="DJ106" s="182">
        <v>1</v>
      </c>
      <c r="DK106" s="182" t="s">
        <v>1678</v>
      </c>
      <c r="DL106" s="182" t="s">
        <v>1677</v>
      </c>
      <c r="DM106" s="179">
        <v>44894</v>
      </c>
      <c r="DN106" s="189" t="s">
        <v>4877</v>
      </c>
      <c r="DO106" s="186">
        <v>3255000</v>
      </c>
      <c r="DP106" s="189" t="s">
        <v>1676</v>
      </c>
      <c r="DQ106" s="189" t="s">
        <v>74</v>
      </c>
      <c r="DR106" s="189">
        <v>1</v>
      </c>
      <c r="DS106" s="189" t="s">
        <v>1678</v>
      </c>
      <c r="DT106" s="189" t="s">
        <v>1677</v>
      </c>
      <c r="DU106" s="190">
        <v>44894</v>
      </c>
      <c r="DV106" s="188" t="s">
        <v>4878</v>
      </c>
      <c r="DW106" s="178">
        <v>1974000</v>
      </c>
      <c r="DX106" s="182" t="s">
        <v>1676</v>
      </c>
      <c r="DY106" s="182" t="s">
        <v>74</v>
      </c>
      <c r="DZ106" s="182">
        <v>1</v>
      </c>
      <c r="EA106" s="182" t="s">
        <v>1678</v>
      </c>
      <c r="EB106" s="182" t="s">
        <v>1677</v>
      </c>
      <c r="EC106" s="179">
        <v>44894</v>
      </c>
      <c r="ED106" s="189" t="s">
        <v>3245</v>
      </c>
      <c r="EE106" s="186">
        <v>126000</v>
      </c>
      <c r="EF106" s="189" t="s">
        <v>1676</v>
      </c>
      <c r="EG106" s="189" t="s">
        <v>74</v>
      </c>
      <c r="EH106" s="189">
        <v>1</v>
      </c>
      <c r="EI106" s="189" t="s">
        <v>1678</v>
      </c>
      <c r="EJ106" s="189" t="s">
        <v>1677</v>
      </c>
      <c r="EK106" s="190">
        <v>44862</v>
      </c>
      <c r="EL106" s="188" t="s">
        <v>1679</v>
      </c>
      <c r="EM106" s="178">
        <v>0</v>
      </c>
      <c r="EN106" s="182" t="s">
        <v>1676</v>
      </c>
      <c r="EO106" s="182" t="s">
        <v>74</v>
      </c>
      <c r="EP106" s="182">
        <v>1</v>
      </c>
      <c r="EQ106" s="182" t="s">
        <v>1678</v>
      </c>
      <c r="ER106" s="182" t="s">
        <v>1677</v>
      </c>
      <c r="ES106" s="179">
        <v>44656</v>
      </c>
      <c r="ET106" s="189" t="s">
        <v>6559</v>
      </c>
      <c r="EU106" s="189">
        <v>154</v>
      </c>
      <c r="EV106" s="189" t="s">
        <v>6555</v>
      </c>
      <c r="EW106" s="189" t="s">
        <v>2172</v>
      </c>
      <c r="EX106" s="189">
        <v>2</v>
      </c>
      <c r="EY106" s="189" t="s">
        <v>6558</v>
      </c>
      <c r="EZ106" s="189" t="s">
        <v>1518</v>
      </c>
      <c r="FA106" s="190">
        <v>44949</v>
      </c>
      <c r="FB106" s="188" t="s">
        <v>166</v>
      </c>
      <c r="FC106" s="182">
        <v>4</v>
      </c>
      <c r="FD106" s="182">
        <v>0</v>
      </c>
      <c r="FE106" s="182" t="s">
        <v>30</v>
      </c>
      <c r="FF106" s="182">
        <v>2</v>
      </c>
      <c r="FG106" s="182" t="s">
        <v>165</v>
      </c>
      <c r="FH106" s="182">
        <v>0</v>
      </c>
      <c r="FI106" s="179">
        <v>43503</v>
      </c>
      <c r="FJ106" s="188" t="s">
        <v>169</v>
      </c>
      <c r="FK106" s="189" t="s">
        <v>14</v>
      </c>
      <c r="FL106" s="189">
        <v>0</v>
      </c>
      <c r="FM106" s="189" t="s">
        <v>14</v>
      </c>
      <c r="FN106" s="189" t="s">
        <v>14</v>
      </c>
      <c r="FO106" s="189">
        <v>0</v>
      </c>
      <c r="FP106" s="186">
        <v>0</v>
      </c>
      <c r="FQ106" s="187">
        <v>43503</v>
      </c>
      <c r="FR106" s="188" t="s">
        <v>712</v>
      </c>
      <c r="FS106" s="182">
        <v>4950000</v>
      </c>
      <c r="FT106" s="182" t="s">
        <v>709</v>
      </c>
      <c r="FU106" s="182" t="s">
        <v>30</v>
      </c>
      <c r="FV106" s="182">
        <v>2</v>
      </c>
      <c r="FW106" s="182" t="s">
        <v>711</v>
      </c>
      <c r="FX106" s="182" t="s">
        <v>710</v>
      </c>
      <c r="FY106" s="179">
        <v>43585</v>
      </c>
      <c r="FZ106" s="189" t="s">
        <v>4211</v>
      </c>
      <c r="GA106" s="189">
        <v>1</v>
      </c>
      <c r="GB106" s="189" t="s">
        <v>2962</v>
      </c>
      <c r="GC106" s="189" t="s">
        <v>30</v>
      </c>
      <c r="GD106" s="189">
        <v>2</v>
      </c>
      <c r="GE106" s="189" t="s">
        <v>14</v>
      </c>
      <c r="GF106" s="189" t="s">
        <v>14</v>
      </c>
      <c r="GG106" s="190">
        <v>44865</v>
      </c>
      <c r="GH106" s="188" t="s">
        <v>4217</v>
      </c>
      <c r="GI106" s="182">
        <v>2</v>
      </c>
      <c r="GJ106" s="182" t="s">
        <v>2962</v>
      </c>
      <c r="GK106" s="182" t="s">
        <v>30</v>
      </c>
      <c r="GL106" s="182">
        <v>2</v>
      </c>
      <c r="GM106" s="182" t="s">
        <v>14</v>
      </c>
      <c r="GN106" s="182" t="s">
        <v>14</v>
      </c>
      <c r="GO106" s="179">
        <v>44865</v>
      </c>
      <c r="GP106" s="189" t="s">
        <v>4212</v>
      </c>
      <c r="GQ106" s="189">
        <v>3</v>
      </c>
      <c r="GR106" s="189" t="s">
        <v>2962</v>
      </c>
      <c r="GS106" s="189" t="s">
        <v>30</v>
      </c>
      <c r="GT106" s="189">
        <v>2</v>
      </c>
      <c r="GU106" s="189" t="s">
        <v>14</v>
      </c>
      <c r="GV106" s="189" t="s">
        <v>14</v>
      </c>
      <c r="GW106" s="190">
        <v>44865</v>
      </c>
      <c r="GX106" s="188" t="s">
        <v>4218</v>
      </c>
      <c r="GY106" s="182">
        <v>0</v>
      </c>
      <c r="GZ106" s="182" t="s">
        <v>2962</v>
      </c>
      <c r="HA106" s="182" t="s">
        <v>30</v>
      </c>
      <c r="HB106" s="182">
        <v>2</v>
      </c>
      <c r="HC106" s="182" t="s">
        <v>14</v>
      </c>
      <c r="HD106" s="182" t="s">
        <v>14</v>
      </c>
      <c r="HE106" s="179">
        <v>44865</v>
      </c>
      <c r="HF106" s="189" t="s">
        <v>4210</v>
      </c>
      <c r="HG106" s="189">
        <v>2</v>
      </c>
      <c r="HH106" s="189" t="s">
        <v>2962</v>
      </c>
      <c r="HI106" s="189" t="s">
        <v>30</v>
      </c>
      <c r="HJ106" s="189">
        <v>2</v>
      </c>
      <c r="HK106" s="189" t="s">
        <v>14</v>
      </c>
      <c r="HL106" s="189" t="s">
        <v>14</v>
      </c>
      <c r="HM106" s="190">
        <v>44865</v>
      </c>
      <c r="HN106" s="188" t="s">
        <v>4216</v>
      </c>
      <c r="HO106" s="182">
        <v>3</v>
      </c>
      <c r="HP106" s="182" t="s">
        <v>2962</v>
      </c>
      <c r="HQ106" s="182" t="s">
        <v>30</v>
      </c>
      <c r="HR106" s="182">
        <v>2</v>
      </c>
      <c r="HS106" s="182" t="s">
        <v>14</v>
      </c>
      <c r="HT106" s="182" t="s">
        <v>14</v>
      </c>
      <c r="HU106" s="179">
        <v>44865</v>
      </c>
      <c r="HV106" s="189" t="s">
        <v>4213</v>
      </c>
      <c r="HW106" s="189">
        <v>3</v>
      </c>
      <c r="HX106" s="189" t="s">
        <v>2962</v>
      </c>
      <c r="HY106" s="189" t="s">
        <v>30</v>
      </c>
      <c r="HZ106" s="189">
        <v>2</v>
      </c>
      <c r="IA106" s="189" t="s">
        <v>14</v>
      </c>
      <c r="IB106" s="189" t="s">
        <v>14</v>
      </c>
      <c r="IC106" s="190">
        <v>44865</v>
      </c>
      <c r="ID106" s="188" t="s">
        <v>4215</v>
      </c>
      <c r="IE106" s="182">
        <v>2</v>
      </c>
      <c r="IF106" s="182" t="s">
        <v>2962</v>
      </c>
      <c r="IG106" s="182" t="s">
        <v>30</v>
      </c>
      <c r="IH106" s="182">
        <v>2</v>
      </c>
      <c r="II106" s="182" t="s">
        <v>14</v>
      </c>
      <c r="IJ106" s="182" t="s">
        <v>14</v>
      </c>
      <c r="IK106" s="179">
        <v>44865</v>
      </c>
      <c r="IL106" s="189" t="s">
        <v>4214</v>
      </c>
      <c r="IM106" s="189">
        <v>2</v>
      </c>
      <c r="IN106" s="189" t="s">
        <v>2962</v>
      </c>
      <c r="IO106" s="189" t="s">
        <v>30</v>
      </c>
      <c r="IP106" s="189">
        <v>2</v>
      </c>
      <c r="IQ106" s="189" t="s">
        <v>14</v>
      </c>
      <c r="IR106" s="189" t="s">
        <v>14</v>
      </c>
      <c r="IS106" s="190">
        <v>44865</v>
      </c>
    </row>
    <row r="107" spans="1:253" s="284" customFormat="1" ht="12.95" customHeight="1" x14ac:dyDescent="0.2">
      <c r="A107" s="284" t="s">
        <v>629</v>
      </c>
      <c r="B107" s="284">
        <v>0</v>
      </c>
      <c r="C107" s="284" t="s">
        <v>630</v>
      </c>
      <c r="D107" s="284" t="s">
        <v>631</v>
      </c>
      <c r="E107" s="284" t="s">
        <v>9268</v>
      </c>
      <c r="F107" s="284" t="s">
        <v>1393</v>
      </c>
      <c r="G107" s="177">
        <v>267437000</v>
      </c>
      <c r="H107" s="178" t="s">
        <v>1391</v>
      </c>
      <c r="I107" s="178" t="s">
        <v>74</v>
      </c>
      <c r="J107" s="178">
        <v>1</v>
      </c>
      <c r="K107" s="178" t="s">
        <v>1392</v>
      </c>
      <c r="L107" s="178" t="s">
        <v>1391</v>
      </c>
      <c r="M107" s="179">
        <v>44281</v>
      </c>
      <c r="N107" s="188" t="s">
        <v>1097</v>
      </c>
      <c r="O107" s="180">
        <v>369002</v>
      </c>
      <c r="P107" s="180" t="s">
        <v>1094</v>
      </c>
      <c r="Q107" s="180" t="s">
        <v>30</v>
      </c>
      <c r="R107" s="180">
        <v>2</v>
      </c>
      <c r="S107" s="180" t="s">
        <v>1096</v>
      </c>
      <c r="T107" s="180" t="s">
        <v>1095</v>
      </c>
      <c r="U107" s="181">
        <v>43979</v>
      </c>
      <c r="V107" s="188" t="s">
        <v>2579</v>
      </c>
      <c r="W107" s="178">
        <v>20474000</v>
      </c>
      <c r="X107" s="178" t="s">
        <v>2570</v>
      </c>
      <c r="Y107" s="178" t="s">
        <v>30</v>
      </c>
      <c r="Z107" s="178">
        <v>2</v>
      </c>
      <c r="AA107" s="178" t="s">
        <v>2578</v>
      </c>
      <c r="AB107" s="178" t="s">
        <v>2571</v>
      </c>
      <c r="AC107" s="179">
        <v>44803</v>
      </c>
      <c r="AD107" s="188" t="s">
        <v>2581</v>
      </c>
      <c r="AE107" s="186">
        <v>16984000</v>
      </c>
      <c r="AF107" s="186" t="s">
        <v>2570</v>
      </c>
      <c r="AG107" s="186" t="s">
        <v>30</v>
      </c>
      <c r="AH107" s="186">
        <v>2</v>
      </c>
      <c r="AI107" s="186" t="s">
        <v>2580</v>
      </c>
      <c r="AJ107" s="186" t="s">
        <v>2571</v>
      </c>
      <c r="AK107" s="187">
        <v>44803</v>
      </c>
      <c r="AL107" s="188" t="s">
        <v>2586</v>
      </c>
      <c r="AM107" s="178">
        <v>5744000</v>
      </c>
      <c r="AN107" s="178" t="s">
        <v>2583</v>
      </c>
      <c r="AO107" s="178" t="s">
        <v>30</v>
      </c>
      <c r="AP107" s="178">
        <v>2</v>
      </c>
      <c r="AQ107" s="178" t="s">
        <v>2585</v>
      </c>
      <c r="AR107" s="178" t="s">
        <v>2584</v>
      </c>
      <c r="AS107" s="179">
        <v>44803</v>
      </c>
      <c r="AT107" s="189" t="s">
        <v>883</v>
      </c>
      <c r="AU107" s="186" t="s">
        <v>14</v>
      </c>
      <c r="AV107" s="186">
        <v>0</v>
      </c>
      <c r="AW107" s="186" t="s">
        <v>14</v>
      </c>
      <c r="AX107" s="186" t="s">
        <v>14</v>
      </c>
      <c r="AY107" s="186">
        <v>0</v>
      </c>
      <c r="AZ107" s="186">
        <v>0</v>
      </c>
      <c r="BA107" s="187">
        <v>43769</v>
      </c>
      <c r="BB107" s="188" t="s">
        <v>882</v>
      </c>
      <c r="BC107" s="178" t="s">
        <v>14</v>
      </c>
      <c r="BD107" s="178">
        <v>0</v>
      </c>
      <c r="BE107" s="178" t="s">
        <v>14</v>
      </c>
      <c r="BF107" s="178" t="s">
        <v>14</v>
      </c>
      <c r="BG107" s="178">
        <v>0</v>
      </c>
      <c r="BH107" s="178">
        <v>0</v>
      </c>
      <c r="BI107" s="179">
        <v>43769</v>
      </c>
      <c r="BJ107" s="189" t="s">
        <v>2589</v>
      </c>
      <c r="BK107" s="189">
        <v>1583</v>
      </c>
      <c r="BL107" s="189" t="s">
        <v>2587</v>
      </c>
      <c r="BM107" s="189" t="s">
        <v>74</v>
      </c>
      <c r="BN107" s="189">
        <v>1</v>
      </c>
      <c r="BO107" s="189" t="s">
        <v>2588</v>
      </c>
      <c r="BP107" s="186" t="s">
        <v>1518</v>
      </c>
      <c r="BQ107" s="190">
        <v>44803</v>
      </c>
      <c r="BR107" s="188" t="s">
        <v>632</v>
      </c>
      <c r="BS107" s="182">
        <v>0</v>
      </c>
      <c r="BT107" s="182">
        <v>0</v>
      </c>
      <c r="BU107" s="182" t="s">
        <v>30</v>
      </c>
      <c r="BV107" s="182">
        <v>2</v>
      </c>
      <c r="BW107" s="182">
        <v>0</v>
      </c>
      <c r="BX107" s="182">
        <v>0</v>
      </c>
      <c r="BY107" s="179">
        <v>43545</v>
      </c>
      <c r="BZ107" s="189" t="s">
        <v>635</v>
      </c>
      <c r="CA107" s="189">
        <v>4300</v>
      </c>
      <c r="CB107" s="189" t="s">
        <v>633</v>
      </c>
      <c r="CC107" s="189" t="s">
        <v>30</v>
      </c>
      <c r="CD107" s="189">
        <v>2</v>
      </c>
      <c r="CE107" s="189" t="s">
        <v>634</v>
      </c>
      <c r="CF107" s="189">
        <v>0</v>
      </c>
      <c r="CG107" s="190">
        <v>43545</v>
      </c>
      <c r="CH107" s="188" t="s">
        <v>9695</v>
      </c>
      <c r="CI107" s="189" t="e">
        <v>#N/A</v>
      </c>
      <c r="CJ107" s="189" t="e">
        <v>#N/A</v>
      </c>
      <c r="CK107" s="189" t="e">
        <v>#N/A</v>
      </c>
      <c r="CL107" s="189" t="e">
        <v>#N/A</v>
      </c>
      <c r="CM107" s="189" t="e">
        <v>#N/A</v>
      </c>
      <c r="CN107" s="189" t="e">
        <v>#N/A</v>
      </c>
      <c r="CO107" s="191" t="e">
        <v>#N/A</v>
      </c>
      <c r="CP107" s="189" t="s">
        <v>638</v>
      </c>
      <c r="CQ107" s="182">
        <v>5200000</v>
      </c>
      <c r="CR107" s="182" t="s">
        <v>636</v>
      </c>
      <c r="CS107" s="182" t="s">
        <v>30</v>
      </c>
      <c r="CT107" s="182">
        <v>2</v>
      </c>
      <c r="CU107" s="182" t="s">
        <v>637</v>
      </c>
      <c r="CV107" s="182">
        <v>0</v>
      </c>
      <c r="CW107" s="179">
        <v>43545</v>
      </c>
      <c r="CX107" s="189" t="s">
        <v>2582</v>
      </c>
      <c r="CY107" s="186">
        <v>10772000</v>
      </c>
      <c r="CZ107" s="186" t="s">
        <v>2570</v>
      </c>
      <c r="DA107" s="186" t="s">
        <v>30</v>
      </c>
      <c r="DB107" s="186">
        <v>2</v>
      </c>
      <c r="DC107" s="186" t="s">
        <v>2572</v>
      </c>
      <c r="DD107" s="186" t="s">
        <v>2571</v>
      </c>
      <c r="DE107" s="192">
        <v>44803</v>
      </c>
      <c r="DF107" s="188" t="s">
        <v>2573</v>
      </c>
      <c r="DG107" s="178">
        <v>3490000</v>
      </c>
      <c r="DH107" s="182" t="s">
        <v>2570</v>
      </c>
      <c r="DI107" s="182" t="s">
        <v>30</v>
      </c>
      <c r="DJ107" s="182">
        <v>2</v>
      </c>
      <c r="DK107" s="182" t="s">
        <v>2572</v>
      </c>
      <c r="DL107" s="182" t="s">
        <v>2571</v>
      </c>
      <c r="DM107" s="179">
        <v>44803</v>
      </c>
      <c r="DN107" s="189" t="s">
        <v>2574</v>
      </c>
      <c r="DO107" s="186">
        <v>6212000</v>
      </c>
      <c r="DP107" s="189" t="s">
        <v>2570</v>
      </c>
      <c r="DQ107" s="189" t="s">
        <v>30</v>
      </c>
      <c r="DR107" s="189">
        <v>2</v>
      </c>
      <c r="DS107" s="189" t="s">
        <v>2572</v>
      </c>
      <c r="DT107" s="189" t="s">
        <v>2571</v>
      </c>
      <c r="DU107" s="190">
        <v>44803</v>
      </c>
      <c r="DV107" s="188" t="s">
        <v>2575</v>
      </c>
      <c r="DW107" s="178">
        <v>6409000</v>
      </c>
      <c r="DX107" s="182" t="s">
        <v>2570</v>
      </c>
      <c r="DY107" s="182" t="s">
        <v>30</v>
      </c>
      <c r="DZ107" s="182">
        <v>2</v>
      </c>
      <c r="EA107" s="182" t="s">
        <v>2572</v>
      </c>
      <c r="EB107" s="182" t="s">
        <v>2571</v>
      </c>
      <c r="EC107" s="179">
        <v>44803</v>
      </c>
      <c r="ED107" s="189" t="s">
        <v>2576</v>
      </c>
      <c r="EE107" s="186">
        <v>3452000</v>
      </c>
      <c r="EF107" s="189" t="s">
        <v>2570</v>
      </c>
      <c r="EG107" s="189" t="s">
        <v>30</v>
      </c>
      <c r="EH107" s="189">
        <v>2</v>
      </c>
      <c r="EI107" s="189" t="s">
        <v>2572</v>
      </c>
      <c r="EJ107" s="189" t="s">
        <v>2571</v>
      </c>
      <c r="EK107" s="190">
        <v>44803</v>
      </c>
      <c r="EL107" s="188" t="s">
        <v>2577</v>
      </c>
      <c r="EM107" s="178">
        <v>911000</v>
      </c>
      <c r="EN107" s="182" t="s">
        <v>2570</v>
      </c>
      <c r="EO107" s="182" t="s">
        <v>30</v>
      </c>
      <c r="EP107" s="182">
        <v>2</v>
      </c>
      <c r="EQ107" s="182" t="s">
        <v>2572</v>
      </c>
      <c r="ER107" s="182" t="s">
        <v>2571</v>
      </c>
      <c r="ES107" s="179">
        <v>44803</v>
      </c>
      <c r="ET107" s="189" t="s">
        <v>1395</v>
      </c>
      <c r="EU107" s="189">
        <v>4189</v>
      </c>
      <c r="EV107" s="189" t="s">
        <v>1391</v>
      </c>
      <c r="EW107" s="189" t="s">
        <v>30</v>
      </c>
      <c r="EX107" s="189">
        <v>2</v>
      </c>
      <c r="EY107" s="189" t="s">
        <v>1394</v>
      </c>
      <c r="EZ107" s="189" t="s">
        <v>1391</v>
      </c>
      <c r="FA107" s="190">
        <v>44281</v>
      </c>
      <c r="FB107" s="188" t="s">
        <v>727</v>
      </c>
      <c r="FC107" s="182">
        <v>5</v>
      </c>
      <c r="FD107" s="182" t="s">
        <v>14</v>
      </c>
      <c r="FE107" s="182" t="s">
        <v>30</v>
      </c>
      <c r="FF107" s="182">
        <v>2</v>
      </c>
      <c r="FG107" s="182" t="s">
        <v>14</v>
      </c>
      <c r="FH107" s="182" t="s">
        <v>14</v>
      </c>
      <c r="FI107" s="179">
        <v>43586</v>
      </c>
      <c r="FJ107" s="188" t="s">
        <v>729</v>
      </c>
      <c r="FK107" s="189" t="s">
        <v>14</v>
      </c>
      <c r="FL107" s="189" t="s">
        <v>728</v>
      </c>
      <c r="FM107" s="189" t="s">
        <v>30</v>
      </c>
      <c r="FN107" s="189">
        <v>2</v>
      </c>
      <c r="FO107" s="189" t="s">
        <v>14</v>
      </c>
      <c r="FP107" s="186" t="s">
        <v>14</v>
      </c>
      <c r="FQ107" s="187">
        <v>43586</v>
      </c>
      <c r="FR107" s="188" t="s">
        <v>732</v>
      </c>
      <c r="FS107" s="182">
        <v>800000</v>
      </c>
      <c r="FT107" s="182" t="s">
        <v>728</v>
      </c>
      <c r="FU107" s="182" t="s">
        <v>30</v>
      </c>
      <c r="FV107" s="182">
        <v>2</v>
      </c>
      <c r="FW107" s="182" t="s">
        <v>731</v>
      </c>
      <c r="FX107" s="182" t="s">
        <v>730</v>
      </c>
      <c r="FY107" s="179">
        <v>43586</v>
      </c>
      <c r="FZ107" s="189" t="s">
        <v>3709</v>
      </c>
      <c r="GA107" s="189">
        <v>1</v>
      </c>
      <c r="GB107" s="189" t="s">
        <v>2962</v>
      </c>
      <c r="GC107" s="189" t="s">
        <v>30</v>
      </c>
      <c r="GD107" s="189">
        <v>2</v>
      </c>
      <c r="GE107" s="189" t="s">
        <v>14</v>
      </c>
      <c r="GF107" s="189" t="s">
        <v>14</v>
      </c>
      <c r="GG107" s="190">
        <v>44863</v>
      </c>
      <c r="GH107" s="188" t="s">
        <v>3715</v>
      </c>
      <c r="GI107" s="182">
        <v>3</v>
      </c>
      <c r="GJ107" s="182" t="s">
        <v>2962</v>
      </c>
      <c r="GK107" s="182" t="s">
        <v>30</v>
      </c>
      <c r="GL107" s="182">
        <v>2</v>
      </c>
      <c r="GM107" s="182" t="s">
        <v>14</v>
      </c>
      <c r="GN107" s="182" t="s">
        <v>14</v>
      </c>
      <c r="GO107" s="179">
        <v>44863</v>
      </c>
      <c r="GP107" s="189" t="s">
        <v>3710</v>
      </c>
      <c r="GQ107" s="189">
        <v>1</v>
      </c>
      <c r="GR107" s="189" t="s">
        <v>2962</v>
      </c>
      <c r="GS107" s="189" t="s">
        <v>30</v>
      </c>
      <c r="GT107" s="189">
        <v>2</v>
      </c>
      <c r="GU107" s="189" t="s">
        <v>14</v>
      </c>
      <c r="GV107" s="189" t="s">
        <v>14</v>
      </c>
      <c r="GW107" s="190">
        <v>44863</v>
      </c>
      <c r="GX107" s="188" t="s">
        <v>3716</v>
      </c>
      <c r="GY107" s="182">
        <v>3</v>
      </c>
      <c r="GZ107" s="182" t="s">
        <v>2962</v>
      </c>
      <c r="HA107" s="182" t="s">
        <v>30</v>
      </c>
      <c r="HB107" s="182">
        <v>2</v>
      </c>
      <c r="HC107" s="182" t="s">
        <v>14</v>
      </c>
      <c r="HD107" s="182" t="s">
        <v>14</v>
      </c>
      <c r="HE107" s="179">
        <v>44863</v>
      </c>
      <c r="HF107" s="189" t="s">
        <v>3708</v>
      </c>
      <c r="HG107" s="189">
        <v>2</v>
      </c>
      <c r="HH107" s="189" t="s">
        <v>2962</v>
      </c>
      <c r="HI107" s="189" t="s">
        <v>30</v>
      </c>
      <c r="HJ107" s="189">
        <v>2</v>
      </c>
      <c r="HK107" s="189" t="s">
        <v>14</v>
      </c>
      <c r="HL107" s="189" t="s">
        <v>14</v>
      </c>
      <c r="HM107" s="190">
        <v>44863</v>
      </c>
      <c r="HN107" s="188" t="s">
        <v>3714</v>
      </c>
      <c r="HO107" s="182">
        <v>3</v>
      </c>
      <c r="HP107" s="182" t="s">
        <v>2962</v>
      </c>
      <c r="HQ107" s="182" t="s">
        <v>30</v>
      </c>
      <c r="HR107" s="182">
        <v>2</v>
      </c>
      <c r="HS107" s="182" t="s">
        <v>14</v>
      </c>
      <c r="HT107" s="182" t="s">
        <v>14</v>
      </c>
      <c r="HU107" s="179">
        <v>44863</v>
      </c>
      <c r="HV107" s="189" t="s">
        <v>3711</v>
      </c>
      <c r="HW107" s="189">
        <v>3</v>
      </c>
      <c r="HX107" s="189" t="s">
        <v>2962</v>
      </c>
      <c r="HY107" s="189" t="s">
        <v>30</v>
      </c>
      <c r="HZ107" s="189">
        <v>2</v>
      </c>
      <c r="IA107" s="189" t="s">
        <v>14</v>
      </c>
      <c r="IB107" s="189" t="s">
        <v>14</v>
      </c>
      <c r="IC107" s="190">
        <v>44863</v>
      </c>
      <c r="ID107" s="188" t="s">
        <v>3713</v>
      </c>
      <c r="IE107" s="182">
        <v>3</v>
      </c>
      <c r="IF107" s="182" t="s">
        <v>2962</v>
      </c>
      <c r="IG107" s="182" t="s">
        <v>30</v>
      </c>
      <c r="IH107" s="182">
        <v>2</v>
      </c>
      <c r="II107" s="182" t="s">
        <v>14</v>
      </c>
      <c r="IJ107" s="182" t="s">
        <v>14</v>
      </c>
      <c r="IK107" s="179">
        <v>44863</v>
      </c>
      <c r="IL107" s="189" t="s">
        <v>3712</v>
      </c>
      <c r="IM107" s="189">
        <v>3</v>
      </c>
      <c r="IN107" s="189" t="s">
        <v>2962</v>
      </c>
      <c r="IO107" s="189" t="s">
        <v>30</v>
      </c>
      <c r="IP107" s="189">
        <v>2</v>
      </c>
      <c r="IQ107" s="189" t="s">
        <v>14</v>
      </c>
      <c r="IR107" s="189" t="s">
        <v>14</v>
      </c>
      <c r="IS107" s="190">
        <v>44863</v>
      </c>
    </row>
    <row r="108" spans="1:253" s="284" customFormat="1" ht="12.95" customHeight="1" x14ac:dyDescent="0.2">
      <c r="A108" s="284" t="s">
        <v>713</v>
      </c>
      <c r="B108" s="284">
        <v>0</v>
      </c>
      <c r="C108" s="284" t="s">
        <v>714</v>
      </c>
      <c r="D108" s="284" t="s">
        <v>715</v>
      </c>
      <c r="E108" s="284" t="s">
        <v>9274</v>
      </c>
      <c r="F108" s="284" t="s">
        <v>2469</v>
      </c>
      <c r="G108" s="177">
        <v>837127000</v>
      </c>
      <c r="H108" s="178" t="s">
        <v>2466</v>
      </c>
      <c r="I108" s="178" t="s">
        <v>74</v>
      </c>
      <c r="J108" s="178">
        <v>1</v>
      </c>
      <c r="K108" s="178" t="s">
        <v>2468</v>
      </c>
      <c r="L108" s="178" t="s">
        <v>2467</v>
      </c>
      <c r="M108" s="179">
        <v>44802</v>
      </c>
      <c r="N108" s="188" t="s">
        <v>2473</v>
      </c>
      <c r="O108" s="180">
        <v>5811256</v>
      </c>
      <c r="P108" s="180" t="s">
        <v>2470</v>
      </c>
      <c r="Q108" s="180" t="s">
        <v>30</v>
      </c>
      <c r="R108" s="180">
        <v>2</v>
      </c>
      <c r="S108" s="180" t="s">
        <v>2472</v>
      </c>
      <c r="T108" s="180" t="s">
        <v>2471</v>
      </c>
      <c r="U108" s="181">
        <v>44802</v>
      </c>
      <c r="V108" s="188" t="s">
        <v>2477</v>
      </c>
      <c r="W108" s="178">
        <v>214402000</v>
      </c>
      <c r="X108" s="178" t="s">
        <v>2474</v>
      </c>
      <c r="Y108" s="178" t="s">
        <v>30</v>
      </c>
      <c r="Z108" s="178">
        <v>2</v>
      </c>
      <c r="AA108" s="178" t="s">
        <v>2476</v>
      </c>
      <c r="AB108" s="178" t="s">
        <v>2475</v>
      </c>
      <c r="AC108" s="179">
        <v>44802</v>
      </c>
      <c r="AD108" s="188" t="s">
        <v>2481</v>
      </c>
      <c r="AE108" s="186">
        <v>64593000</v>
      </c>
      <c r="AF108" s="186" t="s">
        <v>2478</v>
      </c>
      <c r="AG108" s="186" t="s">
        <v>30</v>
      </c>
      <c r="AH108" s="186">
        <v>2</v>
      </c>
      <c r="AI108" s="186" t="s">
        <v>2480</v>
      </c>
      <c r="AJ108" s="186" t="s">
        <v>2479</v>
      </c>
      <c r="AK108" s="187">
        <v>44802</v>
      </c>
      <c r="AL108" s="188" t="s">
        <v>2485</v>
      </c>
      <c r="AM108" s="178">
        <v>11996000</v>
      </c>
      <c r="AN108" s="178" t="s">
        <v>2482</v>
      </c>
      <c r="AO108" s="178" t="s">
        <v>30</v>
      </c>
      <c r="AP108" s="178">
        <v>2</v>
      </c>
      <c r="AQ108" s="178" t="s">
        <v>2484</v>
      </c>
      <c r="AR108" s="178" t="s">
        <v>2483</v>
      </c>
      <c r="AS108" s="179">
        <v>44802</v>
      </c>
      <c r="AT108" s="189" t="s">
        <v>2488</v>
      </c>
      <c r="AU108" s="186" t="s">
        <v>14</v>
      </c>
      <c r="AV108" s="186" t="s">
        <v>1315</v>
      </c>
      <c r="AW108" s="186" t="s">
        <v>14</v>
      </c>
      <c r="AX108" s="186" t="s">
        <v>14</v>
      </c>
      <c r="AY108" s="186" t="s">
        <v>2486</v>
      </c>
      <c r="AZ108" s="186" t="s">
        <v>14</v>
      </c>
      <c r="BA108" s="187">
        <v>44802</v>
      </c>
      <c r="BB108" s="188" t="s">
        <v>2487</v>
      </c>
      <c r="BC108" s="178" t="s">
        <v>14</v>
      </c>
      <c r="BD108" s="178" t="s">
        <v>1315</v>
      </c>
      <c r="BE108" s="178" t="s">
        <v>14</v>
      </c>
      <c r="BF108" s="178" t="s">
        <v>14</v>
      </c>
      <c r="BG108" s="178" t="s">
        <v>2486</v>
      </c>
      <c r="BH108" s="178" t="s">
        <v>14</v>
      </c>
      <c r="BI108" s="179">
        <v>44802</v>
      </c>
      <c r="BJ108" s="189" t="s">
        <v>2492</v>
      </c>
      <c r="BK108" s="189">
        <v>512</v>
      </c>
      <c r="BL108" s="189" t="s">
        <v>2489</v>
      </c>
      <c r="BM108" s="189" t="s">
        <v>30</v>
      </c>
      <c r="BN108" s="189">
        <v>2</v>
      </c>
      <c r="BO108" s="189" t="s">
        <v>2491</v>
      </c>
      <c r="BP108" s="186" t="s">
        <v>2490</v>
      </c>
      <c r="BQ108" s="190">
        <v>44802</v>
      </c>
      <c r="BR108" s="188" t="s">
        <v>2497</v>
      </c>
      <c r="BS108" s="182" t="s">
        <v>14</v>
      </c>
      <c r="BT108" s="182" t="s">
        <v>1315</v>
      </c>
      <c r="BU108" s="182" t="s">
        <v>14</v>
      </c>
      <c r="BV108" s="182" t="s">
        <v>14</v>
      </c>
      <c r="BW108" s="182" t="s">
        <v>15</v>
      </c>
      <c r="BX108" s="182" t="s">
        <v>14</v>
      </c>
      <c r="BY108" s="179">
        <v>44802</v>
      </c>
      <c r="BZ108" s="189" t="s">
        <v>2498</v>
      </c>
      <c r="CA108" s="189" t="s">
        <v>14</v>
      </c>
      <c r="CB108" s="189" t="s">
        <v>1315</v>
      </c>
      <c r="CC108" s="189" t="s">
        <v>14</v>
      </c>
      <c r="CD108" s="189" t="s">
        <v>14</v>
      </c>
      <c r="CE108" s="189" t="s">
        <v>15</v>
      </c>
      <c r="CF108" s="189" t="s">
        <v>14</v>
      </c>
      <c r="CG108" s="190">
        <v>44802</v>
      </c>
      <c r="CH108" s="188" t="s">
        <v>9696</v>
      </c>
      <c r="CI108" s="189" t="e">
        <v>#N/A</v>
      </c>
      <c r="CJ108" s="189" t="e">
        <v>#N/A</v>
      </c>
      <c r="CK108" s="189" t="e">
        <v>#N/A</v>
      </c>
      <c r="CL108" s="189" t="e">
        <v>#N/A</v>
      </c>
      <c r="CM108" s="189" t="e">
        <v>#N/A</v>
      </c>
      <c r="CN108" s="189" t="e">
        <v>#N/A</v>
      </c>
      <c r="CO108" s="191" t="e">
        <v>#N/A</v>
      </c>
      <c r="CP108" s="189" t="s">
        <v>2499</v>
      </c>
      <c r="CQ108" s="182" t="s">
        <v>14</v>
      </c>
      <c r="CR108" s="182" t="s">
        <v>1315</v>
      </c>
      <c r="CS108" s="182" t="s">
        <v>14</v>
      </c>
      <c r="CT108" s="182" t="s">
        <v>14</v>
      </c>
      <c r="CU108" s="182" t="s">
        <v>15</v>
      </c>
      <c r="CV108" s="182" t="s">
        <v>14</v>
      </c>
      <c r="CW108" s="179">
        <v>44802</v>
      </c>
      <c r="CX108" s="189" t="s">
        <v>2502</v>
      </c>
      <c r="CY108" s="186">
        <v>26943000</v>
      </c>
      <c r="CZ108" s="186" t="s">
        <v>2500</v>
      </c>
      <c r="DA108" s="186" t="s">
        <v>30</v>
      </c>
      <c r="DB108" s="186">
        <v>2</v>
      </c>
      <c r="DC108" s="186" t="s">
        <v>2509</v>
      </c>
      <c r="DD108" s="186" t="s">
        <v>2501</v>
      </c>
      <c r="DE108" s="192">
        <v>44802</v>
      </c>
      <c r="DF108" s="188" t="s">
        <v>2506</v>
      </c>
      <c r="DG108" s="178">
        <v>149809000</v>
      </c>
      <c r="DH108" s="182" t="s">
        <v>2503</v>
      </c>
      <c r="DI108" s="182" t="s">
        <v>30</v>
      </c>
      <c r="DJ108" s="182">
        <v>2</v>
      </c>
      <c r="DK108" s="182" t="s">
        <v>2505</v>
      </c>
      <c r="DL108" s="182" t="s">
        <v>2504</v>
      </c>
      <c r="DM108" s="179">
        <v>44802</v>
      </c>
      <c r="DN108" s="189" t="s">
        <v>2508</v>
      </c>
      <c r="DO108" s="186">
        <v>37651000</v>
      </c>
      <c r="DP108" s="189" t="s">
        <v>2503</v>
      </c>
      <c r="DQ108" s="189" t="s">
        <v>30</v>
      </c>
      <c r="DR108" s="189">
        <v>2</v>
      </c>
      <c r="DS108" s="189" t="s">
        <v>2507</v>
      </c>
      <c r="DT108" s="189" t="s">
        <v>2504</v>
      </c>
      <c r="DU108" s="190">
        <v>44802</v>
      </c>
      <c r="DV108" s="188" t="s">
        <v>2510</v>
      </c>
      <c r="DW108" s="178">
        <v>26943000</v>
      </c>
      <c r="DX108" s="182" t="s">
        <v>2500</v>
      </c>
      <c r="DY108" s="182" t="s">
        <v>30</v>
      </c>
      <c r="DZ108" s="182">
        <v>2</v>
      </c>
      <c r="EA108" s="182" t="s">
        <v>2509</v>
      </c>
      <c r="EB108" s="182" t="s">
        <v>2501</v>
      </c>
      <c r="EC108" s="179">
        <v>44802</v>
      </c>
      <c r="ED108" s="189" t="s">
        <v>2512</v>
      </c>
      <c r="EE108" s="186">
        <v>0</v>
      </c>
      <c r="EF108" s="189" t="s">
        <v>2500</v>
      </c>
      <c r="EG108" s="189" t="s">
        <v>19</v>
      </c>
      <c r="EH108" s="189">
        <v>3</v>
      </c>
      <c r="EI108" s="189" t="s">
        <v>2511</v>
      </c>
      <c r="EJ108" s="189" t="s">
        <v>2501</v>
      </c>
      <c r="EK108" s="190">
        <v>44802</v>
      </c>
      <c r="EL108" s="188" t="s">
        <v>1625</v>
      </c>
      <c r="EM108" s="178">
        <v>0</v>
      </c>
      <c r="EN108" s="182" t="s">
        <v>1315</v>
      </c>
      <c r="EO108" s="182" t="s">
        <v>19</v>
      </c>
      <c r="EP108" s="182">
        <v>3</v>
      </c>
      <c r="EQ108" s="182" t="s">
        <v>1624</v>
      </c>
      <c r="ER108" s="182" t="s">
        <v>14</v>
      </c>
      <c r="ES108" s="179">
        <v>44634</v>
      </c>
      <c r="ET108" s="189" t="s">
        <v>2496</v>
      </c>
      <c r="EU108" s="189">
        <v>4004</v>
      </c>
      <c r="EV108" s="189" t="s">
        <v>2493</v>
      </c>
      <c r="EW108" s="189" t="s">
        <v>30</v>
      </c>
      <c r="EX108" s="189">
        <v>2</v>
      </c>
      <c r="EY108" s="189" t="s">
        <v>2495</v>
      </c>
      <c r="EZ108" s="189" t="s">
        <v>2494</v>
      </c>
      <c r="FA108" s="190">
        <v>44802</v>
      </c>
      <c r="FB108" s="188" t="s">
        <v>2516</v>
      </c>
      <c r="FC108" s="182">
        <v>5</v>
      </c>
      <c r="FD108" s="182" t="s">
        <v>2513</v>
      </c>
      <c r="FE108" s="182" t="s">
        <v>30</v>
      </c>
      <c r="FF108" s="182">
        <v>2</v>
      </c>
      <c r="FG108" s="182" t="s">
        <v>2515</v>
      </c>
      <c r="FH108" s="182" t="s">
        <v>2514</v>
      </c>
      <c r="FI108" s="179">
        <v>44802</v>
      </c>
      <c r="FJ108" s="188" t="s">
        <v>717</v>
      </c>
      <c r="FK108" s="189" t="s">
        <v>14</v>
      </c>
      <c r="FL108" s="189">
        <v>0</v>
      </c>
      <c r="FM108" s="189" t="s">
        <v>14</v>
      </c>
      <c r="FN108" s="189" t="s">
        <v>14</v>
      </c>
      <c r="FO108" s="189" t="s">
        <v>716</v>
      </c>
      <c r="FP108" s="186">
        <v>0</v>
      </c>
      <c r="FQ108" s="187">
        <v>43585</v>
      </c>
      <c r="FR108" s="188" t="s">
        <v>718</v>
      </c>
      <c r="FS108" s="182" t="s">
        <v>14</v>
      </c>
      <c r="FT108" s="182">
        <v>0</v>
      </c>
      <c r="FU108" s="182" t="s">
        <v>14</v>
      </c>
      <c r="FV108" s="182" t="s">
        <v>14</v>
      </c>
      <c r="FW108" s="182">
        <v>0</v>
      </c>
      <c r="FX108" s="182">
        <v>0</v>
      </c>
      <c r="FY108" s="179">
        <v>43585</v>
      </c>
      <c r="FZ108" s="189" t="s">
        <v>4220</v>
      </c>
      <c r="GA108" s="189">
        <v>1</v>
      </c>
      <c r="GB108" s="189" t="s">
        <v>2962</v>
      </c>
      <c r="GC108" s="189" t="s">
        <v>30</v>
      </c>
      <c r="GD108" s="189">
        <v>2</v>
      </c>
      <c r="GE108" s="189" t="s">
        <v>14</v>
      </c>
      <c r="GF108" s="189" t="s">
        <v>14</v>
      </c>
      <c r="GG108" s="190">
        <v>44865</v>
      </c>
      <c r="GH108" s="188" t="s">
        <v>4226</v>
      </c>
      <c r="GI108" s="182">
        <v>2</v>
      </c>
      <c r="GJ108" s="182" t="s">
        <v>2962</v>
      </c>
      <c r="GK108" s="182" t="s">
        <v>30</v>
      </c>
      <c r="GL108" s="182">
        <v>2</v>
      </c>
      <c r="GM108" s="182" t="s">
        <v>14</v>
      </c>
      <c r="GN108" s="182" t="s">
        <v>14</v>
      </c>
      <c r="GO108" s="179">
        <v>44865</v>
      </c>
      <c r="GP108" s="189" t="s">
        <v>4221</v>
      </c>
      <c r="GQ108" s="189">
        <v>2</v>
      </c>
      <c r="GR108" s="189" t="s">
        <v>2962</v>
      </c>
      <c r="GS108" s="189" t="s">
        <v>30</v>
      </c>
      <c r="GT108" s="189">
        <v>2</v>
      </c>
      <c r="GU108" s="189" t="s">
        <v>14</v>
      </c>
      <c r="GV108" s="189" t="s">
        <v>14</v>
      </c>
      <c r="GW108" s="190">
        <v>44865</v>
      </c>
      <c r="GX108" s="188" t="s">
        <v>4227</v>
      </c>
      <c r="GY108" s="182">
        <v>1</v>
      </c>
      <c r="GZ108" s="182" t="s">
        <v>2962</v>
      </c>
      <c r="HA108" s="182" t="s">
        <v>30</v>
      </c>
      <c r="HB108" s="182">
        <v>2</v>
      </c>
      <c r="HC108" s="182" t="s">
        <v>14</v>
      </c>
      <c r="HD108" s="182" t="s">
        <v>14</v>
      </c>
      <c r="HE108" s="179">
        <v>44865</v>
      </c>
      <c r="HF108" s="189" t="s">
        <v>4219</v>
      </c>
      <c r="HG108" s="189">
        <v>2</v>
      </c>
      <c r="HH108" s="189" t="s">
        <v>2962</v>
      </c>
      <c r="HI108" s="189" t="s">
        <v>30</v>
      </c>
      <c r="HJ108" s="189">
        <v>2</v>
      </c>
      <c r="HK108" s="189" t="s">
        <v>14</v>
      </c>
      <c r="HL108" s="189" t="s">
        <v>14</v>
      </c>
      <c r="HM108" s="190">
        <v>44865</v>
      </c>
      <c r="HN108" s="188" t="s">
        <v>4225</v>
      </c>
      <c r="HO108" s="182">
        <v>2</v>
      </c>
      <c r="HP108" s="182" t="s">
        <v>2962</v>
      </c>
      <c r="HQ108" s="182" t="s">
        <v>30</v>
      </c>
      <c r="HR108" s="182">
        <v>2</v>
      </c>
      <c r="HS108" s="182" t="s">
        <v>14</v>
      </c>
      <c r="HT108" s="182" t="s">
        <v>14</v>
      </c>
      <c r="HU108" s="179">
        <v>44865</v>
      </c>
      <c r="HV108" s="189" t="s">
        <v>4222</v>
      </c>
      <c r="HW108" s="189">
        <v>2</v>
      </c>
      <c r="HX108" s="189" t="s">
        <v>2962</v>
      </c>
      <c r="HY108" s="189" t="s">
        <v>30</v>
      </c>
      <c r="HZ108" s="189">
        <v>2</v>
      </c>
      <c r="IA108" s="189" t="s">
        <v>14</v>
      </c>
      <c r="IB108" s="189" t="s">
        <v>14</v>
      </c>
      <c r="IC108" s="190">
        <v>44865</v>
      </c>
      <c r="ID108" s="188" t="s">
        <v>4224</v>
      </c>
      <c r="IE108" s="182">
        <v>3</v>
      </c>
      <c r="IF108" s="182" t="s">
        <v>2962</v>
      </c>
      <c r="IG108" s="182" t="s">
        <v>30</v>
      </c>
      <c r="IH108" s="182">
        <v>2</v>
      </c>
      <c r="II108" s="182" t="s">
        <v>14</v>
      </c>
      <c r="IJ108" s="182" t="s">
        <v>14</v>
      </c>
      <c r="IK108" s="179">
        <v>44865</v>
      </c>
      <c r="IL108" s="189" t="s">
        <v>4223</v>
      </c>
      <c r="IM108" s="189">
        <v>3</v>
      </c>
      <c r="IN108" s="189" t="s">
        <v>2962</v>
      </c>
      <c r="IO108" s="189" t="s">
        <v>30</v>
      </c>
      <c r="IP108" s="189">
        <v>2</v>
      </c>
      <c r="IQ108" s="189" t="s">
        <v>14</v>
      </c>
      <c r="IR108" s="189" t="s">
        <v>14</v>
      </c>
      <c r="IS108" s="190">
        <v>44865</v>
      </c>
    </row>
    <row r="109" spans="1:253" s="284" customFormat="1" ht="12.95" customHeight="1" x14ac:dyDescent="0.2">
      <c r="A109" s="284" t="s">
        <v>678</v>
      </c>
      <c r="B109" s="284">
        <v>0</v>
      </c>
      <c r="C109" s="284" t="s">
        <v>679</v>
      </c>
      <c r="D109" s="284" t="s">
        <v>680</v>
      </c>
      <c r="E109" s="284" t="s">
        <v>9279</v>
      </c>
      <c r="F109" s="284" t="s">
        <v>2133</v>
      </c>
      <c r="G109" s="177">
        <v>1583009000</v>
      </c>
      <c r="H109" s="178" t="s">
        <v>2130</v>
      </c>
      <c r="I109" s="178" t="s">
        <v>30</v>
      </c>
      <c r="J109" s="178">
        <v>2</v>
      </c>
      <c r="K109" s="178" t="s">
        <v>2132</v>
      </c>
      <c r="L109" s="178" t="s">
        <v>2131</v>
      </c>
      <c r="M109" s="179">
        <v>44766</v>
      </c>
      <c r="N109" s="188" t="s">
        <v>2434</v>
      </c>
      <c r="O109" s="180">
        <v>235533</v>
      </c>
      <c r="P109" s="180" t="s">
        <v>2431</v>
      </c>
      <c r="Q109" s="180" t="s">
        <v>2172</v>
      </c>
      <c r="R109" s="180">
        <v>2</v>
      </c>
      <c r="S109" s="180" t="s">
        <v>2433</v>
      </c>
      <c r="T109" s="180" t="s">
        <v>2432</v>
      </c>
      <c r="U109" s="181">
        <v>44800</v>
      </c>
      <c r="V109" s="188" t="s">
        <v>2436</v>
      </c>
      <c r="W109" s="178">
        <v>16781000</v>
      </c>
      <c r="X109" s="178" t="s">
        <v>2431</v>
      </c>
      <c r="Y109" s="178" t="s">
        <v>19</v>
      </c>
      <c r="Z109" s="178">
        <v>3</v>
      </c>
      <c r="AA109" s="178" t="s">
        <v>2435</v>
      </c>
      <c r="AB109" s="178" t="s">
        <v>2432</v>
      </c>
      <c r="AC109" s="179">
        <v>44800</v>
      </c>
      <c r="AD109" s="188" t="s">
        <v>1216</v>
      </c>
      <c r="AE109" s="186">
        <v>16991000</v>
      </c>
      <c r="AF109" s="186" t="s">
        <v>1213</v>
      </c>
      <c r="AG109" s="186" t="s">
        <v>30</v>
      </c>
      <c r="AH109" s="186">
        <v>2</v>
      </c>
      <c r="AI109" s="186" t="s">
        <v>1215</v>
      </c>
      <c r="AJ109" s="186" t="s">
        <v>1214</v>
      </c>
      <c r="AK109" s="187">
        <v>44110</v>
      </c>
      <c r="AL109" s="188" t="s">
        <v>893</v>
      </c>
      <c r="AM109" s="178" t="s">
        <v>14</v>
      </c>
      <c r="AN109" s="178" t="s">
        <v>14</v>
      </c>
      <c r="AO109" s="178" t="s">
        <v>14</v>
      </c>
      <c r="AP109" s="178" t="s">
        <v>14</v>
      </c>
      <c r="AQ109" s="178" t="s">
        <v>892</v>
      </c>
      <c r="AR109" s="178" t="s">
        <v>14</v>
      </c>
      <c r="AS109" s="179">
        <v>43787</v>
      </c>
      <c r="AT109" s="189" t="s">
        <v>688</v>
      </c>
      <c r="AU109" s="186" t="s">
        <v>14</v>
      </c>
      <c r="AV109" s="186" t="s">
        <v>14</v>
      </c>
      <c r="AW109" s="186" t="s">
        <v>14</v>
      </c>
      <c r="AX109" s="186" t="s">
        <v>14</v>
      </c>
      <c r="AY109" s="186" t="s">
        <v>565</v>
      </c>
      <c r="AZ109" s="186" t="s">
        <v>14</v>
      </c>
      <c r="BA109" s="187">
        <v>43580</v>
      </c>
      <c r="BB109" s="188" t="s">
        <v>687</v>
      </c>
      <c r="BC109" s="178" t="s">
        <v>14</v>
      </c>
      <c r="BD109" s="178" t="s">
        <v>14</v>
      </c>
      <c r="BE109" s="178" t="s">
        <v>14</v>
      </c>
      <c r="BF109" s="178" t="s">
        <v>14</v>
      </c>
      <c r="BG109" s="178" t="s">
        <v>565</v>
      </c>
      <c r="BH109" s="178" t="s">
        <v>14</v>
      </c>
      <c r="BI109" s="179">
        <v>43580</v>
      </c>
      <c r="BJ109" s="189" t="s">
        <v>8012</v>
      </c>
      <c r="BK109" s="189">
        <v>100</v>
      </c>
      <c r="BL109" s="189" t="s">
        <v>7334</v>
      </c>
      <c r="BM109" s="189" t="s">
        <v>19</v>
      </c>
      <c r="BN109" s="189">
        <v>3</v>
      </c>
      <c r="BO109" s="189" t="s">
        <v>8011</v>
      </c>
      <c r="BP109" s="186" t="s">
        <v>8010</v>
      </c>
      <c r="BQ109" s="190">
        <v>44957</v>
      </c>
      <c r="BR109" s="188" t="s">
        <v>681</v>
      </c>
      <c r="BS109" s="182" t="s">
        <v>14</v>
      </c>
      <c r="BT109" s="182" t="s">
        <v>14</v>
      </c>
      <c r="BU109" s="182" t="s">
        <v>14</v>
      </c>
      <c r="BV109" s="182" t="s">
        <v>14</v>
      </c>
      <c r="BW109" s="182" t="s">
        <v>565</v>
      </c>
      <c r="BX109" s="182" t="s">
        <v>14</v>
      </c>
      <c r="BY109" s="179">
        <v>43580</v>
      </c>
      <c r="BZ109" s="189" t="s">
        <v>682</v>
      </c>
      <c r="CA109" s="189" t="s">
        <v>14</v>
      </c>
      <c r="CB109" s="189" t="s">
        <v>14</v>
      </c>
      <c r="CC109" s="189" t="s">
        <v>14</v>
      </c>
      <c r="CD109" s="189" t="s">
        <v>14</v>
      </c>
      <c r="CE109" s="189" t="s">
        <v>565</v>
      </c>
      <c r="CF109" s="189" t="s">
        <v>14</v>
      </c>
      <c r="CG109" s="190">
        <v>43580</v>
      </c>
      <c r="CH109" s="188" t="s">
        <v>9697</v>
      </c>
      <c r="CI109" s="189" t="e">
        <v>#N/A</v>
      </c>
      <c r="CJ109" s="189" t="e">
        <v>#N/A</v>
      </c>
      <c r="CK109" s="189" t="e">
        <v>#N/A</v>
      </c>
      <c r="CL109" s="189" t="e">
        <v>#N/A</v>
      </c>
      <c r="CM109" s="189" t="e">
        <v>#N/A</v>
      </c>
      <c r="CN109" s="189" t="e">
        <v>#N/A</v>
      </c>
      <c r="CO109" s="191" t="e">
        <v>#N/A</v>
      </c>
      <c r="CP109" s="189" t="s">
        <v>685</v>
      </c>
      <c r="CQ109" s="182" t="s">
        <v>14</v>
      </c>
      <c r="CR109" s="182" t="s">
        <v>14</v>
      </c>
      <c r="CS109" s="182" t="s">
        <v>14</v>
      </c>
      <c r="CT109" s="182" t="s">
        <v>14</v>
      </c>
      <c r="CU109" s="182" t="s">
        <v>565</v>
      </c>
      <c r="CV109" s="182" t="s">
        <v>14</v>
      </c>
      <c r="CW109" s="179">
        <v>43580</v>
      </c>
      <c r="CX109" s="189" t="s">
        <v>692</v>
      </c>
      <c r="CY109" s="186" t="s">
        <v>14</v>
      </c>
      <c r="CZ109" s="186" t="s">
        <v>14</v>
      </c>
      <c r="DA109" s="186" t="s">
        <v>19</v>
      </c>
      <c r="DB109" s="186">
        <v>3</v>
      </c>
      <c r="DC109" s="186" t="s">
        <v>565</v>
      </c>
      <c r="DD109" s="186" t="s">
        <v>14</v>
      </c>
      <c r="DE109" s="192">
        <v>43580</v>
      </c>
      <c r="DF109" s="188" t="s">
        <v>891</v>
      </c>
      <c r="DG109" s="178" t="s">
        <v>14</v>
      </c>
      <c r="DH109" s="182" t="s">
        <v>14</v>
      </c>
      <c r="DI109" s="182" t="s">
        <v>14</v>
      </c>
      <c r="DJ109" s="182" t="s">
        <v>14</v>
      </c>
      <c r="DK109" s="182" t="s">
        <v>14</v>
      </c>
      <c r="DL109" s="182" t="s">
        <v>14</v>
      </c>
      <c r="DM109" s="179">
        <v>43787</v>
      </c>
      <c r="DN109" s="189" t="s">
        <v>694</v>
      </c>
      <c r="DO109" s="186" t="s">
        <v>14</v>
      </c>
      <c r="DP109" s="189" t="s">
        <v>14</v>
      </c>
      <c r="DQ109" s="189" t="s">
        <v>19</v>
      </c>
      <c r="DR109" s="189">
        <v>3</v>
      </c>
      <c r="DS109" s="189" t="s">
        <v>565</v>
      </c>
      <c r="DT109" s="189" t="s">
        <v>14</v>
      </c>
      <c r="DU109" s="190">
        <v>43580</v>
      </c>
      <c r="DV109" s="188" t="s">
        <v>689</v>
      </c>
      <c r="DW109" s="178" t="s">
        <v>14</v>
      </c>
      <c r="DX109" s="182" t="s">
        <v>14</v>
      </c>
      <c r="DY109" s="182" t="s">
        <v>19</v>
      </c>
      <c r="DZ109" s="182">
        <v>3</v>
      </c>
      <c r="EA109" s="182" t="s">
        <v>565</v>
      </c>
      <c r="EB109" s="182" t="s">
        <v>14</v>
      </c>
      <c r="EC109" s="179">
        <v>43580</v>
      </c>
      <c r="ED109" s="189" t="s">
        <v>693</v>
      </c>
      <c r="EE109" s="186" t="s">
        <v>14</v>
      </c>
      <c r="EF109" s="189" t="s">
        <v>14</v>
      </c>
      <c r="EG109" s="189" t="s">
        <v>19</v>
      </c>
      <c r="EH109" s="189">
        <v>3</v>
      </c>
      <c r="EI109" s="189" t="s">
        <v>565</v>
      </c>
      <c r="EJ109" s="189" t="s">
        <v>14</v>
      </c>
      <c r="EK109" s="190">
        <v>43580</v>
      </c>
      <c r="EL109" s="188" t="s">
        <v>686</v>
      </c>
      <c r="EM109" s="178" t="s">
        <v>14</v>
      </c>
      <c r="EN109" s="182" t="s">
        <v>14</v>
      </c>
      <c r="EO109" s="182" t="s">
        <v>19</v>
      </c>
      <c r="EP109" s="182">
        <v>3</v>
      </c>
      <c r="EQ109" s="182" t="s">
        <v>565</v>
      </c>
      <c r="ER109" s="182" t="s">
        <v>14</v>
      </c>
      <c r="ES109" s="179">
        <v>43580</v>
      </c>
      <c r="ET109" s="189" t="s">
        <v>8015</v>
      </c>
      <c r="EU109" s="189">
        <v>2716</v>
      </c>
      <c r="EV109" s="189" t="s">
        <v>8013</v>
      </c>
      <c r="EW109" s="189" t="s">
        <v>19</v>
      </c>
      <c r="EX109" s="189">
        <v>3</v>
      </c>
      <c r="EY109" s="189" t="s">
        <v>8014</v>
      </c>
      <c r="EZ109" s="189" t="s">
        <v>7712</v>
      </c>
      <c r="FA109" s="190">
        <v>44957</v>
      </c>
      <c r="FB109" s="188" t="s">
        <v>684</v>
      </c>
      <c r="FC109" s="182">
        <v>3</v>
      </c>
      <c r="FD109" s="182" t="s">
        <v>610</v>
      </c>
      <c r="FE109" s="182" t="s">
        <v>30</v>
      </c>
      <c r="FF109" s="182">
        <v>2</v>
      </c>
      <c r="FG109" s="182" t="s">
        <v>683</v>
      </c>
      <c r="FH109" s="182" t="s">
        <v>611</v>
      </c>
      <c r="FI109" s="179">
        <v>43580</v>
      </c>
      <c r="FJ109" s="188" t="s">
        <v>690</v>
      </c>
      <c r="FK109" s="189" t="s">
        <v>14</v>
      </c>
      <c r="FL109" s="189" t="s">
        <v>14</v>
      </c>
      <c r="FM109" s="189" t="s">
        <v>14</v>
      </c>
      <c r="FN109" s="189" t="s">
        <v>14</v>
      </c>
      <c r="FO109" s="189" t="s">
        <v>14</v>
      </c>
      <c r="FP109" s="186" t="s">
        <v>14</v>
      </c>
      <c r="FQ109" s="187">
        <v>43580</v>
      </c>
      <c r="FR109" s="188" t="s">
        <v>691</v>
      </c>
      <c r="FS109" s="182" t="s">
        <v>14</v>
      </c>
      <c r="FT109" s="182" t="s">
        <v>14</v>
      </c>
      <c r="FU109" s="182" t="s">
        <v>14</v>
      </c>
      <c r="FV109" s="182" t="s">
        <v>14</v>
      </c>
      <c r="FW109" s="182" t="s">
        <v>14</v>
      </c>
      <c r="FX109" s="182" t="s">
        <v>14</v>
      </c>
      <c r="FY109" s="179">
        <v>43580</v>
      </c>
      <c r="FZ109" s="189" t="s">
        <v>4229</v>
      </c>
      <c r="GA109" s="189">
        <v>2</v>
      </c>
      <c r="GB109" s="189" t="s">
        <v>2962</v>
      </c>
      <c r="GC109" s="189" t="s">
        <v>30</v>
      </c>
      <c r="GD109" s="189">
        <v>2</v>
      </c>
      <c r="GE109" s="189" t="s">
        <v>14</v>
      </c>
      <c r="GF109" s="189" t="s">
        <v>14</v>
      </c>
      <c r="GG109" s="190">
        <v>44865</v>
      </c>
      <c r="GH109" s="188" t="s">
        <v>4235</v>
      </c>
      <c r="GI109" s="182">
        <v>1</v>
      </c>
      <c r="GJ109" s="182" t="s">
        <v>2962</v>
      </c>
      <c r="GK109" s="182" t="s">
        <v>30</v>
      </c>
      <c r="GL109" s="182">
        <v>2</v>
      </c>
      <c r="GM109" s="182" t="s">
        <v>14</v>
      </c>
      <c r="GN109" s="182" t="s">
        <v>14</v>
      </c>
      <c r="GO109" s="179">
        <v>44865</v>
      </c>
      <c r="GP109" s="189" t="s">
        <v>4230</v>
      </c>
      <c r="GQ109" s="189">
        <v>2</v>
      </c>
      <c r="GR109" s="189" t="s">
        <v>2962</v>
      </c>
      <c r="GS109" s="189" t="s">
        <v>30</v>
      </c>
      <c r="GT109" s="189">
        <v>2</v>
      </c>
      <c r="GU109" s="189" t="s">
        <v>14</v>
      </c>
      <c r="GV109" s="189" t="s">
        <v>14</v>
      </c>
      <c r="GW109" s="190">
        <v>44865</v>
      </c>
      <c r="GX109" s="188" t="s">
        <v>4236</v>
      </c>
      <c r="GY109" s="182">
        <v>0</v>
      </c>
      <c r="GZ109" s="182" t="s">
        <v>2962</v>
      </c>
      <c r="HA109" s="182" t="s">
        <v>30</v>
      </c>
      <c r="HB109" s="182">
        <v>2</v>
      </c>
      <c r="HC109" s="182" t="s">
        <v>14</v>
      </c>
      <c r="HD109" s="182" t="s">
        <v>14</v>
      </c>
      <c r="HE109" s="179">
        <v>44865</v>
      </c>
      <c r="HF109" s="189" t="s">
        <v>4228</v>
      </c>
      <c r="HG109" s="189">
        <v>0</v>
      </c>
      <c r="HH109" s="189" t="s">
        <v>2962</v>
      </c>
      <c r="HI109" s="189" t="s">
        <v>30</v>
      </c>
      <c r="HJ109" s="189">
        <v>2</v>
      </c>
      <c r="HK109" s="189" t="s">
        <v>14</v>
      </c>
      <c r="HL109" s="189" t="s">
        <v>14</v>
      </c>
      <c r="HM109" s="190">
        <v>44865</v>
      </c>
      <c r="HN109" s="188" t="s">
        <v>4234</v>
      </c>
      <c r="HO109" s="182">
        <v>2</v>
      </c>
      <c r="HP109" s="182" t="s">
        <v>2962</v>
      </c>
      <c r="HQ109" s="182" t="s">
        <v>30</v>
      </c>
      <c r="HR109" s="182">
        <v>2</v>
      </c>
      <c r="HS109" s="182" t="s">
        <v>14</v>
      </c>
      <c r="HT109" s="182" t="s">
        <v>14</v>
      </c>
      <c r="HU109" s="179">
        <v>44865</v>
      </c>
      <c r="HV109" s="189" t="s">
        <v>4231</v>
      </c>
      <c r="HW109" s="189">
        <v>0</v>
      </c>
      <c r="HX109" s="189" t="s">
        <v>2962</v>
      </c>
      <c r="HY109" s="189" t="s">
        <v>30</v>
      </c>
      <c r="HZ109" s="189">
        <v>2</v>
      </c>
      <c r="IA109" s="189" t="s">
        <v>14</v>
      </c>
      <c r="IB109" s="189" t="s">
        <v>14</v>
      </c>
      <c r="IC109" s="190">
        <v>44865</v>
      </c>
      <c r="ID109" s="188" t="s">
        <v>4233</v>
      </c>
      <c r="IE109" s="182">
        <v>1</v>
      </c>
      <c r="IF109" s="182" t="s">
        <v>2962</v>
      </c>
      <c r="IG109" s="182" t="s">
        <v>30</v>
      </c>
      <c r="IH109" s="182">
        <v>2</v>
      </c>
      <c r="II109" s="182" t="s">
        <v>14</v>
      </c>
      <c r="IJ109" s="182" t="s">
        <v>14</v>
      </c>
      <c r="IK109" s="179">
        <v>44865</v>
      </c>
      <c r="IL109" s="189" t="s">
        <v>4232</v>
      </c>
      <c r="IM109" s="189">
        <v>3</v>
      </c>
      <c r="IN109" s="189" t="s">
        <v>2962</v>
      </c>
      <c r="IO109" s="189" t="s">
        <v>30</v>
      </c>
      <c r="IP109" s="189">
        <v>2</v>
      </c>
      <c r="IQ109" s="189" t="s">
        <v>14</v>
      </c>
      <c r="IR109" s="189" t="s">
        <v>14</v>
      </c>
      <c r="IS109" s="190">
        <v>44865</v>
      </c>
    </row>
    <row r="110" spans="1:253" s="284" customFormat="1" ht="12.95" customHeight="1" x14ac:dyDescent="0.2">
      <c r="A110" s="284" t="s">
        <v>745</v>
      </c>
      <c r="B110" s="284">
        <v>0</v>
      </c>
      <c r="C110" s="284" t="s">
        <v>746</v>
      </c>
      <c r="D110" s="284" t="s">
        <v>747</v>
      </c>
      <c r="E110" s="284" t="s">
        <v>9282</v>
      </c>
      <c r="F110" s="284" t="s">
        <v>6318</v>
      </c>
      <c r="G110" s="177">
        <v>273420000</v>
      </c>
      <c r="H110" s="178" t="s">
        <v>6316</v>
      </c>
      <c r="I110" s="178" t="s">
        <v>2172</v>
      </c>
      <c r="J110" s="178">
        <v>2</v>
      </c>
      <c r="K110" s="178" t="s">
        <v>6317</v>
      </c>
      <c r="L110" s="178" t="s">
        <v>6316</v>
      </c>
      <c r="M110" s="179">
        <v>44946</v>
      </c>
      <c r="N110" s="188" t="s">
        <v>6320</v>
      </c>
      <c r="O110" s="180">
        <v>497843</v>
      </c>
      <c r="P110" s="180" t="s">
        <v>6316</v>
      </c>
      <c r="Q110" s="180" t="s">
        <v>2172</v>
      </c>
      <c r="R110" s="180">
        <v>2</v>
      </c>
      <c r="S110" s="180" t="s">
        <v>6319</v>
      </c>
      <c r="T110" s="180" t="s">
        <v>6316</v>
      </c>
      <c r="U110" s="181">
        <v>44946</v>
      </c>
      <c r="V110" s="188" t="s">
        <v>6322</v>
      </c>
      <c r="W110" s="178">
        <v>89443000</v>
      </c>
      <c r="X110" s="178" t="s">
        <v>6316</v>
      </c>
      <c r="Y110" s="178" t="s">
        <v>2172</v>
      </c>
      <c r="Z110" s="178">
        <v>2</v>
      </c>
      <c r="AA110" s="178" t="s">
        <v>6321</v>
      </c>
      <c r="AB110" s="178" t="s">
        <v>6316</v>
      </c>
      <c r="AC110" s="179">
        <v>44946</v>
      </c>
      <c r="AD110" s="188" t="s">
        <v>6324</v>
      </c>
      <c r="AE110" s="186">
        <v>39310000</v>
      </c>
      <c r="AF110" s="186" t="s">
        <v>6316</v>
      </c>
      <c r="AG110" s="186" t="s">
        <v>2172</v>
      </c>
      <c r="AH110" s="186">
        <v>2</v>
      </c>
      <c r="AI110" s="186" t="s">
        <v>6323</v>
      </c>
      <c r="AJ110" s="186" t="s">
        <v>6316</v>
      </c>
      <c r="AK110" s="187">
        <v>44946</v>
      </c>
      <c r="AL110" s="188" t="s">
        <v>6326</v>
      </c>
      <c r="AM110" s="178">
        <v>23366000</v>
      </c>
      <c r="AN110" s="178" t="s">
        <v>6316</v>
      </c>
      <c r="AO110" s="178" t="s">
        <v>19</v>
      </c>
      <c r="AP110" s="178">
        <v>3</v>
      </c>
      <c r="AQ110" s="178" t="s">
        <v>6325</v>
      </c>
      <c r="AR110" s="178" t="s">
        <v>6316</v>
      </c>
      <c r="AS110" s="179">
        <v>44946</v>
      </c>
      <c r="AT110" s="189" t="s">
        <v>944</v>
      </c>
      <c r="AU110" s="186" t="s">
        <v>14</v>
      </c>
      <c r="AV110" s="186" t="s">
        <v>748</v>
      </c>
      <c r="AW110" s="186" t="s">
        <v>30</v>
      </c>
      <c r="AX110" s="186">
        <v>2</v>
      </c>
      <c r="AY110" s="186" t="s">
        <v>943</v>
      </c>
      <c r="AZ110" s="186" t="s">
        <v>748</v>
      </c>
      <c r="BA110" s="187">
        <v>43815</v>
      </c>
      <c r="BB110" s="188" t="s">
        <v>942</v>
      </c>
      <c r="BC110" s="178" t="s">
        <v>14</v>
      </c>
      <c r="BD110" s="178" t="s">
        <v>748</v>
      </c>
      <c r="BE110" s="178" t="s">
        <v>30</v>
      </c>
      <c r="BF110" s="178">
        <v>2</v>
      </c>
      <c r="BG110" s="178" t="s">
        <v>941</v>
      </c>
      <c r="BH110" s="178" t="s">
        <v>748</v>
      </c>
      <c r="BI110" s="179">
        <v>43815</v>
      </c>
      <c r="BJ110" s="189" t="s">
        <v>6328</v>
      </c>
      <c r="BK110" s="189">
        <v>2598</v>
      </c>
      <c r="BL110" s="189" t="s">
        <v>6316</v>
      </c>
      <c r="BM110" s="189" t="s">
        <v>19</v>
      </c>
      <c r="BN110" s="189">
        <v>3</v>
      </c>
      <c r="BO110" s="189" t="s">
        <v>6327</v>
      </c>
      <c r="BP110" s="186" t="s">
        <v>6316</v>
      </c>
      <c r="BQ110" s="190">
        <v>44946</v>
      </c>
      <c r="BR110" s="188" t="s">
        <v>750</v>
      </c>
      <c r="BS110" s="182" t="s">
        <v>14</v>
      </c>
      <c r="BT110" s="182" t="s">
        <v>748</v>
      </c>
      <c r="BU110" s="182" t="s">
        <v>30</v>
      </c>
      <c r="BV110" s="182">
        <v>2</v>
      </c>
      <c r="BW110" s="182" t="s">
        <v>749</v>
      </c>
      <c r="BX110" s="182" t="s">
        <v>748</v>
      </c>
      <c r="BY110" s="179">
        <v>43606</v>
      </c>
      <c r="BZ110" s="189" t="s">
        <v>751</v>
      </c>
      <c r="CA110" s="189" t="s">
        <v>14</v>
      </c>
      <c r="CB110" s="189" t="s">
        <v>748</v>
      </c>
      <c r="CC110" s="189" t="s">
        <v>30</v>
      </c>
      <c r="CD110" s="189">
        <v>2</v>
      </c>
      <c r="CE110" s="189" t="s">
        <v>749</v>
      </c>
      <c r="CF110" s="189" t="s">
        <v>748</v>
      </c>
      <c r="CG110" s="190">
        <v>43606</v>
      </c>
      <c r="CH110" s="188" t="s">
        <v>9698</v>
      </c>
      <c r="CI110" s="189" t="e">
        <v>#N/A</v>
      </c>
      <c r="CJ110" s="189" t="e">
        <v>#N/A</v>
      </c>
      <c r="CK110" s="189" t="e">
        <v>#N/A</v>
      </c>
      <c r="CL110" s="189" t="e">
        <v>#N/A</v>
      </c>
      <c r="CM110" s="189" t="e">
        <v>#N/A</v>
      </c>
      <c r="CN110" s="189" t="e">
        <v>#N/A</v>
      </c>
      <c r="CO110" s="191" t="e">
        <v>#N/A</v>
      </c>
      <c r="CP110" s="189" t="s">
        <v>754</v>
      </c>
      <c r="CQ110" s="182" t="s">
        <v>14</v>
      </c>
      <c r="CR110" s="182" t="s">
        <v>748</v>
      </c>
      <c r="CS110" s="182" t="s">
        <v>30</v>
      </c>
      <c r="CT110" s="182">
        <v>2</v>
      </c>
      <c r="CU110" s="182" t="s">
        <v>749</v>
      </c>
      <c r="CV110" s="182" t="s">
        <v>748</v>
      </c>
      <c r="CW110" s="179">
        <v>43606</v>
      </c>
      <c r="CX110" s="189" t="s">
        <v>6331</v>
      </c>
      <c r="CY110" s="186">
        <v>19484000</v>
      </c>
      <c r="CZ110" s="186" t="s">
        <v>6316</v>
      </c>
      <c r="DA110" s="186" t="s">
        <v>2172</v>
      </c>
      <c r="DB110" s="186">
        <v>2</v>
      </c>
      <c r="DC110" s="186" t="s">
        <v>6332</v>
      </c>
      <c r="DD110" s="186" t="s">
        <v>6316</v>
      </c>
      <c r="DE110" s="192">
        <v>44946</v>
      </c>
      <c r="DF110" s="188" t="s">
        <v>6333</v>
      </c>
      <c r="DG110" s="178">
        <v>50132000</v>
      </c>
      <c r="DH110" s="182" t="s">
        <v>6316</v>
      </c>
      <c r="DI110" s="182" t="s">
        <v>2172</v>
      </c>
      <c r="DJ110" s="182">
        <v>2</v>
      </c>
      <c r="DK110" s="182" t="s">
        <v>6332</v>
      </c>
      <c r="DL110" s="182" t="s">
        <v>6316</v>
      </c>
      <c r="DM110" s="179">
        <v>44946</v>
      </c>
      <c r="DN110" s="189" t="s">
        <v>6334</v>
      </c>
      <c r="DO110" s="186">
        <v>19827000</v>
      </c>
      <c r="DP110" s="189" t="s">
        <v>6316</v>
      </c>
      <c r="DQ110" s="189" t="s">
        <v>2172</v>
      </c>
      <c r="DR110" s="189">
        <v>2</v>
      </c>
      <c r="DS110" s="189" t="s">
        <v>6332</v>
      </c>
      <c r="DT110" s="189" t="s">
        <v>6316</v>
      </c>
      <c r="DU110" s="190">
        <v>44946</v>
      </c>
      <c r="DV110" s="188" t="s">
        <v>6335</v>
      </c>
      <c r="DW110" s="178">
        <v>13053000</v>
      </c>
      <c r="DX110" s="182" t="s">
        <v>6316</v>
      </c>
      <c r="DY110" s="182" t="s">
        <v>2172</v>
      </c>
      <c r="DZ110" s="182">
        <v>2</v>
      </c>
      <c r="EA110" s="182" t="s">
        <v>6332</v>
      </c>
      <c r="EB110" s="182" t="s">
        <v>6316</v>
      </c>
      <c r="EC110" s="179">
        <v>44946</v>
      </c>
      <c r="ED110" s="189" t="s">
        <v>6336</v>
      </c>
      <c r="EE110" s="186">
        <v>6304000</v>
      </c>
      <c r="EF110" s="189" t="s">
        <v>6316</v>
      </c>
      <c r="EG110" s="189" t="s">
        <v>2172</v>
      </c>
      <c r="EH110" s="189">
        <v>2</v>
      </c>
      <c r="EI110" s="189" t="s">
        <v>6332</v>
      </c>
      <c r="EJ110" s="189" t="s">
        <v>6316</v>
      </c>
      <c r="EK110" s="190">
        <v>44946</v>
      </c>
      <c r="EL110" s="188" t="s">
        <v>6337</v>
      </c>
      <c r="EM110" s="178">
        <v>127000</v>
      </c>
      <c r="EN110" s="182" t="s">
        <v>6316</v>
      </c>
      <c r="EO110" s="182" t="s">
        <v>2172</v>
      </c>
      <c r="EP110" s="182">
        <v>2</v>
      </c>
      <c r="EQ110" s="182" t="s">
        <v>6332</v>
      </c>
      <c r="ER110" s="182" t="s">
        <v>6316</v>
      </c>
      <c r="ES110" s="179">
        <v>44946</v>
      </c>
      <c r="ET110" s="189" t="s">
        <v>6330</v>
      </c>
      <c r="EU110" s="189">
        <v>5215</v>
      </c>
      <c r="EV110" s="189" t="s">
        <v>6316</v>
      </c>
      <c r="EW110" s="189" t="s">
        <v>19</v>
      </c>
      <c r="EX110" s="189">
        <v>3</v>
      </c>
      <c r="EY110" s="189" t="s">
        <v>6329</v>
      </c>
      <c r="EZ110" s="189" t="s">
        <v>6316</v>
      </c>
      <c r="FA110" s="190">
        <v>44946</v>
      </c>
      <c r="FB110" s="188" t="s">
        <v>753</v>
      </c>
      <c r="FC110" s="182">
        <v>5</v>
      </c>
      <c r="FD110" s="182" t="s">
        <v>748</v>
      </c>
      <c r="FE110" s="182" t="s">
        <v>30</v>
      </c>
      <c r="FF110" s="182">
        <v>2</v>
      </c>
      <c r="FG110" s="182" t="s">
        <v>752</v>
      </c>
      <c r="FH110" s="182" t="s">
        <v>748</v>
      </c>
      <c r="FI110" s="179">
        <v>43606</v>
      </c>
      <c r="FJ110" s="188" t="s">
        <v>9699</v>
      </c>
      <c r="FK110" s="189" t="e">
        <v>#N/A</v>
      </c>
      <c r="FL110" s="189" t="e">
        <v>#N/A</v>
      </c>
      <c r="FM110" s="189" t="e">
        <v>#N/A</v>
      </c>
      <c r="FN110" s="189" t="e">
        <v>#N/A</v>
      </c>
      <c r="FO110" s="189" t="e">
        <v>#N/A</v>
      </c>
      <c r="FP110" s="186" t="e">
        <v>#N/A</v>
      </c>
      <c r="FQ110" s="187" t="e">
        <v>#N/A</v>
      </c>
      <c r="FR110" s="188" t="s">
        <v>1172</v>
      </c>
      <c r="FS110" s="182" t="s">
        <v>14</v>
      </c>
      <c r="FT110" s="182" t="s">
        <v>14</v>
      </c>
      <c r="FU110" s="182" t="s">
        <v>14</v>
      </c>
      <c r="FV110" s="182" t="s">
        <v>14</v>
      </c>
      <c r="FW110" s="182" t="s">
        <v>14</v>
      </c>
      <c r="FX110" s="182" t="s">
        <v>14</v>
      </c>
      <c r="FY110" s="179">
        <v>44015</v>
      </c>
      <c r="FZ110" s="189" t="s">
        <v>4238</v>
      </c>
      <c r="GA110" s="189">
        <v>1</v>
      </c>
      <c r="GB110" s="189" t="s">
        <v>2962</v>
      </c>
      <c r="GC110" s="189" t="s">
        <v>30</v>
      </c>
      <c r="GD110" s="189">
        <v>2</v>
      </c>
      <c r="GE110" s="189" t="s">
        <v>14</v>
      </c>
      <c r="GF110" s="189" t="s">
        <v>14</v>
      </c>
      <c r="GG110" s="190">
        <v>44865</v>
      </c>
      <c r="GH110" s="188" t="s">
        <v>4244</v>
      </c>
      <c r="GI110" s="182">
        <v>3</v>
      </c>
      <c r="GJ110" s="182" t="s">
        <v>2962</v>
      </c>
      <c r="GK110" s="182" t="s">
        <v>30</v>
      </c>
      <c r="GL110" s="182">
        <v>2</v>
      </c>
      <c r="GM110" s="182" t="s">
        <v>14</v>
      </c>
      <c r="GN110" s="182" t="s">
        <v>14</v>
      </c>
      <c r="GO110" s="179">
        <v>44865</v>
      </c>
      <c r="GP110" s="189" t="s">
        <v>4239</v>
      </c>
      <c r="GQ110" s="189">
        <v>2</v>
      </c>
      <c r="GR110" s="189" t="s">
        <v>2962</v>
      </c>
      <c r="GS110" s="189" t="s">
        <v>30</v>
      </c>
      <c r="GT110" s="189">
        <v>2</v>
      </c>
      <c r="GU110" s="189" t="s">
        <v>14</v>
      </c>
      <c r="GV110" s="189" t="s">
        <v>14</v>
      </c>
      <c r="GW110" s="190">
        <v>44865</v>
      </c>
      <c r="GX110" s="188" t="s">
        <v>4245</v>
      </c>
      <c r="GY110" s="182">
        <v>0</v>
      </c>
      <c r="GZ110" s="182" t="s">
        <v>2962</v>
      </c>
      <c r="HA110" s="182" t="s">
        <v>30</v>
      </c>
      <c r="HB110" s="182">
        <v>2</v>
      </c>
      <c r="HC110" s="182" t="s">
        <v>14</v>
      </c>
      <c r="HD110" s="182" t="s">
        <v>14</v>
      </c>
      <c r="HE110" s="179">
        <v>44865</v>
      </c>
      <c r="HF110" s="189" t="s">
        <v>4237</v>
      </c>
      <c r="HG110" s="189">
        <v>3</v>
      </c>
      <c r="HH110" s="189" t="s">
        <v>2962</v>
      </c>
      <c r="HI110" s="189" t="s">
        <v>30</v>
      </c>
      <c r="HJ110" s="189">
        <v>2</v>
      </c>
      <c r="HK110" s="189" t="s">
        <v>14</v>
      </c>
      <c r="HL110" s="189" t="s">
        <v>14</v>
      </c>
      <c r="HM110" s="190">
        <v>44865</v>
      </c>
      <c r="HN110" s="188" t="s">
        <v>4243</v>
      </c>
      <c r="HO110" s="182">
        <v>3</v>
      </c>
      <c r="HP110" s="182" t="s">
        <v>2962</v>
      </c>
      <c r="HQ110" s="182" t="s">
        <v>30</v>
      </c>
      <c r="HR110" s="182">
        <v>2</v>
      </c>
      <c r="HS110" s="182" t="s">
        <v>14</v>
      </c>
      <c r="HT110" s="182" t="s">
        <v>14</v>
      </c>
      <c r="HU110" s="179">
        <v>44865</v>
      </c>
      <c r="HV110" s="189" t="s">
        <v>4240</v>
      </c>
      <c r="HW110" s="189">
        <v>3</v>
      </c>
      <c r="HX110" s="189" t="s">
        <v>2962</v>
      </c>
      <c r="HY110" s="189" t="s">
        <v>30</v>
      </c>
      <c r="HZ110" s="189">
        <v>2</v>
      </c>
      <c r="IA110" s="189" t="s">
        <v>14</v>
      </c>
      <c r="IB110" s="189" t="s">
        <v>14</v>
      </c>
      <c r="IC110" s="190">
        <v>44865</v>
      </c>
      <c r="ID110" s="188" t="s">
        <v>4242</v>
      </c>
      <c r="IE110" s="182">
        <v>3</v>
      </c>
      <c r="IF110" s="182" t="s">
        <v>2962</v>
      </c>
      <c r="IG110" s="182" t="s">
        <v>30</v>
      </c>
      <c r="IH110" s="182">
        <v>2</v>
      </c>
      <c r="II110" s="182" t="s">
        <v>14</v>
      </c>
      <c r="IJ110" s="182" t="s">
        <v>14</v>
      </c>
      <c r="IK110" s="179">
        <v>44865</v>
      </c>
      <c r="IL110" s="189" t="s">
        <v>4241</v>
      </c>
      <c r="IM110" s="189">
        <v>0</v>
      </c>
      <c r="IN110" s="189" t="s">
        <v>2962</v>
      </c>
      <c r="IO110" s="189" t="s">
        <v>30</v>
      </c>
      <c r="IP110" s="189">
        <v>2</v>
      </c>
      <c r="IQ110" s="189" t="s">
        <v>14</v>
      </c>
      <c r="IR110" s="189" t="s">
        <v>14</v>
      </c>
      <c r="IS110" s="190">
        <v>44865</v>
      </c>
    </row>
    <row r="111" spans="1:253" s="284" customFormat="1" ht="12.95" customHeight="1" x14ac:dyDescent="0.2">
      <c r="A111" s="284" t="s">
        <v>733</v>
      </c>
      <c r="B111" s="284">
        <v>0</v>
      </c>
      <c r="C111" s="284" t="s">
        <v>734</v>
      </c>
      <c r="D111" s="284" t="s">
        <v>735</v>
      </c>
      <c r="E111" s="284" t="s">
        <v>9288</v>
      </c>
      <c r="F111" s="284" t="s">
        <v>6395</v>
      </c>
      <c r="G111" s="177">
        <v>95475000</v>
      </c>
      <c r="H111" s="178" t="s">
        <v>6393</v>
      </c>
      <c r="I111" s="178" t="s">
        <v>74</v>
      </c>
      <c r="J111" s="178">
        <v>1</v>
      </c>
      <c r="K111" s="178" t="s">
        <v>6394</v>
      </c>
      <c r="L111" s="178" t="s">
        <v>6393</v>
      </c>
      <c r="M111" s="179">
        <v>44946</v>
      </c>
      <c r="N111" s="188" t="s">
        <v>6397</v>
      </c>
      <c r="O111" s="180">
        <v>180868</v>
      </c>
      <c r="P111" s="180" t="s">
        <v>6393</v>
      </c>
      <c r="Q111" s="180" t="s">
        <v>2172</v>
      </c>
      <c r="R111" s="180">
        <v>2</v>
      </c>
      <c r="S111" s="180" t="s">
        <v>6396</v>
      </c>
      <c r="T111" s="180" t="s">
        <v>6393</v>
      </c>
      <c r="U111" s="181">
        <v>44946</v>
      </c>
      <c r="V111" s="188" t="s">
        <v>6399</v>
      </c>
      <c r="W111" s="178">
        <v>38031000</v>
      </c>
      <c r="X111" s="178" t="s">
        <v>6393</v>
      </c>
      <c r="Y111" s="178" t="s">
        <v>2172</v>
      </c>
      <c r="Z111" s="178">
        <v>2</v>
      </c>
      <c r="AA111" s="178" t="s">
        <v>6398</v>
      </c>
      <c r="AB111" s="178" t="s">
        <v>6393</v>
      </c>
      <c r="AC111" s="179">
        <v>44946</v>
      </c>
      <c r="AD111" s="188" t="s">
        <v>6401</v>
      </c>
      <c r="AE111" s="186">
        <v>8990000</v>
      </c>
      <c r="AF111" s="186" t="s">
        <v>6393</v>
      </c>
      <c r="AG111" s="186" t="s">
        <v>2172</v>
      </c>
      <c r="AH111" s="186">
        <v>2</v>
      </c>
      <c r="AI111" s="186" t="s">
        <v>6400</v>
      </c>
      <c r="AJ111" s="186" t="s">
        <v>6400</v>
      </c>
      <c r="AK111" s="187">
        <v>44946</v>
      </c>
      <c r="AL111" s="188" t="s">
        <v>6403</v>
      </c>
      <c r="AM111" s="178">
        <v>490000</v>
      </c>
      <c r="AN111" s="178" t="s">
        <v>6393</v>
      </c>
      <c r="AO111" s="178" t="s">
        <v>2172</v>
      </c>
      <c r="AP111" s="178">
        <v>2</v>
      </c>
      <c r="AQ111" s="178" t="s">
        <v>6402</v>
      </c>
      <c r="AR111" s="178" t="s">
        <v>6402</v>
      </c>
      <c r="AS111" s="179">
        <v>44946</v>
      </c>
      <c r="AT111" s="189" t="s">
        <v>742</v>
      </c>
      <c r="AU111" s="186" t="s">
        <v>14</v>
      </c>
      <c r="AV111" s="186" t="s">
        <v>14</v>
      </c>
      <c r="AW111" s="186" t="s">
        <v>14</v>
      </c>
      <c r="AX111" s="186" t="s">
        <v>14</v>
      </c>
      <c r="AY111" s="186" t="s">
        <v>14</v>
      </c>
      <c r="AZ111" s="186" t="s">
        <v>14</v>
      </c>
      <c r="BA111" s="187">
        <v>43603</v>
      </c>
      <c r="BB111" s="188" t="s">
        <v>741</v>
      </c>
      <c r="BC111" s="178" t="s">
        <v>14</v>
      </c>
      <c r="BD111" s="178" t="s">
        <v>14</v>
      </c>
      <c r="BE111" s="178" t="s">
        <v>14</v>
      </c>
      <c r="BF111" s="178" t="s">
        <v>14</v>
      </c>
      <c r="BG111" s="178" t="s">
        <v>14</v>
      </c>
      <c r="BH111" s="178" t="s">
        <v>14</v>
      </c>
      <c r="BI111" s="179">
        <v>43603</v>
      </c>
      <c r="BJ111" s="189" t="s">
        <v>6405</v>
      </c>
      <c r="BK111" s="189">
        <v>188</v>
      </c>
      <c r="BL111" s="189" t="s">
        <v>6393</v>
      </c>
      <c r="BM111" s="189" t="s">
        <v>19</v>
      </c>
      <c r="BN111" s="189">
        <v>3</v>
      </c>
      <c r="BO111" s="189" t="s">
        <v>6404</v>
      </c>
      <c r="BP111" s="186" t="s">
        <v>6393</v>
      </c>
      <c r="BQ111" s="190">
        <v>44946</v>
      </c>
      <c r="BR111" s="188" t="s">
        <v>736</v>
      </c>
      <c r="BS111" s="182" t="s">
        <v>14</v>
      </c>
      <c r="BT111" s="182" t="s">
        <v>14</v>
      </c>
      <c r="BU111" s="182" t="s">
        <v>14</v>
      </c>
      <c r="BV111" s="182" t="s">
        <v>14</v>
      </c>
      <c r="BW111" s="182" t="s">
        <v>14</v>
      </c>
      <c r="BX111" s="182" t="s">
        <v>14</v>
      </c>
      <c r="BY111" s="179">
        <v>43603</v>
      </c>
      <c r="BZ111" s="189" t="s">
        <v>737</v>
      </c>
      <c r="CA111" s="189" t="s">
        <v>14</v>
      </c>
      <c r="CB111" s="189" t="s">
        <v>14</v>
      </c>
      <c r="CC111" s="189" t="s">
        <v>14</v>
      </c>
      <c r="CD111" s="189" t="s">
        <v>14</v>
      </c>
      <c r="CE111" s="189" t="s">
        <v>14</v>
      </c>
      <c r="CF111" s="189" t="s">
        <v>14</v>
      </c>
      <c r="CG111" s="190">
        <v>43603</v>
      </c>
      <c r="CH111" s="188" t="s">
        <v>9700</v>
      </c>
      <c r="CI111" s="189" t="e">
        <v>#N/A</v>
      </c>
      <c r="CJ111" s="189" t="e">
        <v>#N/A</v>
      </c>
      <c r="CK111" s="189" t="e">
        <v>#N/A</v>
      </c>
      <c r="CL111" s="189" t="e">
        <v>#N/A</v>
      </c>
      <c r="CM111" s="189" t="e">
        <v>#N/A</v>
      </c>
      <c r="CN111" s="189" t="e">
        <v>#N/A</v>
      </c>
      <c r="CO111" s="191" t="e">
        <v>#N/A</v>
      </c>
      <c r="CP111" s="189" t="s">
        <v>740</v>
      </c>
      <c r="CQ111" s="182" t="s">
        <v>14</v>
      </c>
      <c r="CR111" s="182" t="s">
        <v>14</v>
      </c>
      <c r="CS111" s="182" t="s">
        <v>14</v>
      </c>
      <c r="CT111" s="182" t="s">
        <v>14</v>
      </c>
      <c r="CU111" s="182" t="s">
        <v>14</v>
      </c>
      <c r="CV111" s="182" t="s">
        <v>14</v>
      </c>
      <c r="CW111" s="179">
        <v>43603</v>
      </c>
      <c r="CX111" s="189" t="s">
        <v>6407</v>
      </c>
      <c r="CY111" s="186">
        <v>203000</v>
      </c>
      <c r="CZ111" s="186" t="s">
        <v>6393</v>
      </c>
      <c r="DA111" s="186" t="s">
        <v>19</v>
      </c>
      <c r="DB111" s="186">
        <v>3</v>
      </c>
      <c r="DC111" s="186" t="s">
        <v>6408</v>
      </c>
      <c r="DD111" s="186" t="s">
        <v>6393</v>
      </c>
      <c r="DE111" s="192">
        <v>44946</v>
      </c>
      <c r="DF111" s="188" t="s">
        <v>6409</v>
      </c>
      <c r="DG111" s="178">
        <v>29041000</v>
      </c>
      <c r="DH111" s="182" t="s">
        <v>6393</v>
      </c>
      <c r="DI111" s="182" t="s">
        <v>19</v>
      </c>
      <c r="DJ111" s="182">
        <v>3</v>
      </c>
      <c r="DK111" s="182" t="s">
        <v>6408</v>
      </c>
      <c r="DL111" s="182" t="s">
        <v>6393</v>
      </c>
      <c r="DM111" s="179">
        <v>44946</v>
      </c>
      <c r="DN111" s="189" t="s">
        <v>6410</v>
      </c>
      <c r="DO111" s="186">
        <v>8787000</v>
      </c>
      <c r="DP111" s="189" t="s">
        <v>6393</v>
      </c>
      <c r="DQ111" s="189" t="s">
        <v>19</v>
      </c>
      <c r="DR111" s="189">
        <v>3</v>
      </c>
      <c r="DS111" s="189" t="s">
        <v>6393</v>
      </c>
      <c r="DT111" s="189" t="s">
        <v>6393</v>
      </c>
      <c r="DU111" s="190">
        <v>44946</v>
      </c>
      <c r="DV111" s="188" t="s">
        <v>6411</v>
      </c>
      <c r="DW111" s="178">
        <v>167000</v>
      </c>
      <c r="DX111" s="182" t="s">
        <v>6393</v>
      </c>
      <c r="DY111" s="182" t="s">
        <v>19</v>
      </c>
      <c r="DZ111" s="182">
        <v>3</v>
      </c>
      <c r="EA111" s="182" t="s">
        <v>6408</v>
      </c>
      <c r="EB111" s="182" t="s">
        <v>6393</v>
      </c>
      <c r="EC111" s="179">
        <v>44946</v>
      </c>
      <c r="ED111" s="189" t="s">
        <v>6412</v>
      </c>
      <c r="EE111" s="186">
        <v>36000</v>
      </c>
      <c r="EF111" s="189" t="s">
        <v>6393</v>
      </c>
      <c r="EG111" s="189" t="s">
        <v>19</v>
      </c>
      <c r="EH111" s="189">
        <v>3</v>
      </c>
      <c r="EI111" s="189" t="s">
        <v>6408</v>
      </c>
      <c r="EJ111" s="189" t="s">
        <v>6393</v>
      </c>
      <c r="EK111" s="190">
        <v>44946</v>
      </c>
      <c r="EL111" s="188" t="s">
        <v>6413</v>
      </c>
      <c r="EM111" s="178">
        <v>0</v>
      </c>
      <c r="EN111" s="182" t="s">
        <v>6393</v>
      </c>
      <c r="EO111" s="182" t="s">
        <v>19</v>
      </c>
      <c r="EP111" s="182">
        <v>3</v>
      </c>
      <c r="EQ111" s="182" t="s">
        <v>6408</v>
      </c>
      <c r="ER111" s="182" t="s">
        <v>6393</v>
      </c>
      <c r="ES111" s="179">
        <v>44946</v>
      </c>
      <c r="ET111" s="189" t="s">
        <v>6406</v>
      </c>
      <c r="EU111" s="189">
        <v>127</v>
      </c>
      <c r="EV111" s="189" t="s">
        <v>6393</v>
      </c>
      <c r="EW111" s="189" t="s">
        <v>19</v>
      </c>
      <c r="EX111" s="189">
        <v>3</v>
      </c>
      <c r="EY111" s="189" t="s">
        <v>6404</v>
      </c>
      <c r="EZ111" s="189" t="s">
        <v>6393</v>
      </c>
      <c r="FA111" s="190">
        <v>44946</v>
      </c>
      <c r="FB111" s="188" t="s">
        <v>739</v>
      </c>
      <c r="FC111" s="182">
        <v>2</v>
      </c>
      <c r="FD111" s="182" t="s">
        <v>14</v>
      </c>
      <c r="FE111" s="182" t="s">
        <v>14</v>
      </c>
      <c r="FF111" s="182" t="s">
        <v>14</v>
      </c>
      <c r="FG111" s="182" t="s">
        <v>738</v>
      </c>
      <c r="FH111" s="182" t="s">
        <v>14</v>
      </c>
      <c r="FI111" s="179">
        <v>43603</v>
      </c>
      <c r="FJ111" s="188" t="s">
        <v>743</v>
      </c>
      <c r="FK111" s="189" t="s">
        <v>14</v>
      </c>
      <c r="FL111" s="189" t="s">
        <v>14</v>
      </c>
      <c r="FM111" s="189" t="s">
        <v>14</v>
      </c>
      <c r="FN111" s="189" t="s">
        <v>14</v>
      </c>
      <c r="FO111" s="189" t="s">
        <v>14</v>
      </c>
      <c r="FP111" s="186" t="s">
        <v>14</v>
      </c>
      <c r="FQ111" s="187">
        <v>43603</v>
      </c>
      <c r="FR111" s="188" t="s">
        <v>744</v>
      </c>
      <c r="FS111" s="182" t="s">
        <v>14</v>
      </c>
      <c r="FT111" s="182" t="s">
        <v>14</v>
      </c>
      <c r="FU111" s="182" t="s">
        <v>14</v>
      </c>
      <c r="FV111" s="182" t="s">
        <v>14</v>
      </c>
      <c r="FW111" s="182" t="s">
        <v>14</v>
      </c>
      <c r="FX111" s="182" t="s">
        <v>14</v>
      </c>
      <c r="FY111" s="179">
        <v>43603</v>
      </c>
      <c r="FZ111" s="189" t="s">
        <v>4247</v>
      </c>
      <c r="GA111" s="189">
        <v>1</v>
      </c>
      <c r="GB111" s="189" t="s">
        <v>2962</v>
      </c>
      <c r="GC111" s="189" t="s">
        <v>30</v>
      </c>
      <c r="GD111" s="189">
        <v>2</v>
      </c>
      <c r="GE111" s="189" t="s">
        <v>14</v>
      </c>
      <c r="GF111" s="189" t="s">
        <v>14</v>
      </c>
      <c r="GG111" s="190">
        <v>44865</v>
      </c>
      <c r="GH111" s="188" t="s">
        <v>4253</v>
      </c>
      <c r="GI111" s="182">
        <v>0</v>
      </c>
      <c r="GJ111" s="182" t="s">
        <v>2962</v>
      </c>
      <c r="GK111" s="182" t="s">
        <v>30</v>
      </c>
      <c r="GL111" s="182">
        <v>2</v>
      </c>
      <c r="GM111" s="182" t="s">
        <v>14</v>
      </c>
      <c r="GN111" s="182" t="s">
        <v>14</v>
      </c>
      <c r="GO111" s="179">
        <v>44865</v>
      </c>
      <c r="GP111" s="189" t="s">
        <v>4248</v>
      </c>
      <c r="GQ111" s="189">
        <v>0</v>
      </c>
      <c r="GR111" s="189" t="s">
        <v>2962</v>
      </c>
      <c r="GS111" s="189" t="s">
        <v>30</v>
      </c>
      <c r="GT111" s="189">
        <v>2</v>
      </c>
      <c r="GU111" s="189" t="s">
        <v>14</v>
      </c>
      <c r="GV111" s="189" t="s">
        <v>14</v>
      </c>
      <c r="GW111" s="190">
        <v>44865</v>
      </c>
      <c r="GX111" s="188" t="s">
        <v>4254</v>
      </c>
      <c r="GY111" s="182">
        <v>0</v>
      </c>
      <c r="GZ111" s="182" t="s">
        <v>2962</v>
      </c>
      <c r="HA111" s="182" t="s">
        <v>30</v>
      </c>
      <c r="HB111" s="182">
        <v>2</v>
      </c>
      <c r="HC111" s="182" t="s">
        <v>14</v>
      </c>
      <c r="HD111" s="182" t="s">
        <v>14</v>
      </c>
      <c r="HE111" s="179">
        <v>44865</v>
      </c>
      <c r="HF111" s="189" t="s">
        <v>4246</v>
      </c>
      <c r="HG111" s="189">
        <v>0</v>
      </c>
      <c r="HH111" s="189" t="s">
        <v>2962</v>
      </c>
      <c r="HI111" s="189" t="s">
        <v>30</v>
      </c>
      <c r="HJ111" s="189">
        <v>2</v>
      </c>
      <c r="HK111" s="189" t="s">
        <v>14</v>
      </c>
      <c r="HL111" s="189" t="s">
        <v>14</v>
      </c>
      <c r="HM111" s="190">
        <v>44865</v>
      </c>
      <c r="HN111" s="188" t="s">
        <v>4252</v>
      </c>
      <c r="HO111" s="182">
        <v>1</v>
      </c>
      <c r="HP111" s="182" t="s">
        <v>2962</v>
      </c>
      <c r="HQ111" s="182" t="s">
        <v>30</v>
      </c>
      <c r="HR111" s="182">
        <v>2</v>
      </c>
      <c r="HS111" s="182" t="s">
        <v>14</v>
      </c>
      <c r="HT111" s="182" t="s">
        <v>14</v>
      </c>
      <c r="HU111" s="179">
        <v>44865</v>
      </c>
      <c r="HV111" s="189" t="s">
        <v>4249</v>
      </c>
      <c r="HW111" s="189">
        <v>0</v>
      </c>
      <c r="HX111" s="189" t="s">
        <v>2962</v>
      </c>
      <c r="HY111" s="189" t="s">
        <v>30</v>
      </c>
      <c r="HZ111" s="189">
        <v>2</v>
      </c>
      <c r="IA111" s="189" t="s">
        <v>14</v>
      </c>
      <c r="IB111" s="189" t="s">
        <v>14</v>
      </c>
      <c r="IC111" s="190">
        <v>44865</v>
      </c>
      <c r="ID111" s="188" t="s">
        <v>4251</v>
      </c>
      <c r="IE111" s="182">
        <v>3</v>
      </c>
      <c r="IF111" s="182" t="s">
        <v>2962</v>
      </c>
      <c r="IG111" s="182" t="s">
        <v>30</v>
      </c>
      <c r="IH111" s="182">
        <v>2</v>
      </c>
      <c r="II111" s="182" t="s">
        <v>14</v>
      </c>
      <c r="IJ111" s="182" t="s">
        <v>14</v>
      </c>
      <c r="IK111" s="179">
        <v>44865</v>
      </c>
      <c r="IL111" s="189" t="s">
        <v>4250</v>
      </c>
      <c r="IM111" s="189">
        <v>0</v>
      </c>
      <c r="IN111" s="189" t="s">
        <v>2962</v>
      </c>
      <c r="IO111" s="189" t="s">
        <v>30</v>
      </c>
      <c r="IP111" s="189">
        <v>2</v>
      </c>
      <c r="IQ111" s="189" t="s">
        <v>14</v>
      </c>
      <c r="IR111" s="189" t="s">
        <v>14</v>
      </c>
      <c r="IS111" s="190">
        <v>44865</v>
      </c>
    </row>
    <row r="112" spans="1:253" s="284" customFormat="1" ht="12.95" customHeight="1" x14ac:dyDescent="0.2">
      <c r="A112" s="284" t="s">
        <v>2439</v>
      </c>
      <c r="B112" s="284">
        <v>0</v>
      </c>
      <c r="C112" s="284" t="s">
        <v>2440</v>
      </c>
      <c r="D112" s="284" t="s">
        <v>2441</v>
      </c>
      <c r="E112" s="284" t="s">
        <v>9293</v>
      </c>
      <c r="F112" s="284" t="s">
        <v>7554</v>
      </c>
      <c r="G112" s="177">
        <v>124781000</v>
      </c>
      <c r="H112" s="178" t="s">
        <v>7551</v>
      </c>
      <c r="I112" s="178" t="s">
        <v>2172</v>
      </c>
      <c r="J112" s="178">
        <v>2</v>
      </c>
      <c r="K112" s="178" t="s">
        <v>7553</v>
      </c>
      <c r="L112" s="178" t="s">
        <v>7552</v>
      </c>
      <c r="M112" s="179">
        <v>44956</v>
      </c>
      <c r="N112" s="188" t="s">
        <v>7558</v>
      </c>
      <c r="O112" s="180">
        <v>4345946</v>
      </c>
      <c r="P112" s="180" t="s">
        <v>7555</v>
      </c>
      <c r="Q112" s="180" t="s">
        <v>2172</v>
      </c>
      <c r="R112" s="180">
        <v>2</v>
      </c>
      <c r="S112" s="180" t="s">
        <v>7557</v>
      </c>
      <c r="T112" s="180" t="s">
        <v>7556</v>
      </c>
      <c r="U112" s="181">
        <v>44956</v>
      </c>
      <c r="V112" s="188" t="s">
        <v>7561</v>
      </c>
      <c r="W112" s="178">
        <v>71194000</v>
      </c>
      <c r="X112" s="178" t="s">
        <v>7559</v>
      </c>
      <c r="Y112" s="178" t="s">
        <v>2172</v>
      </c>
      <c r="Z112" s="178">
        <v>2</v>
      </c>
      <c r="AA112" s="178" t="s">
        <v>1529</v>
      </c>
      <c r="AB112" s="178" t="s">
        <v>7560</v>
      </c>
      <c r="AC112" s="179">
        <v>44956</v>
      </c>
      <c r="AD112" s="188" t="s">
        <v>7564</v>
      </c>
      <c r="AE112" s="186">
        <v>1247000</v>
      </c>
      <c r="AF112" s="186" t="s">
        <v>7562</v>
      </c>
      <c r="AG112" s="186" t="s">
        <v>2172</v>
      </c>
      <c r="AH112" s="186">
        <v>2</v>
      </c>
      <c r="AI112" s="186" t="s">
        <v>1531</v>
      </c>
      <c r="AJ112" s="186" t="s">
        <v>7563</v>
      </c>
      <c r="AK112" s="187">
        <v>44956</v>
      </c>
      <c r="AL112" s="188" t="s">
        <v>7566</v>
      </c>
      <c r="AM112" s="178">
        <v>1247000</v>
      </c>
      <c r="AN112" s="178" t="s">
        <v>7562</v>
      </c>
      <c r="AO112" s="178" t="s">
        <v>2172</v>
      </c>
      <c r="AP112" s="178">
        <v>2</v>
      </c>
      <c r="AQ112" s="178" t="s">
        <v>7565</v>
      </c>
      <c r="AR112" s="178" t="s">
        <v>7563</v>
      </c>
      <c r="AS112" s="179">
        <v>44956</v>
      </c>
      <c r="AT112" s="189" t="s">
        <v>2444</v>
      </c>
      <c r="AU112" s="186" t="s">
        <v>14</v>
      </c>
      <c r="AV112" s="186" t="s">
        <v>2442</v>
      </c>
      <c r="AW112" s="186" t="s">
        <v>14</v>
      </c>
      <c r="AX112" s="186" t="s">
        <v>14</v>
      </c>
      <c r="AY112" s="186" t="s">
        <v>14</v>
      </c>
      <c r="AZ112" s="186" t="s">
        <v>14</v>
      </c>
      <c r="BA112" s="187">
        <v>44801</v>
      </c>
      <c r="BB112" s="188" t="s">
        <v>2443</v>
      </c>
      <c r="BC112" s="178" t="s">
        <v>14</v>
      </c>
      <c r="BD112" s="178" t="s">
        <v>2442</v>
      </c>
      <c r="BE112" s="178" t="s">
        <v>14</v>
      </c>
      <c r="BF112" s="178" t="s">
        <v>14</v>
      </c>
      <c r="BG112" s="178" t="s">
        <v>14</v>
      </c>
      <c r="BH112" s="178" t="s">
        <v>14</v>
      </c>
      <c r="BI112" s="179">
        <v>44801</v>
      </c>
      <c r="BJ112" s="189" t="s">
        <v>7570</v>
      </c>
      <c r="BK112" s="189">
        <v>594</v>
      </c>
      <c r="BL112" s="189" t="s">
        <v>7567</v>
      </c>
      <c r="BM112" s="189" t="s">
        <v>19</v>
      </c>
      <c r="BN112" s="189">
        <v>3</v>
      </c>
      <c r="BO112" s="189" t="s">
        <v>7569</v>
      </c>
      <c r="BP112" s="186" t="s">
        <v>7568</v>
      </c>
      <c r="BQ112" s="190">
        <v>44956</v>
      </c>
      <c r="BR112" s="188" t="s">
        <v>2445</v>
      </c>
      <c r="BS112" s="182" t="s">
        <v>14</v>
      </c>
      <c r="BT112" s="182" t="s">
        <v>14</v>
      </c>
      <c r="BU112" s="182" t="s">
        <v>14</v>
      </c>
      <c r="BV112" s="182" t="s">
        <v>14</v>
      </c>
      <c r="BW112" s="182" t="s">
        <v>14</v>
      </c>
      <c r="BX112" s="182" t="s">
        <v>14</v>
      </c>
      <c r="BY112" s="179">
        <v>44801</v>
      </c>
      <c r="BZ112" s="189" t="s">
        <v>2446</v>
      </c>
      <c r="CA112" s="189" t="s">
        <v>14</v>
      </c>
      <c r="CB112" s="189" t="s">
        <v>14</v>
      </c>
      <c r="CC112" s="189" t="s">
        <v>14</v>
      </c>
      <c r="CD112" s="189" t="s">
        <v>14</v>
      </c>
      <c r="CE112" s="189" t="s">
        <v>14</v>
      </c>
      <c r="CF112" s="189" t="s">
        <v>14</v>
      </c>
      <c r="CG112" s="190">
        <v>44801</v>
      </c>
      <c r="CH112" s="188" t="s">
        <v>9701</v>
      </c>
      <c r="CI112" s="189" t="e">
        <v>#N/A</v>
      </c>
      <c r="CJ112" s="189" t="e">
        <v>#N/A</v>
      </c>
      <c r="CK112" s="189" t="e">
        <v>#N/A</v>
      </c>
      <c r="CL112" s="189" t="e">
        <v>#N/A</v>
      </c>
      <c r="CM112" s="189" t="e">
        <v>#N/A</v>
      </c>
      <c r="CN112" s="189" t="e">
        <v>#N/A</v>
      </c>
      <c r="CO112" s="191" t="e">
        <v>#N/A</v>
      </c>
      <c r="CP112" s="189" t="s">
        <v>2447</v>
      </c>
      <c r="CQ112" s="182" t="s">
        <v>14</v>
      </c>
      <c r="CR112" s="182" t="s">
        <v>14</v>
      </c>
      <c r="CS112" s="182" t="s">
        <v>14</v>
      </c>
      <c r="CT112" s="182" t="s">
        <v>14</v>
      </c>
      <c r="CU112" s="182" t="s">
        <v>14</v>
      </c>
      <c r="CV112" s="182" t="s">
        <v>14</v>
      </c>
      <c r="CW112" s="179">
        <v>44801</v>
      </c>
      <c r="CX112" s="189" t="s">
        <v>7575</v>
      </c>
      <c r="CY112" s="186">
        <v>1247000</v>
      </c>
      <c r="CZ112" s="186" t="s">
        <v>7562</v>
      </c>
      <c r="DA112" s="186" t="s">
        <v>30</v>
      </c>
      <c r="DB112" s="186">
        <v>2</v>
      </c>
      <c r="DC112" s="186" t="s">
        <v>7582</v>
      </c>
      <c r="DD112" s="186" t="s">
        <v>7563</v>
      </c>
      <c r="DE112" s="192">
        <v>44956</v>
      </c>
      <c r="DF112" s="188" t="s">
        <v>7579</v>
      </c>
      <c r="DG112" s="178">
        <v>69947000</v>
      </c>
      <c r="DH112" s="182" t="s">
        <v>7576</v>
      </c>
      <c r="DI112" s="182" t="s">
        <v>30</v>
      </c>
      <c r="DJ112" s="182">
        <v>2</v>
      </c>
      <c r="DK112" s="182" t="s">
        <v>7578</v>
      </c>
      <c r="DL112" s="182" t="s">
        <v>7577</v>
      </c>
      <c r="DM112" s="179">
        <v>44956</v>
      </c>
      <c r="DN112" s="189" t="s">
        <v>7581</v>
      </c>
      <c r="DO112" s="186">
        <v>0</v>
      </c>
      <c r="DP112" s="189" t="s">
        <v>7562</v>
      </c>
      <c r="DQ112" s="189" t="s">
        <v>30</v>
      </c>
      <c r="DR112" s="189">
        <v>2</v>
      </c>
      <c r="DS112" s="189" t="s">
        <v>7580</v>
      </c>
      <c r="DT112" s="189" t="s">
        <v>7563</v>
      </c>
      <c r="DU112" s="190">
        <v>44956</v>
      </c>
      <c r="DV112" s="188" t="s">
        <v>7583</v>
      </c>
      <c r="DW112" s="178">
        <v>1247000</v>
      </c>
      <c r="DX112" s="182" t="s">
        <v>7562</v>
      </c>
      <c r="DY112" s="182" t="s">
        <v>30</v>
      </c>
      <c r="DZ112" s="182">
        <v>2</v>
      </c>
      <c r="EA112" s="182" t="s">
        <v>7582</v>
      </c>
      <c r="EB112" s="182" t="s">
        <v>7563</v>
      </c>
      <c r="EC112" s="179">
        <v>44956</v>
      </c>
      <c r="ED112" s="189" t="s">
        <v>7585</v>
      </c>
      <c r="EE112" s="186">
        <v>0</v>
      </c>
      <c r="EF112" s="189" t="s">
        <v>7562</v>
      </c>
      <c r="EG112" s="189" t="s">
        <v>30</v>
      </c>
      <c r="EH112" s="189">
        <v>2</v>
      </c>
      <c r="EI112" s="189" t="s">
        <v>7584</v>
      </c>
      <c r="EJ112" s="189" t="s">
        <v>7563</v>
      </c>
      <c r="EK112" s="190">
        <v>44956</v>
      </c>
      <c r="EL112" s="188" t="s">
        <v>7587</v>
      </c>
      <c r="EM112" s="178">
        <v>0</v>
      </c>
      <c r="EN112" s="182" t="s">
        <v>7562</v>
      </c>
      <c r="EO112" s="182" t="s">
        <v>30</v>
      </c>
      <c r="EP112" s="182">
        <v>2</v>
      </c>
      <c r="EQ112" s="182" t="s">
        <v>7586</v>
      </c>
      <c r="ER112" s="182" t="s">
        <v>7563</v>
      </c>
      <c r="ES112" s="179">
        <v>44956</v>
      </c>
      <c r="ET112" s="189" t="s">
        <v>7574</v>
      </c>
      <c r="EU112" s="189">
        <v>700</v>
      </c>
      <c r="EV112" s="189" t="s">
        <v>7571</v>
      </c>
      <c r="EW112" s="189" t="s">
        <v>19</v>
      </c>
      <c r="EX112" s="189">
        <v>3</v>
      </c>
      <c r="EY112" s="189" t="s">
        <v>7573</v>
      </c>
      <c r="EZ112" s="189" t="s">
        <v>7572</v>
      </c>
      <c r="FA112" s="190">
        <v>44956</v>
      </c>
      <c r="FB112" s="188" t="s">
        <v>2450</v>
      </c>
      <c r="FC112" s="182">
        <v>4</v>
      </c>
      <c r="FD112" s="182" t="s">
        <v>2448</v>
      </c>
      <c r="FE112" s="182" t="s">
        <v>74</v>
      </c>
      <c r="FF112" s="182">
        <v>1</v>
      </c>
      <c r="FG112" s="182" t="s">
        <v>2263</v>
      </c>
      <c r="FH112" s="182" t="s">
        <v>2449</v>
      </c>
      <c r="FI112" s="179">
        <v>44801</v>
      </c>
      <c r="FJ112" s="188" t="s">
        <v>2451</v>
      </c>
      <c r="FK112" s="189" t="s">
        <v>14</v>
      </c>
      <c r="FL112" s="189" t="s">
        <v>14</v>
      </c>
      <c r="FM112" s="189" t="s">
        <v>14</v>
      </c>
      <c r="FN112" s="189" t="s">
        <v>14</v>
      </c>
      <c r="FO112" s="189" t="s">
        <v>14</v>
      </c>
      <c r="FP112" s="186" t="s">
        <v>14</v>
      </c>
      <c r="FQ112" s="187">
        <v>44801</v>
      </c>
      <c r="FR112" s="188" t="s">
        <v>2452</v>
      </c>
      <c r="FS112" s="182" t="s">
        <v>14</v>
      </c>
      <c r="FT112" s="182" t="s">
        <v>14</v>
      </c>
      <c r="FU112" s="182" t="s">
        <v>14</v>
      </c>
      <c r="FV112" s="182" t="s">
        <v>14</v>
      </c>
      <c r="FW112" s="182" t="s">
        <v>14</v>
      </c>
      <c r="FX112" s="182" t="s">
        <v>14</v>
      </c>
      <c r="FY112" s="179">
        <v>44801</v>
      </c>
      <c r="FZ112" s="189" t="s">
        <v>3162</v>
      </c>
      <c r="GA112" s="189">
        <v>1</v>
      </c>
      <c r="GB112" s="189" t="s">
        <v>2962</v>
      </c>
      <c r="GC112" s="189" t="s">
        <v>30</v>
      </c>
      <c r="GD112" s="189">
        <v>2</v>
      </c>
      <c r="GE112" s="189" t="s">
        <v>14</v>
      </c>
      <c r="GF112" s="189" t="s">
        <v>14</v>
      </c>
      <c r="GG112" s="190">
        <v>44860</v>
      </c>
      <c r="GH112" s="188" t="s">
        <v>3168</v>
      </c>
      <c r="GI112" s="182">
        <v>3</v>
      </c>
      <c r="GJ112" s="182" t="s">
        <v>2962</v>
      </c>
      <c r="GK112" s="182" t="s">
        <v>30</v>
      </c>
      <c r="GL112" s="182">
        <v>2</v>
      </c>
      <c r="GM112" s="182" t="s">
        <v>14</v>
      </c>
      <c r="GN112" s="182" t="s">
        <v>14</v>
      </c>
      <c r="GO112" s="179">
        <v>44860</v>
      </c>
      <c r="GP112" s="189" t="s">
        <v>3163</v>
      </c>
      <c r="GQ112" s="189">
        <v>2</v>
      </c>
      <c r="GR112" s="189" t="s">
        <v>2962</v>
      </c>
      <c r="GS112" s="189" t="s">
        <v>30</v>
      </c>
      <c r="GT112" s="189">
        <v>2</v>
      </c>
      <c r="GU112" s="189" t="s">
        <v>14</v>
      </c>
      <c r="GV112" s="189" t="s">
        <v>14</v>
      </c>
      <c r="GW112" s="190">
        <v>44860</v>
      </c>
      <c r="GX112" s="188" t="s">
        <v>3169</v>
      </c>
      <c r="GY112" s="182">
        <v>0</v>
      </c>
      <c r="GZ112" s="182" t="s">
        <v>2962</v>
      </c>
      <c r="HA112" s="182" t="s">
        <v>30</v>
      </c>
      <c r="HB112" s="182">
        <v>2</v>
      </c>
      <c r="HC112" s="182" t="s">
        <v>14</v>
      </c>
      <c r="HD112" s="182" t="s">
        <v>14</v>
      </c>
      <c r="HE112" s="179">
        <v>44860</v>
      </c>
      <c r="HF112" s="189" t="s">
        <v>3161</v>
      </c>
      <c r="HG112" s="189">
        <v>2</v>
      </c>
      <c r="HH112" s="189" t="s">
        <v>2962</v>
      </c>
      <c r="HI112" s="189" t="s">
        <v>30</v>
      </c>
      <c r="HJ112" s="189">
        <v>2</v>
      </c>
      <c r="HK112" s="189" t="s">
        <v>14</v>
      </c>
      <c r="HL112" s="189" t="s">
        <v>14</v>
      </c>
      <c r="HM112" s="190">
        <v>44860</v>
      </c>
      <c r="HN112" s="188" t="s">
        <v>3167</v>
      </c>
      <c r="HO112" s="182">
        <v>3</v>
      </c>
      <c r="HP112" s="182" t="s">
        <v>2962</v>
      </c>
      <c r="HQ112" s="182" t="s">
        <v>30</v>
      </c>
      <c r="HR112" s="182">
        <v>2</v>
      </c>
      <c r="HS112" s="182" t="s">
        <v>14</v>
      </c>
      <c r="HT112" s="182" t="s">
        <v>14</v>
      </c>
      <c r="HU112" s="179">
        <v>44860</v>
      </c>
      <c r="HV112" s="189" t="s">
        <v>3164</v>
      </c>
      <c r="HW112" s="189">
        <v>2</v>
      </c>
      <c r="HX112" s="189" t="s">
        <v>2962</v>
      </c>
      <c r="HY112" s="189" t="s">
        <v>30</v>
      </c>
      <c r="HZ112" s="189">
        <v>2</v>
      </c>
      <c r="IA112" s="189" t="s">
        <v>14</v>
      </c>
      <c r="IB112" s="189" t="s">
        <v>14</v>
      </c>
      <c r="IC112" s="190">
        <v>44860</v>
      </c>
      <c r="ID112" s="188" t="s">
        <v>3166</v>
      </c>
      <c r="IE112" s="182">
        <v>1</v>
      </c>
      <c r="IF112" s="182" t="s">
        <v>2962</v>
      </c>
      <c r="IG112" s="182" t="s">
        <v>30</v>
      </c>
      <c r="IH112" s="182">
        <v>2</v>
      </c>
      <c r="II112" s="182" t="s">
        <v>14</v>
      </c>
      <c r="IJ112" s="182" t="s">
        <v>14</v>
      </c>
      <c r="IK112" s="179">
        <v>44860</v>
      </c>
      <c r="IL112" s="189" t="s">
        <v>3165</v>
      </c>
      <c r="IM112" s="189">
        <v>2</v>
      </c>
      <c r="IN112" s="189" t="s">
        <v>2962</v>
      </c>
      <c r="IO112" s="189" t="s">
        <v>30</v>
      </c>
      <c r="IP112" s="189">
        <v>2</v>
      </c>
      <c r="IQ112" s="189" t="s">
        <v>14</v>
      </c>
      <c r="IR112" s="189" t="s">
        <v>14</v>
      </c>
      <c r="IS112" s="190">
        <v>44860</v>
      </c>
    </row>
    <row r="113" spans="1:253" s="284" customFormat="1" ht="12.95" customHeight="1" x14ac:dyDescent="0.2">
      <c r="A113" s="284" t="s">
        <v>2453</v>
      </c>
      <c r="B113" s="284">
        <v>0</v>
      </c>
      <c r="C113" s="284" t="s">
        <v>2454</v>
      </c>
      <c r="D113" s="284" t="s">
        <v>2455</v>
      </c>
      <c r="E113" s="284" t="s">
        <v>9296</v>
      </c>
      <c r="F113" s="284" t="s">
        <v>7236</v>
      </c>
      <c r="G113" s="177">
        <v>130479000</v>
      </c>
      <c r="H113" s="178" t="s">
        <v>7233</v>
      </c>
      <c r="I113" s="178" t="s">
        <v>2172</v>
      </c>
      <c r="J113" s="178">
        <v>2</v>
      </c>
      <c r="K113" s="178" t="s">
        <v>7235</v>
      </c>
      <c r="L113" s="178" t="s">
        <v>7234</v>
      </c>
      <c r="M113" s="179">
        <v>44953</v>
      </c>
      <c r="N113" s="188" t="s">
        <v>7240</v>
      </c>
      <c r="O113" s="180">
        <v>2928041</v>
      </c>
      <c r="P113" s="180" t="s">
        <v>7237</v>
      </c>
      <c r="Q113" s="180" t="s">
        <v>2172</v>
      </c>
      <c r="R113" s="180">
        <v>2</v>
      </c>
      <c r="S113" s="180" t="s">
        <v>7239</v>
      </c>
      <c r="T113" s="180" t="s">
        <v>7238</v>
      </c>
      <c r="U113" s="181">
        <v>44953</v>
      </c>
      <c r="V113" s="188" t="s">
        <v>7243</v>
      </c>
      <c r="W113" s="178">
        <v>95126000</v>
      </c>
      <c r="X113" s="178" t="s">
        <v>7241</v>
      </c>
      <c r="Y113" s="178" t="s">
        <v>2172</v>
      </c>
      <c r="Z113" s="178">
        <v>2</v>
      </c>
      <c r="AA113" s="178" t="s">
        <v>1529</v>
      </c>
      <c r="AB113" s="178" t="s">
        <v>7242</v>
      </c>
      <c r="AC113" s="179">
        <v>44953</v>
      </c>
      <c r="AD113" s="188" t="s">
        <v>7246</v>
      </c>
      <c r="AE113" s="186">
        <v>452000</v>
      </c>
      <c r="AF113" s="186" t="s">
        <v>7244</v>
      </c>
      <c r="AG113" s="186" t="s">
        <v>2172</v>
      </c>
      <c r="AH113" s="186">
        <v>2</v>
      </c>
      <c r="AI113" s="186" t="s">
        <v>1531</v>
      </c>
      <c r="AJ113" s="186" t="s">
        <v>7245</v>
      </c>
      <c r="AK113" s="187">
        <v>44953</v>
      </c>
      <c r="AL113" s="188" t="s">
        <v>7248</v>
      </c>
      <c r="AM113" s="178">
        <v>452000</v>
      </c>
      <c r="AN113" s="178" t="s">
        <v>7244</v>
      </c>
      <c r="AO113" s="178" t="s">
        <v>2172</v>
      </c>
      <c r="AP113" s="178">
        <v>2</v>
      </c>
      <c r="AQ113" s="178" t="s">
        <v>7247</v>
      </c>
      <c r="AR113" s="178" t="s">
        <v>7245</v>
      </c>
      <c r="AS113" s="179">
        <v>44953</v>
      </c>
      <c r="AT113" s="189" t="s">
        <v>2457</v>
      </c>
      <c r="AU113" s="186" t="s">
        <v>14</v>
      </c>
      <c r="AV113" s="186" t="s">
        <v>14</v>
      </c>
      <c r="AW113" s="186" t="s">
        <v>14</v>
      </c>
      <c r="AX113" s="186" t="s">
        <v>14</v>
      </c>
      <c r="AY113" s="186" t="s">
        <v>14</v>
      </c>
      <c r="AZ113" s="186" t="s">
        <v>14</v>
      </c>
      <c r="BA113" s="187">
        <v>44801</v>
      </c>
      <c r="BB113" s="188" t="s">
        <v>2456</v>
      </c>
      <c r="BC113" s="178" t="s">
        <v>14</v>
      </c>
      <c r="BD113" s="178" t="s">
        <v>14</v>
      </c>
      <c r="BE113" s="178" t="s">
        <v>14</v>
      </c>
      <c r="BF113" s="178" t="s">
        <v>14</v>
      </c>
      <c r="BG113" s="178" t="s">
        <v>14</v>
      </c>
      <c r="BH113" s="178" t="s">
        <v>14</v>
      </c>
      <c r="BI113" s="179">
        <v>44801</v>
      </c>
      <c r="BJ113" s="189" t="s">
        <v>7251</v>
      </c>
      <c r="BK113" s="189">
        <v>149</v>
      </c>
      <c r="BL113" s="189" t="s">
        <v>7199</v>
      </c>
      <c r="BM113" s="189" t="s">
        <v>19</v>
      </c>
      <c r="BN113" s="189">
        <v>3</v>
      </c>
      <c r="BO113" s="189" t="s">
        <v>7250</v>
      </c>
      <c r="BP113" s="186" t="s">
        <v>7249</v>
      </c>
      <c r="BQ113" s="190">
        <v>44953</v>
      </c>
      <c r="BR113" s="188" t="s">
        <v>2458</v>
      </c>
      <c r="BS113" s="182" t="s">
        <v>14</v>
      </c>
      <c r="BT113" s="182" t="s">
        <v>14</v>
      </c>
      <c r="BU113" s="182" t="s">
        <v>14</v>
      </c>
      <c r="BV113" s="182" t="s">
        <v>14</v>
      </c>
      <c r="BW113" s="182" t="s">
        <v>14</v>
      </c>
      <c r="BX113" s="182" t="s">
        <v>14</v>
      </c>
      <c r="BY113" s="179">
        <v>44801</v>
      </c>
      <c r="BZ113" s="189" t="s">
        <v>2459</v>
      </c>
      <c r="CA113" s="189" t="s">
        <v>14</v>
      </c>
      <c r="CB113" s="189" t="s">
        <v>14</v>
      </c>
      <c r="CC113" s="189" t="s">
        <v>14</v>
      </c>
      <c r="CD113" s="189" t="s">
        <v>14</v>
      </c>
      <c r="CE113" s="189" t="s">
        <v>14</v>
      </c>
      <c r="CF113" s="189" t="s">
        <v>14</v>
      </c>
      <c r="CG113" s="190">
        <v>44801</v>
      </c>
      <c r="CH113" s="188" t="s">
        <v>9702</v>
      </c>
      <c r="CI113" s="189" t="e">
        <v>#N/A</v>
      </c>
      <c r="CJ113" s="189" t="e">
        <v>#N/A</v>
      </c>
      <c r="CK113" s="189" t="e">
        <v>#N/A</v>
      </c>
      <c r="CL113" s="189" t="e">
        <v>#N/A</v>
      </c>
      <c r="CM113" s="189" t="e">
        <v>#N/A</v>
      </c>
      <c r="CN113" s="189" t="e">
        <v>#N/A</v>
      </c>
      <c r="CO113" s="191" t="e">
        <v>#N/A</v>
      </c>
      <c r="CP113" s="189" t="s">
        <v>2460</v>
      </c>
      <c r="CQ113" s="182" t="s">
        <v>14</v>
      </c>
      <c r="CR113" s="182" t="s">
        <v>14</v>
      </c>
      <c r="CS113" s="182" t="s">
        <v>14</v>
      </c>
      <c r="CT113" s="182" t="s">
        <v>14</v>
      </c>
      <c r="CU113" s="182" t="s">
        <v>14</v>
      </c>
      <c r="CV113" s="182" t="s">
        <v>14</v>
      </c>
      <c r="CW113" s="179">
        <v>44801</v>
      </c>
      <c r="CX113" s="189" t="s">
        <v>7255</v>
      </c>
      <c r="CY113" s="186">
        <v>452000</v>
      </c>
      <c r="CZ113" s="186" t="s">
        <v>7244</v>
      </c>
      <c r="DA113" s="186" t="s">
        <v>30</v>
      </c>
      <c r="DB113" s="186">
        <v>2</v>
      </c>
      <c r="DC113" s="186" t="s">
        <v>7262</v>
      </c>
      <c r="DD113" s="186" t="s">
        <v>7245</v>
      </c>
      <c r="DE113" s="192">
        <v>44953</v>
      </c>
      <c r="DF113" s="188" t="s">
        <v>7259</v>
      </c>
      <c r="DG113" s="178">
        <v>94674000</v>
      </c>
      <c r="DH113" s="182" t="s">
        <v>7256</v>
      </c>
      <c r="DI113" s="182" t="s">
        <v>30</v>
      </c>
      <c r="DJ113" s="182">
        <v>2</v>
      </c>
      <c r="DK113" s="182" t="s">
        <v>7258</v>
      </c>
      <c r="DL113" s="182" t="s">
        <v>7257</v>
      </c>
      <c r="DM113" s="179">
        <v>44953</v>
      </c>
      <c r="DN113" s="189" t="s">
        <v>7261</v>
      </c>
      <c r="DO113" s="186">
        <v>0</v>
      </c>
      <c r="DP113" s="189" t="s">
        <v>7244</v>
      </c>
      <c r="DQ113" s="189" t="s">
        <v>30</v>
      </c>
      <c r="DR113" s="189">
        <v>2</v>
      </c>
      <c r="DS113" s="189" t="s">
        <v>7260</v>
      </c>
      <c r="DT113" s="189" t="s">
        <v>7245</v>
      </c>
      <c r="DU113" s="190">
        <v>44953</v>
      </c>
      <c r="DV113" s="188" t="s">
        <v>7263</v>
      </c>
      <c r="DW113" s="178">
        <v>452000</v>
      </c>
      <c r="DX113" s="182" t="s">
        <v>7244</v>
      </c>
      <c r="DY113" s="182" t="s">
        <v>30</v>
      </c>
      <c r="DZ113" s="182">
        <v>2</v>
      </c>
      <c r="EA113" s="182" t="s">
        <v>7262</v>
      </c>
      <c r="EB113" s="182" t="s">
        <v>7245</v>
      </c>
      <c r="EC113" s="179">
        <v>44953</v>
      </c>
      <c r="ED113" s="189" t="s">
        <v>7265</v>
      </c>
      <c r="EE113" s="186">
        <v>0</v>
      </c>
      <c r="EF113" s="189" t="s">
        <v>7244</v>
      </c>
      <c r="EG113" s="189" t="s">
        <v>30</v>
      </c>
      <c r="EH113" s="189">
        <v>2</v>
      </c>
      <c r="EI113" s="189" t="s">
        <v>7264</v>
      </c>
      <c r="EJ113" s="189" t="s">
        <v>7245</v>
      </c>
      <c r="EK113" s="190">
        <v>44953</v>
      </c>
      <c r="EL113" s="188" t="s">
        <v>7267</v>
      </c>
      <c r="EM113" s="178">
        <v>0</v>
      </c>
      <c r="EN113" s="182" t="s">
        <v>7244</v>
      </c>
      <c r="EO113" s="182" t="s">
        <v>30</v>
      </c>
      <c r="EP113" s="182">
        <v>2</v>
      </c>
      <c r="EQ113" s="182" t="s">
        <v>7266</v>
      </c>
      <c r="ER113" s="182" t="s">
        <v>7245</v>
      </c>
      <c r="ES113" s="179">
        <v>44953</v>
      </c>
      <c r="ET113" s="189" t="s">
        <v>7254</v>
      </c>
      <c r="EU113" s="189">
        <v>517</v>
      </c>
      <c r="EV113" s="189" t="s">
        <v>7158</v>
      </c>
      <c r="EW113" s="189" t="s">
        <v>19</v>
      </c>
      <c r="EX113" s="189">
        <v>3</v>
      </c>
      <c r="EY113" s="189" t="s">
        <v>7253</v>
      </c>
      <c r="EZ113" s="189" t="s">
        <v>7252</v>
      </c>
      <c r="FA113" s="190">
        <v>44953</v>
      </c>
      <c r="FB113" s="188" t="s">
        <v>2463</v>
      </c>
      <c r="FC113" s="182">
        <v>4</v>
      </c>
      <c r="FD113" s="182" t="s">
        <v>2461</v>
      </c>
      <c r="FE113" s="182" t="s">
        <v>74</v>
      </c>
      <c r="FF113" s="182">
        <v>1</v>
      </c>
      <c r="FG113" s="182" t="s">
        <v>2263</v>
      </c>
      <c r="FH113" s="182" t="s">
        <v>2462</v>
      </c>
      <c r="FI113" s="179">
        <v>44801</v>
      </c>
      <c r="FJ113" s="188" t="s">
        <v>2464</v>
      </c>
      <c r="FK113" s="189" t="s">
        <v>14</v>
      </c>
      <c r="FL113" s="189" t="s">
        <v>14</v>
      </c>
      <c r="FM113" s="189" t="s">
        <v>14</v>
      </c>
      <c r="FN113" s="189" t="s">
        <v>14</v>
      </c>
      <c r="FO113" s="189" t="s">
        <v>14</v>
      </c>
      <c r="FP113" s="186" t="s">
        <v>14</v>
      </c>
      <c r="FQ113" s="187">
        <v>44801</v>
      </c>
      <c r="FR113" s="188" t="s">
        <v>2465</v>
      </c>
      <c r="FS113" s="182" t="s">
        <v>14</v>
      </c>
      <c r="FT113" s="182" t="s">
        <v>14</v>
      </c>
      <c r="FU113" s="182" t="s">
        <v>14</v>
      </c>
      <c r="FV113" s="182" t="s">
        <v>14</v>
      </c>
      <c r="FW113" s="182" t="s">
        <v>14</v>
      </c>
      <c r="FX113" s="182" t="s">
        <v>14</v>
      </c>
      <c r="FY113" s="179">
        <v>44801</v>
      </c>
      <c r="FZ113" s="189" t="s">
        <v>3171</v>
      </c>
      <c r="GA113" s="189">
        <v>2</v>
      </c>
      <c r="GB113" s="189" t="s">
        <v>2962</v>
      </c>
      <c r="GC113" s="189" t="s">
        <v>30</v>
      </c>
      <c r="GD113" s="189">
        <v>2</v>
      </c>
      <c r="GE113" s="189" t="s">
        <v>14</v>
      </c>
      <c r="GF113" s="189" t="s">
        <v>14</v>
      </c>
      <c r="GG113" s="190">
        <v>44860</v>
      </c>
      <c r="GH113" s="188" t="s">
        <v>3177</v>
      </c>
      <c r="GI113" s="182">
        <v>2</v>
      </c>
      <c r="GJ113" s="182" t="s">
        <v>2962</v>
      </c>
      <c r="GK113" s="182" t="s">
        <v>30</v>
      </c>
      <c r="GL113" s="182">
        <v>2</v>
      </c>
      <c r="GM113" s="182" t="s">
        <v>14</v>
      </c>
      <c r="GN113" s="182" t="s">
        <v>14</v>
      </c>
      <c r="GO113" s="179">
        <v>44860</v>
      </c>
      <c r="GP113" s="189" t="s">
        <v>3172</v>
      </c>
      <c r="GQ113" s="189">
        <v>1</v>
      </c>
      <c r="GR113" s="189" t="s">
        <v>2962</v>
      </c>
      <c r="GS113" s="189" t="s">
        <v>30</v>
      </c>
      <c r="GT113" s="189">
        <v>2</v>
      </c>
      <c r="GU113" s="189" t="s">
        <v>14</v>
      </c>
      <c r="GV113" s="189" t="s">
        <v>14</v>
      </c>
      <c r="GW113" s="190">
        <v>44860</v>
      </c>
      <c r="GX113" s="188" t="s">
        <v>3178</v>
      </c>
      <c r="GY113" s="182">
        <v>0</v>
      </c>
      <c r="GZ113" s="182" t="s">
        <v>2962</v>
      </c>
      <c r="HA113" s="182" t="s">
        <v>30</v>
      </c>
      <c r="HB113" s="182">
        <v>2</v>
      </c>
      <c r="HC113" s="182" t="s">
        <v>14</v>
      </c>
      <c r="HD113" s="182" t="s">
        <v>14</v>
      </c>
      <c r="HE113" s="179">
        <v>44860</v>
      </c>
      <c r="HF113" s="189" t="s">
        <v>3170</v>
      </c>
      <c r="HG113" s="189">
        <v>1</v>
      </c>
      <c r="HH113" s="189" t="s">
        <v>2962</v>
      </c>
      <c r="HI113" s="189" t="s">
        <v>30</v>
      </c>
      <c r="HJ113" s="189">
        <v>2</v>
      </c>
      <c r="HK113" s="189" t="s">
        <v>14</v>
      </c>
      <c r="HL113" s="189" t="s">
        <v>14</v>
      </c>
      <c r="HM113" s="190">
        <v>44860</v>
      </c>
      <c r="HN113" s="188" t="s">
        <v>3176</v>
      </c>
      <c r="HO113" s="182">
        <v>2</v>
      </c>
      <c r="HP113" s="182" t="s">
        <v>2962</v>
      </c>
      <c r="HQ113" s="182" t="s">
        <v>30</v>
      </c>
      <c r="HR113" s="182">
        <v>2</v>
      </c>
      <c r="HS113" s="182" t="s">
        <v>14</v>
      </c>
      <c r="HT113" s="182" t="s">
        <v>14</v>
      </c>
      <c r="HU113" s="179">
        <v>44860</v>
      </c>
      <c r="HV113" s="189" t="s">
        <v>3173</v>
      </c>
      <c r="HW113" s="189">
        <v>0</v>
      </c>
      <c r="HX113" s="189" t="s">
        <v>2962</v>
      </c>
      <c r="HY113" s="189" t="s">
        <v>30</v>
      </c>
      <c r="HZ113" s="189">
        <v>2</v>
      </c>
      <c r="IA113" s="189" t="s">
        <v>14</v>
      </c>
      <c r="IB113" s="189" t="s">
        <v>14</v>
      </c>
      <c r="IC113" s="190">
        <v>44860</v>
      </c>
      <c r="ID113" s="188" t="s">
        <v>3175</v>
      </c>
      <c r="IE113" s="182">
        <v>1</v>
      </c>
      <c r="IF113" s="182" t="s">
        <v>2962</v>
      </c>
      <c r="IG113" s="182" t="s">
        <v>30</v>
      </c>
      <c r="IH113" s="182">
        <v>2</v>
      </c>
      <c r="II113" s="182" t="s">
        <v>14</v>
      </c>
      <c r="IJ113" s="182" t="s">
        <v>14</v>
      </c>
      <c r="IK113" s="179">
        <v>44860</v>
      </c>
      <c r="IL113" s="189" t="s">
        <v>3174</v>
      </c>
      <c r="IM113" s="189">
        <v>2</v>
      </c>
      <c r="IN113" s="189" t="s">
        <v>2962</v>
      </c>
      <c r="IO113" s="189" t="s">
        <v>30</v>
      </c>
      <c r="IP113" s="189">
        <v>2</v>
      </c>
      <c r="IQ113" s="189" t="s">
        <v>14</v>
      </c>
      <c r="IR113" s="189" t="s">
        <v>14</v>
      </c>
      <c r="IS113" s="190">
        <v>44860</v>
      </c>
    </row>
    <row r="114" spans="1:253" s="284" customFormat="1" ht="12.95" customHeight="1" x14ac:dyDescent="0.2">
      <c r="A114" s="284" t="s">
        <v>719</v>
      </c>
      <c r="B114" s="284">
        <v>0</v>
      </c>
      <c r="C114" s="284" t="s">
        <v>720</v>
      </c>
      <c r="D114" s="284" t="s">
        <v>721</v>
      </c>
      <c r="E114" s="284" t="s">
        <v>9299</v>
      </c>
      <c r="F114" s="284" t="s">
        <v>8053</v>
      </c>
      <c r="G114" s="177">
        <v>227428000</v>
      </c>
      <c r="H114" s="178" t="s">
        <v>8050</v>
      </c>
      <c r="I114" s="178" t="s">
        <v>2172</v>
      </c>
      <c r="J114" s="178">
        <v>2</v>
      </c>
      <c r="K114" s="178" t="s">
        <v>8052</v>
      </c>
      <c r="L114" s="178" t="s">
        <v>8051</v>
      </c>
      <c r="M114" s="179">
        <v>44957</v>
      </c>
      <c r="N114" s="188" t="s">
        <v>8057</v>
      </c>
      <c r="O114" s="180">
        <v>37508</v>
      </c>
      <c r="P114" s="180" t="s">
        <v>8054</v>
      </c>
      <c r="Q114" s="180" t="s">
        <v>74</v>
      </c>
      <c r="R114" s="180">
        <v>1</v>
      </c>
      <c r="S114" s="180" t="s">
        <v>8056</v>
      </c>
      <c r="T114" s="180" t="s">
        <v>8055</v>
      </c>
      <c r="U114" s="181">
        <v>44957</v>
      </c>
      <c r="V114" s="188" t="s">
        <v>8061</v>
      </c>
      <c r="W114" s="178">
        <v>4965000</v>
      </c>
      <c r="X114" s="178" t="s">
        <v>8058</v>
      </c>
      <c r="Y114" s="178" t="s">
        <v>2172</v>
      </c>
      <c r="Z114" s="178">
        <v>2</v>
      </c>
      <c r="AA114" s="178" t="s">
        <v>8060</v>
      </c>
      <c r="AB114" s="178" t="s">
        <v>8059</v>
      </c>
      <c r="AC114" s="179">
        <v>44957</v>
      </c>
      <c r="AD114" s="188" t="s">
        <v>8064</v>
      </c>
      <c r="AE114" s="186">
        <v>4965000</v>
      </c>
      <c r="AF114" s="186" t="s">
        <v>8058</v>
      </c>
      <c r="AG114" s="186" t="s">
        <v>2172</v>
      </c>
      <c r="AH114" s="186">
        <v>2</v>
      </c>
      <c r="AI114" s="186" t="s">
        <v>8063</v>
      </c>
      <c r="AJ114" s="186" t="s">
        <v>8062</v>
      </c>
      <c r="AK114" s="187">
        <v>44957</v>
      </c>
      <c r="AL114" s="188" t="s">
        <v>8066</v>
      </c>
      <c r="AM114" s="178">
        <v>1298000</v>
      </c>
      <c r="AN114" s="178" t="s">
        <v>7510</v>
      </c>
      <c r="AO114" s="178" t="s">
        <v>2172</v>
      </c>
      <c r="AP114" s="178">
        <v>2</v>
      </c>
      <c r="AQ114" s="178" t="s">
        <v>8065</v>
      </c>
      <c r="AR114" s="178" t="s">
        <v>7511</v>
      </c>
      <c r="AS114" s="179">
        <v>44957</v>
      </c>
      <c r="AT114" s="189" t="s">
        <v>912</v>
      </c>
      <c r="AU114" s="186" t="s">
        <v>14</v>
      </c>
      <c r="AV114" s="186" t="s">
        <v>14</v>
      </c>
      <c r="AW114" s="186" t="s">
        <v>14</v>
      </c>
      <c r="AX114" s="186" t="s">
        <v>14</v>
      </c>
      <c r="AY114" s="186" t="s">
        <v>14</v>
      </c>
      <c r="AZ114" s="186" t="s">
        <v>14</v>
      </c>
      <c r="BA114" s="187">
        <v>43798</v>
      </c>
      <c r="BB114" s="188" t="s">
        <v>911</v>
      </c>
      <c r="BC114" s="178" t="s">
        <v>14</v>
      </c>
      <c r="BD114" s="178" t="s">
        <v>14</v>
      </c>
      <c r="BE114" s="178" t="s">
        <v>14</v>
      </c>
      <c r="BF114" s="178" t="s">
        <v>14</v>
      </c>
      <c r="BG114" s="178" t="s">
        <v>14</v>
      </c>
      <c r="BH114" s="178" t="s">
        <v>14</v>
      </c>
      <c r="BI114" s="179">
        <v>43798</v>
      </c>
      <c r="BJ114" s="189" t="s">
        <v>8068</v>
      </c>
      <c r="BK114" s="189">
        <v>358</v>
      </c>
      <c r="BL114" s="189" t="s">
        <v>7334</v>
      </c>
      <c r="BM114" s="189" t="s">
        <v>2172</v>
      </c>
      <c r="BN114" s="189">
        <v>2</v>
      </c>
      <c r="BO114" s="189" t="s">
        <v>8067</v>
      </c>
      <c r="BP114" s="186" t="s">
        <v>1199</v>
      </c>
      <c r="BQ114" s="190">
        <v>44957</v>
      </c>
      <c r="BR114" s="188" t="s">
        <v>722</v>
      </c>
      <c r="BS114" s="182" t="s">
        <v>14</v>
      </c>
      <c r="BT114" s="182">
        <v>0</v>
      </c>
      <c r="BU114" s="182" t="s">
        <v>14</v>
      </c>
      <c r="BV114" s="182" t="s">
        <v>14</v>
      </c>
      <c r="BW114" s="182" t="s">
        <v>14</v>
      </c>
      <c r="BX114" s="182">
        <v>0</v>
      </c>
      <c r="BY114" s="179">
        <v>43585</v>
      </c>
      <c r="BZ114" s="189" t="s">
        <v>723</v>
      </c>
      <c r="CA114" s="189" t="s">
        <v>14</v>
      </c>
      <c r="CB114" s="189" t="s">
        <v>14</v>
      </c>
      <c r="CC114" s="189" t="s">
        <v>14</v>
      </c>
      <c r="CD114" s="189" t="s">
        <v>14</v>
      </c>
      <c r="CE114" s="189" t="s">
        <v>14</v>
      </c>
      <c r="CF114" s="189" t="s">
        <v>14</v>
      </c>
      <c r="CG114" s="190">
        <v>43585</v>
      </c>
      <c r="CH114" s="188" t="s">
        <v>9703</v>
      </c>
      <c r="CI114" s="189" t="e">
        <v>#N/A</v>
      </c>
      <c r="CJ114" s="189" t="e">
        <v>#N/A</v>
      </c>
      <c r="CK114" s="189" t="e">
        <v>#N/A</v>
      </c>
      <c r="CL114" s="189" t="e">
        <v>#N/A</v>
      </c>
      <c r="CM114" s="189" t="e">
        <v>#N/A</v>
      </c>
      <c r="CN114" s="189" t="e">
        <v>#N/A</v>
      </c>
      <c r="CO114" s="191" t="e">
        <v>#N/A</v>
      </c>
      <c r="CP114" s="189" t="s">
        <v>724</v>
      </c>
      <c r="CQ114" s="182" t="s">
        <v>14</v>
      </c>
      <c r="CR114" s="182">
        <v>0</v>
      </c>
      <c r="CS114" s="182" t="s">
        <v>14</v>
      </c>
      <c r="CT114" s="182" t="s">
        <v>14</v>
      </c>
      <c r="CU114" s="182" t="s">
        <v>14</v>
      </c>
      <c r="CV114" s="182">
        <v>0</v>
      </c>
      <c r="CW114" s="179">
        <v>43585</v>
      </c>
      <c r="CX114" s="189" t="s">
        <v>8071</v>
      </c>
      <c r="CY114" s="186">
        <v>3165000</v>
      </c>
      <c r="CZ114" s="186" t="s">
        <v>8058</v>
      </c>
      <c r="DA114" s="186" t="s">
        <v>2172</v>
      </c>
      <c r="DB114" s="186">
        <v>2</v>
      </c>
      <c r="DC114" s="186" t="s">
        <v>8074</v>
      </c>
      <c r="DD114" s="186" t="s">
        <v>8059</v>
      </c>
      <c r="DE114" s="192">
        <v>44957</v>
      </c>
      <c r="DF114" s="188" t="s">
        <v>8075</v>
      </c>
      <c r="DG114" s="178">
        <v>0</v>
      </c>
      <c r="DH114" s="182" t="s">
        <v>8072</v>
      </c>
      <c r="DI114" s="182" t="s">
        <v>2172</v>
      </c>
      <c r="DJ114" s="182">
        <v>2</v>
      </c>
      <c r="DK114" s="182" t="s">
        <v>8074</v>
      </c>
      <c r="DL114" s="182" t="s">
        <v>8073</v>
      </c>
      <c r="DM114" s="179">
        <v>44957</v>
      </c>
      <c r="DN114" s="189" t="s">
        <v>8076</v>
      </c>
      <c r="DO114" s="186">
        <v>1800000</v>
      </c>
      <c r="DP114" s="189" t="s">
        <v>8072</v>
      </c>
      <c r="DQ114" s="189" t="s">
        <v>2172</v>
      </c>
      <c r="DR114" s="189">
        <v>2</v>
      </c>
      <c r="DS114" s="189" t="s">
        <v>8074</v>
      </c>
      <c r="DT114" s="189" t="s">
        <v>8073</v>
      </c>
      <c r="DU114" s="190">
        <v>44957</v>
      </c>
      <c r="DV114" s="188" t="s">
        <v>8077</v>
      </c>
      <c r="DW114" s="178">
        <v>1927000</v>
      </c>
      <c r="DX114" s="182" t="s">
        <v>8058</v>
      </c>
      <c r="DY114" s="182" t="s">
        <v>2172</v>
      </c>
      <c r="DZ114" s="182">
        <v>2</v>
      </c>
      <c r="EA114" s="182" t="s">
        <v>8074</v>
      </c>
      <c r="EB114" s="182" t="s">
        <v>8059</v>
      </c>
      <c r="EC114" s="179">
        <v>44957</v>
      </c>
      <c r="ED114" s="189" t="s">
        <v>8079</v>
      </c>
      <c r="EE114" s="186">
        <v>1238000</v>
      </c>
      <c r="EF114" s="189" t="s">
        <v>8072</v>
      </c>
      <c r="EG114" s="189" t="s">
        <v>2172</v>
      </c>
      <c r="EH114" s="189">
        <v>2</v>
      </c>
      <c r="EI114" s="189" t="s">
        <v>8074</v>
      </c>
      <c r="EJ114" s="189" t="s">
        <v>8078</v>
      </c>
      <c r="EK114" s="190">
        <v>44957</v>
      </c>
      <c r="EL114" s="188" t="s">
        <v>8080</v>
      </c>
      <c r="EM114" s="178">
        <v>0</v>
      </c>
      <c r="EN114" s="182" t="s">
        <v>8072</v>
      </c>
      <c r="EO114" s="182" t="s">
        <v>2172</v>
      </c>
      <c r="EP114" s="182">
        <v>2</v>
      </c>
      <c r="EQ114" s="182" t="s">
        <v>8074</v>
      </c>
      <c r="ER114" s="182" t="s">
        <v>8078</v>
      </c>
      <c r="ES114" s="179">
        <v>44957</v>
      </c>
      <c r="ET114" s="189" t="s">
        <v>8070</v>
      </c>
      <c r="EU114" s="189">
        <v>8258</v>
      </c>
      <c r="EV114" s="189" t="s">
        <v>7334</v>
      </c>
      <c r="EW114" s="189" t="s">
        <v>2172</v>
      </c>
      <c r="EX114" s="189">
        <v>2</v>
      </c>
      <c r="EY114" s="189" t="s">
        <v>8069</v>
      </c>
      <c r="EZ114" s="189" t="s">
        <v>7337</v>
      </c>
      <c r="FA114" s="190">
        <v>44957</v>
      </c>
      <c r="FB114" s="188" t="s">
        <v>1360</v>
      </c>
      <c r="FC114" s="182">
        <v>4</v>
      </c>
      <c r="FD114" s="182" t="s">
        <v>1357</v>
      </c>
      <c r="FE114" s="182" t="s">
        <v>30</v>
      </c>
      <c r="FF114" s="182">
        <v>2</v>
      </c>
      <c r="FG114" s="182" t="s">
        <v>1359</v>
      </c>
      <c r="FH114" s="182" t="s">
        <v>1358</v>
      </c>
      <c r="FI114" s="179">
        <v>44270</v>
      </c>
      <c r="FJ114" s="188" t="s">
        <v>725</v>
      </c>
      <c r="FK114" s="189" t="s">
        <v>14</v>
      </c>
      <c r="FL114" s="189">
        <v>0</v>
      </c>
      <c r="FM114" s="189" t="s">
        <v>14</v>
      </c>
      <c r="FN114" s="189" t="s">
        <v>14</v>
      </c>
      <c r="FO114" s="189" t="s">
        <v>14</v>
      </c>
      <c r="FP114" s="186">
        <v>0</v>
      </c>
      <c r="FQ114" s="187">
        <v>43585</v>
      </c>
      <c r="FR114" s="188" t="s">
        <v>726</v>
      </c>
      <c r="FS114" s="182" t="s">
        <v>14</v>
      </c>
      <c r="FT114" s="182">
        <v>0</v>
      </c>
      <c r="FU114" s="182" t="s">
        <v>14</v>
      </c>
      <c r="FV114" s="182" t="s">
        <v>14</v>
      </c>
      <c r="FW114" s="182" t="s">
        <v>14</v>
      </c>
      <c r="FX114" s="182">
        <v>0</v>
      </c>
      <c r="FY114" s="179">
        <v>43585</v>
      </c>
      <c r="FZ114" s="189" t="s">
        <v>4256</v>
      </c>
      <c r="GA114" s="189">
        <v>2</v>
      </c>
      <c r="GB114" s="189" t="s">
        <v>2962</v>
      </c>
      <c r="GC114" s="189" t="s">
        <v>30</v>
      </c>
      <c r="GD114" s="189">
        <v>2</v>
      </c>
      <c r="GE114" s="189" t="s">
        <v>14</v>
      </c>
      <c r="GF114" s="189" t="s">
        <v>14</v>
      </c>
      <c r="GG114" s="190">
        <v>44865</v>
      </c>
      <c r="GH114" s="188" t="s">
        <v>4262</v>
      </c>
      <c r="GI114" s="182">
        <v>3</v>
      </c>
      <c r="GJ114" s="182" t="s">
        <v>2962</v>
      </c>
      <c r="GK114" s="182" t="s">
        <v>30</v>
      </c>
      <c r="GL114" s="182">
        <v>2</v>
      </c>
      <c r="GM114" s="182" t="s">
        <v>14</v>
      </c>
      <c r="GN114" s="182" t="s">
        <v>14</v>
      </c>
      <c r="GO114" s="179">
        <v>44865</v>
      </c>
      <c r="GP114" s="189" t="s">
        <v>4257</v>
      </c>
      <c r="GQ114" s="189">
        <v>2</v>
      </c>
      <c r="GR114" s="189" t="s">
        <v>2962</v>
      </c>
      <c r="GS114" s="189" t="s">
        <v>30</v>
      </c>
      <c r="GT114" s="189">
        <v>2</v>
      </c>
      <c r="GU114" s="189" t="s">
        <v>14</v>
      </c>
      <c r="GV114" s="189" t="s">
        <v>14</v>
      </c>
      <c r="GW114" s="190">
        <v>44865</v>
      </c>
      <c r="GX114" s="188" t="s">
        <v>4263</v>
      </c>
      <c r="GY114" s="182">
        <v>0</v>
      </c>
      <c r="GZ114" s="182" t="s">
        <v>2962</v>
      </c>
      <c r="HA114" s="182" t="s">
        <v>30</v>
      </c>
      <c r="HB114" s="182">
        <v>2</v>
      </c>
      <c r="HC114" s="182" t="s">
        <v>14</v>
      </c>
      <c r="HD114" s="182" t="s">
        <v>14</v>
      </c>
      <c r="HE114" s="179">
        <v>44865</v>
      </c>
      <c r="HF114" s="189" t="s">
        <v>4255</v>
      </c>
      <c r="HG114" s="189">
        <v>3</v>
      </c>
      <c r="HH114" s="189" t="s">
        <v>2962</v>
      </c>
      <c r="HI114" s="189" t="s">
        <v>30</v>
      </c>
      <c r="HJ114" s="189">
        <v>2</v>
      </c>
      <c r="HK114" s="189" t="s">
        <v>14</v>
      </c>
      <c r="HL114" s="189" t="s">
        <v>14</v>
      </c>
      <c r="HM114" s="190">
        <v>44865</v>
      </c>
      <c r="HN114" s="188" t="s">
        <v>4261</v>
      </c>
      <c r="HO114" s="182">
        <v>3</v>
      </c>
      <c r="HP114" s="182" t="s">
        <v>2962</v>
      </c>
      <c r="HQ114" s="182" t="s">
        <v>30</v>
      </c>
      <c r="HR114" s="182">
        <v>2</v>
      </c>
      <c r="HS114" s="182" t="s">
        <v>14</v>
      </c>
      <c r="HT114" s="182" t="s">
        <v>14</v>
      </c>
      <c r="HU114" s="179">
        <v>44865</v>
      </c>
      <c r="HV114" s="189" t="s">
        <v>4258</v>
      </c>
      <c r="HW114" s="189">
        <v>3</v>
      </c>
      <c r="HX114" s="189" t="s">
        <v>2962</v>
      </c>
      <c r="HY114" s="189" t="s">
        <v>30</v>
      </c>
      <c r="HZ114" s="189">
        <v>2</v>
      </c>
      <c r="IA114" s="189" t="s">
        <v>14</v>
      </c>
      <c r="IB114" s="189" t="s">
        <v>14</v>
      </c>
      <c r="IC114" s="190">
        <v>44865</v>
      </c>
      <c r="ID114" s="188" t="s">
        <v>4260</v>
      </c>
      <c r="IE114" s="182">
        <v>1</v>
      </c>
      <c r="IF114" s="182" t="s">
        <v>2962</v>
      </c>
      <c r="IG114" s="182" t="s">
        <v>30</v>
      </c>
      <c r="IH114" s="182">
        <v>2</v>
      </c>
      <c r="II114" s="182" t="s">
        <v>14</v>
      </c>
      <c r="IJ114" s="182" t="s">
        <v>14</v>
      </c>
      <c r="IK114" s="179">
        <v>44865</v>
      </c>
      <c r="IL114" s="189" t="s">
        <v>4259</v>
      </c>
      <c r="IM114" s="189">
        <v>3</v>
      </c>
      <c r="IN114" s="189" t="s">
        <v>2962</v>
      </c>
      <c r="IO114" s="189" t="s">
        <v>30</v>
      </c>
      <c r="IP114" s="189">
        <v>2</v>
      </c>
      <c r="IQ114" s="189" t="s">
        <v>14</v>
      </c>
      <c r="IR114" s="189" t="s">
        <v>14</v>
      </c>
      <c r="IS114" s="190">
        <v>44865</v>
      </c>
    </row>
    <row r="115" spans="1:253" s="284" customFormat="1" ht="12.95" customHeight="1" x14ac:dyDescent="0.2">
      <c r="A115" s="284" t="s">
        <v>994</v>
      </c>
      <c r="B115" s="284">
        <v>0</v>
      </c>
      <c r="C115" s="284" t="s">
        <v>995</v>
      </c>
      <c r="D115" s="284" t="s">
        <v>996</v>
      </c>
      <c r="E115" s="284" t="s">
        <v>9301</v>
      </c>
      <c r="F115" s="284" t="s">
        <v>8019</v>
      </c>
      <c r="G115" s="177">
        <v>138686000</v>
      </c>
      <c r="H115" s="178" t="s">
        <v>8016</v>
      </c>
      <c r="I115" s="178" t="s">
        <v>2172</v>
      </c>
      <c r="J115" s="178">
        <v>2</v>
      </c>
      <c r="K115" s="178" t="s">
        <v>8018</v>
      </c>
      <c r="L115" s="178" t="s">
        <v>8017</v>
      </c>
      <c r="M115" s="179">
        <v>44957</v>
      </c>
      <c r="N115" s="188" t="s">
        <v>8023</v>
      </c>
      <c r="O115" s="180">
        <v>2606909</v>
      </c>
      <c r="P115" s="180" t="s">
        <v>8020</v>
      </c>
      <c r="Q115" s="180" t="s">
        <v>2172</v>
      </c>
      <c r="R115" s="180">
        <v>2</v>
      </c>
      <c r="S115" s="180" t="s">
        <v>8022</v>
      </c>
      <c r="T115" s="180" t="s">
        <v>8021</v>
      </c>
      <c r="U115" s="181">
        <v>44957</v>
      </c>
      <c r="V115" s="188" t="s">
        <v>8026</v>
      </c>
      <c r="W115" s="178">
        <v>71833000</v>
      </c>
      <c r="X115" s="178" t="s">
        <v>8024</v>
      </c>
      <c r="Y115" s="178" t="s">
        <v>2172</v>
      </c>
      <c r="Z115" s="178">
        <v>2</v>
      </c>
      <c r="AA115" s="178" t="s">
        <v>1529</v>
      </c>
      <c r="AB115" s="178" t="s">
        <v>8025</v>
      </c>
      <c r="AC115" s="179">
        <v>44957</v>
      </c>
      <c r="AD115" s="188" t="s">
        <v>8029</v>
      </c>
      <c r="AE115" s="186">
        <v>41922000</v>
      </c>
      <c r="AF115" s="186" t="s">
        <v>8027</v>
      </c>
      <c r="AG115" s="186" t="s">
        <v>2172</v>
      </c>
      <c r="AH115" s="186">
        <v>2</v>
      </c>
      <c r="AI115" s="186" t="s">
        <v>1531</v>
      </c>
      <c r="AJ115" s="186" t="s">
        <v>8028</v>
      </c>
      <c r="AK115" s="187">
        <v>44957</v>
      </c>
      <c r="AL115" s="188" t="s">
        <v>8033</v>
      </c>
      <c r="AM115" s="178">
        <v>523000</v>
      </c>
      <c r="AN115" s="178" t="s">
        <v>8030</v>
      </c>
      <c r="AO115" s="178" t="s">
        <v>2172</v>
      </c>
      <c r="AP115" s="178">
        <v>2</v>
      </c>
      <c r="AQ115" s="178" t="s">
        <v>8032</v>
      </c>
      <c r="AR115" s="178" t="s">
        <v>8031</v>
      </c>
      <c r="AS115" s="179">
        <v>44957</v>
      </c>
      <c r="AT115" s="189" t="s">
        <v>8041</v>
      </c>
      <c r="AU115" s="186">
        <v>206</v>
      </c>
      <c r="AV115" s="186" t="s">
        <v>8038</v>
      </c>
      <c r="AW115" s="186" t="s">
        <v>2172</v>
      </c>
      <c r="AX115" s="186">
        <v>2</v>
      </c>
      <c r="AY115" s="186" t="s">
        <v>8040</v>
      </c>
      <c r="AZ115" s="186" t="s">
        <v>8039</v>
      </c>
      <c r="BA115" s="187">
        <v>44957</v>
      </c>
      <c r="BB115" s="188" t="s">
        <v>8037</v>
      </c>
      <c r="BC115" s="178">
        <v>64239</v>
      </c>
      <c r="BD115" s="178" t="s">
        <v>8034</v>
      </c>
      <c r="BE115" s="178" t="s">
        <v>2172</v>
      </c>
      <c r="BF115" s="178">
        <v>2</v>
      </c>
      <c r="BG115" s="178" t="s">
        <v>8036</v>
      </c>
      <c r="BH115" s="178" t="s">
        <v>8035</v>
      </c>
      <c r="BI115" s="179">
        <v>44957</v>
      </c>
      <c r="BJ115" s="189" t="s">
        <v>8045</v>
      </c>
      <c r="BK115" s="189">
        <v>1686</v>
      </c>
      <c r="BL115" s="189" t="s">
        <v>8042</v>
      </c>
      <c r="BM115" s="189" t="s">
        <v>2172</v>
      </c>
      <c r="BN115" s="189">
        <v>2</v>
      </c>
      <c r="BO115" s="189" t="s">
        <v>8044</v>
      </c>
      <c r="BP115" s="186" t="s">
        <v>8043</v>
      </c>
      <c r="BQ115" s="190">
        <v>44957</v>
      </c>
      <c r="BR115" s="188" t="s">
        <v>997</v>
      </c>
      <c r="BS115" s="182">
        <v>0</v>
      </c>
      <c r="BT115" s="182" t="s">
        <v>14</v>
      </c>
      <c r="BU115" s="182" t="s">
        <v>14</v>
      </c>
      <c r="BV115" s="182" t="s">
        <v>14</v>
      </c>
      <c r="BW115" s="182" t="s">
        <v>14</v>
      </c>
      <c r="BX115" s="182" t="s">
        <v>14</v>
      </c>
      <c r="BY115" s="179">
        <v>43878</v>
      </c>
      <c r="BZ115" s="189" t="s">
        <v>8082</v>
      </c>
      <c r="CA115" s="189">
        <v>228</v>
      </c>
      <c r="CB115" s="189" t="s">
        <v>6710</v>
      </c>
      <c r="CC115" s="189" t="s">
        <v>2172</v>
      </c>
      <c r="CD115" s="189">
        <v>2</v>
      </c>
      <c r="CE115" s="189" t="s">
        <v>8081</v>
      </c>
      <c r="CF115" s="189" t="s">
        <v>8039</v>
      </c>
      <c r="CG115" s="190">
        <v>44957</v>
      </c>
      <c r="CH115" s="188" t="s">
        <v>9704</v>
      </c>
      <c r="CI115" s="189" t="e">
        <v>#N/A</v>
      </c>
      <c r="CJ115" s="189" t="e">
        <v>#N/A</v>
      </c>
      <c r="CK115" s="189" t="e">
        <v>#N/A</v>
      </c>
      <c r="CL115" s="189" t="e">
        <v>#N/A</v>
      </c>
      <c r="CM115" s="189" t="e">
        <v>#N/A</v>
      </c>
      <c r="CN115" s="189" t="e">
        <v>#N/A</v>
      </c>
      <c r="CO115" s="191" t="e">
        <v>#N/A</v>
      </c>
      <c r="CP115" s="189" t="s">
        <v>8084</v>
      </c>
      <c r="CQ115" s="182">
        <v>228</v>
      </c>
      <c r="CR115" s="182" t="s">
        <v>8038</v>
      </c>
      <c r="CS115" s="182" t="s">
        <v>2172</v>
      </c>
      <c r="CT115" s="182">
        <v>2</v>
      </c>
      <c r="CU115" s="182" t="s">
        <v>8083</v>
      </c>
      <c r="CV115" s="182" t="s">
        <v>8039</v>
      </c>
      <c r="CW115" s="179">
        <v>44957</v>
      </c>
      <c r="CX115" s="189" t="s">
        <v>8085</v>
      </c>
      <c r="CY115" s="186">
        <v>18119000</v>
      </c>
      <c r="CZ115" s="186" t="s">
        <v>8094</v>
      </c>
      <c r="DA115" s="186" t="s">
        <v>2172</v>
      </c>
      <c r="DB115" s="186">
        <v>2</v>
      </c>
      <c r="DC115" s="186" t="s">
        <v>8096</v>
      </c>
      <c r="DD115" s="186" t="s">
        <v>8095</v>
      </c>
      <c r="DE115" s="192">
        <v>44957</v>
      </c>
      <c r="DF115" s="188" t="s">
        <v>8089</v>
      </c>
      <c r="DG115" s="178">
        <v>29911000</v>
      </c>
      <c r="DH115" s="182" t="s">
        <v>8086</v>
      </c>
      <c r="DI115" s="182" t="s">
        <v>2172</v>
      </c>
      <c r="DJ115" s="182">
        <v>2</v>
      </c>
      <c r="DK115" s="182" t="s">
        <v>8088</v>
      </c>
      <c r="DL115" s="182" t="s">
        <v>8087</v>
      </c>
      <c r="DM115" s="179">
        <v>44957</v>
      </c>
      <c r="DN115" s="189" t="s">
        <v>8093</v>
      </c>
      <c r="DO115" s="186">
        <v>23803000</v>
      </c>
      <c r="DP115" s="189" t="s">
        <v>8090</v>
      </c>
      <c r="DQ115" s="189" t="s">
        <v>2172</v>
      </c>
      <c r="DR115" s="189">
        <v>2</v>
      </c>
      <c r="DS115" s="189" t="s">
        <v>8092</v>
      </c>
      <c r="DT115" s="189" t="s">
        <v>8091</v>
      </c>
      <c r="DU115" s="190">
        <v>44957</v>
      </c>
      <c r="DV115" s="188" t="s">
        <v>8097</v>
      </c>
      <c r="DW115" s="178">
        <v>16743000</v>
      </c>
      <c r="DX115" s="182" t="s">
        <v>8094</v>
      </c>
      <c r="DY115" s="182" t="s">
        <v>2172</v>
      </c>
      <c r="DZ115" s="182">
        <v>2</v>
      </c>
      <c r="EA115" s="182" t="s">
        <v>8096</v>
      </c>
      <c r="EB115" s="182" t="s">
        <v>8095</v>
      </c>
      <c r="EC115" s="179">
        <v>44957</v>
      </c>
      <c r="ED115" s="189" t="s">
        <v>8099</v>
      </c>
      <c r="EE115" s="186">
        <v>1376000</v>
      </c>
      <c r="EF115" s="189" t="s">
        <v>8094</v>
      </c>
      <c r="EG115" s="189" t="s">
        <v>2172</v>
      </c>
      <c r="EH115" s="189">
        <v>2</v>
      </c>
      <c r="EI115" s="189" t="s">
        <v>8098</v>
      </c>
      <c r="EJ115" s="189" t="s">
        <v>8095</v>
      </c>
      <c r="EK115" s="190">
        <v>44957</v>
      </c>
      <c r="EL115" s="188" t="s">
        <v>8101</v>
      </c>
      <c r="EM115" s="178">
        <v>0</v>
      </c>
      <c r="EN115" s="182" t="s">
        <v>8094</v>
      </c>
      <c r="EO115" s="182" t="s">
        <v>2172</v>
      </c>
      <c r="EP115" s="182">
        <v>2</v>
      </c>
      <c r="EQ115" s="182" t="s">
        <v>8100</v>
      </c>
      <c r="ER115" s="182" t="s">
        <v>8095</v>
      </c>
      <c r="ES115" s="179">
        <v>44957</v>
      </c>
      <c r="ET115" s="189" t="s">
        <v>8049</v>
      </c>
      <c r="EU115" s="189">
        <v>1942</v>
      </c>
      <c r="EV115" s="189" t="s">
        <v>8046</v>
      </c>
      <c r="EW115" s="189" t="s">
        <v>2172</v>
      </c>
      <c r="EX115" s="189">
        <v>2</v>
      </c>
      <c r="EY115" s="189" t="s">
        <v>8048</v>
      </c>
      <c r="EZ115" s="189" t="s">
        <v>8047</v>
      </c>
      <c r="FA115" s="190">
        <v>44957</v>
      </c>
      <c r="FB115" s="188" t="s">
        <v>8105</v>
      </c>
      <c r="FC115" s="182">
        <v>4</v>
      </c>
      <c r="FD115" s="182" t="s">
        <v>8102</v>
      </c>
      <c r="FE115" s="182" t="s">
        <v>2172</v>
      </c>
      <c r="FF115" s="182">
        <v>2</v>
      </c>
      <c r="FG115" s="182" t="s">
        <v>8104</v>
      </c>
      <c r="FH115" s="182" t="s">
        <v>8103</v>
      </c>
      <c r="FI115" s="179">
        <v>44957</v>
      </c>
      <c r="FJ115" s="188" t="s">
        <v>9705</v>
      </c>
      <c r="FK115" s="189" t="e">
        <v>#N/A</v>
      </c>
      <c r="FL115" s="189" t="e">
        <v>#N/A</v>
      </c>
      <c r="FM115" s="189" t="e">
        <v>#N/A</v>
      </c>
      <c r="FN115" s="189" t="e">
        <v>#N/A</v>
      </c>
      <c r="FO115" s="189" t="e">
        <v>#N/A</v>
      </c>
      <c r="FP115" s="186" t="e">
        <v>#N/A</v>
      </c>
      <c r="FQ115" s="187" t="e">
        <v>#N/A</v>
      </c>
      <c r="FR115" s="188" t="s">
        <v>9706</v>
      </c>
      <c r="FS115" s="182" t="e">
        <v>#N/A</v>
      </c>
      <c r="FT115" s="182" t="e">
        <v>#N/A</v>
      </c>
      <c r="FU115" s="182" t="e">
        <v>#N/A</v>
      </c>
      <c r="FV115" s="182" t="e">
        <v>#N/A</v>
      </c>
      <c r="FW115" s="182" t="e">
        <v>#N/A</v>
      </c>
      <c r="FX115" s="182" t="e">
        <v>#N/A</v>
      </c>
      <c r="FY115" s="179" t="e">
        <v>#N/A</v>
      </c>
      <c r="FZ115" s="189" t="s">
        <v>4265</v>
      </c>
      <c r="GA115" s="189">
        <v>1</v>
      </c>
      <c r="GB115" s="189" t="s">
        <v>2962</v>
      </c>
      <c r="GC115" s="189" t="s">
        <v>30</v>
      </c>
      <c r="GD115" s="189">
        <v>2</v>
      </c>
      <c r="GE115" s="189" t="s">
        <v>14</v>
      </c>
      <c r="GF115" s="189" t="s">
        <v>14</v>
      </c>
      <c r="GG115" s="190">
        <v>44865</v>
      </c>
      <c r="GH115" s="188" t="s">
        <v>4271</v>
      </c>
      <c r="GI115" s="182">
        <v>1</v>
      </c>
      <c r="GJ115" s="182" t="s">
        <v>2962</v>
      </c>
      <c r="GK115" s="182" t="s">
        <v>30</v>
      </c>
      <c r="GL115" s="182">
        <v>2</v>
      </c>
      <c r="GM115" s="182" t="s">
        <v>14</v>
      </c>
      <c r="GN115" s="182" t="s">
        <v>14</v>
      </c>
      <c r="GO115" s="179">
        <v>44865</v>
      </c>
      <c r="GP115" s="189" t="s">
        <v>4266</v>
      </c>
      <c r="GQ115" s="189">
        <v>1</v>
      </c>
      <c r="GR115" s="189" t="s">
        <v>2962</v>
      </c>
      <c r="GS115" s="189" t="s">
        <v>30</v>
      </c>
      <c r="GT115" s="189">
        <v>2</v>
      </c>
      <c r="GU115" s="189" t="s">
        <v>14</v>
      </c>
      <c r="GV115" s="189" t="s">
        <v>14</v>
      </c>
      <c r="GW115" s="190">
        <v>44865</v>
      </c>
      <c r="GX115" s="188" t="s">
        <v>4272</v>
      </c>
      <c r="GY115" s="182">
        <v>0</v>
      </c>
      <c r="GZ115" s="182" t="s">
        <v>2962</v>
      </c>
      <c r="HA115" s="182" t="s">
        <v>30</v>
      </c>
      <c r="HB115" s="182">
        <v>2</v>
      </c>
      <c r="HC115" s="182" t="s">
        <v>14</v>
      </c>
      <c r="HD115" s="182" t="s">
        <v>14</v>
      </c>
      <c r="HE115" s="179">
        <v>44865</v>
      </c>
      <c r="HF115" s="189" t="s">
        <v>4264</v>
      </c>
      <c r="HG115" s="189">
        <v>0</v>
      </c>
      <c r="HH115" s="189" t="s">
        <v>2962</v>
      </c>
      <c r="HI115" s="189" t="s">
        <v>30</v>
      </c>
      <c r="HJ115" s="189">
        <v>2</v>
      </c>
      <c r="HK115" s="189" t="s">
        <v>14</v>
      </c>
      <c r="HL115" s="189" t="s">
        <v>14</v>
      </c>
      <c r="HM115" s="190">
        <v>44865</v>
      </c>
      <c r="HN115" s="188" t="s">
        <v>4270</v>
      </c>
      <c r="HO115" s="182">
        <v>1</v>
      </c>
      <c r="HP115" s="182" t="s">
        <v>2962</v>
      </c>
      <c r="HQ115" s="182" t="s">
        <v>30</v>
      </c>
      <c r="HR115" s="182">
        <v>2</v>
      </c>
      <c r="HS115" s="182" t="s">
        <v>14</v>
      </c>
      <c r="HT115" s="182" t="s">
        <v>14</v>
      </c>
      <c r="HU115" s="179">
        <v>44865</v>
      </c>
      <c r="HV115" s="189" t="s">
        <v>4267</v>
      </c>
      <c r="HW115" s="189">
        <v>2</v>
      </c>
      <c r="HX115" s="189" t="s">
        <v>2962</v>
      </c>
      <c r="HY115" s="189" t="s">
        <v>30</v>
      </c>
      <c r="HZ115" s="189">
        <v>2</v>
      </c>
      <c r="IA115" s="189" t="s">
        <v>14</v>
      </c>
      <c r="IB115" s="189" t="s">
        <v>14</v>
      </c>
      <c r="IC115" s="190">
        <v>44865</v>
      </c>
      <c r="ID115" s="188" t="s">
        <v>4269</v>
      </c>
      <c r="IE115" s="182">
        <v>1</v>
      </c>
      <c r="IF115" s="182" t="s">
        <v>2962</v>
      </c>
      <c r="IG115" s="182" t="s">
        <v>30</v>
      </c>
      <c r="IH115" s="182">
        <v>2</v>
      </c>
      <c r="II115" s="182" t="s">
        <v>14</v>
      </c>
      <c r="IJ115" s="182" t="s">
        <v>14</v>
      </c>
      <c r="IK115" s="179">
        <v>44865</v>
      </c>
      <c r="IL115" s="189" t="s">
        <v>4268</v>
      </c>
      <c r="IM115" s="189">
        <v>2</v>
      </c>
      <c r="IN115" s="189" t="s">
        <v>2962</v>
      </c>
      <c r="IO115" s="189" t="s">
        <v>30</v>
      </c>
      <c r="IP115" s="189">
        <v>2</v>
      </c>
      <c r="IQ115" s="189" t="s">
        <v>14</v>
      </c>
      <c r="IR115" s="189" t="s">
        <v>14</v>
      </c>
      <c r="IS115" s="190">
        <v>44865</v>
      </c>
    </row>
    <row r="116" spans="1:253" s="284" customFormat="1" ht="12.95" customHeight="1" x14ac:dyDescent="0.2">
      <c r="A116" s="284" t="s">
        <v>1243</v>
      </c>
      <c r="B116" s="284">
        <v>0</v>
      </c>
      <c r="C116" s="284" t="s">
        <v>1244</v>
      </c>
      <c r="D116" s="284" t="s">
        <v>1245</v>
      </c>
      <c r="E116" s="284" t="s">
        <v>9307</v>
      </c>
      <c r="F116" s="284" t="s">
        <v>1889</v>
      </c>
      <c r="G116" s="177">
        <v>13029000</v>
      </c>
      <c r="H116" s="178" t="s">
        <v>1886</v>
      </c>
      <c r="I116" s="178" t="s">
        <v>30</v>
      </c>
      <c r="J116" s="178">
        <v>2</v>
      </c>
      <c r="K116" s="178" t="s">
        <v>1888</v>
      </c>
      <c r="L116" s="178" t="s">
        <v>1887</v>
      </c>
      <c r="M116" s="179">
        <v>44735</v>
      </c>
      <c r="N116" s="188" t="s">
        <v>1933</v>
      </c>
      <c r="O116" s="180">
        <v>35959</v>
      </c>
      <c r="P116" s="180" t="s">
        <v>1930</v>
      </c>
      <c r="Q116" s="180" t="s">
        <v>30</v>
      </c>
      <c r="R116" s="180">
        <v>2</v>
      </c>
      <c r="S116" s="180" t="s">
        <v>1932</v>
      </c>
      <c r="T116" s="180" t="s">
        <v>1931</v>
      </c>
      <c r="U116" s="181">
        <v>44739</v>
      </c>
      <c r="V116" s="188" t="s">
        <v>1937</v>
      </c>
      <c r="W116" s="178">
        <v>4452000</v>
      </c>
      <c r="X116" s="178" t="s">
        <v>1934</v>
      </c>
      <c r="Y116" s="178" t="s">
        <v>30</v>
      </c>
      <c r="Z116" s="178">
        <v>2</v>
      </c>
      <c r="AA116" s="178" t="s">
        <v>1936</v>
      </c>
      <c r="AB116" s="178" t="s">
        <v>1935</v>
      </c>
      <c r="AC116" s="179">
        <v>44739</v>
      </c>
      <c r="AD116" s="188" t="s">
        <v>1941</v>
      </c>
      <c r="AE116" s="186">
        <v>2860000</v>
      </c>
      <c r="AF116" s="186" t="s">
        <v>1938</v>
      </c>
      <c r="AG116" s="186" t="s">
        <v>19</v>
      </c>
      <c r="AH116" s="186">
        <v>3</v>
      </c>
      <c r="AI116" s="186" t="s">
        <v>1940</v>
      </c>
      <c r="AJ116" s="186" t="s">
        <v>1939</v>
      </c>
      <c r="AK116" s="187">
        <v>44739</v>
      </c>
      <c r="AL116" s="188" t="s">
        <v>1943</v>
      </c>
      <c r="AM116" s="178">
        <v>91000</v>
      </c>
      <c r="AN116" s="178" t="s">
        <v>1353</v>
      </c>
      <c r="AO116" s="178" t="s">
        <v>19</v>
      </c>
      <c r="AP116" s="178">
        <v>3</v>
      </c>
      <c r="AQ116" s="178" t="s">
        <v>1942</v>
      </c>
      <c r="AR116" s="178" t="s">
        <v>1354</v>
      </c>
      <c r="AS116" s="179">
        <v>44739</v>
      </c>
      <c r="AT116" s="189" t="s">
        <v>1250</v>
      </c>
      <c r="AU116" s="186" t="s">
        <v>14</v>
      </c>
      <c r="AV116" s="186" t="s">
        <v>14</v>
      </c>
      <c r="AW116" s="186" t="s">
        <v>14</v>
      </c>
      <c r="AX116" s="186" t="s">
        <v>14</v>
      </c>
      <c r="AY116" s="186" t="s">
        <v>14</v>
      </c>
      <c r="AZ116" s="186" t="s">
        <v>14</v>
      </c>
      <c r="BA116" s="187">
        <v>44139</v>
      </c>
      <c r="BB116" s="188" t="s">
        <v>1249</v>
      </c>
      <c r="BC116" s="178" t="s">
        <v>14</v>
      </c>
      <c r="BD116" s="178" t="s">
        <v>14</v>
      </c>
      <c r="BE116" s="178" t="s">
        <v>14</v>
      </c>
      <c r="BF116" s="178" t="s">
        <v>14</v>
      </c>
      <c r="BG116" s="178" t="s">
        <v>14</v>
      </c>
      <c r="BH116" s="178" t="s">
        <v>14</v>
      </c>
      <c r="BI116" s="179">
        <v>44139</v>
      </c>
      <c r="BJ116" s="189" t="s">
        <v>7794</v>
      </c>
      <c r="BK116" s="189">
        <v>13</v>
      </c>
      <c r="BL116" s="189" t="s">
        <v>7793</v>
      </c>
      <c r="BM116" s="189" t="s">
        <v>2172</v>
      </c>
      <c r="BN116" s="189">
        <v>2</v>
      </c>
      <c r="BO116" s="189" t="s">
        <v>7773</v>
      </c>
      <c r="BP116" s="186" t="s">
        <v>1518</v>
      </c>
      <c r="BQ116" s="190">
        <v>44956</v>
      </c>
      <c r="BR116" s="188" t="s">
        <v>1246</v>
      </c>
      <c r="BS116" s="182" t="s">
        <v>14</v>
      </c>
      <c r="BT116" s="182" t="s">
        <v>14</v>
      </c>
      <c r="BU116" s="182" t="s">
        <v>14</v>
      </c>
      <c r="BV116" s="182" t="s">
        <v>14</v>
      </c>
      <c r="BW116" s="182" t="s">
        <v>14</v>
      </c>
      <c r="BX116" s="182" t="s">
        <v>14</v>
      </c>
      <c r="BY116" s="179">
        <v>44139</v>
      </c>
      <c r="BZ116" s="189" t="s">
        <v>1247</v>
      </c>
      <c r="CA116" s="189" t="s">
        <v>14</v>
      </c>
      <c r="CB116" s="189" t="s">
        <v>14</v>
      </c>
      <c r="CC116" s="189" t="s">
        <v>14</v>
      </c>
      <c r="CD116" s="189" t="s">
        <v>14</v>
      </c>
      <c r="CE116" s="189" t="s">
        <v>14</v>
      </c>
      <c r="CF116" s="189" t="s">
        <v>14</v>
      </c>
      <c r="CG116" s="190">
        <v>44139</v>
      </c>
      <c r="CH116" s="188" t="s">
        <v>9707</v>
      </c>
      <c r="CI116" s="189" t="e">
        <v>#N/A</v>
      </c>
      <c r="CJ116" s="189" t="e">
        <v>#N/A</v>
      </c>
      <c r="CK116" s="189" t="e">
        <v>#N/A</v>
      </c>
      <c r="CL116" s="189" t="e">
        <v>#N/A</v>
      </c>
      <c r="CM116" s="189" t="e">
        <v>#N/A</v>
      </c>
      <c r="CN116" s="189" t="e">
        <v>#N/A</v>
      </c>
      <c r="CO116" s="191" t="e">
        <v>#N/A</v>
      </c>
      <c r="CP116" s="189" t="s">
        <v>1248</v>
      </c>
      <c r="CQ116" s="182" t="s">
        <v>14</v>
      </c>
      <c r="CR116" s="182" t="s">
        <v>14</v>
      </c>
      <c r="CS116" s="182" t="s">
        <v>14</v>
      </c>
      <c r="CT116" s="182" t="s">
        <v>14</v>
      </c>
      <c r="CU116" s="182" t="s">
        <v>14</v>
      </c>
      <c r="CV116" s="182" t="s">
        <v>14</v>
      </c>
      <c r="CW116" s="179">
        <v>44139</v>
      </c>
      <c r="CX116" s="189" t="s">
        <v>1944</v>
      </c>
      <c r="CY116" s="186">
        <v>27000</v>
      </c>
      <c r="CZ116" s="186" t="s">
        <v>1953</v>
      </c>
      <c r="DA116" s="186" t="s">
        <v>30</v>
      </c>
      <c r="DB116" s="186">
        <v>2</v>
      </c>
      <c r="DC116" s="186" t="s">
        <v>1955</v>
      </c>
      <c r="DD116" s="186" t="s">
        <v>1954</v>
      </c>
      <c r="DE116" s="192">
        <v>44739</v>
      </c>
      <c r="DF116" s="188" t="s">
        <v>1948</v>
      </c>
      <c r="DG116" s="178">
        <v>1593000</v>
      </c>
      <c r="DH116" s="182" t="s">
        <v>1945</v>
      </c>
      <c r="DI116" s="182" t="s">
        <v>30</v>
      </c>
      <c r="DJ116" s="182">
        <v>2</v>
      </c>
      <c r="DK116" s="182" t="s">
        <v>1947</v>
      </c>
      <c r="DL116" s="182" t="s">
        <v>1946</v>
      </c>
      <c r="DM116" s="179">
        <v>44739</v>
      </c>
      <c r="DN116" s="189" t="s">
        <v>1952</v>
      </c>
      <c r="DO116" s="186">
        <v>2833000</v>
      </c>
      <c r="DP116" s="189" t="s">
        <v>1949</v>
      </c>
      <c r="DQ116" s="189" t="s">
        <v>19</v>
      </c>
      <c r="DR116" s="189">
        <v>3</v>
      </c>
      <c r="DS116" s="189" t="s">
        <v>1951</v>
      </c>
      <c r="DT116" s="189" t="s">
        <v>1950</v>
      </c>
      <c r="DU116" s="190">
        <v>44739</v>
      </c>
      <c r="DV116" s="188" t="s">
        <v>1956</v>
      </c>
      <c r="DW116" s="178">
        <v>27000</v>
      </c>
      <c r="DX116" s="182" t="s">
        <v>1953</v>
      </c>
      <c r="DY116" s="182" t="s">
        <v>30</v>
      </c>
      <c r="DZ116" s="182">
        <v>2</v>
      </c>
      <c r="EA116" s="182" t="s">
        <v>1955</v>
      </c>
      <c r="EB116" s="182" t="s">
        <v>1954</v>
      </c>
      <c r="EC116" s="179">
        <v>44739</v>
      </c>
      <c r="ED116" s="189" t="s">
        <v>1959</v>
      </c>
      <c r="EE116" s="186">
        <v>0</v>
      </c>
      <c r="EF116" s="189" t="s">
        <v>14</v>
      </c>
      <c r="EG116" s="189" t="s">
        <v>14</v>
      </c>
      <c r="EH116" s="189" t="s">
        <v>14</v>
      </c>
      <c r="EI116" s="189">
        <v>0</v>
      </c>
      <c r="EJ116" s="189" t="s">
        <v>14</v>
      </c>
      <c r="EK116" s="190">
        <v>44739</v>
      </c>
      <c r="EL116" s="188" t="s">
        <v>1960</v>
      </c>
      <c r="EM116" s="178">
        <v>0</v>
      </c>
      <c r="EN116" s="182" t="s">
        <v>14</v>
      </c>
      <c r="EO116" s="182" t="s">
        <v>14</v>
      </c>
      <c r="EP116" s="182" t="s">
        <v>14</v>
      </c>
      <c r="EQ116" s="182">
        <v>0</v>
      </c>
      <c r="ER116" s="182" t="s">
        <v>14</v>
      </c>
      <c r="ES116" s="179">
        <v>44739</v>
      </c>
      <c r="ET116" s="189" t="s">
        <v>7795</v>
      </c>
      <c r="EU116" s="189">
        <v>13</v>
      </c>
      <c r="EV116" s="189" t="s">
        <v>7793</v>
      </c>
      <c r="EW116" s="189" t="s">
        <v>2172</v>
      </c>
      <c r="EX116" s="189">
        <v>2</v>
      </c>
      <c r="EY116" s="189" t="s">
        <v>7773</v>
      </c>
      <c r="EZ116" s="189" t="s">
        <v>1518</v>
      </c>
      <c r="FA116" s="190">
        <v>44956</v>
      </c>
      <c r="FB116" s="188" t="s">
        <v>1958</v>
      </c>
      <c r="FC116" s="182">
        <v>2</v>
      </c>
      <c r="FD116" s="182" t="s">
        <v>1833</v>
      </c>
      <c r="FE116" s="182" t="s">
        <v>19</v>
      </c>
      <c r="FF116" s="182">
        <v>3</v>
      </c>
      <c r="FG116" s="182" t="s">
        <v>1957</v>
      </c>
      <c r="FH116" s="182" t="s">
        <v>1326</v>
      </c>
      <c r="FI116" s="179">
        <v>44739</v>
      </c>
      <c r="FJ116" s="188" t="s">
        <v>1251</v>
      </c>
      <c r="FK116" s="189" t="s">
        <v>14</v>
      </c>
      <c r="FL116" s="189" t="s">
        <v>14</v>
      </c>
      <c r="FM116" s="189" t="s">
        <v>14</v>
      </c>
      <c r="FN116" s="189" t="s">
        <v>14</v>
      </c>
      <c r="FO116" s="189" t="s">
        <v>14</v>
      </c>
      <c r="FP116" s="186" t="s">
        <v>14</v>
      </c>
      <c r="FQ116" s="187">
        <v>44139</v>
      </c>
      <c r="FR116" s="188" t="s">
        <v>1252</v>
      </c>
      <c r="FS116" s="182" t="s">
        <v>14</v>
      </c>
      <c r="FT116" s="182" t="s">
        <v>14</v>
      </c>
      <c r="FU116" s="182" t="s">
        <v>14</v>
      </c>
      <c r="FV116" s="182" t="s">
        <v>14</v>
      </c>
      <c r="FW116" s="182" t="s">
        <v>14</v>
      </c>
      <c r="FX116" s="182" t="s">
        <v>14</v>
      </c>
      <c r="FY116" s="179">
        <v>44139</v>
      </c>
      <c r="FZ116" s="189" t="s">
        <v>4274</v>
      </c>
      <c r="GA116" s="189">
        <v>1</v>
      </c>
      <c r="GB116" s="189" t="s">
        <v>2962</v>
      </c>
      <c r="GC116" s="189" t="s">
        <v>30</v>
      </c>
      <c r="GD116" s="189">
        <v>2</v>
      </c>
      <c r="GE116" s="189" t="s">
        <v>14</v>
      </c>
      <c r="GF116" s="189" t="s">
        <v>14</v>
      </c>
      <c r="GG116" s="190">
        <v>44865</v>
      </c>
      <c r="GH116" s="188" t="s">
        <v>4280</v>
      </c>
      <c r="GI116" s="182">
        <v>0</v>
      </c>
      <c r="GJ116" s="182" t="s">
        <v>2962</v>
      </c>
      <c r="GK116" s="182" t="s">
        <v>30</v>
      </c>
      <c r="GL116" s="182">
        <v>2</v>
      </c>
      <c r="GM116" s="182" t="s">
        <v>14</v>
      </c>
      <c r="GN116" s="182" t="s">
        <v>14</v>
      </c>
      <c r="GO116" s="179">
        <v>44865</v>
      </c>
      <c r="GP116" s="189" t="s">
        <v>4275</v>
      </c>
      <c r="GQ116" s="189">
        <v>1</v>
      </c>
      <c r="GR116" s="189" t="s">
        <v>2962</v>
      </c>
      <c r="GS116" s="189" t="s">
        <v>30</v>
      </c>
      <c r="GT116" s="189">
        <v>2</v>
      </c>
      <c r="GU116" s="189" t="s">
        <v>14</v>
      </c>
      <c r="GV116" s="189" t="s">
        <v>14</v>
      </c>
      <c r="GW116" s="190">
        <v>44865</v>
      </c>
      <c r="GX116" s="188" t="s">
        <v>4281</v>
      </c>
      <c r="GY116" s="182">
        <v>0</v>
      </c>
      <c r="GZ116" s="182" t="s">
        <v>2962</v>
      </c>
      <c r="HA116" s="182" t="s">
        <v>30</v>
      </c>
      <c r="HB116" s="182">
        <v>2</v>
      </c>
      <c r="HC116" s="182" t="s">
        <v>14</v>
      </c>
      <c r="HD116" s="182" t="s">
        <v>14</v>
      </c>
      <c r="HE116" s="179">
        <v>44865</v>
      </c>
      <c r="HF116" s="189" t="s">
        <v>4273</v>
      </c>
      <c r="HG116" s="189">
        <v>0</v>
      </c>
      <c r="HH116" s="189" t="s">
        <v>2962</v>
      </c>
      <c r="HI116" s="189" t="s">
        <v>30</v>
      </c>
      <c r="HJ116" s="189">
        <v>2</v>
      </c>
      <c r="HK116" s="189" t="s">
        <v>14</v>
      </c>
      <c r="HL116" s="189" t="s">
        <v>14</v>
      </c>
      <c r="HM116" s="190">
        <v>44865</v>
      </c>
      <c r="HN116" s="188" t="s">
        <v>4279</v>
      </c>
      <c r="HO116" s="182">
        <v>0</v>
      </c>
      <c r="HP116" s="182" t="s">
        <v>2962</v>
      </c>
      <c r="HQ116" s="182" t="s">
        <v>30</v>
      </c>
      <c r="HR116" s="182">
        <v>2</v>
      </c>
      <c r="HS116" s="182" t="s">
        <v>14</v>
      </c>
      <c r="HT116" s="182" t="s">
        <v>14</v>
      </c>
      <c r="HU116" s="179">
        <v>44865</v>
      </c>
      <c r="HV116" s="189" t="s">
        <v>4276</v>
      </c>
      <c r="HW116" s="189">
        <v>0</v>
      </c>
      <c r="HX116" s="189" t="s">
        <v>2962</v>
      </c>
      <c r="HY116" s="189" t="s">
        <v>30</v>
      </c>
      <c r="HZ116" s="189">
        <v>2</v>
      </c>
      <c r="IA116" s="189" t="s">
        <v>14</v>
      </c>
      <c r="IB116" s="189" t="s">
        <v>14</v>
      </c>
      <c r="IC116" s="190">
        <v>44865</v>
      </c>
      <c r="ID116" s="188" t="s">
        <v>4278</v>
      </c>
      <c r="IE116" s="182">
        <v>2</v>
      </c>
      <c r="IF116" s="182" t="s">
        <v>2962</v>
      </c>
      <c r="IG116" s="182" t="s">
        <v>30</v>
      </c>
      <c r="IH116" s="182">
        <v>2</v>
      </c>
      <c r="II116" s="182" t="s">
        <v>14</v>
      </c>
      <c r="IJ116" s="182" t="s">
        <v>14</v>
      </c>
      <c r="IK116" s="179">
        <v>44865</v>
      </c>
      <c r="IL116" s="189" t="s">
        <v>4277</v>
      </c>
      <c r="IM116" s="189">
        <v>0</v>
      </c>
      <c r="IN116" s="189" t="s">
        <v>2962</v>
      </c>
      <c r="IO116" s="189" t="s">
        <v>30</v>
      </c>
      <c r="IP116" s="189">
        <v>2</v>
      </c>
      <c r="IQ116" s="189" t="s">
        <v>14</v>
      </c>
      <c r="IR116" s="189" t="s">
        <v>14</v>
      </c>
      <c r="IS116" s="190">
        <v>44865</v>
      </c>
    </row>
    <row r="117" spans="1:253" s="284" customFormat="1" ht="12.95" customHeight="1" x14ac:dyDescent="0.2">
      <c r="A117" s="284" t="s">
        <v>1611</v>
      </c>
      <c r="B117" s="284" t="s">
        <v>8939</v>
      </c>
      <c r="C117" s="284" t="s">
        <v>1612</v>
      </c>
      <c r="D117" s="284" t="s">
        <v>1613</v>
      </c>
      <c r="E117" s="284" t="s">
        <v>9312</v>
      </c>
      <c r="F117" s="284" t="s">
        <v>5938</v>
      </c>
      <c r="G117" s="177">
        <v>196808000</v>
      </c>
      <c r="H117" s="178" t="s">
        <v>5935</v>
      </c>
      <c r="I117" s="178" t="s">
        <v>2172</v>
      </c>
      <c r="J117" s="178">
        <v>2</v>
      </c>
      <c r="K117" s="178" t="s">
        <v>5937</v>
      </c>
      <c r="L117" s="178" t="s">
        <v>5936</v>
      </c>
      <c r="M117" s="179">
        <v>44922</v>
      </c>
      <c r="N117" s="193" t="s">
        <v>5942</v>
      </c>
      <c r="O117" s="180">
        <v>1930880</v>
      </c>
      <c r="P117" s="180" t="s">
        <v>5939</v>
      </c>
      <c r="Q117" s="180" t="s">
        <v>2172</v>
      </c>
      <c r="R117" s="180">
        <v>2</v>
      </c>
      <c r="S117" s="180" t="s">
        <v>5941</v>
      </c>
      <c r="T117" s="180" t="s">
        <v>5940</v>
      </c>
      <c r="U117" s="181">
        <v>44922</v>
      </c>
      <c r="V117" s="193" t="s">
        <v>5945</v>
      </c>
      <c r="W117" s="178">
        <v>94637000</v>
      </c>
      <c r="X117" s="178" t="s">
        <v>5943</v>
      </c>
      <c r="Y117" s="178" t="s">
        <v>2172</v>
      </c>
      <c r="Z117" s="178">
        <v>2</v>
      </c>
      <c r="AA117" s="178" t="s">
        <v>1529</v>
      </c>
      <c r="AB117" s="178" t="s">
        <v>5944</v>
      </c>
      <c r="AC117" s="179">
        <v>44922</v>
      </c>
      <c r="AD117" s="193" t="s">
        <v>5948</v>
      </c>
      <c r="AE117" s="186">
        <v>58737000</v>
      </c>
      <c r="AF117" s="186" t="s">
        <v>5946</v>
      </c>
      <c r="AG117" s="186" t="s">
        <v>2172</v>
      </c>
      <c r="AH117" s="186">
        <v>2</v>
      </c>
      <c r="AI117" s="186" t="s">
        <v>1531</v>
      </c>
      <c r="AJ117" s="186" t="s">
        <v>5947</v>
      </c>
      <c r="AK117" s="187">
        <v>44922</v>
      </c>
      <c r="AL117" s="193" t="s">
        <v>5952</v>
      </c>
      <c r="AM117" s="178">
        <v>5058000</v>
      </c>
      <c r="AN117" s="178" t="s">
        <v>5949</v>
      </c>
      <c r="AO117" s="178" t="s">
        <v>19</v>
      </c>
      <c r="AP117" s="178">
        <v>3</v>
      </c>
      <c r="AQ117" s="178" t="s">
        <v>5951</v>
      </c>
      <c r="AR117" s="178" t="s">
        <v>5950</v>
      </c>
      <c r="AS117" s="179">
        <v>44922</v>
      </c>
      <c r="AT117" s="194" t="s">
        <v>5959</v>
      </c>
      <c r="AU117" s="186">
        <v>4893</v>
      </c>
      <c r="AV117" s="186" t="s">
        <v>5956</v>
      </c>
      <c r="AW117" s="186" t="s">
        <v>2172</v>
      </c>
      <c r="AX117" s="186">
        <v>2</v>
      </c>
      <c r="AY117" s="186" t="s">
        <v>5958</v>
      </c>
      <c r="AZ117" s="186" t="s">
        <v>5957</v>
      </c>
      <c r="BA117" s="187">
        <v>44922</v>
      </c>
      <c r="BB117" s="193" t="s">
        <v>5955</v>
      </c>
      <c r="BC117" s="178">
        <v>2206875</v>
      </c>
      <c r="BD117" s="178" t="s">
        <v>5953</v>
      </c>
      <c r="BE117" s="178" t="s">
        <v>2172</v>
      </c>
      <c r="BF117" s="178">
        <v>2</v>
      </c>
      <c r="BG117" s="178" t="s">
        <v>2694</v>
      </c>
      <c r="BH117" s="178" t="s">
        <v>5954</v>
      </c>
      <c r="BI117" s="179">
        <v>44922</v>
      </c>
      <c r="BJ117" s="194" t="s">
        <v>5963</v>
      </c>
      <c r="BK117" s="194">
        <v>4917</v>
      </c>
      <c r="BL117" s="194" t="s">
        <v>5960</v>
      </c>
      <c r="BM117" s="194" t="s">
        <v>2172</v>
      </c>
      <c r="BN117" s="194">
        <v>2</v>
      </c>
      <c r="BO117" s="194" t="s">
        <v>5962</v>
      </c>
      <c r="BP117" s="186" t="s">
        <v>5961</v>
      </c>
      <c r="BQ117" s="195">
        <v>44922</v>
      </c>
      <c r="BR117" s="193" t="s">
        <v>1614</v>
      </c>
      <c r="BS117" s="196" t="s">
        <v>14</v>
      </c>
      <c r="BT117" s="196" t="s">
        <v>14</v>
      </c>
      <c r="BU117" s="196" t="s">
        <v>19</v>
      </c>
      <c r="BV117" s="196">
        <v>3</v>
      </c>
      <c r="BW117" s="196" t="s">
        <v>14</v>
      </c>
      <c r="BX117" s="196" t="s">
        <v>14</v>
      </c>
      <c r="BY117" s="179">
        <v>44622</v>
      </c>
      <c r="BZ117" s="194" t="s">
        <v>1615</v>
      </c>
      <c r="CA117" s="194" t="s">
        <v>14</v>
      </c>
      <c r="CB117" s="194" t="s">
        <v>14</v>
      </c>
      <c r="CC117" s="194" t="s">
        <v>19</v>
      </c>
      <c r="CD117" s="194">
        <v>3</v>
      </c>
      <c r="CE117" s="194" t="s">
        <v>14</v>
      </c>
      <c r="CF117" s="194" t="s">
        <v>14</v>
      </c>
      <c r="CG117" s="195">
        <v>44622</v>
      </c>
      <c r="CH117" s="193" t="s">
        <v>9708</v>
      </c>
      <c r="CI117" s="194" t="e">
        <v>#N/A</v>
      </c>
      <c r="CJ117" s="194" t="e">
        <v>#N/A</v>
      </c>
      <c r="CK117" s="194" t="e">
        <v>#N/A</v>
      </c>
      <c r="CL117" s="194" t="e">
        <v>#N/A</v>
      </c>
      <c r="CM117" s="194" t="e">
        <v>#N/A</v>
      </c>
      <c r="CN117" s="194" t="e">
        <v>#N/A</v>
      </c>
      <c r="CO117" s="197" t="e">
        <v>#N/A</v>
      </c>
      <c r="CP117" s="194" t="s">
        <v>2907</v>
      </c>
      <c r="CQ117" s="196">
        <v>3500000</v>
      </c>
      <c r="CR117" s="196" t="s">
        <v>2905</v>
      </c>
      <c r="CS117" s="196">
        <v>0</v>
      </c>
      <c r="CT117" s="196">
        <v>0</v>
      </c>
      <c r="CU117" s="196">
        <v>0</v>
      </c>
      <c r="CV117" s="196" t="s">
        <v>2906</v>
      </c>
      <c r="CW117" s="179">
        <v>44833</v>
      </c>
      <c r="CX117" s="194" t="s">
        <v>5965</v>
      </c>
      <c r="CY117" s="186">
        <v>23955000</v>
      </c>
      <c r="CZ117" s="186" t="s">
        <v>5974</v>
      </c>
      <c r="DA117" s="186" t="s">
        <v>19</v>
      </c>
      <c r="DB117" s="186">
        <v>3</v>
      </c>
      <c r="DC117" s="186" t="s">
        <v>5976</v>
      </c>
      <c r="DD117" s="186" t="s">
        <v>5975</v>
      </c>
      <c r="DE117" s="192">
        <v>44922</v>
      </c>
      <c r="DF117" s="193" t="s">
        <v>5969</v>
      </c>
      <c r="DG117" s="178">
        <v>35900000</v>
      </c>
      <c r="DH117" s="196" t="s">
        <v>5966</v>
      </c>
      <c r="DI117" s="196" t="s">
        <v>19</v>
      </c>
      <c r="DJ117" s="196">
        <v>3</v>
      </c>
      <c r="DK117" s="196" t="s">
        <v>5968</v>
      </c>
      <c r="DL117" s="196" t="s">
        <v>5967</v>
      </c>
      <c r="DM117" s="179">
        <v>44922</v>
      </c>
      <c r="DN117" s="194" t="s">
        <v>5973</v>
      </c>
      <c r="DO117" s="186">
        <v>34782000</v>
      </c>
      <c r="DP117" s="194" t="s">
        <v>5970</v>
      </c>
      <c r="DQ117" s="194" t="s">
        <v>19</v>
      </c>
      <c r="DR117" s="194">
        <v>3</v>
      </c>
      <c r="DS117" s="194" t="s">
        <v>5972</v>
      </c>
      <c r="DT117" s="194" t="s">
        <v>5971</v>
      </c>
      <c r="DU117" s="195">
        <v>44922</v>
      </c>
      <c r="DV117" s="193" t="s">
        <v>5977</v>
      </c>
      <c r="DW117" s="178">
        <v>17784000</v>
      </c>
      <c r="DX117" s="196" t="s">
        <v>5974</v>
      </c>
      <c r="DY117" s="196" t="s">
        <v>19</v>
      </c>
      <c r="DZ117" s="196">
        <v>3</v>
      </c>
      <c r="EA117" s="196" t="s">
        <v>5976</v>
      </c>
      <c r="EB117" s="196" t="s">
        <v>5975</v>
      </c>
      <c r="EC117" s="179">
        <v>44922</v>
      </c>
      <c r="ED117" s="194" t="s">
        <v>5981</v>
      </c>
      <c r="EE117" s="186">
        <v>5144000</v>
      </c>
      <c r="EF117" s="194" t="s">
        <v>5978</v>
      </c>
      <c r="EG117" s="194" t="s">
        <v>19</v>
      </c>
      <c r="EH117" s="194">
        <v>3</v>
      </c>
      <c r="EI117" s="194" t="s">
        <v>5980</v>
      </c>
      <c r="EJ117" s="194" t="s">
        <v>5979</v>
      </c>
      <c r="EK117" s="195">
        <v>44922</v>
      </c>
      <c r="EL117" s="193" t="s">
        <v>5985</v>
      </c>
      <c r="EM117" s="178">
        <v>1027000</v>
      </c>
      <c r="EN117" s="196" t="s">
        <v>5982</v>
      </c>
      <c r="EO117" s="196" t="s">
        <v>19</v>
      </c>
      <c r="EP117" s="196">
        <v>3</v>
      </c>
      <c r="EQ117" s="196" t="s">
        <v>5984</v>
      </c>
      <c r="ER117" s="196" t="s">
        <v>5983</v>
      </c>
      <c r="ES117" s="179">
        <v>44922</v>
      </c>
      <c r="ET117" s="194" t="s">
        <v>5964</v>
      </c>
      <c r="EU117" s="194">
        <v>4917</v>
      </c>
      <c r="EV117" s="194" t="s">
        <v>5960</v>
      </c>
      <c r="EW117" s="194" t="s">
        <v>2172</v>
      </c>
      <c r="EX117" s="194">
        <v>2</v>
      </c>
      <c r="EY117" s="194" t="s">
        <v>5962</v>
      </c>
      <c r="EZ117" s="194" t="s">
        <v>5961</v>
      </c>
      <c r="FA117" s="195">
        <v>44922</v>
      </c>
      <c r="FB117" s="193" t="s">
        <v>1617</v>
      </c>
      <c r="FC117" s="196">
        <v>5</v>
      </c>
      <c r="FD117" s="196" t="s">
        <v>14</v>
      </c>
      <c r="FE117" s="196" t="s">
        <v>30</v>
      </c>
      <c r="FF117" s="196">
        <v>2</v>
      </c>
      <c r="FG117" s="196" t="s">
        <v>1616</v>
      </c>
      <c r="FH117" s="196" t="s">
        <v>14</v>
      </c>
      <c r="FI117" s="179">
        <v>44622</v>
      </c>
      <c r="FJ117" s="193" t="s">
        <v>1618</v>
      </c>
      <c r="FK117" s="194" t="s">
        <v>14</v>
      </c>
      <c r="FL117" s="194" t="s">
        <v>14</v>
      </c>
      <c r="FM117" s="194" t="s">
        <v>19</v>
      </c>
      <c r="FN117" s="194">
        <v>3</v>
      </c>
      <c r="FO117" s="194" t="s">
        <v>14</v>
      </c>
      <c r="FP117" s="186" t="s">
        <v>14</v>
      </c>
      <c r="FQ117" s="187">
        <v>44622</v>
      </c>
      <c r="FR117" s="193" t="s">
        <v>1619</v>
      </c>
      <c r="FS117" s="196" t="s">
        <v>14</v>
      </c>
      <c r="FT117" s="196" t="s">
        <v>14</v>
      </c>
      <c r="FU117" s="196" t="s">
        <v>19</v>
      </c>
      <c r="FV117" s="196">
        <v>3</v>
      </c>
      <c r="FW117" s="196" t="s">
        <v>14</v>
      </c>
      <c r="FX117" s="196" t="s">
        <v>14</v>
      </c>
      <c r="FY117" s="179">
        <v>44622</v>
      </c>
      <c r="FZ117" s="194" t="s">
        <v>4492</v>
      </c>
      <c r="GA117" s="194">
        <v>2</v>
      </c>
      <c r="GB117" s="194" t="s">
        <v>2962</v>
      </c>
      <c r="GC117" s="194" t="s">
        <v>30</v>
      </c>
      <c r="GD117" s="194">
        <v>2</v>
      </c>
      <c r="GE117" s="194" t="s">
        <v>14</v>
      </c>
      <c r="GF117" s="194" t="s">
        <v>14</v>
      </c>
      <c r="GG117" s="195">
        <v>44872</v>
      </c>
      <c r="GH117" s="193" t="s">
        <v>4498</v>
      </c>
      <c r="GI117" s="196">
        <v>3</v>
      </c>
      <c r="GJ117" s="196" t="s">
        <v>2962</v>
      </c>
      <c r="GK117" s="196" t="s">
        <v>30</v>
      </c>
      <c r="GL117" s="196">
        <v>2</v>
      </c>
      <c r="GM117" s="196" t="s">
        <v>14</v>
      </c>
      <c r="GN117" s="196" t="s">
        <v>14</v>
      </c>
      <c r="GO117" s="179">
        <v>44872</v>
      </c>
      <c r="GP117" s="194" t="s">
        <v>4493</v>
      </c>
      <c r="GQ117" s="194">
        <v>3</v>
      </c>
      <c r="GR117" s="194" t="s">
        <v>2962</v>
      </c>
      <c r="GS117" s="194" t="s">
        <v>30</v>
      </c>
      <c r="GT117" s="194">
        <v>2</v>
      </c>
      <c r="GU117" s="194" t="s">
        <v>14</v>
      </c>
      <c r="GV117" s="194" t="s">
        <v>14</v>
      </c>
      <c r="GW117" s="195">
        <v>44872</v>
      </c>
      <c r="GX117" s="193" t="s">
        <v>4499</v>
      </c>
      <c r="GY117" s="196">
        <v>3</v>
      </c>
      <c r="GZ117" s="196" t="s">
        <v>2962</v>
      </c>
      <c r="HA117" s="196" t="s">
        <v>30</v>
      </c>
      <c r="HB117" s="196">
        <v>2</v>
      </c>
      <c r="HC117" s="196" t="s">
        <v>14</v>
      </c>
      <c r="HD117" s="196" t="s">
        <v>14</v>
      </c>
      <c r="HE117" s="179">
        <v>44872</v>
      </c>
      <c r="HF117" s="194" t="s">
        <v>4491</v>
      </c>
      <c r="HG117" s="194">
        <v>2</v>
      </c>
      <c r="HH117" s="194" t="s">
        <v>2962</v>
      </c>
      <c r="HI117" s="194" t="s">
        <v>30</v>
      </c>
      <c r="HJ117" s="194">
        <v>2</v>
      </c>
      <c r="HK117" s="194" t="s">
        <v>14</v>
      </c>
      <c r="HL117" s="194" t="s">
        <v>14</v>
      </c>
      <c r="HM117" s="195">
        <v>44872</v>
      </c>
      <c r="HN117" s="193" t="s">
        <v>4497</v>
      </c>
      <c r="HO117" s="196">
        <v>3</v>
      </c>
      <c r="HP117" s="196" t="s">
        <v>2962</v>
      </c>
      <c r="HQ117" s="196" t="s">
        <v>30</v>
      </c>
      <c r="HR117" s="196">
        <v>2</v>
      </c>
      <c r="HS117" s="196" t="s">
        <v>14</v>
      </c>
      <c r="HT117" s="196" t="s">
        <v>14</v>
      </c>
      <c r="HU117" s="179">
        <v>44872</v>
      </c>
      <c r="HV117" s="194" t="s">
        <v>4494</v>
      </c>
      <c r="HW117" s="194">
        <v>3</v>
      </c>
      <c r="HX117" s="194" t="s">
        <v>2962</v>
      </c>
      <c r="HY117" s="194" t="s">
        <v>30</v>
      </c>
      <c r="HZ117" s="194">
        <v>2</v>
      </c>
      <c r="IA117" s="194" t="s">
        <v>14</v>
      </c>
      <c r="IB117" s="194" t="s">
        <v>14</v>
      </c>
      <c r="IC117" s="195">
        <v>44872</v>
      </c>
      <c r="ID117" s="193" t="s">
        <v>4496</v>
      </c>
      <c r="IE117" s="196">
        <v>3</v>
      </c>
      <c r="IF117" s="196" t="s">
        <v>2962</v>
      </c>
      <c r="IG117" s="196" t="s">
        <v>30</v>
      </c>
      <c r="IH117" s="196">
        <v>2</v>
      </c>
      <c r="II117" s="196" t="s">
        <v>14</v>
      </c>
      <c r="IJ117" s="196" t="s">
        <v>14</v>
      </c>
      <c r="IK117" s="179">
        <v>44872</v>
      </c>
      <c r="IL117" s="194" t="s">
        <v>4495</v>
      </c>
      <c r="IM117" s="194">
        <v>3</v>
      </c>
      <c r="IN117" s="194" t="s">
        <v>2962</v>
      </c>
      <c r="IO117" s="194" t="s">
        <v>30</v>
      </c>
      <c r="IP117" s="194">
        <v>2</v>
      </c>
      <c r="IQ117" s="194" t="s">
        <v>14</v>
      </c>
      <c r="IR117" s="194" t="s">
        <v>14</v>
      </c>
      <c r="IS117" s="195">
        <v>44872</v>
      </c>
    </row>
    <row r="118" spans="1:253" s="284" customFormat="1" ht="12.95" customHeight="1" x14ac:dyDescent="0.2">
      <c r="A118" s="284" t="s">
        <v>2343</v>
      </c>
      <c r="B118" s="284" t="s">
        <v>8946</v>
      </c>
      <c r="C118" s="284" t="s">
        <v>2344</v>
      </c>
      <c r="D118" s="284" t="s">
        <v>2345</v>
      </c>
      <c r="E118" s="284" t="s">
        <v>8591</v>
      </c>
      <c r="F118" s="284" t="s">
        <v>7659</v>
      </c>
      <c r="G118" s="177">
        <v>20031000</v>
      </c>
      <c r="H118" s="178" t="s">
        <v>6223</v>
      </c>
      <c r="I118" s="178" t="s">
        <v>74</v>
      </c>
      <c r="J118" s="178">
        <v>1</v>
      </c>
      <c r="K118" s="178" t="s">
        <v>7658</v>
      </c>
      <c r="L118" s="178" t="s">
        <v>7657</v>
      </c>
      <c r="M118" s="179">
        <v>44956</v>
      </c>
      <c r="N118" s="188" t="s">
        <v>2349</v>
      </c>
      <c r="O118" s="180">
        <v>62918</v>
      </c>
      <c r="P118" s="180" t="s">
        <v>2346</v>
      </c>
      <c r="Q118" s="180" t="s">
        <v>30</v>
      </c>
      <c r="R118" s="180">
        <v>2</v>
      </c>
      <c r="S118" s="180" t="s">
        <v>2348</v>
      </c>
      <c r="T118" s="180" t="s">
        <v>2347</v>
      </c>
      <c r="U118" s="181">
        <v>44773</v>
      </c>
      <c r="V118" s="188" t="s">
        <v>7663</v>
      </c>
      <c r="W118" s="178">
        <v>5156000</v>
      </c>
      <c r="X118" s="178" t="s">
        <v>7660</v>
      </c>
      <c r="Y118" s="178" t="s">
        <v>2172</v>
      </c>
      <c r="Z118" s="178">
        <v>2</v>
      </c>
      <c r="AA118" s="178" t="s">
        <v>7662</v>
      </c>
      <c r="AB118" s="178" t="s">
        <v>7661</v>
      </c>
      <c r="AC118" s="179">
        <v>44956</v>
      </c>
      <c r="AD118" s="188" t="s">
        <v>7665</v>
      </c>
      <c r="AE118" s="186">
        <v>107000</v>
      </c>
      <c r="AF118" s="186" t="s">
        <v>7643</v>
      </c>
      <c r="AG118" s="186" t="s">
        <v>2172</v>
      </c>
      <c r="AH118" s="186">
        <v>2</v>
      </c>
      <c r="AI118" s="186" t="s">
        <v>7664</v>
      </c>
      <c r="AJ118" s="186" t="s">
        <v>6271</v>
      </c>
      <c r="AK118" s="187">
        <v>44956</v>
      </c>
      <c r="AL118" s="188" t="s">
        <v>7666</v>
      </c>
      <c r="AM118" s="178">
        <v>107000</v>
      </c>
      <c r="AN118" s="178" t="s">
        <v>7643</v>
      </c>
      <c r="AO118" s="178" t="s">
        <v>2172</v>
      </c>
      <c r="AP118" s="178">
        <v>2</v>
      </c>
      <c r="AQ118" s="178" t="s">
        <v>7664</v>
      </c>
      <c r="AR118" s="178" t="s">
        <v>6271</v>
      </c>
      <c r="AS118" s="179">
        <v>44956</v>
      </c>
      <c r="AT118" s="189" t="s">
        <v>9709</v>
      </c>
      <c r="AU118" s="186" t="e">
        <v>#N/A</v>
      </c>
      <c r="AV118" s="186" t="e">
        <v>#N/A</v>
      </c>
      <c r="AW118" s="186" t="e">
        <v>#N/A</v>
      </c>
      <c r="AX118" s="186" t="e">
        <v>#N/A</v>
      </c>
      <c r="AY118" s="186" t="e">
        <v>#N/A</v>
      </c>
      <c r="AZ118" s="186" t="e">
        <v>#N/A</v>
      </c>
      <c r="BA118" s="187" t="e">
        <v>#N/A</v>
      </c>
      <c r="BB118" s="188" t="s">
        <v>9710</v>
      </c>
      <c r="BC118" s="178" t="e">
        <v>#N/A</v>
      </c>
      <c r="BD118" s="178" t="e">
        <v>#N/A</v>
      </c>
      <c r="BE118" s="178" t="e">
        <v>#N/A</v>
      </c>
      <c r="BF118" s="178" t="e">
        <v>#N/A</v>
      </c>
      <c r="BG118" s="178" t="e">
        <v>#N/A</v>
      </c>
      <c r="BH118" s="178" t="e">
        <v>#N/A</v>
      </c>
      <c r="BI118" s="179" t="e">
        <v>#N/A</v>
      </c>
      <c r="BJ118" s="189" t="s">
        <v>7667</v>
      </c>
      <c r="BK118" s="189">
        <v>0</v>
      </c>
      <c r="BL118" s="189" t="s">
        <v>7190</v>
      </c>
      <c r="BM118" s="189" t="s">
        <v>2172</v>
      </c>
      <c r="BN118" s="189">
        <v>2</v>
      </c>
      <c r="BO118" s="189" t="s">
        <v>7647</v>
      </c>
      <c r="BP118" s="186" t="s">
        <v>1199</v>
      </c>
      <c r="BQ118" s="190">
        <v>44956</v>
      </c>
      <c r="BR118" s="188" t="s">
        <v>9711</v>
      </c>
      <c r="BS118" s="182" t="e">
        <v>#N/A</v>
      </c>
      <c r="BT118" s="182" t="e">
        <v>#N/A</v>
      </c>
      <c r="BU118" s="182" t="e">
        <v>#N/A</v>
      </c>
      <c r="BV118" s="182" t="e">
        <v>#N/A</v>
      </c>
      <c r="BW118" s="182" t="e">
        <v>#N/A</v>
      </c>
      <c r="BX118" s="182" t="e">
        <v>#N/A</v>
      </c>
      <c r="BY118" s="179" t="e">
        <v>#N/A</v>
      </c>
      <c r="BZ118" s="189" t="s">
        <v>9712</v>
      </c>
      <c r="CA118" s="189" t="e">
        <v>#N/A</v>
      </c>
      <c r="CB118" s="189" t="e">
        <v>#N/A</v>
      </c>
      <c r="CC118" s="189" t="e">
        <v>#N/A</v>
      </c>
      <c r="CD118" s="189" t="e">
        <v>#N/A</v>
      </c>
      <c r="CE118" s="189" t="e">
        <v>#N/A</v>
      </c>
      <c r="CF118" s="189" t="e">
        <v>#N/A</v>
      </c>
      <c r="CG118" s="190" t="e">
        <v>#N/A</v>
      </c>
      <c r="CH118" s="188" t="s">
        <v>9713</v>
      </c>
      <c r="CI118" s="189" t="e">
        <v>#N/A</v>
      </c>
      <c r="CJ118" s="189" t="e">
        <v>#N/A</v>
      </c>
      <c r="CK118" s="189" t="e">
        <v>#N/A</v>
      </c>
      <c r="CL118" s="189" t="e">
        <v>#N/A</v>
      </c>
      <c r="CM118" s="189" t="e">
        <v>#N/A</v>
      </c>
      <c r="CN118" s="189" t="e">
        <v>#N/A</v>
      </c>
      <c r="CO118" s="191" t="e">
        <v>#N/A</v>
      </c>
      <c r="CP118" s="189" t="s">
        <v>9714</v>
      </c>
      <c r="CQ118" s="182" t="e">
        <v>#N/A</v>
      </c>
      <c r="CR118" s="182" t="e">
        <v>#N/A</v>
      </c>
      <c r="CS118" s="182" t="e">
        <v>#N/A</v>
      </c>
      <c r="CT118" s="182" t="e">
        <v>#N/A</v>
      </c>
      <c r="CU118" s="182" t="e">
        <v>#N/A</v>
      </c>
      <c r="CV118" s="182" t="e">
        <v>#N/A</v>
      </c>
      <c r="CW118" s="179" t="e">
        <v>#N/A</v>
      </c>
      <c r="CX118" s="189" t="s">
        <v>7669</v>
      </c>
      <c r="CY118" s="186">
        <v>107000</v>
      </c>
      <c r="CZ118" s="186" t="s">
        <v>7643</v>
      </c>
      <c r="DA118" s="186" t="s">
        <v>2172</v>
      </c>
      <c r="DB118" s="186">
        <v>2</v>
      </c>
      <c r="DC118" s="186" t="s">
        <v>2326</v>
      </c>
      <c r="DD118" s="186" t="s">
        <v>6271</v>
      </c>
      <c r="DE118" s="192">
        <v>44956</v>
      </c>
      <c r="DF118" s="188" t="s">
        <v>7670</v>
      </c>
      <c r="DG118" s="178">
        <v>5049000</v>
      </c>
      <c r="DH118" s="182" t="s">
        <v>7660</v>
      </c>
      <c r="DI118" s="182" t="s">
        <v>2172</v>
      </c>
      <c r="DJ118" s="182">
        <v>2</v>
      </c>
      <c r="DK118" s="182" t="s">
        <v>6241</v>
      </c>
      <c r="DL118" s="182" t="s">
        <v>7661</v>
      </c>
      <c r="DM118" s="179">
        <v>44956</v>
      </c>
      <c r="DN118" s="189" t="s">
        <v>7671</v>
      </c>
      <c r="DO118" s="186">
        <v>0</v>
      </c>
      <c r="DP118" s="189" t="s">
        <v>7643</v>
      </c>
      <c r="DQ118" s="189" t="s">
        <v>2172</v>
      </c>
      <c r="DR118" s="189">
        <v>2</v>
      </c>
      <c r="DS118" s="189" t="s">
        <v>6243</v>
      </c>
      <c r="DT118" s="189" t="s">
        <v>6271</v>
      </c>
      <c r="DU118" s="190">
        <v>44956</v>
      </c>
      <c r="DV118" s="188" t="s">
        <v>7672</v>
      </c>
      <c r="DW118" s="178">
        <v>107000</v>
      </c>
      <c r="DX118" s="182" t="s">
        <v>7643</v>
      </c>
      <c r="DY118" s="182" t="s">
        <v>2172</v>
      </c>
      <c r="DZ118" s="182">
        <v>2</v>
      </c>
      <c r="EA118" s="182" t="s">
        <v>2326</v>
      </c>
      <c r="EB118" s="182" t="s">
        <v>6271</v>
      </c>
      <c r="EC118" s="179">
        <v>44956</v>
      </c>
      <c r="ED118" s="189" t="s">
        <v>7673</v>
      </c>
      <c r="EE118" s="186">
        <v>0</v>
      </c>
      <c r="EF118" s="189" t="s">
        <v>7643</v>
      </c>
      <c r="EG118" s="189" t="s">
        <v>2172</v>
      </c>
      <c r="EH118" s="189">
        <v>2</v>
      </c>
      <c r="EI118" s="189" t="s">
        <v>2328</v>
      </c>
      <c r="EJ118" s="189" t="s">
        <v>6271</v>
      </c>
      <c r="EK118" s="190">
        <v>44956</v>
      </c>
      <c r="EL118" s="188" t="s">
        <v>7674</v>
      </c>
      <c r="EM118" s="178">
        <v>0</v>
      </c>
      <c r="EN118" s="182" t="s">
        <v>7643</v>
      </c>
      <c r="EO118" s="182" t="s">
        <v>2172</v>
      </c>
      <c r="EP118" s="182">
        <v>2</v>
      </c>
      <c r="EQ118" s="182" t="s">
        <v>2328</v>
      </c>
      <c r="ER118" s="182" t="s">
        <v>6271</v>
      </c>
      <c r="ES118" s="179">
        <v>44956</v>
      </c>
      <c r="ET118" s="189" t="s">
        <v>7668</v>
      </c>
      <c r="EU118" s="189">
        <v>0</v>
      </c>
      <c r="EV118" s="189" t="s">
        <v>7190</v>
      </c>
      <c r="EW118" s="189" t="s">
        <v>2172</v>
      </c>
      <c r="EX118" s="189">
        <v>2</v>
      </c>
      <c r="EY118" s="189" t="s">
        <v>7649</v>
      </c>
      <c r="EZ118" s="189" t="s">
        <v>1199</v>
      </c>
      <c r="FA118" s="190">
        <v>44956</v>
      </c>
      <c r="FB118" s="188" t="s">
        <v>2352</v>
      </c>
      <c r="FC118" s="182">
        <v>2</v>
      </c>
      <c r="FD118" s="182" t="s">
        <v>2350</v>
      </c>
      <c r="FE118" s="182" t="s">
        <v>30</v>
      </c>
      <c r="FF118" s="182">
        <v>2</v>
      </c>
      <c r="FG118" s="182" t="s">
        <v>2292</v>
      </c>
      <c r="FH118" s="182" t="s">
        <v>2351</v>
      </c>
      <c r="FI118" s="179">
        <v>44773</v>
      </c>
      <c r="FJ118" s="188" t="s">
        <v>9715</v>
      </c>
      <c r="FK118" s="189" t="e">
        <v>#N/A</v>
      </c>
      <c r="FL118" s="189" t="e">
        <v>#N/A</v>
      </c>
      <c r="FM118" s="189" t="e">
        <v>#N/A</v>
      </c>
      <c r="FN118" s="189" t="e">
        <v>#N/A</v>
      </c>
      <c r="FO118" s="189" t="e">
        <v>#N/A</v>
      </c>
      <c r="FP118" s="186" t="e">
        <v>#N/A</v>
      </c>
      <c r="FQ118" s="187" t="e">
        <v>#N/A</v>
      </c>
      <c r="FR118" s="188" t="s">
        <v>9716</v>
      </c>
      <c r="FS118" s="182" t="e">
        <v>#N/A</v>
      </c>
      <c r="FT118" s="182" t="e">
        <v>#N/A</v>
      </c>
      <c r="FU118" s="182" t="e">
        <v>#N/A</v>
      </c>
      <c r="FV118" s="182" t="e">
        <v>#N/A</v>
      </c>
      <c r="FW118" s="182" t="e">
        <v>#N/A</v>
      </c>
      <c r="FX118" s="182" t="e">
        <v>#N/A</v>
      </c>
      <c r="FY118" s="179" t="e">
        <v>#N/A</v>
      </c>
      <c r="FZ118" s="189" t="s">
        <v>3301</v>
      </c>
      <c r="GA118" s="189">
        <v>0</v>
      </c>
      <c r="GB118" s="189" t="s">
        <v>2962</v>
      </c>
      <c r="GC118" s="189" t="s">
        <v>30</v>
      </c>
      <c r="GD118" s="189">
        <v>2</v>
      </c>
      <c r="GE118" s="189" t="s">
        <v>14</v>
      </c>
      <c r="GF118" s="189" t="s">
        <v>14</v>
      </c>
      <c r="GG118" s="190">
        <v>44862</v>
      </c>
      <c r="GH118" s="188" t="s">
        <v>3307</v>
      </c>
      <c r="GI118" s="182">
        <v>0</v>
      </c>
      <c r="GJ118" s="182" t="s">
        <v>2962</v>
      </c>
      <c r="GK118" s="182" t="s">
        <v>30</v>
      </c>
      <c r="GL118" s="182">
        <v>2</v>
      </c>
      <c r="GM118" s="182" t="s">
        <v>14</v>
      </c>
      <c r="GN118" s="182" t="s">
        <v>14</v>
      </c>
      <c r="GO118" s="179">
        <v>44862</v>
      </c>
      <c r="GP118" s="189" t="s">
        <v>3302</v>
      </c>
      <c r="GQ118" s="189">
        <v>0</v>
      </c>
      <c r="GR118" s="189" t="s">
        <v>2962</v>
      </c>
      <c r="GS118" s="189" t="s">
        <v>30</v>
      </c>
      <c r="GT118" s="189">
        <v>2</v>
      </c>
      <c r="GU118" s="189" t="s">
        <v>14</v>
      </c>
      <c r="GV118" s="189" t="s">
        <v>14</v>
      </c>
      <c r="GW118" s="190">
        <v>44862</v>
      </c>
      <c r="GX118" s="188" t="s">
        <v>3308</v>
      </c>
      <c r="GY118" s="182">
        <v>0</v>
      </c>
      <c r="GZ118" s="182" t="s">
        <v>2962</v>
      </c>
      <c r="HA118" s="182" t="s">
        <v>30</v>
      </c>
      <c r="HB118" s="182">
        <v>2</v>
      </c>
      <c r="HC118" s="182" t="s">
        <v>14</v>
      </c>
      <c r="HD118" s="182" t="s">
        <v>14</v>
      </c>
      <c r="HE118" s="179">
        <v>44862</v>
      </c>
      <c r="HF118" s="189" t="s">
        <v>3300</v>
      </c>
      <c r="HG118" s="189">
        <v>0</v>
      </c>
      <c r="HH118" s="189" t="s">
        <v>2962</v>
      </c>
      <c r="HI118" s="189" t="s">
        <v>30</v>
      </c>
      <c r="HJ118" s="189">
        <v>2</v>
      </c>
      <c r="HK118" s="189" t="s">
        <v>14</v>
      </c>
      <c r="HL118" s="189" t="s">
        <v>14</v>
      </c>
      <c r="HM118" s="190">
        <v>44862</v>
      </c>
      <c r="HN118" s="188" t="s">
        <v>3306</v>
      </c>
      <c r="HO118" s="182">
        <v>0</v>
      </c>
      <c r="HP118" s="182" t="s">
        <v>2962</v>
      </c>
      <c r="HQ118" s="182" t="s">
        <v>30</v>
      </c>
      <c r="HR118" s="182">
        <v>2</v>
      </c>
      <c r="HS118" s="182" t="s">
        <v>14</v>
      </c>
      <c r="HT118" s="182" t="s">
        <v>14</v>
      </c>
      <c r="HU118" s="179">
        <v>44862</v>
      </c>
      <c r="HV118" s="189" t="s">
        <v>3303</v>
      </c>
      <c r="HW118" s="189">
        <v>0</v>
      </c>
      <c r="HX118" s="189" t="s">
        <v>2962</v>
      </c>
      <c r="HY118" s="189" t="s">
        <v>30</v>
      </c>
      <c r="HZ118" s="189">
        <v>2</v>
      </c>
      <c r="IA118" s="189" t="s">
        <v>14</v>
      </c>
      <c r="IB118" s="189" t="s">
        <v>14</v>
      </c>
      <c r="IC118" s="190">
        <v>44862</v>
      </c>
      <c r="ID118" s="188" t="s">
        <v>3305</v>
      </c>
      <c r="IE118" s="182">
        <v>0</v>
      </c>
      <c r="IF118" s="182" t="s">
        <v>2962</v>
      </c>
      <c r="IG118" s="182" t="s">
        <v>30</v>
      </c>
      <c r="IH118" s="182">
        <v>2</v>
      </c>
      <c r="II118" s="182" t="s">
        <v>14</v>
      </c>
      <c r="IJ118" s="182" t="s">
        <v>14</v>
      </c>
      <c r="IK118" s="179">
        <v>44862</v>
      </c>
      <c r="IL118" s="189" t="s">
        <v>3304</v>
      </c>
      <c r="IM118" s="189">
        <v>0</v>
      </c>
      <c r="IN118" s="189" t="s">
        <v>2962</v>
      </c>
      <c r="IO118" s="189" t="s">
        <v>30</v>
      </c>
      <c r="IP118" s="189">
        <v>2</v>
      </c>
      <c r="IQ118" s="189" t="s">
        <v>14</v>
      </c>
      <c r="IR118" s="189" t="s">
        <v>14</v>
      </c>
      <c r="IS118" s="190">
        <v>44862</v>
      </c>
    </row>
    <row r="119" spans="1:253" s="284" customFormat="1" ht="12.95" customHeight="1" x14ac:dyDescent="0.2">
      <c r="A119" s="284" t="s">
        <v>424</v>
      </c>
      <c r="B119" s="284" t="s">
        <v>8973</v>
      </c>
      <c r="C119" s="284" t="s">
        <v>425</v>
      </c>
      <c r="D119" s="284" t="s">
        <v>426</v>
      </c>
      <c r="E119" s="284" t="s">
        <v>8594</v>
      </c>
      <c r="F119" s="284" t="s">
        <v>7135</v>
      </c>
      <c r="G119" s="177">
        <v>13950000</v>
      </c>
      <c r="H119" s="178" t="s">
        <v>7132</v>
      </c>
      <c r="I119" s="178" t="s">
        <v>2172</v>
      </c>
      <c r="J119" s="178">
        <v>2</v>
      </c>
      <c r="K119" s="178" t="s">
        <v>7134</v>
      </c>
      <c r="L119" s="178" t="s">
        <v>7133</v>
      </c>
      <c r="M119" s="179">
        <v>44953</v>
      </c>
      <c r="N119" s="188" t="s">
        <v>1667</v>
      </c>
      <c r="O119" s="180">
        <v>20524</v>
      </c>
      <c r="P119" s="180" t="s">
        <v>1664</v>
      </c>
      <c r="Q119" s="180" t="s">
        <v>30</v>
      </c>
      <c r="R119" s="180">
        <v>2</v>
      </c>
      <c r="S119" s="180" t="s">
        <v>1666</v>
      </c>
      <c r="T119" s="180" t="s">
        <v>1665</v>
      </c>
      <c r="U119" s="181">
        <v>44650</v>
      </c>
      <c r="V119" s="188" t="s">
        <v>1669</v>
      </c>
      <c r="W119" s="178">
        <v>2369000</v>
      </c>
      <c r="X119" s="178" t="s">
        <v>1664</v>
      </c>
      <c r="Y119" s="178" t="s">
        <v>30</v>
      </c>
      <c r="Z119" s="178">
        <v>2</v>
      </c>
      <c r="AA119" s="178" t="s">
        <v>1668</v>
      </c>
      <c r="AB119" s="178" t="s">
        <v>1665</v>
      </c>
      <c r="AC119" s="179">
        <v>44650</v>
      </c>
      <c r="AD119" s="188" t="s">
        <v>7138</v>
      </c>
      <c r="AE119" s="186">
        <v>127000</v>
      </c>
      <c r="AF119" s="186" t="s">
        <v>6358</v>
      </c>
      <c r="AG119" s="186" t="s">
        <v>2172</v>
      </c>
      <c r="AH119" s="186">
        <v>2</v>
      </c>
      <c r="AI119" s="186" t="s">
        <v>7137</v>
      </c>
      <c r="AJ119" s="186" t="s">
        <v>7136</v>
      </c>
      <c r="AK119" s="187">
        <v>44953</v>
      </c>
      <c r="AL119" s="188" t="s">
        <v>7140</v>
      </c>
      <c r="AM119" s="178">
        <v>127000</v>
      </c>
      <c r="AN119" s="178" t="s">
        <v>6358</v>
      </c>
      <c r="AO119" s="178" t="s">
        <v>2172</v>
      </c>
      <c r="AP119" s="178">
        <v>2</v>
      </c>
      <c r="AQ119" s="178" t="s">
        <v>7139</v>
      </c>
      <c r="AR119" s="178" t="s">
        <v>7136</v>
      </c>
      <c r="AS119" s="179">
        <v>44953</v>
      </c>
      <c r="AT119" s="189" t="s">
        <v>437</v>
      </c>
      <c r="AU119" s="186" t="s">
        <v>14</v>
      </c>
      <c r="AV119" s="186" t="s">
        <v>432</v>
      </c>
      <c r="AW119" s="186" t="s">
        <v>30</v>
      </c>
      <c r="AX119" s="186">
        <v>2</v>
      </c>
      <c r="AY119" s="186" t="s">
        <v>436</v>
      </c>
      <c r="AZ119" s="186" t="s">
        <v>433</v>
      </c>
      <c r="BA119" s="187">
        <v>43511</v>
      </c>
      <c r="BB119" s="188" t="s">
        <v>435</v>
      </c>
      <c r="BC119" s="178" t="s">
        <v>14</v>
      </c>
      <c r="BD119" s="178" t="s">
        <v>432</v>
      </c>
      <c r="BE119" s="178" t="s">
        <v>30</v>
      </c>
      <c r="BF119" s="178">
        <v>2</v>
      </c>
      <c r="BG119" s="178" t="s">
        <v>434</v>
      </c>
      <c r="BH119" s="178" t="s">
        <v>433</v>
      </c>
      <c r="BI119" s="179">
        <v>43511</v>
      </c>
      <c r="BJ119" s="189" t="s">
        <v>1220</v>
      </c>
      <c r="BK119" s="189" t="s">
        <v>14</v>
      </c>
      <c r="BL119" s="189" t="s">
        <v>14</v>
      </c>
      <c r="BM119" s="189" t="s">
        <v>14</v>
      </c>
      <c r="BN119" s="189" t="s">
        <v>14</v>
      </c>
      <c r="BO119" s="189" t="s">
        <v>1218</v>
      </c>
      <c r="BP119" s="186" t="s">
        <v>14</v>
      </c>
      <c r="BQ119" s="190">
        <v>44134</v>
      </c>
      <c r="BR119" s="188" t="s">
        <v>428</v>
      </c>
      <c r="BS119" s="182">
        <v>0</v>
      </c>
      <c r="BT119" s="182">
        <v>0</v>
      </c>
      <c r="BU119" s="182" t="s">
        <v>30</v>
      </c>
      <c r="BV119" s="182">
        <v>2</v>
      </c>
      <c r="BW119" s="182" t="s">
        <v>427</v>
      </c>
      <c r="BX119" s="182">
        <v>0</v>
      </c>
      <c r="BY119" s="179">
        <v>43511</v>
      </c>
      <c r="BZ119" s="189" t="s">
        <v>429</v>
      </c>
      <c r="CA119" s="189">
        <v>0</v>
      </c>
      <c r="CB119" s="189">
        <v>0</v>
      </c>
      <c r="CC119" s="189" t="s">
        <v>30</v>
      </c>
      <c r="CD119" s="189">
        <v>2</v>
      </c>
      <c r="CE119" s="189" t="s">
        <v>427</v>
      </c>
      <c r="CF119" s="189">
        <v>0</v>
      </c>
      <c r="CG119" s="190">
        <v>43511</v>
      </c>
      <c r="CH119" s="188" t="s">
        <v>9717</v>
      </c>
      <c r="CI119" s="189" t="e">
        <v>#N/A</v>
      </c>
      <c r="CJ119" s="189" t="e">
        <v>#N/A</v>
      </c>
      <c r="CK119" s="189" t="e">
        <v>#N/A</v>
      </c>
      <c r="CL119" s="189" t="e">
        <v>#N/A</v>
      </c>
      <c r="CM119" s="189" t="e">
        <v>#N/A</v>
      </c>
      <c r="CN119" s="189" t="e">
        <v>#N/A</v>
      </c>
      <c r="CO119" s="191" t="e">
        <v>#N/A</v>
      </c>
      <c r="CP119" s="189" t="s">
        <v>431</v>
      </c>
      <c r="CQ119" s="182">
        <v>0</v>
      </c>
      <c r="CR119" s="182">
        <v>0</v>
      </c>
      <c r="CS119" s="182" t="s">
        <v>30</v>
      </c>
      <c r="CT119" s="182">
        <v>2</v>
      </c>
      <c r="CU119" s="182" t="s">
        <v>430</v>
      </c>
      <c r="CV119" s="182">
        <v>0</v>
      </c>
      <c r="CW119" s="179">
        <v>43511</v>
      </c>
      <c r="CX119" s="189" t="s">
        <v>7141</v>
      </c>
      <c r="CY119" s="186">
        <v>127000</v>
      </c>
      <c r="CZ119" s="186" t="s">
        <v>6358</v>
      </c>
      <c r="DA119" s="186" t="s">
        <v>2172</v>
      </c>
      <c r="DB119" s="186">
        <v>2</v>
      </c>
      <c r="DC119" s="186" t="s">
        <v>7144</v>
      </c>
      <c r="DD119" s="186" t="s">
        <v>7136</v>
      </c>
      <c r="DE119" s="192">
        <v>44953</v>
      </c>
      <c r="DF119" s="188" t="s">
        <v>7145</v>
      </c>
      <c r="DG119" s="178">
        <v>2255000</v>
      </c>
      <c r="DH119" s="182" t="s">
        <v>7142</v>
      </c>
      <c r="DI119" s="182" t="s">
        <v>2172</v>
      </c>
      <c r="DJ119" s="182">
        <v>2</v>
      </c>
      <c r="DK119" s="182" t="s">
        <v>7144</v>
      </c>
      <c r="DL119" s="182" t="s">
        <v>7143</v>
      </c>
      <c r="DM119" s="179">
        <v>44953</v>
      </c>
      <c r="DN119" s="189" t="s">
        <v>7146</v>
      </c>
      <c r="DO119" s="186">
        <v>0</v>
      </c>
      <c r="DP119" s="189" t="s">
        <v>6358</v>
      </c>
      <c r="DQ119" s="189" t="s">
        <v>2172</v>
      </c>
      <c r="DR119" s="189">
        <v>2</v>
      </c>
      <c r="DS119" s="189" t="s">
        <v>7144</v>
      </c>
      <c r="DT119" s="189" t="s">
        <v>7136</v>
      </c>
      <c r="DU119" s="190">
        <v>44953</v>
      </c>
      <c r="DV119" s="188" t="s">
        <v>7147</v>
      </c>
      <c r="DW119" s="178">
        <v>127000</v>
      </c>
      <c r="DX119" s="182" t="s">
        <v>6358</v>
      </c>
      <c r="DY119" s="182" t="s">
        <v>2172</v>
      </c>
      <c r="DZ119" s="182">
        <v>2</v>
      </c>
      <c r="EA119" s="182" t="s">
        <v>7144</v>
      </c>
      <c r="EB119" s="182" t="s">
        <v>7136</v>
      </c>
      <c r="EC119" s="179">
        <v>44953</v>
      </c>
      <c r="ED119" s="189" t="s">
        <v>6038</v>
      </c>
      <c r="EE119" s="186">
        <v>0</v>
      </c>
      <c r="EF119" s="189" t="s">
        <v>14</v>
      </c>
      <c r="EG119" s="189" t="s">
        <v>19</v>
      </c>
      <c r="EH119" s="189">
        <v>3</v>
      </c>
      <c r="EI119" s="189" t="s">
        <v>6037</v>
      </c>
      <c r="EJ119" s="189" t="s">
        <v>14</v>
      </c>
      <c r="EK119" s="190">
        <v>44924</v>
      </c>
      <c r="EL119" s="188" t="s">
        <v>6039</v>
      </c>
      <c r="EM119" s="178">
        <v>0</v>
      </c>
      <c r="EN119" s="182" t="s">
        <v>14</v>
      </c>
      <c r="EO119" s="182" t="s">
        <v>19</v>
      </c>
      <c r="EP119" s="182">
        <v>3</v>
      </c>
      <c r="EQ119" s="182" t="s">
        <v>6037</v>
      </c>
      <c r="ER119" s="182" t="s">
        <v>14</v>
      </c>
      <c r="ES119" s="179">
        <v>44924</v>
      </c>
      <c r="ET119" s="189" t="s">
        <v>1219</v>
      </c>
      <c r="EU119" s="189" t="s">
        <v>14</v>
      </c>
      <c r="EV119" s="189" t="s">
        <v>14</v>
      </c>
      <c r="EW119" s="189" t="s">
        <v>14</v>
      </c>
      <c r="EX119" s="189" t="s">
        <v>14</v>
      </c>
      <c r="EY119" s="189" t="s">
        <v>1218</v>
      </c>
      <c r="EZ119" s="189" t="s">
        <v>14</v>
      </c>
      <c r="FA119" s="190">
        <v>44134</v>
      </c>
      <c r="FB119" s="188" t="s">
        <v>1671</v>
      </c>
      <c r="FC119" s="182">
        <v>2</v>
      </c>
      <c r="FD119" s="182" t="s">
        <v>14</v>
      </c>
      <c r="FE119" s="182" t="s">
        <v>30</v>
      </c>
      <c r="FF119" s="182">
        <v>2</v>
      </c>
      <c r="FG119" s="182" t="s">
        <v>1670</v>
      </c>
      <c r="FH119" s="182" t="s">
        <v>14</v>
      </c>
      <c r="FI119" s="179">
        <v>44650</v>
      </c>
      <c r="FJ119" s="188" t="s">
        <v>439</v>
      </c>
      <c r="FK119" s="189">
        <v>0</v>
      </c>
      <c r="FL119" s="189">
        <v>0</v>
      </c>
      <c r="FM119" s="189" t="s">
        <v>30</v>
      </c>
      <c r="FN119" s="189">
        <v>2</v>
      </c>
      <c r="FO119" s="189" t="s">
        <v>438</v>
      </c>
      <c r="FP119" s="186">
        <v>0</v>
      </c>
      <c r="FQ119" s="187">
        <v>43511</v>
      </c>
      <c r="FR119" s="188" t="s">
        <v>440</v>
      </c>
      <c r="FS119" s="182">
        <v>0</v>
      </c>
      <c r="FT119" s="182">
        <v>0</v>
      </c>
      <c r="FU119" s="182" t="s">
        <v>30</v>
      </c>
      <c r="FV119" s="182">
        <v>2</v>
      </c>
      <c r="FW119" s="182">
        <v>0</v>
      </c>
      <c r="FX119" s="182">
        <v>0</v>
      </c>
      <c r="FY119" s="179">
        <v>43511</v>
      </c>
      <c r="FZ119" s="189" t="s">
        <v>3853</v>
      </c>
      <c r="GA119" s="189">
        <v>1</v>
      </c>
      <c r="GB119" s="189" t="s">
        <v>2962</v>
      </c>
      <c r="GC119" s="189" t="s">
        <v>30</v>
      </c>
      <c r="GD119" s="189">
        <v>2</v>
      </c>
      <c r="GE119" s="189" t="s">
        <v>14</v>
      </c>
      <c r="GF119" s="189" t="s">
        <v>14</v>
      </c>
      <c r="GG119" s="190">
        <v>44864</v>
      </c>
      <c r="GH119" s="188" t="s">
        <v>3859</v>
      </c>
      <c r="GI119" s="182">
        <v>0</v>
      </c>
      <c r="GJ119" s="182" t="s">
        <v>2962</v>
      </c>
      <c r="GK119" s="182" t="s">
        <v>30</v>
      </c>
      <c r="GL119" s="182">
        <v>2</v>
      </c>
      <c r="GM119" s="182" t="s">
        <v>14</v>
      </c>
      <c r="GN119" s="182" t="s">
        <v>14</v>
      </c>
      <c r="GO119" s="179">
        <v>44864</v>
      </c>
      <c r="GP119" s="189" t="s">
        <v>3854</v>
      </c>
      <c r="GQ119" s="189">
        <v>1</v>
      </c>
      <c r="GR119" s="189" t="s">
        <v>2962</v>
      </c>
      <c r="GS119" s="189" t="s">
        <v>30</v>
      </c>
      <c r="GT119" s="189">
        <v>2</v>
      </c>
      <c r="GU119" s="189" t="s">
        <v>14</v>
      </c>
      <c r="GV119" s="189" t="s">
        <v>14</v>
      </c>
      <c r="GW119" s="190">
        <v>44864</v>
      </c>
      <c r="GX119" s="188" t="s">
        <v>3860</v>
      </c>
      <c r="GY119" s="182">
        <v>0</v>
      </c>
      <c r="GZ119" s="182" t="s">
        <v>2962</v>
      </c>
      <c r="HA119" s="182" t="s">
        <v>30</v>
      </c>
      <c r="HB119" s="182">
        <v>2</v>
      </c>
      <c r="HC119" s="182" t="s">
        <v>14</v>
      </c>
      <c r="HD119" s="182" t="s">
        <v>14</v>
      </c>
      <c r="HE119" s="179">
        <v>44864</v>
      </c>
      <c r="HF119" s="189" t="s">
        <v>3852</v>
      </c>
      <c r="HG119" s="189">
        <v>0</v>
      </c>
      <c r="HH119" s="189" t="s">
        <v>2962</v>
      </c>
      <c r="HI119" s="189" t="s">
        <v>30</v>
      </c>
      <c r="HJ119" s="189">
        <v>2</v>
      </c>
      <c r="HK119" s="189" t="s">
        <v>14</v>
      </c>
      <c r="HL119" s="189" t="s">
        <v>14</v>
      </c>
      <c r="HM119" s="190">
        <v>44864</v>
      </c>
      <c r="HN119" s="188" t="s">
        <v>3858</v>
      </c>
      <c r="HO119" s="182">
        <v>0</v>
      </c>
      <c r="HP119" s="182" t="s">
        <v>2962</v>
      </c>
      <c r="HQ119" s="182" t="s">
        <v>30</v>
      </c>
      <c r="HR119" s="182">
        <v>2</v>
      </c>
      <c r="HS119" s="182" t="s">
        <v>14</v>
      </c>
      <c r="HT119" s="182" t="s">
        <v>14</v>
      </c>
      <c r="HU119" s="179">
        <v>44864</v>
      </c>
      <c r="HV119" s="189" t="s">
        <v>3855</v>
      </c>
      <c r="HW119" s="189">
        <v>0</v>
      </c>
      <c r="HX119" s="189" t="s">
        <v>2962</v>
      </c>
      <c r="HY119" s="189" t="s">
        <v>30</v>
      </c>
      <c r="HZ119" s="189">
        <v>2</v>
      </c>
      <c r="IA119" s="189" t="s">
        <v>14</v>
      </c>
      <c r="IB119" s="189" t="s">
        <v>14</v>
      </c>
      <c r="IC119" s="190">
        <v>44864</v>
      </c>
      <c r="ID119" s="188" t="s">
        <v>3857</v>
      </c>
      <c r="IE119" s="182">
        <v>0</v>
      </c>
      <c r="IF119" s="182" t="s">
        <v>2962</v>
      </c>
      <c r="IG119" s="182" t="s">
        <v>30</v>
      </c>
      <c r="IH119" s="182">
        <v>2</v>
      </c>
      <c r="II119" s="182" t="s">
        <v>14</v>
      </c>
      <c r="IJ119" s="182" t="s">
        <v>14</v>
      </c>
      <c r="IK119" s="179">
        <v>44864</v>
      </c>
      <c r="IL119" s="189" t="s">
        <v>3856</v>
      </c>
      <c r="IM119" s="189">
        <v>0</v>
      </c>
      <c r="IN119" s="189" t="s">
        <v>2962</v>
      </c>
      <c r="IO119" s="189" t="s">
        <v>30</v>
      </c>
      <c r="IP119" s="189">
        <v>2</v>
      </c>
      <c r="IQ119" s="189" t="s">
        <v>14</v>
      </c>
      <c r="IR119" s="189" t="s">
        <v>14</v>
      </c>
      <c r="IS119" s="190">
        <v>44864</v>
      </c>
    </row>
    <row r="120" spans="1:253" s="284" customFormat="1" ht="12.95" customHeight="1" x14ac:dyDescent="0.2">
      <c r="A120" s="284" t="s">
        <v>441</v>
      </c>
      <c r="B120" s="284" t="s">
        <v>9327</v>
      </c>
      <c r="C120" s="284" t="s">
        <v>442</v>
      </c>
      <c r="D120" s="284" t="s">
        <v>443</v>
      </c>
      <c r="E120" s="284" t="s">
        <v>8597</v>
      </c>
      <c r="F120" s="284" t="s">
        <v>4882</v>
      </c>
      <c r="G120" s="177">
        <v>49800000</v>
      </c>
      <c r="H120" s="178" t="s">
        <v>4879</v>
      </c>
      <c r="I120" s="178" t="s">
        <v>74</v>
      </c>
      <c r="J120" s="178">
        <v>1</v>
      </c>
      <c r="K120" s="178" t="s">
        <v>4881</v>
      </c>
      <c r="L120" s="178" t="s">
        <v>4880</v>
      </c>
      <c r="M120" s="179">
        <v>44894</v>
      </c>
      <c r="N120" s="193" t="s">
        <v>1460</v>
      </c>
      <c r="O120" s="180">
        <v>1840687</v>
      </c>
      <c r="P120" s="180" t="s">
        <v>1457</v>
      </c>
      <c r="Q120" s="180" t="s">
        <v>30</v>
      </c>
      <c r="R120" s="180">
        <v>2</v>
      </c>
      <c r="S120" s="180" t="s">
        <v>1459</v>
      </c>
      <c r="T120" s="180" t="s">
        <v>1458</v>
      </c>
      <c r="U120" s="181">
        <v>44375</v>
      </c>
      <c r="V120" s="193" t="s">
        <v>5252</v>
      </c>
      <c r="W120" s="178">
        <v>49800000</v>
      </c>
      <c r="X120" s="178" t="s">
        <v>4879</v>
      </c>
      <c r="Y120" s="178" t="s">
        <v>74</v>
      </c>
      <c r="Z120" s="178">
        <v>1</v>
      </c>
      <c r="AA120" s="178" t="s">
        <v>5251</v>
      </c>
      <c r="AB120" s="178" t="s">
        <v>4880</v>
      </c>
      <c r="AC120" s="179">
        <v>44914</v>
      </c>
      <c r="AD120" s="193" t="s">
        <v>5256</v>
      </c>
      <c r="AE120" s="186">
        <v>29300000</v>
      </c>
      <c r="AF120" s="186" t="s">
        <v>4879</v>
      </c>
      <c r="AG120" s="186" t="s">
        <v>74</v>
      </c>
      <c r="AH120" s="186">
        <v>1</v>
      </c>
      <c r="AI120" s="186" t="s">
        <v>5255</v>
      </c>
      <c r="AJ120" s="186" t="s">
        <v>4880</v>
      </c>
      <c r="AK120" s="187">
        <v>44914</v>
      </c>
      <c r="AL120" s="193" t="s">
        <v>6570</v>
      </c>
      <c r="AM120" s="178">
        <v>5539000</v>
      </c>
      <c r="AN120" s="178" t="s">
        <v>6567</v>
      </c>
      <c r="AO120" s="178" t="s">
        <v>74</v>
      </c>
      <c r="AP120" s="178">
        <v>1</v>
      </c>
      <c r="AQ120" s="178" t="s">
        <v>6569</v>
      </c>
      <c r="AR120" s="178" t="s">
        <v>6568</v>
      </c>
      <c r="AS120" s="179">
        <v>44950</v>
      </c>
      <c r="AT120" s="194" t="s">
        <v>5389</v>
      </c>
      <c r="AU120" s="186">
        <v>122</v>
      </c>
      <c r="AV120" s="186" t="s">
        <v>5386</v>
      </c>
      <c r="AW120" s="186" t="s">
        <v>2172</v>
      </c>
      <c r="AX120" s="186">
        <v>2</v>
      </c>
      <c r="AY120" s="186" t="s">
        <v>5388</v>
      </c>
      <c r="AZ120" s="186" t="s">
        <v>5387</v>
      </c>
      <c r="BA120" s="187">
        <v>44917</v>
      </c>
      <c r="BB120" s="193" t="s">
        <v>978</v>
      </c>
      <c r="BC120" s="178" t="s">
        <v>14</v>
      </c>
      <c r="BD120" s="178" t="s">
        <v>14</v>
      </c>
      <c r="BE120" s="178" t="s">
        <v>14</v>
      </c>
      <c r="BF120" s="178" t="s">
        <v>14</v>
      </c>
      <c r="BG120" s="178" t="s">
        <v>806</v>
      </c>
      <c r="BH120" s="178" t="s">
        <v>14</v>
      </c>
      <c r="BI120" s="179">
        <v>43868</v>
      </c>
      <c r="BJ120" s="194" t="s">
        <v>6574</v>
      </c>
      <c r="BK120" s="194">
        <v>1581</v>
      </c>
      <c r="BL120" s="194" t="s">
        <v>6571</v>
      </c>
      <c r="BM120" s="194" t="s">
        <v>2172</v>
      </c>
      <c r="BN120" s="194">
        <v>2</v>
      </c>
      <c r="BO120" s="194" t="s">
        <v>6573</v>
      </c>
      <c r="BP120" s="186" t="s">
        <v>6572</v>
      </c>
      <c r="BQ120" s="195">
        <v>44950</v>
      </c>
      <c r="BR120" s="193" t="s">
        <v>6580</v>
      </c>
      <c r="BS120" s="196">
        <v>48200</v>
      </c>
      <c r="BT120" s="196" t="s">
        <v>6577</v>
      </c>
      <c r="BU120" s="196" t="s">
        <v>2172</v>
      </c>
      <c r="BV120" s="196">
        <v>2</v>
      </c>
      <c r="BW120" s="196" t="s">
        <v>6579</v>
      </c>
      <c r="BX120" s="196" t="s">
        <v>6578</v>
      </c>
      <c r="BY120" s="179">
        <v>44950</v>
      </c>
      <c r="BZ120" s="194" t="s">
        <v>6582</v>
      </c>
      <c r="CA120" s="194">
        <v>24800</v>
      </c>
      <c r="CB120" s="194" t="s">
        <v>6577</v>
      </c>
      <c r="CC120" s="194" t="s">
        <v>2172</v>
      </c>
      <c r="CD120" s="194">
        <v>2</v>
      </c>
      <c r="CE120" s="194" t="s">
        <v>6581</v>
      </c>
      <c r="CF120" s="194" t="s">
        <v>6578</v>
      </c>
      <c r="CG120" s="195">
        <v>44950</v>
      </c>
      <c r="CH120" s="193" t="s">
        <v>9718</v>
      </c>
      <c r="CI120" s="194" t="e">
        <v>#N/A</v>
      </c>
      <c r="CJ120" s="194" t="e">
        <v>#N/A</v>
      </c>
      <c r="CK120" s="194" t="e">
        <v>#N/A</v>
      </c>
      <c r="CL120" s="194" t="e">
        <v>#N/A</v>
      </c>
      <c r="CM120" s="194" t="e">
        <v>#N/A</v>
      </c>
      <c r="CN120" s="194" t="e">
        <v>#N/A</v>
      </c>
      <c r="CO120" s="197" t="e">
        <v>#N/A</v>
      </c>
      <c r="CP120" s="194" t="s">
        <v>2935</v>
      </c>
      <c r="CQ120" s="196">
        <v>14851</v>
      </c>
      <c r="CR120" s="196" t="s">
        <v>2932</v>
      </c>
      <c r="CS120" s="196" t="s">
        <v>2172</v>
      </c>
      <c r="CT120" s="196">
        <v>2</v>
      </c>
      <c r="CU120" s="196" t="s">
        <v>2934</v>
      </c>
      <c r="CV120" s="196" t="s">
        <v>2933</v>
      </c>
      <c r="CW120" s="179">
        <v>44851</v>
      </c>
      <c r="CX120" s="194" t="s">
        <v>4883</v>
      </c>
      <c r="CY120" s="186">
        <v>15800000</v>
      </c>
      <c r="CZ120" s="186" t="s">
        <v>4879</v>
      </c>
      <c r="DA120" s="186" t="s">
        <v>74</v>
      </c>
      <c r="DB120" s="186">
        <v>1</v>
      </c>
      <c r="DC120" s="186" t="s">
        <v>4888</v>
      </c>
      <c r="DD120" s="186" t="s">
        <v>4880</v>
      </c>
      <c r="DE120" s="192">
        <v>44894</v>
      </c>
      <c r="DF120" s="193" t="s">
        <v>4885</v>
      </c>
      <c r="DG120" s="178">
        <v>20500000</v>
      </c>
      <c r="DH120" s="196" t="s">
        <v>4879</v>
      </c>
      <c r="DI120" s="196" t="s">
        <v>74</v>
      </c>
      <c r="DJ120" s="196">
        <v>1</v>
      </c>
      <c r="DK120" s="196" t="s">
        <v>4884</v>
      </c>
      <c r="DL120" s="196" t="s">
        <v>4880</v>
      </c>
      <c r="DM120" s="179">
        <v>44894</v>
      </c>
      <c r="DN120" s="194" t="s">
        <v>4887</v>
      </c>
      <c r="DO120" s="186">
        <v>13500000</v>
      </c>
      <c r="DP120" s="194" t="s">
        <v>4879</v>
      </c>
      <c r="DQ120" s="194" t="s">
        <v>74</v>
      </c>
      <c r="DR120" s="194">
        <v>1</v>
      </c>
      <c r="DS120" s="194" t="s">
        <v>4886</v>
      </c>
      <c r="DT120" s="194" t="s">
        <v>4880</v>
      </c>
      <c r="DU120" s="195">
        <v>44894</v>
      </c>
      <c r="DV120" s="193" t="s">
        <v>4889</v>
      </c>
      <c r="DW120" s="178">
        <v>10200000</v>
      </c>
      <c r="DX120" s="196" t="s">
        <v>4879</v>
      </c>
      <c r="DY120" s="196" t="s">
        <v>74</v>
      </c>
      <c r="DZ120" s="196">
        <v>1</v>
      </c>
      <c r="EA120" s="196" t="s">
        <v>4888</v>
      </c>
      <c r="EB120" s="196" t="s">
        <v>4880</v>
      </c>
      <c r="EC120" s="179">
        <v>44894</v>
      </c>
      <c r="ED120" s="194" t="s">
        <v>4891</v>
      </c>
      <c r="EE120" s="186">
        <v>5500000</v>
      </c>
      <c r="EF120" s="194" t="s">
        <v>4879</v>
      </c>
      <c r="EG120" s="194" t="s">
        <v>74</v>
      </c>
      <c r="EH120" s="194">
        <v>1</v>
      </c>
      <c r="EI120" s="194" t="s">
        <v>4890</v>
      </c>
      <c r="EJ120" s="194" t="s">
        <v>4880</v>
      </c>
      <c r="EK120" s="195">
        <v>44894</v>
      </c>
      <c r="EL120" s="193" t="s">
        <v>4893</v>
      </c>
      <c r="EM120" s="178">
        <v>100000</v>
      </c>
      <c r="EN120" s="196" t="s">
        <v>4879</v>
      </c>
      <c r="EO120" s="196" t="s">
        <v>74</v>
      </c>
      <c r="EP120" s="196">
        <v>1</v>
      </c>
      <c r="EQ120" s="196" t="s">
        <v>4892</v>
      </c>
      <c r="ER120" s="196" t="s">
        <v>4880</v>
      </c>
      <c r="ES120" s="179">
        <v>44894</v>
      </c>
      <c r="ET120" s="194" t="s">
        <v>6576</v>
      </c>
      <c r="EU120" s="194">
        <v>1581</v>
      </c>
      <c r="EV120" s="194" t="s">
        <v>6571</v>
      </c>
      <c r="EW120" s="194" t="s">
        <v>2172</v>
      </c>
      <c r="EX120" s="194">
        <v>2</v>
      </c>
      <c r="EY120" s="194" t="s">
        <v>6575</v>
      </c>
      <c r="EZ120" s="194" t="s">
        <v>6572</v>
      </c>
      <c r="FA120" s="195">
        <v>44950</v>
      </c>
      <c r="FB120" s="193" t="s">
        <v>4894</v>
      </c>
      <c r="FC120" s="196">
        <v>5</v>
      </c>
      <c r="FD120" s="196" t="s">
        <v>4879</v>
      </c>
      <c r="FE120" s="196" t="s">
        <v>2172</v>
      </c>
      <c r="FF120" s="196">
        <v>2</v>
      </c>
      <c r="FG120" s="196" t="s">
        <v>2680</v>
      </c>
      <c r="FH120" s="196" t="s">
        <v>4880</v>
      </c>
      <c r="FI120" s="179">
        <v>44894</v>
      </c>
      <c r="FJ120" s="193" t="s">
        <v>444</v>
      </c>
      <c r="FK120" s="194" t="s">
        <v>14</v>
      </c>
      <c r="FL120" s="194">
        <v>0</v>
      </c>
      <c r="FM120" s="194" t="s">
        <v>30</v>
      </c>
      <c r="FN120" s="194">
        <v>2</v>
      </c>
      <c r="FO120" s="194" t="s">
        <v>15</v>
      </c>
      <c r="FP120" s="186">
        <v>0</v>
      </c>
      <c r="FQ120" s="187">
        <v>43511</v>
      </c>
      <c r="FR120" s="193" t="s">
        <v>445</v>
      </c>
      <c r="FS120" s="196" t="s">
        <v>14</v>
      </c>
      <c r="FT120" s="196">
        <v>0</v>
      </c>
      <c r="FU120" s="196" t="s">
        <v>30</v>
      </c>
      <c r="FV120" s="196">
        <v>2</v>
      </c>
      <c r="FW120" s="196" t="s">
        <v>15</v>
      </c>
      <c r="FX120" s="196">
        <v>0</v>
      </c>
      <c r="FY120" s="179">
        <v>43511</v>
      </c>
      <c r="FZ120" s="194" t="s">
        <v>3045</v>
      </c>
      <c r="GA120" s="194">
        <v>2</v>
      </c>
      <c r="GB120" s="194" t="s">
        <v>2962</v>
      </c>
      <c r="GC120" s="194" t="s">
        <v>30</v>
      </c>
      <c r="GD120" s="194">
        <v>2</v>
      </c>
      <c r="GE120" s="194" t="s">
        <v>14</v>
      </c>
      <c r="GF120" s="194" t="s">
        <v>14</v>
      </c>
      <c r="GG120" s="195">
        <v>44859</v>
      </c>
      <c r="GH120" s="193" t="s">
        <v>3051</v>
      </c>
      <c r="GI120" s="196">
        <v>1</v>
      </c>
      <c r="GJ120" s="196" t="s">
        <v>2962</v>
      </c>
      <c r="GK120" s="196" t="s">
        <v>30</v>
      </c>
      <c r="GL120" s="196">
        <v>2</v>
      </c>
      <c r="GM120" s="196" t="s">
        <v>14</v>
      </c>
      <c r="GN120" s="196" t="s">
        <v>14</v>
      </c>
      <c r="GO120" s="179">
        <v>44859</v>
      </c>
      <c r="GP120" s="194" t="s">
        <v>3046</v>
      </c>
      <c r="GQ120" s="194">
        <v>1</v>
      </c>
      <c r="GR120" s="194" t="s">
        <v>2962</v>
      </c>
      <c r="GS120" s="194" t="s">
        <v>30</v>
      </c>
      <c r="GT120" s="194">
        <v>2</v>
      </c>
      <c r="GU120" s="194" t="s">
        <v>14</v>
      </c>
      <c r="GV120" s="194" t="s">
        <v>14</v>
      </c>
      <c r="GW120" s="195">
        <v>44859</v>
      </c>
      <c r="GX120" s="193" t="s">
        <v>3052</v>
      </c>
      <c r="GY120" s="196">
        <v>0</v>
      </c>
      <c r="GZ120" s="196" t="s">
        <v>2962</v>
      </c>
      <c r="HA120" s="196" t="s">
        <v>30</v>
      </c>
      <c r="HB120" s="196">
        <v>2</v>
      </c>
      <c r="HC120" s="196" t="s">
        <v>14</v>
      </c>
      <c r="HD120" s="196" t="s">
        <v>14</v>
      </c>
      <c r="HE120" s="179">
        <v>44859</v>
      </c>
      <c r="HF120" s="194" t="s">
        <v>3044</v>
      </c>
      <c r="HG120" s="194">
        <v>2</v>
      </c>
      <c r="HH120" s="194" t="s">
        <v>2962</v>
      </c>
      <c r="HI120" s="194" t="s">
        <v>30</v>
      </c>
      <c r="HJ120" s="194">
        <v>2</v>
      </c>
      <c r="HK120" s="194" t="s">
        <v>14</v>
      </c>
      <c r="HL120" s="194" t="s">
        <v>14</v>
      </c>
      <c r="HM120" s="195">
        <v>44859</v>
      </c>
      <c r="HN120" s="193" t="s">
        <v>3050</v>
      </c>
      <c r="HO120" s="196">
        <v>1</v>
      </c>
      <c r="HP120" s="196" t="s">
        <v>2962</v>
      </c>
      <c r="HQ120" s="196" t="s">
        <v>30</v>
      </c>
      <c r="HR120" s="196">
        <v>2</v>
      </c>
      <c r="HS120" s="196" t="s">
        <v>14</v>
      </c>
      <c r="HT120" s="196" t="s">
        <v>14</v>
      </c>
      <c r="HU120" s="179">
        <v>44859</v>
      </c>
      <c r="HV120" s="194" t="s">
        <v>3047</v>
      </c>
      <c r="HW120" s="194">
        <v>3</v>
      </c>
      <c r="HX120" s="194" t="s">
        <v>2962</v>
      </c>
      <c r="HY120" s="194" t="s">
        <v>30</v>
      </c>
      <c r="HZ120" s="194">
        <v>2</v>
      </c>
      <c r="IA120" s="194" t="s">
        <v>14</v>
      </c>
      <c r="IB120" s="194" t="s">
        <v>14</v>
      </c>
      <c r="IC120" s="195">
        <v>44859</v>
      </c>
      <c r="ID120" s="193" t="s">
        <v>3049</v>
      </c>
      <c r="IE120" s="196">
        <v>1</v>
      </c>
      <c r="IF120" s="196" t="s">
        <v>2962</v>
      </c>
      <c r="IG120" s="196" t="s">
        <v>30</v>
      </c>
      <c r="IH120" s="196">
        <v>2</v>
      </c>
      <c r="II120" s="196" t="s">
        <v>14</v>
      </c>
      <c r="IJ120" s="196" t="s">
        <v>14</v>
      </c>
      <c r="IK120" s="179">
        <v>44859</v>
      </c>
      <c r="IL120" s="194" t="s">
        <v>3048</v>
      </c>
      <c r="IM120" s="194">
        <v>3</v>
      </c>
      <c r="IN120" s="194" t="s">
        <v>2962</v>
      </c>
      <c r="IO120" s="194" t="s">
        <v>30</v>
      </c>
      <c r="IP120" s="194">
        <v>2</v>
      </c>
      <c r="IQ120" s="194" t="s">
        <v>14</v>
      </c>
      <c r="IR120" s="194" t="s">
        <v>14</v>
      </c>
      <c r="IS120" s="195">
        <v>44859</v>
      </c>
    </row>
    <row r="121" spans="1:253" s="284" customFormat="1" ht="12.95" customHeight="1" x14ac:dyDescent="0.2">
      <c r="A121" s="284" t="s">
        <v>979</v>
      </c>
      <c r="B121" s="284" t="s">
        <v>8973</v>
      </c>
      <c r="C121" s="284" t="s">
        <v>980</v>
      </c>
      <c r="D121" s="284" t="s">
        <v>443</v>
      </c>
      <c r="E121" s="284" t="s">
        <v>8597</v>
      </c>
      <c r="F121" s="284" t="s">
        <v>4898</v>
      </c>
      <c r="G121" s="177">
        <v>49800000</v>
      </c>
      <c r="H121" s="178" t="s">
        <v>4879</v>
      </c>
      <c r="I121" s="178" t="s">
        <v>74</v>
      </c>
      <c r="J121" s="178">
        <v>1</v>
      </c>
      <c r="K121" s="178" t="s">
        <v>4881</v>
      </c>
      <c r="L121" s="178" t="s">
        <v>4880</v>
      </c>
      <c r="M121" s="179">
        <v>44894</v>
      </c>
      <c r="N121" s="188" t="s">
        <v>1464</v>
      </c>
      <c r="O121" s="180">
        <v>89263</v>
      </c>
      <c r="P121" s="180" t="s">
        <v>1461</v>
      </c>
      <c r="Q121" s="180" t="s">
        <v>30</v>
      </c>
      <c r="R121" s="180">
        <v>2</v>
      </c>
      <c r="S121" s="180" t="s">
        <v>1463</v>
      </c>
      <c r="T121" s="180" t="s">
        <v>1462</v>
      </c>
      <c r="U121" s="181">
        <v>44375</v>
      </c>
      <c r="V121" s="188" t="s">
        <v>4902</v>
      </c>
      <c r="W121" s="178">
        <v>14770000</v>
      </c>
      <c r="X121" s="178" t="s">
        <v>4899</v>
      </c>
      <c r="Y121" s="178" t="s">
        <v>2172</v>
      </c>
      <c r="Z121" s="178">
        <v>2</v>
      </c>
      <c r="AA121" s="178" t="s">
        <v>4901</v>
      </c>
      <c r="AB121" s="178" t="s">
        <v>4900</v>
      </c>
      <c r="AC121" s="179">
        <v>44894</v>
      </c>
      <c r="AD121" s="188" t="s">
        <v>4904</v>
      </c>
      <c r="AE121" s="186">
        <v>14770000</v>
      </c>
      <c r="AF121" s="186" t="s">
        <v>4899</v>
      </c>
      <c r="AG121" s="186" t="s">
        <v>2172</v>
      </c>
      <c r="AH121" s="186">
        <v>2</v>
      </c>
      <c r="AI121" s="186" t="s">
        <v>4903</v>
      </c>
      <c r="AJ121" s="186" t="s">
        <v>4900</v>
      </c>
      <c r="AK121" s="187">
        <v>44894</v>
      </c>
      <c r="AL121" s="188" t="s">
        <v>6605</v>
      </c>
      <c r="AM121" s="178">
        <v>1129000</v>
      </c>
      <c r="AN121" s="178" t="s">
        <v>6602</v>
      </c>
      <c r="AO121" s="178" t="s">
        <v>2172</v>
      </c>
      <c r="AP121" s="178">
        <v>2</v>
      </c>
      <c r="AQ121" s="178" t="s">
        <v>6604</v>
      </c>
      <c r="AR121" s="178" t="s">
        <v>6603</v>
      </c>
      <c r="AS121" s="179">
        <v>44950</v>
      </c>
      <c r="AT121" s="189" t="s">
        <v>985</v>
      </c>
      <c r="AU121" s="186" t="s">
        <v>14</v>
      </c>
      <c r="AV121" s="186" t="s">
        <v>14</v>
      </c>
      <c r="AW121" s="186" t="s">
        <v>14</v>
      </c>
      <c r="AX121" s="186" t="s">
        <v>14</v>
      </c>
      <c r="AY121" s="186" t="s">
        <v>14</v>
      </c>
      <c r="AZ121" s="186" t="s">
        <v>14</v>
      </c>
      <c r="BA121" s="187">
        <v>43868</v>
      </c>
      <c r="BB121" s="188" t="s">
        <v>984</v>
      </c>
      <c r="BC121" s="178" t="s">
        <v>14</v>
      </c>
      <c r="BD121" s="178" t="s">
        <v>14</v>
      </c>
      <c r="BE121" s="178" t="s">
        <v>14</v>
      </c>
      <c r="BF121" s="178" t="s">
        <v>14</v>
      </c>
      <c r="BG121" s="178" t="s">
        <v>14</v>
      </c>
      <c r="BH121" s="178" t="s">
        <v>14</v>
      </c>
      <c r="BI121" s="179">
        <v>43868</v>
      </c>
      <c r="BJ121" s="189" t="s">
        <v>6608</v>
      </c>
      <c r="BK121" s="189">
        <v>0</v>
      </c>
      <c r="BL121" s="189" t="s">
        <v>6606</v>
      </c>
      <c r="BM121" s="189" t="s">
        <v>2172</v>
      </c>
      <c r="BN121" s="189">
        <v>2</v>
      </c>
      <c r="BO121" s="189" t="s">
        <v>6607</v>
      </c>
      <c r="BP121" s="186" t="s">
        <v>1199</v>
      </c>
      <c r="BQ121" s="190">
        <v>44950</v>
      </c>
      <c r="BR121" s="188" t="s">
        <v>981</v>
      </c>
      <c r="BS121" s="182" t="s">
        <v>14</v>
      </c>
      <c r="BT121" s="182" t="s">
        <v>14</v>
      </c>
      <c r="BU121" s="182" t="s">
        <v>14</v>
      </c>
      <c r="BV121" s="182" t="s">
        <v>14</v>
      </c>
      <c r="BW121" s="182" t="s">
        <v>14</v>
      </c>
      <c r="BX121" s="182" t="s">
        <v>14</v>
      </c>
      <c r="BY121" s="179">
        <v>43868</v>
      </c>
      <c r="BZ121" s="189" t="s">
        <v>982</v>
      </c>
      <c r="CA121" s="189" t="s">
        <v>14</v>
      </c>
      <c r="CB121" s="189" t="s">
        <v>14</v>
      </c>
      <c r="CC121" s="189" t="s">
        <v>14</v>
      </c>
      <c r="CD121" s="189" t="s">
        <v>14</v>
      </c>
      <c r="CE121" s="189" t="s">
        <v>14</v>
      </c>
      <c r="CF121" s="189" t="s">
        <v>14</v>
      </c>
      <c r="CG121" s="190">
        <v>43868</v>
      </c>
      <c r="CH121" s="188" t="s">
        <v>9719</v>
      </c>
      <c r="CI121" s="189" t="e">
        <v>#N/A</v>
      </c>
      <c r="CJ121" s="189" t="e">
        <v>#N/A</v>
      </c>
      <c r="CK121" s="189" t="e">
        <v>#N/A</v>
      </c>
      <c r="CL121" s="189" t="e">
        <v>#N/A</v>
      </c>
      <c r="CM121" s="189" t="e">
        <v>#N/A</v>
      </c>
      <c r="CN121" s="189" t="e">
        <v>#N/A</v>
      </c>
      <c r="CO121" s="191" t="e">
        <v>#N/A</v>
      </c>
      <c r="CP121" s="189" t="s">
        <v>983</v>
      </c>
      <c r="CQ121" s="182" t="s">
        <v>14</v>
      </c>
      <c r="CR121" s="182" t="s">
        <v>14</v>
      </c>
      <c r="CS121" s="182" t="s">
        <v>14</v>
      </c>
      <c r="CT121" s="182" t="s">
        <v>14</v>
      </c>
      <c r="CU121" s="182" t="s">
        <v>14</v>
      </c>
      <c r="CV121" s="182" t="s">
        <v>14</v>
      </c>
      <c r="CW121" s="179">
        <v>43868</v>
      </c>
      <c r="CX121" s="189" t="s">
        <v>6611</v>
      </c>
      <c r="CY121" s="186">
        <v>1129000</v>
      </c>
      <c r="CZ121" s="186" t="s">
        <v>6602</v>
      </c>
      <c r="DA121" s="186" t="s">
        <v>2172</v>
      </c>
      <c r="DB121" s="186">
        <v>2</v>
      </c>
      <c r="DC121" s="186" t="s">
        <v>6616</v>
      </c>
      <c r="DD121" s="186" t="s">
        <v>6603</v>
      </c>
      <c r="DE121" s="192">
        <v>44950</v>
      </c>
      <c r="DF121" s="188" t="s">
        <v>6613</v>
      </c>
      <c r="DG121" s="178">
        <v>0</v>
      </c>
      <c r="DH121" s="182" t="s">
        <v>6612</v>
      </c>
      <c r="DI121" s="182" t="s">
        <v>2172</v>
      </c>
      <c r="DJ121" s="182">
        <v>2</v>
      </c>
      <c r="DK121" s="182" t="s">
        <v>4913</v>
      </c>
      <c r="DL121" s="182" t="s">
        <v>4900</v>
      </c>
      <c r="DM121" s="179">
        <v>44950</v>
      </c>
      <c r="DN121" s="189" t="s">
        <v>6615</v>
      </c>
      <c r="DO121" s="186">
        <v>13641000</v>
      </c>
      <c r="DP121" s="189" t="s">
        <v>6614</v>
      </c>
      <c r="DQ121" s="189" t="s">
        <v>2172</v>
      </c>
      <c r="DR121" s="189">
        <v>2</v>
      </c>
      <c r="DS121" s="189" t="s">
        <v>3208</v>
      </c>
      <c r="DT121" s="189" t="s">
        <v>4900</v>
      </c>
      <c r="DU121" s="190">
        <v>44950</v>
      </c>
      <c r="DV121" s="188" t="s">
        <v>6617</v>
      </c>
      <c r="DW121" s="178">
        <v>1129000</v>
      </c>
      <c r="DX121" s="182" t="s">
        <v>6602</v>
      </c>
      <c r="DY121" s="182" t="s">
        <v>2172</v>
      </c>
      <c r="DZ121" s="182">
        <v>2</v>
      </c>
      <c r="EA121" s="182" t="s">
        <v>6616</v>
      </c>
      <c r="EB121" s="182" t="s">
        <v>6603</v>
      </c>
      <c r="EC121" s="179">
        <v>44950</v>
      </c>
      <c r="ED121" s="189" t="s">
        <v>6618</v>
      </c>
      <c r="EE121" s="186">
        <v>0</v>
      </c>
      <c r="EF121" s="189" t="s">
        <v>6602</v>
      </c>
      <c r="EG121" s="189" t="s">
        <v>2172</v>
      </c>
      <c r="EH121" s="189">
        <v>2</v>
      </c>
      <c r="EI121" s="189" t="s">
        <v>6616</v>
      </c>
      <c r="EJ121" s="189" t="s">
        <v>6603</v>
      </c>
      <c r="EK121" s="190">
        <v>44950</v>
      </c>
      <c r="EL121" s="188" t="s">
        <v>6619</v>
      </c>
      <c r="EM121" s="178">
        <v>0</v>
      </c>
      <c r="EN121" s="182" t="s">
        <v>6602</v>
      </c>
      <c r="EO121" s="182" t="s">
        <v>2172</v>
      </c>
      <c r="EP121" s="182">
        <v>2</v>
      </c>
      <c r="EQ121" s="182" t="s">
        <v>6616</v>
      </c>
      <c r="ER121" s="182" t="s">
        <v>6603</v>
      </c>
      <c r="ES121" s="179">
        <v>44950</v>
      </c>
      <c r="ET121" s="189" t="s">
        <v>6610</v>
      </c>
      <c r="EU121" s="189">
        <v>1581</v>
      </c>
      <c r="EV121" s="189" t="s">
        <v>6571</v>
      </c>
      <c r="EW121" s="189" t="s">
        <v>2172</v>
      </c>
      <c r="EX121" s="189">
        <v>2</v>
      </c>
      <c r="EY121" s="189" t="s">
        <v>6609</v>
      </c>
      <c r="EZ121" s="189" t="s">
        <v>6572</v>
      </c>
      <c r="FA121" s="190">
        <v>44950</v>
      </c>
      <c r="FB121" s="188" t="s">
        <v>1488</v>
      </c>
      <c r="FC121" s="182">
        <v>2</v>
      </c>
      <c r="FD121" s="182" t="s">
        <v>14</v>
      </c>
      <c r="FE121" s="182" t="s">
        <v>30</v>
      </c>
      <c r="FF121" s="182">
        <v>2</v>
      </c>
      <c r="FG121" s="182" t="s">
        <v>1487</v>
      </c>
      <c r="FH121" s="182" t="s">
        <v>14</v>
      </c>
      <c r="FI121" s="179">
        <v>44452</v>
      </c>
      <c r="FJ121" s="188" t="s">
        <v>9720</v>
      </c>
      <c r="FK121" s="189" t="e">
        <v>#N/A</v>
      </c>
      <c r="FL121" s="189" t="e">
        <v>#N/A</v>
      </c>
      <c r="FM121" s="189" t="e">
        <v>#N/A</v>
      </c>
      <c r="FN121" s="189" t="e">
        <v>#N/A</v>
      </c>
      <c r="FO121" s="189" t="e">
        <v>#N/A</v>
      </c>
      <c r="FP121" s="186" t="e">
        <v>#N/A</v>
      </c>
      <c r="FQ121" s="187" t="e">
        <v>#N/A</v>
      </c>
      <c r="FR121" s="188" t="s">
        <v>9721</v>
      </c>
      <c r="FS121" s="182" t="e">
        <v>#N/A</v>
      </c>
      <c r="FT121" s="182" t="e">
        <v>#N/A</v>
      </c>
      <c r="FU121" s="182" t="e">
        <v>#N/A</v>
      </c>
      <c r="FV121" s="182" t="e">
        <v>#N/A</v>
      </c>
      <c r="FW121" s="182" t="e">
        <v>#N/A</v>
      </c>
      <c r="FX121" s="182" t="e">
        <v>#N/A</v>
      </c>
      <c r="FY121" s="179" t="e">
        <v>#N/A</v>
      </c>
      <c r="FZ121" s="189" t="s">
        <v>3054</v>
      </c>
      <c r="GA121" s="189">
        <v>2</v>
      </c>
      <c r="GB121" s="189" t="s">
        <v>2962</v>
      </c>
      <c r="GC121" s="189" t="s">
        <v>30</v>
      </c>
      <c r="GD121" s="189">
        <v>2</v>
      </c>
      <c r="GE121" s="189" t="s">
        <v>14</v>
      </c>
      <c r="GF121" s="189" t="s">
        <v>14</v>
      </c>
      <c r="GG121" s="190">
        <v>44859</v>
      </c>
      <c r="GH121" s="188" t="s">
        <v>3060</v>
      </c>
      <c r="GI121" s="182">
        <v>1</v>
      </c>
      <c r="GJ121" s="182" t="s">
        <v>2962</v>
      </c>
      <c r="GK121" s="182" t="s">
        <v>30</v>
      </c>
      <c r="GL121" s="182">
        <v>2</v>
      </c>
      <c r="GM121" s="182" t="s">
        <v>14</v>
      </c>
      <c r="GN121" s="182" t="s">
        <v>14</v>
      </c>
      <c r="GO121" s="179">
        <v>44859</v>
      </c>
      <c r="GP121" s="189" t="s">
        <v>3055</v>
      </c>
      <c r="GQ121" s="189">
        <v>1</v>
      </c>
      <c r="GR121" s="189" t="s">
        <v>2962</v>
      </c>
      <c r="GS121" s="189" t="s">
        <v>30</v>
      </c>
      <c r="GT121" s="189">
        <v>2</v>
      </c>
      <c r="GU121" s="189" t="s">
        <v>14</v>
      </c>
      <c r="GV121" s="189" t="s">
        <v>14</v>
      </c>
      <c r="GW121" s="190">
        <v>44859</v>
      </c>
      <c r="GX121" s="188" t="s">
        <v>3061</v>
      </c>
      <c r="GY121" s="182">
        <v>0</v>
      </c>
      <c r="GZ121" s="182" t="s">
        <v>2962</v>
      </c>
      <c r="HA121" s="182" t="s">
        <v>30</v>
      </c>
      <c r="HB121" s="182">
        <v>2</v>
      </c>
      <c r="HC121" s="182" t="s">
        <v>14</v>
      </c>
      <c r="HD121" s="182" t="s">
        <v>14</v>
      </c>
      <c r="HE121" s="179">
        <v>44859</v>
      </c>
      <c r="HF121" s="189" t="s">
        <v>3053</v>
      </c>
      <c r="HG121" s="189">
        <v>0</v>
      </c>
      <c r="HH121" s="189" t="s">
        <v>2962</v>
      </c>
      <c r="HI121" s="189" t="s">
        <v>30</v>
      </c>
      <c r="HJ121" s="189">
        <v>2</v>
      </c>
      <c r="HK121" s="189" t="s">
        <v>14</v>
      </c>
      <c r="HL121" s="189" t="s">
        <v>14</v>
      </c>
      <c r="HM121" s="190">
        <v>44859</v>
      </c>
      <c r="HN121" s="188" t="s">
        <v>3059</v>
      </c>
      <c r="HO121" s="182">
        <v>1</v>
      </c>
      <c r="HP121" s="182" t="s">
        <v>2962</v>
      </c>
      <c r="HQ121" s="182" t="s">
        <v>30</v>
      </c>
      <c r="HR121" s="182">
        <v>2</v>
      </c>
      <c r="HS121" s="182" t="s">
        <v>14</v>
      </c>
      <c r="HT121" s="182" t="s">
        <v>14</v>
      </c>
      <c r="HU121" s="179">
        <v>44859</v>
      </c>
      <c r="HV121" s="189" t="s">
        <v>3056</v>
      </c>
      <c r="HW121" s="189">
        <v>3</v>
      </c>
      <c r="HX121" s="189" t="s">
        <v>2962</v>
      </c>
      <c r="HY121" s="189" t="s">
        <v>30</v>
      </c>
      <c r="HZ121" s="189">
        <v>2</v>
      </c>
      <c r="IA121" s="189" t="s">
        <v>14</v>
      </c>
      <c r="IB121" s="189" t="s">
        <v>14</v>
      </c>
      <c r="IC121" s="190">
        <v>44859</v>
      </c>
      <c r="ID121" s="188" t="s">
        <v>3058</v>
      </c>
      <c r="IE121" s="182">
        <v>1</v>
      </c>
      <c r="IF121" s="182" t="s">
        <v>2962</v>
      </c>
      <c r="IG121" s="182" t="s">
        <v>30</v>
      </c>
      <c r="IH121" s="182">
        <v>2</v>
      </c>
      <c r="II121" s="182" t="s">
        <v>14</v>
      </c>
      <c r="IJ121" s="182" t="s">
        <v>14</v>
      </c>
      <c r="IK121" s="179">
        <v>44859</v>
      </c>
      <c r="IL121" s="189" t="s">
        <v>3057</v>
      </c>
      <c r="IM121" s="189">
        <v>2</v>
      </c>
      <c r="IN121" s="189" t="s">
        <v>2962</v>
      </c>
      <c r="IO121" s="189" t="s">
        <v>30</v>
      </c>
      <c r="IP121" s="189">
        <v>2</v>
      </c>
      <c r="IQ121" s="189" t="s">
        <v>14</v>
      </c>
      <c r="IR121" s="189" t="s">
        <v>14</v>
      </c>
      <c r="IS121" s="190">
        <v>44859</v>
      </c>
    </row>
    <row r="122" spans="1:253" s="284" customFormat="1" ht="12.95" customHeight="1" x14ac:dyDescent="0.2">
      <c r="A122" s="284" t="s">
        <v>2673</v>
      </c>
      <c r="B122" s="284" t="s">
        <v>8978</v>
      </c>
      <c r="C122" s="284" t="s">
        <v>2674</v>
      </c>
      <c r="D122" s="284" t="s">
        <v>443</v>
      </c>
      <c r="E122" s="284" t="s">
        <v>8597</v>
      </c>
      <c r="F122" s="284" t="s">
        <v>4895</v>
      </c>
      <c r="G122" s="177">
        <v>49800000</v>
      </c>
      <c r="H122" s="178" t="s">
        <v>4879</v>
      </c>
      <c r="I122" s="178" t="s">
        <v>74</v>
      </c>
      <c r="J122" s="178">
        <v>1</v>
      </c>
      <c r="K122" s="178" t="s">
        <v>4881</v>
      </c>
      <c r="L122" s="178" t="s">
        <v>4880</v>
      </c>
      <c r="M122" s="179">
        <v>44894</v>
      </c>
      <c r="N122" s="193" t="s">
        <v>2676</v>
      </c>
      <c r="O122" s="180">
        <v>1840687</v>
      </c>
      <c r="P122" s="180" t="s">
        <v>1457</v>
      </c>
      <c r="Q122" s="180" t="s">
        <v>2172</v>
      </c>
      <c r="R122" s="180">
        <v>2</v>
      </c>
      <c r="S122" s="180" t="s">
        <v>2675</v>
      </c>
      <c r="T122" s="180" t="s">
        <v>1458</v>
      </c>
      <c r="U122" s="181">
        <v>44804</v>
      </c>
      <c r="V122" s="193" t="s">
        <v>4897</v>
      </c>
      <c r="W122" s="178">
        <v>49800000</v>
      </c>
      <c r="X122" s="178" t="s">
        <v>4879</v>
      </c>
      <c r="Y122" s="178" t="s">
        <v>74</v>
      </c>
      <c r="Z122" s="178">
        <v>1</v>
      </c>
      <c r="AA122" s="178" t="s">
        <v>4896</v>
      </c>
      <c r="AB122" s="178" t="s">
        <v>4880</v>
      </c>
      <c r="AC122" s="179">
        <v>44894</v>
      </c>
      <c r="AD122" s="193" t="s">
        <v>6584</v>
      </c>
      <c r="AE122" s="186">
        <v>349000</v>
      </c>
      <c r="AF122" s="186" t="s">
        <v>6577</v>
      </c>
      <c r="AG122" s="186" t="s">
        <v>2172</v>
      </c>
      <c r="AH122" s="186">
        <v>2</v>
      </c>
      <c r="AI122" s="186" t="s">
        <v>6583</v>
      </c>
      <c r="AJ122" s="186" t="s">
        <v>6578</v>
      </c>
      <c r="AK122" s="187">
        <v>44950</v>
      </c>
      <c r="AL122" s="193" t="s">
        <v>6586</v>
      </c>
      <c r="AM122" s="178">
        <v>139000</v>
      </c>
      <c r="AN122" s="178" t="s">
        <v>6577</v>
      </c>
      <c r="AO122" s="178" t="s">
        <v>2172</v>
      </c>
      <c r="AP122" s="178">
        <v>2</v>
      </c>
      <c r="AQ122" s="178" t="s">
        <v>6585</v>
      </c>
      <c r="AR122" s="178" t="s">
        <v>6578</v>
      </c>
      <c r="AS122" s="179">
        <v>44950</v>
      </c>
      <c r="AT122" s="194" t="s">
        <v>5390</v>
      </c>
      <c r="AU122" s="186">
        <v>122</v>
      </c>
      <c r="AV122" s="186" t="s">
        <v>5386</v>
      </c>
      <c r="AW122" s="186" t="s">
        <v>2172</v>
      </c>
      <c r="AX122" s="186">
        <v>2</v>
      </c>
      <c r="AY122" s="186" t="s">
        <v>5388</v>
      </c>
      <c r="AZ122" s="186" t="s">
        <v>5387</v>
      </c>
      <c r="BA122" s="187">
        <v>44917</v>
      </c>
      <c r="BB122" s="193" t="s">
        <v>2677</v>
      </c>
      <c r="BC122" s="178" t="s">
        <v>14</v>
      </c>
      <c r="BD122" s="178" t="s">
        <v>14</v>
      </c>
      <c r="BE122" s="178" t="s">
        <v>14</v>
      </c>
      <c r="BF122" s="178" t="s">
        <v>14</v>
      </c>
      <c r="BG122" s="178" t="s">
        <v>14</v>
      </c>
      <c r="BH122" s="178" t="s">
        <v>14</v>
      </c>
      <c r="BI122" s="179">
        <v>44804</v>
      </c>
      <c r="BJ122" s="194" t="s">
        <v>5392</v>
      </c>
      <c r="BK122" s="194">
        <v>146</v>
      </c>
      <c r="BL122" s="194" t="s">
        <v>5386</v>
      </c>
      <c r="BM122" s="194" t="s">
        <v>2172</v>
      </c>
      <c r="BN122" s="194">
        <v>2</v>
      </c>
      <c r="BO122" s="194" t="s">
        <v>5391</v>
      </c>
      <c r="BP122" s="186" t="s">
        <v>5387</v>
      </c>
      <c r="BQ122" s="195">
        <v>44917</v>
      </c>
      <c r="BR122" s="193" t="s">
        <v>6589</v>
      </c>
      <c r="BS122" s="196">
        <v>48200</v>
      </c>
      <c r="BT122" s="196" t="s">
        <v>6577</v>
      </c>
      <c r="BU122" s="196" t="s">
        <v>2172</v>
      </c>
      <c r="BV122" s="196">
        <v>2</v>
      </c>
      <c r="BW122" s="196" t="s">
        <v>6579</v>
      </c>
      <c r="BX122" s="196" t="s">
        <v>6578</v>
      </c>
      <c r="BY122" s="179">
        <v>44950</v>
      </c>
      <c r="BZ122" s="194" t="s">
        <v>6590</v>
      </c>
      <c r="CA122" s="194">
        <v>24800</v>
      </c>
      <c r="CB122" s="194" t="s">
        <v>6577</v>
      </c>
      <c r="CC122" s="194" t="s">
        <v>2172</v>
      </c>
      <c r="CD122" s="194">
        <v>2</v>
      </c>
      <c r="CE122" s="194" t="s">
        <v>6581</v>
      </c>
      <c r="CF122" s="194" t="s">
        <v>6578</v>
      </c>
      <c r="CG122" s="195">
        <v>44950</v>
      </c>
      <c r="CH122" s="193" t="s">
        <v>9722</v>
      </c>
      <c r="CI122" s="194" t="e">
        <v>#N/A</v>
      </c>
      <c r="CJ122" s="194" t="e">
        <v>#N/A</v>
      </c>
      <c r="CK122" s="194" t="e">
        <v>#N/A</v>
      </c>
      <c r="CL122" s="194" t="e">
        <v>#N/A</v>
      </c>
      <c r="CM122" s="194" t="e">
        <v>#N/A</v>
      </c>
      <c r="CN122" s="194" t="e">
        <v>#N/A</v>
      </c>
      <c r="CO122" s="197" t="e">
        <v>#N/A</v>
      </c>
      <c r="CP122" s="194" t="s">
        <v>2936</v>
      </c>
      <c r="CQ122" s="196">
        <v>14851</v>
      </c>
      <c r="CR122" s="196" t="s">
        <v>2932</v>
      </c>
      <c r="CS122" s="196" t="s">
        <v>2172</v>
      </c>
      <c r="CT122" s="196">
        <v>2</v>
      </c>
      <c r="CU122" s="196" t="s">
        <v>2934</v>
      </c>
      <c r="CV122" s="196" t="s">
        <v>2933</v>
      </c>
      <c r="CW122" s="179">
        <v>44851</v>
      </c>
      <c r="CX122" s="194" t="s">
        <v>6591</v>
      </c>
      <c r="CY122" s="186">
        <v>139000</v>
      </c>
      <c r="CZ122" s="186" t="s">
        <v>6577</v>
      </c>
      <c r="DA122" s="186" t="s">
        <v>2172</v>
      </c>
      <c r="DB122" s="186">
        <v>2</v>
      </c>
      <c r="DC122" s="186" t="s">
        <v>6596</v>
      </c>
      <c r="DD122" s="186" t="s">
        <v>6578</v>
      </c>
      <c r="DE122" s="192">
        <v>44950</v>
      </c>
      <c r="DF122" s="193" t="s">
        <v>6594</v>
      </c>
      <c r="DG122" s="178">
        <v>49451000</v>
      </c>
      <c r="DH122" s="196" t="s">
        <v>6592</v>
      </c>
      <c r="DI122" s="196" t="s">
        <v>2172</v>
      </c>
      <c r="DJ122" s="196">
        <v>2</v>
      </c>
      <c r="DK122" s="196" t="s">
        <v>4913</v>
      </c>
      <c r="DL122" s="196" t="s">
        <v>6593</v>
      </c>
      <c r="DM122" s="179">
        <v>44950</v>
      </c>
      <c r="DN122" s="194" t="s">
        <v>6595</v>
      </c>
      <c r="DO122" s="186">
        <v>210000</v>
      </c>
      <c r="DP122" s="194" t="s">
        <v>6577</v>
      </c>
      <c r="DQ122" s="194" t="s">
        <v>2172</v>
      </c>
      <c r="DR122" s="194">
        <v>2</v>
      </c>
      <c r="DS122" s="194" t="s">
        <v>3208</v>
      </c>
      <c r="DT122" s="194" t="s">
        <v>6578</v>
      </c>
      <c r="DU122" s="195">
        <v>44950</v>
      </c>
      <c r="DV122" s="193" t="s">
        <v>6597</v>
      </c>
      <c r="DW122" s="178">
        <v>139000</v>
      </c>
      <c r="DX122" s="196" t="s">
        <v>6577</v>
      </c>
      <c r="DY122" s="196" t="s">
        <v>2172</v>
      </c>
      <c r="DZ122" s="196">
        <v>2</v>
      </c>
      <c r="EA122" s="196" t="s">
        <v>6596</v>
      </c>
      <c r="EB122" s="196" t="s">
        <v>6578</v>
      </c>
      <c r="EC122" s="179">
        <v>44950</v>
      </c>
      <c r="ED122" s="194" t="s">
        <v>6599</v>
      </c>
      <c r="EE122" s="186">
        <v>0</v>
      </c>
      <c r="EF122" s="194" t="s">
        <v>6577</v>
      </c>
      <c r="EG122" s="194" t="s">
        <v>2172</v>
      </c>
      <c r="EH122" s="194">
        <v>2</v>
      </c>
      <c r="EI122" s="194" t="s">
        <v>6598</v>
      </c>
      <c r="EJ122" s="194" t="s">
        <v>6578</v>
      </c>
      <c r="EK122" s="195">
        <v>44950</v>
      </c>
      <c r="EL122" s="193" t="s">
        <v>6601</v>
      </c>
      <c r="EM122" s="178">
        <v>0</v>
      </c>
      <c r="EN122" s="196" t="s">
        <v>6577</v>
      </c>
      <c r="EO122" s="196" t="s">
        <v>2172</v>
      </c>
      <c r="EP122" s="196">
        <v>2</v>
      </c>
      <c r="EQ122" s="196" t="s">
        <v>6600</v>
      </c>
      <c r="ER122" s="196" t="s">
        <v>6578</v>
      </c>
      <c r="ES122" s="179">
        <v>44950</v>
      </c>
      <c r="ET122" s="194" t="s">
        <v>6588</v>
      </c>
      <c r="EU122" s="194">
        <v>1581</v>
      </c>
      <c r="EV122" s="194" t="s">
        <v>6571</v>
      </c>
      <c r="EW122" s="194" t="s">
        <v>2172</v>
      </c>
      <c r="EX122" s="194">
        <v>2</v>
      </c>
      <c r="EY122" s="194" t="s">
        <v>6587</v>
      </c>
      <c r="EZ122" s="194" t="s">
        <v>6572</v>
      </c>
      <c r="FA122" s="195">
        <v>44950</v>
      </c>
      <c r="FB122" s="193" t="s">
        <v>2681</v>
      </c>
      <c r="FC122" s="196">
        <v>5</v>
      </c>
      <c r="FD122" s="196" t="s">
        <v>2678</v>
      </c>
      <c r="FE122" s="196" t="s">
        <v>2172</v>
      </c>
      <c r="FF122" s="196">
        <v>2</v>
      </c>
      <c r="FG122" s="196" t="s">
        <v>2680</v>
      </c>
      <c r="FH122" s="196" t="s">
        <v>2679</v>
      </c>
      <c r="FI122" s="179">
        <v>44804</v>
      </c>
      <c r="FJ122" s="193" t="s">
        <v>2682</v>
      </c>
      <c r="FK122" s="194" t="s">
        <v>14</v>
      </c>
      <c r="FL122" s="194" t="s">
        <v>14</v>
      </c>
      <c r="FM122" s="194" t="s">
        <v>14</v>
      </c>
      <c r="FN122" s="194" t="s">
        <v>14</v>
      </c>
      <c r="FO122" s="194" t="s">
        <v>14</v>
      </c>
      <c r="FP122" s="186" t="s">
        <v>14</v>
      </c>
      <c r="FQ122" s="187">
        <v>44804</v>
      </c>
      <c r="FR122" s="193" t="s">
        <v>2683</v>
      </c>
      <c r="FS122" s="196" t="s">
        <v>14</v>
      </c>
      <c r="FT122" s="196" t="s">
        <v>14</v>
      </c>
      <c r="FU122" s="196" t="s">
        <v>14</v>
      </c>
      <c r="FV122" s="196" t="s">
        <v>14</v>
      </c>
      <c r="FW122" s="196" t="s">
        <v>14</v>
      </c>
      <c r="FX122" s="196" t="s">
        <v>14</v>
      </c>
      <c r="FY122" s="179">
        <v>44804</v>
      </c>
      <c r="FZ122" s="194" t="s">
        <v>3063</v>
      </c>
      <c r="GA122" s="194">
        <v>2</v>
      </c>
      <c r="GB122" s="194" t="s">
        <v>2962</v>
      </c>
      <c r="GC122" s="194" t="s">
        <v>30</v>
      </c>
      <c r="GD122" s="194">
        <v>2</v>
      </c>
      <c r="GE122" s="194" t="s">
        <v>14</v>
      </c>
      <c r="GF122" s="194" t="s">
        <v>14</v>
      </c>
      <c r="GG122" s="195">
        <v>44859</v>
      </c>
      <c r="GH122" s="193" t="s">
        <v>3069</v>
      </c>
      <c r="GI122" s="196">
        <v>0</v>
      </c>
      <c r="GJ122" s="196" t="s">
        <v>2962</v>
      </c>
      <c r="GK122" s="196" t="s">
        <v>30</v>
      </c>
      <c r="GL122" s="196">
        <v>2</v>
      </c>
      <c r="GM122" s="196" t="s">
        <v>14</v>
      </c>
      <c r="GN122" s="196" t="s">
        <v>14</v>
      </c>
      <c r="GO122" s="179">
        <v>44859</v>
      </c>
      <c r="GP122" s="194" t="s">
        <v>3064</v>
      </c>
      <c r="GQ122" s="194">
        <v>1</v>
      </c>
      <c r="GR122" s="194" t="s">
        <v>2962</v>
      </c>
      <c r="GS122" s="194" t="s">
        <v>30</v>
      </c>
      <c r="GT122" s="194">
        <v>2</v>
      </c>
      <c r="GU122" s="194" t="s">
        <v>14</v>
      </c>
      <c r="GV122" s="194" t="s">
        <v>14</v>
      </c>
      <c r="GW122" s="195">
        <v>44859</v>
      </c>
      <c r="GX122" s="193" t="s">
        <v>3070</v>
      </c>
      <c r="GY122" s="196">
        <v>0</v>
      </c>
      <c r="GZ122" s="196" t="s">
        <v>2962</v>
      </c>
      <c r="HA122" s="196" t="s">
        <v>30</v>
      </c>
      <c r="HB122" s="196">
        <v>2</v>
      </c>
      <c r="HC122" s="196" t="s">
        <v>14</v>
      </c>
      <c r="HD122" s="196" t="s">
        <v>14</v>
      </c>
      <c r="HE122" s="179">
        <v>44859</v>
      </c>
      <c r="HF122" s="194" t="s">
        <v>3062</v>
      </c>
      <c r="HG122" s="194">
        <v>0</v>
      </c>
      <c r="HH122" s="194" t="s">
        <v>2962</v>
      </c>
      <c r="HI122" s="194" t="s">
        <v>30</v>
      </c>
      <c r="HJ122" s="194">
        <v>2</v>
      </c>
      <c r="HK122" s="194" t="s">
        <v>14</v>
      </c>
      <c r="HL122" s="194" t="s">
        <v>14</v>
      </c>
      <c r="HM122" s="195">
        <v>44859</v>
      </c>
      <c r="HN122" s="193" t="s">
        <v>3068</v>
      </c>
      <c r="HO122" s="196">
        <v>1</v>
      </c>
      <c r="HP122" s="196" t="s">
        <v>2962</v>
      </c>
      <c r="HQ122" s="196" t="s">
        <v>30</v>
      </c>
      <c r="HR122" s="196">
        <v>2</v>
      </c>
      <c r="HS122" s="196" t="s">
        <v>14</v>
      </c>
      <c r="HT122" s="196" t="s">
        <v>14</v>
      </c>
      <c r="HU122" s="179">
        <v>44859</v>
      </c>
      <c r="HV122" s="194" t="s">
        <v>3065</v>
      </c>
      <c r="HW122" s="194">
        <v>3</v>
      </c>
      <c r="HX122" s="194" t="s">
        <v>2962</v>
      </c>
      <c r="HY122" s="194" t="s">
        <v>30</v>
      </c>
      <c r="HZ122" s="194">
        <v>2</v>
      </c>
      <c r="IA122" s="194" t="s">
        <v>14</v>
      </c>
      <c r="IB122" s="194" t="s">
        <v>14</v>
      </c>
      <c r="IC122" s="195">
        <v>44859</v>
      </c>
      <c r="ID122" s="193" t="s">
        <v>3067</v>
      </c>
      <c r="IE122" s="196">
        <v>1</v>
      </c>
      <c r="IF122" s="196" t="s">
        <v>2962</v>
      </c>
      <c r="IG122" s="196" t="s">
        <v>30</v>
      </c>
      <c r="IH122" s="196">
        <v>2</v>
      </c>
      <c r="II122" s="196" t="s">
        <v>14</v>
      </c>
      <c r="IJ122" s="196" t="s">
        <v>14</v>
      </c>
      <c r="IK122" s="179">
        <v>44859</v>
      </c>
      <c r="IL122" s="194" t="s">
        <v>3066</v>
      </c>
      <c r="IM122" s="194">
        <v>2</v>
      </c>
      <c r="IN122" s="194" t="s">
        <v>2962</v>
      </c>
      <c r="IO122" s="194" t="s">
        <v>30</v>
      </c>
      <c r="IP122" s="194">
        <v>2</v>
      </c>
      <c r="IQ122" s="194" t="s">
        <v>14</v>
      </c>
      <c r="IR122" s="194" t="s">
        <v>14</v>
      </c>
      <c r="IS122" s="195">
        <v>44859</v>
      </c>
    </row>
    <row r="123" spans="1:253" s="284" customFormat="1" ht="12.95" customHeight="1" x14ac:dyDescent="0.2">
      <c r="A123" s="284" t="s">
        <v>1403</v>
      </c>
      <c r="B123" s="284" t="s">
        <v>9212</v>
      </c>
      <c r="C123" s="284" t="s">
        <v>1404</v>
      </c>
      <c r="D123" s="284" t="s">
        <v>443</v>
      </c>
      <c r="E123" s="284" t="s">
        <v>8597</v>
      </c>
      <c r="F123" s="284" t="s">
        <v>4905</v>
      </c>
      <c r="G123" s="177">
        <v>49800000</v>
      </c>
      <c r="H123" s="178" t="s">
        <v>4879</v>
      </c>
      <c r="I123" s="178" t="s">
        <v>74</v>
      </c>
      <c r="J123" s="178">
        <v>1</v>
      </c>
      <c r="K123" s="178" t="s">
        <v>4881</v>
      </c>
      <c r="L123" s="178" t="s">
        <v>4880</v>
      </c>
      <c r="M123" s="179">
        <v>44894</v>
      </c>
      <c r="N123" s="188" t="s">
        <v>1929</v>
      </c>
      <c r="O123" s="180">
        <v>880145</v>
      </c>
      <c r="P123" s="180" t="s">
        <v>1457</v>
      </c>
      <c r="Q123" s="180" t="s">
        <v>30</v>
      </c>
      <c r="R123" s="180">
        <v>2</v>
      </c>
      <c r="S123" s="180" t="s">
        <v>1928</v>
      </c>
      <c r="T123" s="180" t="s">
        <v>1458</v>
      </c>
      <c r="U123" s="181">
        <v>44738</v>
      </c>
      <c r="V123" s="188" t="s">
        <v>4909</v>
      </c>
      <c r="W123" s="178">
        <v>17139000</v>
      </c>
      <c r="X123" s="178" t="s">
        <v>4906</v>
      </c>
      <c r="Y123" s="178" t="s">
        <v>2172</v>
      </c>
      <c r="Z123" s="178">
        <v>2</v>
      </c>
      <c r="AA123" s="178" t="s">
        <v>4908</v>
      </c>
      <c r="AB123" s="178" t="s">
        <v>4907</v>
      </c>
      <c r="AC123" s="179">
        <v>44894</v>
      </c>
      <c r="AD123" s="188" t="s">
        <v>4911</v>
      </c>
      <c r="AE123" s="186">
        <v>17139000</v>
      </c>
      <c r="AF123" s="186" t="s">
        <v>4906</v>
      </c>
      <c r="AG123" s="186" t="s">
        <v>2172</v>
      </c>
      <c r="AH123" s="186">
        <v>2</v>
      </c>
      <c r="AI123" s="186" t="s">
        <v>4910</v>
      </c>
      <c r="AJ123" s="186" t="s">
        <v>4907</v>
      </c>
      <c r="AK123" s="187">
        <v>44894</v>
      </c>
      <c r="AL123" s="188" t="s">
        <v>6623</v>
      </c>
      <c r="AM123" s="178">
        <v>182000</v>
      </c>
      <c r="AN123" s="178" t="s">
        <v>6620</v>
      </c>
      <c r="AO123" s="178" t="s">
        <v>2172</v>
      </c>
      <c r="AP123" s="178">
        <v>2</v>
      </c>
      <c r="AQ123" s="178" t="s">
        <v>6622</v>
      </c>
      <c r="AR123" s="178" t="s">
        <v>6621</v>
      </c>
      <c r="AS123" s="179">
        <v>44950</v>
      </c>
      <c r="AT123" s="189" t="s">
        <v>1405</v>
      </c>
      <c r="AU123" s="186">
        <v>0</v>
      </c>
      <c r="AV123" s="186" t="s">
        <v>14</v>
      </c>
      <c r="AW123" s="186" t="s">
        <v>14</v>
      </c>
      <c r="AX123" s="186" t="s">
        <v>14</v>
      </c>
      <c r="AY123" s="186" t="s">
        <v>14</v>
      </c>
      <c r="AZ123" s="186" t="s">
        <v>14</v>
      </c>
      <c r="BA123" s="187">
        <v>44316</v>
      </c>
      <c r="BB123" s="188" t="s">
        <v>1406</v>
      </c>
      <c r="BC123" s="178">
        <v>0</v>
      </c>
      <c r="BD123" s="178" t="s">
        <v>14</v>
      </c>
      <c r="BE123" s="178" t="s">
        <v>14</v>
      </c>
      <c r="BF123" s="178" t="s">
        <v>14</v>
      </c>
      <c r="BG123" s="178" t="s">
        <v>14</v>
      </c>
      <c r="BH123" s="178" t="s">
        <v>14</v>
      </c>
      <c r="BI123" s="179">
        <v>44316</v>
      </c>
      <c r="BJ123" s="189" t="s">
        <v>6625</v>
      </c>
      <c r="BK123" s="189">
        <v>517</v>
      </c>
      <c r="BL123" s="189" t="s">
        <v>6606</v>
      </c>
      <c r="BM123" s="189" t="s">
        <v>2172</v>
      </c>
      <c r="BN123" s="189">
        <v>2</v>
      </c>
      <c r="BO123" s="189" t="s">
        <v>6624</v>
      </c>
      <c r="BP123" s="186" t="s">
        <v>1199</v>
      </c>
      <c r="BQ123" s="190">
        <v>44950</v>
      </c>
      <c r="BR123" s="188" t="s">
        <v>1410</v>
      </c>
      <c r="BS123" s="182">
        <v>55</v>
      </c>
      <c r="BT123" s="182" t="s">
        <v>1407</v>
      </c>
      <c r="BU123" s="182" t="s">
        <v>19</v>
      </c>
      <c r="BV123" s="182">
        <v>3</v>
      </c>
      <c r="BW123" s="182" t="s">
        <v>1409</v>
      </c>
      <c r="BX123" s="182" t="s">
        <v>1408</v>
      </c>
      <c r="BY123" s="179">
        <v>44316</v>
      </c>
      <c r="BZ123" s="189" t="s">
        <v>1411</v>
      </c>
      <c r="CA123" s="189">
        <v>0</v>
      </c>
      <c r="CB123" s="189" t="s">
        <v>14</v>
      </c>
      <c r="CC123" s="189" t="s">
        <v>14</v>
      </c>
      <c r="CD123" s="189" t="s">
        <v>14</v>
      </c>
      <c r="CE123" s="189" t="s">
        <v>14</v>
      </c>
      <c r="CF123" s="189" t="s">
        <v>14</v>
      </c>
      <c r="CG123" s="190">
        <v>44316</v>
      </c>
      <c r="CH123" s="188" t="s">
        <v>9723</v>
      </c>
      <c r="CI123" s="189" t="e">
        <v>#N/A</v>
      </c>
      <c r="CJ123" s="189" t="e">
        <v>#N/A</v>
      </c>
      <c r="CK123" s="189" t="e">
        <v>#N/A</v>
      </c>
      <c r="CL123" s="189" t="e">
        <v>#N/A</v>
      </c>
      <c r="CM123" s="189" t="e">
        <v>#N/A</v>
      </c>
      <c r="CN123" s="189" t="e">
        <v>#N/A</v>
      </c>
      <c r="CO123" s="191" t="e">
        <v>#N/A</v>
      </c>
      <c r="CP123" s="189" t="s">
        <v>1412</v>
      </c>
      <c r="CQ123" s="182">
        <v>0</v>
      </c>
      <c r="CR123" s="182" t="s">
        <v>14</v>
      </c>
      <c r="CS123" s="182" t="s">
        <v>14</v>
      </c>
      <c r="CT123" s="182" t="s">
        <v>14</v>
      </c>
      <c r="CU123" s="182" t="s">
        <v>14</v>
      </c>
      <c r="CV123" s="182" t="s">
        <v>14</v>
      </c>
      <c r="CW123" s="179">
        <v>44316</v>
      </c>
      <c r="CX123" s="189" t="s">
        <v>4912</v>
      </c>
      <c r="CY123" s="186">
        <v>7840000</v>
      </c>
      <c r="CZ123" s="186" t="s">
        <v>4879</v>
      </c>
      <c r="DA123" s="186" t="s">
        <v>74</v>
      </c>
      <c r="DB123" s="186">
        <v>1</v>
      </c>
      <c r="DC123" s="186" t="s">
        <v>4918</v>
      </c>
      <c r="DD123" s="186" t="s">
        <v>4880</v>
      </c>
      <c r="DE123" s="192">
        <v>44894</v>
      </c>
      <c r="DF123" s="188" t="s">
        <v>4914</v>
      </c>
      <c r="DG123" s="178">
        <v>0</v>
      </c>
      <c r="DH123" s="182" t="s">
        <v>4906</v>
      </c>
      <c r="DI123" s="182" t="s">
        <v>2172</v>
      </c>
      <c r="DJ123" s="182">
        <v>2</v>
      </c>
      <c r="DK123" s="182" t="s">
        <v>4913</v>
      </c>
      <c r="DL123" s="182" t="s">
        <v>4907</v>
      </c>
      <c r="DM123" s="179">
        <v>44894</v>
      </c>
      <c r="DN123" s="189" t="s">
        <v>4917</v>
      </c>
      <c r="DO123" s="186">
        <v>9299000</v>
      </c>
      <c r="DP123" s="189" t="s">
        <v>4915</v>
      </c>
      <c r="DQ123" s="189" t="s">
        <v>2172</v>
      </c>
      <c r="DR123" s="189">
        <v>2</v>
      </c>
      <c r="DS123" s="189" t="s">
        <v>3208</v>
      </c>
      <c r="DT123" s="189" t="s">
        <v>4916</v>
      </c>
      <c r="DU123" s="190">
        <v>44894</v>
      </c>
      <c r="DV123" s="188" t="s">
        <v>4919</v>
      </c>
      <c r="DW123" s="178">
        <v>3730000</v>
      </c>
      <c r="DX123" s="182" t="s">
        <v>4879</v>
      </c>
      <c r="DY123" s="182" t="s">
        <v>74</v>
      </c>
      <c r="DZ123" s="182">
        <v>1</v>
      </c>
      <c r="EA123" s="182" t="s">
        <v>4918</v>
      </c>
      <c r="EB123" s="182" t="s">
        <v>4880</v>
      </c>
      <c r="EC123" s="179">
        <v>44894</v>
      </c>
      <c r="ED123" s="189" t="s">
        <v>4921</v>
      </c>
      <c r="EE123" s="186">
        <v>4110000</v>
      </c>
      <c r="EF123" s="189" t="s">
        <v>4879</v>
      </c>
      <c r="EG123" s="189" t="s">
        <v>74</v>
      </c>
      <c r="EH123" s="189">
        <v>1</v>
      </c>
      <c r="EI123" s="189" t="s">
        <v>4920</v>
      </c>
      <c r="EJ123" s="189" t="s">
        <v>4880</v>
      </c>
      <c r="EK123" s="190">
        <v>44894</v>
      </c>
      <c r="EL123" s="188" t="s">
        <v>4923</v>
      </c>
      <c r="EM123" s="178">
        <v>0</v>
      </c>
      <c r="EN123" s="182" t="s">
        <v>4879</v>
      </c>
      <c r="EO123" s="182" t="s">
        <v>74</v>
      </c>
      <c r="EP123" s="182">
        <v>1</v>
      </c>
      <c r="EQ123" s="182" t="s">
        <v>4922</v>
      </c>
      <c r="ER123" s="182" t="s">
        <v>4880</v>
      </c>
      <c r="ES123" s="179">
        <v>44894</v>
      </c>
      <c r="ET123" s="189" t="s">
        <v>6626</v>
      </c>
      <c r="EU123" s="189">
        <v>1581</v>
      </c>
      <c r="EV123" s="189" t="s">
        <v>6571</v>
      </c>
      <c r="EW123" s="189" t="s">
        <v>2172</v>
      </c>
      <c r="EX123" s="189">
        <v>2</v>
      </c>
      <c r="EY123" s="189" t="s">
        <v>6609</v>
      </c>
      <c r="EZ123" s="189" t="s">
        <v>6572</v>
      </c>
      <c r="FA123" s="190">
        <v>44950</v>
      </c>
      <c r="FB123" s="188" t="s">
        <v>1416</v>
      </c>
      <c r="FC123" s="182">
        <v>2</v>
      </c>
      <c r="FD123" s="182" t="s">
        <v>1413</v>
      </c>
      <c r="FE123" s="182" t="s">
        <v>30</v>
      </c>
      <c r="FF123" s="182">
        <v>2</v>
      </c>
      <c r="FG123" s="182" t="s">
        <v>1415</v>
      </c>
      <c r="FH123" s="182" t="s">
        <v>1414</v>
      </c>
      <c r="FI123" s="179">
        <v>44316</v>
      </c>
      <c r="FJ123" s="188" t="s">
        <v>1417</v>
      </c>
      <c r="FK123" s="189">
        <v>0</v>
      </c>
      <c r="FL123" s="189" t="s">
        <v>14</v>
      </c>
      <c r="FM123" s="189" t="s">
        <v>14</v>
      </c>
      <c r="FN123" s="189" t="s">
        <v>14</v>
      </c>
      <c r="FO123" s="189" t="s">
        <v>14</v>
      </c>
      <c r="FP123" s="186" t="s">
        <v>14</v>
      </c>
      <c r="FQ123" s="187">
        <v>44316</v>
      </c>
      <c r="FR123" s="188" t="s">
        <v>1418</v>
      </c>
      <c r="FS123" s="182">
        <v>0</v>
      </c>
      <c r="FT123" s="182" t="s">
        <v>14</v>
      </c>
      <c r="FU123" s="182" t="s">
        <v>14</v>
      </c>
      <c r="FV123" s="182" t="s">
        <v>14</v>
      </c>
      <c r="FW123" s="182" t="s">
        <v>14</v>
      </c>
      <c r="FX123" s="182" t="s">
        <v>14</v>
      </c>
      <c r="FY123" s="179">
        <v>44316</v>
      </c>
      <c r="FZ123" s="189" t="s">
        <v>3072</v>
      </c>
      <c r="GA123" s="189">
        <v>2</v>
      </c>
      <c r="GB123" s="189" t="s">
        <v>2962</v>
      </c>
      <c r="GC123" s="189" t="s">
        <v>30</v>
      </c>
      <c r="GD123" s="189">
        <v>2</v>
      </c>
      <c r="GE123" s="189" t="s">
        <v>14</v>
      </c>
      <c r="GF123" s="189" t="s">
        <v>14</v>
      </c>
      <c r="GG123" s="190">
        <v>44859</v>
      </c>
      <c r="GH123" s="188" t="s">
        <v>3078</v>
      </c>
      <c r="GI123" s="182">
        <v>1</v>
      </c>
      <c r="GJ123" s="182" t="s">
        <v>2962</v>
      </c>
      <c r="GK123" s="182" t="s">
        <v>30</v>
      </c>
      <c r="GL123" s="182">
        <v>2</v>
      </c>
      <c r="GM123" s="182" t="s">
        <v>14</v>
      </c>
      <c r="GN123" s="182" t="s">
        <v>14</v>
      </c>
      <c r="GO123" s="179">
        <v>44859</v>
      </c>
      <c r="GP123" s="189" t="s">
        <v>3073</v>
      </c>
      <c r="GQ123" s="189">
        <v>1</v>
      </c>
      <c r="GR123" s="189" t="s">
        <v>2962</v>
      </c>
      <c r="GS123" s="189" t="s">
        <v>30</v>
      </c>
      <c r="GT123" s="189">
        <v>2</v>
      </c>
      <c r="GU123" s="189" t="s">
        <v>14</v>
      </c>
      <c r="GV123" s="189" t="s">
        <v>14</v>
      </c>
      <c r="GW123" s="190">
        <v>44859</v>
      </c>
      <c r="GX123" s="188" t="s">
        <v>3079</v>
      </c>
      <c r="GY123" s="182">
        <v>0</v>
      </c>
      <c r="GZ123" s="182" t="s">
        <v>2962</v>
      </c>
      <c r="HA123" s="182" t="s">
        <v>30</v>
      </c>
      <c r="HB123" s="182">
        <v>2</v>
      </c>
      <c r="HC123" s="182" t="s">
        <v>14</v>
      </c>
      <c r="HD123" s="182" t="s">
        <v>14</v>
      </c>
      <c r="HE123" s="179">
        <v>44859</v>
      </c>
      <c r="HF123" s="189" t="s">
        <v>3071</v>
      </c>
      <c r="HG123" s="189">
        <v>2</v>
      </c>
      <c r="HH123" s="189" t="s">
        <v>2962</v>
      </c>
      <c r="HI123" s="189" t="s">
        <v>30</v>
      </c>
      <c r="HJ123" s="189">
        <v>2</v>
      </c>
      <c r="HK123" s="189" t="s">
        <v>14</v>
      </c>
      <c r="HL123" s="189" t="s">
        <v>14</v>
      </c>
      <c r="HM123" s="190">
        <v>44859</v>
      </c>
      <c r="HN123" s="188" t="s">
        <v>3077</v>
      </c>
      <c r="HO123" s="182">
        <v>1</v>
      </c>
      <c r="HP123" s="182" t="s">
        <v>2962</v>
      </c>
      <c r="HQ123" s="182" t="s">
        <v>30</v>
      </c>
      <c r="HR123" s="182">
        <v>2</v>
      </c>
      <c r="HS123" s="182" t="s">
        <v>14</v>
      </c>
      <c r="HT123" s="182" t="s">
        <v>14</v>
      </c>
      <c r="HU123" s="179">
        <v>44859</v>
      </c>
      <c r="HV123" s="189" t="s">
        <v>3074</v>
      </c>
      <c r="HW123" s="189">
        <v>3</v>
      </c>
      <c r="HX123" s="189" t="s">
        <v>2962</v>
      </c>
      <c r="HY123" s="189" t="s">
        <v>30</v>
      </c>
      <c r="HZ123" s="189">
        <v>2</v>
      </c>
      <c r="IA123" s="189" t="s">
        <v>14</v>
      </c>
      <c r="IB123" s="189" t="s">
        <v>14</v>
      </c>
      <c r="IC123" s="190">
        <v>44859</v>
      </c>
      <c r="ID123" s="188" t="s">
        <v>3076</v>
      </c>
      <c r="IE123" s="182">
        <v>1</v>
      </c>
      <c r="IF123" s="182" t="s">
        <v>2962</v>
      </c>
      <c r="IG123" s="182" t="s">
        <v>30</v>
      </c>
      <c r="IH123" s="182">
        <v>2</v>
      </c>
      <c r="II123" s="182" t="s">
        <v>14</v>
      </c>
      <c r="IJ123" s="182" t="s">
        <v>14</v>
      </c>
      <c r="IK123" s="179">
        <v>44859</v>
      </c>
      <c r="IL123" s="189" t="s">
        <v>3075</v>
      </c>
      <c r="IM123" s="189">
        <v>2</v>
      </c>
      <c r="IN123" s="189" t="s">
        <v>2962</v>
      </c>
      <c r="IO123" s="189" t="s">
        <v>30</v>
      </c>
      <c r="IP123" s="189">
        <v>2</v>
      </c>
      <c r="IQ123" s="189" t="s">
        <v>14</v>
      </c>
      <c r="IR123" s="189" t="s">
        <v>14</v>
      </c>
      <c r="IS123" s="190">
        <v>44859</v>
      </c>
    </row>
    <row r="124" spans="1:253" s="284" customFormat="1" ht="12.95" customHeight="1" x14ac:dyDescent="0.2">
      <c r="A124" s="284" t="s">
        <v>27</v>
      </c>
      <c r="B124" s="284" t="s">
        <v>8939</v>
      </c>
      <c r="C124" s="284" t="s">
        <v>28</v>
      </c>
      <c r="D124" s="284" t="s">
        <v>29</v>
      </c>
      <c r="E124" s="284" t="s">
        <v>8598</v>
      </c>
      <c r="F124" s="284" t="s">
        <v>5996</v>
      </c>
      <c r="G124" s="177">
        <v>18276000</v>
      </c>
      <c r="H124" s="178" t="s">
        <v>5993</v>
      </c>
      <c r="I124" s="178" t="s">
        <v>74</v>
      </c>
      <c r="J124" s="178">
        <v>1</v>
      </c>
      <c r="K124" s="178" t="s">
        <v>5995</v>
      </c>
      <c r="L124" s="178" t="s">
        <v>5994</v>
      </c>
      <c r="M124" s="179">
        <v>44922</v>
      </c>
      <c r="N124" s="193" t="s">
        <v>2596</v>
      </c>
      <c r="O124" s="180">
        <v>196712</v>
      </c>
      <c r="P124" s="180" t="s">
        <v>2593</v>
      </c>
      <c r="Q124" s="180" t="s">
        <v>30</v>
      </c>
      <c r="R124" s="180">
        <v>2</v>
      </c>
      <c r="S124" s="180" t="s">
        <v>2595</v>
      </c>
      <c r="T124" s="180" t="s">
        <v>2594</v>
      </c>
      <c r="U124" s="181">
        <v>44804</v>
      </c>
      <c r="V124" s="193" t="s">
        <v>5998</v>
      </c>
      <c r="W124" s="178">
        <v>18276000</v>
      </c>
      <c r="X124" s="178" t="s">
        <v>5993</v>
      </c>
      <c r="Y124" s="178" t="s">
        <v>74</v>
      </c>
      <c r="Z124" s="178">
        <v>1</v>
      </c>
      <c r="AA124" s="178" t="s">
        <v>5997</v>
      </c>
      <c r="AB124" s="178" t="s">
        <v>5994</v>
      </c>
      <c r="AC124" s="179">
        <v>44922</v>
      </c>
      <c r="AD124" s="193" t="s">
        <v>6000</v>
      </c>
      <c r="AE124" s="186">
        <v>5847000</v>
      </c>
      <c r="AF124" s="186" t="s">
        <v>5993</v>
      </c>
      <c r="AG124" s="186" t="s">
        <v>74</v>
      </c>
      <c r="AH124" s="186">
        <v>1</v>
      </c>
      <c r="AI124" s="186" t="s">
        <v>5999</v>
      </c>
      <c r="AJ124" s="186" t="s">
        <v>5994</v>
      </c>
      <c r="AK124" s="187">
        <v>44922</v>
      </c>
      <c r="AL124" s="193" t="s">
        <v>4451</v>
      </c>
      <c r="AM124" s="178">
        <v>4000</v>
      </c>
      <c r="AN124" s="178" t="s">
        <v>4448</v>
      </c>
      <c r="AO124" s="178" t="s">
        <v>74</v>
      </c>
      <c r="AP124" s="178">
        <v>1</v>
      </c>
      <c r="AQ124" s="178" t="s">
        <v>4450</v>
      </c>
      <c r="AR124" s="178" t="s">
        <v>4449</v>
      </c>
      <c r="AS124" s="179">
        <v>44869</v>
      </c>
      <c r="AT124" s="194" t="s">
        <v>38</v>
      </c>
      <c r="AU124" s="186">
        <v>0</v>
      </c>
      <c r="AV124" s="186">
        <v>0</v>
      </c>
      <c r="AW124" s="186" t="s">
        <v>30</v>
      </c>
      <c r="AX124" s="186">
        <v>2</v>
      </c>
      <c r="AY124" s="186">
        <v>0</v>
      </c>
      <c r="AZ124" s="186">
        <v>0</v>
      </c>
      <c r="BA124" s="187">
        <v>43489</v>
      </c>
      <c r="BB124" s="193" t="s">
        <v>36</v>
      </c>
      <c r="BC124" s="178">
        <v>0</v>
      </c>
      <c r="BD124" s="178">
        <v>0</v>
      </c>
      <c r="BE124" s="178" t="s">
        <v>30</v>
      </c>
      <c r="BF124" s="178">
        <v>2</v>
      </c>
      <c r="BG124" s="178">
        <v>0</v>
      </c>
      <c r="BH124" s="178">
        <v>0</v>
      </c>
      <c r="BI124" s="179">
        <v>43489</v>
      </c>
      <c r="BJ124" s="194" t="s">
        <v>2599</v>
      </c>
      <c r="BK124" s="194">
        <v>15</v>
      </c>
      <c r="BL124" s="194" t="s">
        <v>2597</v>
      </c>
      <c r="BM124" s="194" t="s">
        <v>74</v>
      </c>
      <c r="BN124" s="194">
        <v>1</v>
      </c>
      <c r="BO124" s="194" t="s">
        <v>2598</v>
      </c>
      <c r="BP124" s="186" t="s">
        <v>1518</v>
      </c>
      <c r="BQ124" s="195">
        <v>44804</v>
      </c>
      <c r="BR124" s="193" t="s">
        <v>31</v>
      </c>
      <c r="BS124" s="196">
        <v>0</v>
      </c>
      <c r="BT124" s="196">
        <v>0</v>
      </c>
      <c r="BU124" s="196" t="s">
        <v>30</v>
      </c>
      <c r="BV124" s="196">
        <v>2</v>
      </c>
      <c r="BW124" s="196">
        <v>0</v>
      </c>
      <c r="BX124" s="196">
        <v>0</v>
      </c>
      <c r="BY124" s="179">
        <v>43489</v>
      </c>
      <c r="BZ124" s="194" t="s">
        <v>32</v>
      </c>
      <c r="CA124" s="194">
        <v>0</v>
      </c>
      <c r="CB124" s="194">
        <v>0</v>
      </c>
      <c r="CC124" s="194" t="s">
        <v>30</v>
      </c>
      <c r="CD124" s="194">
        <v>2</v>
      </c>
      <c r="CE124" s="194">
        <v>0</v>
      </c>
      <c r="CF124" s="194">
        <v>0</v>
      </c>
      <c r="CG124" s="195">
        <v>43489</v>
      </c>
      <c r="CH124" s="193" t="s">
        <v>9724</v>
      </c>
      <c r="CI124" s="194" t="e">
        <v>#N/A</v>
      </c>
      <c r="CJ124" s="194" t="e">
        <v>#N/A</v>
      </c>
      <c r="CK124" s="194" t="e">
        <v>#N/A</v>
      </c>
      <c r="CL124" s="194" t="e">
        <v>#N/A</v>
      </c>
      <c r="CM124" s="194" t="e">
        <v>#N/A</v>
      </c>
      <c r="CN124" s="194" t="e">
        <v>#N/A</v>
      </c>
      <c r="CO124" s="197" t="e">
        <v>#N/A</v>
      </c>
      <c r="CP124" s="194" t="s">
        <v>34</v>
      </c>
      <c r="CQ124" s="196" t="s">
        <v>14</v>
      </c>
      <c r="CR124" s="196">
        <v>0</v>
      </c>
      <c r="CS124" s="196" t="s">
        <v>19</v>
      </c>
      <c r="CT124" s="196">
        <v>3</v>
      </c>
      <c r="CU124" s="196" t="s">
        <v>33</v>
      </c>
      <c r="CV124" s="196">
        <v>0</v>
      </c>
      <c r="CW124" s="179">
        <v>43489</v>
      </c>
      <c r="CX124" s="194" t="s">
        <v>6001</v>
      </c>
      <c r="CY124" s="186">
        <v>876000</v>
      </c>
      <c r="CZ124" s="186" t="s">
        <v>5993</v>
      </c>
      <c r="DA124" s="186" t="s">
        <v>74</v>
      </c>
      <c r="DB124" s="186">
        <v>1</v>
      </c>
      <c r="DC124" s="186" t="s">
        <v>6006</v>
      </c>
      <c r="DD124" s="186" t="s">
        <v>5994</v>
      </c>
      <c r="DE124" s="192">
        <v>44922</v>
      </c>
      <c r="DF124" s="193" t="s">
        <v>6003</v>
      </c>
      <c r="DG124" s="178">
        <v>12429000</v>
      </c>
      <c r="DH124" s="196" t="s">
        <v>5993</v>
      </c>
      <c r="DI124" s="196" t="s">
        <v>74</v>
      </c>
      <c r="DJ124" s="196">
        <v>1</v>
      </c>
      <c r="DK124" s="196" t="s">
        <v>6002</v>
      </c>
      <c r="DL124" s="196" t="s">
        <v>5994</v>
      </c>
      <c r="DM124" s="179">
        <v>44922</v>
      </c>
      <c r="DN124" s="194" t="s">
        <v>6005</v>
      </c>
      <c r="DO124" s="186">
        <v>4971000</v>
      </c>
      <c r="DP124" s="194" t="s">
        <v>5993</v>
      </c>
      <c r="DQ124" s="194" t="s">
        <v>74</v>
      </c>
      <c r="DR124" s="194">
        <v>1</v>
      </c>
      <c r="DS124" s="194" t="s">
        <v>6004</v>
      </c>
      <c r="DT124" s="194" t="s">
        <v>5994</v>
      </c>
      <c r="DU124" s="195">
        <v>44922</v>
      </c>
      <c r="DV124" s="193" t="s">
        <v>6007</v>
      </c>
      <c r="DW124" s="178">
        <v>846000</v>
      </c>
      <c r="DX124" s="196" t="s">
        <v>5993</v>
      </c>
      <c r="DY124" s="196" t="s">
        <v>74</v>
      </c>
      <c r="DZ124" s="196">
        <v>1</v>
      </c>
      <c r="EA124" s="196" t="s">
        <v>6006</v>
      </c>
      <c r="EB124" s="196" t="s">
        <v>5994</v>
      </c>
      <c r="EC124" s="179">
        <v>44922</v>
      </c>
      <c r="ED124" s="194" t="s">
        <v>6009</v>
      </c>
      <c r="EE124" s="186">
        <v>30000</v>
      </c>
      <c r="EF124" s="194" t="s">
        <v>5993</v>
      </c>
      <c r="EG124" s="194" t="s">
        <v>74</v>
      </c>
      <c r="EH124" s="194">
        <v>1</v>
      </c>
      <c r="EI124" s="194" t="s">
        <v>6008</v>
      </c>
      <c r="EJ124" s="194" t="s">
        <v>5994</v>
      </c>
      <c r="EK124" s="195">
        <v>44922</v>
      </c>
      <c r="EL124" s="193" t="s">
        <v>6011</v>
      </c>
      <c r="EM124" s="178">
        <v>0</v>
      </c>
      <c r="EN124" s="196" t="s">
        <v>5993</v>
      </c>
      <c r="EO124" s="196" t="s">
        <v>74</v>
      </c>
      <c r="EP124" s="196">
        <v>1</v>
      </c>
      <c r="EQ124" s="196" t="s">
        <v>6010</v>
      </c>
      <c r="ER124" s="196" t="s">
        <v>5994</v>
      </c>
      <c r="ES124" s="179">
        <v>44922</v>
      </c>
      <c r="ET124" s="194" t="s">
        <v>2601</v>
      </c>
      <c r="EU124" s="194">
        <v>15</v>
      </c>
      <c r="EV124" s="194" t="s">
        <v>2597</v>
      </c>
      <c r="EW124" s="194" t="s">
        <v>74</v>
      </c>
      <c r="EX124" s="194">
        <v>1</v>
      </c>
      <c r="EY124" s="194" t="s">
        <v>2600</v>
      </c>
      <c r="EZ124" s="194" t="s">
        <v>1518</v>
      </c>
      <c r="FA124" s="195">
        <v>44804</v>
      </c>
      <c r="FB124" s="193" t="s">
        <v>4453</v>
      </c>
      <c r="FC124" s="196">
        <v>1</v>
      </c>
      <c r="FD124" s="196" t="s">
        <v>4448</v>
      </c>
      <c r="FE124" s="196" t="s">
        <v>74</v>
      </c>
      <c r="FF124" s="196">
        <v>1</v>
      </c>
      <c r="FG124" s="196" t="s">
        <v>4452</v>
      </c>
      <c r="FH124" s="196" t="s">
        <v>4449</v>
      </c>
      <c r="FI124" s="179">
        <v>44869</v>
      </c>
      <c r="FJ124" s="193" t="s">
        <v>695</v>
      </c>
      <c r="FK124" s="194">
        <v>0</v>
      </c>
      <c r="FL124" s="194">
        <v>0</v>
      </c>
      <c r="FM124" s="194" t="s">
        <v>30</v>
      </c>
      <c r="FN124" s="194">
        <v>2</v>
      </c>
      <c r="FO124" s="194">
        <v>0</v>
      </c>
      <c r="FP124" s="186">
        <v>0</v>
      </c>
      <c r="FQ124" s="187">
        <v>43580</v>
      </c>
      <c r="FR124" s="193" t="s">
        <v>696</v>
      </c>
      <c r="FS124" s="196">
        <v>0</v>
      </c>
      <c r="FT124" s="196">
        <v>0</v>
      </c>
      <c r="FU124" s="196" t="s">
        <v>30</v>
      </c>
      <c r="FV124" s="196">
        <v>2</v>
      </c>
      <c r="FW124" s="196">
        <v>0</v>
      </c>
      <c r="FX124" s="196">
        <v>0</v>
      </c>
      <c r="FY124" s="179">
        <v>43580</v>
      </c>
      <c r="FZ124" s="194" t="s">
        <v>3718</v>
      </c>
      <c r="GA124" s="194">
        <v>0</v>
      </c>
      <c r="GB124" s="194" t="s">
        <v>2962</v>
      </c>
      <c r="GC124" s="194" t="s">
        <v>30</v>
      </c>
      <c r="GD124" s="194">
        <v>2</v>
      </c>
      <c r="GE124" s="194" t="s">
        <v>14</v>
      </c>
      <c r="GF124" s="194" t="s">
        <v>14</v>
      </c>
      <c r="GG124" s="195">
        <v>44863</v>
      </c>
      <c r="GH124" s="193" t="s">
        <v>3724</v>
      </c>
      <c r="GI124" s="196">
        <v>0</v>
      </c>
      <c r="GJ124" s="196" t="s">
        <v>2962</v>
      </c>
      <c r="GK124" s="196" t="s">
        <v>30</v>
      </c>
      <c r="GL124" s="196">
        <v>2</v>
      </c>
      <c r="GM124" s="196" t="s">
        <v>14</v>
      </c>
      <c r="GN124" s="196" t="s">
        <v>14</v>
      </c>
      <c r="GO124" s="179">
        <v>44863</v>
      </c>
      <c r="GP124" s="194" t="s">
        <v>3719</v>
      </c>
      <c r="GQ124" s="194">
        <v>0</v>
      </c>
      <c r="GR124" s="194" t="s">
        <v>2962</v>
      </c>
      <c r="GS124" s="194" t="s">
        <v>30</v>
      </c>
      <c r="GT124" s="194">
        <v>2</v>
      </c>
      <c r="GU124" s="194" t="s">
        <v>14</v>
      </c>
      <c r="GV124" s="194" t="s">
        <v>14</v>
      </c>
      <c r="GW124" s="195">
        <v>44863</v>
      </c>
      <c r="GX124" s="193" t="s">
        <v>3725</v>
      </c>
      <c r="GY124" s="196">
        <v>0</v>
      </c>
      <c r="GZ124" s="196" t="s">
        <v>2962</v>
      </c>
      <c r="HA124" s="196" t="s">
        <v>30</v>
      </c>
      <c r="HB124" s="196">
        <v>2</v>
      </c>
      <c r="HC124" s="196" t="s">
        <v>14</v>
      </c>
      <c r="HD124" s="196" t="s">
        <v>14</v>
      </c>
      <c r="HE124" s="179">
        <v>44863</v>
      </c>
      <c r="HF124" s="194" t="s">
        <v>3717</v>
      </c>
      <c r="HG124" s="194">
        <v>0</v>
      </c>
      <c r="HH124" s="194" t="s">
        <v>2962</v>
      </c>
      <c r="HI124" s="194" t="s">
        <v>30</v>
      </c>
      <c r="HJ124" s="194">
        <v>2</v>
      </c>
      <c r="HK124" s="194" t="s">
        <v>14</v>
      </c>
      <c r="HL124" s="194" t="s">
        <v>14</v>
      </c>
      <c r="HM124" s="195">
        <v>44863</v>
      </c>
      <c r="HN124" s="193" t="s">
        <v>3723</v>
      </c>
      <c r="HO124" s="196">
        <v>1</v>
      </c>
      <c r="HP124" s="196" t="s">
        <v>2962</v>
      </c>
      <c r="HQ124" s="196" t="s">
        <v>30</v>
      </c>
      <c r="HR124" s="196">
        <v>2</v>
      </c>
      <c r="HS124" s="196" t="s">
        <v>14</v>
      </c>
      <c r="HT124" s="196" t="s">
        <v>14</v>
      </c>
      <c r="HU124" s="179">
        <v>44863</v>
      </c>
      <c r="HV124" s="194" t="s">
        <v>3720</v>
      </c>
      <c r="HW124" s="194">
        <v>0</v>
      </c>
      <c r="HX124" s="194" t="s">
        <v>2962</v>
      </c>
      <c r="HY124" s="194" t="s">
        <v>30</v>
      </c>
      <c r="HZ124" s="194">
        <v>2</v>
      </c>
      <c r="IA124" s="194" t="s">
        <v>14</v>
      </c>
      <c r="IB124" s="194" t="s">
        <v>14</v>
      </c>
      <c r="IC124" s="195">
        <v>44863</v>
      </c>
      <c r="ID124" s="193" t="s">
        <v>3722</v>
      </c>
      <c r="IE124" s="196">
        <v>1</v>
      </c>
      <c r="IF124" s="196" t="s">
        <v>2962</v>
      </c>
      <c r="IG124" s="196" t="s">
        <v>30</v>
      </c>
      <c r="IH124" s="196">
        <v>2</v>
      </c>
      <c r="II124" s="196" t="s">
        <v>14</v>
      </c>
      <c r="IJ124" s="196" t="s">
        <v>14</v>
      </c>
      <c r="IK124" s="179">
        <v>44863</v>
      </c>
      <c r="IL124" s="194" t="s">
        <v>3721</v>
      </c>
      <c r="IM124" s="194">
        <v>0</v>
      </c>
      <c r="IN124" s="194" t="s">
        <v>2962</v>
      </c>
      <c r="IO124" s="194" t="s">
        <v>30</v>
      </c>
      <c r="IP124" s="194">
        <v>2</v>
      </c>
      <c r="IQ124" s="194" t="s">
        <v>14</v>
      </c>
      <c r="IR124" s="194" t="s">
        <v>14</v>
      </c>
      <c r="IS124" s="195">
        <v>44863</v>
      </c>
    </row>
    <row r="125" spans="1:253" s="284" customFormat="1" ht="12.95" customHeight="1" x14ac:dyDescent="0.2">
      <c r="A125" s="284" t="s">
        <v>3726</v>
      </c>
      <c r="B125" s="284" t="s">
        <v>9340</v>
      </c>
      <c r="C125" s="284" t="s">
        <v>3727</v>
      </c>
      <c r="D125" s="284" t="s">
        <v>3728</v>
      </c>
      <c r="E125" s="284" t="s">
        <v>8605</v>
      </c>
      <c r="F125" s="284" t="s">
        <v>5741</v>
      </c>
      <c r="G125" s="177">
        <v>6700000</v>
      </c>
      <c r="H125" s="178" t="s">
        <v>5669</v>
      </c>
      <c r="I125" s="178" t="s">
        <v>2172</v>
      </c>
      <c r="J125" s="178">
        <v>2</v>
      </c>
      <c r="K125" s="178" t="s">
        <v>5740</v>
      </c>
      <c r="L125" s="178" t="s">
        <v>5739</v>
      </c>
      <c r="M125" s="179">
        <v>44921</v>
      </c>
      <c r="N125" s="188" t="s">
        <v>5744</v>
      </c>
      <c r="O125" s="180">
        <v>20720</v>
      </c>
      <c r="P125" s="180" t="s">
        <v>2314</v>
      </c>
      <c r="Q125" s="180" t="s">
        <v>2172</v>
      </c>
      <c r="R125" s="180">
        <v>2</v>
      </c>
      <c r="S125" s="180" t="s">
        <v>5743</v>
      </c>
      <c r="T125" s="180" t="s">
        <v>5742</v>
      </c>
      <c r="U125" s="181">
        <v>44921</v>
      </c>
      <c r="V125" s="188" t="s">
        <v>5745</v>
      </c>
      <c r="W125" s="178">
        <v>6700000</v>
      </c>
      <c r="X125" s="178" t="s">
        <v>5669</v>
      </c>
      <c r="Y125" s="178" t="s">
        <v>2172</v>
      </c>
      <c r="Z125" s="178">
        <v>2</v>
      </c>
      <c r="AA125" s="178" t="s">
        <v>5740</v>
      </c>
      <c r="AB125" s="178" t="s">
        <v>5739</v>
      </c>
      <c r="AC125" s="179">
        <v>44921</v>
      </c>
      <c r="AD125" s="188" t="s">
        <v>5747</v>
      </c>
      <c r="AE125" s="186">
        <v>3200000</v>
      </c>
      <c r="AF125" s="186" t="s">
        <v>5669</v>
      </c>
      <c r="AG125" s="186" t="s">
        <v>2172</v>
      </c>
      <c r="AH125" s="186">
        <v>2</v>
      </c>
      <c r="AI125" s="186" t="s">
        <v>5746</v>
      </c>
      <c r="AJ125" s="186" t="s">
        <v>5739</v>
      </c>
      <c r="AK125" s="187">
        <v>44921</v>
      </c>
      <c r="AL125" s="188" t="s">
        <v>5750</v>
      </c>
      <c r="AM125" s="178">
        <v>176000</v>
      </c>
      <c r="AN125" s="178" t="s">
        <v>5748</v>
      </c>
      <c r="AO125" s="178" t="s">
        <v>19</v>
      </c>
      <c r="AP125" s="178">
        <v>3</v>
      </c>
      <c r="AQ125" s="178" t="s">
        <v>5749</v>
      </c>
      <c r="AR125" s="178" t="s">
        <v>5599</v>
      </c>
      <c r="AS125" s="179">
        <v>44921</v>
      </c>
      <c r="AT125" s="189" t="s">
        <v>5751</v>
      </c>
      <c r="AU125" s="186" t="s">
        <v>14</v>
      </c>
      <c r="AV125" s="186" t="s">
        <v>14</v>
      </c>
      <c r="AW125" s="186" t="s">
        <v>14</v>
      </c>
      <c r="AX125" s="186" t="s">
        <v>14</v>
      </c>
      <c r="AY125" s="186" t="s">
        <v>5572</v>
      </c>
      <c r="AZ125" s="186" t="s">
        <v>14</v>
      </c>
      <c r="BA125" s="187">
        <v>44921</v>
      </c>
      <c r="BB125" s="188" t="s">
        <v>5767</v>
      </c>
      <c r="BC125" s="178">
        <v>1269</v>
      </c>
      <c r="BD125" s="178" t="s">
        <v>5764</v>
      </c>
      <c r="BE125" s="178" t="s">
        <v>2172</v>
      </c>
      <c r="BF125" s="178">
        <v>2</v>
      </c>
      <c r="BG125" s="178" t="s">
        <v>5766</v>
      </c>
      <c r="BH125" s="178" t="s">
        <v>5765</v>
      </c>
      <c r="BI125" s="179">
        <v>44921</v>
      </c>
      <c r="BJ125" s="189" t="s">
        <v>6659</v>
      </c>
      <c r="BK125" s="189">
        <v>251</v>
      </c>
      <c r="BL125" s="189" t="s">
        <v>6641</v>
      </c>
      <c r="BM125" s="189" t="s">
        <v>2172</v>
      </c>
      <c r="BN125" s="189">
        <v>2</v>
      </c>
      <c r="BO125" s="189" t="s">
        <v>6629</v>
      </c>
      <c r="BP125" s="186" t="s">
        <v>1518</v>
      </c>
      <c r="BQ125" s="190">
        <v>44950</v>
      </c>
      <c r="BR125" s="188" t="s">
        <v>5768</v>
      </c>
      <c r="BS125" s="182" t="s">
        <v>14</v>
      </c>
      <c r="BT125" s="182" t="s">
        <v>14</v>
      </c>
      <c r="BU125" s="182" t="s">
        <v>14</v>
      </c>
      <c r="BV125" s="182" t="s">
        <v>14</v>
      </c>
      <c r="BW125" s="182" t="s">
        <v>5585</v>
      </c>
      <c r="BX125" s="182" t="s">
        <v>14</v>
      </c>
      <c r="BY125" s="179">
        <v>44921</v>
      </c>
      <c r="BZ125" s="189" t="s">
        <v>5769</v>
      </c>
      <c r="CA125" s="189" t="s">
        <v>14</v>
      </c>
      <c r="CB125" s="189" t="s">
        <v>14</v>
      </c>
      <c r="CC125" s="189" t="s">
        <v>14</v>
      </c>
      <c r="CD125" s="189" t="s">
        <v>14</v>
      </c>
      <c r="CE125" s="189" t="s">
        <v>5587</v>
      </c>
      <c r="CF125" s="189" t="s">
        <v>14</v>
      </c>
      <c r="CG125" s="190">
        <v>44921</v>
      </c>
      <c r="CH125" s="188" t="s">
        <v>9725</v>
      </c>
      <c r="CI125" s="189" t="e">
        <v>#N/A</v>
      </c>
      <c r="CJ125" s="189" t="e">
        <v>#N/A</v>
      </c>
      <c r="CK125" s="189" t="e">
        <v>#N/A</v>
      </c>
      <c r="CL125" s="189" t="e">
        <v>#N/A</v>
      </c>
      <c r="CM125" s="189" t="e">
        <v>#N/A</v>
      </c>
      <c r="CN125" s="189" t="e">
        <v>#N/A</v>
      </c>
      <c r="CO125" s="191" t="e">
        <v>#N/A</v>
      </c>
      <c r="CP125" s="189" t="s">
        <v>5773</v>
      </c>
      <c r="CQ125" s="182">
        <v>977450</v>
      </c>
      <c r="CR125" s="182" t="s">
        <v>5770</v>
      </c>
      <c r="CS125" s="182" t="s">
        <v>19</v>
      </c>
      <c r="CT125" s="182">
        <v>3</v>
      </c>
      <c r="CU125" s="182" t="s">
        <v>5772</v>
      </c>
      <c r="CV125" s="182" t="s">
        <v>5771</v>
      </c>
      <c r="CW125" s="179">
        <v>44921</v>
      </c>
      <c r="CX125" s="189" t="s">
        <v>5753</v>
      </c>
      <c r="CY125" s="186">
        <v>1700000</v>
      </c>
      <c r="CZ125" s="186" t="s">
        <v>5669</v>
      </c>
      <c r="DA125" s="186" t="s">
        <v>2172</v>
      </c>
      <c r="DB125" s="186">
        <v>2</v>
      </c>
      <c r="DC125" s="186" t="s">
        <v>5756</v>
      </c>
      <c r="DD125" s="186" t="s">
        <v>5739</v>
      </c>
      <c r="DE125" s="192">
        <v>44921</v>
      </c>
      <c r="DF125" s="188" t="s">
        <v>5754</v>
      </c>
      <c r="DG125" s="178">
        <v>3500000</v>
      </c>
      <c r="DH125" s="182" t="s">
        <v>5669</v>
      </c>
      <c r="DI125" s="182" t="s">
        <v>2172</v>
      </c>
      <c r="DJ125" s="182">
        <v>2</v>
      </c>
      <c r="DK125" s="182" t="s">
        <v>2218</v>
      </c>
      <c r="DL125" s="182" t="s">
        <v>5739</v>
      </c>
      <c r="DM125" s="179">
        <v>44921</v>
      </c>
      <c r="DN125" s="189" t="s">
        <v>5755</v>
      </c>
      <c r="DO125" s="186">
        <v>1500000</v>
      </c>
      <c r="DP125" s="189" t="s">
        <v>5669</v>
      </c>
      <c r="DQ125" s="189" t="s">
        <v>2172</v>
      </c>
      <c r="DR125" s="189">
        <v>2</v>
      </c>
      <c r="DS125" s="189" t="s">
        <v>5608</v>
      </c>
      <c r="DT125" s="189" t="s">
        <v>5739</v>
      </c>
      <c r="DU125" s="190">
        <v>44921</v>
      </c>
      <c r="DV125" s="188" t="s">
        <v>5757</v>
      </c>
      <c r="DW125" s="178">
        <v>1700000</v>
      </c>
      <c r="DX125" s="182" t="s">
        <v>5669</v>
      </c>
      <c r="DY125" s="182" t="s">
        <v>2172</v>
      </c>
      <c r="DZ125" s="182">
        <v>2</v>
      </c>
      <c r="EA125" s="182" t="s">
        <v>5756</v>
      </c>
      <c r="EB125" s="182" t="s">
        <v>5739</v>
      </c>
      <c r="EC125" s="179">
        <v>44921</v>
      </c>
      <c r="ED125" s="189" t="s">
        <v>5758</v>
      </c>
      <c r="EE125" s="186">
        <v>0</v>
      </c>
      <c r="EF125" s="189" t="s">
        <v>14</v>
      </c>
      <c r="EG125" s="189" t="s">
        <v>14</v>
      </c>
      <c r="EH125" s="189" t="s">
        <v>14</v>
      </c>
      <c r="EI125" s="189" t="s">
        <v>5574</v>
      </c>
      <c r="EJ125" s="189" t="s">
        <v>14</v>
      </c>
      <c r="EK125" s="190">
        <v>44921</v>
      </c>
      <c r="EL125" s="188" t="s">
        <v>5759</v>
      </c>
      <c r="EM125" s="178">
        <v>0</v>
      </c>
      <c r="EN125" s="182" t="s">
        <v>14</v>
      </c>
      <c r="EO125" s="182" t="s">
        <v>14</v>
      </c>
      <c r="EP125" s="182" t="s">
        <v>14</v>
      </c>
      <c r="EQ125" s="182" t="s">
        <v>5576</v>
      </c>
      <c r="ER125" s="182" t="s">
        <v>14</v>
      </c>
      <c r="ES125" s="179">
        <v>44921</v>
      </c>
      <c r="ET125" s="189" t="s">
        <v>6660</v>
      </c>
      <c r="EU125" s="189">
        <v>251</v>
      </c>
      <c r="EV125" s="189" t="s">
        <v>6641</v>
      </c>
      <c r="EW125" s="189" t="s">
        <v>2172</v>
      </c>
      <c r="EX125" s="189">
        <v>2</v>
      </c>
      <c r="EY125" s="189" t="s">
        <v>6629</v>
      </c>
      <c r="EZ125" s="189" t="s">
        <v>1518</v>
      </c>
      <c r="FA125" s="190">
        <v>44950</v>
      </c>
      <c r="FB125" s="188" t="s">
        <v>5761</v>
      </c>
      <c r="FC125" s="182">
        <v>3</v>
      </c>
      <c r="FD125" s="182" t="s">
        <v>5669</v>
      </c>
      <c r="FE125" s="182" t="s">
        <v>2172</v>
      </c>
      <c r="FF125" s="182">
        <v>2</v>
      </c>
      <c r="FG125" s="182" t="s">
        <v>5760</v>
      </c>
      <c r="FH125" s="182" t="s">
        <v>5739</v>
      </c>
      <c r="FI125" s="179">
        <v>44921</v>
      </c>
      <c r="FJ125" s="188" t="s">
        <v>5762</v>
      </c>
      <c r="FK125" s="189" t="s">
        <v>14</v>
      </c>
      <c r="FL125" s="189" t="s">
        <v>14</v>
      </c>
      <c r="FM125" s="189" t="s">
        <v>14</v>
      </c>
      <c r="FN125" s="189" t="s">
        <v>14</v>
      </c>
      <c r="FO125" s="189" t="s">
        <v>5638</v>
      </c>
      <c r="FP125" s="186" t="s">
        <v>14</v>
      </c>
      <c r="FQ125" s="187">
        <v>44921</v>
      </c>
      <c r="FR125" s="188" t="s">
        <v>5763</v>
      </c>
      <c r="FS125" s="182" t="s">
        <v>14</v>
      </c>
      <c r="FT125" s="182" t="s">
        <v>14</v>
      </c>
      <c r="FU125" s="182" t="s">
        <v>14</v>
      </c>
      <c r="FV125" s="182" t="s">
        <v>14</v>
      </c>
      <c r="FW125" s="182" t="s">
        <v>5640</v>
      </c>
      <c r="FX125" s="182" t="s">
        <v>14</v>
      </c>
      <c r="FY125" s="179">
        <v>44921</v>
      </c>
      <c r="FZ125" s="189" t="s">
        <v>3730</v>
      </c>
      <c r="GA125" s="189">
        <v>0</v>
      </c>
      <c r="GB125" s="189" t="s">
        <v>2962</v>
      </c>
      <c r="GC125" s="189" t="s">
        <v>30</v>
      </c>
      <c r="GD125" s="189">
        <v>2</v>
      </c>
      <c r="GE125" s="189" t="s">
        <v>14</v>
      </c>
      <c r="GF125" s="189" t="s">
        <v>14</v>
      </c>
      <c r="GG125" s="190">
        <v>44863</v>
      </c>
      <c r="GH125" s="188" t="s">
        <v>3736</v>
      </c>
      <c r="GI125" s="182">
        <v>2</v>
      </c>
      <c r="GJ125" s="182" t="s">
        <v>2962</v>
      </c>
      <c r="GK125" s="182" t="s">
        <v>30</v>
      </c>
      <c r="GL125" s="182">
        <v>2</v>
      </c>
      <c r="GM125" s="182" t="s">
        <v>14</v>
      </c>
      <c r="GN125" s="182" t="s">
        <v>14</v>
      </c>
      <c r="GO125" s="179">
        <v>44863</v>
      </c>
      <c r="GP125" s="189" t="s">
        <v>3731</v>
      </c>
      <c r="GQ125" s="189">
        <v>1</v>
      </c>
      <c r="GR125" s="189" t="s">
        <v>2962</v>
      </c>
      <c r="GS125" s="189" t="s">
        <v>30</v>
      </c>
      <c r="GT125" s="189">
        <v>2</v>
      </c>
      <c r="GU125" s="189" t="s">
        <v>14</v>
      </c>
      <c r="GV125" s="189" t="s">
        <v>14</v>
      </c>
      <c r="GW125" s="190">
        <v>44863</v>
      </c>
      <c r="GX125" s="188" t="s">
        <v>3737</v>
      </c>
      <c r="GY125" s="182">
        <v>0</v>
      </c>
      <c r="GZ125" s="182" t="s">
        <v>2962</v>
      </c>
      <c r="HA125" s="182" t="s">
        <v>30</v>
      </c>
      <c r="HB125" s="182">
        <v>2</v>
      </c>
      <c r="HC125" s="182" t="s">
        <v>14</v>
      </c>
      <c r="HD125" s="182" t="s">
        <v>14</v>
      </c>
      <c r="HE125" s="179">
        <v>44863</v>
      </c>
      <c r="HF125" s="189" t="s">
        <v>3729</v>
      </c>
      <c r="HG125" s="189">
        <v>2</v>
      </c>
      <c r="HH125" s="189" t="s">
        <v>2962</v>
      </c>
      <c r="HI125" s="189" t="s">
        <v>30</v>
      </c>
      <c r="HJ125" s="189">
        <v>2</v>
      </c>
      <c r="HK125" s="189" t="s">
        <v>14</v>
      </c>
      <c r="HL125" s="189" t="s">
        <v>14</v>
      </c>
      <c r="HM125" s="190">
        <v>44863</v>
      </c>
      <c r="HN125" s="188" t="s">
        <v>3735</v>
      </c>
      <c r="HO125" s="182">
        <v>2</v>
      </c>
      <c r="HP125" s="182" t="s">
        <v>2962</v>
      </c>
      <c r="HQ125" s="182" t="s">
        <v>30</v>
      </c>
      <c r="HR125" s="182">
        <v>2</v>
      </c>
      <c r="HS125" s="182" t="s">
        <v>14</v>
      </c>
      <c r="HT125" s="182" t="s">
        <v>14</v>
      </c>
      <c r="HU125" s="179">
        <v>44863</v>
      </c>
      <c r="HV125" s="189" t="s">
        <v>3732</v>
      </c>
      <c r="HW125" s="189">
        <v>1</v>
      </c>
      <c r="HX125" s="189" t="s">
        <v>2962</v>
      </c>
      <c r="HY125" s="189" t="s">
        <v>30</v>
      </c>
      <c r="HZ125" s="189">
        <v>2</v>
      </c>
      <c r="IA125" s="189" t="s">
        <v>14</v>
      </c>
      <c r="IB125" s="189" t="s">
        <v>14</v>
      </c>
      <c r="IC125" s="190">
        <v>44863</v>
      </c>
      <c r="ID125" s="188" t="s">
        <v>3734</v>
      </c>
      <c r="IE125" s="182">
        <v>0</v>
      </c>
      <c r="IF125" s="182" t="s">
        <v>2962</v>
      </c>
      <c r="IG125" s="182" t="s">
        <v>30</v>
      </c>
      <c r="IH125" s="182">
        <v>2</v>
      </c>
      <c r="II125" s="182" t="s">
        <v>14</v>
      </c>
      <c r="IJ125" s="182" t="s">
        <v>14</v>
      </c>
      <c r="IK125" s="179">
        <v>44863</v>
      </c>
      <c r="IL125" s="189" t="s">
        <v>3733</v>
      </c>
      <c r="IM125" s="189">
        <v>1</v>
      </c>
      <c r="IN125" s="189" t="s">
        <v>2962</v>
      </c>
      <c r="IO125" s="189" t="s">
        <v>30</v>
      </c>
      <c r="IP125" s="189">
        <v>2</v>
      </c>
      <c r="IQ125" s="189" t="s">
        <v>14</v>
      </c>
      <c r="IR125" s="189" t="s">
        <v>14</v>
      </c>
      <c r="IS125" s="190">
        <v>44863</v>
      </c>
    </row>
    <row r="126" spans="1:253" s="284" customFormat="1" ht="12.95" customHeight="1" x14ac:dyDescent="0.2">
      <c r="A126" s="284" t="s">
        <v>93</v>
      </c>
      <c r="B126" s="284" t="s">
        <v>9342</v>
      </c>
      <c r="C126" s="284" t="s">
        <v>94</v>
      </c>
      <c r="D126" s="284" t="s">
        <v>95</v>
      </c>
      <c r="E126" s="284" t="s">
        <v>8606</v>
      </c>
      <c r="F126" s="284" t="s">
        <v>4536</v>
      </c>
      <c r="G126" s="177">
        <v>17803000</v>
      </c>
      <c r="H126" s="178" t="s">
        <v>4534</v>
      </c>
      <c r="I126" s="178" t="s">
        <v>2172</v>
      </c>
      <c r="J126" s="178">
        <v>2</v>
      </c>
      <c r="K126" s="178" t="s">
        <v>4535</v>
      </c>
      <c r="L126" s="178" t="s">
        <v>4531</v>
      </c>
      <c r="M126" s="179">
        <v>44889</v>
      </c>
      <c r="N126" s="193" t="s">
        <v>873</v>
      </c>
      <c r="O126" s="180">
        <v>627340</v>
      </c>
      <c r="P126" s="180" t="s">
        <v>870</v>
      </c>
      <c r="Q126" s="180" t="s">
        <v>74</v>
      </c>
      <c r="R126" s="180">
        <v>1</v>
      </c>
      <c r="S126" s="180" t="s">
        <v>872</v>
      </c>
      <c r="T126" s="180" t="s">
        <v>871</v>
      </c>
      <c r="U126" s="181">
        <v>43759</v>
      </c>
      <c r="V126" s="193" t="s">
        <v>4539</v>
      </c>
      <c r="W126" s="178">
        <v>17803000</v>
      </c>
      <c r="X126" s="178" t="s">
        <v>4537</v>
      </c>
      <c r="Y126" s="178" t="s">
        <v>2172</v>
      </c>
      <c r="Z126" s="178">
        <v>2</v>
      </c>
      <c r="AA126" s="178" t="s">
        <v>4538</v>
      </c>
      <c r="AB126" s="178" t="s">
        <v>4531</v>
      </c>
      <c r="AC126" s="179">
        <v>44889</v>
      </c>
      <c r="AD126" s="193" t="s">
        <v>4541</v>
      </c>
      <c r="AE126" s="186">
        <v>17803000</v>
      </c>
      <c r="AF126" s="186" t="s">
        <v>4530</v>
      </c>
      <c r="AG126" s="186" t="s">
        <v>2172</v>
      </c>
      <c r="AH126" s="186">
        <v>2</v>
      </c>
      <c r="AI126" s="186" t="s">
        <v>4540</v>
      </c>
      <c r="AJ126" s="186" t="s">
        <v>4531</v>
      </c>
      <c r="AK126" s="187">
        <v>44889</v>
      </c>
      <c r="AL126" s="193" t="s">
        <v>5283</v>
      </c>
      <c r="AM126" s="178">
        <v>3758000</v>
      </c>
      <c r="AN126" s="178" t="s">
        <v>5280</v>
      </c>
      <c r="AO126" s="178" t="s">
        <v>2172</v>
      </c>
      <c r="AP126" s="178">
        <v>2</v>
      </c>
      <c r="AQ126" s="178" t="s">
        <v>5282</v>
      </c>
      <c r="AR126" s="178" t="s">
        <v>5281</v>
      </c>
      <c r="AS126" s="179">
        <v>44915</v>
      </c>
      <c r="AT126" s="194" t="s">
        <v>5287</v>
      </c>
      <c r="AU126" s="186">
        <v>156</v>
      </c>
      <c r="AV126" s="186" t="s">
        <v>5284</v>
      </c>
      <c r="AW126" s="186" t="s">
        <v>19</v>
      </c>
      <c r="AX126" s="186">
        <v>3</v>
      </c>
      <c r="AY126" s="186" t="s">
        <v>5286</v>
      </c>
      <c r="AZ126" s="186" t="s">
        <v>5285</v>
      </c>
      <c r="BA126" s="187">
        <v>44915</v>
      </c>
      <c r="BB126" s="193" t="s">
        <v>2744</v>
      </c>
      <c r="BC126" s="178">
        <v>1800000</v>
      </c>
      <c r="BD126" s="178" t="s">
        <v>2741</v>
      </c>
      <c r="BE126" s="178" t="s">
        <v>2172</v>
      </c>
      <c r="BF126" s="178">
        <v>2</v>
      </c>
      <c r="BG126" s="178" t="s">
        <v>2743</v>
      </c>
      <c r="BH126" s="178" t="s">
        <v>2742</v>
      </c>
      <c r="BI126" s="179">
        <v>44821</v>
      </c>
      <c r="BJ126" s="194" t="s">
        <v>5291</v>
      </c>
      <c r="BK126" s="194">
        <v>4893</v>
      </c>
      <c r="BL126" s="194" t="s">
        <v>5288</v>
      </c>
      <c r="BM126" s="194" t="s">
        <v>2172</v>
      </c>
      <c r="BN126" s="194">
        <v>2</v>
      </c>
      <c r="BO126" s="194" t="s">
        <v>5290</v>
      </c>
      <c r="BP126" s="186" t="s">
        <v>5289</v>
      </c>
      <c r="BQ126" s="195">
        <v>44915</v>
      </c>
      <c r="BR126" s="193" t="s">
        <v>96</v>
      </c>
      <c r="BS126" s="196" t="s">
        <v>14</v>
      </c>
      <c r="BT126" s="196">
        <v>0</v>
      </c>
      <c r="BU126" s="196" t="s">
        <v>14</v>
      </c>
      <c r="BV126" s="196" t="s">
        <v>14</v>
      </c>
      <c r="BW126" s="196">
        <v>0</v>
      </c>
      <c r="BX126" s="196">
        <v>0</v>
      </c>
      <c r="BY126" s="179">
        <v>43496</v>
      </c>
      <c r="BZ126" s="194" t="s">
        <v>97</v>
      </c>
      <c r="CA126" s="194" t="s">
        <v>14</v>
      </c>
      <c r="CB126" s="194">
        <v>0</v>
      </c>
      <c r="CC126" s="194" t="s">
        <v>14</v>
      </c>
      <c r="CD126" s="194" t="s">
        <v>14</v>
      </c>
      <c r="CE126" s="194">
        <v>0</v>
      </c>
      <c r="CF126" s="194">
        <v>0</v>
      </c>
      <c r="CG126" s="195">
        <v>43496</v>
      </c>
      <c r="CH126" s="193" t="s">
        <v>9726</v>
      </c>
      <c r="CI126" s="194" t="e">
        <v>#N/A</v>
      </c>
      <c r="CJ126" s="194" t="e">
        <v>#N/A</v>
      </c>
      <c r="CK126" s="194" t="e">
        <v>#N/A</v>
      </c>
      <c r="CL126" s="194" t="e">
        <v>#N/A</v>
      </c>
      <c r="CM126" s="194" t="e">
        <v>#N/A</v>
      </c>
      <c r="CN126" s="194" t="e">
        <v>#N/A</v>
      </c>
      <c r="CO126" s="197" t="e">
        <v>#N/A</v>
      </c>
      <c r="CP126" s="194" t="s">
        <v>869</v>
      </c>
      <c r="CQ126" s="196" t="s">
        <v>14</v>
      </c>
      <c r="CR126" s="196" t="s">
        <v>14</v>
      </c>
      <c r="CS126" s="196" t="s">
        <v>14</v>
      </c>
      <c r="CT126" s="196" t="s">
        <v>14</v>
      </c>
      <c r="CU126" s="196" t="s">
        <v>14</v>
      </c>
      <c r="CV126" s="196" t="s">
        <v>14</v>
      </c>
      <c r="CW126" s="179">
        <v>43759</v>
      </c>
      <c r="CX126" s="194" t="s">
        <v>2686</v>
      </c>
      <c r="CY126" s="186">
        <v>7800000</v>
      </c>
      <c r="CZ126" s="186" t="s">
        <v>5300</v>
      </c>
      <c r="DA126" s="186" t="s">
        <v>2172</v>
      </c>
      <c r="DB126" s="186">
        <v>2</v>
      </c>
      <c r="DC126" s="186" t="s">
        <v>5302</v>
      </c>
      <c r="DD126" s="186" t="s">
        <v>5301</v>
      </c>
      <c r="DE126" s="192">
        <v>44915</v>
      </c>
      <c r="DF126" s="193" t="s">
        <v>5296</v>
      </c>
      <c r="DG126" s="178">
        <v>0</v>
      </c>
      <c r="DH126" s="196" t="s">
        <v>5293</v>
      </c>
      <c r="DI126" s="196" t="s">
        <v>2172</v>
      </c>
      <c r="DJ126" s="196">
        <v>2</v>
      </c>
      <c r="DK126" s="196" t="s">
        <v>5295</v>
      </c>
      <c r="DL126" s="196" t="s">
        <v>5294</v>
      </c>
      <c r="DM126" s="179">
        <v>44915</v>
      </c>
      <c r="DN126" s="194" t="s">
        <v>5299</v>
      </c>
      <c r="DO126" s="186">
        <v>10003000</v>
      </c>
      <c r="DP126" s="194" t="s">
        <v>5297</v>
      </c>
      <c r="DQ126" s="194" t="s">
        <v>2172</v>
      </c>
      <c r="DR126" s="194">
        <v>2</v>
      </c>
      <c r="DS126" s="194" t="s">
        <v>5298</v>
      </c>
      <c r="DT126" s="194" t="s">
        <v>5294</v>
      </c>
      <c r="DU126" s="195">
        <v>44915</v>
      </c>
      <c r="DV126" s="193" t="s">
        <v>5303</v>
      </c>
      <c r="DW126" s="178">
        <v>5541000</v>
      </c>
      <c r="DX126" s="196" t="s">
        <v>5300</v>
      </c>
      <c r="DY126" s="196" t="s">
        <v>2172</v>
      </c>
      <c r="DZ126" s="196">
        <v>2</v>
      </c>
      <c r="EA126" s="196" t="s">
        <v>5302</v>
      </c>
      <c r="EB126" s="196" t="s">
        <v>5301</v>
      </c>
      <c r="EC126" s="179">
        <v>44915</v>
      </c>
      <c r="ED126" s="194" t="s">
        <v>5306</v>
      </c>
      <c r="EE126" s="186">
        <v>1937000</v>
      </c>
      <c r="EF126" s="194" t="s">
        <v>5304</v>
      </c>
      <c r="EG126" s="194" t="s">
        <v>2172</v>
      </c>
      <c r="EH126" s="194">
        <v>2</v>
      </c>
      <c r="EI126" s="194" t="s">
        <v>5305</v>
      </c>
      <c r="EJ126" s="194" t="s">
        <v>5301</v>
      </c>
      <c r="EK126" s="195">
        <v>44915</v>
      </c>
      <c r="EL126" s="193" t="s">
        <v>5309</v>
      </c>
      <c r="EM126" s="178">
        <v>322000</v>
      </c>
      <c r="EN126" s="196" t="s">
        <v>5307</v>
      </c>
      <c r="EO126" s="196" t="s">
        <v>2172</v>
      </c>
      <c r="EP126" s="196">
        <v>2</v>
      </c>
      <c r="EQ126" s="196" t="s">
        <v>5308</v>
      </c>
      <c r="ER126" s="196" t="s">
        <v>5301</v>
      </c>
      <c r="ES126" s="179">
        <v>44915</v>
      </c>
      <c r="ET126" s="194" t="s">
        <v>5292</v>
      </c>
      <c r="EU126" s="194">
        <v>4893</v>
      </c>
      <c r="EV126" s="194" t="s">
        <v>5288</v>
      </c>
      <c r="EW126" s="194" t="s">
        <v>2172</v>
      </c>
      <c r="EX126" s="194">
        <v>2</v>
      </c>
      <c r="EY126" s="194" t="s">
        <v>5290</v>
      </c>
      <c r="EZ126" s="194" t="s">
        <v>5289</v>
      </c>
      <c r="FA126" s="195">
        <v>44915</v>
      </c>
      <c r="FB126" s="193" t="s">
        <v>98</v>
      </c>
      <c r="FC126" s="196">
        <v>5</v>
      </c>
      <c r="FD126" s="196">
        <v>0</v>
      </c>
      <c r="FE126" s="196" t="s">
        <v>74</v>
      </c>
      <c r="FF126" s="196">
        <v>1</v>
      </c>
      <c r="FG126" s="196">
        <v>0</v>
      </c>
      <c r="FH126" s="196">
        <v>0</v>
      </c>
      <c r="FI126" s="179">
        <v>43496</v>
      </c>
      <c r="FJ126" s="193" t="s">
        <v>99</v>
      </c>
      <c r="FK126" s="194" t="s">
        <v>14</v>
      </c>
      <c r="FL126" s="194">
        <v>0</v>
      </c>
      <c r="FM126" s="194" t="s">
        <v>14</v>
      </c>
      <c r="FN126" s="194" t="s">
        <v>14</v>
      </c>
      <c r="FO126" s="194">
        <v>0</v>
      </c>
      <c r="FP126" s="186">
        <v>0</v>
      </c>
      <c r="FQ126" s="187">
        <v>43496</v>
      </c>
      <c r="FR126" s="193" t="s">
        <v>100</v>
      </c>
      <c r="FS126" s="196" t="s">
        <v>14</v>
      </c>
      <c r="FT126" s="196">
        <v>0</v>
      </c>
      <c r="FU126" s="196" t="s">
        <v>14</v>
      </c>
      <c r="FV126" s="196" t="s">
        <v>14</v>
      </c>
      <c r="FW126" s="196">
        <v>0</v>
      </c>
      <c r="FX126" s="196">
        <v>0</v>
      </c>
      <c r="FY126" s="179">
        <v>43496</v>
      </c>
      <c r="FZ126" s="194" t="s">
        <v>3310</v>
      </c>
      <c r="GA126" s="194">
        <v>1</v>
      </c>
      <c r="GB126" s="194" t="s">
        <v>2962</v>
      </c>
      <c r="GC126" s="194" t="s">
        <v>30</v>
      </c>
      <c r="GD126" s="194">
        <v>2</v>
      </c>
      <c r="GE126" s="194" t="s">
        <v>14</v>
      </c>
      <c r="GF126" s="194" t="s">
        <v>14</v>
      </c>
      <c r="GG126" s="195">
        <v>44862</v>
      </c>
      <c r="GH126" s="193" t="s">
        <v>3316</v>
      </c>
      <c r="GI126" s="196">
        <v>3</v>
      </c>
      <c r="GJ126" s="196" t="s">
        <v>2962</v>
      </c>
      <c r="GK126" s="196" t="s">
        <v>30</v>
      </c>
      <c r="GL126" s="196">
        <v>2</v>
      </c>
      <c r="GM126" s="196" t="s">
        <v>14</v>
      </c>
      <c r="GN126" s="196" t="s">
        <v>14</v>
      </c>
      <c r="GO126" s="179">
        <v>44862</v>
      </c>
      <c r="GP126" s="194" t="s">
        <v>3311</v>
      </c>
      <c r="GQ126" s="194">
        <v>2</v>
      </c>
      <c r="GR126" s="194" t="s">
        <v>2962</v>
      </c>
      <c r="GS126" s="194" t="s">
        <v>30</v>
      </c>
      <c r="GT126" s="194">
        <v>2</v>
      </c>
      <c r="GU126" s="194" t="s">
        <v>14</v>
      </c>
      <c r="GV126" s="194" t="s">
        <v>14</v>
      </c>
      <c r="GW126" s="195">
        <v>44862</v>
      </c>
      <c r="GX126" s="193" t="s">
        <v>3317</v>
      </c>
      <c r="GY126" s="196">
        <v>3</v>
      </c>
      <c r="GZ126" s="196" t="s">
        <v>2962</v>
      </c>
      <c r="HA126" s="196" t="s">
        <v>30</v>
      </c>
      <c r="HB126" s="196">
        <v>2</v>
      </c>
      <c r="HC126" s="196" t="s">
        <v>14</v>
      </c>
      <c r="HD126" s="196" t="s">
        <v>14</v>
      </c>
      <c r="HE126" s="179">
        <v>44862</v>
      </c>
      <c r="HF126" s="194" t="s">
        <v>3309</v>
      </c>
      <c r="HG126" s="194">
        <v>2</v>
      </c>
      <c r="HH126" s="194" t="s">
        <v>2962</v>
      </c>
      <c r="HI126" s="194" t="s">
        <v>30</v>
      </c>
      <c r="HJ126" s="194">
        <v>2</v>
      </c>
      <c r="HK126" s="194" t="s">
        <v>14</v>
      </c>
      <c r="HL126" s="194" t="s">
        <v>14</v>
      </c>
      <c r="HM126" s="195">
        <v>44862</v>
      </c>
      <c r="HN126" s="193" t="s">
        <v>3315</v>
      </c>
      <c r="HO126" s="196">
        <v>2</v>
      </c>
      <c r="HP126" s="196" t="s">
        <v>2962</v>
      </c>
      <c r="HQ126" s="196" t="s">
        <v>30</v>
      </c>
      <c r="HR126" s="196">
        <v>2</v>
      </c>
      <c r="HS126" s="196" t="s">
        <v>14</v>
      </c>
      <c r="HT126" s="196" t="s">
        <v>14</v>
      </c>
      <c r="HU126" s="179">
        <v>44862</v>
      </c>
      <c r="HV126" s="194" t="s">
        <v>3312</v>
      </c>
      <c r="HW126" s="194">
        <v>3</v>
      </c>
      <c r="HX126" s="194" t="s">
        <v>2962</v>
      </c>
      <c r="HY126" s="194" t="s">
        <v>30</v>
      </c>
      <c r="HZ126" s="194">
        <v>2</v>
      </c>
      <c r="IA126" s="194" t="s">
        <v>14</v>
      </c>
      <c r="IB126" s="194" t="s">
        <v>14</v>
      </c>
      <c r="IC126" s="195">
        <v>44862</v>
      </c>
      <c r="ID126" s="193" t="s">
        <v>3314</v>
      </c>
      <c r="IE126" s="196">
        <v>2</v>
      </c>
      <c r="IF126" s="196" t="s">
        <v>2962</v>
      </c>
      <c r="IG126" s="196" t="s">
        <v>30</v>
      </c>
      <c r="IH126" s="196">
        <v>2</v>
      </c>
      <c r="II126" s="196" t="s">
        <v>14</v>
      </c>
      <c r="IJ126" s="196" t="s">
        <v>14</v>
      </c>
      <c r="IK126" s="179">
        <v>44862</v>
      </c>
      <c r="IL126" s="194" t="s">
        <v>3313</v>
      </c>
      <c r="IM126" s="194">
        <v>2</v>
      </c>
      <c r="IN126" s="194" t="s">
        <v>2962</v>
      </c>
      <c r="IO126" s="194" t="s">
        <v>30</v>
      </c>
      <c r="IP126" s="194">
        <v>2</v>
      </c>
      <c r="IQ126" s="194" t="s">
        <v>14</v>
      </c>
      <c r="IR126" s="194" t="s">
        <v>14</v>
      </c>
      <c r="IS126" s="195">
        <v>44862</v>
      </c>
    </row>
    <row r="127" spans="1:253" s="284" customFormat="1" ht="12.95" customHeight="1" x14ac:dyDescent="0.2">
      <c r="A127" s="284" t="s">
        <v>700</v>
      </c>
      <c r="B127" s="284" t="s">
        <v>8973</v>
      </c>
      <c r="C127" s="284" t="s">
        <v>701</v>
      </c>
      <c r="D127" s="284" t="s">
        <v>95</v>
      </c>
      <c r="E127" s="284" t="s">
        <v>8606</v>
      </c>
      <c r="F127" s="284" t="s">
        <v>4533</v>
      </c>
      <c r="G127" s="177">
        <v>17803000</v>
      </c>
      <c r="H127" s="178" t="s">
        <v>4530</v>
      </c>
      <c r="I127" s="178" t="s">
        <v>2172</v>
      </c>
      <c r="J127" s="178">
        <v>2</v>
      </c>
      <c r="K127" s="178" t="s">
        <v>4532</v>
      </c>
      <c r="L127" s="178" t="s">
        <v>4531</v>
      </c>
      <c r="M127" s="179">
        <v>44889</v>
      </c>
      <c r="N127" s="188" t="s">
        <v>2395</v>
      </c>
      <c r="O127" s="180">
        <v>98924</v>
      </c>
      <c r="P127" s="180" t="s">
        <v>2392</v>
      </c>
      <c r="Q127" s="180" t="s">
        <v>74</v>
      </c>
      <c r="R127" s="180">
        <v>1</v>
      </c>
      <c r="S127" s="180" t="s">
        <v>2394</v>
      </c>
      <c r="T127" s="180" t="s">
        <v>2393</v>
      </c>
      <c r="U127" s="181">
        <v>44775</v>
      </c>
      <c r="V127" s="188" t="s">
        <v>2748</v>
      </c>
      <c r="W127" s="178">
        <v>2694000</v>
      </c>
      <c r="X127" s="178" t="s">
        <v>2745</v>
      </c>
      <c r="Y127" s="178" t="s">
        <v>19</v>
      </c>
      <c r="Z127" s="178">
        <v>3</v>
      </c>
      <c r="AA127" s="178" t="s">
        <v>2747</v>
      </c>
      <c r="AB127" s="178" t="s">
        <v>2746</v>
      </c>
      <c r="AC127" s="179">
        <v>44821</v>
      </c>
      <c r="AD127" s="188" t="s">
        <v>6758</v>
      </c>
      <c r="AE127" s="186">
        <v>35000</v>
      </c>
      <c r="AF127" s="186" t="s">
        <v>6755</v>
      </c>
      <c r="AG127" s="186" t="s">
        <v>2172</v>
      </c>
      <c r="AH127" s="186">
        <v>2</v>
      </c>
      <c r="AI127" s="186" t="s">
        <v>6757</v>
      </c>
      <c r="AJ127" s="186" t="s">
        <v>6756</v>
      </c>
      <c r="AK127" s="187">
        <v>44952</v>
      </c>
      <c r="AL127" s="188" t="s">
        <v>6761</v>
      </c>
      <c r="AM127" s="178">
        <v>35000</v>
      </c>
      <c r="AN127" s="178" t="s">
        <v>6759</v>
      </c>
      <c r="AO127" s="178" t="s">
        <v>2172</v>
      </c>
      <c r="AP127" s="178">
        <v>2</v>
      </c>
      <c r="AQ127" s="178" t="s">
        <v>6760</v>
      </c>
      <c r="AR127" s="178" t="s">
        <v>6756</v>
      </c>
      <c r="AS127" s="179">
        <v>44952</v>
      </c>
      <c r="AT127" s="189" t="s">
        <v>2526</v>
      </c>
      <c r="AU127" s="186" t="s">
        <v>14</v>
      </c>
      <c r="AV127" s="186" t="s">
        <v>14</v>
      </c>
      <c r="AW127" s="186" t="s">
        <v>14</v>
      </c>
      <c r="AX127" s="186" t="s">
        <v>14</v>
      </c>
      <c r="AY127" s="186" t="s">
        <v>2525</v>
      </c>
      <c r="AZ127" s="186" t="s">
        <v>14</v>
      </c>
      <c r="BA127" s="187">
        <v>44803</v>
      </c>
      <c r="BB127" s="188" t="s">
        <v>705</v>
      </c>
      <c r="BC127" s="178" t="s">
        <v>14</v>
      </c>
      <c r="BD127" s="178" t="s">
        <v>14</v>
      </c>
      <c r="BE127" s="178" t="s">
        <v>14</v>
      </c>
      <c r="BF127" s="178" t="s">
        <v>14</v>
      </c>
      <c r="BG127" s="178" t="s">
        <v>264</v>
      </c>
      <c r="BH127" s="178" t="s">
        <v>14</v>
      </c>
      <c r="BI127" s="179">
        <v>43584</v>
      </c>
      <c r="BJ127" s="189" t="s">
        <v>6765</v>
      </c>
      <c r="BK127" s="189">
        <v>8</v>
      </c>
      <c r="BL127" s="189" t="s">
        <v>6762</v>
      </c>
      <c r="BM127" s="189">
        <v>0</v>
      </c>
      <c r="BN127" s="189">
        <v>0</v>
      </c>
      <c r="BO127" s="189" t="s">
        <v>6764</v>
      </c>
      <c r="BP127" s="186" t="s">
        <v>6763</v>
      </c>
      <c r="BQ127" s="190">
        <v>44952</v>
      </c>
      <c r="BR127" s="188" t="s">
        <v>702</v>
      </c>
      <c r="BS127" s="182">
        <v>0</v>
      </c>
      <c r="BT127" s="182" t="s">
        <v>14</v>
      </c>
      <c r="BU127" s="182" t="s">
        <v>74</v>
      </c>
      <c r="BV127" s="182">
        <v>1</v>
      </c>
      <c r="BW127" s="182" t="s">
        <v>14</v>
      </c>
      <c r="BX127" s="182" t="s">
        <v>14</v>
      </c>
      <c r="BY127" s="179">
        <v>43584</v>
      </c>
      <c r="BZ127" s="189" t="s">
        <v>703</v>
      </c>
      <c r="CA127" s="189">
        <v>0</v>
      </c>
      <c r="CB127" s="189" t="s">
        <v>14</v>
      </c>
      <c r="CC127" s="189" t="s">
        <v>74</v>
      </c>
      <c r="CD127" s="189">
        <v>1</v>
      </c>
      <c r="CE127" s="189" t="s">
        <v>14</v>
      </c>
      <c r="CF127" s="189" t="s">
        <v>14</v>
      </c>
      <c r="CG127" s="190">
        <v>43584</v>
      </c>
      <c r="CH127" s="188" t="s">
        <v>9727</v>
      </c>
      <c r="CI127" s="189" t="e">
        <v>#N/A</v>
      </c>
      <c r="CJ127" s="189" t="e">
        <v>#N/A</v>
      </c>
      <c r="CK127" s="189" t="e">
        <v>#N/A</v>
      </c>
      <c r="CL127" s="189" t="e">
        <v>#N/A</v>
      </c>
      <c r="CM127" s="189" t="e">
        <v>#N/A</v>
      </c>
      <c r="CN127" s="189" t="e">
        <v>#N/A</v>
      </c>
      <c r="CO127" s="191" t="e">
        <v>#N/A</v>
      </c>
      <c r="CP127" s="189" t="s">
        <v>704</v>
      </c>
      <c r="CQ127" s="182">
        <v>0</v>
      </c>
      <c r="CR127" s="182" t="s">
        <v>14</v>
      </c>
      <c r="CS127" s="182" t="s">
        <v>74</v>
      </c>
      <c r="CT127" s="182">
        <v>1</v>
      </c>
      <c r="CU127" s="182" t="s">
        <v>14</v>
      </c>
      <c r="CV127" s="182" t="s">
        <v>14</v>
      </c>
      <c r="CW127" s="179">
        <v>43584</v>
      </c>
      <c r="CX127" s="189" t="s">
        <v>6769</v>
      </c>
      <c r="CY127" s="186">
        <v>35000</v>
      </c>
      <c r="CZ127" s="186" t="s">
        <v>6759</v>
      </c>
      <c r="DA127" s="186" t="s">
        <v>2172</v>
      </c>
      <c r="DB127" s="186">
        <v>2</v>
      </c>
      <c r="DC127" s="186" t="s">
        <v>6777</v>
      </c>
      <c r="DD127" s="186" t="s">
        <v>6756</v>
      </c>
      <c r="DE127" s="192">
        <v>44952</v>
      </c>
      <c r="DF127" s="188" t="s">
        <v>6773</v>
      </c>
      <c r="DG127" s="178">
        <v>2660000</v>
      </c>
      <c r="DH127" s="182" t="s">
        <v>6770</v>
      </c>
      <c r="DI127" s="182" t="s">
        <v>2172</v>
      </c>
      <c r="DJ127" s="182">
        <v>2</v>
      </c>
      <c r="DK127" s="182" t="s">
        <v>6772</v>
      </c>
      <c r="DL127" s="182" t="s">
        <v>6771</v>
      </c>
      <c r="DM127" s="179">
        <v>44952</v>
      </c>
      <c r="DN127" s="189" t="s">
        <v>6776</v>
      </c>
      <c r="DO127" s="186">
        <v>0</v>
      </c>
      <c r="DP127" s="189" t="s">
        <v>6774</v>
      </c>
      <c r="DQ127" s="189" t="s">
        <v>2172</v>
      </c>
      <c r="DR127" s="189">
        <v>2</v>
      </c>
      <c r="DS127" s="189" t="s">
        <v>6775</v>
      </c>
      <c r="DT127" s="189" t="s">
        <v>6756</v>
      </c>
      <c r="DU127" s="190">
        <v>44952</v>
      </c>
      <c r="DV127" s="188" t="s">
        <v>6778</v>
      </c>
      <c r="DW127" s="178">
        <v>35000</v>
      </c>
      <c r="DX127" s="182" t="s">
        <v>6759</v>
      </c>
      <c r="DY127" s="182" t="s">
        <v>2172</v>
      </c>
      <c r="DZ127" s="182">
        <v>2</v>
      </c>
      <c r="EA127" s="182" t="s">
        <v>6777</v>
      </c>
      <c r="EB127" s="182" t="s">
        <v>6756</v>
      </c>
      <c r="EC127" s="179">
        <v>44952</v>
      </c>
      <c r="ED127" s="189" t="s">
        <v>6780</v>
      </c>
      <c r="EE127" s="186">
        <v>0</v>
      </c>
      <c r="EF127" s="189" t="s">
        <v>14</v>
      </c>
      <c r="EG127" s="189" t="s">
        <v>2172</v>
      </c>
      <c r="EH127" s="189">
        <v>2</v>
      </c>
      <c r="EI127" s="189" t="s">
        <v>6779</v>
      </c>
      <c r="EJ127" s="189" t="s">
        <v>14</v>
      </c>
      <c r="EK127" s="190">
        <v>44952</v>
      </c>
      <c r="EL127" s="188" t="s">
        <v>6782</v>
      </c>
      <c r="EM127" s="178">
        <v>0</v>
      </c>
      <c r="EN127" s="182" t="s">
        <v>14</v>
      </c>
      <c r="EO127" s="182" t="s">
        <v>2172</v>
      </c>
      <c r="EP127" s="182">
        <v>2</v>
      </c>
      <c r="EQ127" s="182" t="s">
        <v>6781</v>
      </c>
      <c r="ER127" s="182" t="s">
        <v>14</v>
      </c>
      <c r="ES127" s="179">
        <v>44952</v>
      </c>
      <c r="ET127" s="189" t="s">
        <v>6768</v>
      </c>
      <c r="EU127" s="189">
        <v>5315</v>
      </c>
      <c r="EV127" s="189" t="s">
        <v>6766</v>
      </c>
      <c r="EW127" s="189" t="s">
        <v>2172</v>
      </c>
      <c r="EX127" s="189">
        <v>2</v>
      </c>
      <c r="EY127" s="189" t="s">
        <v>6767</v>
      </c>
      <c r="EZ127" s="189" t="s">
        <v>5289</v>
      </c>
      <c r="FA127" s="190">
        <v>44952</v>
      </c>
      <c r="FB127" s="188" t="s">
        <v>1421</v>
      </c>
      <c r="FC127" s="182">
        <v>1</v>
      </c>
      <c r="FD127" s="182" t="s">
        <v>14</v>
      </c>
      <c r="FE127" s="182" t="s">
        <v>30</v>
      </c>
      <c r="FF127" s="182">
        <v>2</v>
      </c>
      <c r="FG127" s="182" t="s">
        <v>1420</v>
      </c>
      <c r="FH127" s="182" t="s">
        <v>14</v>
      </c>
      <c r="FI127" s="179">
        <v>44340</v>
      </c>
      <c r="FJ127" s="188" t="s">
        <v>706</v>
      </c>
      <c r="FK127" s="189" t="s">
        <v>14</v>
      </c>
      <c r="FL127" s="189" t="s">
        <v>14</v>
      </c>
      <c r="FM127" s="189" t="s">
        <v>14</v>
      </c>
      <c r="FN127" s="189" t="s">
        <v>14</v>
      </c>
      <c r="FO127" s="189" t="s">
        <v>264</v>
      </c>
      <c r="FP127" s="186" t="s">
        <v>14</v>
      </c>
      <c r="FQ127" s="187">
        <v>43584</v>
      </c>
      <c r="FR127" s="188" t="s">
        <v>707</v>
      </c>
      <c r="FS127" s="182" t="s">
        <v>14</v>
      </c>
      <c r="FT127" s="182" t="s">
        <v>14</v>
      </c>
      <c r="FU127" s="182" t="s">
        <v>14</v>
      </c>
      <c r="FV127" s="182" t="s">
        <v>14</v>
      </c>
      <c r="FW127" s="182" t="s">
        <v>264</v>
      </c>
      <c r="FX127" s="182" t="s">
        <v>14</v>
      </c>
      <c r="FY127" s="179">
        <v>43584</v>
      </c>
      <c r="FZ127" s="189" t="s">
        <v>3319</v>
      </c>
      <c r="GA127" s="189">
        <v>1</v>
      </c>
      <c r="GB127" s="189" t="s">
        <v>2962</v>
      </c>
      <c r="GC127" s="189" t="s">
        <v>30</v>
      </c>
      <c r="GD127" s="189">
        <v>2</v>
      </c>
      <c r="GE127" s="189" t="s">
        <v>14</v>
      </c>
      <c r="GF127" s="189" t="s">
        <v>14</v>
      </c>
      <c r="GG127" s="190">
        <v>44862</v>
      </c>
      <c r="GH127" s="188" t="s">
        <v>3325</v>
      </c>
      <c r="GI127" s="182">
        <v>3</v>
      </c>
      <c r="GJ127" s="182" t="s">
        <v>2962</v>
      </c>
      <c r="GK127" s="182" t="s">
        <v>30</v>
      </c>
      <c r="GL127" s="182">
        <v>2</v>
      </c>
      <c r="GM127" s="182" t="s">
        <v>14</v>
      </c>
      <c r="GN127" s="182" t="s">
        <v>14</v>
      </c>
      <c r="GO127" s="179">
        <v>44862</v>
      </c>
      <c r="GP127" s="189" t="s">
        <v>3320</v>
      </c>
      <c r="GQ127" s="189">
        <v>2</v>
      </c>
      <c r="GR127" s="189" t="s">
        <v>2962</v>
      </c>
      <c r="GS127" s="189" t="s">
        <v>30</v>
      </c>
      <c r="GT127" s="189">
        <v>2</v>
      </c>
      <c r="GU127" s="189" t="s">
        <v>14</v>
      </c>
      <c r="GV127" s="189" t="s">
        <v>14</v>
      </c>
      <c r="GW127" s="190">
        <v>44862</v>
      </c>
      <c r="GX127" s="188" t="s">
        <v>3326</v>
      </c>
      <c r="GY127" s="182">
        <v>3</v>
      </c>
      <c r="GZ127" s="182" t="s">
        <v>2962</v>
      </c>
      <c r="HA127" s="182" t="s">
        <v>30</v>
      </c>
      <c r="HB127" s="182">
        <v>2</v>
      </c>
      <c r="HC127" s="182" t="s">
        <v>14</v>
      </c>
      <c r="HD127" s="182" t="s">
        <v>14</v>
      </c>
      <c r="HE127" s="179">
        <v>44862</v>
      </c>
      <c r="HF127" s="189" t="s">
        <v>3318</v>
      </c>
      <c r="HG127" s="189">
        <v>2</v>
      </c>
      <c r="HH127" s="189" t="s">
        <v>2962</v>
      </c>
      <c r="HI127" s="189" t="s">
        <v>30</v>
      </c>
      <c r="HJ127" s="189">
        <v>2</v>
      </c>
      <c r="HK127" s="189" t="s">
        <v>14</v>
      </c>
      <c r="HL127" s="189" t="s">
        <v>14</v>
      </c>
      <c r="HM127" s="190">
        <v>44862</v>
      </c>
      <c r="HN127" s="188" t="s">
        <v>3324</v>
      </c>
      <c r="HO127" s="182">
        <v>2</v>
      </c>
      <c r="HP127" s="182" t="s">
        <v>2962</v>
      </c>
      <c r="HQ127" s="182" t="s">
        <v>30</v>
      </c>
      <c r="HR127" s="182">
        <v>2</v>
      </c>
      <c r="HS127" s="182" t="s">
        <v>14</v>
      </c>
      <c r="HT127" s="182" t="s">
        <v>14</v>
      </c>
      <c r="HU127" s="179">
        <v>44862</v>
      </c>
      <c r="HV127" s="189" t="s">
        <v>3321</v>
      </c>
      <c r="HW127" s="189">
        <v>3</v>
      </c>
      <c r="HX127" s="189" t="s">
        <v>2962</v>
      </c>
      <c r="HY127" s="189" t="s">
        <v>30</v>
      </c>
      <c r="HZ127" s="189">
        <v>2</v>
      </c>
      <c r="IA127" s="189" t="s">
        <v>14</v>
      </c>
      <c r="IB127" s="189" t="s">
        <v>14</v>
      </c>
      <c r="IC127" s="190">
        <v>44862</v>
      </c>
      <c r="ID127" s="188" t="s">
        <v>3323</v>
      </c>
      <c r="IE127" s="182">
        <v>2</v>
      </c>
      <c r="IF127" s="182" t="s">
        <v>2962</v>
      </c>
      <c r="IG127" s="182" t="s">
        <v>30</v>
      </c>
      <c r="IH127" s="182">
        <v>2</v>
      </c>
      <c r="II127" s="182" t="s">
        <v>14</v>
      </c>
      <c r="IJ127" s="182" t="s">
        <v>14</v>
      </c>
      <c r="IK127" s="179">
        <v>44862</v>
      </c>
      <c r="IL127" s="189" t="s">
        <v>3322</v>
      </c>
      <c r="IM127" s="189">
        <v>2</v>
      </c>
      <c r="IN127" s="189" t="s">
        <v>2962</v>
      </c>
      <c r="IO127" s="189" t="s">
        <v>30</v>
      </c>
      <c r="IP127" s="189">
        <v>2</v>
      </c>
      <c r="IQ127" s="189" t="s">
        <v>14</v>
      </c>
      <c r="IR127" s="189" t="s">
        <v>14</v>
      </c>
      <c r="IS127" s="190">
        <v>44862</v>
      </c>
    </row>
    <row r="128" spans="1:253" s="284" customFormat="1" ht="12.95" customHeight="1" x14ac:dyDescent="0.2">
      <c r="A128" s="284" t="s">
        <v>341</v>
      </c>
      <c r="B128" s="284" t="s">
        <v>9349</v>
      </c>
      <c r="C128" s="284" t="s">
        <v>342</v>
      </c>
      <c r="D128" s="284" t="s">
        <v>343</v>
      </c>
      <c r="E128" s="284" t="s">
        <v>8609</v>
      </c>
      <c r="F128" s="284" t="s">
        <v>4806</v>
      </c>
      <c r="G128" s="177">
        <v>12777000</v>
      </c>
      <c r="H128" s="178" t="s">
        <v>4780</v>
      </c>
      <c r="I128" s="178" t="s">
        <v>2172</v>
      </c>
      <c r="J128" s="178">
        <v>2</v>
      </c>
      <c r="K128" s="178" t="s">
        <v>4805</v>
      </c>
      <c r="L128" s="178" t="s">
        <v>4781</v>
      </c>
      <c r="M128" s="179">
        <v>44893</v>
      </c>
      <c r="N128" s="193" t="s">
        <v>4808</v>
      </c>
      <c r="O128" s="180">
        <v>644329</v>
      </c>
      <c r="P128" s="180" t="s">
        <v>4784</v>
      </c>
      <c r="Q128" s="180" t="s">
        <v>19</v>
      </c>
      <c r="R128" s="180">
        <v>3</v>
      </c>
      <c r="S128" s="180" t="s">
        <v>4807</v>
      </c>
      <c r="T128" s="180" t="s">
        <v>4785</v>
      </c>
      <c r="U128" s="181">
        <v>44893</v>
      </c>
      <c r="V128" s="193" t="s">
        <v>4810</v>
      </c>
      <c r="W128" s="178">
        <v>12777000</v>
      </c>
      <c r="X128" s="178" t="s">
        <v>4780</v>
      </c>
      <c r="Y128" s="178" t="s">
        <v>2172</v>
      </c>
      <c r="Z128" s="178">
        <v>2</v>
      </c>
      <c r="AA128" s="178" t="s">
        <v>4809</v>
      </c>
      <c r="AB128" s="178" t="s">
        <v>4781</v>
      </c>
      <c r="AC128" s="179">
        <v>44893</v>
      </c>
      <c r="AD128" s="193" t="s">
        <v>4812</v>
      </c>
      <c r="AE128" s="186">
        <v>12777000</v>
      </c>
      <c r="AF128" s="186" t="s">
        <v>4780</v>
      </c>
      <c r="AG128" s="186" t="s">
        <v>2172</v>
      </c>
      <c r="AH128" s="186">
        <v>2</v>
      </c>
      <c r="AI128" s="186" t="s">
        <v>4811</v>
      </c>
      <c r="AJ128" s="186" t="s">
        <v>4781</v>
      </c>
      <c r="AK128" s="187">
        <v>44893</v>
      </c>
      <c r="AL128" s="193" t="s">
        <v>4816</v>
      </c>
      <c r="AM128" s="178">
        <v>5459000</v>
      </c>
      <c r="AN128" s="178" t="s">
        <v>4813</v>
      </c>
      <c r="AO128" s="178" t="s">
        <v>2172</v>
      </c>
      <c r="AP128" s="178">
        <v>2</v>
      </c>
      <c r="AQ128" s="178" t="s">
        <v>4815</v>
      </c>
      <c r="AR128" s="178" t="s">
        <v>4814</v>
      </c>
      <c r="AS128" s="179">
        <v>44893</v>
      </c>
      <c r="AT128" s="194" t="s">
        <v>350</v>
      </c>
      <c r="AU128" s="186" t="s">
        <v>14</v>
      </c>
      <c r="AV128" s="186">
        <v>0</v>
      </c>
      <c r="AW128" s="186" t="s">
        <v>30</v>
      </c>
      <c r="AX128" s="186">
        <v>2</v>
      </c>
      <c r="AY128" s="186">
        <v>0</v>
      </c>
      <c r="AZ128" s="186">
        <v>0</v>
      </c>
      <c r="BA128" s="187">
        <v>43510</v>
      </c>
      <c r="BB128" s="193" t="s">
        <v>4829</v>
      </c>
      <c r="BC128" s="178">
        <v>2018424</v>
      </c>
      <c r="BD128" s="178" t="s">
        <v>4826</v>
      </c>
      <c r="BE128" s="178" t="s">
        <v>2172</v>
      </c>
      <c r="BF128" s="178">
        <v>2</v>
      </c>
      <c r="BG128" s="178" t="s">
        <v>4828</v>
      </c>
      <c r="BH128" s="178" t="s">
        <v>4827</v>
      </c>
      <c r="BI128" s="179">
        <v>44893</v>
      </c>
      <c r="BJ128" s="194" t="s">
        <v>7323</v>
      </c>
      <c r="BK128" s="194">
        <v>807</v>
      </c>
      <c r="BL128" s="194" t="s">
        <v>7319</v>
      </c>
      <c r="BM128" s="194" t="s">
        <v>19</v>
      </c>
      <c r="BN128" s="194">
        <v>3</v>
      </c>
      <c r="BO128" s="194" t="s">
        <v>7321</v>
      </c>
      <c r="BP128" s="186" t="s">
        <v>7320</v>
      </c>
      <c r="BQ128" s="195">
        <v>44954</v>
      </c>
      <c r="BR128" s="193" t="s">
        <v>344</v>
      </c>
      <c r="BS128" s="196" t="s">
        <v>14</v>
      </c>
      <c r="BT128" s="196">
        <v>0</v>
      </c>
      <c r="BU128" s="196" t="s">
        <v>30</v>
      </c>
      <c r="BV128" s="196">
        <v>2</v>
      </c>
      <c r="BW128" s="196">
        <v>0</v>
      </c>
      <c r="BX128" s="196">
        <v>0</v>
      </c>
      <c r="BY128" s="179">
        <v>43510</v>
      </c>
      <c r="BZ128" s="194" t="s">
        <v>345</v>
      </c>
      <c r="CA128" s="194" t="s">
        <v>14</v>
      </c>
      <c r="CB128" s="194">
        <v>0</v>
      </c>
      <c r="CC128" s="194" t="s">
        <v>14</v>
      </c>
      <c r="CD128" s="194" t="s">
        <v>14</v>
      </c>
      <c r="CE128" s="194">
        <v>0</v>
      </c>
      <c r="CF128" s="194">
        <v>0</v>
      </c>
      <c r="CG128" s="195">
        <v>43510</v>
      </c>
      <c r="CH128" s="193" t="s">
        <v>9728</v>
      </c>
      <c r="CI128" s="194" t="e">
        <v>#N/A</v>
      </c>
      <c r="CJ128" s="194" t="e">
        <v>#N/A</v>
      </c>
      <c r="CK128" s="194" t="e">
        <v>#N/A</v>
      </c>
      <c r="CL128" s="194" t="e">
        <v>#N/A</v>
      </c>
      <c r="CM128" s="194" t="e">
        <v>#N/A</v>
      </c>
      <c r="CN128" s="194" t="e">
        <v>#N/A</v>
      </c>
      <c r="CO128" s="197" t="e">
        <v>#N/A</v>
      </c>
      <c r="CP128" s="194" t="s">
        <v>349</v>
      </c>
      <c r="CQ128" s="196">
        <v>14369</v>
      </c>
      <c r="CR128" s="196" t="s">
        <v>346</v>
      </c>
      <c r="CS128" s="196" t="s">
        <v>30</v>
      </c>
      <c r="CT128" s="196">
        <v>2</v>
      </c>
      <c r="CU128" s="196" t="s">
        <v>348</v>
      </c>
      <c r="CV128" s="196" t="s">
        <v>347</v>
      </c>
      <c r="CW128" s="179">
        <v>43510</v>
      </c>
      <c r="CX128" s="194" t="s">
        <v>4817</v>
      </c>
      <c r="CY128" s="186">
        <v>12515000</v>
      </c>
      <c r="CZ128" s="186" t="s">
        <v>4780</v>
      </c>
      <c r="DA128" s="186" t="s">
        <v>2172</v>
      </c>
      <c r="DB128" s="186">
        <v>2</v>
      </c>
      <c r="DC128" s="186" t="s">
        <v>4818</v>
      </c>
      <c r="DD128" s="186" t="s">
        <v>4781</v>
      </c>
      <c r="DE128" s="192">
        <v>44893</v>
      </c>
      <c r="DF128" s="193" t="s">
        <v>4819</v>
      </c>
      <c r="DG128" s="178">
        <v>0</v>
      </c>
      <c r="DH128" s="196" t="s">
        <v>4780</v>
      </c>
      <c r="DI128" s="196" t="s">
        <v>2172</v>
      </c>
      <c r="DJ128" s="196">
        <v>2</v>
      </c>
      <c r="DK128" s="196" t="s">
        <v>4818</v>
      </c>
      <c r="DL128" s="196" t="s">
        <v>4781</v>
      </c>
      <c r="DM128" s="179">
        <v>44893</v>
      </c>
      <c r="DN128" s="194" t="s">
        <v>4820</v>
      </c>
      <c r="DO128" s="186">
        <v>255000</v>
      </c>
      <c r="DP128" s="194" t="s">
        <v>4780</v>
      </c>
      <c r="DQ128" s="194" t="s">
        <v>2172</v>
      </c>
      <c r="DR128" s="194">
        <v>2</v>
      </c>
      <c r="DS128" s="194" t="s">
        <v>4818</v>
      </c>
      <c r="DT128" s="194" t="s">
        <v>4781</v>
      </c>
      <c r="DU128" s="195">
        <v>44893</v>
      </c>
      <c r="DV128" s="193" t="s">
        <v>4821</v>
      </c>
      <c r="DW128" s="178">
        <v>1660000</v>
      </c>
      <c r="DX128" s="196" t="s">
        <v>4780</v>
      </c>
      <c r="DY128" s="196" t="s">
        <v>2172</v>
      </c>
      <c r="DZ128" s="196">
        <v>2</v>
      </c>
      <c r="EA128" s="196" t="s">
        <v>4818</v>
      </c>
      <c r="EB128" s="196" t="s">
        <v>4781</v>
      </c>
      <c r="EC128" s="179">
        <v>44893</v>
      </c>
      <c r="ED128" s="194" t="s">
        <v>4822</v>
      </c>
      <c r="EE128" s="186">
        <v>10727000</v>
      </c>
      <c r="EF128" s="194" t="s">
        <v>4780</v>
      </c>
      <c r="EG128" s="194" t="s">
        <v>2172</v>
      </c>
      <c r="EH128" s="194">
        <v>2</v>
      </c>
      <c r="EI128" s="194" t="s">
        <v>4818</v>
      </c>
      <c r="EJ128" s="194" t="s">
        <v>4781</v>
      </c>
      <c r="EK128" s="195">
        <v>44893</v>
      </c>
      <c r="EL128" s="193" t="s">
        <v>4823</v>
      </c>
      <c r="EM128" s="178">
        <v>128000</v>
      </c>
      <c r="EN128" s="196" t="s">
        <v>4780</v>
      </c>
      <c r="EO128" s="196" t="s">
        <v>2172</v>
      </c>
      <c r="EP128" s="196">
        <v>2</v>
      </c>
      <c r="EQ128" s="196" t="s">
        <v>4818</v>
      </c>
      <c r="ER128" s="196" t="s">
        <v>4781</v>
      </c>
      <c r="ES128" s="179">
        <v>44893</v>
      </c>
      <c r="ET128" s="194" t="s">
        <v>7324</v>
      </c>
      <c r="EU128" s="194">
        <v>807</v>
      </c>
      <c r="EV128" s="194" t="s">
        <v>7319</v>
      </c>
      <c r="EW128" s="194" t="s">
        <v>19</v>
      </c>
      <c r="EX128" s="194">
        <v>3</v>
      </c>
      <c r="EY128" s="194" t="s">
        <v>7321</v>
      </c>
      <c r="EZ128" s="194" t="s">
        <v>7320</v>
      </c>
      <c r="FA128" s="195">
        <v>44954</v>
      </c>
      <c r="FB128" s="193" t="s">
        <v>4825</v>
      </c>
      <c r="FC128" s="196">
        <v>5</v>
      </c>
      <c r="FD128" s="196" t="s">
        <v>4780</v>
      </c>
      <c r="FE128" s="196" t="s">
        <v>2172</v>
      </c>
      <c r="FF128" s="196">
        <v>2</v>
      </c>
      <c r="FG128" s="196" t="s">
        <v>4824</v>
      </c>
      <c r="FH128" s="196" t="s">
        <v>4781</v>
      </c>
      <c r="FI128" s="179">
        <v>44893</v>
      </c>
      <c r="FJ128" s="193" t="s">
        <v>351</v>
      </c>
      <c r="FK128" s="194" t="s">
        <v>14</v>
      </c>
      <c r="FL128" s="194">
        <v>0</v>
      </c>
      <c r="FM128" s="194" t="s">
        <v>30</v>
      </c>
      <c r="FN128" s="194">
        <v>2</v>
      </c>
      <c r="FO128" s="194">
        <v>0</v>
      </c>
      <c r="FP128" s="186">
        <v>0</v>
      </c>
      <c r="FQ128" s="187">
        <v>43510</v>
      </c>
      <c r="FR128" s="193" t="s">
        <v>354</v>
      </c>
      <c r="FS128" s="196">
        <v>1500000</v>
      </c>
      <c r="FT128" s="196" t="s">
        <v>352</v>
      </c>
      <c r="FU128" s="196" t="s">
        <v>30</v>
      </c>
      <c r="FV128" s="196">
        <v>2</v>
      </c>
      <c r="FW128" s="196">
        <v>0</v>
      </c>
      <c r="FX128" s="196" t="s">
        <v>353</v>
      </c>
      <c r="FY128" s="179">
        <v>43510</v>
      </c>
      <c r="FZ128" s="194" t="s">
        <v>3328</v>
      </c>
      <c r="GA128" s="194">
        <v>2</v>
      </c>
      <c r="GB128" s="194" t="s">
        <v>2962</v>
      </c>
      <c r="GC128" s="194" t="s">
        <v>30</v>
      </c>
      <c r="GD128" s="194">
        <v>2</v>
      </c>
      <c r="GE128" s="194" t="s">
        <v>14</v>
      </c>
      <c r="GF128" s="194" t="s">
        <v>14</v>
      </c>
      <c r="GG128" s="195">
        <v>44862</v>
      </c>
      <c r="GH128" s="193" t="s">
        <v>3334</v>
      </c>
      <c r="GI128" s="196">
        <v>2</v>
      </c>
      <c r="GJ128" s="196" t="s">
        <v>2962</v>
      </c>
      <c r="GK128" s="196" t="s">
        <v>30</v>
      </c>
      <c r="GL128" s="196">
        <v>2</v>
      </c>
      <c r="GM128" s="196" t="s">
        <v>14</v>
      </c>
      <c r="GN128" s="196" t="s">
        <v>14</v>
      </c>
      <c r="GO128" s="179">
        <v>44862</v>
      </c>
      <c r="GP128" s="194" t="s">
        <v>3329</v>
      </c>
      <c r="GQ128" s="194">
        <v>1</v>
      </c>
      <c r="GR128" s="194" t="s">
        <v>2962</v>
      </c>
      <c r="GS128" s="194" t="s">
        <v>30</v>
      </c>
      <c r="GT128" s="194">
        <v>2</v>
      </c>
      <c r="GU128" s="194" t="s">
        <v>14</v>
      </c>
      <c r="GV128" s="194" t="s">
        <v>14</v>
      </c>
      <c r="GW128" s="195">
        <v>44862</v>
      </c>
      <c r="GX128" s="193" t="s">
        <v>3335</v>
      </c>
      <c r="GY128" s="196">
        <v>3</v>
      </c>
      <c r="GZ128" s="196" t="s">
        <v>2962</v>
      </c>
      <c r="HA128" s="196" t="s">
        <v>30</v>
      </c>
      <c r="HB128" s="196">
        <v>2</v>
      </c>
      <c r="HC128" s="196" t="s">
        <v>14</v>
      </c>
      <c r="HD128" s="196" t="s">
        <v>14</v>
      </c>
      <c r="HE128" s="179">
        <v>44862</v>
      </c>
      <c r="HF128" s="194" t="s">
        <v>3327</v>
      </c>
      <c r="HG128" s="194">
        <v>2</v>
      </c>
      <c r="HH128" s="194" t="s">
        <v>2962</v>
      </c>
      <c r="HI128" s="194" t="s">
        <v>30</v>
      </c>
      <c r="HJ128" s="194">
        <v>2</v>
      </c>
      <c r="HK128" s="194" t="s">
        <v>14</v>
      </c>
      <c r="HL128" s="194" t="s">
        <v>14</v>
      </c>
      <c r="HM128" s="195">
        <v>44862</v>
      </c>
      <c r="HN128" s="193" t="s">
        <v>3333</v>
      </c>
      <c r="HO128" s="196">
        <v>2</v>
      </c>
      <c r="HP128" s="196" t="s">
        <v>2962</v>
      </c>
      <c r="HQ128" s="196" t="s">
        <v>30</v>
      </c>
      <c r="HR128" s="196">
        <v>2</v>
      </c>
      <c r="HS128" s="196" t="s">
        <v>14</v>
      </c>
      <c r="HT128" s="196" t="s">
        <v>14</v>
      </c>
      <c r="HU128" s="179">
        <v>44862</v>
      </c>
      <c r="HV128" s="194" t="s">
        <v>3330</v>
      </c>
      <c r="HW128" s="194">
        <v>3</v>
      </c>
      <c r="HX128" s="194" t="s">
        <v>2962</v>
      </c>
      <c r="HY128" s="194" t="s">
        <v>30</v>
      </c>
      <c r="HZ128" s="194">
        <v>2</v>
      </c>
      <c r="IA128" s="194" t="s">
        <v>14</v>
      </c>
      <c r="IB128" s="194" t="s">
        <v>14</v>
      </c>
      <c r="IC128" s="195">
        <v>44862</v>
      </c>
      <c r="ID128" s="193" t="s">
        <v>3332</v>
      </c>
      <c r="IE128" s="196">
        <v>3</v>
      </c>
      <c r="IF128" s="196" t="s">
        <v>2962</v>
      </c>
      <c r="IG128" s="196" t="s">
        <v>30</v>
      </c>
      <c r="IH128" s="196">
        <v>2</v>
      </c>
      <c r="II128" s="196" t="s">
        <v>14</v>
      </c>
      <c r="IJ128" s="196" t="s">
        <v>14</v>
      </c>
      <c r="IK128" s="179">
        <v>44862</v>
      </c>
      <c r="IL128" s="194" t="s">
        <v>3331</v>
      </c>
      <c r="IM128" s="194">
        <v>3</v>
      </c>
      <c r="IN128" s="194" t="s">
        <v>2962</v>
      </c>
      <c r="IO128" s="194" t="s">
        <v>30</v>
      </c>
      <c r="IP128" s="194">
        <v>2</v>
      </c>
      <c r="IQ128" s="194" t="s">
        <v>14</v>
      </c>
      <c r="IR128" s="194" t="s">
        <v>14</v>
      </c>
      <c r="IS128" s="195">
        <v>44862</v>
      </c>
    </row>
    <row r="129" spans="1:253" s="284" customFormat="1" ht="12.95" customHeight="1" x14ac:dyDescent="0.2">
      <c r="A129" s="284" t="s">
        <v>2972</v>
      </c>
      <c r="B129" s="284" t="s">
        <v>8978</v>
      </c>
      <c r="C129" s="284" t="s">
        <v>2973</v>
      </c>
      <c r="D129" s="284" t="s">
        <v>343</v>
      </c>
      <c r="E129" s="284" t="s">
        <v>8609</v>
      </c>
      <c r="F129" s="284" t="s">
        <v>4783</v>
      </c>
      <c r="G129" s="177">
        <v>12777000</v>
      </c>
      <c r="H129" s="178" t="s">
        <v>4780</v>
      </c>
      <c r="I129" s="178" t="s">
        <v>2172</v>
      </c>
      <c r="J129" s="178">
        <v>2</v>
      </c>
      <c r="K129" s="178" t="s">
        <v>4782</v>
      </c>
      <c r="L129" s="178" t="s">
        <v>4781</v>
      </c>
      <c r="M129" s="179">
        <v>44893</v>
      </c>
      <c r="N129" s="188" t="s">
        <v>4787</v>
      </c>
      <c r="O129" s="180">
        <v>601297</v>
      </c>
      <c r="P129" s="180" t="s">
        <v>4784</v>
      </c>
      <c r="Q129" s="180" t="s">
        <v>19</v>
      </c>
      <c r="R129" s="180">
        <v>3</v>
      </c>
      <c r="S129" s="180" t="s">
        <v>4786</v>
      </c>
      <c r="T129" s="180" t="s">
        <v>4785</v>
      </c>
      <c r="U129" s="181">
        <v>44893</v>
      </c>
      <c r="V129" s="188" t="s">
        <v>4789</v>
      </c>
      <c r="W129" s="178">
        <v>11643000</v>
      </c>
      <c r="X129" s="178" t="s">
        <v>4784</v>
      </c>
      <c r="Y129" s="178" t="s">
        <v>19</v>
      </c>
      <c r="Z129" s="178">
        <v>3</v>
      </c>
      <c r="AA129" s="178" t="s">
        <v>4788</v>
      </c>
      <c r="AB129" s="178" t="s">
        <v>4785</v>
      </c>
      <c r="AC129" s="179">
        <v>44893</v>
      </c>
      <c r="AD129" s="188" t="s">
        <v>4793</v>
      </c>
      <c r="AE129" s="186">
        <v>1000000</v>
      </c>
      <c r="AF129" s="186" t="s">
        <v>4790</v>
      </c>
      <c r="AG129" s="186" t="s">
        <v>2172</v>
      </c>
      <c r="AH129" s="186">
        <v>2</v>
      </c>
      <c r="AI129" s="186" t="s">
        <v>4792</v>
      </c>
      <c r="AJ129" s="186" t="s">
        <v>4791</v>
      </c>
      <c r="AK129" s="187">
        <v>44893</v>
      </c>
      <c r="AL129" s="188" t="s">
        <v>2977</v>
      </c>
      <c r="AM129" s="178">
        <v>182000</v>
      </c>
      <c r="AN129" s="178" t="s">
        <v>2974</v>
      </c>
      <c r="AO129" s="178" t="s">
        <v>19</v>
      </c>
      <c r="AP129" s="178">
        <v>3</v>
      </c>
      <c r="AQ129" s="178" t="s">
        <v>2976</v>
      </c>
      <c r="AR129" s="178" t="s">
        <v>2975</v>
      </c>
      <c r="AS129" s="179">
        <v>44858</v>
      </c>
      <c r="AT129" s="189" t="s">
        <v>2979</v>
      </c>
      <c r="AU129" s="186" t="s">
        <v>14</v>
      </c>
      <c r="AV129" s="186" t="s">
        <v>838</v>
      </c>
      <c r="AW129" s="186" t="s">
        <v>14</v>
      </c>
      <c r="AX129" s="186" t="s">
        <v>14</v>
      </c>
      <c r="AY129" s="186" t="s">
        <v>2978</v>
      </c>
      <c r="AZ129" s="186" t="s">
        <v>838</v>
      </c>
      <c r="BA129" s="187">
        <v>44858</v>
      </c>
      <c r="BB129" s="188" t="s">
        <v>2987</v>
      </c>
      <c r="BC129" s="178" t="s">
        <v>14</v>
      </c>
      <c r="BD129" s="178" t="s">
        <v>14</v>
      </c>
      <c r="BE129" s="178" t="s">
        <v>14</v>
      </c>
      <c r="BF129" s="178" t="s">
        <v>14</v>
      </c>
      <c r="BG129" s="178" t="s">
        <v>2985</v>
      </c>
      <c r="BH129" s="178" t="s">
        <v>14</v>
      </c>
      <c r="BI129" s="179">
        <v>44858</v>
      </c>
      <c r="BJ129" s="189" t="s">
        <v>2983</v>
      </c>
      <c r="BK129" s="189">
        <v>62</v>
      </c>
      <c r="BL129" s="189" t="s">
        <v>2980</v>
      </c>
      <c r="BM129" s="189" t="s">
        <v>19</v>
      </c>
      <c r="BN129" s="189">
        <v>3</v>
      </c>
      <c r="BO129" s="189" t="s">
        <v>2982</v>
      </c>
      <c r="BP129" s="186" t="s">
        <v>2981</v>
      </c>
      <c r="BQ129" s="190">
        <v>44858</v>
      </c>
      <c r="BR129" s="188" t="s">
        <v>2988</v>
      </c>
      <c r="BS129" s="182" t="s">
        <v>14</v>
      </c>
      <c r="BT129" s="182" t="s">
        <v>14</v>
      </c>
      <c r="BU129" s="182" t="s">
        <v>14</v>
      </c>
      <c r="BV129" s="182" t="s">
        <v>14</v>
      </c>
      <c r="BW129" s="182" t="s">
        <v>2985</v>
      </c>
      <c r="BX129" s="182" t="s">
        <v>14</v>
      </c>
      <c r="BY129" s="179">
        <v>44858</v>
      </c>
      <c r="BZ129" s="189" t="s">
        <v>2989</v>
      </c>
      <c r="CA129" s="189" t="s">
        <v>14</v>
      </c>
      <c r="CB129" s="189" t="s">
        <v>14</v>
      </c>
      <c r="CC129" s="189" t="s">
        <v>14</v>
      </c>
      <c r="CD129" s="189" t="s">
        <v>14</v>
      </c>
      <c r="CE129" s="189" t="s">
        <v>2985</v>
      </c>
      <c r="CF129" s="189" t="s">
        <v>14</v>
      </c>
      <c r="CG129" s="190">
        <v>44858</v>
      </c>
      <c r="CH129" s="188" t="s">
        <v>9729</v>
      </c>
      <c r="CI129" s="189" t="e">
        <v>#N/A</v>
      </c>
      <c r="CJ129" s="189" t="e">
        <v>#N/A</v>
      </c>
      <c r="CK129" s="189" t="e">
        <v>#N/A</v>
      </c>
      <c r="CL129" s="189" t="e">
        <v>#N/A</v>
      </c>
      <c r="CM129" s="189" t="e">
        <v>#N/A</v>
      </c>
      <c r="CN129" s="189" t="e">
        <v>#N/A</v>
      </c>
      <c r="CO129" s="191" t="e">
        <v>#N/A</v>
      </c>
      <c r="CP129" s="189" t="s">
        <v>2990</v>
      </c>
      <c r="CQ129" s="182" t="s">
        <v>14</v>
      </c>
      <c r="CR129" s="182" t="s">
        <v>14</v>
      </c>
      <c r="CS129" s="182" t="s">
        <v>14</v>
      </c>
      <c r="CT129" s="182" t="s">
        <v>14</v>
      </c>
      <c r="CU129" s="182" t="s">
        <v>2985</v>
      </c>
      <c r="CV129" s="182" t="s">
        <v>14</v>
      </c>
      <c r="CW129" s="179">
        <v>44858</v>
      </c>
      <c r="CX129" s="189" t="s">
        <v>4794</v>
      </c>
      <c r="CY129" s="186">
        <v>1000000</v>
      </c>
      <c r="CZ129" s="186" t="s">
        <v>4790</v>
      </c>
      <c r="DA129" s="186" t="s">
        <v>2172</v>
      </c>
      <c r="DB129" s="186">
        <v>2</v>
      </c>
      <c r="DC129" s="186" t="s">
        <v>4797</v>
      </c>
      <c r="DD129" s="186" t="s">
        <v>4791</v>
      </c>
      <c r="DE129" s="192">
        <v>44893</v>
      </c>
      <c r="DF129" s="188" t="s">
        <v>4798</v>
      </c>
      <c r="DG129" s="178">
        <v>10643000</v>
      </c>
      <c r="DH129" s="182" t="s">
        <v>4795</v>
      </c>
      <c r="DI129" s="182" t="s">
        <v>19</v>
      </c>
      <c r="DJ129" s="182">
        <v>3</v>
      </c>
      <c r="DK129" s="182" t="s">
        <v>4797</v>
      </c>
      <c r="DL129" s="182" t="s">
        <v>4796</v>
      </c>
      <c r="DM129" s="179">
        <v>44893</v>
      </c>
      <c r="DN129" s="189" t="s">
        <v>4799</v>
      </c>
      <c r="DO129" s="186">
        <v>0</v>
      </c>
      <c r="DP129" s="189" t="s">
        <v>4790</v>
      </c>
      <c r="DQ129" s="189" t="s">
        <v>19</v>
      </c>
      <c r="DR129" s="189">
        <v>3</v>
      </c>
      <c r="DS129" s="189" t="s">
        <v>4797</v>
      </c>
      <c r="DT129" s="189" t="s">
        <v>4791</v>
      </c>
      <c r="DU129" s="190">
        <v>44893</v>
      </c>
      <c r="DV129" s="188" t="s">
        <v>4800</v>
      </c>
      <c r="DW129" s="178">
        <v>1000000</v>
      </c>
      <c r="DX129" s="182" t="s">
        <v>4790</v>
      </c>
      <c r="DY129" s="182" t="s">
        <v>2172</v>
      </c>
      <c r="DZ129" s="182">
        <v>2</v>
      </c>
      <c r="EA129" s="182" t="s">
        <v>4797</v>
      </c>
      <c r="EB129" s="182" t="s">
        <v>4791</v>
      </c>
      <c r="EC129" s="179">
        <v>44893</v>
      </c>
      <c r="ED129" s="189" t="s">
        <v>4801</v>
      </c>
      <c r="EE129" s="186">
        <v>0</v>
      </c>
      <c r="EF129" s="189" t="s">
        <v>4790</v>
      </c>
      <c r="EG129" s="189" t="s">
        <v>19</v>
      </c>
      <c r="EH129" s="189">
        <v>3</v>
      </c>
      <c r="EI129" s="189" t="s">
        <v>4797</v>
      </c>
      <c r="EJ129" s="189" t="s">
        <v>4791</v>
      </c>
      <c r="EK129" s="190">
        <v>44893</v>
      </c>
      <c r="EL129" s="188" t="s">
        <v>4802</v>
      </c>
      <c r="EM129" s="178">
        <v>0</v>
      </c>
      <c r="EN129" s="182" t="s">
        <v>4790</v>
      </c>
      <c r="EO129" s="182" t="s">
        <v>19</v>
      </c>
      <c r="EP129" s="182">
        <v>3</v>
      </c>
      <c r="EQ129" s="182" t="s">
        <v>4797</v>
      </c>
      <c r="ER129" s="182" t="s">
        <v>4791</v>
      </c>
      <c r="ES129" s="179">
        <v>44893</v>
      </c>
      <c r="ET129" s="189" t="s">
        <v>7322</v>
      </c>
      <c r="EU129" s="189">
        <v>807</v>
      </c>
      <c r="EV129" s="189" t="s">
        <v>7319</v>
      </c>
      <c r="EW129" s="189" t="s">
        <v>19</v>
      </c>
      <c r="EX129" s="189">
        <v>3</v>
      </c>
      <c r="EY129" s="189" t="s">
        <v>7321</v>
      </c>
      <c r="EZ129" s="189" t="s">
        <v>7320</v>
      </c>
      <c r="FA129" s="190">
        <v>44954</v>
      </c>
      <c r="FB129" s="188" t="s">
        <v>4804</v>
      </c>
      <c r="FC129" s="182">
        <v>5</v>
      </c>
      <c r="FD129" s="182" t="s">
        <v>4780</v>
      </c>
      <c r="FE129" s="182" t="s">
        <v>74</v>
      </c>
      <c r="FF129" s="182">
        <v>1</v>
      </c>
      <c r="FG129" s="182" t="s">
        <v>4803</v>
      </c>
      <c r="FH129" s="182" t="s">
        <v>4781</v>
      </c>
      <c r="FI129" s="179">
        <v>44893</v>
      </c>
      <c r="FJ129" s="188" t="s">
        <v>2984</v>
      </c>
      <c r="FK129" s="189" t="s">
        <v>14</v>
      </c>
      <c r="FL129" s="189" t="s">
        <v>14</v>
      </c>
      <c r="FM129" s="189" t="s">
        <v>14</v>
      </c>
      <c r="FN129" s="189" t="s">
        <v>14</v>
      </c>
      <c r="FO129" s="189" t="s">
        <v>2978</v>
      </c>
      <c r="FP129" s="186" t="s">
        <v>14</v>
      </c>
      <c r="FQ129" s="187">
        <v>44858</v>
      </c>
      <c r="FR129" s="188" t="s">
        <v>2986</v>
      </c>
      <c r="FS129" s="182" t="s">
        <v>14</v>
      </c>
      <c r="FT129" s="182" t="s">
        <v>14</v>
      </c>
      <c r="FU129" s="182" t="s">
        <v>14</v>
      </c>
      <c r="FV129" s="182" t="s">
        <v>14</v>
      </c>
      <c r="FW129" s="182" t="s">
        <v>2985</v>
      </c>
      <c r="FX129" s="182" t="s">
        <v>14</v>
      </c>
      <c r="FY129" s="179">
        <v>44858</v>
      </c>
      <c r="FZ129" s="189" t="s">
        <v>3337</v>
      </c>
      <c r="GA129" s="189">
        <v>2</v>
      </c>
      <c r="GB129" s="189" t="s">
        <v>2962</v>
      </c>
      <c r="GC129" s="189" t="s">
        <v>30</v>
      </c>
      <c r="GD129" s="189">
        <v>2</v>
      </c>
      <c r="GE129" s="189" t="s">
        <v>14</v>
      </c>
      <c r="GF129" s="189" t="s">
        <v>14</v>
      </c>
      <c r="GG129" s="190">
        <v>44862</v>
      </c>
      <c r="GH129" s="188" t="s">
        <v>3343</v>
      </c>
      <c r="GI129" s="182">
        <v>2</v>
      </c>
      <c r="GJ129" s="182" t="s">
        <v>2962</v>
      </c>
      <c r="GK129" s="182" t="s">
        <v>30</v>
      </c>
      <c r="GL129" s="182">
        <v>2</v>
      </c>
      <c r="GM129" s="182" t="s">
        <v>14</v>
      </c>
      <c r="GN129" s="182" t="s">
        <v>14</v>
      </c>
      <c r="GO129" s="179">
        <v>44862</v>
      </c>
      <c r="GP129" s="189" t="s">
        <v>3338</v>
      </c>
      <c r="GQ129" s="189">
        <v>1</v>
      </c>
      <c r="GR129" s="189" t="s">
        <v>2962</v>
      </c>
      <c r="GS129" s="189" t="s">
        <v>30</v>
      </c>
      <c r="GT129" s="189">
        <v>2</v>
      </c>
      <c r="GU129" s="189" t="s">
        <v>14</v>
      </c>
      <c r="GV129" s="189" t="s">
        <v>14</v>
      </c>
      <c r="GW129" s="190">
        <v>44862</v>
      </c>
      <c r="GX129" s="188" t="s">
        <v>3344</v>
      </c>
      <c r="GY129" s="182">
        <v>3</v>
      </c>
      <c r="GZ129" s="182" t="s">
        <v>2962</v>
      </c>
      <c r="HA129" s="182" t="s">
        <v>30</v>
      </c>
      <c r="HB129" s="182">
        <v>2</v>
      </c>
      <c r="HC129" s="182" t="s">
        <v>14</v>
      </c>
      <c r="HD129" s="182" t="s">
        <v>14</v>
      </c>
      <c r="HE129" s="179">
        <v>44862</v>
      </c>
      <c r="HF129" s="189" t="s">
        <v>3336</v>
      </c>
      <c r="HG129" s="189">
        <v>2</v>
      </c>
      <c r="HH129" s="189" t="s">
        <v>2962</v>
      </c>
      <c r="HI129" s="189" t="s">
        <v>30</v>
      </c>
      <c r="HJ129" s="189">
        <v>2</v>
      </c>
      <c r="HK129" s="189" t="s">
        <v>14</v>
      </c>
      <c r="HL129" s="189" t="s">
        <v>14</v>
      </c>
      <c r="HM129" s="190">
        <v>44862</v>
      </c>
      <c r="HN129" s="188" t="s">
        <v>3342</v>
      </c>
      <c r="HO129" s="182">
        <v>2</v>
      </c>
      <c r="HP129" s="182" t="s">
        <v>2962</v>
      </c>
      <c r="HQ129" s="182" t="s">
        <v>30</v>
      </c>
      <c r="HR129" s="182">
        <v>2</v>
      </c>
      <c r="HS129" s="182" t="s">
        <v>14</v>
      </c>
      <c r="HT129" s="182" t="s">
        <v>14</v>
      </c>
      <c r="HU129" s="179">
        <v>44862</v>
      </c>
      <c r="HV129" s="189" t="s">
        <v>3339</v>
      </c>
      <c r="HW129" s="189">
        <v>3</v>
      </c>
      <c r="HX129" s="189" t="s">
        <v>2962</v>
      </c>
      <c r="HY129" s="189" t="s">
        <v>30</v>
      </c>
      <c r="HZ129" s="189">
        <v>2</v>
      </c>
      <c r="IA129" s="189" t="s">
        <v>14</v>
      </c>
      <c r="IB129" s="189" t="s">
        <v>14</v>
      </c>
      <c r="IC129" s="190">
        <v>44862</v>
      </c>
      <c r="ID129" s="188" t="s">
        <v>3341</v>
      </c>
      <c r="IE129" s="182">
        <v>3</v>
      </c>
      <c r="IF129" s="182" t="s">
        <v>2962</v>
      </c>
      <c r="IG129" s="182" t="s">
        <v>30</v>
      </c>
      <c r="IH129" s="182">
        <v>2</v>
      </c>
      <c r="II129" s="182" t="s">
        <v>14</v>
      </c>
      <c r="IJ129" s="182" t="s">
        <v>14</v>
      </c>
      <c r="IK129" s="179">
        <v>44862</v>
      </c>
      <c r="IL129" s="189" t="s">
        <v>3340</v>
      </c>
      <c r="IM129" s="189">
        <v>3</v>
      </c>
      <c r="IN129" s="189" t="s">
        <v>2962</v>
      </c>
      <c r="IO129" s="189" t="s">
        <v>30</v>
      </c>
      <c r="IP129" s="189">
        <v>2</v>
      </c>
      <c r="IQ129" s="189" t="s">
        <v>14</v>
      </c>
      <c r="IR129" s="189" t="s">
        <v>14</v>
      </c>
      <c r="IS129" s="190">
        <v>44862</v>
      </c>
    </row>
    <row r="130" spans="1:253" s="284" customFormat="1" ht="12.95" customHeight="1" x14ac:dyDescent="0.2">
      <c r="A130" s="284" t="s">
        <v>2353</v>
      </c>
      <c r="B130" s="284" t="s">
        <v>9140</v>
      </c>
      <c r="C130" s="284" t="s">
        <v>2354</v>
      </c>
      <c r="D130" s="284" t="s">
        <v>2355</v>
      </c>
      <c r="E130" s="284" t="s">
        <v>8614</v>
      </c>
      <c r="F130" s="284" t="s">
        <v>6266</v>
      </c>
      <c r="G130" s="177">
        <v>5845000</v>
      </c>
      <c r="H130" s="178" t="s">
        <v>6223</v>
      </c>
      <c r="I130" s="178" t="s">
        <v>74</v>
      </c>
      <c r="J130" s="178">
        <v>1</v>
      </c>
      <c r="K130" s="178" t="s">
        <v>6265</v>
      </c>
      <c r="L130" s="178" t="s">
        <v>6264</v>
      </c>
      <c r="M130" s="179">
        <v>44942</v>
      </c>
      <c r="N130" s="193" t="s">
        <v>2359</v>
      </c>
      <c r="O130" s="180">
        <v>15700</v>
      </c>
      <c r="P130" s="180" t="s">
        <v>2356</v>
      </c>
      <c r="Q130" s="180" t="s">
        <v>30</v>
      </c>
      <c r="R130" s="180">
        <v>2</v>
      </c>
      <c r="S130" s="180" t="s">
        <v>2358</v>
      </c>
      <c r="T130" s="180" t="s">
        <v>2357</v>
      </c>
      <c r="U130" s="181">
        <v>44773</v>
      </c>
      <c r="V130" s="193" t="s">
        <v>6270</v>
      </c>
      <c r="W130" s="178">
        <v>1676000</v>
      </c>
      <c r="X130" s="178" t="s">
        <v>6267</v>
      </c>
      <c r="Y130" s="178" t="s">
        <v>2172</v>
      </c>
      <c r="Z130" s="178">
        <v>2</v>
      </c>
      <c r="AA130" s="178" t="s">
        <v>6269</v>
      </c>
      <c r="AB130" s="178" t="s">
        <v>6268</v>
      </c>
      <c r="AC130" s="179">
        <v>44942</v>
      </c>
      <c r="AD130" s="193" t="s">
        <v>6273</v>
      </c>
      <c r="AE130" s="186">
        <v>106000</v>
      </c>
      <c r="AF130" s="186" t="s">
        <v>6231</v>
      </c>
      <c r="AG130" s="186" t="s">
        <v>2172</v>
      </c>
      <c r="AH130" s="186">
        <v>2</v>
      </c>
      <c r="AI130" s="186" t="s">
        <v>6272</v>
      </c>
      <c r="AJ130" s="186" t="s">
        <v>6271</v>
      </c>
      <c r="AK130" s="187">
        <v>44942</v>
      </c>
      <c r="AL130" s="193" t="s">
        <v>6274</v>
      </c>
      <c r="AM130" s="178">
        <v>106000</v>
      </c>
      <c r="AN130" s="178" t="s">
        <v>6231</v>
      </c>
      <c r="AO130" s="178" t="s">
        <v>2172</v>
      </c>
      <c r="AP130" s="178">
        <v>2</v>
      </c>
      <c r="AQ130" s="178" t="s">
        <v>6272</v>
      </c>
      <c r="AR130" s="178" t="s">
        <v>6271</v>
      </c>
      <c r="AS130" s="179">
        <v>44942</v>
      </c>
      <c r="AT130" s="194" t="s">
        <v>9730</v>
      </c>
      <c r="AU130" s="186" t="e">
        <v>#N/A</v>
      </c>
      <c r="AV130" s="186" t="e">
        <v>#N/A</v>
      </c>
      <c r="AW130" s="186" t="e">
        <v>#N/A</v>
      </c>
      <c r="AX130" s="186" t="e">
        <v>#N/A</v>
      </c>
      <c r="AY130" s="186" t="e">
        <v>#N/A</v>
      </c>
      <c r="AZ130" s="186" t="e">
        <v>#N/A</v>
      </c>
      <c r="BA130" s="187" t="e">
        <v>#N/A</v>
      </c>
      <c r="BB130" s="193" t="s">
        <v>9731</v>
      </c>
      <c r="BC130" s="178" t="e">
        <v>#N/A</v>
      </c>
      <c r="BD130" s="178" t="e">
        <v>#N/A</v>
      </c>
      <c r="BE130" s="178" t="e">
        <v>#N/A</v>
      </c>
      <c r="BF130" s="178" t="e">
        <v>#N/A</v>
      </c>
      <c r="BG130" s="178" t="e">
        <v>#N/A</v>
      </c>
      <c r="BH130" s="178" t="e">
        <v>#N/A</v>
      </c>
      <c r="BI130" s="179" t="e">
        <v>#N/A</v>
      </c>
      <c r="BJ130" s="194" t="s">
        <v>6275</v>
      </c>
      <c r="BK130" s="194">
        <v>0</v>
      </c>
      <c r="BL130" s="194" t="s">
        <v>6235</v>
      </c>
      <c r="BM130" s="194" t="s">
        <v>2172</v>
      </c>
      <c r="BN130" s="194">
        <v>2</v>
      </c>
      <c r="BO130" s="194" t="s">
        <v>6236</v>
      </c>
      <c r="BP130" s="186" t="s">
        <v>1199</v>
      </c>
      <c r="BQ130" s="195">
        <v>44942</v>
      </c>
      <c r="BR130" s="193" t="s">
        <v>9732</v>
      </c>
      <c r="BS130" s="196" t="e">
        <v>#N/A</v>
      </c>
      <c r="BT130" s="196" t="e">
        <v>#N/A</v>
      </c>
      <c r="BU130" s="196" t="e">
        <v>#N/A</v>
      </c>
      <c r="BV130" s="196" t="e">
        <v>#N/A</v>
      </c>
      <c r="BW130" s="196" t="e">
        <v>#N/A</v>
      </c>
      <c r="BX130" s="196" t="e">
        <v>#N/A</v>
      </c>
      <c r="BY130" s="179" t="e">
        <v>#N/A</v>
      </c>
      <c r="BZ130" s="194" t="s">
        <v>9733</v>
      </c>
      <c r="CA130" s="194" t="e">
        <v>#N/A</v>
      </c>
      <c r="CB130" s="194" t="e">
        <v>#N/A</v>
      </c>
      <c r="CC130" s="194" t="e">
        <v>#N/A</v>
      </c>
      <c r="CD130" s="194" t="e">
        <v>#N/A</v>
      </c>
      <c r="CE130" s="194" t="e">
        <v>#N/A</v>
      </c>
      <c r="CF130" s="194" t="e">
        <v>#N/A</v>
      </c>
      <c r="CG130" s="195" t="e">
        <v>#N/A</v>
      </c>
      <c r="CH130" s="193" t="s">
        <v>9734</v>
      </c>
      <c r="CI130" s="194" t="e">
        <v>#N/A</v>
      </c>
      <c r="CJ130" s="194" t="e">
        <v>#N/A</v>
      </c>
      <c r="CK130" s="194" t="e">
        <v>#N/A</v>
      </c>
      <c r="CL130" s="194" t="e">
        <v>#N/A</v>
      </c>
      <c r="CM130" s="194" t="e">
        <v>#N/A</v>
      </c>
      <c r="CN130" s="194" t="e">
        <v>#N/A</v>
      </c>
      <c r="CO130" s="197" t="e">
        <v>#N/A</v>
      </c>
      <c r="CP130" s="194" t="s">
        <v>9735</v>
      </c>
      <c r="CQ130" s="196" t="e">
        <v>#N/A</v>
      </c>
      <c r="CR130" s="196" t="e">
        <v>#N/A</v>
      </c>
      <c r="CS130" s="196" t="e">
        <v>#N/A</v>
      </c>
      <c r="CT130" s="196" t="e">
        <v>#N/A</v>
      </c>
      <c r="CU130" s="196" t="e">
        <v>#N/A</v>
      </c>
      <c r="CV130" s="196" t="e">
        <v>#N/A</v>
      </c>
      <c r="CW130" s="179" t="e">
        <v>#N/A</v>
      </c>
      <c r="CX130" s="194" t="s">
        <v>6278</v>
      </c>
      <c r="CY130" s="186">
        <v>106000</v>
      </c>
      <c r="CZ130" s="186" t="s">
        <v>6231</v>
      </c>
      <c r="DA130" s="186" t="s">
        <v>2172</v>
      </c>
      <c r="DB130" s="186">
        <v>2</v>
      </c>
      <c r="DC130" s="186" t="s">
        <v>2326</v>
      </c>
      <c r="DD130" s="186" t="s">
        <v>6271</v>
      </c>
      <c r="DE130" s="192">
        <v>44942</v>
      </c>
      <c r="DF130" s="193" t="s">
        <v>6279</v>
      </c>
      <c r="DG130" s="178">
        <v>1571000</v>
      </c>
      <c r="DH130" s="196" t="s">
        <v>6267</v>
      </c>
      <c r="DI130" s="196" t="s">
        <v>2172</v>
      </c>
      <c r="DJ130" s="196">
        <v>2</v>
      </c>
      <c r="DK130" s="196" t="s">
        <v>6241</v>
      </c>
      <c r="DL130" s="196" t="s">
        <v>6268</v>
      </c>
      <c r="DM130" s="179">
        <v>44942</v>
      </c>
      <c r="DN130" s="194" t="s">
        <v>6280</v>
      </c>
      <c r="DO130" s="186">
        <v>0</v>
      </c>
      <c r="DP130" s="194" t="s">
        <v>6231</v>
      </c>
      <c r="DQ130" s="194" t="s">
        <v>2172</v>
      </c>
      <c r="DR130" s="194">
        <v>2</v>
      </c>
      <c r="DS130" s="194" t="s">
        <v>6243</v>
      </c>
      <c r="DT130" s="194" t="s">
        <v>6271</v>
      </c>
      <c r="DU130" s="195">
        <v>44942</v>
      </c>
      <c r="DV130" s="193" t="s">
        <v>6281</v>
      </c>
      <c r="DW130" s="178">
        <v>106000</v>
      </c>
      <c r="DX130" s="196" t="s">
        <v>6231</v>
      </c>
      <c r="DY130" s="196" t="s">
        <v>2172</v>
      </c>
      <c r="DZ130" s="196">
        <v>2</v>
      </c>
      <c r="EA130" s="196" t="s">
        <v>2326</v>
      </c>
      <c r="EB130" s="196" t="s">
        <v>6271</v>
      </c>
      <c r="EC130" s="179">
        <v>44942</v>
      </c>
      <c r="ED130" s="194" t="s">
        <v>6282</v>
      </c>
      <c r="EE130" s="186">
        <v>0</v>
      </c>
      <c r="EF130" s="194" t="s">
        <v>6231</v>
      </c>
      <c r="EG130" s="194" t="s">
        <v>2172</v>
      </c>
      <c r="EH130" s="194">
        <v>2</v>
      </c>
      <c r="EI130" s="194" t="s">
        <v>2328</v>
      </c>
      <c r="EJ130" s="194" t="s">
        <v>6271</v>
      </c>
      <c r="EK130" s="195">
        <v>44942</v>
      </c>
      <c r="EL130" s="193" t="s">
        <v>6283</v>
      </c>
      <c r="EM130" s="178">
        <v>0</v>
      </c>
      <c r="EN130" s="196" t="s">
        <v>6231</v>
      </c>
      <c r="EO130" s="196" t="s">
        <v>2172</v>
      </c>
      <c r="EP130" s="196">
        <v>2</v>
      </c>
      <c r="EQ130" s="196" t="s">
        <v>2328</v>
      </c>
      <c r="ER130" s="196" t="s">
        <v>6271</v>
      </c>
      <c r="ES130" s="179">
        <v>44942</v>
      </c>
      <c r="ET130" s="194" t="s">
        <v>6277</v>
      </c>
      <c r="EU130" s="194">
        <v>0</v>
      </c>
      <c r="EV130" s="194" t="s">
        <v>6235</v>
      </c>
      <c r="EW130" s="194" t="s">
        <v>2172</v>
      </c>
      <c r="EX130" s="194">
        <v>2</v>
      </c>
      <c r="EY130" s="194" t="s">
        <v>6276</v>
      </c>
      <c r="EZ130" s="194" t="s">
        <v>1199</v>
      </c>
      <c r="FA130" s="195">
        <v>44942</v>
      </c>
      <c r="FB130" s="193" t="s">
        <v>2360</v>
      </c>
      <c r="FC130" s="196">
        <v>2</v>
      </c>
      <c r="FD130" s="196" t="s">
        <v>14</v>
      </c>
      <c r="FE130" s="196" t="s">
        <v>30</v>
      </c>
      <c r="FF130" s="196">
        <v>2</v>
      </c>
      <c r="FG130" s="196" t="s">
        <v>2292</v>
      </c>
      <c r="FH130" s="196" t="s">
        <v>14</v>
      </c>
      <c r="FI130" s="179">
        <v>44773</v>
      </c>
      <c r="FJ130" s="193" t="s">
        <v>9736</v>
      </c>
      <c r="FK130" s="194" t="e">
        <v>#N/A</v>
      </c>
      <c r="FL130" s="194" t="e">
        <v>#N/A</v>
      </c>
      <c r="FM130" s="194" t="e">
        <v>#N/A</v>
      </c>
      <c r="FN130" s="194" t="e">
        <v>#N/A</v>
      </c>
      <c r="FO130" s="194" t="e">
        <v>#N/A</v>
      </c>
      <c r="FP130" s="186" t="e">
        <v>#N/A</v>
      </c>
      <c r="FQ130" s="187" t="e">
        <v>#N/A</v>
      </c>
      <c r="FR130" s="193" t="s">
        <v>9737</v>
      </c>
      <c r="FS130" s="196" t="e">
        <v>#N/A</v>
      </c>
      <c r="FT130" s="196" t="e">
        <v>#N/A</v>
      </c>
      <c r="FU130" s="196" t="e">
        <v>#N/A</v>
      </c>
      <c r="FV130" s="196" t="e">
        <v>#N/A</v>
      </c>
      <c r="FW130" s="196" t="e">
        <v>#N/A</v>
      </c>
      <c r="FX130" s="196" t="e">
        <v>#N/A</v>
      </c>
      <c r="FY130" s="179" t="e">
        <v>#N/A</v>
      </c>
      <c r="FZ130" s="194" t="s">
        <v>3346</v>
      </c>
      <c r="GA130" s="194">
        <v>0</v>
      </c>
      <c r="GB130" s="194" t="s">
        <v>2962</v>
      </c>
      <c r="GC130" s="194" t="s">
        <v>30</v>
      </c>
      <c r="GD130" s="194">
        <v>2</v>
      </c>
      <c r="GE130" s="194" t="s">
        <v>14</v>
      </c>
      <c r="GF130" s="194" t="s">
        <v>14</v>
      </c>
      <c r="GG130" s="195">
        <v>44862</v>
      </c>
      <c r="GH130" s="193" t="s">
        <v>3352</v>
      </c>
      <c r="GI130" s="196">
        <v>0</v>
      </c>
      <c r="GJ130" s="196" t="s">
        <v>2962</v>
      </c>
      <c r="GK130" s="196" t="s">
        <v>30</v>
      </c>
      <c r="GL130" s="196">
        <v>2</v>
      </c>
      <c r="GM130" s="196" t="s">
        <v>14</v>
      </c>
      <c r="GN130" s="196" t="s">
        <v>14</v>
      </c>
      <c r="GO130" s="179">
        <v>44862</v>
      </c>
      <c r="GP130" s="194" t="s">
        <v>3347</v>
      </c>
      <c r="GQ130" s="194">
        <v>0</v>
      </c>
      <c r="GR130" s="194" t="s">
        <v>2962</v>
      </c>
      <c r="GS130" s="194" t="s">
        <v>30</v>
      </c>
      <c r="GT130" s="194">
        <v>2</v>
      </c>
      <c r="GU130" s="194" t="s">
        <v>14</v>
      </c>
      <c r="GV130" s="194" t="s">
        <v>14</v>
      </c>
      <c r="GW130" s="195">
        <v>44862</v>
      </c>
      <c r="GX130" s="193" t="s">
        <v>3353</v>
      </c>
      <c r="GY130" s="196">
        <v>0</v>
      </c>
      <c r="GZ130" s="196" t="s">
        <v>2962</v>
      </c>
      <c r="HA130" s="196" t="s">
        <v>30</v>
      </c>
      <c r="HB130" s="196">
        <v>2</v>
      </c>
      <c r="HC130" s="196" t="s">
        <v>14</v>
      </c>
      <c r="HD130" s="196" t="s">
        <v>14</v>
      </c>
      <c r="HE130" s="179">
        <v>44862</v>
      </c>
      <c r="HF130" s="194" t="s">
        <v>3345</v>
      </c>
      <c r="HG130" s="194">
        <v>0</v>
      </c>
      <c r="HH130" s="194" t="s">
        <v>2962</v>
      </c>
      <c r="HI130" s="194" t="s">
        <v>30</v>
      </c>
      <c r="HJ130" s="194">
        <v>2</v>
      </c>
      <c r="HK130" s="194" t="s">
        <v>14</v>
      </c>
      <c r="HL130" s="194" t="s">
        <v>14</v>
      </c>
      <c r="HM130" s="195">
        <v>44862</v>
      </c>
      <c r="HN130" s="193" t="s">
        <v>3351</v>
      </c>
      <c r="HO130" s="196">
        <v>0</v>
      </c>
      <c r="HP130" s="196" t="s">
        <v>2962</v>
      </c>
      <c r="HQ130" s="196" t="s">
        <v>30</v>
      </c>
      <c r="HR130" s="196">
        <v>2</v>
      </c>
      <c r="HS130" s="196" t="s">
        <v>14</v>
      </c>
      <c r="HT130" s="196" t="s">
        <v>14</v>
      </c>
      <c r="HU130" s="179">
        <v>44862</v>
      </c>
      <c r="HV130" s="194" t="s">
        <v>3348</v>
      </c>
      <c r="HW130" s="194">
        <v>0</v>
      </c>
      <c r="HX130" s="194" t="s">
        <v>2962</v>
      </c>
      <c r="HY130" s="194" t="s">
        <v>30</v>
      </c>
      <c r="HZ130" s="194">
        <v>2</v>
      </c>
      <c r="IA130" s="194" t="s">
        <v>14</v>
      </c>
      <c r="IB130" s="194" t="s">
        <v>14</v>
      </c>
      <c r="IC130" s="195">
        <v>44862</v>
      </c>
      <c r="ID130" s="193" t="s">
        <v>3350</v>
      </c>
      <c r="IE130" s="196">
        <v>0</v>
      </c>
      <c r="IF130" s="196" t="s">
        <v>2962</v>
      </c>
      <c r="IG130" s="196" t="s">
        <v>30</v>
      </c>
      <c r="IH130" s="196">
        <v>2</v>
      </c>
      <c r="II130" s="196" t="s">
        <v>14</v>
      </c>
      <c r="IJ130" s="196" t="s">
        <v>14</v>
      </c>
      <c r="IK130" s="179">
        <v>44862</v>
      </c>
      <c r="IL130" s="194" t="s">
        <v>3349</v>
      </c>
      <c r="IM130" s="194">
        <v>0</v>
      </c>
      <c r="IN130" s="194" t="s">
        <v>2962</v>
      </c>
      <c r="IO130" s="194" t="s">
        <v>30</v>
      </c>
      <c r="IP130" s="194">
        <v>2</v>
      </c>
      <c r="IQ130" s="194" t="s">
        <v>14</v>
      </c>
      <c r="IR130" s="194" t="s">
        <v>14</v>
      </c>
      <c r="IS130" s="195">
        <v>44862</v>
      </c>
    </row>
    <row r="131" spans="1:253" s="284" customFormat="1" ht="12.95" customHeight="1" x14ac:dyDescent="0.2">
      <c r="A131" s="284" t="s">
        <v>988</v>
      </c>
      <c r="B131" s="284" t="s">
        <v>8939</v>
      </c>
      <c r="C131" s="284" t="s">
        <v>989</v>
      </c>
      <c r="D131" s="284" t="s">
        <v>990</v>
      </c>
      <c r="E131" s="284" t="s">
        <v>8619</v>
      </c>
      <c r="F131" s="284" t="s">
        <v>6159</v>
      </c>
      <c r="G131" s="177">
        <v>1206000</v>
      </c>
      <c r="H131" s="178" t="s">
        <v>6157</v>
      </c>
      <c r="I131" s="178" t="s">
        <v>74</v>
      </c>
      <c r="J131" s="178">
        <v>1</v>
      </c>
      <c r="K131" s="178" t="s">
        <v>6158</v>
      </c>
      <c r="L131" s="178" t="s">
        <v>2777</v>
      </c>
      <c r="M131" s="179">
        <v>44936</v>
      </c>
      <c r="N131" s="188" t="s">
        <v>2779</v>
      </c>
      <c r="O131" s="180">
        <v>17200</v>
      </c>
      <c r="P131" s="180" t="s">
        <v>2776</v>
      </c>
      <c r="Q131" s="180" t="s">
        <v>74</v>
      </c>
      <c r="R131" s="180">
        <v>1</v>
      </c>
      <c r="S131" s="180" t="s">
        <v>2778</v>
      </c>
      <c r="T131" s="180" t="s">
        <v>2777</v>
      </c>
      <c r="U131" s="181">
        <v>44823</v>
      </c>
      <c r="V131" s="188" t="s">
        <v>2917</v>
      </c>
      <c r="W131" s="178">
        <v>1174000</v>
      </c>
      <c r="X131" s="178" t="s">
        <v>2915</v>
      </c>
      <c r="Y131" s="178" t="s">
        <v>74</v>
      </c>
      <c r="Z131" s="178">
        <v>1</v>
      </c>
      <c r="AA131" s="178" t="s">
        <v>1529</v>
      </c>
      <c r="AB131" s="178" t="s">
        <v>2916</v>
      </c>
      <c r="AC131" s="179">
        <v>44847</v>
      </c>
      <c r="AD131" s="188" t="s">
        <v>2918</v>
      </c>
      <c r="AE131" s="186">
        <v>697000</v>
      </c>
      <c r="AF131" s="186" t="s">
        <v>2915</v>
      </c>
      <c r="AG131" s="186" t="s">
        <v>74</v>
      </c>
      <c r="AH131" s="186">
        <v>1</v>
      </c>
      <c r="AI131" s="186" t="s">
        <v>1531</v>
      </c>
      <c r="AJ131" s="186" t="s">
        <v>2916</v>
      </c>
      <c r="AK131" s="187">
        <v>44847</v>
      </c>
      <c r="AL131" s="188" t="s">
        <v>993</v>
      </c>
      <c r="AM131" s="178">
        <v>0</v>
      </c>
      <c r="AN131" s="178" t="s">
        <v>14</v>
      </c>
      <c r="AO131" s="178" t="s">
        <v>14</v>
      </c>
      <c r="AP131" s="178" t="s">
        <v>14</v>
      </c>
      <c r="AQ131" s="178" t="s">
        <v>14</v>
      </c>
      <c r="AR131" s="178" t="s">
        <v>14</v>
      </c>
      <c r="AS131" s="179">
        <v>43874</v>
      </c>
      <c r="AT131" s="189" t="s">
        <v>992</v>
      </c>
      <c r="AU131" s="186">
        <v>0</v>
      </c>
      <c r="AV131" s="186" t="s">
        <v>14</v>
      </c>
      <c r="AW131" s="186" t="s">
        <v>14</v>
      </c>
      <c r="AX131" s="186" t="s">
        <v>14</v>
      </c>
      <c r="AY131" s="186" t="s">
        <v>14</v>
      </c>
      <c r="AZ131" s="186" t="s">
        <v>14</v>
      </c>
      <c r="BA131" s="187">
        <v>43874</v>
      </c>
      <c r="BB131" s="188" t="s">
        <v>991</v>
      </c>
      <c r="BC131" s="178">
        <v>0</v>
      </c>
      <c r="BD131" s="178" t="s">
        <v>14</v>
      </c>
      <c r="BE131" s="178" t="s">
        <v>14</v>
      </c>
      <c r="BF131" s="178" t="s">
        <v>14</v>
      </c>
      <c r="BG131" s="178" t="s">
        <v>14</v>
      </c>
      <c r="BH131" s="178" t="s">
        <v>14</v>
      </c>
      <c r="BI131" s="179">
        <v>43874</v>
      </c>
      <c r="BJ131" s="189" t="s">
        <v>6162</v>
      </c>
      <c r="BK131" s="189">
        <v>0</v>
      </c>
      <c r="BL131" s="189" t="s">
        <v>6160</v>
      </c>
      <c r="BM131" s="189" t="s">
        <v>2172</v>
      </c>
      <c r="BN131" s="189">
        <v>2</v>
      </c>
      <c r="BO131" s="189" t="s">
        <v>6161</v>
      </c>
      <c r="BP131" s="186" t="s">
        <v>1199</v>
      </c>
      <c r="BQ131" s="190">
        <v>44936</v>
      </c>
      <c r="BR131" s="188" t="s">
        <v>9738</v>
      </c>
      <c r="BS131" s="182" t="e">
        <v>#N/A</v>
      </c>
      <c r="BT131" s="182" t="e">
        <v>#N/A</v>
      </c>
      <c r="BU131" s="182" t="e">
        <v>#N/A</v>
      </c>
      <c r="BV131" s="182" t="e">
        <v>#N/A</v>
      </c>
      <c r="BW131" s="182" t="e">
        <v>#N/A</v>
      </c>
      <c r="BX131" s="182" t="e">
        <v>#N/A</v>
      </c>
      <c r="BY131" s="179" t="e">
        <v>#N/A</v>
      </c>
      <c r="BZ131" s="189" t="s">
        <v>9739</v>
      </c>
      <c r="CA131" s="189" t="e">
        <v>#N/A</v>
      </c>
      <c r="CB131" s="189" t="e">
        <v>#N/A</v>
      </c>
      <c r="CC131" s="189" t="e">
        <v>#N/A</v>
      </c>
      <c r="CD131" s="189" t="e">
        <v>#N/A</v>
      </c>
      <c r="CE131" s="189" t="e">
        <v>#N/A</v>
      </c>
      <c r="CF131" s="189" t="e">
        <v>#N/A</v>
      </c>
      <c r="CG131" s="190" t="e">
        <v>#N/A</v>
      </c>
      <c r="CH131" s="188" t="s">
        <v>9740</v>
      </c>
      <c r="CI131" s="189" t="e">
        <v>#N/A</v>
      </c>
      <c r="CJ131" s="189" t="e">
        <v>#N/A</v>
      </c>
      <c r="CK131" s="189" t="e">
        <v>#N/A</v>
      </c>
      <c r="CL131" s="189" t="e">
        <v>#N/A</v>
      </c>
      <c r="CM131" s="189" t="e">
        <v>#N/A</v>
      </c>
      <c r="CN131" s="189" t="e">
        <v>#N/A</v>
      </c>
      <c r="CO131" s="191" t="e">
        <v>#N/A</v>
      </c>
      <c r="CP131" s="189" t="s">
        <v>9741</v>
      </c>
      <c r="CQ131" s="182" t="e">
        <v>#N/A</v>
      </c>
      <c r="CR131" s="182" t="e">
        <v>#N/A</v>
      </c>
      <c r="CS131" s="182" t="e">
        <v>#N/A</v>
      </c>
      <c r="CT131" s="182" t="e">
        <v>#N/A</v>
      </c>
      <c r="CU131" s="182" t="e">
        <v>#N/A</v>
      </c>
      <c r="CV131" s="182" t="e">
        <v>#N/A</v>
      </c>
      <c r="CW131" s="179" t="e">
        <v>#N/A</v>
      </c>
      <c r="CX131" s="189" t="s">
        <v>2919</v>
      </c>
      <c r="CY131" s="186">
        <v>259000</v>
      </c>
      <c r="CZ131" s="186" t="s">
        <v>2915</v>
      </c>
      <c r="DA131" s="186" t="s">
        <v>74</v>
      </c>
      <c r="DB131" s="186">
        <v>1</v>
      </c>
      <c r="DC131" s="186" t="s">
        <v>2924</v>
      </c>
      <c r="DD131" s="186" t="s">
        <v>2916</v>
      </c>
      <c r="DE131" s="192">
        <v>44847</v>
      </c>
      <c r="DF131" s="188" t="s">
        <v>2921</v>
      </c>
      <c r="DG131" s="178">
        <v>477000</v>
      </c>
      <c r="DH131" s="182" t="s">
        <v>2915</v>
      </c>
      <c r="DI131" s="182" t="s">
        <v>74</v>
      </c>
      <c r="DJ131" s="182">
        <v>1</v>
      </c>
      <c r="DK131" s="182" t="s">
        <v>2920</v>
      </c>
      <c r="DL131" s="182" t="s">
        <v>2916</v>
      </c>
      <c r="DM131" s="179">
        <v>44847</v>
      </c>
      <c r="DN131" s="189" t="s">
        <v>2923</v>
      </c>
      <c r="DO131" s="186">
        <v>438000</v>
      </c>
      <c r="DP131" s="189" t="s">
        <v>2915</v>
      </c>
      <c r="DQ131" s="189" t="s">
        <v>74</v>
      </c>
      <c r="DR131" s="189">
        <v>1</v>
      </c>
      <c r="DS131" s="189" t="s">
        <v>2922</v>
      </c>
      <c r="DT131" s="189" t="s">
        <v>2916</v>
      </c>
      <c r="DU131" s="190">
        <v>44847</v>
      </c>
      <c r="DV131" s="188" t="s">
        <v>2925</v>
      </c>
      <c r="DW131" s="178">
        <v>222000</v>
      </c>
      <c r="DX131" s="182" t="s">
        <v>2915</v>
      </c>
      <c r="DY131" s="182" t="s">
        <v>74</v>
      </c>
      <c r="DZ131" s="182">
        <v>1</v>
      </c>
      <c r="EA131" s="182" t="s">
        <v>2924</v>
      </c>
      <c r="EB131" s="182" t="s">
        <v>2916</v>
      </c>
      <c r="EC131" s="179">
        <v>44847</v>
      </c>
      <c r="ED131" s="189" t="s">
        <v>2927</v>
      </c>
      <c r="EE131" s="186">
        <v>37000</v>
      </c>
      <c r="EF131" s="189" t="s">
        <v>2915</v>
      </c>
      <c r="EG131" s="189" t="s">
        <v>74</v>
      </c>
      <c r="EH131" s="189">
        <v>1</v>
      </c>
      <c r="EI131" s="189" t="s">
        <v>2926</v>
      </c>
      <c r="EJ131" s="189" t="s">
        <v>2916</v>
      </c>
      <c r="EK131" s="190">
        <v>44847</v>
      </c>
      <c r="EL131" s="188" t="s">
        <v>2929</v>
      </c>
      <c r="EM131" s="178">
        <v>0</v>
      </c>
      <c r="EN131" s="182" t="s">
        <v>2915</v>
      </c>
      <c r="EO131" s="182" t="s">
        <v>74</v>
      </c>
      <c r="EP131" s="182">
        <v>1</v>
      </c>
      <c r="EQ131" s="182" t="s">
        <v>2928</v>
      </c>
      <c r="ER131" s="182" t="s">
        <v>2916</v>
      </c>
      <c r="ES131" s="179">
        <v>44847</v>
      </c>
      <c r="ET131" s="189" t="s">
        <v>6165</v>
      </c>
      <c r="EU131" s="189">
        <v>0</v>
      </c>
      <c r="EV131" s="189" t="s">
        <v>6163</v>
      </c>
      <c r="EW131" s="189" t="s">
        <v>2172</v>
      </c>
      <c r="EX131" s="189">
        <v>2</v>
      </c>
      <c r="EY131" s="189" t="s">
        <v>6164</v>
      </c>
      <c r="EZ131" s="189" t="s">
        <v>1199</v>
      </c>
      <c r="FA131" s="190">
        <v>44936</v>
      </c>
      <c r="FB131" s="188" t="s">
        <v>2931</v>
      </c>
      <c r="FC131" s="182">
        <v>1</v>
      </c>
      <c r="FD131" s="182" t="s">
        <v>2915</v>
      </c>
      <c r="FE131" s="182" t="s">
        <v>2172</v>
      </c>
      <c r="FF131" s="182">
        <v>2</v>
      </c>
      <c r="FG131" s="182" t="s">
        <v>2930</v>
      </c>
      <c r="FH131" s="182" t="s">
        <v>2916</v>
      </c>
      <c r="FI131" s="179">
        <v>44847</v>
      </c>
      <c r="FJ131" s="188" t="s">
        <v>9742</v>
      </c>
      <c r="FK131" s="189" t="e">
        <v>#N/A</v>
      </c>
      <c r="FL131" s="189" t="e">
        <v>#N/A</v>
      </c>
      <c r="FM131" s="189" t="e">
        <v>#N/A</v>
      </c>
      <c r="FN131" s="189" t="e">
        <v>#N/A</v>
      </c>
      <c r="FO131" s="189" t="e">
        <v>#N/A</v>
      </c>
      <c r="FP131" s="186" t="e">
        <v>#N/A</v>
      </c>
      <c r="FQ131" s="187" t="e">
        <v>#N/A</v>
      </c>
      <c r="FR131" s="188" t="s">
        <v>9743</v>
      </c>
      <c r="FS131" s="182" t="e">
        <v>#N/A</v>
      </c>
      <c r="FT131" s="182" t="e">
        <v>#N/A</v>
      </c>
      <c r="FU131" s="182" t="e">
        <v>#N/A</v>
      </c>
      <c r="FV131" s="182" t="e">
        <v>#N/A</v>
      </c>
      <c r="FW131" s="182" t="e">
        <v>#N/A</v>
      </c>
      <c r="FX131" s="182" t="e">
        <v>#N/A</v>
      </c>
      <c r="FY131" s="179" t="e">
        <v>#N/A</v>
      </c>
      <c r="FZ131" s="189" t="s">
        <v>4283</v>
      </c>
      <c r="GA131" s="189">
        <v>0</v>
      </c>
      <c r="GB131" s="189" t="s">
        <v>2962</v>
      </c>
      <c r="GC131" s="189" t="s">
        <v>30</v>
      </c>
      <c r="GD131" s="189">
        <v>2</v>
      </c>
      <c r="GE131" s="189" t="s">
        <v>14</v>
      </c>
      <c r="GF131" s="189" t="s">
        <v>14</v>
      </c>
      <c r="GG131" s="190">
        <v>44865</v>
      </c>
      <c r="GH131" s="188" t="s">
        <v>4289</v>
      </c>
      <c r="GI131" s="182">
        <v>1</v>
      </c>
      <c r="GJ131" s="182" t="s">
        <v>2962</v>
      </c>
      <c r="GK131" s="182" t="s">
        <v>30</v>
      </c>
      <c r="GL131" s="182">
        <v>2</v>
      </c>
      <c r="GM131" s="182" t="s">
        <v>14</v>
      </c>
      <c r="GN131" s="182" t="s">
        <v>14</v>
      </c>
      <c r="GO131" s="179">
        <v>44865</v>
      </c>
      <c r="GP131" s="189" t="s">
        <v>4284</v>
      </c>
      <c r="GQ131" s="189">
        <v>0</v>
      </c>
      <c r="GR131" s="189" t="s">
        <v>2962</v>
      </c>
      <c r="GS131" s="189" t="s">
        <v>30</v>
      </c>
      <c r="GT131" s="189">
        <v>2</v>
      </c>
      <c r="GU131" s="189" t="s">
        <v>14</v>
      </c>
      <c r="GV131" s="189" t="s">
        <v>14</v>
      </c>
      <c r="GW131" s="190">
        <v>44865</v>
      </c>
      <c r="GX131" s="188" t="s">
        <v>4290</v>
      </c>
      <c r="GY131" s="182">
        <v>0</v>
      </c>
      <c r="GZ131" s="182" t="s">
        <v>2962</v>
      </c>
      <c r="HA131" s="182" t="s">
        <v>30</v>
      </c>
      <c r="HB131" s="182">
        <v>2</v>
      </c>
      <c r="HC131" s="182" t="s">
        <v>14</v>
      </c>
      <c r="HD131" s="182" t="s">
        <v>14</v>
      </c>
      <c r="HE131" s="179">
        <v>44865</v>
      </c>
      <c r="HF131" s="189" t="s">
        <v>4282</v>
      </c>
      <c r="HG131" s="189">
        <v>0</v>
      </c>
      <c r="HH131" s="189" t="s">
        <v>2962</v>
      </c>
      <c r="HI131" s="189" t="s">
        <v>30</v>
      </c>
      <c r="HJ131" s="189">
        <v>2</v>
      </c>
      <c r="HK131" s="189" t="s">
        <v>14</v>
      </c>
      <c r="HL131" s="189" t="s">
        <v>14</v>
      </c>
      <c r="HM131" s="190">
        <v>44865</v>
      </c>
      <c r="HN131" s="188" t="s">
        <v>4288</v>
      </c>
      <c r="HO131" s="182">
        <v>0</v>
      </c>
      <c r="HP131" s="182" t="s">
        <v>2962</v>
      </c>
      <c r="HQ131" s="182" t="s">
        <v>30</v>
      </c>
      <c r="HR131" s="182">
        <v>2</v>
      </c>
      <c r="HS131" s="182" t="s">
        <v>14</v>
      </c>
      <c r="HT131" s="182" t="s">
        <v>14</v>
      </c>
      <c r="HU131" s="179">
        <v>44865</v>
      </c>
      <c r="HV131" s="189" t="s">
        <v>4285</v>
      </c>
      <c r="HW131" s="189">
        <v>0</v>
      </c>
      <c r="HX131" s="189" t="s">
        <v>2962</v>
      </c>
      <c r="HY131" s="189" t="s">
        <v>30</v>
      </c>
      <c r="HZ131" s="189">
        <v>2</v>
      </c>
      <c r="IA131" s="189" t="s">
        <v>14</v>
      </c>
      <c r="IB131" s="189" t="s">
        <v>14</v>
      </c>
      <c r="IC131" s="190">
        <v>44865</v>
      </c>
      <c r="ID131" s="188" t="s">
        <v>4287</v>
      </c>
      <c r="IE131" s="182">
        <v>0</v>
      </c>
      <c r="IF131" s="182" t="s">
        <v>2962</v>
      </c>
      <c r="IG131" s="182" t="s">
        <v>30</v>
      </c>
      <c r="IH131" s="182">
        <v>2</v>
      </c>
      <c r="II131" s="182" t="s">
        <v>14</v>
      </c>
      <c r="IJ131" s="182" t="s">
        <v>14</v>
      </c>
      <c r="IK131" s="179">
        <v>44865</v>
      </c>
      <c r="IL131" s="189" t="s">
        <v>4286</v>
      </c>
      <c r="IM131" s="189">
        <v>1</v>
      </c>
      <c r="IN131" s="189" t="s">
        <v>2962</v>
      </c>
      <c r="IO131" s="189" t="s">
        <v>30</v>
      </c>
      <c r="IP131" s="189">
        <v>2</v>
      </c>
      <c r="IQ131" s="189" t="s">
        <v>14</v>
      </c>
      <c r="IR131" s="189" t="s">
        <v>14</v>
      </c>
      <c r="IS131" s="190">
        <v>44865</v>
      </c>
    </row>
    <row r="132" spans="1:253" s="284" customFormat="1" ht="12.95" customHeight="1" x14ac:dyDescent="0.2">
      <c r="A132" s="284" t="s">
        <v>71</v>
      </c>
      <c r="B132" s="284" t="s">
        <v>8958</v>
      </c>
      <c r="C132" s="284" t="s">
        <v>72</v>
      </c>
      <c r="D132" s="284" t="s">
        <v>73</v>
      </c>
      <c r="E132" s="284" t="s">
        <v>8622</v>
      </c>
      <c r="F132" s="284" t="s">
        <v>4927</v>
      </c>
      <c r="G132" s="177">
        <v>18523000</v>
      </c>
      <c r="H132" s="178" t="s">
        <v>4924</v>
      </c>
      <c r="I132" s="178" t="s">
        <v>74</v>
      </c>
      <c r="J132" s="178">
        <v>1</v>
      </c>
      <c r="K132" s="178" t="s">
        <v>4926</v>
      </c>
      <c r="L132" s="178" t="s">
        <v>4925</v>
      </c>
      <c r="M132" s="179">
        <v>44894</v>
      </c>
      <c r="N132" s="193" t="s">
        <v>4930</v>
      </c>
      <c r="O132" s="180">
        <v>185180</v>
      </c>
      <c r="P132" s="180" t="s">
        <v>1202</v>
      </c>
      <c r="Q132" s="180" t="s">
        <v>2172</v>
      </c>
      <c r="R132" s="180">
        <v>2</v>
      </c>
      <c r="S132" s="180" t="s">
        <v>4929</v>
      </c>
      <c r="T132" s="180" t="s">
        <v>4928</v>
      </c>
      <c r="U132" s="181">
        <v>44894</v>
      </c>
      <c r="V132" s="193" t="s">
        <v>4932</v>
      </c>
      <c r="W132" s="178">
        <v>18523000</v>
      </c>
      <c r="X132" s="178" t="s">
        <v>4924</v>
      </c>
      <c r="Y132" s="178" t="s">
        <v>74</v>
      </c>
      <c r="Z132" s="178">
        <v>1</v>
      </c>
      <c r="AA132" s="178" t="s">
        <v>4931</v>
      </c>
      <c r="AB132" s="178" t="s">
        <v>4925</v>
      </c>
      <c r="AC132" s="179">
        <v>44894</v>
      </c>
      <c r="AD132" s="193" t="s">
        <v>4934</v>
      </c>
      <c r="AE132" s="186">
        <v>18523000</v>
      </c>
      <c r="AF132" s="186" t="s">
        <v>4924</v>
      </c>
      <c r="AG132" s="186" t="s">
        <v>74</v>
      </c>
      <c r="AH132" s="186">
        <v>1</v>
      </c>
      <c r="AI132" s="186" t="s">
        <v>4933</v>
      </c>
      <c r="AJ132" s="186" t="s">
        <v>4925</v>
      </c>
      <c r="AK132" s="187">
        <v>44894</v>
      </c>
      <c r="AL132" s="193" t="s">
        <v>6563</v>
      </c>
      <c r="AM132" s="178">
        <v>16577000</v>
      </c>
      <c r="AN132" s="178" t="s">
        <v>6560</v>
      </c>
      <c r="AO132" s="178" t="s">
        <v>19</v>
      </c>
      <c r="AP132" s="178">
        <v>3</v>
      </c>
      <c r="AQ132" s="178" t="s">
        <v>6562</v>
      </c>
      <c r="AR132" s="178" t="s">
        <v>6561</v>
      </c>
      <c r="AS132" s="179">
        <v>44949</v>
      </c>
      <c r="AT132" s="194" t="s">
        <v>881</v>
      </c>
      <c r="AU132" s="186" t="s">
        <v>14</v>
      </c>
      <c r="AV132" s="186" t="s">
        <v>878</v>
      </c>
      <c r="AW132" s="186" t="s">
        <v>14</v>
      </c>
      <c r="AX132" s="186" t="s">
        <v>14</v>
      </c>
      <c r="AY132" s="186" t="s">
        <v>880</v>
      </c>
      <c r="AZ132" s="186" t="s">
        <v>879</v>
      </c>
      <c r="BA132" s="187">
        <v>43767</v>
      </c>
      <c r="BB132" s="193" t="s">
        <v>78</v>
      </c>
      <c r="BC132" s="178" t="s">
        <v>14</v>
      </c>
      <c r="BD132" s="178" t="s">
        <v>14</v>
      </c>
      <c r="BE132" s="178" t="s">
        <v>14</v>
      </c>
      <c r="BF132" s="178" t="s">
        <v>14</v>
      </c>
      <c r="BG132" s="178" t="s">
        <v>77</v>
      </c>
      <c r="BH132" s="178">
        <v>0</v>
      </c>
      <c r="BI132" s="179">
        <v>43495</v>
      </c>
      <c r="BJ132" s="194" t="s">
        <v>6565</v>
      </c>
      <c r="BK132" s="194">
        <v>2598</v>
      </c>
      <c r="BL132" s="194" t="s">
        <v>6511</v>
      </c>
      <c r="BM132" s="194" t="s">
        <v>19</v>
      </c>
      <c r="BN132" s="194">
        <v>3</v>
      </c>
      <c r="BO132" s="194" t="s">
        <v>6564</v>
      </c>
      <c r="BP132" s="186" t="s">
        <v>465</v>
      </c>
      <c r="BQ132" s="195">
        <v>44949</v>
      </c>
      <c r="BR132" s="193" t="s">
        <v>876</v>
      </c>
      <c r="BS132" s="196" t="s">
        <v>14</v>
      </c>
      <c r="BT132" s="196" t="s">
        <v>14</v>
      </c>
      <c r="BU132" s="196" t="s">
        <v>14</v>
      </c>
      <c r="BV132" s="196" t="s">
        <v>14</v>
      </c>
      <c r="BW132" s="196" t="s">
        <v>14</v>
      </c>
      <c r="BX132" s="196" t="s">
        <v>14</v>
      </c>
      <c r="BY132" s="179">
        <v>43767</v>
      </c>
      <c r="BZ132" s="194" t="s">
        <v>877</v>
      </c>
      <c r="CA132" s="194" t="s">
        <v>14</v>
      </c>
      <c r="CB132" s="194" t="s">
        <v>14</v>
      </c>
      <c r="CC132" s="194" t="s">
        <v>14</v>
      </c>
      <c r="CD132" s="194" t="s">
        <v>14</v>
      </c>
      <c r="CE132" s="194" t="s">
        <v>14</v>
      </c>
      <c r="CF132" s="194" t="s">
        <v>14</v>
      </c>
      <c r="CG132" s="195">
        <v>43767</v>
      </c>
      <c r="CH132" s="193" t="s">
        <v>9744</v>
      </c>
      <c r="CI132" s="194" t="e">
        <v>#N/A</v>
      </c>
      <c r="CJ132" s="194" t="e">
        <v>#N/A</v>
      </c>
      <c r="CK132" s="194" t="e">
        <v>#N/A</v>
      </c>
      <c r="CL132" s="194" t="e">
        <v>#N/A</v>
      </c>
      <c r="CM132" s="194" t="e">
        <v>#N/A</v>
      </c>
      <c r="CN132" s="194" t="e">
        <v>#N/A</v>
      </c>
      <c r="CO132" s="197" t="e">
        <v>#N/A</v>
      </c>
      <c r="CP132" s="194" t="s">
        <v>1185</v>
      </c>
      <c r="CQ132" s="196" t="s">
        <v>14</v>
      </c>
      <c r="CR132" s="196" t="s">
        <v>1182</v>
      </c>
      <c r="CS132" s="196" t="s">
        <v>14</v>
      </c>
      <c r="CT132" s="196" t="s">
        <v>14</v>
      </c>
      <c r="CU132" s="196" t="s">
        <v>1184</v>
      </c>
      <c r="CV132" s="196" t="s">
        <v>1183</v>
      </c>
      <c r="CW132" s="179">
        <v>44064</v>
      </c>
      <c r="CX132" s="194" t="s">
        <v>4938</v>
      </c>
      <c r="CY132" s="186">
        <v>14560000</v>
      </c>
      <c r="CZ132" s="186" t="s">
        <v>4935</v>
      </c>
      <c r="DA132" s="186" t="s">
        <v>74</v>
      </c>
      <c r="DB132" s="186">
        <v>1</v>
      </c>
      <c r="DC132" s="186" t="s">
        <v>4937</v>
      </c>
      <c r="DD132" s="186" t="s">
        <v>4936</v>
      </c>
      <c r="DE132" s="192">
        <v>44894</v>
      </c>
      <c r="DF132" s="193" t="s">
        <v>5030</v>
      </c>
      <c r="DG132" s="178">
        <v>0</v>
      </c>
      <c r="DH132" s="196" t="s">
        <v>4935</v>
      </c>
      <c r="DI132" s="196" t="s">
        <v>74</v>
      </c>
      <c r="DJ132" s="196">
        <v>1</v>
      </c>
      <c r="DK132" s="196" t="s">
        <v>4937</v>
      </c>
      <c r="DL132" s="196" t="s">
        <v>4936</v>
      </c>
      <c r="DM132" s="179">
        <v>44894</v>
      </c>
      <c r="DN132" s="194" t="s">
        <v>4939</v>
      </c>
      <c r="DO132" s="186">
        <v>3963000</v>
      </c>
      <c r="DP132" s="194" t="s">
        <v>4935</v>
      </c>
      <c r="DQ132" s="194" t="s">
        <v>74</v>
      </c>
      <c r="DR132" s="194">
        <v>1</v>
      </c>
      <c r="DS132" s="194" t="s">
        <v>4937</v>
      </c>
      <c r="DT132" s="194" t="s">
        <v>4936</v>
      </c>
      <c r="DU132" s="195">
        <v>44894</v>
      </c>
      <c r="DV132" s="193" t="s">
        <v>4940</v>
      </c>
      <c r="DW132" s="178">
        <v>9600000</v>
      </c>
      <c r="DX132" s="196" t="s">
        <v>4935</v>
      </c>
      <c r="DY132" s="196" t="s">
        <v>74</v>
      </c>
      <c r="DZ132" s="196">
        <v>1</v>
      </c>
      <c r="EA132" s="196" t="s">
        <v>4937</v>
      </c>
      <c r="EB132" s="196" t="s">
        <v>4936</v>
      </c>
      <c r="EC132" s="179">
        <v>44894</v>
      </c>
      <c r="ED132" s="194" t="s">
        <v>4941</v>
      </c>
      <c r="EE132" s="186">
        <v>4900000</v>
      </c>
      <c r="EF132" s="194" t="s">
        <v>4935</v>
      </c>
      <c r="EG132" s="194" t="s">
        <v>74</v>
      </c>
      <c r="EH132" s="194">
        <v>1</v>
      </c>
      <c r="EI132" s="194" t="s">
        <v>4937</v>
      </c>
      <c r="EJ132" s="194" t="s">
        <v>4936</v>
      </c>
      <c r="EK132" s="195">
        <v>44894</v>
      </c>
      <c r="EL132" s="193" t="s">
        <v>4942</v>
      </c>
      <c r="EM132" s="178">
        <v>60000</v>
      </c>
      <c r="EN132" s="196" t="s">
        <v>4935</v>
      </c>
      <c r="EO132" s="196" t="s">
        <v>74</v>
      </c>
      <c r="EP132" s="196">
        <v>1</v>
      </c>
      <c r="EQ132" s="196" t="s">
        <v>4937</v>
      </c>
      <c r="ER132" s="196" t="s">
        <v>4936</v>
      </c>
      <c r="ES132" s="179">
        <v>44894</v>
      </c>
      <c r="ET132" s="194" t="s">
        <v>6566</v>
      </c>
      <c r="EU132" s="194">
        <v>2598</v>
      </c>
      <c r="EV132" s="194" t="s">
        <v>6511</v>
      </c>
      <c r="EW132" s="194" t="s">
        <v>19</v>
      </c>
      <c r="EX132" s="194">
        <v>3</v>
      </c>
      <c r="EY132" s="194" t="s">
        <v>6564</v>
      </c>
      <c r="EZ132" s="194" t="s">
        <v>465</v>
      </c>
      <c r="FA132" s="195">
        <v>44949</v>
      </c>
      <c r="FB132" s="193" t="s">
        <v>76</v>
      </c>
      <c r="FC132" s="196">
        <v>5</v>
      </c>
      <c r="FD132" s="196">
        <v>0</v>
      </c>
      <c r="FE132" s="196" t="s">
        <v>74</v>
      </c>
      <c r="FF132" s="196">
        <v>1</v>
      </c>
      <c r="FG132" s="196" t="s">
        <v>75</v>
      </c>
      <c r="FH132" s="196">
        <v>0</v>
      </c>
      <c r="FI132" s="179">
        <v>43495</v>
      </c>
      <c r="FJ132" s="193" t="s">
        <v>80</v>
      </c>
      <c r="FK132" s="194" t="s">
        <v>14</v>
      </c>
      <c r="FL132" s="194">
        <v>0</v>
      </c>
      <c r="FM132" s="194" t="s">
        <v>14</v>
      </c>
      <c r="FN132" s="194" t="s">
        <v>14</v>
      </c>
      <c r="FO132" s="194" t="s">
        <v>79</v>
      </c>
      <c r="FP132" s="186">
        <v>0</v>
      </c>
      <c r="FQ132" s="187">
        <v>43495</v>
      </c>
      <c r="FR132" s="193" t="s">
        <v>84</v>
      </c>
      <c r="FS132" s="196">
        <v>1160000</v>
      </c>
      <c r="FT132" s="196" t="s">
        <v>81</v>
      </c>
      <c r="FU132" s="196" t="s">
        <v>30</v>
      </c>
      <c r="FV132" s="196">
        <v>2</v>
      </c>
      <c r="FW132" s="196" t="s">
        <v>83</v>
      </c>
      <c r="FX132" s="196" t="s">
        <v>82</v>
      </c>
      <c r="FY132" s="179">
        <v>43495</v>
      </c>
      <c r="FZ132" s="194" t="s">
        <v>4292</v>
      </c>
      <c r="GA132" s="194">
        <v>1</v>
      </c>
      <c r="GB132" s="194" t="s">
        <v>2962</v>
      </c>
      <c r="GC132" s="194" t="s">
        <v>30</v>
      </c>
      <c r="GD132" s="194">
        <v>2</v>
      </c>
      <c r="GE132" s="194" t="s">
        <v>14</v>
      </c>
      <c r="GF132" s="194" t="s">
        <v>14</v>
      </c>
      <c r="GG132" s="195">
        <v>44865</v>
      </c>
      <c r="GH132" s="193" t="s">
        <v>4298</v>
      </c>
      <c r="GI132" s="196">
        <v>3</v>
      </c>
      <c r="GJ132" s="196" t="s">
        <v>2962</v>
      </c>
      <c r="GK132" s="196" t="s">
        <v>30</v>
      </c>
      <c r="GL132" s="196">
        <v>2</v>
      </c>
      <c r="GM132" s="196" t="s">
        <v>14</v>
      </c>
      <c r="GN132" s="196" t="s">
        <v>14</v>
      </c>
      <c r="GO132" s="179">
        <v>44865</v>
      </c>
      <c r="GP132" s="194" t="s">
        <v>4293</v>
      </c>
      <c r="GQ132" s="194">
        <v>2</v>
      </c>
      <c r="GR132" s="194" t="s">
        <v>2962</v>
      </c>
      <c r="GS132" s="194" t="s">
        <v>30</v>
      </c>
      <c r="GT132" s="194">
        <v>2</v>
      </c>
      <c r="GU132" s="194" t="s">
        <v>14</v>
      </c>
      <c r="GV132" s="194" t="s">
        <v>14</v>
      </c>
      <c r="GW132" s="195">
        <v>44865</v>
      </c>
      <c r="GX132" s="193" t="s">
        <v>4299</v>
      </c>
      <c r="GY132" s="196">
        <v>0</v>
      </c>
      <c r="GZ132" s="196" t="s">
        <v>2962</v>
      </c>
      <c r="HA132" s="196" t="s">
        <v>30</v>
      </c>
      <c r="HB132" s="196">
        <v>2</v>
      </c>
      <c r="HC132" s="196" t="s">
        <v>14</v>
      </c>
      <c r="HD132" s="196" t="s">
        <v>14</v>
      </c>
      <c r="HE132" s="179">
        <v>44865</v>
      </c>
      <c r="HF132" s="194" t="s">
        <v>4291</v>
      </c>
      <c r="HG132" s="194">
        <v>3</v>
      </c>
      <c r="HH132" s="194" t="s">
        <v>2962</v>
      </c>
      <c r="HI132" s="194" t="s">
        <v>30</v>
      </c>
      <c r="HJ132" s="194">
        <v>2</v>
      </c>
      <c r="HK132" s="194" t="s">
        <v>14</v>
      </c>
      <c r="HL132" s="194" t="s">
        <v>14</v>
      </c>
      <c r="HM132" s="195">
        <v>44865</v>
      </c>
      <c r="HN132" s="193" t="s">
        <v>4297</v>
      </c>
      <c r="HO132" s="196">
        <v>2</v>
      </c>
      <c r="HP132" s="196" t="s">
        <v>2962</v>
      </c>
      <c r="HQ132" s="196" t="s">
        <v>30</v>
      </c>
      <c r="HR132" s="196">
        <v>2</v>
      </c>
      <c r="HS132" s="196" t="s">
        <v>14</v>
      </c>
      <c r="HT132" s="196" t="s">
        <v>14</v>
      </c>
      <c r="HU132" s="179">
        <v>44865</v>
      </c>
      <c r="HV132" s="194" t="s">
        <v>4294</v>
      </c>
      <c r="HW132" s="194">
        <v>3</v>
      </c>
      <c r="HX132" s="194" t="s">
        <v>2962</v>
      </c>
      <c r="HY132" s="194" t="s">
        <v>30</v>
      </c>
      <c r="HZ132" s="194">
        <v>2</v>
      </c>
      <c r="IA132" s="194" t="s">
        <v>14</v>
      </c>
      <c r="IB132" s="194" t="s">
        <v>14</v>
      </c>
      <c r="IC132" s="195">
        <v>44865</v>
      </c>
      <c r="ID132" s="193" t="s">
        <v>4296</v>
      </c>
      <c r="IE132" s="196">
        <v>2</v>
      </c>
      <c r="IF132" s="196" t="s">
        <v>2962</v>
      </c>
      <c r="IG132" s="196" t="s">
        <v>30</v>
      </c>
      <c r="IH132" s="196">
        <v>2</v>
      </c>
      <c r="II132" s="196" t="s">
        <v>14</v>
      </c>
      <c r="IJ132" s="196" t="s">
        <v>14</v>
      </c>
      <c r="IK132" s="179">
        <v>44865</v>
      </c>
      <c r="IL132" s="194" t="s">
        <v>4295</v>
      </c>
      <c r="IM132" s="194">
        <v>3</v>
      </c>
      <c r="IN132" s="194" t="s">
        <v>2962</v>
      </c>
      <c r="IO132" s="194" t="s">
        <v>30</v>
      </c>
      <c r="IP132" s="194">
        <v>2</v>
      </c>
      <c r="IQ132" s="194" t="s">
        <v>14</v>
      </c>
      <c r="IR132" s="194" t="s">
        <v>14</v>
      </c>
      <c r="IS132" s="195">
        <v>44865</v>
      </c>
    </row>
    <row r="133" spans="1:253" s="284" customFormat="1" ht="12.95" customHeight="1" x14ac:dyDescent="0.2">
      <c r="A133" s="284" t="s">
        <v>1257</v>
      </c>
      <c r="B133" s="284" t="s">
        <v>8946</v>
      </c>
      <c r="C133" s="284" t="s">
        <v>1258</v>
      </c>
      <c r="D133" s="284" t="s">
        <v>448</v>
      </c>
      <c r="E133" s="284" t="s">
        <v>8623</v>
      </c>
      <c r="F133" s="284" t="s">
        <v>2199</v>
      </c>
      <c r="G133" s="177">
        <v>18315000</v>
      </c>
      <c r="H133" s="178" t="s">
        <v>2196</v>
      </c>
      <c r="I133" s="178" t="s">
        <v>30</v>
      </c>
      <c r="J133" s="178">
        <v>2</v>
      </c>
      <c r="K133" s="178" t="s">
        <v>2198</v>
      </c>
      <c r="L133" s="178" t="s">
        <v>2197</v>
      </c>
      <c r="M133" s="179">
        <v>44769</v>
      </c>
      <c r="N133" s="188" t="s">
        <v>1268</v>
      </c>
      <c r="O133" s="180">
        <v>1259200</v>
      </c>
      <c r="P133" s="180" t="s">
        <v>1209</v>
      </c>
      <c r="Q133" s="180" t="s">
        <v>74</v>
      </c>
      <c r="R133" s="180">
        <v>1</v>
      </c>
      <c r="S133" s="180" t="s">
        <v>1267</v>
      </c>
      <c r="T133" s="180" t="s">
        <v>1266</v>
      </c>
      <c r="U133" s="181">
        <v>44187</v>
      </c>
      <c r="V133" s="188" t="s">
        <v>1390</v>
      </c>
      <c r="W133" s="178">
        <v>16797000</v>
      </c>
      <c r="X133" s="178" t="s">
        <v>1387</v>
      </c>
      <c r="Y133" s="178" t="s">
        <v>30</v>
      </c>
      <c r="Z133" s="178">
        <v>2</v>
      </c>
      <c r="AA133" s="178" t="s">
        <v>1389</v>
      </c>
      <c r="AB133" s="178" t="s">
        <v>1388</v>
      </c>
      <c r="AC133" s="179">
        <v>44281</v>
      </c>
      <c r="AD133" s="188" t="s">
        <v>1275</v>
      </c>
      <c r="AE133" s="186">
        <v>7607000</v>
      </c>
      <c r="AF133" s="186" t="s">
        <v>1269</v>
      </c>
      <c r="AG133" s="186" t="s">
        <v>19</v>
      </c>
      <c r="AH133" s="186">
        <v>3</v>
      </c>
      <c r="AI133" s="186" t="s">
        <v>1274</v>
      </c>
      <c r="AJ133" s="186" t="s">
        <v>1273</v>
      </c>
      <c r="AK133" s="187">
        <v>44187</v>
      </c>
      <c r="AL133" s="188" t="s">
        <v>6216</v>
      </c>
      <c r="AM133" s="178">
        <v>1081000</v>
      </c>
      <c r="AN133" s="178" t="s">
        <v>6213</v>
      </c>
      <c r="AO133" s="178" t="s">
        <v>30</v>
      </c>
      <c r="AP133" s="178">
        <v>2</v>
      </c>
      <c r="AQ133" s="178" t="s">
        <v>6215</v>
      </c>
      <c r="AR133" s="178" t="s">
        <v>6214</v>
      </c>
      <c r="AS133" s="179">
        <v>44942</v>
      </c>
      <c r="AT133" s="189" t="s">
        <v>1265</v>
      </c>
      <c r="AU133" s="186" t="s">
        <v>14</v>
      </c>
      <c r="AV133" s="186" t="s">
        <v>14</v>
      </c>
      <c r="AW133" s="186" t="s">
        <v>19</v>
      </c>
      <c r="AX133" s="186">
        <v>3</v>
      </c>
      <c r="AY133" s="186" t="s">
        <v>14</v>
      </c>
      <c r="AZ133" s="186" t="s">
        <v>14</v>
      </c>
      <c r="BA133" s="187">
        <v>44187</v>
      </c>
      <c r="BB133" s="188" t="s">
        <v>1264</v>
      </c>
      <c r="BC133" s="178" t="s">
        <v>14</v>
      </c>
      <c r="BD133" s="178" t="s">
        <v>14</v>
      </c>
      <c r="BE133" s="178" t="s">
        <v>19</v>
      </c>
      <c r="BF133" s="178">
        <v>3</v>
      </c>
      <c r="BG133" s="178" t="s">
        <v>14</v>
      </c>
      <c r="BH133" s="178" t="s">
        <v>14</v>
      </c>
      <c r="BI133" s="179">
        <v>44187</v>
      </c>
      <c r="BJ133" s="189" t="s">
        <v>5160</v>
      </c>
      <c r="BK133" s="189">
        <v>206</v>
      </c>
      <c r="BL133" s="189" t="s">
        <v>5158</v>
      </c>
      <c r="BM133" s="189" t="s">
        <v>2172</v>
      </c>
      <c r="BN133" s="189">
        <v>2</v>
      </c>
      <c r="BO133" s="189" t="s">
        <v>5159</v>
      </c>
      <c r="BP133" s="186" t="s">
        <v>1518</v>
      </c>
      <c r="BQ133" s="190">
        <v>44897</v>
      </c>
      <c r="BR133" s="188" t="s">
        <v>1259</v>
      </c>
      <c r="BS133" s="182" t="s">
        <v>14</v>
      </c>
      <c r="BT133" s="182" t="s">
        <v>14</v>
      </c>
      <c r="BU133" s="182" t="s">
        <v>19</v>
      </c>
      <c r="BV133" s="182">
        <v>3</v>
      </c>
      <c r="BW133" s="182" t="s">
        <v>14</v>
      </c>
      <c r="BX133" s="182" t="s">
        <v>14</v>
      </c>
      <c r="BY133" s="179">
        <v>44187</v>
      </c>
      <c r="BZ133" s="189" t="s">
        <v>1260</v>
      </c>
      <c r="CA133" s="189" t="s">
        <v>14</v>
      </c>
      <c r="CB133" s="189" t="s">
        <v>14</v>
      </c>
      <c r="CC133" s="189" t="s">
        <v>19</v>
      </c>
      <c r="CD133" s="189">
        <v>3</v>
      </c>
      <c r="CE133" s="189" t="s">
        <v>14</v>
      </c>
      <c r="CF133" s="189" t="s">
        <v>14</v>
      </c>
      <c r="CG133" s="190">
        <v>44187</v>
      </c>
      <c r="CH133" s="188" t="s">
        <v>9745</v>
      </c>
      <c r="CI133" s="189" t="e">
        <v>#N/A</v>
      </c>
      <c r="CJ133" s="189" t="e">
        <v>#N/A</v>
      </c>
      <c r="CK133" s="189" t="e">
        <v>#N/A</v>
      </c>
      <c r="CL133" s="189" t="e">
        <v>#N/A</v>
      </c>
      <c r="CM133" s="189" t="e">
        <v>#N/A</v>
      </c>
      <c r="CN133" s="189" t="e">
        <v>#N/A</v>
      </c>
      <c r="CO133" s="191" t="e">
        <v>#N/A</v>
      </c>
      <c r="CP133" s="189" t="s">
        <v>1263</v>
      </c>
      <c r="CQ133" s="182" t="s">
        <v>14</v>
      </c>
      <c r="CR133" s="182" t="s">
        <v>14</v>
      </c>
      <c r="CS133" s="182" t="s">
        <v>19</v>
      </c>
      <c r="CT133" s="182">
        <v>3</v>
      </c>
      <c r="CU133" s="182" t="s">
        <v>14</v>
      </c>
      <c r="CV133" s="182" t="s">
        <v>14</v>
      </c>
      <c r="CW133" s="179">
        <v>44187</v>
      </c>
      <c r="CX133" s="189" t="s">
        <v>2202</v>
      </c>
      <c r="CY133" s="186">
        <v>6150000</v>
      </c>
      <c r="CZ133" s="186" t="s">
        <v>2200</v>
      </c>
      <c r="DA133" s="186" t="s">
        <v>19</v>
      </c>
      <c r="DB133" s="186">
        <v>3</v>
      </c>
      <c r="DC133" s="186" t="s">
        <v>2203</v>
      </c>
      <c r="DD133" s="186" t="s">
        <v>2201</v>
      </c>
      <c r="DE133" s="192">
        <v>44769</v>
      </c>
      <c r="DF133" s="188" t="s">
        <v>1272</v>
      </c>
      <c r="DG133" s="178">
        <v>9175000</v>
      </c>
      <c r="DH133" s="182" t="s">
        <v>1269</v>
      </c>
      <c r="DI133" s="182" t="s">
        <v>19</v>
      </c>
      <c r="DJ133" s="182">
        <v>3</v>
      </c>
      <c r="DK133" s="182" t="s">
        <v>1271</v>
      </c>
      <c r="DL133" s="182" t="s">
        <v>1270</v>
      </c>
      <c r="DM133" s="179">
        <v>44187</v>
      </c>
      <c r="DN133" s="189" t="s">
        <v>1278</v>
      </c>
      <c r="DO133" s="186">
        <v>1207000</v>
      </c>
      <c r="DP133" s="189" t="s">
        <v>1269</v>
      </c>
      <c r="DQ133" s="189" t="s">
        <v>19</v>
      </c>
      <c r="DR133" s="189">
        <v>3</v>
      </c>
      <c r="DS133" s="189" t="s">
        <v>1271</v>
      </c>
      <c r="DT133" s="189" t="s">
        <v>1270</v>
      </c>
      <c r="DU133" s="190">
        <v>44187</v>
      </c>
      <c r="DV133" s="188" t="s">
        <v>2204</v>
      </c>
      <c r="DW133" s="178">
        <v>715000</v>
      </c>
      <c r="DX133" s="182" t="s">
        <v>2200</v>
      </c>
      <c r="DY133" s="182" t="s">
        <v>19</v>
      </c>
      <c r="DZ133" s="182">
        <v>3</v>
      </c>
      <c r="EA133" s="182" t="s">
        <v>2203</v>
      </c>
      <c r="EB133" s="182" t="s">
        <v>2201</v>
      </c>
      <c r="EC133" s="179">
        <v>44769</v>
      </c>
      <c r="ED133" s="189" t="s">
        <v>2206</v>
      </c>
      <c r="EE133" s="186">
        <v>1910000</v>
      </c>
      <c r="EF133" s="189" t="s">
        <v>2200</v>
      </c>
      <c r="EG133" s="189" t="s">
        <v>19</v>
      </c>
      <c r="EH133" s="189">
        <v>3</v>
      </c>
      <c r="EI133" s="189" t="s">
        <v>2205</v>
      </c>
      <c r="EJ133" s="189" t="s">
        <v>2201</v>
      </c>
      <c r="EK133" s="190">
        <v>44769</v>
      </c>
      <c r="EL133" s="188" t="s">
        <v>2208</v>
      </c>
      <c r="EM133" s="178">
        <v>3525000</v>
      </c>
      <c r="EN133" s="182" t="s">
        <v>2200</v>
      </c>
      <c r="EO133" s="182" t="s">
        <v>19</v>
      </c>
      <c r="EP133" s="182">
        <v>3</v>
      </c>
      <c r="EQ133" s="182" t="s">
        <v>2207</v>
      </c>
      <c r="ER133" s="182" t="s">
        <v>2201</v>
      </c>
      <c r="ES133" s="179">
        <v>44769</v>
      </c>
      <c r="ET133" s="189" t="s">
        <v>5161</v>
      </c>
      <c r="EU133" s="189">
        <v>206</v>
      </c>
      <c r="EV133" s="189" t="s">
        <v>5158</v>
      </c>
      <c r="EW133" s="189" t="s">
        <v>2172</v>
      </c>
      <c r="EX133" s="189">
        <v>2</v>
      </c>
      <c r="EY133" s="189" t="s">
        <v>5159</v>
      </c>
      <c r="EZ133" s="189" t="s">
        <v>1518</v>
      </c>
      <c r="FA133" s="190">
        <v>44897</v>
      </c>
      <c r="FB133" s="188" t="s">
        <v>1262</v>
      </c>
      <c r="FC133" s="182">
        <v>5</v>
      </c>
      <c r="FD133" s="182" t="s">
        <v>14</v>
      </c>
      <c r="FE133" s="182" t="s">
        <v>74</v>
      </c>
      <c r="FF133" s="182">
        <v>1</v>
      </c>
      <c r="FG133" s="182" t="s">
        <v>1261</v>
      </c>
      <c r="FH133" s="182" t="s">
        <v>14</v>
      </c>
      <c r="FI133" s="179">
        <v>44187</v>
      </c>
      <c r="FJ133" s="188" t="s">
        <v>1276</v>
      </c>
      <c r="FK133" s="189" t="s">
        <v>14</v>
      </c>
      <c r="FL133" s="189" t="s">
        <v>14</v>
      </c>
      <c r="FM133" s="189" t="s">
        <v>19</v>
      </c>
      <c r="FN133" s="189">
        <v>3</v>
      </c>
      <c r="FO133" s="189" t="s">
        <v>14</v>
      </c>
      <c r="FP133" s="186" t="s">
        <v>14</v>
      </c>
      <c r="FQ133" s="187">
        <v>44187</v>
      </c>
      <c r="FR133" s="188" t="s">
        <v>1277</v>
      </c>
      <c r="FS133" s="182" t="s">
        <v>14</v>
      </c>
      <c r="FT133" s="182" t="s">
        <v>14</v>
      </c>
      <c r="FU133" s="182" t="s">
        <v>19</v>
      </c>
      <c r="FV133" s="182">
        <v>3</v>
      </c>
      <c r="FW133" s="182" t="s">
        <v>14</v>
      </c>
      <c r="FX133" s="182" t="s">
        <v>14</v>
      </c>
      <c r="FY133" s="179">
        <v>44187</v>
      </c>
      <c r="FZ133" s="189" t="s">
        <v>3739</v>
      </c>
      <c r="GA133" s="189">
        <v>1</v>
      </c>
      <c r="GB133" s="189" t="s">
        <v>2962</v>
      </c>
      <c r="GC133" s="189" t="s">
        <v>30</v>
      </c>
      <c r="GD133" s="189">
        <v>2</v>
      </c>
      <c r="GE133" s="189" t="s">
        <v>14</v>
      </c>
      <c r="GF133" s="189" t="s">
        <v>14</v>
      </c>
      <c r="GG133" s="190">
        <v>44863</v>
      </c>
      <c r="GH133" s="188" t="s">
        <v>3745</v>
      </c>
      <c r="GI133" s="182">
        <v>3</v>
      </c>
      <c r="GJ133" s="182" t="s">
        <v>2962</v>
      </c>
      <c r="GK133" s="182" t="s">
        <v>30</v>
      </c>
      <c r="GL133" s="182">
        <v>2</v>
      </c>
      <c r="GM133" s="182" t="s">
        <v>14</v>
      </c>
      <c r="GN133" s="182" t="s">
        <v>14</v>
      </c>
      <c r="GO133" s="179">
        <v>44863</v>
      </c>
      <c r="GP133" s="189" t="s">
        <v>3740</v>
      </c>
      <c r="GQ133" s="189">
        <v>2</v>
      </c>
      <c r="GR133" s="189" t="s">
        <v>2962</v>
      </c>
      <c r="GS133" s="189" t="s">
        <v>30</v>
      </c>
      <c r="GT133" s="189">
        <v>2</v>
      </c>
      <c r="GU133" s="189" t="s">
        <v>14</v>
      </c>
      <c r="GV133" s="189" t="s">
        <v>14</v>
      </c>
      <c r="GW133" s="190">
        <v>44863</v>
      </c>
      <c r="GX133" s="188" t="s">
        <v>3746</v>
      </c>
      <c r="GY133" s="182">
        <v>0</v>
      </c>
      <c r="GZ133" s="182" t="s">
        <v>2962</v>
      </c>
      <c r="HA133" s="182" t="s">
        <v>30</v>
      </c>
      <c r="HB133" s="182">
        <v>2</v>
      </c>
      <c r="HC133" s="182" t="s">
        <v>14</v>
      </c>
      <c r="HD133" s="182" t="s">
        <v>14</v>
      </c>
      <c r="HE133" s="179">
        <v>44863</v>
      </c>
      <c r="HF133" s="189" t="s">
        <v>3738</v>
      </c>
      <c r="HG133" s="189">
        <v>2</v>
      </c>
      <c r="HH133" s="189" t="s">
        <v>2962</v>
      </c>
      <c r="HI133" s="189" t="s">
        <v>30</v>
      </c>
      <c r="HJ133" s="189">
        <v>2</v>
      </c>
      <c r="HK133" s="189" t="s">
        <v>14</v>
      </c>
      <c r="HL133" s="189" t="s">
        <v>14</v>
      </c>
      <c r="HM133" s="190">
        <v>44863</v>
      </c>
      <c r="HN133" s="188" t="s">
        <v>3744</v>
      </c>
      <c r="HO133" s="182">
        <v>3</v>
      </c>
      <c r="HP133" s="182" t="s">
        <v>2962</v>
      </c>
      <c r="HQ133" s="182" t="s">
        <v>30</v>
      </c>
      <c r="HR133" s="182">
        <v>2</v>
      </c>
      <c r="HS133" s="182" t="s">
        <v>14</v>
      </c>
      <c r="HT133" s="182" t="s">
        <v>14</v>
      </c>
      <c r="HU133" s="179">
        <v>44863</v>
      </c>
      <c r="HV133" s="189" t="s">
        <v>3741</v>
      </c>
      <c r="HW133" s="189">
        <v>3</v>
      </c>
      <c r="HX133" s="189" t="s">
        <v>2962</v>
      </c>
      <c r="HY133" s="189" t="s">
        <v>30</v>
      </c>
      <c r="HZ133" s="189">
        <v>2</v>
      </c>
      <c r="IA133" s="189" t="s">
        <v>14</v>
      </c>
      <c r="IB133" s="189" t="s">
        <v>14</v>
      </c>
      <c r="IC133" s="190">
        <v>44863</v>
      </c>
      <c r="ID133" s="188" t="s">
        <v>3743</v>
      </c>
      <c r="IE133" s="182">
        <v>2</v>
      </c>
      <c r="IF133" s="182" t="s">
        <v>2962</v>
      </c>
      <c r="IG133" s="182" t="s">
        <v>30</v>
      </c>
      <c r="IH133" s="182">
        <v>2</v>
      </c>
      <c r="II133" s="182" t="s">
        <v>14</v>
      </c>
      <c r="IJ133" s="182" t="s">
        <v>14</v>
      </c>
      <c r="IK133" s="179">
        <v>44863</v>
      </c>
      <c r="IL133" s="189" t="s">
        <v>3742</v>
      </c>
      <c r="IM133" s="189">
        <v>3</v>
      </c>
      <c r="IN133" s="189" t="s">
        <v>2962</v>
      </c>
      <c r="IO133" s="189" t="s">
        <v>30</v>
      </c>
      <c r="IP133" s="189">
        <v>2</v>
      </c>
      <c r="IQ133" s="189" t="s">
        <v>14</v>
      </c>
      <c r="IR133" s="189" t="s">
        <v>14</v>
      </c>
      <c r="IS133" s="190">
        <v>44863</v>
      </c>
    </row>
    <row r="134" spans="1:253" s="284" customFormat="1" ht="12.95" customHeight="1" x14ac:dyDescent="0.2">
      <c r="A134" s="284" t="s">
        <v>446</v>
      </c>
      <c r="B134" s="284" t="s">
        <v>8959</v>
      </c>
      <c r="C134" s="284" t="s">
        <v>447</v>
      </c>
      <c r="D134" s="284" t="s">
        <v>448</v>
      </c>
      <c r="E134" s="284" t="s">
        <v>8623</v>
      </c>
      <c r="F134" s="284" t="s">
        <v>2210</v>
      </c>
      <c r="G134" s="177">
        <v>18315000</v>
      </c>
      <c r="H134" s="178" t="s">
        <v>2196</v>
      </c>
      <c r="I134" s="178" t="s">
        <v>30</v>
      </c>
      <c r="J134" s="178">
        <v>2</v>
      </c>
      <c r="K134" s="178" t="s">
        <v>2198</v>
      </c>
      <c r="L134" s="178" t="s">
        <v>2209</v>
      </c>
      <c r="M134" s="179">
        <v>44769</v>
      </c>
      <c r="N134" s="188" t="s">
        <v>459</v>
      </c>
      <c r="O134" s="180">
        <v>19915</v>
      </c>
      <c r="P134" s="180" t="s">
        <v>456</v>
      </c>
      <c r="Q134" s="180" t="s">
        <v>30</v>
      </c>
      <c r="R134" s="180">
        <v>2</v>
      </c>
      <c r="S134" s="180" t="s">
        <v>458</v>
      </c>
      <c r="T134" s="180" t="s">
        <v>457</v>
      </c>
      <c r="U134" s="181">
        <v>43511</v>
      </c>
      <c r="V134" s="188" t="s">
        <v>2214</v>
      </c>
      <c r="W134" s="178">
        <v>1104000</v>
      </c>
      <c r="X134" s="178" t="s">
        <v>2211</v>
      </c>
      <c r="Y134" s="178" t="s">
        <v>30</v>
      </c>
      <c r="Z134" s="178">
        <v>2</v>
      </c>
      <c r="AA134" s="178" t="s">
        <v>2213</v>
      </c>
      <c r="AB134" s="178" t="s">
        <v>2212</v>
      </c>
      <c r="AC134" s="179">
        <v>44769</v>
      </c>
      <c r="AD134" s="188" t="s">
        <v>2216</v>
      </c>
      <c r="AE134" s="186">
        <v>827000</v>
      </c>
      <c r="AF134" s="186" t="s">
        <v>2211</v>
      </c>
      <c r="AG134" s="186" t="s">
        <v>30</v>
      </c>
      <c r="AH134" s="186">
        <v>2</v>
      </c>
      <c r="AI134" s="186" t="s">
        <v>2215</v>
      </c>
      <c r="AJ134" s="186" t="s">
        <v>2212</v>
      </c>
      <c r="AK134" s="187">
        <v>44769</v>
      </c>
      <c r="AL134" s="188" t="s">
        <v>6218</v>
      </c>
      <c r="AM134" s="178">
        <v>405000</v>
      </c>
      <c r="AN134" s="178" t="s">
        <v>6213</v>
      </c>
      <c r="AO134" s="178" t="s">
        <v>30</v>
      </c>
      <c r="AP134" s="178">
        <v>2</v>
      </c>
      <c r="AQ134" s="178" t="s">
        <v>6217</v>
      </c>
      <c r="AR134" s="178" t="s">
        <v>6214</v>
      </c>
      <c r="AS134" s="179">
        <v>44942</v>
      </c>
      <c r="AT134" s="189" t="s">
        <v>455</v>
      </c>
      <c r="AU134" s="186" t="s">
        <v>14</v>
      </c>
      <c r="AV134" s="186">
        <v>0</v>
      </c>
      <c r="AW134" s="186" t="s">
        <v>30</v>
      </c>
      <c r="AX134" s="186">
        <v>2</v>
      </c>
      <c r="AY134" s="186" t="s">
        <v>15</v>
      </c>
      <c r="AZ134" s="186">
        <v>0</v>
      </c>
      <c r="BA134" s="187">
        <v>43511</v>
      </c>
      <c r="BB134" s="188" t="s">
        <v>454</v>
      </c>
      <c r="BC134" s="178" t="s">
        <v>14</v>
      </c>
      <c r="BD134" s="178">
        <v>0</v>
      </c>
      <c r="BE134" s="178" t="s">
        <v>30</v>
      </c>
      <c r="BF134" s="178">
        <v>2</v>
      </c>
      <c r="BG134" s="178" t="s">
        <v>15</v>
      </c>
      <c r="BH134" s="178">
        <v>0</v>
      </c>
      <c r="BI134" s="179">
        <v>43511</v>
      </c>
      <c r="BJ134" s="189" t="s">
        <v>5162</v>
      </c>
      <c r="BK134" s="189">
        <v>73</v>
      </c>
      <c r="BL134" s="189" t="s">
        <v>5158</v>
      </c>
      <c r="BM134" s="189" t="s">
        <v>74</v>
      </c>
      <c r="BN134" s="189">
        <v>1</v>
      </c>
      <c r="BO134" s="189" t="s">
        <v>5159</v>
      </c>
      <c r="BP134" s="186" t="s">
        <v>1518</v>
      </c>
      <c r="BQ134" s="190">
        <v>44897</v>
      </c>
      <c r="BR134" s="188" t="s">
        <v>449</v>
      </c>
      <c r="BS134" s="182" t="s">
        <v>14</v>
      </c>
      <c r="BT134" s="182">
        <v>0</v>
      </c>
      <c r="BU134" s="182" t="s">
        <v>30</v>
      </c>
      <c r="BV134" s="182">
        <v>2</v>
      </c>
      <c r="BW134" s="182" t="s">
        <v>15</v>
      </c>
      <c r="BX134" s="182">
        <v>0</v>
      </c>
      <c r="BY134" s="179">
        <v>43511</v>
      </c>
      <c r="BZ134" s="189" t="s">
        <v>450</v>
      </c>
      <c r="CA134" s="189" t="s">
        <v>14</v>
      </c>
      <c r="CB134" s="189">
        <v>0</v>
      </c>
      <c r="CC134" s="189" t="s">
        <v>14</v>
      </c>
      <c r="CD134" s="189" t="s">
        <v>14</v>
      </c>
      <c r="CE134" s="189" t="s">
        <v>15</v>
      </c>
      <c r="CF134" s="189">
        <v>0</v>
      </c>
      <c r="CG134" s="190">
        <v>43511</v>
      </c>
      <c r="CH134" s="188" t="s">
        <v>9746</v>
      </c>
      <c r="CI134" s="189" t="e">
        <v>#N/A</v>
      </c>
      <c r="CJ134" s="189" t="e">
        <v>#N/A</v>
      </c>
      <c r="CK134" s="189" t="e">
        <v>#N/A</v>
      </c>
      <c r="CL134" s="189" t="e">
        <v>#N/A</v>
      </c>
      <c r="CM134" s="189" t="e">
        <v>#N/A</v>
      </c>
      <c r="CN134" s="189" t="e">
        <v>#N/A</v>
      </c>
      <c r="CO134" s="191" t="e">
        <v>#N/A</v>
      </c>
      <c r="CP134" s="189" t="s">
        <v>453</v>
      </c>
      <c r="CQ134" s="182" t="s">
        <v>14</v>
      </c>
      <c r="CR134" s="182">
        <v>0</v>
      </c>
      <c r="CS134" s="182" t="s">
        <v>30</v>
      </c>
      <c r="CT134" s="182">
        <v>2</v>
      </c>
      <c r="CU134" s="182" t="s">
        <v>15</v>
      </c>
      <c r="CV134" s="182">
        <v>0</v>
      </c>
      <c r="CW134" s="179">
        <v>43511</v>
      </c>
      <c r="CX134" s="189" t="s">
        <v>2217</v>
      </c>
      <c r="CY134" s="186">
        <v>827000</v>
      </c>
      <c r="CZ134" s="186" t="s">
        <v>2200</v>
      </c>
      <c r="DA134" s="186" t="s">
        <v>19</v>
      </c>
      <c r="DB134" s="186">
        <v>3</v>
      </c>
      <c r="DC134" s="186" t="s">
        <v>2222</v>
      </c>
      <c r="DD134" s="186" t="s">
        <v>1007</v>
      </c>
      <c r="DE134" s="192">
        <v>44769</v>
      </c>
      <c r="DF134" s="188" t="s">
        <v>2219</v>
      </c>
      <c r="DG134" s="178">
        <v>277000</v>
      </c>
      <c r="DH134" s="182" t="s">
        <v>2200</v>
      </c>
      <c r="DI134" s="182" t="s">
        <v>19</v>
      </c>
      <c r="DJ134" s="182">
        <v>3</v>
      </c>
      <c r="DK134" s="182" t="s">
        <v>2218</v>
      </c>
      <c r="DL134" s="182" t="s">
        <v>1007</v>
      </c>
      <c r="DM134" s="179">
        <v>44769</v>
      </c>
      <c r="DN134" s="189" t="s">
        <v>2221</v>
      </c>
      <c r="DO134" s="186">
        <v>0</v>
      </c>
      <c r="DP134" s="189" t="s">
        <v>2200</v>
      </c>
      <c r="DQ134" s="189" t="s">
        <v>19</v>
      </c>
      <c r="DR134" s="189">
        <v>3</v>
      </c>
      <c r="DS134" s="189" t="s">
        <v>2220</v>
      </c>
      <c r="DT134" s="189" t="s">
        <v>1007</v>
      </c>
      <c r="DU134" s="190">
        <v>44769</v>
      </c>
      <c r="DV134" s="188" t="s">
        <v>2223</v>
      </c>
      <c r="DW134" s="178">
        <v>0</v>
      </c>
      <c r="DX134" s="182" t="s">
        <v>2200</v>
      </c>
      <c r="DY134" s="182" t="s">
        <v>19</v>
      </c>
      <c r="DZ134" s="182">
        <v>3</v>
      </c>
      <c r="EA134" s="182" t="s">
        <v>2222</v>
      </c>
      <c r="EB134" s="182" t="s">
        <v>1007</v>
      </c>
      <c r="EC134" s="179">
        <v>44769</v>
      </c>
      <c r="ED134" s="189" t="s">
        <v>2225</v>
      </c>
      <c r="EE134" s="186">
        <v>0</v>
      </c>
      <c r="EF134" s="189" t="s">
        <v>2200</v>
      </c>
      <c r="EG134" s="189" t="s">
        <v>19</v>
      </c>
      <c r="EH134" s="189">
        <v>3</v>
      </c>
      <c r="EI134" s="189" t="s">
        <v>2224</v>
      </c>
      <c r="EJ134" s="189" t="s">
        <v>1007</v>
      </c>
      <c r="EK134" s="190">
        <v>44769</v>
      </c>
      <c r="EL134" s="188" t="s">
        <v>2227</v>
      </c>
      <c r="EM134" s="178">
        <v>827000</v>
      </c>
      <c r="EN134" s="182" t="s">
        <v>2200</v>
      </c>
      <c r="EO134" s="182" t="s">
        <v>19</v>
      </c>
      <c r="EP134" s="182">
        <v>3</v>
      </c>
      <c r="EQ134" s="182" t="s">
        <v>2226</v>
      </c>
      <c r="ER134" s="182" t="s">
        <v>1007</v>
      </c>
      <c r="ES134" s="179">
        <v>44769</v>
      </c>
      <c r="ET134" s="189" t="s">
        <v>5163</v>
      </c>
      <c r="EU134" s="189">
        <v>206</v>
      </c>
      <c r="EV134" s="189" t="s">
        <v>5158</v>
      </c>
      <c r="EW134" s="189" t="s">
        <v>74</v>
      </c>
      <c r="EX134" s="189">
        <v>1</v>
      </c>
      <c r="EY134" s="189" t="s">
        <v>5159</v>
      </c>
      <c r="EZ134" s="189" t="s">
        <v>1518</v>
      </c>
      <c r="FA134" s="190">
        <v>44897</v>
      </c>
      <c r="FB134" s="188" t="s">
        <v>452</v>
      </c>
      <c r="FC134" s="182">
        <v>5</v>
      </c>
      <c r="FD134" s="182">
        <v>0</v>
      </c>
      <c r="FE134" s="182" t="s">
        <v>30</v>
      </c>
      <c r="FF134" s="182">
        <v>2</v>
      </c>
      <c r="FG134" s="182" t="s">
        <v>451</v>
      </c>
      <c r="FH134" s="182">
        <v>0</v>
      </c>
      <c r="FI134" s="179">
        <v>43511</v>
      </c>
      <c r="FJ134" s="188" t="s">
        <v>460</v>
      </c>
      <c r="FK134" s="189" t="s">
        <v>14</v>
      </c>
      <c r="FL134" s="189">
        <v>0</v>
      </c>
      <c r="FM134" s="189" t="s">
        <v>30</v>
      </c>
      <c r="FN134" s="189">
        <v>2</v>
      </c>
      <c r="FO134" s="189">
        <v>0</v>
      </c>
      <c r="FP134" s="186">
        <v>0</v>
      </c>
      <c r="FQ134" s="187">
        <v>43511</v>
      </c>
      <c r="FR134" s="188" t="s">
        <v>461</v>
      </c>
      <c r="FS134" s="182" t="s">
        <v>14</v>
      </c>
      <c r="FT134" s="182">
        <v>0</v>
      </c>
      <c r="FU134" s="182" t="s">
        <v>30</v>
      </c>
      <c r="FV134" s="182">
        <v>2</v>
      </c>
      <c r="FW134" s="182">
        <v>0</v>
      </c>
      <c r="FX134" s="182">
        <v>0</v>
      </c>
      <c r="FY134" s="179">
        <v>43511</v>
      </c>
      <c r="FZ134" s="189" t="s">
        <v>3748</v>
      </c>
      <c r="GA134" s="189">
        <v>1</v>
      </c>
      <c r="GB134" s="189" t="s">
        <v>2962</v>
      </c>
      <c r="GC134" s="189" t="s">
        <v>30</v>
      </c>
      <c r="GD134" s="189">
        <v>2</v>
      </c>
      <c r="GE134" s="189" t="s">
        <v>14</v>
      </c>
      <c r="GF134" s="189" t="s">
        <v>14</v>
      </c>
      <c r="GG134" s="190">
        <v>44863</v>
      </c>
      <c r="GH134" s="188" t="s">
        <v>3754</v>
      </c>
      <c r="GI134" s="182">
        <v>3</v>
      </c>
      <c r="GJ134" s="182" t="s">
        <v>2962</v>
      </c>
      <c r="GK134" s="182" t="s">
        <v>30</v>
      </c>
      <c r="GL134" s="182">
        <v>2</v>
      </c>
      <c r="GM134" s="182" t="s">
        <v>14</v>
      </c>
      <c r="GN134" s="182" t="s">
        <v>14</v>
      </c>
      <c r="GO134" s="179">
        <v>44863</v>
      </c>
      <c r="GP134" s="189" t="s">
        <v>3749</v>
      </c>
      <c r="GQ134" s="189">
        <v>2</v>
      </c>
      <c r="GR134" s="189" t="s">
        <v>2962</v>
      </c>
      <c r="GS134" s="189" t="s">
        <v>30</v>
      </c>
      <c r="GT134" s="189">
        <v>2</v>
      </c>
      <c r="GU134" s="189" t="s">
        <v>14</v>
      </c>
      <c r="GV134" s="189" t="s">
        <v>14</v>
      </c>
      <c r="GW134" s="190">
        <v>44863</v>
      </c>
      <c r="GX134" s="188" t="s">
        <v>3755</v>
      </c>
      <c r="GY134" s="182">
        <v>0</v>
      </c>
      <c r="GZ134" s="182" t="s">
        <v>2962</v>
      </c>
      <c r="HA134" s="182" t="s">
        <v>30</v>
      </c>
      <c r="HB134" s="182">
        <v>2</v>
      </c>
      <c r="HC134" s="182" t="s">
        <v>14</v>
      </c>
      <c r="HD134" s="182" t="s">
        <v>14</v>
      </c>
      <c r="HE134" s="179">
        <v>44863</v>
      </c>
      <c r="HF134" s="189" t="s">
        <v>3747</v>
      </c>
      <c r="HG134" s="189">
        <v>2</v>
      </c>
      <c r="HH134" s="189" t="s">
        <v>2962</v>
      </c>
      <c r="HI134" s="189" t="s">
        <v>30</v>
      </c>
      <c r="HJ134" s="189">
        <v>2</v>
      </c>
      <c r="HK134" s="189" t="s">
        <v>14</v>
      </c>
      <c r="HL134" s="189" t="s">
        <v>14</v>
      </c>
      <c r="HM134" s="190">
        <v>44863</v>
      </c>
      <c r="HN134" s="188" t="s">
        <v>3753</v>
      </c>
      <c r="HO134" s="182">
        <v>3</v>
      </c>
      <c r="HP134" s="182" t="s">
        <v>2962</v>
      </c>
      <c r="HQ134" s="182" t="s">
        <v>30</v>
      </c>
      <c r="HR134" s="182">
        <v>2</v>
      </c>
      <c r="HS134" s="182" t="s">
        <v>14</v>
      </c>
      <c r="HT134" s="182" t="s">
        <v>14</v>
      </c>
      <c r="HU134" s="179">
        <v>44863</v>
      </c>
      <c r="HV134" s="189" t="s">
        <v>3750</v>
      </c>
      <c r="HW134" s="189">
        <v>3</v>
      </c>
      <c r="HX134" s="189" t="s">
        <v>2962</v>
      </c>
      <c r="HY134" s="189" t="s">
        <v>30</v>
      </c>
      <c r="HZ134" s="189">
        <v>2</v>
      </c>
      <c r="IA134" s="189" t="s">
        <v>14</v>
      </c>
      <c r="IB134" s="189" t="s">
        <v>14</v>
      </c>
      <c r="IC134" s="190">
        <v>44863</v>
      </c>
      <c r="ID134" s="188" t="s">
        <v>3752</v>
      </c>
      <c r="IE134" s="182">
        <v>2</v>
      </c>
      <c r="IF134" s="182" t="s">
        <v>2962</v>
      </c>
      <c r="IG134" s="182" t="s">
        <v>30</v>
      </c>
      <c r="IH134" s="182">
        <v>2</v>
      </c>
      <c r="II134" s="182" t="s">
        <v>14</v>
      </c>
      <c r="IJ134" s="182" t="s">
        <v>14</v>
      </c>
      <c r="IK134" s="179">
        <v>44863</v>
      </c>
      <c r="IL134" s="189" t="s">
        <v>3751</v>
      </c>
      <c r="IM134" s="189">
        <v>3</v>
      </c>
      <c r="IN134" s="189" t="s">
        <v>2962</v>
      </c>
      <c r="IO134" s="189" t="s">
        <v>30</v>
      </c>
      <c r="IP134" s="189">
        <v>2</v>
      </c>
      <c r="IQ134" s="189" t="s">
        <v>14</v>
      </c>
      <c r="IR134" s="189" t="s">
        <v>14</v>
      </c>
      <c r="IS134" s="190">
        <v>44863</v>
      </c>
    </row>
    <row r="135" spans="1:253" s="284" customFormat="1" ht="12.95" customHeight="1" x14ac:dyDescent="0.2">
      <c r="A135" s="284" t="s">
        <v>462</v>
      </c>
      <c r="B135" s="284" t="s">
        <v>8973</v>
      </c>
      <c r="C135" s="284" t="s">
        <v>463</v>
      </c>
      <c r="D135" s="284" t="s">
        <v>448</v>
      </c>
      <c r="E135" s="284" t="s">
        <v>8623</v>
      </c>
      <c r="F135" s="284" t="s">
        <v>2229</v>
      </c>
      <c r="G135" s="177">
        <v>18315000</v>
      </c>
      <c r="H135" s="178" t="s">
        <v>2228</v>
      </c>
      <c r="I135" s="178" t="s">
        <v>30</v>
      </c>
      <c r="J135" s="178">
        <v>2</v>
      </c>
      <c r="K135" s="178" t="s">
        <v>2198</v>
      </c>
      <c r="L135" s="178" t="s">
        <v>2197</v>
      </c>
      <c r="M135" s="179">
        <v>44769</v>
      </c>
      <c r="N135" s="193" t="s">
        <v>1001</v>
      </c>
      <c r="O135" s="180">
        <v>154623</v>
      </c>
      <c r="P135" s="180" t="s">
        <v>998</v>
      </c>
      <c r="Q135" s="180" t="s">
        <v>30</v>
      </c>
      <c r="R135" s="180">
        <v>2</v>
      </c>
      <c r="S135" s="180" t="s">
        <v>1000</v>
      </c>
      <c r="T135" s="180" t="s">
        <v>999</v>
      </c>
      <c r="U135" s="181">
        <v>43914</v>
      </c>
      <c r="V135" s="193" t="s">
        <v>2386</v>
      </c>
      <c r="W135" s="178">
        <v>3187000</v>
      </c>
      <c r="X135" s="178" t="s">
        <v>2230</v>
      </c>
      <c r="Y135" s="178" t="s">
        <v>2172</v>
      </c>
      <c r="Z135" s="178">
        <v>2</v>
      </c>
      <c r="AA135" s="178" t="s">
        <v>2385</v>
      </c>
      <c r="AB135" s="178" t="s">
        <v>2231</v>
      </c>
      <c r="AC135" s="179">
        <v>44774</v>
      </c>
      <c r="AD135" s="193" t="s">
        <v>2388</v>
      </c>
      <c r="AE135" s="186">
        <v>1248000</v>
      </c>
      <c r="AF135" s="186" t="s">
        <v>2230</v>
      </c>
      <c r="AG135" s="186" t="s">
        <v>2172</v>
      </c>
      <c r="AH135" s="186">
        <v>2</v>
      </c>
      <c r="AI135" s="186" t="s">
        <v>2387</v>
      </c>
      <c r="AJ135" s="186" t="s">
        <v>2231</v>
      </c>
      <c r="AK135" s="187">
        <v>44774</v>
      </c>
      <c r="AL135" s="193" t="s">
        <v>6220</v>
      </c>
      <c r="AM135" s="178">
        <v>125000</v>
      </c>
      <c r="AN135" s="178" t="s">
        <v>6213</v>
      </c>
      <c r="AO135" s="178" t="s">
        <v>30</v>
      </c>
      <c r="AP135" s="178">
        <v>2</v>
      </c>
      <c r="AQ135" s="178" t="s">
        <v>6219</v>
      </c>
      <c r="AR135" s="178" t="s">
        <v>6214</v>
      </c>
      <c r="AS135" s="179">
        <v>44942</v>
      </c>
      <c r="AT135" s="194" t="s">
        <v>473</v>
      </c>
      <c r="AU135" s="186" t="s">
        <v>14</v>
      </c>
      <c r="AV135" s="186">
        <v>0</v>
      </c>
      <c r="AW135" s="186" t="s">
        <v>30</v>
      </c>
      <c r="AX135" s="186">
        <v>2</v>
      </c>
      <c r="AY135" s="186" t="s">
        <v>264</v>
      </c>
      <c r="AZ135" s="186" t="s">
        <v>468</v>
      </c>
      <c r="BA135" s="187">
        <v>43511</v>
      </c>
      <c r="BB135" s="193" t="s">
        <v>472</v>
      </c>
      <c r="BC135" s="178" t="s">
        <v>14</v>
      </c>
      <c r="BD135" s="178">
        <v>0</v>
      </c>
      <c r="BE135" s="178" t="s">
        <v>30</v>
      </c>
      <c r="BF135" s="178">
        <v>2</v>
      </c>
      <c r="BG135" s="178" t="s">
        <v>264</v>
      </c>
      <c r="BH135" s="178" t="s">
        <v>468</v>
      </c>
      <c r="BI135" s="179">
        <v>43511</v>
      </c>
      <c r="BJ135" s="194" t="s">
        <v>5164</v>
      </c>
      <c r="BK135" s="198">
        <v>32</v>
      </c>
      <c r="BL135" s="194" t="s">
        <v>5158</v>
      </c>
      <c r="BM135" s="194" t="s">
        <v>2172</v>
      </c>
      <c r="BN135" s="194">
        <v>2</v>
      </c>
      <c r="BO135" s="194" t="s">
        <v>5159</v>
      </c>
      <c r="BP135" s="186" t="s">
        <v>1518</v>
      </c>
      <c r="BQ135" s="195">
        <v>44897</v>
      </c>
      <c r="BR135" s="193" t="s">
        <v>464</v>
      </c>
      <c r="BS135" s="196" t="s">
        <v>14</v>
      </c>
      <c r="BT135" s="196">
        <v>0</v>
      </c>
      <c r="BU135" s="196" t="s">
        <v>30</v>
      </c>
      <c r="BV135" s="196">
        <v>2</v>
      </c>
      <c r="BW135" s="196" t="s">
        <v>264</v>
      </c>
      <c r="BX135" s="196">
        <v>0</v>
      </c>
      <c r="BY135" s="179">
        <v>43511</v>
      </c>
      <c r="BZ135" s="194" t="s">
        <v>467</v>
      </c>
      <c r="CA135" s="194">
        <v>0</v>
      </c>
      <c r="CB135" s="194" t="s">
        <v>14</v>
      </c>
      <c r="CC135" s="194" t="s">
        <v>30</v>
      </c>
      <c r="CD135" s="194">
        <v>2</v>
      </c>
      <c r="CE135" s="194" t="s">
        <v>466</v>
      </c>
      <c r="CF135" s="194" t="s">
        <v>465</v>
      </c>
      <c r="CG135" s="195">
        <v>43511</v>
      </c>
      <c r="CH135" s="193" t="s">
        <v>9747</v>
      </c>
      <c r="CI135" s="194" t="e">
        <v>#N/A</v>
      </c>
      <c r="CJ135" s="194" t="e">
        <v>#N/A</v>
      </c>
      <c r="CK135" s="194" t="e">
        <v>#N/A</v>
      </c>
      <c r="CL135" s="194" t="e">
        <v>#N/A</v>
      </c>
      <c r="CM135" s="194" t="e">
        <v>#N/A</v>
      </c>
      <c r="CN135" s="194" t="e">
        <v>#N/A</v>
      </c>
      <c r="CO135" s="197" t="e">
        <v>#N/A</v>
      </c>
      <c r="CP135" s="194" t="s">
        <v>471</v>
      </c>
      <c r="CQ135" s="196" t="s">
        <v>14</v>
      </c>
      <c r="CR135" s="196">
        <v>0</v>
      </c>
      <c r="CS135" s="196" t="s">
        <v>30</v>
      </c>
      <c r="CT135" s="196">
        <v>2</v>
      </c>
      <c r="CU135" s="196" t="s">
        <v>264</v>
      </c>
      <c r="CV135" s="196">
        <v>0</v>
      </c>
      <c r="CW135" s="179">
        <v>43511</v>
      </c>
      <c r="CX135" s="194" t="s">
        <v>2232</v>
      </c>
      <c r="CY135" s="186">
        <v>1248000</v>
      </c>
      <c r="CZ135" s="186" t="s">
        <v>2230</v>
      </c>
      <c r="DA135" s="186" t="s">
        <v>2172</v>
      </c>
      <c r="DB135" s="186">
        <v>2</v>
      </c>
      <c r="DC135" s="186" t="s">
        <v>2380</v>
      </c>
      <c r="DD135" s="186" t="s">
        <v>2231</v>
      </c>
      <c r="DE135" s="192">
        <v>44774</v>
      </c>
      <c r="DF135" s="193" t="s">
        <v>2236</v>
      </c>
      <c r="DG135" s="178">
        <v>1939000</v>
      </c>
      <c r="DH135" s="196" t="s">
        <v>2233</v>
      </c>
      <c r="DI135" s="196" t="s">
        <v>19</v>
      </c>
      <c r="DJ135" s="196">
        <v>3</v>
      </c>
      <c r="DK135" s="196" t="s">
        <v>2235</v>
      </c>
      <c r="DL135" s="196" t="s">
        <v>2234</v>
      </c>
      <c r="DM135" s="179">
        <v>44769</v>
      </c>
      <c r="DN135" s="194" t="s">
        <v>2384</v>
      </c>
      <c r="DO135" s="186">
        <v>0</v>
      </c>
      <c r="DP135" s="194" t="s">
        <v>2230</v>
      </c>
      <c r="DQ135" s="194" t="s">
        <v>2172</v>
      </c>
      <c r="DR135" s="194">
        <v>2</v>
      </c>
      <c r="DS135" s="194" t="s">
        <v>2380</v>
      </c>
      <c r="DT135" s="194" t="s">
        <v>2231</v>
      </c>
      <c r="DU135" s="195">
        <v>44774</v>
      </c>
      <c r="DV135" s="193" t="s">
        <v>2383</v>
      </c>
      <c r="DW135" s="178">
        <v>0</v>
      </c>
      <c r="DX135" s="196" t="s">
        <v>2230</v>
      </c>
      <c r="DY135" s="196" t="s">
        <v>2172</v>
      </c>
      <c r="DZ135" s="196">
        <v>2</v>
      </c>
      <c r="EA135" s="196" t="s">
        <v>2380</v>
      </c>
      <c r="EB135" s="196" t="s">
        <v>2231</v>
      </c>
      <c r="EC135" s="179">
        <v>44774</v>
      </c>
      <c r="ED135" s="194" t="s">
        <v>2382</v>
      </c>
      <c r="EE135" s="186">
        <v>0</v>
      </c>
      <c r="EF135" s="194" t="s">
        <v>2230</v>
      </c>
      <c r="EG135" s="194" t="s">
        <v>2172</v>
      </c>
      <c r="EH135" s="194">
        <v>2</v>
      </c>
      <c r="EI135" s="194" t="s">
        <v>2380</v>
      </c>
      <c r="EJ135" s="194" t="s">
        <v>2231</v>
      </c>
      <c r="EK135" s="195">
        <v>44774</v>
      </c>
      <c r="EL135" s="193" t="s">
        <v>2381</v>
      </c>
      <c r="EM135" s="178">
        <v>1248000</v>
      </c>
      <c r="EN135" s="196" t="s">
        <v>2230</v>
      </c>
      <c r="EO135" s="196" t="s">
        <v>30</v>
      </c>
      <c r="EP135" s="196">
        <v>2</v>
      </c>
      <c r="EQ135" s="196" t="s">
        <v>2380</v>
      </c>
      <c r="ER135" s="196" t="s">
        <v>2231</v>
      </c>
      <c r="ES135" s="179">
        <v>44774</v>
      </c>
      <c r="ET135" s="194" t="s">
        <v>5165</v>
      </c>
      <c r="EU135" s="194">
        <v>206</v>
      </c>
      <c r="EV135" s="194" t="s">
        <v>5158</v>
      </c>
      <c r="EW135" s="194" t="s">
        <v>2172</v>
      </c>
      <c r="EX135" s="194">
        <v>2</v>
      </c>
      <c r="EY135" s="194" t="s">
        <v>5159</v>
      </c>
      <c r="EZ135" s="194" t="s">
        <v>1518</v>
      </c>
      <c r="FA135" s="195">
        <v>44897</v>
      </c>
      <c r="FB135" s="193" t="s">
        <v>470</v>
      </c>
      <c r="FC135" s="196">
        <v>3</v>
      </c>
      <c r="FD135" s="196">
        <v>0</v>
      </c>
      <c r="FE135" s="196" t="s">
        <v>30</v>
      </c>
      <c r="FF135" s="196">
        <v>2</v>
      </c>
      <c r="FG135" s="196" t="s">
        <v>469</v>
      </c>
      <c r="FH135" s="196" t="s">
        <v>468</v>
      </c>
      <c r="FI135" s="179">
        <v>43511</v>
      </c>
      <c r="FJ135" s="193" t="s">
        <v>474</v>
      </c>
      <c r="FK135" s="194" t="s">
        <v>14</v>
      </c>
      <c r="FL135" s="194">
        <v>0</v>
      </c>
      <c r="FM135" s="194" t="s">
        <v>30</v>
      </c>
      <c r="FN135" s="194">
        <v>2</v>
      </c>
      <c r="FO135" s="194" t="s">
        <v>264</v>
      </c>
      <c r="FP135" s="186" t="s">
        <v>468</v>
      </c>
      <c r="FQ135" s="187">
        <v>43511</v>
      </c>
      <c r="FR135" s="193" t="s">
        <v>475</v>
      </c>
      <c r="FS135" s="196" t="s">
        <v>14</v>
      </c>
      <c r="FT135" s="196">
        <v>0</v>
      </c>
      <c r="FU135" s="196" t="s">
        <v>30</v>
      </c>
      <c r="FV135" s="196">
        <v>2</v>
      </c>
      <c r="FW135" s="196" t="s">
        <v>264</v>
      </c>
      <c r="FX135" s="196">
        <v>0</v>
      </c>
      <c r="FY135" s="179">
        <v>43511</v>
      </c>
      <c r="FZ135" s="194" t="s">
        <v>3757</v>
      </c>
      <c r="GA135" s="194">
        <v>1</v>
      </c>
      <c r="GB135" s="194" t="s">
        <v>2962</v>
      </c>
      <c r="GC135" s="194" t="s">
        <v>30</v>
      </c>
      <c r="GD135" s="194">
        <v>2</v>
      </c>
      <c r="GE135" s="194" t="s">
        <v>14</v>
      </c>
      <c r="GF135" s="194" t="s">
        <v>14</v>
      </c>
      <c r="GG135" s="195">
        <v>44863</v>
      </c>
      <c r="GH135" s="193" t="s">
        <v>3763</v>
      </c>
      <c r="GI135" s="196">
        <v>3</v>
      </c>
      <c r="GJ135" s="196" t="s">
        <v>2962</v>
      </c>
      <c r="GK135" s="196" t="s">
        <v>30</v>
      </c>
      <c r="GL135" s="196">
        <v>2</v>
      </c>
      <c r="GM135" s="196" t="s">
        <v>14</v>
      </c>
      <c r="GN135" s="196" t="s">
        <v>14</v>
      </c>
      <c r="GO135" s="179">
        <v>44863</v>
      </c>
      <c r="GP135" s="194" t="s">
        <v>3758</v>
      </c>
      <c r="GQ135" s="194">
        <v>2</v>
      </c>
      <c r="GR135" s="194" t="s">
        <v>2962</v>
      </c>
      <c r="GS135" s="194" t="s">
        <v>30</v>
      </c>
      <c r="GT135" s="194">
        <v>2</v>
      </c>
      <c r="GU135" s="194" t="s">
        <v>14</v>
      </c>
      <c r="GV135" s="194" t="s">
        <v>14</v>
      </c>
      <c r="GW135" s="195">
        <v>44863</v>
      </c>
      <c r="GX135" s="193" t="s">
        <v>3764</v>
      </c>
      <c r="GY135" s="196">
        <v>0</v>
      </c>
      <c r="GZ135" s="196" t="s">
        <v>2962</v>
      </c>
      <c r="HA135" s="196" t="s">
        <v>30</v>
      </c>
      <c r="HB135" s="196">
        <v>2</v>
      </c>
      <c r="HC135" s="196" t="s">
        <v>14</v>
      </c>
      <c r="HD135" s="196" t="s">
        <v>14</v>
      </c>
      <c r="HE135" s="179">
        <v>44863</v>
      </c>
      <c r="HF135" s="194" t="s">
        <v>3756</v>
      </c>
      <c r="HG135" s="194">
        <v>2</v>
      </c>
      <c r="HH135" s="194" t="s">
        <v>2962</v>
      </c>
      <c r="HI135" s="194" t="s">
        <v>30</v>
      </c>
      <c r="HJ135" s="194">
        <v>2</v>
      </c>
      <c r="HK135" s="194" t="s">
        <v>14</v>
      </c>
      <c r="HL135" s="194" t="s">
        <v>14</v>
      </c>
      <c r="HM135" s="195">
        <v>44863</v>
      </c>
      <c r="HN135" s="193" t="s">
        <v>3762</v>
      </c>
      <c r="HO135" s="196">
        <v>1</v>
      </c>
      <c r="HP135" s="196" t="s">
        <v>2962</v>
      </c>
      <c r="HQ135" s="196" t="s">
        <v>30</v>
      </c>
      <c r="HR135" s="196">
        <v>2</v>
      </c>
      <c r="HS135" s="196" t="s">
        <v>14</v>
      </c>
      <c r="HT135" s="196" t="s">
        <v>14</v>
      </c>
      <c r="HU135" s="179">
        <v>44863</v>
      </c>
      <c r="HV135" s="194" t="s">
        <v>3759</v>
      </c>
      <c r="HW135" s="194">
        <v>2</v>
      </c>
      <c r="HX135" s="194" t="s">
        <v>2962</v>
      </c>
      <c r="HY135" s="194" t="s">
        <v>30</v>
      </c>
      <c r="HZ135" s="194">
        <v>2</v>
      </c>
      <c r="IA135" s="194" t="s">
        <v>14</v>
      </c>
      <c r="IB135" s="194" t="s">
        <v>14</v>
      </c>
      <c r="IC135" s="195">
        <v>44863</v>
      </c>
      <c r="ID135" s="193" t="s">
        <v>3761</v>
      </c>
      <c r="IE135" s="196">
        <v>2</v>
      </c>
      <c r="IF135" s="196" t="s">
        <v>2962</v>
      </c>
      <c r="IG135" s="196" t="s">
        <v>30</v>
      </c>
      <c r="IH135" s="196">
        <v>2</v>
      </c>
      <c r="II135" s="196" t="s">
        <v>14</v>
      </c>
      <c r="IJ135" s="196" t="s">
        <v>14</v>
      </c>
      <c r="IK135" s="179">
        <v>44863</v>
      </c>
      <c r="IL135" s="194" t="s">
        <v>3760</v>
      </c>
      <c r="IM135" s="194">
        <v>3</v>
      </c>
      <c r="IN135" s="194" t="s">
        <v>2962</v>
      </c>
      <c r="IO135" s="194" t="s">
        <v>30</v>
      </c>
      <c r="IP135" s="194">
        <v>2</v>
      </c>
      <c r="IQ135" s="194" t="s">
        <v>14</v>
      </c>
      <c r="IR135" s="194" t="s">
        <v>14</v>
      </c>
      <c r="IS135" s="195">
        <v>44863</v>
      </c>
    </row>
    <row r="136" spans="1:253" s="284" customFormat="1" ht="12.95" customHeight="1" x14ac:dyDescent="0.2">
      <c r="A136" s="284" t="s">
        <v>476</v>
      </c>
      <c r="B136" s="284" t="s">
        <v>8973</v>
      </c>
      <c r="C136" s="284" t="s">
        <v>477</v>
      </c>
      <c r="D136" s="284" t="s">
        <v>448</v>
      </c>
      <c r="E136" s="284" t="s">
        <v>8623</v>
      </c>
      <c r="F136" s="284" t="s">
        <v>2237</v>
      </c>
      <c r="G136" s="177">
        <v>18315000</v>
      </c>
      <c r="H136" s="178" t="s">
        <v>2228</v>
      </c>
      <c r="I136" s="178" t="s">
        <v>30</v>
      </c>
      <c r="J136" s="178">
        <v>2</v>
      </c>
      <c r="K136" s="178" t="s">
        <v>2198</v>
      </c>
      <c r="L136" s="178" t="s">
        <v>2197</v>
      </c>
      <c r="M136" s="179">
        <v>44769</v>
      </c>
      <c r="N136" s="188" t="s">
        <v>1005</v>
      </c>
      <c r="O136" s="180">
        <v>205671</v>
      </c>
      <c r="P136" s="180" t="s">
        <v>1002</v>
      </c>
      <c r="Q136" s="180" t="s">
        <v>30</v>
      </c>
      <c r="R136" s="180">
        <v>2</v>
      </c>
      <c r="S136" s="180" t="s">
        <v>1004</v>
      </c>
      <c r="T136" s="180" t="s">
        <v>1003</v>
      </c>
      <c r="U136" s="181">
        <v>43914</v>
      </c>
      <c r="V136" s="188" t="s">
        <v>2247</v>
      </c>
      <c r="W136" s="178">
        <v>2448000</v>
      </c>
      <c r="X136" s="178" t="s">
        <v>2200</v>
      </c>
      <c r="Y136" s="178" t="s">
        <v>30</v>
      </c>
      <c r="Z136" s="178">
        <v>2</v>
      </c>
      <c r="AA136" s="178" t="s">
        <v>2246</v>
      </c>
      <c r="AB136" s="178" t="s">
        <v>2231</v>
      </c>
      <c r="AC136" s="179">
        <v>44769</v>
      </c>
      <c r="AD136" s="188" t="s">
        <v>2248</v>
      </c>
      <c r="AE136" s="186">
        <v>1281000</v>
      </c>
      <c r="AF136" s="186" t="s">
        <v>2200</v>
      </c>
      <c r="AG136" s="186" t="s">
        <v>30</v>
      </c>
      <c r="AH136" s="186">
        <v>2</v>
      </c>
      <c r="AI136" s="186" t="s">
        <v>2246</v>
      </c>
      <c r="AJ136" s="186" t="s">
        <v>2231</v>
      </c>
      <c r="AK136" s="187">
        <v>44769</v>
      </c>
      <c r="AL136" s="188" t="s">
        <v>6222</v>
      </c>
      <c r="AM136" s="178">
        <v>404000</v>
      </c>
      <c r="AN136" s="178" t="s">
        <v>6213</v>
      </c>
      <c r="AO136" s="178" t="s">
        <v>30</v>
      </c>
      <c r="AP136" s="178">
        <v>2</v>
      </c>
      <c r="AQ136" s="178" t="s">
        <v>6221</v>
      </c>
      <c r="AR136" s="178" t="s">
        <v>6214</v>
      </c>
      <c r="AS136" s="179">
        <v>44942</v>
      </c>
      <c r="AT136" s="189" t="s">
        <v>483</v>
      </c>
      <c r="AU136" s="186" t="s">
        <v>14</v>
      </c>
      <c r="AV136" s="186">
        <v>0</v>
      </c>
      <c r="AW136" s="186" t="s">
        <v>30</v>
      </c>
      <c r="AX136" s="186">
        <v>2</v>
      </c>
      <c r="AY136" s="186" t="s">
        <v>264</v>
      </c>
      <c r="AZ136" s="186">
        <v>0</v>
      </c>
      <c r="BA136" s="187">
        <v>43511</v>
      </c>
      <c r="BB136" s="188" t="s">
        <v>482</v>
      </c>
      <c r="BC136" s="178" t="s">
        <v>14</v>
      </c>
      <c r="BD136" s="178">
        <v>0</v>
      </c>
      <c r="BE136" s="178" t="s">
        <v>30</v>
      </c>
      <c r="BF136" s="178">
        <v>2</v>
      </c>
      <c r="BG136" s="178" t="s">
        <v>264</v>
      </c>
      <c r="BH136" s="178">
        <v>0</v>
      </c>
      <c r="BI136" s="179">
        <v>43511</v>
      </c>
      <c r="BJ136" s="189" t="s">
        <v>5166</v>
      </c>
      <c r="BK136" s="189">
        <v>4</v>
      </c>
      <c r="BL136" s="189" t="s">
        <v>5158</v>
      </c>
      <c r="BM136" s="189" t="s">
        <v>74</v>
      </c>
      <c r="BN136" s="189">
        <v>1</v>
      </c>
      <c r="BO136" s="189" t="s">
        <v>5159</v>
      </c>
      <c r="BP136" s="186" t="s">
        <v>1518</v>
      </c>
      <c r="BQ136" s="190">
        <v>44897</v>
      </c>
      <c r="BR136" s="188" t="s">
        <v>478</v>
      </c>
      <c r="BS136" s="182" t="s">
        <v>14</v>
      </c>
      <c r="BT136" s="182">
        <v>0</v>
      </c>
      <c r="BU136" s="182" t="s">
        <v>30</v>
      </c>
      <c r="BV136" s="182">
        <v>2</v>
      </c>
      <c r="BW136" s="182" t="s">
        <v>264</v>
      </c>
      <c r="BX136" s="182">
        <v>0</v>
      </c>
      <c r="BY136" s="179">
        <v>43511</v>
      </c>
      <c r="BZ136" s="189" t="s">
        <v>480</v>
      </c>
      <c r="CA136" s="189">
        <v>0</v>
      </c>
      <c r="CB136" s="189" t="s">
        <v>14</v>
      </c>
      <c r="CC136" s="189" t="s">
        <v>30</v>
      </c>
      <c r="CD136" s="189">
        <v>2</v>
      </c>
      <c r="CE136" s="189" t="s">
        <v>479</v>
      </c>
      <c r="CF136" s="189" t="s">
        <v>14</v>
      </c>
      <c r="CG136" s="190">
        <v>43511</v>
      </c>
      <c r="CH136" s="188" t="s">
        <v>9748</v>
      </c>
      <c r="CI136" s="189" t="e">
        <v>#N/A</v>
      </c>
      <c r="CJ136" s="189" t="e">
        <v>#N/A</v>
      </c>
      <c r="CK136" s="189" t="e">
        <v>#N/A</v>
      </c>
      <c r="CL136" s="189" t="e">
        <v>#N/A</v>
      </c>
      <c r="CM136" s="189" t="e">
        <v>#N/A</v>
      </c>
      <c r="CN136" s="189" t="e">
        <v>#N/A</v>
      </c>
      <c r="CO136" s="191" t="e">
        <v>#N/A</v>
      </c>
      <c r="CP136" s="189" t="s">
        <v>481</v>
      </c>
      <c r="CQ136" s="182" t="s">
        <v>14</v>
      </c>
      <c r="CR136" s="182">
        <v>0</v>
      </c>
      <c r="CS136" s="182" t="s">
        <v>30</v>
      </c>
      <c r="CT136" s="182">
        <v>2</v>
      </c>
      <c r="CU136" s="182" t="s">
        <v>264</v>
      </c>
      <c r="CV136" s="182">
        <v>0</v>
      </c>
      <c r="CW136" s="179">
        <v>43511</v>
      </c>
      <c r="CX136" s="189" t="s">
        <v>2238</v>
      </c>
      <c r="CY136" s="186">
        <v>1281000</v>
      </c>
      <c r="CZ136" s="186" t="s">
        <v>2230</v>
      </c>
      <c r="DA136" s="186" t="s">
        <v>2172</v>
      </c>
      <c r="DB136" s="186">
        <v>2</v>
      </c>
      <c r="DC136" s="186" t="s">
        <v>2389</v>
      </c>
      <c r="DD136" s="186" t="s">
        <v>2231</v>
      </c>
      <c r="DE136" s="192">
        <v>44774</v>
      </c>
      <c r="DF136" s="188" t="s">
        <v>2240</v>
      </c>
      <c r="DG136" s="178">
        <v>1167000</v>
      </c>
      <c r="DH136" s="182" t="s">
        <v>2200</v>
      </c>
      <c r="DI136" s="182" t="s">
        <v>19</v>
      </c>
      <c r="DJ136" s="182">
        <v>3</v>
      </c>
      <c r="DK136" s="182" t="s">
        <v>2239</v>
      </c>
      <c r="DL136" s="182" t="s">
        <v>2201</v>
      </c>
      <c r="DM136" s="179">
        <v>44769</v>
      </c>
      <c r="DN136" s="189" t="s">
        <v>2391</v>
      </c>
      <c r="DO136" s="186">
        <v>0</v>
      </c>
      <c r="DP136" s="189" t="s">
        <v>2230</v>
      </c>
      <c r="DQ136" s="189" t="s">
        <v>2172</v>
      </c>
      <c r="DR136" s="189">
        <v>2</v>
      </c>
      <c r="DS136" s="189" t="s">
        <v>2389</v>
      </c>
      <c r="DT136" s="189" t="s">
        <v>2231</v>
      </c>
      <c r="DU136" s="190">
        <v>44774</v>
      </c>
      <c r="DV136" s="188" t="s">
        <v>2390</v>
      </c>
      <c r="DW136" s="178">
        <v>0</v>
      </c>
      <c r="DX136" s="182" t="s">
        <v>2230</v>
      </c>
      <c r="DY136" s="182" t="s">
        <v>2172</v>
      </c>
      <c r="DZ136" s="182">
        <v>2</v>
      </c>
      <c r="EA136" s="182" t="s">
        <v>2389</v>
      </c>
      <c r="EB136" s="182" t="s">
        <v>2231</v>
      </c>
      <c r="EC136" s="179">
        <v>44774</v>
      </c>
      <c r="ED136" s="189" t="s">
        <v>2242</v>
      </c>
      <c r="EE136" s="186">
        <v>631000</v>
      </c>
      <c r="EF136" s="189" t="s">
        <v>2200</v>
      </c>
      <c r="EG136" s="189">
        <v>0</v>
      </c>
      <c r="EH136" s="189">
        <v>0</v>
      </c>
      <c r="EI136" s="189" t="s">
        <v>2241</v>
      </c>
      <c r="EJ136" s="189" t="s">
        <v>2201</v>
      </c>
      <c r="EK136" s="190">
        <v>44769</v>
      </c>
      <c r="EL136" s="188" t="s">
        <v>2244</v>
      </c>
      <c r="EM136" s="178">
        <v>650000</v>
      </c>
      <c r="EN136" s="182" t="s">
        <v>2200</v>
      </c>
      <c r="EO136" s="182">
        <v>0</v>
      </c>
      <c r="EP136" s="182">
        <v>0</v>
      </c>
      <c r="EQ136" s="182" t="s">
        <v>2243</v>
      </c>
      <c r="ER136" s="182">
        <v>0</v>
      </c>
      <c r="ES136" s="179">
        <v>44769</v>
      </c>
      <c r="ET136" s="189" t="s">
        <v>5167</v>
      </c>
      <c r="EU136" s="189">
        <v>206</v>
      </c>
      <c r="EV136" s="189" t="s">
        <v>5158</v>
      </c>
      <c r="EW136" s="189" t="s">
        <v>74</v>
      </c>
      <c r="EX136" s="189">
        <v>1</v>
      </c>
      <c r="EY136" s="189" t="s">
        <v>5159</v>
      </c>
      <c r="EZ136" s="189" t="s">
        <v>1518</v>
      </c>
      <c r="FA136" s="190">
        <v>44897</v>
      </c>
      <c r="FB136" s="188" t="s">
        <v>2533</v>
      </c>
      <c r="FC136" s="182">
        <v>3</v>
      </c>
      <c r="FD136" s="182" t="s">
        <v>2230</v>
      </c>
      <c r="FE136" s="182" t="s">
        <v>74</v>
      </c>
      <c r="FF136" s="182">
        <v>1</v>
      </c>
      <c r="FG136" s="182" t="s">
        <v>2532</v>
      </c>
      <c r="FH136" s="182" t="s">
        <v>2231</v>
      </c>
      <c r="FI136" s="179">
        <v>44803</v>
      </c>
      <c r="FJ136" s="188" t="s">
        <v>484</v>
      </c>
      <c r="FK136" s="189" t="s">
        <v>14</v>
      </c>
      <c r="FL136" s="189">
        <v>0</v>
      </c>
      <c r="FM136" s="189" t="s">
        <v>30</v>
      </c>
      <c r="FN136" s="189">
        <v>2</v>
      </c>
      <c r="FO136" s="189" t="s">
        <v>264</v>
      </c>
      <c r="FP136" s="186">
        <v>0</v>
      </c>
      <c r="FQ136" s="187">
        <v>43511</v>
      </c>
      <c r="FR136" s="188" t="s">
        <v>485</v>
      </c>
      <c r="FS136" s="182" t="s">
        <v>14</v>
      </c>
      <c r="FT136" s="182">
        <v>0</v>
      </c>
      <c r="FU136" s="182" t="s">
        <v>30</v>
      </c>
      <c r="FV136" s="182">
        <v>2</v>
      </c>
      <c r="FW136" s="182" t="s">
        <v>264</v>
      </c>
      <c r="FX136" s="182">
        <v>0</v>
      </c>
      <c r="FY136" s="179">
        <v>43511</v>
      </c>
      <c r="FZ136" s="189" t="s">
        <v>3766</v>
      </c>
      <c r="GA136" s="189">
        <v>1</v>
      </c>
      <c r="GB136" s="189" t="s">
        <v>2962</v>
      </c>
      <c r="GC136" s="189" t="s">
        <v>30</v>
      </c>
      <c r="GD136" s="189">
        <v>2</v>
      </c>
      <c r="GE136" s="189" t="s">
        <v>14</v>
      </c>
      <c r="GF136" s="189" t="s">
        <v>14</v>
      </c>
      <c r="GG136" s="190">
        <v>44863</v>
      </c>
      <c r="GH136" s="188" t="s">
        <v>3772</v>
      </c>
      <c r="GI136" s="182">
        <v>3</v>
      </c>
      <c r="GJ136" s="182" t="s">
        <v>2962</v>
      </c>
      <c r="GK136" s="182" t="s">
        <v>30</v>
      </c>
      <c r="GL136" s="182">
        <v>2</v>
      </c>
      <c r="GM136" s="182" t="s">
        <v>14</v>
      </c>
      <c r="GN136" s="182" t="s">
        <v>14</v>
      </c>
      <c r="GO136" s="179">
        <v>44863</v>
      </c>
      <c r="GP136" s="189" t="s">
        <v>3767</v>
      </c>
      <c r="GQ136" s="189">
        <v>2</v>
      </c>
      <c r="GR136" s="189" t="s">
        <v>2962</v>
      </c>
      <c r="GS136" s="189" t="s">
        <v>30</v>
      </c>
      <c r="GT136" s="189">
        <v>2</v>
      </c>
      <c r="GU136" s="189" t="s">
        <v>14</v>
      </c>
      <c r="GV136" s="189" t="s">
        <v>14</v>
      </c>
      <c r="GW136" s="190">
        <v>44863</v>
      </c>
      <c r="GX136" s="188" t="s">
        <v>3773</v>
      </c>
      <c r="GY136" s="182">
        <v>0</v>
      </c>
      <c r="GZ136" s="182" t="s">
        <v>2962</v>
      </c>
      <c r="HA136" s="182" t="s">
        <v>30</v>
      </c>
      <c r="HB136" s="182">
        <v>2</v>
      </c>
      <c r="HC136" s="182" t="s">
        <v>14</v>
      </c>
      <c r="HD136" s="182" t="s">
        <v>14</v>
      </c>
      <c r="HE136" s="179">
        <v>44863</v>
      </c>
      <c r="HF136" s="189" t="s">
        <v>3765</v>
      </c>
      <c r="HG136" s="189">
        <v>2</v>
      </c>
      <c r="HH136" s="189" t="s">
        <v>2962</v>
      </c>
      <c r="HI136" s="189" t="s">
        <v>30</v>
      </c>
      <c r="HJ136" s="189">
        <v>2</v>
      </c>
      <c r="HK136" s="189" t="s">
        <v>14</v>
      </c>
      <c r="HL136" s="189" t="s">
        <v>14</v>
      </c>
      <c r="HM136" s="190">
        <v>44863</v>
      </c>
      <c r="HN136" s="188" t="s">
        <v>3771</v>
      </c>
      <c r="HO136" s="182">
        <v>1</v>
      </c>
      <c r="HP136" s="182" t="s">
        <v>2962</v>
      </c>
      <c r="HQ136" s="182" t="s">
        <v>30</v>
      </c>
      <c r="HR136" s="182">
        <v>2</v>
      </c>
      <c r="HS136" s="182" t="s">
        <v>14</v>
      </c>
      <c r="HT136" s="182" t="s">
        <v>14</v>
      </c>
      <c r="HU136" s="179">
        <v>44863</v>
      </c>
      <c r="HV136" s="189" t="s">
        <v>3768</v>
      </c>
      <c r="HW136" s="189">
        <v>2</v>
      </c>
      <c r="HX136" s="189" t="s">
        <v>2962</v>
      </c>
      <c r="HY136" s="189" t="s">
        <v>30</v>
      </c>
      <c r="HZ136" s="189">
        <v>2</v>
      </c>
      <c r="IA136" s="189" t="s">
        <v>14</v>
      </c>
      <c r="IB136" s="189" t="s">
        <v>14</v>
      </c>
      <c r="IC136" s="190">
        <v>44863</v>
      </c>
      <c r="ID136" s="188" t="s">
        <v>3770</v>
      </c>
      <c r="IE136" s="182">
        <v>2</v>
      </c>
      <c r="IF136" s="182" t="s">
        <v>2962</v>
      </c>
      <c r="IG136" s="182" t="s">
        <v>30</v>
      </c>
      <c r="IH136" s="182">
        <v>2</v>
      </c>
      <c r="II136" s="182" t="s">
        <v>14</v>
      </c>
      <c r="IJ136" s="182" t="s">
        <v>14</v>
      </c>
      <c r="IK136" s="179">
        <v>44863</v>
      </c>
      <c r="IL136" s="189" t="s">
        <v>3769</v>
      </c>
      <c r="IM136" s="189">
        <v>3</v>
      </c>
      <c r="IN136" s="189" t="s">
        <v>2962</v>
      </c>
      <c r="IO136" s="189" t="s">
        <v>30</v>
      </c>
      <c r="IP136" s="189">
        <v>2</v>
      </c>
      <c r="IQ136" s="189" t="s">
        <v>14</v>
      </c>
      <c r="IR136" s="189" t="s">
        <v>14</v>
      </c>
      <c r="IS136" s="190">
        <v>44863</v>
      </c>
    </row>
    <row r="137" spans="1:253" s="284" customFormat="1" ht="12.95" customHeight="1" x14ac:dyDescent="0.2">
      <c r="A137" s="284" t="s">
        <v>486</v>
      </c>
      <c r="B137" s="284" t="s">
        <v>8959</v>
      </c>
      <c r="C137" s="284" t="s">
        <v>487</v>
      </c>
      <c r="D137" s="284" t="s">
        <v>448</v>
      </c>
      <c r="E137" s="284" t="s">
        <v>8623</v>
      </c>
      <c r="F137" s="284" t="s">
        <v>2245</v>
      </c>
      <c r="G137" s="177">
        <v>18315000</v>
      </c>
      <c r="H137" s="178" t="s">
        <v>2228</v>
      </c>
      <c r="I137" s="178" t="s">
        <v>30</v>
      </c>
      <c r="J137" s="178">
        <v>2</v>
      </c>
      <c r="K137" s="178" t="s">
        <v>2198</v>
      </c>
      <c r="L137" s="178" t="s">
        <v>2197</v>
      </c>
      <c r="M137" s="179">
        <v>44769</v>
      </c>
      <c r="N137" s="188" t="s">
        <v>494</v>
      </c>
      <c r="O137" s="180">
        <v>220000</v>
      </c>
      <c r="P137" s="180">
        <v>0</v>
      </c>
      <c r="Q137" s="180" t="s">
        <v>30</v>
      </c>
      <c r="R137" s="180">
        <v>2</v>
      </c>
      <c r="S137" s="180" t="s">
        <v>493</v>
      </c>
      <c r="T137" s="180">
        <v>0</v>
      </c>
      <c r="U137" s="181">
        <v>43511</v>
      </c>
      <c r="V137" s="188" t="s">
        <v>1010</v>
      </c>
      <c r="W137" s="178">
        <v>38000</v>
      </c>
      <c r="X137" s="178" t="s">
        <v>1006</v>
      </c>
      <c r="Y137" s="178" t="s">
        <v>19</v>
      </c>
      <c r="Z137" s="178">
        <v>3</v>
      </c>
      <c r="AA137" s="178" t="s">
        <v>1008</v>
      </c>
      <c r="AB137" s="178" t="s">
        <v>1007</v>
      </c>
      <c r="AC137" s="179">
        <v>43914</v>
      </c>
      <c r="AD137" s="188" t="s">
        <v>1009</v>
      </c>
      <c r="AE137" s="186">
        <v>38000</v>
      </c>
      <c r="AF137" s="186" t="s">
        <v>1006</v>
      </c>
      <c r="AG137" s="186" t="s">
        <v>19</v>
      </c>
      <c r="AH137" s="186">
        <v>3</v>
      </c>
      <c r="AI137" s="186" t="s">
        <v>1008</v>
      </c>
      <c r="AJ137" s="186" t="s">
        <v>1007</v>
      </c>
      <c r="AK137" s="187">
        <v>43914</v>
      </c>
      <c r="AL137" s="188" t="s">
        <v>496</v>
      </c>
      <c r="AM137" s="178" t="s">
        <v>14</v>
      </c>
      <c r="AN137" s="178">
        <v>0</v>
      </c>
      <c r="AO137" s="178" t="s">
        <v>30</v>
      </c>
      <c r="AP137" s="178">
        <v>2</v>
      </c>
      <c r="AQ137" s="178" t="s">
        <v>264</v>
      </c>
      <c r="AR137" s="178">
        <v>0</v>
      </c>
      <c r="AS137" s="179">
        <v>43511</v>
      </c>
      <c r="AT137" s="189" t="s">
        <v>492</v>
      </c>
      <c r="AU137" s="186" t="s">
        <v>14</v>
      </c>
      <c r="AV137" s="186">
        <v>0</v>
      </c>
      <c r="AW137" s="186" t="s">
        <v>30</v>
      </c>
      <c r="AX137" s="186">
        <v>2</v>
      </c>
      <c r="AY137" s="186" t="s">
        <v>264</v>
      </c>
      <c r="AZ137" s="186">
        <v>0</v>
      </c>
      <c r="BA137" s="187">
        <v>43511</v>
      </c>
      <c r="BB137" s="188" t="s">
        <v>491</v>
      </c>
      <c r="BC137" s="178" t="s">
        <v>14</v>
      </c>
      <c r="BD137" s="178">
        <v>0</v>
      </c>
      <c r="BE137" s="178" t="s">
        <v>30</v>
      </c>
      <c r="BF137" s="178">
        <v>2</v>
      </c>
      <c r="BG137" s="178" t="s">
        <v>264</v>
      </c>
      <c r="BH137" s="178">
        <v>0</v>
      </c>
      <c r="BI137" s="179">
        <v>43511</v>
      </c>
      <c r="BJ137" s="189" t="s">
        <v>5168</v>
      </c>
      <c r="BK137" s="189">
        <v>6</v>
      </c>
      <c r="BL137" s="189" t="s">
        <v>5158</v>
      </c>
      <c r="BM137" s="189" t="s">
        <v>74</v>
      </c>
      <c r="BN137" s="189">
        <v>1</v>
      </c>
      <c r="BO137" s="189" t="s">
        <v>5159</v>
      </c>
      <c r="BP137" s="186" t="s">
        <v>1518</v>
      </c>
      <c r="BQ137" s="190">
        <v>44897</v>
      </c>
      <c r="BR137" s="188" t="s">
        <v>488</v>
      </c>
      <c r="BS137" s="182" t="s">
        <v>14</v>
      </c>
      <c r="BT137" s="182">
        <v>0</v>
      </c>
      <c r="BU137" s="182" t="s">
        <v>30</v>
      </c>
      <c r="BV137" s="182">
        <v>2</v>
      </c>
      <c r="BW137" s="182" t="s">
        <v>264</v>
      </c>
      <c r="BX137" s="182">
        <v>0</v>
      </c>
      <c r="BY137" s="179">
        <v>43511</v>
      </c>
      <c r="BZ137" s="189" t="s">
        <v>489</v>
      </c>
      <c r="CA137" s="189" t="s">
        <v>14</v>
      </c>
      <c r="CB137" s="189">
        <v>0</v>
      </c>
      <c r="CC137" s="189" t="s">
        <v>14</v>
      </c>
      <c r="CD137" s="189" t="s">
        <v>14</v>
      </c>
      <c r="CE137" s="189" t="s">
        <v>264</v>
      </c>
      <c r="CF137" s="189">
        <v>0</v>
      </c>
      <c r="CG137" s="190">
        <v>43511</v>
      </c>
      <c r="CH137" s="188" t="s">
        <v>9749</v>
      </c>
      <c r="CI137" s="189" t="e">
        <v>#N/A</v>
      </c>
      <c r="CJ137" s="189" t="e">
        <v>#N/A</v>
      </c>
      <c r="CK137" s="189" t="e">
        <v>#N/A</v>
      </c>
      <c r="CL137" s="189" t="e">
        <v>#N/A</v>
      </c>
      <c r="CM137" s="189" t="e">
        <v>#N/A</v>
      </c>
      <c r="CN137" s="189" t="e">
        <v>#N/A</v>
      </c>
      <c r="CO137" s="191" t="e">
        <v>#N/A</v>
      </c>
      <c r="CP137" s="189" t="s">
        <v>490</v>
      </c>
      <c r="CQ137" s="182" t="s">
        <v>14</v>
      </c>
      <c r="CR137" s="182">
        <v>0</v>
      </c>
      <c r="CS137" s="182" t="s">
        <v>30</v>
      </c>
      <c r="CT137" s="182">
        <v>2</v>
      </c>
      <c r="CU137" s="182" t="s">
        <v>264</v>
      </c>
      <c r="CV137" s="182">
        <v>0</v>
      </c>
      <c r="CW137" s="179">
        <v>43511</v>
      </c>
      <c r="CX137" s="189" t="s">
        <v>1179</v>
      </c>
      <c r="CY137" s="186">
        <v>18000</v>
      </c>
      <c r="CZ137" s="186" t="s">
        <v>1173</v>
      </c>
      <c r="DA137" s="186" t="s">
        <v>19</v>
      </c>
      <c r="DB137" s="186">
        <v>3</v>
      </c>
      <c r="DC137" s="186" t="s">
        <v>1175</v>
      </c>
      <c r="DD137" s="186" t="s">
        <v>1174</v>
      </c>
      <c r="DE137" s="192">
        <v>44041</v>
      </c>
      <c r="DF137" s="188" t="s">
        <v>1177</v>
      </c>
      <c r="DG137" s="178">
        <v>0</v>
      </c>
      <c r="DH137" s="182" t="s">
        <v>1173</v>
      </c>
      <c r="DI137" s="182" t="s">
        <v>19</v>
      </c>
      <c r="DJ137" s="182">
        <v>3</v>
      </c>
      <c r="DK137" s="182" t="s">
        <v>1175</v>
      </c>
      <c r="DL137" s="182" t="s">
        <v>1174</v>
      </c>
      <c r="DM137" s="179">
        <v>44041</v>
      </c>
      <c r="DN137" s="189" t="s">
        <v>1181</v>
      </c>
      <c r="DO137" s="186">
        <v>20000</v>
      </c>
      <c r="DP137" s="189" t="s">
        <v>1173</v>
      </c>
      <c r="DQ137" s="189" t="s">
        <v>19</v>
      </c>
      <c r="DR137" s="189">
        <v>3</v>
      </c>
      <c r="DS137" s="189" t="s">
        <v>1175</v>
      </c>
      <c r="DT137" s="189" t="s">
        <v>1174</v>
      </c>
      <c r="DU137" s="190">
        <v>44041</v>
      </c>
      <c r="DV137" s="188" t="s">
        <v>1178</v>
      </c>
      <c r="DW137" s="178">
        <v>11000</v>
      </c>
      <c r="DX137" s="182" t="s">
        <v>1173</v>
      </c>
      <c r="DY137" s="182" t="s">
        <v>19</v>
      </c>
      <c r="DZ137" s="182">
        <v>3</v>
      </c>
      <c r="EA137" s="182" t="s">
        <v>1175</v>
      </c>
      <c r="EB137" s="182" t="s">
        <v>1174</v>
      </c>
      <c r="EC137" s="179">
        <v>44041</v>
      </c>
      <c r="ED137" s="189" t="s">
        <v>1180</v>
      </c>
      <c r="EE137" s="186">
        <v>6000</v>
      </c>
      <c r="EF137" s="189" t="s">
        <v>1173</v>
      </c>
      <c r="EG137" s="189" t="s">
        <v>19</v>
      </c>
      <c r="EH137" s="189">
        <v>3</v>
      </c>
      <c r="EI137" s="189" t="s">
        <v>1175</v>
      </c>
      <c r="EJ137" s="189" t="s">
        <v>1174</v>
      </c>
      <c r="EK137" s="190">
        <v>44041</v>
      </c>
      <c r="EL137" s="188" t="s">
        <v>1176</v>
      </c>
      <c r="EM137" s="178">
        <v>1000</v>
      </c>
      <c r="EN137" s="182" t="s">
        <v>1173</v>
      </c>
      <c r="EO137" s="182" t="s">
        <v>19</v>
      </c>
      <c r="EP137" s="182">
        <v>3</v>
      </c>
      <c r="EQ137" s="182" t="s">
        <v>1175</v>
      </c>
      <c r="ER137" s="182" t="s">
        <v>1174</v>
      </c>
      <c r="ES137" s="179">
        <v>44041</v>
      </c>
      <c r="ET137" s="189" t="s">
        <v>5169</v>
      </c>
      <c r="EU137" s="189">
        <v>206</v>
      </c>
      <c r="EV137" s="189" t="s">
        <v>5158</v>
      </c>
      <c r="EW137" s="189" t="s">
        <v>74</v>
      </c>
      <c r="EX137" s="189">
        <v>1</v>
      </c>
      <c r="EY137" s="189" t="s">
        <v>5159</v>
      </c>
      <c r="EZ137" s="189" t="s">
        <v>1518</v>
      </c>
      <c r="FA137" s="190">
        <v>44897</v>
      </c>
      <c r="FB137" s="188" t="s">
        <v>885</v>
      </c>
      <c r="FC137" s="182">
        <v>3</v>
      </c>
      <c r="FD137" s="182" t="s">
        <v>14</v>
      </c>
      <c r="FE137" s="182" t="s">
        <v>74</v>
      </c>
      <c r="FF137" s="182">
        <v>1</v>
      </c>
      <c r="FG137" s="182" t="s">
        <v>884</v>
      </c>
      <c r="FH137" s="182" t="s">
        <v>14</v>
      </c>
      <c r="FI137" s="179">
        <v>43769</v>
      </c>
      <c r="FJ137" s="188" t="s">
        <v>497</v>
      </c>
      <c r="FK137" s="189" t="s">
        <v>14</v>
      </c>
      <c r="FL137" s="189">
        <v>0</v>
      </c>
      <c r="FM137" s="189" t="s">
        <v>30</v>
      </c>
      <c r="FN137" s="189">
        <v>2</v>
      </c>
      <c r="FO137" s="189" t="s">
        <v>264</v>
      </c>
      <c r="FP137" s="186">
        <v>0</v>
      </c>
      <c r="FQ137" s="187">
        <v>43511</v>
      </c>
      <c r="FR137" s="188" t="s">
        <v>498</v>
      </c>
      <c r="FS137" s="182" t="s">
        <v>14</v>
      </c>
      <c r="FT137" s="182">
        <v>0</v>
      </c>
      <c r="FU137" s="182" t="s">
        <v>30</v>
      </c>
      <c r="FV137" s="182">
        <v>2</v>
      </c>
      <c r="FW137" s="182" t="s">
        <v>264</v>
      </c>
      <c r="FX137" s="182">
        <v>0</v>
      </c>
      <c r="FY137" s="179">
        <v>43511</v>
      </c>
      <c r="FZ137" s="189" t="s">
        <v>3775</v>
      </c>
      <c r="GA137" s="189">
        <v>1</v>
      </c>
      <c r="GB137" s="189" t="s">
        <v>2962</v>
      </c>
      <c r="GC137" s="189" t="s">
        <v>30</v>
      </c>
      <c r="GD137" s="189">
        <v>2</v>
      </c>
      <c r="GE137" s="189" t="s">
        <v>14</v>
      </c>
      <c r="GF137" s="189" t="s">
        <v>14</v>
      </c>
      <c r="GG137" s="190">
        <v>44863</v>
      </c>
      <c r="GH137" s="188" t="s">
        <v>3781</v>
      </c>
      <c r="GI137" s="182">
        <v>3</v>
      </c>
      <c r="GJ137" s="182" t="s">
        <v>2962</v>
      </c>
      <c r="GK137" s="182" t="s">
        <v>30</v>
      </c>
      <c r="GL137" s="182">
        <v>2</v>
      </c>
      <c r="GM137" s="182" t="s">
        <v>14</v>
      </c>
      <c r="GN137" s="182" t="s">
        <v>14</v>
      </c>
      <c r="GO137" s="179">
        <v>44863</v>
      </c>
      <c r="GP137" s="189" t="s">
        <v>3776</v>
      </c>
      <c r="GQ137" s="189">
        <v>2</v>
      </c>
      <c r="GR137" s="189" t="s">
        <v>2962</v>
      </c>
      <c r="GS137" s="189" t="s">
        <v>30</v>
      </c>
      <c r="GT137" s="189">
        <v>2</v>
      </c>
      <c r="GU137" s="189" t="s">
        <v>14</v>
      </c>
      <c r="GV137" s="189" t="s">
        <v>14</v>
      </c>
      <c r="GW137" s="190">
        <v>44863</v>
      </c>
      <c r="GX137" s="188" t="s">
        <v>3782</v>
      </c>
      <c r="GY137" s="182">
        <v>0</v>
      </c>
      <c r="GZ137" s="182" t="s">
        <v>2962</v>
      </c>
      <c r="HA137" s="182" t="s">
        <v>30</v>
      </c>
      <c r="HB137" s="182">
        <v>2</v>
      </c>
      <c r="HC137" s="182" t="s">
        <v>14</v>
      </c>
      <c r="HD137" s="182" t="s">
        <v>14</v>
      </c>
      <c r="HE137" s="179">
        <v>44863</v>
      </c>
      <c r="HF137" s="189" t="s">
        <v>3774</v>
      </c>
      <c r="HG137" s="189">
        <v>2</v>
      </c>
      <c r="HH137" s="189" t="s">
        <v>2962</v>
      </c>
      <c r="HI137" s="189" t="s">
        <v>30</v>
      </c>
      <c r="HJ137" s="189">
        <v>2</v>
      </c>
      <c r="HK137" s="189" t="s">
        <v>14</v>
      </c>
      <c r="HL137" s="189" t="s">
        <v>14</v>
      </c>
      <c r="HM137" s="190">
        <v>44863</v>
      </c>
      <c r="HN137" s="188" t="s">
        <v>3780</v>
      </c>
      <c r="HO137" s="182">
        <v>1</v>
      </c>
      <c r="HP137" s="182" t="s">
        <v>2962</v>
      </c>
      <c r="HQ137" s="182" t="s">
        <v>30</v>
      </c>
      <c r="HR137" s="182">
        <v>2</v>
      </c>
      <c r="HS137" s="182" t="s">
        <v>14</v>
      </c>
      <c r="HT137" s="182" t="s">
        <v>14</v>
      </c>
      <c r="HU137" s="179">
        <v>44863</v>
      </c>
      <c r="HV137" s="189" t="s">
        <v>3777</v>
      </c>
      <c r="HW137" s="189">
        <v>2</v>
      </c>
      <c r="HX137" s="189" t="s">
        <v>2962</v>
      </c>
      <c r="HY137" s="189" t="s">
        <v>30</v>
      </c>
      <c r="HZ137" s="189">
        <v>2</v>
      </c>
      <c r="IA137" s="189" t="s">
        <v>14</v>
      </c>
      <c r="IB137" s="189" t="s">
        <v>14</v>
      </c>
      <c r="IC137" s="190">
        <v>44863</v>
      </c>
      <c r="ID137" s="188" t="s">
        <v>3779</v>
      </c>
      <c r="IE137" s="182">
        <v>2</v>
      </c>
      <c r="IF137" s="182" t="s">
        <v>2962</v>
      </c>
      <c r="IG137" s="182" t="s">
        <v>30</v>
      </c>
      <c r="IH137" s="182">
        <v>2</v>
      </c>
      <c r="II137" s="182" t="s">
        <v>14</v>
      </c>
      <c r="IJ137" s="182" t="s">
        <v>14</v>
      </c>
      <c r="IK137" s="179">
        <v>44863</v>
      </c>
      <c r="IL137" s="189" t="s">
        <v>3778</v>
      </c>
      <c r="IM137" s="189">
        <v>2</v>
      </c>
      <c r="IN137" s="189" t="s">
        <v>2962</v>
      </c>
      <c r="IO137" s="189" t="s">
        <v>30</v>
      </c>
      <c r="IP137" s="189">
        <v>2</v>
      </c>
      <c r="IQ137" s="189" t="s">
        <v>14</v>
      </c>
      <c r="IR137" s="189" t="s">
        <v>14</v>
      </c>
      <c r="IS137" s="190">
        <v>44863</v>
      </c>
    </row>
    <row r="138" spans="1:253" s="284" customFormat="1" ht="12.95" customHeight="1" x14ac:dyDescent="0.2">
      <c r="A138" s="284" t="s">
        <v>269</v>
      </c>
      <c r="B138" s="284" t="s">
        <v>8946</v>
      </c>
      <c r="C138" s="284" t="s">
        <v>270</v>
      </c>
      <c r="D138" s="284" t="s">
        <v>271</v>
      </c>
      <c r="E138" s="284" t="s">
        <v>8626</v>
      </c>
      <c r="F138" s="284" t="s">
        <v>1708</v>
      </c>
      <c r="G138" s="177">
        <v>63878000</v>
      </c>
      <c r="H138" s="178" t="s">
        <v>1706</v>
      </c>
      <c r="I138" s="178" t="s">
        <v>19</v>
      </c>
      <c r="J138" s="178">
        <v>3</v>
      </c>
      <c r="K138" s="178" t="s">
        <v>1707</v>
      </c>
      <c r="L138" s="178" t="s">
        <v>829</v>
      </c>
      <c r="M138" s="179">
        <v>44683</v>
      </c>
      <c r="N138" s="193" t="s">
        <v>831</v>
      </c>
      <c r="O138" s="180">
        <v>30342</v>
      </c>
      <c r="P138" s="180" t="s">
        <v>828</v>
      </c>
      <c r="Q138" s="180" t="s">
        <v>30</v>
      </c>
      <c r="R138" s="180">
        <v>2</v>
      </c>
      <c r="S138" s="180" t="s">
        <v>830</v>
      </c>
      <c r="T138" s="180" t="s">
        <v>829</v>
      </c>
      <c r="U138" s="181">
        <v>43676</v>
      </c>
      <c r="V138" s="193" t="s">
        <v>6036</v>
      </c>
      <c r="W138" s="178">
        <v>3800000</v>
      </c>
      <c r="X138" s="178" t="s">
        <v>6033</v>
      </c>
      <c r="Y138" s="178" t="s">
        <v>2172</v>
      </c>
      <c r="Z138" s="178">
        <v>2</v>
      </c>
      <c r="AA138" s="178" t="s">
        <v>6035</v>
      </c>
      <c r="AB138" s="178" t="s">
        <v>6034</v>
      </c>
      <c r="AC138" s="179">
        <v>44924</v>
      </c>
      <c r="AD138" s="193" t="s">
        <v>6043</v>
      </c>
      <c r="AE138" s="186">
        <v>91000</v>
      </c>
      <c r="AF138" s="186" t="s">
        <v>6040</v>
      </c>
      <c r="AG138" s="186" t="s">
        <v>2172</v>
      </c>
      <c r="AH138" s="186">
        <v>2</v>
      </c>
      <c r="AI138" s="186" t="s">
        <v>6042</v>
      </c>
      <c r="AJ138" s="186" t="s">
        <v>6041</v>
      </c>
      <c r="AK138" s="187">
        <v>44924</v>
      </c>
      <c r="AL138" s="193" t="s">
        <v>6045</v>
      </c>
      <c r="AM138" s="178">
        <v>91000</v>
      </c>
      <c r="AN138" s="178" t="s">
        <v>6040</v>
      </c>
      <c r="AO138" s="178" t="s">
        <v>2172</v>
      </c>
      <c r="AP138" s="178">
        <v>2</v>
      </c>
      <c r="AQ138" s="178" t="s">
        <v>6044</v>
      </c>
      <c r="AR138" s="178" t="s">
        <v>6041</v>
      </c>
      <c r="AS138" s="179">
        <v>44924</v>
      </c>
      <c r="AT138" s="194" t="s">
        <v>966</v>
      </c>
      <c r="AU138" s="186" t="s">
        <v>14</v>
      </c>
      <c r="AV138" s="186" t="s">
        <v>14</v>
      </c>
      <c r="AW138" s="186" t="s">
        <v>14</v>
      </c>
      <c r="AX138" s="186" t="s">
        <v>14</v>
      </c>
      <c r="AY138" s="186" t="s">
        <v>14</v>
      </c>
      <c r="AZ138" s="186" t="s">
        <v>14</v>
      </c>
      <c r="BA138" s="187">
        <v>43859</v>
      </c>
      <c r="BB138" s="193" t="s">
        <v>279</v>
      </c>
      <c r="BC138" s="178" t="s">
        <v>14</v>
      </c>
      <c r="BD138" s="178">
        <v>0</v>
      </c>
      <c r="BE138" s="178" t="s">
        <v>30</v>
      </c>
      <c r="BF138" s="178">
        <v>2</v>
      </c>
      <c r="BG138" s="178" t="s">
        <v>15</v>
      </c>
      <c r="BH138" s="178">
        <v>0</v>
      </c>
      <c r="BI138" s="179">
        <v>43509</v>
      </c>
      <c r="BJ138" s="194" t="s">
        <v>7786</v>
      </c>
      <c r="BK138" s="194">
        <v>27</v>
      </c>
      <c r="BL138" s="194" t="s">
        <v>7334</v>
      </c>
      <c r="BM138" s="194" t="s">
        <v>2172</v>
      </c>
      <c r="BN138" s="194">
        <v>2</v>
      </c>
      <c r="BO138" s="194" t="s">
        <v>7773</v>
      </c>
      <c r="BP138" s="186" t="s">
        <v>1518</v>
      </c>
      <c r="BQ138" s="195">
        <v>44956</v>
      </c>
      <c r="BR138" s="193" t="s">
        <v>272</v>
      </c>
      <c r="BS138" s="196" t="s">
        <v>14</v>
      </c>
      <c r="BT138" s="196">
        <v>0</v>
      </c>
      <c r="BU138" s="196" t="s">
        <v>30</v>
      </c>
      <c r="BV138" s="196">
        <v>2</v>
      </c>
      <c r="BW138" s="196" t="s">
        <v>15</v>
      </c>
      <c r="BX138" s="196">
        <v>0</v>
      </c>
      <c r="BY138" s="179">
        <v>43509</v>
      </c>
      <c r="BZ138" s="194" t="s">
        <v>273</v>
      </c>
      <c r="CA138" s="194" t="s">
        <v>14</v>
      </c>
      <c r="CB138" s="194">
        <v>0</v>
      </c>
      <c r="CC138" s="194" t="s">
        <v>14</v>
      </c>
      <c r="CD138" s="194" t="s">
        <v>14</v>
      </c>
      <c r="CE138" s="194" t="s">
        <v>15</v>
      </c>
      <c r="CF138" s="194">
        <v>0</v>
      </c>
      <c r="CG138" s="195">
        <v>43509</v>
      </c>
      <c r="CH138" s="193" t="s">
        <v>9750</v>
      </c>
      <c r="CI138" s="194" t="e">
        <v>#N/A</v>
      </c>
      <c r="CJ138" s="194" t="e">
        <v>#N/A</v>
      </c>
      <c r="CK138" s="194" t="e">
        <v>#N/A</v>
      </c>
      <c r="CL138" s="194" t="e">
        <v>#N/A</v>
      </c>
      <c r="CM138" s="194" t="e">
        <v>#N/A</v>
      </c>
      <c r="CN138" s="194" t="e">
        <v>#N/A</v>
      </c>
      <c r="CO138" s="197" t="e">
        <v>#N/A</v>
      </c>
      <c r="CP138" s="194" t="s">
        <v>278</v>
      </c>
      <c r="CQ138" s="196" t="s">
        <v>14</v>
      </c>
      <c r="CR138" s="196">
        <v>0</v>
      </c>
      <c r="CS138" s="196" t="s">
        <v>30</v>
      </c>
      <c r="CT138" s="196">
        <v>2</v>
      </c>
      <c r="CU138" s="196" t="s">
        <v>15</v>
      </c>
      <c r="CV138" s="196">
        <v>0</v>
      </c>
      <c r="CW138" s="179">
        <v>43509</v>
      </c>
      <c r="CX138" s="194" t="s">
        <v>6102</v>
      </c>
      <c r="CY138" s="186">
        <v>91000</v>
      </c>
      <c r="CZ138" s="186" t="s">
        <v>6040</v>
      </c>
      <c r="DA138" s="186" t="s">
        <v>2172</v>
      </c>
      <c r="DB138" s="186">
        <v>2</v>
      </c>
      <c r="DC138" s="186" t="s">
        <v>1711</v>
      </c>
      <c r="DD138" s="186" t="s">
        <v>6047</v>
      </c>
      <c r="DE138" s="192">
        <v>44924</v>
      </c>
      <c r="DF138" s="193" t="s">
        <v>6049</v>
      </c>
      <c r="DG138" s="178">
        <v>3709000</v>
      </c>
      <c r="DH138" s="196" t="s">
        <v>6046</v>
      </c>
      <c r="DI138" s="196" t="s">
        <v>19</v>
      </c>
      <c r="DJ138" s="196">
        <v>3</v>
      </c>
      <c r="DK138" s="196" t="s">
        <v>6048</v>
      </c>
      <c r="DL138" s="196" t="s">
        <v>6047</v>
      </c>
      <c r="DM138" s="179">
        <v>44924</v>
      </c>
      <c r="DN138" s="194" t="s">
        <v>1709</v>
      </c>
      <c r="DO138" s="186">
        <v>0</v>
      </c>
      <c r="DP138" s="194" t="s">
        <v>14</v>
      </c>
      <c r="DQ138" s="194" t="s">
        <v>30</v>
      </c>
      <c r="DR138" s="194">
        <v>2</v>
      </c>
      <c r="DS138" s="194" t="s">
        <v>14</v>
      </c>
      <c r="DT138" s="194" t="s">
        <v>14</v>
      </c>
      <c r="DU138" s="195">
        <v>44683</v>
      </c>
      <c r="DV138" s="193" t="s">
        <v>6050</v>
      </c>
      <c r="DW138" s="178">
        <v>91000</v>
      </c>
      <c r="DX138" s="196" t="s">
        <v>6040</v>
      </c>
      <c r="DY138" s="196" t="s">
        <v>2172</v>
      </c>
      <c r="DZ138" s="196">
        <v>2</v>
      </c>
      <c r="EA138" s="196" t="s">
        <v>1711</v>
      </c>
      <c r="EB138" s="196" t="s">
        <v>6047</v>
      </c>
      <c r="EC138" s="179">
        <v>44924</v>
      </c>
      <c r="ED138" s="194" t="s">
        <v>1712</v>
      </c>
      <c r="EE138" s="186">
        <v>0</v>
      </c>
      <c r="EF138" s="194" t="s">
        <v>14</v>
      </c>
      <c r="EG138" s="194" t="s">
        <v>30</v>
      </c>
      <c r="EH138" s="194">
        <v>2</v>
      </c>
      <c r="EI138" s="194" t="s">
        <v>1711</v>
      </c>
      <c r="EJ138" s="194" t="s">
        <v>1710</v>
      </c>
      <c r="EK138" s="195">
        <v>44683</v>
      </c>
      <c r="EL138" s="193" t="s">
        <v>1713</v>
      </c>
      <c r="EM138" s="178">
        <v>0</v>
      </c>
      <c r="EN138" s="196" t="s">
        <v>14</v>
      </c>
      <c r="EO138" s="196" t="s">
        <v>30</v>
      </c>
      <c r="EP138" s="196">
        <v>2</v>
      </c>
      <c r="EQ138" s="196" t="s">
        <v>1711</v>
      </c>
      <c r="ER138" s="196" t="s">
        <v>1710</v>
      </c>
      <c r="ES138" s="179">
        <v>44683</v>
      </c>
      <c r="ET138" s="194" t="s">
        <v>7787</v>
      </c>
      <c r="EU138" s="194">
        <v>27</v>
      </c>
      <c r="EV138" s="194" t="s">
        <v>7334</v>
      </c>
      <c r="EW138" s="194" t="s">
        <v>2172</v>
      </c>
      <c r="EX138" s="194">
        <v>2</v>
      </c>
      <c r="EY138" s="194" t="s">
        <v>7773</v>
      </c>
      <c r="EZ138" s="194" t="s">
        <v>1518</v>
      </c>
      <c r="FA138" s="195">
        <v>44956</v>
      </c>
      <c r="FB138" s="193" t="s">
        <v>277</v>
      </c>
      <c r="FC138" s="196">
        <v>2</v>
      </c>
      <c r="FD138" s="196" t="s">
        <v>274</v>
      </c>
      <c r="FE138" s="196" t="s">
        <v>30</v>
      </c>
      <c r="FF138" s="196">
        <v>2</v>
      </c>
      <c r="FG138" s="196" t="s">
        <v>276</v>
      </c>
      <c r="FH138" s="196" t="s">
        <v>275</v>
      </c>
      <c r="FI138" s="179">
        <v>43509</v>
      </c>
      <c r="FJ138" s="193" t="s">
        <v>280</v>
      </c>
      <c r="FK138" s="194" t="s">
        <v>14</v>
      </c>
      <c r="FL138" s="194">
        <v>0</v>
      </c>
      <c r="FM138" s="194" t="s">
        <v>30</v>
      </c>
      <c r="FN138" s="194">
        <v>2</v>
      </c>
      <c r="FO138" s="194" t="s">
        <v>15</v>
      </c>
      <c r="FP138" s="186">
        <v>0</v>
      </c>
      <c r="FQ138" s="187">
        <v>43509</v>
      </c>
      <c r="FR138" s="193" t="s">
        <v>281</v>
      </c>
      <c r="FS138" s="196" t="s">
        <v>14</v>
      </c>
      <c r="FT138" s="196">
        <v>0</v>
      </c>
      <c r="FU138" s="196" t="s">
        <v>30</v>
      </c>
      <c r="FV138" s="196">
        <v>2</v>
      </c>
      <c r="FW138" s="196" t="s">
        <v>15</v>
      </c>
      <c r="FX138" s="196">
        <v>0</v>
      </c>
      <c r="FY138" s="179">
        <v>43509</v>
      </c>
      <c r="FZ138" s="194" t="s">
        <v>4301</v>
      </c>
      <c r="GA138" s="194">
        <v>1</v>
      </c>
      <c r="GB138" s="194" t="s">
        <v>2962</v>
      </c>
      <c r="GC138" s="194" t="s">
        <v>30</v>
      </c>
      <c r="GD138" s="194">
        <v>2</v>
      </c>
      <c r="GE138" s="194" t="s">
        <v>14</v>
      </c>
      <c r="GF138" s="194" t="s">
        <v>14</v>
      </c>
      <c r="GG138" s="195">
        <v>44865</v>
      </c>
      <c r="GH138" s="193" t="s">
        <v>4307</v>
      </c>
      <c r="GI138" s="196">
        <v>1</v>
      </c>
      <c r="GJ138" s="196" t="s">
        <v>2962</v>
      </c>
      <c r="GK138" s="196" t="s">
        <v>30</v>
      </c>
      <c r="GL138" s="196">
        <v>2</v>
      </c>
      <c r="GM138" s="196" t="s">
        <v>14</v>
      </c>
      <c r="GN138" s="196" t="s">
        <v>14</v>
      </c>
      <c r="GO138" s="179">
        <v>44865</v>
      </c>
      <c r="GP138" s="194" t="s">
        <v>4302</v>
      </c>
      <c r="GQ138" s="194">
        <v>1</v>
      </c>
      <c r="GR138" s="194" t="s">
        <v>2962</v>
      </c>
      <c r="GS138" s="194" t="s">
        <v>30</v>
      </c>
      <c r="GT138" s="194">
        <v>2</v>
      </c>
      <c r="GU138" s="194" t="s">
        <v>14</v>
      </c>
      <c r="GV138" s="194" t="s">
        <v>14</v>
      </c>
      <c r="GW138" s="195">
        <v>44865</v>
      </c>
      <c r="GX138" s="193" t="s">
        <v>4308</v>
      </c>
      <c r="GY138" s="196">
        <v>0</v>
      </c>
      <c r="GZ138" s="196" t="s">
        <v>2962</v>
      </c>
      <c r="HA138" s="196" t="s">
        <v>30</v>
      </c>
      <c r="HB138" s="196">
        <v>2</v>
      </c>
      <c r="HC138" s="196" t="s">
        <v>14</v>
      </c>
      <c r="HD138" s="196" t="s">
        <v>14</v>
      </c>
      <c r="HE138" s="179">
        <v>44865</v>
      </c>
      <c r="HF138" s="194" t="s">
        <v>4300</v>
      </c>
      <c r="HG138" s="194">
        <v>0</v>
      </c>
      <c r="HH138" s="194" t="s">
        <v>2962</v>
      </c>
      <c r="HI138" s="194" t="s">
        <v>30</v>
      </c>
      <c r="HJ138" s="194">
        <v>2</v>
      </c>
      <c r="HK138" s="194" t="s">
        <v>14</v>
      </c>
      <c r="HL138" s="194" t="s">
        <v>14</v>
      </c>
      <c r="HM138" s="195">
        <v>44865</v>
      </c>
      <c r="HN138" s="193" t="s">
        <v>4306</v>
      </c>
      <c r="HO138" s="196">
        <v>2</v>
      </c>
      <c r="HP138" s="196" t="s">
        <v>2962</v>
      </c>
      <c r="HQ138" s="196" t="s">
        <v>30</v>
      </c>
      <c r="HR138" s="196">
        <v>2</v>
      </c>
      <c r="HS138" s="196" t="s">
        <v>14</v>
      </c>
      <c r="HT138" s="196" t="s">
        <v>14</v>
      </c>
      <c r="HU138" s="179">
        <v>44865</v>
      </c>
      <c r="HV138" s="194" t="s">
        <v>4303</v>
      </c>
      <c r="HW138" s="194">
        <v>1</v>
      </c>
      <c r="HX138" s="194" t="s">
        <v>2962</v>
      </c>
      <c r="HY138" s="194" t="s">
        <v>30</v>
      </c>
      <c r="HZ138" s="194">
        <v>2</v>
      </c>
      <c r="IA138" s="194" t="s">
        <v>14</v>
      </c>
      <c r="IB138" s="194" t="s">
        <v>14</v>
      </c>
      <c r="IC138" s="195">
        <v>44865</v>
      </c>
      <c r="ID138" s="193" t="s">
        <v>4305</v>
      </c>
      <c r="IE138" s="196">
        <v>3</v>
      </c>
      <c r="IF138" s="196" t="s">
        <v>2962</v>
      </c>
      <c r="IG138" s="196" t="s">
        <v>30</v>
      </c>
      <c r="IH138" s="196">
        <v>2</v>
      </c>
      <c r="II138" s="196" t="s">
        <v>14</v>
      </c>
      <c r="IJ138" s="196" t="s">
        <v>14</v>
      </c>
      <c r="IK138" s="179">
        <v>44865</v>
      </c>
      <c r="IL138" s="194" t="s">
        <v>4304</v>
      </c>
      <c r="IM138" s="194">
        <v>2</v>
      </c>
      <c r="IN138" s="194" t="s">
        <v>2962</v>
      </c>
      <c r="IO138" s="194" t="s">
        <v>30</v>
      </c>
      <c r="IP138" s="194">
        <v>2</v>
      </c>
      <c r="IQ138" s="194" t="s">
        <v>14</v>
      </c>
      <c r="IR138" s="194" t="s">
        <v>14</v>
      </c>
      <c r="IS138" s="195">
        <v>44865</v>
      </c>
    </row>
    <row r="139" spans="1:253" s="284" customFormat="1" ht="12.95" customHeight="1" x14ac:dyDescent="0.2">
      <c r="A139" s="284" t="s">
        <v>282</v>
      </c>
      <c r="B139" s="284" t="s">
        <v>8959</v>
      </c>
      <c r="C139" s="284" t="s">
        <v>283</v>
      </c>
      <c r="D139" s="284" t="s">
        <v>271</v>
      </c>
      <c r="E139" s="284" t="s">
        <v>8626</v>
      </c>
      <c r="F139" s="284" t="s">
        <v>1714</v>
      </c>
      <c r="G139" s="177">
        <v>63878000</v>
      </c>
      <c r="H139" s="178" t="s">
        <v>1706</v>
      </c>
      <c r="I139" s="178" t="s">
        <v>19</v>
      </c>
      <c r="J139" s="178">
        <v>3</v>
      </c>
      <c r="K139" s="178" t="s">
        <v>1707</v>
      </c>
      <c r="L139" s="178" t="s">
        <v>829</v>
      </c>
      <c r="M139" s="179">
        <v>44683</v>
      </c>
      <c r="N139" s="188" t="s">
        <v>833</v>
      </c>
      <c r="O139" s="180">
        <v>18330</v>
      </c>
      <c r="P139" s="180" t="s">
        <v>828</v>
      </c>
      <c r="Q139" s="180" t="s">
        <v>30</v>
      </c>
      <c r="R139" s="180">
        <v>2</v>
      </c>
      <c r="S139" s="180" t="s">
        <v>832</v>
      </c>
      <c r="T139" s="180" t="s">
        <v>829</v>
      </c>
      <c r="U139" s="181">
        <v>43676</v>
      </c>
      <c r="V139" s="188" t="s">
        <v>837</v>
      </c>
      <c r="W139" s="178">
        <v>3458000</v>
      </c>
      <c r="X139" s="178" t="s">
        <v>828</v>
      </c>
      <c r="Y139" s="178" t="s">
        <v>30</v>
      </c>
      <c r="Z139" s="178">
        <v>2</v>
      </c>
      <c r="AA139" s="178" t="s">
        <v>836</v>
      </c>
      <c r="AB139" s="178" t="s">
        <v>829</v>
      </c>
      <c r="AC139" s="179">
        <v>43676</v>
      </c>
      <c r="AD139" s="188" t="s">
        <v>1509</v>
      </c>
      <c r="AE139" s="186" t="s">
        <v>14</v>
      </c>
      <c r="AF139" s="186" t="s">
        <v>14</v>
      </c>
      <c r="AG139" s="186" t="s">
        <v>14</v>
      </c>
      <c r="AH139" s="186" t="s">
        <v>14</v>
      </c>
      <c r="AI139" s="186" t="s">
        <v>1508</v>
      </c>
      <c r="AJ139" s="186" t="s">
        <v>14</v>
      </c>
      <c r="AK139" s="187">
        <v>44496</v>
      </c>
      <c r="AL139" s="188" t="s">
        <v>834</v>
      </c>
      <c r="AM139" s="178" t="s">
        <v>14</v>
      </c>
      <c r="AN139" s="178" t="s">
        <v>14</v>
      </c>
      <c r="AO139" s="178" t="s">
        <v>14</v>
      </c>
      <c r="AP139" s="178" t="s">
        <v>14</v>
      </c>
      <c r="AQ139" s="178" t="s">
        <v>15</v>
      </c>
      <c r="AR139" s="178" t="s">
        <v>14</v>
      </c>
      <c r="AS139" s="179">
        <v>43676</v>
      </c>
      <c r="AT139" s="189" t="s">
        <v>967</v>
      </c>
      <c r="AU139" s="186" t="s">
        <v>14</v>
      </c>
      <c r="AV139" s="186" t="s">
        <v>14</v>
      </c>
      <c r="AW139" s="186" t="s">
        <v>14</v>
      </c>
      <c r="AX139" s="186" t="s">
        <v>14</v>
      </c>
      <c r="AY139" s="186" t="s">
        <v>14</v>
      </c>
      <c r="AZ139" s="186" t="s">
        <v>14</v>
      </c>
      <c r="BA139" s="187">
        <v>43859</v>
      </c>
      <c r="BB139" s="188" t="s">
        <v>289</v>
      </c>
      <c r="BC139" s="178" t="s">
        <v>14</v>
      </c>
      <c r="BD139" s="178">
        <v>0</v>
      </c>
      <c r="BE139" s="178" t="s">
        <v>30</v>
      </c>
      <c r="BF139" s="178">
        <v>2</v>
      </c>
      <c r="BG139" s="178" t="s">
        <v>15</v>
      </c>
      <c r="BH139" s="178">
        <v>0</v>
      </c>
      <c r="BI139" s="179">
        <v>43509</v>
      </c>
      <c r="BJ139" s="189" t="s">
        <v>7788</v>
      </c>
      <c r="BK139" s="189">
        <v>27</v>
      </c>
      <c r="BL139" s="189" t="s">
        <v>7334</v>
      </c>
      <c r="BM139" s="189" t="s">
        <v>2172</v>
      </c>
      <c r="BN139" s="189">
        <v>2</v>
      </c>
      <c r="BO139" s="189" t="s">
        <v>7773</v>
      </c>
      <c r="BP139" s="186" t="s">
        <v>1518</v>
      </c>
      <c r="BQ139" s="190">
        <v>44956</v>
      </c>
      <c r="BR139" s="188" t="s">
        <v>284</v>
      </c>
      <c r="BS139" s="182" t="s">
        <v>14</v>
      </c>
      <c r="BT139" s="182">
        <v>0</v>
      </c>
      <c r="BU139" s="182" t="s">
        <v>30</v>
      </c>
      <c r="BV139" s="182">
        <v>2</v>
      </c>
      <c r="BW139" s="182" t="s">
        <v>15</v>
      </c>
      <c r="BX139" s="182">
        <v>0</v>
      </c>
      <c r="BY139" s="179">
        <v>43509</v>
      </c>
      <c r="BZ139" s="189" t="s">
        <v>285</v>
      </c>
      <c r="CA139" s="189" t="s">
        <v>14</v>
      </c>
      <c r="CB139" s="189">
        <v>0</v>
      </c>
      <c r="CC139" s="189" t="s">
        <v>14</v>
      </c>
      <c r="CD139" s="189" t="s">
        <v>14</v>
      </c>
      <c r="CE139" s="189" t="s">
        <v>15</v>
      </c>
      <c r="CF139" s="189">
        <v>0</v>
      </c>
      <c r="CG139" s="190">
        <v>43509</v>
      </c>
      <c r="CH139" s="188" t="s">
        <v>9751</v>
      </c>
      <c r="CI139" s="189" t="e">
        <v>#N/A</v>
      </c>
      <c r="CJ139" s="189" t="e">
        <v>#N/A</v>
      </c>
      <c r="CK139" s="189" t="e">
        <v>#N/A</v>
      </c>
      <c r="CL139" s="189" t="e">
        <v>#N/A</v>
      </c>
      <c r="CM139" s="189" t="e">
        <v>#N/A</v>
      </c>
      <c r="CN139" s="189" t="e">
        <v>#N/A</v>
      </c>
      <c r="CO139" s="191" t="e">
        <v>#N/A</v>
      </c>
      <c r="CP139" s="189" t="s">
        <v>288</v>
      </c>
      <c r="CQ139" s="182" t="s">
        <v>14</v>
      </c>
      <c r="CR139" s="182">
        <v>0</v>
      </c>
      <c r="CS139" s="182" t="s">
        <v>30</v>
      </c>
      <c r="CT139" s="182">
        <v>2</v>
      </c>
      <c r="CU139" s="182" t="s">
        <v>15</v>
      </c>
      <c r="CV139" s="182">
        <v>0</v>
      </c>
      <c r="CW139" s="179">
        <v>43509</v>
      </c>
      <c r="CX139" s="189" t="s">
        <v>839</v>
      </c>
      <c r="CY139" s="186" t="s">
        <v>14</v>
      </c>
      <c r="CZ139" s="186" t="s">
        <v>14</v>
      </c>
      <c r="DA139" s="186" t="s">
        <v>14</v>
      </c>
      <c r="DB139" s="186" t="s">
        <v>14</v>
      </c>
      <c r="DC139" s="186" t="s">
        <v>1042</v>
      </c>
      <c r="DD139" s="186" t="s">
        <v>14</v>
      </c>
      <c r="DE139" s="192">
        <v>43920</v>
      </c>
      <c r="DF139" s="188" t="s">
        <v>1717</v>
      </c>
      <c r="DG139" s="178">
        <v>3458000</v>
      </c>
      <c r="DH139" s="182" t="s">
        <v>1706</v>
      </c>
      <c r="DI139" s="182" t="s">
        <v>30</v>
      </c>
      <c r="DJ139" s="182">
        <v>2</v>
      </c>
      <c r="DK139" s="182" t="s">
        <v>1716</v>
      </c>
      <c r="DL139" s="182" t="s">
        <v>1715</v>
      </c>
      <c r="DM139" s="179">
        <v>44683</v>
      </c>
      <c r="DN139" s="189" t="s">
        <v>1046</v>
      </c>
      <c r="DO139" s="186" t="s">
        <v>14</v>
      </c>
      <c r="DP139" s="189" t="s">
        <v>14</v>
      </c>
      <c r="DQ139" s="189" t="s">
        <v>14</v>
      </c>
      <c r="DR139" s="189" t="s">
        <v>14</v>
      </c>
      <c r="DS139" s="189" t="s">
        <v>1042</v>
      </c>
      <c r="DT139" s="189" t="s">
        <v>14</v>
      </c>
      <c r="DU139" s="190">
        <v>43920</v>
      </c>
      <c r="DV139" s="188" t="s">
        <v>1044</v>
      </c>
      <c r="DW139" s="178" t="s">
        <v>14</v>
      </c>
      <c r="DX139" s="182" t="s">
        <v>14</v>
      </c>
      <c r="DY139" s="182" t="s">
        <v>14</v>
      </c>
      <c r="DZ139" s="182" t="s">
        <v>14</v>
      </c>
      <c r="EA139" s="182" t="s">
        <v>1042</v>
      </c>
      <c r="EB139" s="182" t="s">
        <v>14</v>
      </c>
      <c r="EC139" s="179">
        <v>43920</v>
      </c>
      <c r="ED139" s="189" t="s">
        <v>1045</v>
      </c>
      <c r="EE139" s="186" t="s">
        <v>14</v>
      </c>
      <c r="EF139" s="189" t="s">
        <v>14</v>
      </c>
      <c r="EG139" s="189" t="s">
        <v>14</v>
      </c>
      <c r="EH139" s="189" t="s">
        <v>14</v>
      </c>
      <c r="EI139" s="189" t="s">
        <v>1042</v>
      </c>
      <c r="EJ139" s="189" t="s">
        <v>14</v>
      </c>
      <c r="EK139" s="190">
        <v>43920</v>
      </c>
      <c r="EL139" s="188" t="s">
        <v>1043</v>
      </c>
      <c r="EM139" s="178" t="s">
        <v>14</v>
      </c>
      <c r="EN139" s="182" t="s">
        <v>14</v>
      </c>
      <c r="EO139" s="182" t="s">
        <v>14</v>
      </c>
      <c r="EP139" s="182" t="s">
        <v>14</v>
      </c>
      <c r="EQ139" s="182" t="s">
        <v>1042</v>
      </c>
      <c r="ER139" s="182" t="s">
        <v>14</v>
      </c>
      <c r="ES139" s="179">
        <v>43920</v>
      </c>
      <c r="ET139" s="189" t="s">
        <v>7789</v>
      </c>
      <c r="EU139" s="189">
        <v>27</v>
      </c>
      <c r="EV139" s="189" t="s">
        <v>7334</v>
      </c>
      <c r="EW139" s="189" t="s">
        <v>2172</v>
      </c>
      <c r="EX139" s="189">
        <v>2</v>
      </c>
      <c r="EY139" s="189" t="s">
        <v>7773</v>
      </c>
      <c r="EZ139" s="189" t="s">
        <v>1518</v>
      </c>
      <c r="FA139" s="190">
        <v>44956</v>
      </c>
      <c r="FB139" s="188" t="s">
        <v>287</v>
      </c>
      <c r="FC139" s="182">
        <v>1</v>
      </c>
      <c r="FD139" s="182" t="s">
        <v>14</v>
      </c>
      <c r="FE139" s="182" t="s">
        <v>30</v>
      </c>
      <c r="FF139" s="182">
        <v>2</v>
      </c>
      <c r="FG139" s="182" t="s">
        <v>286</v>
      </c>
      <c r="FH139" s="182" t="s">
        <v>14</v>
      </c>
      <c r="FI139" s="179">
        <v>43509</v>
      </c>
      <c r="FJ139" s="188" t="s">
        <v>290</v>
      </c>
      <c r="FK139" s="189" t="s">
        <v>14</v>
      </c>
      <c r="FL139" s="189">
        <v>0</v>
      </c>
      <c r="FM139" s="189" t="s">
        <v>30</v>
      </c>
      <c r="FN139" s="189">
        <v>2</v>
      </c>
      <c r="FO139" s="189" t="s">
        <v>15</v>
      </c>
      <c r="FP139" s="186">
        <v>0</v>
      </c>
      <c r="FQ139" s="187">
        <v>43509</v>
      </c>
      <c r="FR139" s="188" t="s">
        <v>291</v>
      </c>
      <c r="FS139" s="182" t="s">
        <v>14</v>
      </c>
      <c r="FT139" s="182">
        <v>0</v>
      </c>
      <c r="FU139" s="182" t="s">
        <v>30</v>
      </c>
      <c r="FV139" s="182">
        <v>2</v>
      </c>
      <c r="FW139" s="182" t="s">
        <v>15</v>
      </c>
      <c r="FX139" s="182">
        <v>0</v>
      </c>
      <c r="FY139" s="179">
        <v>43509</v>
      </c>
      <c r="FZ139" s="189" t="s">
        <v>4310</v>
      </c>
      <c r="GA139" s="189">
        <v>1</v>
      </c>
      <c r="GB139" s="189" t="s">
        <v>2962</v>
      </c>
      <c r="GC139" s="189" t="s">
        <v>30</v>
      </c>
      <c r="GD139" s="189">
        <v>2</v>
      </c>
      <c r="GE139" s="189" t="s">
        <v>14</v>
      </c>
      <c r="GF139" s="189" t="s">
        <v>14</v>
      </c>
      <c r="GG139" s="190">
        <v>44865</v>
      </c>
      <c r="GH139" s="188" t="s">
        <v>4316</v>
      </c>
      <c r="GI139" s="182">
        <v>1</v>
      </c>
      <c r="GJ139" s="182" t="s">
        <v>2962</v>
      </c>
      <c r="GK139" s="182" t="s">
        <v>30</v>
      </c>
      <c r="GL139" s="182">
        <v>2</v>
      </c>
      <c r="GM139" s="182" t="s">
        <v>14</v>
      </c>
      <c r="GN139" s="182" t="s">
        <v>14</v>
      </c>
      <c r="GO139" s="179">
        <v>44865</v>
      </c>
      <c r="GP139" s="189" t="s">
        <v>4311</v>
      </c>
      <c r="GQ139" s="189">
        <v>0</v>
      </c>
      <c r="GR139" s="189" t="s">
        <v>2962</v>
      </c>
      <c r="GS139" s="189" t="s">
        <v>30</v>
      </c>
      <c r="GT139" s="189">
        <v>2</v>
      </c>
      <c r="GU139" s="189" t="s">
        <v>14</v>
      </c>
      <c r="GV139" s="189" t="s">
        <v>14</v>
      </c>
      <c r="GW139" s="190">
        <v>44865</v>
      </c>
      <c r="GX139" s="188" t="s">
        <v>4317</v>
      </c>
      <c r="GY139" s="182">
        <v>0</v>
      </c>
      <c r="GZ139" s="182" t="s">
        <v>2962</v>
      </c>
      <c r="HA139" s="182" t="s">
        <v>30</v>
      </c>
      <c r="HB139" s="182">
        <v>2</v>
      </c>
      <c r="HC139" s="182" t="s">
        <v>14</v>
      </c>
      <c r="HD139" s="182" t="s">
        <v>14</v>
      </c>
      <c r="HE139" s="179">
        <v>44865</v>
      </c>
      <c r="HF139" s="189" t="s">
        <v>4309</v>
      </c>
      <c r="HG139" s="189">
        <v>0</v>
      </c>
      <c r="HH139" s="189" t="s">
        <v>2962</v>
      </c>
      <c r="HI139" s="189" t="s">
        <v>30</v>
      </c>
      <c r="HJ139" s="189">
        <v>2</v>
      </c>
      <c r="HK139" s="189" t="s">
        <v>14</v>
      </c>
      <c r="HL139" s="189" t="s">
        <v>14</v>
      </c>
      <c r="HM139" s="190">
        <v>44865</v>
      </c>
      <c r="HN139" s="188" t="s">
        <v>4315</v>
      </c>
      <c r="HO139" s="182">
        <v>0</v>
      </c>
      <c r="HP139" s="182" t="s">
        <v>2962</v>
      </c>
      <c r="HQ139" s="182" t="s">
        <v>30</v>
      </c>
      <c r="HR139" s="182">
        <v>2</v>
      </c>
      <c r="HS139" s="182" t="s">
        <v>14</v>
      </c>
      <c r="HT139" s="182" t="s">
        <v>14</v>
      </c>
      <c r="HU139" s="179">
        <v>44865</v>
      </c>
      <c r="HV139" s="189" t="s">
        <v>4312</v>
      </c>
      <c r="HW139" s="189">
        <v>1</v>
      </c>
      <c r="HX139" s="189" t="s">
        <v>2962</v>
      </c>
      <c r="HY139" s="189" t="s">
        <v>30</v>
      </c>
      <c r="HZ139" s="189">
        <v>2</v>
      </c>
      <c r="IA139" s="189" t="s">
        <v>14</v>
      </c>
      <c r="IB139" s="189" t="s">
        <v>14</v>
      </c>
      <c r="IC139" s="190">
        <v>44865</v>
      </c>
      <c r="ID139" s="188" t="s">
        <v>4314</v>
      </c>
      <c r="IE139" s="182">
        <v>3</v>
      </c>
      <c r="IF139" s="182" t="s">
        <v>2962</v>
      </c>
      <c r="IG139" s="182" t="s">
        <v>30</v>
      </c>
      <c r="IH139" s="182">
        <v>2</v>
      </c>
      <c r="II139" s="182" t="s">
        <v>14</v>
      </c>
      <c r="IJ139" s="182" t="s">
        <v>14</v>
      </c>
      <c r="IK139" s="179">
        <v>44865</v>
      </c>
      <c r="IL139" s="189" t="s">
        <v>4313</v>
      </c>
      <c r="IM139" s="189">
        <v>1</v>
      </c>
      <c r="IN139" s="189" t="s">
        <v>2962</v>
      </c>
      <c r="IO139" s="189" t="s">
        <v>30</v>
      </c>
      <c r="IP139" s="189">
        <v>2</v>
      </c>
      <c r="IQ139" s="189" t="s">
        <v>14</v>
      </c>
      <c r="IR139" s="189" t="s">
        <v>14</v>
      </c>
      <c r="IS139" s="190">
        <v>44865</v>
      </c>
    </row>
    <row r="140" spans="1:253" s="284" customFormat="1" ht="12.95" customHeight="1" x14ac:dyDescent="0.2">
      <c r="A140" s="284" t="s">
        <v>292</v>
      </c>
      <c r="B140" s="284" t="s">
        <v>8959</v>
      </c>
      <c r="C140" s="284" t="s">
        <v>293</v>
      </c>
      <c r="D140" s="284" t="s">
        <v>271</v>
      </c>
      <c r="E140" s="284" t="s">
        <v>8626</v>
      </c>
      <c r="F140" s="284" t="s">
        <v>1718</v>
      </c>
      <c r="G140" s="177">
        <v>63878000</v>
      </c>
      <c r="H140" s="178" t="s">
        <v>1706</v>
      </c>
      <c r="I140" s="178" t="s">
        <v>19</v>
      </c>
      <c r="J140" s="178">
        <v>3</v>
      </c>
      <c r="K140" s="178" t="s">
        <v>1707</v>
      </c>
      <c r="L140" s="178" t="s">
        <v>829</v>
      </c>
      <c r="M140" s="179">
        <v>44683</v>
      </c>
      <c r="N140" s="188" t="s">
        <v>1721</v>
      </c>
      <c r="O140" s="180">
        <v>12012</v>
      </c>
      <c r="P140" s="180" t="s">
        <v>1706</v>
      </c>
      <c r="Q140" s="180" t="s">
        <v>30</v>
      </c>
      <c r="R140" s="180">
        <v>2</v>
      </c>
      <c r="S140" s="180" t="s">
        <v>1720</v>
      </c>
      <c r="T140" s="180" t="s">
        <v>1719</v>
      </c>
      <c r="U140" s="181">
        <v>44683</v>
      </c>
      <c r="V140" s="188" t="s">
        <v>6053</v>
      </c>
      <c r="W140" s="178">
        <v>342000</v>
      </c>
      <c r="X140" s="178" t="s">
        <v>6051</v>
      </c>
      <c r="Y140" s="178" t="s">
        <v>2172</v>
      </c>
      <c r="Z140" s="178">
        <v>2</v>
      </c>
      <c r="AA140" s="178" t="s">
        <v>6052</v>
      </c>
      <c r="AB140" s="178" t="s">
        <v>6047</v>
      </c>
      <c r="AC140" s="179">
        <v>44924</v>
      </c>
      <c r="AD140" s="188" t="s">
        <v>6055</v>
      </c>
      <c r="AE140" s="186">
        <v>91000</v>
      </c>
      <c r="AF140" s="186" t="s">
        <v>6040</v>
      </c>
      <c r="AG140" s="186" t="s">
        <v>2172</v>
      </c>
      <c r="AH140" s="186">
        <v>2</v>
      </c>
      <c r="AI140" s="186" t="s">
        <v>6054</v>
      </c>
      <c r="AJ140" s="186" t="s">
        <v>6041</v>
      </c>
      <c r="AK140" s="187">
        <v>44924</v>
      </c>
      <c r="AL140" s="188" t="s">
        <v>6057</v>
      </c>
      <c r="AM140" s="178">
        <v>91000</v>
      </c>
      <c r="AN140" s="178" t="s">
        <v>6040</v>
      </c>
      <c r="AO140" s="178" t="s">
        <v>2172</v>
      </c>
      <c r="AP140" s="178">
        <v>2</v>
      </c>
      <c r="AQ140" s="178" t="s">
        <v>6056</v>
      </c>
      <c r="AR140" s="178" t="s">
        <v>6041</v>
      </c>
      <c r="AS140" s="179">
        <v>44924</v>
      </c>
      <c r="AT140" s="189" t="s">
        <v>841</v>
      </c>
      <c r="AU140" s="186">
        <v>0</v>
      </c>
      <c r="AV140" s="186" t="s">
        <v>14</v>
      </c>
      <c r="AW140" s="186" t="s">
        <v>14</v>
      </c>
      <c r="AX140" s="186" t="s">
        <v>14</v>
      </c>
      <c r="AY140" s="186" t="s">
        <v>840</v>
      </c>
      <c r="AZ140" s="186" t="s">
        <v>14</v>
      </c>
      <c r="BA140" s="187">
        <v>43676</v>
      </c>
      <c r="BB140" s="188" t="s">
        <v>299</v>
      </c>
      <c r="BC140" s="178" t="s">
        <v>14</v>
      </c>
      <c r="BD140" s="178">
        <v>0</v>
      </c>
      <c r="BE140" s="178" t="s">
        <v>30</v>
      </c>
      <c r="BF140" s="178">
        <v>2</v>
      </c>
      <c r="BG140" s="178" t="s">
        <v>15</v>
      </c>
      <c r="BH140" s="178">
        <v>0</v>
      </c>
      <c r="BI140" s="179">
        <v>43509</v>
      </c>
      <c r="BJ140" s="189" t="s">
        <v>1329</v>
      </c>
      <c r="BK140" s="189" t="s">
        <v>14</v>
      </c>
      <c r="BL140" s="189" t="s">
        <v>1315</v>
      </c>
      <c r="BM140" s="189" t="s">
        <v>14</v>
      </c>
      <c r="BN140" s="189" t="s">
        <v>14</v>
      </c>
      <c r="BO140" s="189" t="s">
        <v>14</v>
      </c>
      <c r="BP140" s="186" t="s">
        <v>14</v>
      </c>
      <c r="BQ140" s="190">
        <v>44224</v>
      </c>
      <c r="BR140" s="188" t="s">
        <v>294</v>
      </c>
      <c r="BS140" s="182" t="s">
        <v>14</v>
      </c>
      <c r="BT140" s="182">
        <v>0</v>
      </c>
      <c r="BU140" s="182" t="s">
        <v>30</v>
      </c>
      <c r="BV140" s="182">
        <v>2</v>
      </c>
      <c r="BW140" s="182" t="s">
        <v>15</v>
      </c>
      <c r="BX140" s="182">
        <v>0</v>
      </c>
      <c r="BY140" s="179">
        <v>43509</v>
      </c>
      <c r="BZ140" s="189" t="s">
        <v>295</v>
      </c>
      <c r="CA140" s="189" t="s">
        <v>14</v>
      </c>
      <c r="CB140" s="189">
        <v>0</v>
      </c>
      <c r="CC140" s="189" t="s">
        <v>14</v>
      </c>
      <c r="CD140" s="189" t="s">
        <v>14</v>
      </c>
      <c r="CE140" s="189" t="s">
        <v>15</v>
      </c>
      <c r="CF140" s="189">
        <v>0</v>
      </c>
      <c r="CG140" s="190">
        <v>43509</v>
      </c>
      <c r="CH140" s="188" t="s">
        <v>9752</v>
      </c>
      <c r="CI140" s="189" t="e">
        <v>#N/A</v>
      </c>
      <c r="CJ140" s="189" t="e">
        <v>#N/A</v>
      </c>
      <c r="CK140" s="189" t="e">
        <v>#N/A</v>
      </c>
      <c r="CL140" s="189" t="e">
        <v>#N/A</v>
      </c>
      <c r="CM140" s="189" t="e">
        <v>#N/A</v>
      </c>
      <c r="CN140" s="189" t="e">
        <v>#N/A</v>
      </c>
      <c r="CO140" s="191" t="e">
        <v>#N/A</v>
      </c>
      <c r="CP140" s="189" t="s">
        <v>298</v>
      </c>
      <c r="CQ140" s="182" t="s">
        <v>14</v>
      </c>
      <c r="CR140" s="182">
        <v>0</v>
      </c>
      <c r="CS140" s="182" t="s">
        <v>30</v>
      </c>
      <c r="CT140" s="182">
        <v>2</v>
      </c>
      <c r="CU140" s="182" t="s">
        <v>15</v>
      </c>
      <c r="CV140" s="182">
        <v>0</v>
      </c>
      <c r="CW140" s="179">
        <v>43509</v>
      </c>
      <c r="CX140" s="189" t="s">
        <v>6060</v>
      </c>
      <c r="CY140" s="186">
        <v>91000</v>
      </c>
      <c r="CZ140" s="186" t="s">
        <v>6040</v>
      </c>
      <c r="DA140" s="186" t="s">
        <v>2172</v>
      </c>
      <c r="DB140" s="186">
        <v>2</v>
      </c>
      <c r="DC140" s="186" t="s">
        <v>1722</v>
      </c>
      <c r="DD140" s="186" t="s">
        <v>6041</v>
      </c>
      <c r="DE140" s="192">
        <v>44924</v>
      </c>
      <c r="DF140" s="188" t="s">
        <v>6061</v>
      </c>
      <c r="DG140" s="178">
        <v>252000</v>
      </c>
      <c r="DH140" s="182" t="s">
        <v>6046</v>
      </c>
      <c r="DI140" s="182" t="s">
        <v>2172</v>
      </c>
      <c r="DJ140" s="182">
        <v>2</v>
      </c>
      <c r="DK140" s="182" t="s">
        <v>6048</v>
      </c>
      <c r="DL140" s="182" t="s">
        <v>6047</v>
      </c>
      <c r="DM140" s="179">
        <v>44924</v>
      </c>
      <c r="DN140" s="189" t="s">
        <v>1723</v>
      </c>
      <c r="DO140" s="186">
        <v>0</v>
      </c>
      <c r="DP140" s="189" t="s">
        <v>14</v>
      </c>
      <c r="DQ140" s="189" t="s">
        <v>30</v>
      </c>
      <c r="DR140" s="189">
        <v>2</v>
      </c>
      <c r="DS140" s="189" t="s">
        <v>1722</v>
      </c>
      <c r="DT140" s="189">
        <v>0</v>
      </c>
      <c r="DU140" s="190">
        <v>44683</v>
      </c>
      <c r="DV140" s="188" t="s">
        <v>6062</v>
      </c>
      <c r="DW140" s="178">
        <v>91000</v>
      </c>
      <c r="DX140" s="182" t="s">
        <v>6040</v>
      </c>
      <c r="DY140" s="182" t="s">
        <v>2172</v>
      </c>
      <c r="DZ140" s="182">
        <v>2</v>
      </c>
      <c r="EA140" s="182" t="s">
        <v>1722</v>
      </c>
      <c r="EB140" s="182" t="s">
        <v>6041</v>
      </c>
      <c r="EC140" s="179">
        <v>44924</v>
      </c>
      <c r="ED140" s="189" t="s">
        <v>1724</v>
      </c>
      <c r="EE140" s="186">
        <v>0</v>
      </c>
      <c r="EF140" s="189" t="s">
        <v>14</v>
      </c>
      <c r="EG140" s="189" t="s">
        <v>30</v>
      </c>
      <c r="EH140" s="189">
        <v>2</v>
      </c>
      <c r="EI140" s="189" t="s">
        <v>1722</v>
      </c>
      <c r="EJ140" s="189">
        <v>0</v>
      </c>
      <c r="EK140" s="190">
        <v>44683</v>
      </c>
      <c r="EL140" s="188" t="s">
        <v>1725</v>
      </c>
      <c r="EM140" s="178">
        <v>0</v>
      </c>
      <c r="EN140" s="182" t="s">
        <v>14</v>
      </c>
      <c r="EO140" s="182" t="s">
        <v>30</v>
      </c>
      <c r="EP140" s="182">
        <v>2</v>
      </c>
      <c r="EQ140" s="182" t="s">
        <v>1722</v>
      </c>
      <c r="ER140" s="182">
        <v>0</v>
      </c>
      <c r="ES140" s="179">
        <v>44683</v>
      </c>
      <c r="ET140" s="189" t="s">
        <v>7790</v>
      </c>
      <c r="EU140" s="189">
        <v>27</v>
      </c>
      <c r="EV140" s="189" t="s">
        <v>7334</v>
      </c>
      <c r="EW140" s="189" t="s">
        <v>2172</v>
      </c>
      <c r="EX140" s="189">
        <v>2</v>
      </c>
      <c r="EY140" s="189" t="s">
        <v>7773</v>
      </c>
      <c r="EZ140" s="189" t="s">
        <v>1518</v>
      </c>
      <c r="FA140" s="190">
        <v>44956</v>
      </c>
      <c r="FB140" s="188" t="s">
        <v>297</v>
      </c>
      <c r="FC140" s="182">
        <v>1</v>
      </c>
      <c r="FD140" s="182" t="s">
        <v>274</v>
      </c>
      <c r="FE140" s="182" t="s">
        <v>30</v>
      </c>
      <c r="FF140" s="182">
        <v>2</v>
      </c>
      <c r="FG140" s="182" t="s">
        <v>296</v>
      </c>
      <c r="FH140" s="182" t="s">
        <v>275</v>
      </c>
      <c r="FI140" s="179">
        <v>43509</v>
      </c>
      <c r="FJ140" s="188" t="s">
        <v>300</v>
      </c>
      <c r="FK140" s="189" t="s">
        <v>14</v>
      </c>
      <c r="FL140" s="189">
        <v>0</v>
      </c>
      <c r="FM140" s="189" t="s">
        <v>30</v>
      </c>
      <c r="FN140" s="189">
        <v>2</v>
      </c>
      <c r="FO140" s="189" t="s">
        <v>15</v>
      </c>
      <c r="FP140" s="186">
        <v>0</v>
      </c>
      <c r="FQ140" s="187">
        <v>43509</v>
      </c>
      <c r="FR140" s="188" t="s">
        <v>301</v>
      </c>
      <c r="FS140" s="182" t="s">
        <v>14</v>
      </c>
      <c r="FT140" s="182">
        <v>0</v>
      </c>
      <c r="FU140" s="182" t="s">
        <v>30</v>
      </c>
      <c r="FV140" s="182">
        <v>2</v>
      </c>
      <c r="FW140" s="182" t="s">
        <v>15</v>
      </c>
      <c r="FX140" s="182">
        <v>0</v>
      </c>
      <c r="FY140" s="179">
        <v>43509</v>
      </c>
      <c r="FZ140" s="189" t="s">
        <v>4319</v>
      </c>
      <c r="GA140" s="189">
        <v>1</v>
      </c>
      <c r="GB140" s="189" t="s">
        <v>2962</v>
      </c>
      <c r="GC140" s="189" t="s">
        <v>30</v>
      </c>
      <c r="GD140" s="189">
        <v>2</v>
      </c>
      <c r="GE140" s="189" t="s">
        <v>14</v>
      </c>
      <c r="GF140" s="189" t="s">
        <v>14</v>
      </c>
      <c r="GG140" s="190">
        <v>44865</v>
      </c>
      <c r="GH140" s="188" t="s">
        <v>4325</v>
      </c>
      <c r="GI140" s="182">
        <v>0</v>
      </c>
      <c r="GJ140" s="182" t="s">
        <v>2962</v>
      </c>
      <c r="GK140" s="182" t="s">
        <v>30</v>
      </c>
      <c r="GL140" s="182">
        <v>2</v>
      </c>
      <c r="GM140" s="182" t="s">
        <v>14</v>
      </c>
      <c r="GN140" s="182" t="s">
        <v>14</v>
      </c>
      <c r="GO140" s="179">
        <v>44865</v>
      </c>
      <c r="GP140" s="189" t="s">
        <v>4320</v>
      </c>
      <c r="GQ140" s="189">
        <v>1</v>
      </c>
      <c r="GR140" s="189" t="s">
        <v>2962</v>
      </c>
      <c r="GS140" s="189" t="s">
        <v>30</v>
      </c>
      <c r="GT140" s="189">
        <v>2</v>
      </c>
      <c r="GU140" s="189" t="s">
        <v>14</v>
      </c>
      <c r="GV140" s="189" t="s">
        <v>14</v>
      </c>
      <c r="GW140" s="190">
        <v>44865</v>
      </c>
      <c r="GX140" s="188" t="s">
        <v>4326</v>
      </c>
      <c r="GY140" s="182">
        <v>0</v>
      </c>
      <c r="GZ140" s="182" t="s">
        <v>2962</v>
      </c>
      <c r="HA140" s="182" t="s">
        <v>30</v>
      </c>
      <c r="HB140" s="182">
        <v>2</v>
      </c>
      <c r="HC140" s="182" t="s">
        <v>14</v>
      </c>
      <c r="HD140" s="182" t="s">
        <v>14</v>
      </c>
      <c r="HE140" s="179">
        <v>44865</v>
      </c>
      <c r="HF140" s="189" t="s">
        <v>4318</v>
      </c>
      <c r="HG140" s="189">
        <v>0</v>
      </c>
      <c r="HH140" s="189" t="s">
        <v>2962</v>
      </c>
      <c r="HI140" s="189" t="s">
        <v>30</v>
      </c>
      <c r="HJ140" s="189">
        <v>2</v>
      </c>
      <c r="HK140" s="189" t="s">
        <v>14</v>
      </c>
      <c r="HL140" s="189" t="s">
        <v>14</v>
      </c>
      <c r="HM140" s="190">
        <v>44865</v>
      </c>
      <c r="HN140" s="188" t="s">
        <v>4324</v>
      </c>
      <c r="HO140" s="182">
        <v>2</v>
      </c>
      <c r="HP140" s="182" t="s">
        <v>2962</v>
      </c>
      <c r="HQ140" s="182" t="s">
        <v>30</v>
      </c>
      <c r="HR140" s="182">
        <v>2</v>
      </c>
      <c r="HS140" s="182" t="s">
        <v>14</v>
      </c>
      <c r="HT140" s="182" t="s">
        <v>14</v>
      </c>
      <c r="HU140" s="179">
        <v>44865</v>
      </c>
      <c r="HV140" s="189" t="s">
        <v>4321</v>
      </c>
      <c r="HW140" s="189">
        <v>0</v>
      </c>
      <c r="HX140" s="189" t="s">
        <v>2962</v>
      </c>
      <c r="HY140" s="189" t="s">
        <v>30</v>
      </c>
      <c r="HZ140" s="189">
        <v>2</v>
      </c>
      <c r="IA140" s="189" t="s">
        <v>14</v>
      </c>
      <c r="IB140" s="189" t="s">
        <v>14</v>
      </c>
      <c r="IC140" s="190">
        <v>44865</v>
      </c>
      <c r="ID140" s="188" t="s">
        <v>4323</v>
      </c>
      <c r="IE140" s="182">
        <v>3</v>
      </c>
      <c r="IF140" s="182" t="s">
        <v>2962</v>
      </c>
      <c r="IG140" s="182" t="s">
        <v>30</v>
      </c>
      <c r="IH140" s="182">
        <v>2</v>
      </c>
      <c r="II140" s="182" t="s">
        <v>14</v>
      </c>
      <c r="IJ140" s="182" t="s">
        <v>14</v>
      </c>
      <c r="IK140" s="179">
        <v>44865</v>
      </c>
      <c r="IL140" s="189" t="s">
        <v>4322</v>
      </c>
      <c r="IM140" s="189">
        <v>2</v>
      </c>
      <c r="IN140" s="189" t="s">
        <v>2962</v>
      </c>
      <c r="IO140" s="189" t="s">
        <v>30</v>
      </c>
      <c r="IP140" s="189">
        <v>2</v>
      </c>
      <c r="IQ140" s="189" t="s">
        <v>14</v>
      </c>
      <c r="IR140" s="189" t="s">
        <v>14</v>
      </c>
      <c r="IS140" s="190">
        <v>44865</v>
      </c>
    </row>
    <row r="141" spans="1:253" s="284" customFormat="1" ht="12.95" customHeight="1" x14ac:dyDescent="0.2">
      <c r="A141" s="284" t="s">
        <v>3783</v>
      </c>
      <c r="B141" s="284" t="s">
        <v>8973</v>
      </c>
      <c r="C141" s="284" t="s">
        <v>3784</v>
      </c>
      <c r="D141" s="284" t="s">
        <v>3785</v>
      </c>
      <c r="E141" s="284" t="s">
        <v>8635</v>
      </c>
      <c r="F141" s="284" t="s">
        <v>5506</v>
      </c>
      <c r="G141" s="177">
        <v>1403000</v>
      </c>
      <c r="H141" s="178" t="s">
        <v>5441</v>
      </c>
      <c r="I141" s="178" t="s">
        <v>2172</v>
      </c>
      <c r="J141" s="178">
        <v>2</v>
      </c>
      <c r="K141" s="178" t="s">
        <v>5439</v>
      </c>
      <c r="L141" s="178" t="s">
        <v>5505</v>
      </c>
      <c r="M141" s="179">
        <v>44918</v>
      </c>
      <c r="N141" s="193" t="s">
        <v>5508</v>
      </c>
      <c r="O141" s="180">
        <v>5130</v>
      </c>
      <c r="P141" s="180" t="s">
        <v>5441</v>
      </c>
      <c r="Q141" s="180" t="s">
        <v>74</v>
      </c>
      <c r="R141" s="180">
        <v>1</v>
      </c>
      <c r="S141" s="180" t="s">
        <v>5442</v>
      </c>
      <c r="T141" s="180" t="s">
        <v>5507</v>
      </c>
      <c r="U141" s="181">
        <v>44918</v>
      </c>
      <c r="V141" s="193" t="s">
        <v>5509</v>
      </c>
      <c r="W141" s="178">
        <v>1403000</v>
      </c>
      <c r="X141" s="178" t="s">
        <v>5441</v>
      </c>
      <c r="Y141" s="178" t="s">
        <v>30</v>
      </c>
      <c r="Z141" s="178">
        <v>2</v>
      </c>
      <c r="AA141" s="178" t="s">
        <v>5444</v>
      </c>
      <c r="AB141" s="178" t="s">
        <v>5505</v>
      </c>
      <c r="AC141" s="179">
        <v>44918</v>
      </c>
      <c r="AD141" s="193" t="s">
        <v>5513</v>
      </c>
      <c r="AE141" s="186">
        <v>212000</v>
      </c>
      <c r="AF141" s="186" t="s">
        <v>5510</v>
      </c>
      <c r="AG141" s="186" t="s">
        <v>30</v>
      </c>
      <c r="AH141" s="186">
        <v>2</v>
      </c>
      <c r="AI141" s="186" t="s">
        <v>5512</v>
      </c>
      <c r="AJ141" s="186" t="s">
        <v>5511</v>
      </c>
      <c r="AK141" s="187">
        <v>44918</v>
      </c>
      <c r="AL141" s="193" t="s">
        <v>5516</v>
      </c>
      <c r="AM141" s="178">
        <v>34000</v>
      </c>
      <c r="AN141" s="178" t="s">
        <v>5450</v>
      </c>
      <c r="AO141" s="178" t="s">
        <v>2172</v>
      </c>
      <c r="AP141" s="178">
        <v>2</v>
      </c>
      <c r="AQ141" s="178" t="s">
        <v>5515</v>
      </c>
      <c r="AR141" s="178" t="s">
        <v>5514</v>
      </c>
      <c r="AS141" s="179">
        <v>44918</v>
      </c>
      <c r="AT141" s="194" t="s">
        <v>5517</v>
      </c>
      <c r="AU141" s="186" t="s">
        <v>14</v>
      </c>
      <c r="AV141" s="186" t="s">
        <v>14</v>
      </c>
      <c r="AW141" s="186" t="s">
        <v>14</v>
      </c>
      <c r="AX141" s="186" t="s">
        <v>14</v>
      </c>
      <c r="AY141" s="186" t="s">
        <v>15</v>
      </c>
      <c r="AZ141" s="186" t="s">
        <v>14</v>
      </c>
      <c r="BA141" s="187">
        <v>44918</v>
      </c>
      <c r="BB141" s="193" t="s">
        <v>5533</v>
      </c>
      <c r="BC141" s="178" t="s">
        <v>14</v>
      </c>
      <c r="BD141" s="178" t="s">
        <v>14</v>
      </c>
      <c r="BE141" s="178" t="s">
        <v>14</v>
      </c>
      <c r="BF141" s="178" t="s">
        <v>14</v>
      </c>
      <c r="BG141" s="178" t="s">
        <v>15</v>
      </c>
      <c r="BH141" s="178" t="s">
        <v>14</v>
      </c>
      <c r="BI141" s="179">
        <v>44918</v>
      </c>
      <c r="BJ141" s="194" t="s">
        <v>5518</v>
      </c>
      <c r="BK141" s="194">
        <v>159</v>
      </c>
      <c r="BL141" s="194" t="s">
        <v>697</v>
      </c>
      <c r="BM141" s="194" t="s">
        <v>74</v>
      </c>
      <c r="BN141" s="194">
        <v>1</v>
      </c>
      <c r="BO141" s="194" t="s">
        <v>5487</v>
      </c>
      <c r="BP141" s="186" t="s">
        <v>1518</v>
      </c>
      <c r="BQ141" s="195">
        <v>44918</v>
      </c>
      <c r="BR141" s="193" t="s">
        <v>5534</v>
      </c>
      <c r="BS141" s="196" t="s">
        <v>14</v>
      </c>
      <c r="BT141" s="196" t="s">
        <v>14</v>
      </c>
      <c r="BU141" s="196" t="s">
        <v>14</v>
      </c>
      <c r="BV141" s="196" t="s">
        <v>14</v>
      </c>
      <c r="BW141" s="196" t="s">
        <v>15</v>
      </c>
      <c r="BX141" s="196" t="s">
        <v>14</v>
      </c>
      <c r="BY141" s="179">
        <v>44918</v>
      </c>
      <c r="BZ141" s="194" t="s">
        <v>5535</v>
      </c>
      <c r="CA141" s="194" t="s">
        <v>14</v>
      </c>
      <c r="CB141" s="194" t="s">
        <v>14</v>
      </c>
      <c r="CC141" s="194" t="s">
        <v>14</v>
      </c>
      <c r="CD141" s="194" t="s">
        <v>14</v>
      </c>
      <c r="CE141" s="194" t="s">
        <v>15</v>
      </c>
      <c r="CF141" s="194" t="s">
        <v>14</v>
      </c>
      <c r="CG141" s="195">
        <v>44918</v>
      </c>
      <c r="CH141" s="193" t="s">
        <v>9753</v>
      </c>
      <c r="CI141" s="194" t="e">
        <v>#N/A</v>
      </c>
      <c r="CJ141" s="194" t="e">
        <v>#N/A</v>
      </c>
      <c r="CK141" s="194" t="e">
        <v>#N/A</v>
      </c>
      <c r="CL141" s="194" t="e">
        <v>#N/A</v>
      </c>
      <c r="CM141" s="194" t="e">
        <v>#N/A</v>
      </c>
      <c r="CN141" s="194" t="e">
        <v>#N/A</v>
      </c>
      <c r="CO141" s="197" t="e">
        <v>#N/A</v>
      </c>
      <c r="CP141" s="194" t="s">
        <v>5536</v>
      </c>
      <c r="CQ141" s="196" t="s">
        <v>14</v>
      </c>
      <c r="CR141" s="196" t="s">
        <v>14</v>
      </c>
      <c r="CS141" s="196" t="s">
        <v>14</v>
      </c>
      <c r="CT141" s="196" t="s">
        <v>14</v>
      </c>
      <c r="CU141" s="196" t="s">
        <v>15</v>
      </c>
      <c r="CV141" s="196" t="s">
        <v>14</v>
      </c>
      <c r="CW141" s="179">
        <v>44918</v>
      </c>
      <c r="CX141" s="194" t="s">
        <v>5520</v>
      </c>
      <c r="CY141" s="186">
        <v>35000</v>
      </c>
      <c r="CZ141" s="186" t="s">
        <v>2513</v>
      </c>
      <c r="DA141" s="186" t="s">
        <v>30</v>
      </c>
      <c r="DB141" s="186">
        <v>2</v>
      </c>
      <c r="DC141" s="186" t="s">
        <v>5526</v>
      </c>
      <c r="DD141" s="186" t="s">
        <v>5451</v>
      </c>
      <c r="DE141" s="192">
        <v>44918</v>
      </c>
      <c r="DF141" s="193" t="s">
        <v>5524</v>
      </c>
      <c r="DG141" s="178">
        <v>1191000</v>
      </c>
      <c r="DH141" s="196" t="s">
        <v>5521</v>
      </c>
      <c r="DI141" s="196" t="s">
        <v>30</v>
      </c>
      <c r="DJ141" s="196">
        <v>2</v>
      </c>
      <c r="DK141" s="196" t="s">
        <v>5523</v>
      </c>
      <c r="DL141" s="196" t="s">
        <v>5522</v>
      </c>
      <c r="DM141" s="179">
        <v>44918</v>
      </c>
      <c r="DN141" s="194" t="s">
        <v>5525</v>
      </c>
      <c r="DO141" s="186">
        <v>177000</v>
      </c>
      <c r="DP141" s="194" t="s">
        <v>5521</v>
      </c>
      <c r="DQ141" s="194" t="s">
        <v>30</v>
      </c>
      <c r="DR141" s="194">
        <v>2</v>
      </c>
      <c r="DS141" s="194" t="s">
        <v>5523</v>
      </c>
      <c r="DT141" s="194" t="s">
        <v>5522</v>
      </c>
      <c r="DU141" s="195">
        <v>44918</v>
      </c>
      <c r="DV141" s="193" t="s">
        <v>5527</v>
      </c>
      <c r="DW141" s="178">
        <v>35000</v>
      </c>
      <c r="DX141" s="196" t="s">
        <v>2513</v>
      </c>
      <c r="DY141" s="196" t="s">
        <v>30</v>
      </c>
      <c r="DZ141" s="196">
        <v>2</v>
      </c>
      <c r="EA141" s="196" t="s">
        <v>5526</v>
      </c>
      <c r="EB141" s="196" t="s">
        <v>5451</v>
      </c>
      <c r="EC141" s="179">
        <v>44918</v>
      </c>
      <c r="ED141" s="194" t="s">
        <v>5528</v>
      </c>
      <c r="EE141" s="186">
        <v>0</v>
      </c>
      <c r="EF141" s="194" t="s">
        <v>14</v>
      </c>
      <c r="EG141" s="194" t="s">
        <v>14</v>
      </c>
      <c r="EH141" s="194" t="s">
        <v>14</v>
      </c>
      <c r="EI141" s="194" t="s">
        <v>15</v>
      </c>
      <c r="EJ141" s="194" t="s">
        <v>14</v>
      </c>
      <c r="EK141" s="195">
        <v>44918</v>
      </c>
      <c r="EL141" s="193" t="s">
        <v>5529</v>
      </c>
      <c r="EM141" s="178">
        <v>0</v>
      </c>
      <c r="EN141" s="196" t="s">
        <v>14</v>
      </c>
      <c r="EO141" s="196" t="s">
        <v>14</v>
      </c>
      <c r="EP141" s="196" t="s">
        <v>14</v>
      </c>
      <c r="EQ141" s="196" t="s">
        <v>15</v>
      </c>
      <c r="ER141" s="196" t="s">
        <v>14</v>
      </c>
      <c r="ES141" s="179">
        <v>44918</v>
      </c>
      <c r="ET141" s="194" t="s">
        <v>5519</v>
      </c>
      <c r="EU141" s="194">
        <v>168</v>
      </c>
      <c r="EV141" s="194" t="s">
        <v>697</v>
      </c>
      <c r="EW141" s="194" t="s">
        <v>74</v>
      </c>
      <c r="EX141" s="194">
        <v>1</v>
      </c>
      <c r="EY141" s="194" t="s">
        <v>5416</v>
      </c>
      <c r="EZ141" s="194" t="s">
        <v>1518</v>
      </c>
      <c r="FA141" s="195">
        <v>44918</v>
      </c>
      <c r="FB141" s="193" t="s">
        <v>5530</v>
      </c>
      <c r="FC141" s="196">
        <v>3</v>
      </c>
      <c r="FD141" s="196" t="s">
        <v>2513</v>
      </c>
      <c r="FE141" s="196" t="s">
        <v>74</v>
      </c>
      <c r="FF141" s="196">
        <v>1</v>
      </c>
      <c r="FG141" s="196" t="s">
        <v>5430</v>
      </c>
      <c r="FH141" s="196" t="s">
        <v>5451</v>
      </c>
      <c r="FI141" s="179">
        <v>44918</v>
      </c>
      <c r="FJ141" s="193" t="s">
        <v>5531</v>
      </c>
      <c r="FK141" s="194" t="s">
        <v>14</v>
      </c>
      <c r="FL141" s="194" t="s">
        <v>14</v>
      </c>
      <c r="FM141" s="194" t="s">
        <v>14</v>
      </c>
      <c r="FN141" s="194" t="s">
        <v>14</v>
      </c>
      <c r="FO141" s="194" t="s">
        <v>15</v>
      </c>
      <c r="FP141" s="186" t="s">
        <v>14</v>
      </c>
      <c r="FQ141" s="187">
        <v>44918</v>
      </c>
      <c r="FR141" s="193" t="s">
        <v>5532</v>
      </c>
      <c r="FS141" s="196" t="s">
        <v>14</v>
      </c>
      <c r="FT141" s="196" t="s">
        <v>14</v>
      </c>
      <c r="FU141" s="196" t="s">
        <v>14</v>
      </c>
      <c r="FV141" s="196" t="s">
        <v>14</v>
      </c>
      <c r="FW141" s="196" t="s">
        <v>15</v>
      </c>
      <c r="FX141" s="196" t="s">
        <v>14</v>
      </c>
      <c r="FY141" s="179">
        <v>44918</v>
      </c>
      <c r="FZ141" s="194" t="s">
        <v>3787</v>
      </c>
      <c r="GA141" s="194">
        <v>0</v>
      </c>
      <c r="GB141" s="194" t="s">
        <v>2962</v>
      </c>
      <c r="GC141" s="194" t="s">
        <v>30</v>
      </c>
      <c r="GD141" s="194">
        <v>2</v>
      </c>
      <c r="GE141" s="194" t="s">
        <v>14</v>
      </c>
      <c r="GF141" s="194" t="s">
        <v>14</v>
      </c>
      <c r="GG141" s="195">
        <v>44863</v>
      </c>
      <c r="GH141" s="193" t="s">
        <v>3793</v>
      </c>
      <c r="GI141" s="196">
        <v>0</v>
      </c>
      <c r="GJ141" s="196" t="s">
        <v>2962</v>
      </c>
      <c r="GK141" s="196" t="s">
        <v>30</v>
      </c>
      <c r="GL141" s="196">
        <v>2</v>
      </c>
      <c r="GM141" s="196" t="s">
        <v>14</v>
      </c>
      <c r="GN141" s="196" t="s">
        <v>14</v>
      </c>
      <c r="GO141" s="179">
        <v>44863</v>
      </c>
      <c r="GP141" s="194" t="s">
        <v>3788</v>
      </c>
      <c r="GQ141" s="194">
        <v>0</v>
      </c>
      <c r="GR141" s="194" t="s">
        <v>2962</v>
      </c>
      <c r="GS141" s="194" t="s">
        <v>30</v>
      </c>
      <c r="GT141" s="194">
        <v>2</v>
      </c>
      <c r="GU141" s="194" t="s">
        <v>14</v>
      </c>
      <c r="GV141" s="194" t="s">
        <v>14</v>
      </c>
      <c r="GW141" s="195">
        <v>44863</v>
      </c>
      <c r="GX141" s="193" t="s">
        <v>3794</v>
      </c>
      <c r="GY141" s="196">
        <v>0</v>
      </c>
      <c r="GZ141" s="196" t="s">
        <v>2962</v>
      </c>
      <c r="HA141" s="196" t="s">
        <v>30</v>
      </c>
      <c r="HB141" s="196">
        <v>2</v>
      </c>
      <c r="HC141" s="196" t="s">
        <v>14</v>
      </c>
      <c r="HD141" s="196" t="s">
        <v>14</v>
      </c>
      <c r="HE141" s="179">
        <v>44863</v>
      </c>
      <c r="HF141" s="194" t="s">
        <v>3786</v>
      </c>
      <c r="HG141" s="194">
        <v>2</v>
      </c>
      <c r="HH141" s="194" t="s">
        <v>2962</v>
      </c>
      <c r="HI141" s="194" t="s">
        <v>30</v>
      </c>
      <c r="HJ141" s="194">
        <v>2</v>
      </c>
      <c r="HK141" s="194" t="s">
        <v>14</v>
      </c>
      <c r="HL141" s="194" t="s">
        <v>14</v>
      </c>
      <c r="HM141" s="195">
        <v>44863</v>
      </c>
      <c r="HN141" s="193" t="s">
        <v>3792</v>
      </c>
      <c r="HO141" s="196">
        <v>2</v>
      </c>
      <c r="HP141" s="196" t="s">
        <v>2962</v>
      </c>
      <c r="HQ141" s="196" t="s">
        <v>30</v>
      </c>
      <c r="HR141" s="196">
        <v>2</v>
      </c>
      <c r="HS141" s="196" t="s">
        <v>14</v>
      </c>
      <c r="HT141" s="196" t="s">
        <v>14</v>
      </c>
      <c r="HU141" s="179">
        <v>44863</v>
      </c>
      <c r="HV141" s="194" t="s">
        <v>3789</v>
      </c>
      <c r="HW141" s="194">
        <v>1</v>
      </c>
      <c r="HX141" s="194" t="s">
        <v>2962</v>
      </c>
      <c r="HY141" s="194" t="s">
        <v>30</v>
      </c>
      <c r="HZ141" s="194">
        <v>2</v>
      </c>
      <c r="IA141" s="194" t="s">
        <v>14</v>
      </c>
      <c r="IB141" s="194" t="s">
        <v>14</v>
      </c>
      <c r="IC141" s="195">
        <v>44863</v>
      </c>
      <c r="ID141" s="193" t="s">
        <v>3791</v>
      </c>
      <c r="IE141" s="196">
        <v>0</v>
      </c>
      <c r="IF141" s="196" t="s">
        <v>2962</v>
      </c>
      <c r="IG141" s="196" t="s">
        <v>30</v>
      </c>
      <c r="IH141" s="196">
        <v>2</v>
      </c>
      <c r="II141" s="196" t="s">
        <v>14</v>
      </c>
      <c r="IJ141" s="196" t="s">
        <v>14</v>
      </c>
      <c r="IK141" s="179">
        <v>44863</v>
      </c>
      <c r="IL141" s="194" t="s">
        <v>3790</v>
      </c>
      <c r="IM141" s="194">
        <v>2</v>
      </c>
      <c r="IN141" s="194" t="s">
        <v>2962</v>
      </c>
      <c r="IO141" s="194" t="s">
        <v>30</v>
      </c>
      <c r="IP141" s="194">
        <v>2</v>
      </c>
      <c r="IQ141" s="194" t="s">
        <v>14</v>
      </c>
      <c r="IR141" s="194" t="s">
        <v>14</v>
      </c>
      <c r="IS141" s="195">
        <v>44863</v>
      </c>
    </row>
    <row r="142" spans="1:253" x14ac:dyDescent="0.25">
      <c r="A142" s="284" t="s">
        <v>499</v>
      </c>
      <c r="B142" s="284" t="s">
        <v>8973</v>
      </c>
      <c r="C142" s="284" t="s">
        <v>500</v>
      </c>
      <c r="D142" s="284" t="s">
        <v>501</v>
      </c>
      <c r="E142" s="284" t="s">
        <v>8636</v>
      </c>
      <c r="F142" s="284" t="s">
        <v>7677</v>
      </c>
      <c r="G142" s="177">
        <v>12410000</v>
      </c>
      <c r="H142" s="178" t="s">
        <v>6223</v>
      </c>
      <c r="I142" s="178" t="s">
        <v>74</v>
      </c>
      <c r="J142" s="178">
        <v>1</v>
      </c>
      <c r="K142" s="178" t="s">
        <v>7676</v>
      </c>
      <c r="L142" s="178" t="s">
        <v>7675</v>
      </c>
      <c r="M142" s="179">
        <v>44956</v>
      </c>
      <c r="N142" s="193" t="s">
        <v>2369</v>
      </c>
      <c r="O142" s="180">
        <v>163610</v>
      </c>
      <c r="P142" s="180" t="s">
        <v>1475</v>
      </c>
      <c r="Q142" s="180" t="s">
        <v>30</v>
      </c>
      <c r="R142" s="180">
        <v>2</v>
      </c>
      <c r="S142" s="180" t="s">
        <v>2368</v>
      </c>
      <c r="T142" s="180" t="s">
        <v>2367</v>
      </c>
      <c r="U142" s="181">
        <v>44773</v>
      </c>
      <c r="V142" s="193" t="s">
        <v>7679</v>
      </c>
      <c r="W142" s="178">
        <v>12410000</v>
      </c>
      <c r="X142" s="178" t="s">
        <v>6223</v>
      </c>
      <c r="Y142" s="178" t="s">
        <v>74</v>
      </c>
      <c r="Z142" s="178">
        <v>1</v>
      </c>
      <c r="AA142" s="178" t="s">
        <v>7678</v>
      </c>
      <c r="AB142" s="178" t="s">
        <v>7675</v>
      </c>
      <c r="AC142" s="179">
        <v>44956</v>
      </c>
      <c r="AD142" s="193" t="s">
        <v>7683</v>
      </c>
      <c r="AE142" s="186">
        <v>11000</v>
      </c>
      <c r="AF142" s="186" t="s">
        <v>7680</v>
      </c>
      <c r="AG142" s="186" t="s">
        <v>2172</v>
      </c>
      <c r="AH142" s="186">
        <v>2</v>
      </c>
      <c r="AI142" s="186" t="s">
        <v>7682</v>
      </c>
      <c r="AJ142" s="186" t="s">
        <v>7681</v>
      </c>
      <c r="AK142" s="187">
        <v>44956</v>
      </c>
      <c r="AL142" s="193" t="s">
        <v>7684</v>
      </c>
      <c r="AM142" s="178">
        <v>11000</v>
      </c>
      <c r="AN142" s="178" t="s">
        <v>7680</v>
      </c>
      <c r="AO142" s="178" t="s">
        <v>2172</v>
      </c>
      <c r="AP142" s="178">
        <v>2</v>
      </c>
      <c r="AQ142" s="178" t="s">
        <v>7682</v>
      </c>
      <c r="AR142" s="178" t="s">
        <v>7681</v>
      </c>
      <c r="AS142" s="179">
        <v>44956</v>
      </c>
      <c r="AT142" s="194" t="s">
        <v>506</v>
      </c>
      <c r="AU142" s="186" t="s">
        <v>14</v>
      </c>
      <c r="AV142" s="186">
        <v>0</v>
      </c>
      <c r="AW142" s="186" t="s">
        <v>30</v>
      </c>
      <c r="AX142" s="186">
        <v>2</v>
      </c>
      <c r="AY142" s="186">
        <v>0</v>
      </c>
      <c r="AZ142" s="186">
        <v>0</v>
      </c>
      <c r="BA142" s="187">
        <v>43511</v>
      </c>
      <c r="BB142" s="193" t="s">
        <v>505</v>
      </c>
      <c r="BC142" s="178" t="s">
        <v>14</v>
      </c>
      <c r="BD142" s="178">
        <v>0</v>
      </c>
      <c r="BE142" s="178" t="s">
        <v>30</v>
      </c>
      <c r="BF142" s="178">
        <v>2</v>
      </c>
      <c r="BG142" s="178">
        <v>0</v>
      </c>
      <c r="BH142" s="178">
        <v>0</v>
      </c>
      <c r="BI142" s="179">
        <v>43511</v>
      </c>
      <c r="BJ142" s="194" t="s">
        <v>7687</v>
      </c>
      <c r="BK142" s="194">
        <v>594</v>
      </c>
      <c r="BL142" s="194" t="s">
        <v>7567</v>
      </c>
      <c r="BM142" s="194" t="s">
        <v>19</v>
      </c>
      <c r="BN142" s="194">
        <v>3</v>
      </c>
      <c r="BO142" s="194" t="s">
        <v>7686</v>
      </c>
      <c r="BP142" s="186" t="s">
        <v>7685</v>
      </c>
      <c r="BQ142" s="195">
        <v>44956</v>
      </c>
      <c r="BR142" s="193" t="s">
        <v>502</v>
      </c>
      <c r="BS142" s="196">
        <v>0</v>
      </c>
      <c r="BT142" s="196">
        <v>0</v>
      </c>
      <c r="BU142" s="196" t="s">
        <v>30</v>
      </c>
      <c r="BV142" s="196">
        <v>2</v>
      </c>
      <c r="BW142" s="196">
        <v>0</v>
      </c>
      <c r="BX142" s="196">
        <v>0</v>
      </c>
      <c r="BY142" s="179">
        <v>43511</v>
      </c>
      <c r="BZ142" s="194" t="s">
        <v>503</v>
      </c>
      <c r="CA142" s="194">
        <v>0</v>
      </c>
      <c r="CB142" s="194" t="s">
        <v>14</v>
      </c>
      <c r="CC142" s="194" t="s">
        <v>30</v>
      </c>
      <c r="CD142" s="194">
        <v>2</v>
      </c>
      <c r="CE142" s="194" t="s">
        <v>14</v>
      </c>
      <c r="CF142" s="194" t="s">
        <v>14</v>
      </c>
      <c r="CG142" s="195">
        <v>43511</v>
      </c>
      <c r="CH142" s="193" t="s">
        <v>9754</v>
      </c>
      <c r="CI142" s="194" t="e">
        <v>#N/A</v>
      </c>
      <c r="CJ142" s="194" t="e">
        <v>#N/A</v>
      </c>
      <c r="CK142" s="194" t="e">
        <v>#N/A</v>
      </c>
      <c r="CL142" s="194" t="e">
        <v>#N/A</v>
      </c>
      <c r="CM142" s="194" t="e">
        <v>#N/A</v>
      </c>
      <c r="CN142" s="194" t="e">
        <v>#N/A</v>
      </c>
      <c r="CO142" s="197" t="e">
        <v>#N/A</v>
      </c>
      <c r="CP142" s="194" t="s">
        <v>504</v>
      </c>
      <c r="CQ142" s="196" t="s">
        <v>14</v>
      </c>
      <c r="CR142" s="196">
        <v>0</v>
      </c>
      <c r="CS142" s="196" t="s">
        <v>30</v>
      </c>
      <c r="CT142" s="196">
        <v>2</v>
      </c>
      <c r="CU142" s="196">
        <v>0</v>
      </c>
      <c r="CV142" s="196">
        <v>0</v>
      </c>
      <c r="CW142" s="179">
        <v>43511</v>
      </c>
      <c r="CX142" s="194" t="s">
        <v>7692</v>
      </c>
      <c r="CY142" s="186">
        <v>11000</v>
      </c>
      <c r="CZ142" s="186" t="s">
        <v>7680</v>
      </c>
      <c r="DA142" s="186" t="s">
        <v>2172</v>
      </c>
      <c r="DB142" s="186">
        <v>2</v>
      </c>
      <c r="DC142" s="186" t="s">
        <v>2326</v>
      </c>
      <c r="DD142" s="186" t="s">
        <v>7681</v>
      </c>
      <c r="DE142" s="192">
        <v>44956</v>
      </c>
      <c r="DF142" s="193" t="s">
        <v>7695</v>
      </c>
      <c r="DG142" s="178">
        <v>12399000</v>
      </c>
      <c r="DH142" s="196" t="s">
        <v>7693</v>
      </c>
      <c r="DI142" s="196" t="s">
        <v>2172</v>
      </c>
      <c r="DJ142" s="196">
        <v>2</v>
      </c>
      <c r="DK142" s="196" t="s">
        <v>2401</v>
      </c>
      <c r="DL142" s="196" t="s">
        <v>7694</v>
      </c>
      <c r="DM142" s="179">
        <v>44956</v>
      </c>
      <c r="DN142" s="194" t="s">
        <v>7696</v>
      </c>
      <c r="DO142" s="186">
        <v>0</v>
      </c>
      <c r="DP142" s="194" t="s">
        <v>7680</v>
      </c>
      <c r="DQ142" s="194" t="s">
        <v>2172</v>
      </c>
      <c r="DR142" s="194">
        <v>2</v>
      </c>
      <c r="DS142" s="194" t="s">
        <v>2324</v>
      </c>
      <c r="DT142" s="194" t="s">
        <v>7681</v>
      </c>
      <c r="DU142" s="195">
        <v>44956</v>
      </c>
      <c r="DV142" s="193" t="s">
        <v>7697</v>
      </c>
      <c r="DW142" s="178">
        <v>11000</v>
      </c>
      <c r="DX142" s="196" t="s">
        <v>7680</v>
      </c>
      <c r="DY142" s="196" t="s">
        <v>2172</v>
      </c>
      <c r="DZ142" s="196">
        <v>2</v>
      </c>
      <c r="EA142" s="196" t="s">
        <v>2326</v>
      </c>
      <c r="EB142" s="196" t="s">
        <v>7681</v>
      </c>
      <c r="EC142" s="179">
        <v>44956</v>
      </c>
      <c r="ED142" s="194" t="s">
        <v>7698</v>
      </c>
      <c r="EE142" s="186">
        <v>0</v>
      </c>
      <c r="EF142" s="194" t="s">
        <v>7680</v>
      </c>
      <c r="EG142" s="194" t="s">
        <v>2172</v>
      </c>
      <c r="EH142" s="194">
        <v>2</v>
      </c>
      <c r="EI142" s="194" t="s">
        <v>2328</v>
      </c>
      <c r="EJ142" s="194" t="s">
        <v>7681</v>
      </c>
      <c r="EK142" s="195">
        <v>44956</v>
      </c>
      <c r="EL142" s="193" t="s">
        <v>7699</v>
      </c>
      <c r="EM142" s="178">
        <v>0</v>
      </c>
      <c r="EN142" s="196" t="s">
        <v>7680</v>
      </c>
      <c r="EO142" s="196" t="s">
        <v>2172</v>
      </c>
      <c r="EP142" s="196">
        <v>2</v>
      </c>
      <c r="EQ142" s="196" t="s">
        <v>2328</v>
      </c>
      <c r="ER142" s="196" t="s">
        <v>7681</v>
      </c>
      <c r="ES142" s="179">
        <v>44956</v>
      </c>
      <c r="ET142" s="194" t="s">
        <v>7691</v>
      </c>
      <c r="EU142" s="194">
        <v>595</v>
      </c>
      <c r="EV142" s="194" t="s">
        <v>7688</v>
      </c>
      <c r="EW142" s="194" t="s">
        <v>19</v>
      </c>
      <c r="EX142" s="194">
        <v>3</v>
      </c>
      <c r="EY142" s="194" t="s">
        <v>7690</v>
      </c>
      <c r="EZ142" s="194" t="s">
        <v>7689</v>
      </c>
      <c r="FA142" s="195">
        <v>44956</v>
      </c>
      <c r="FB142" s="193" t="s">
        <v>2372</v>
      </c>
      <c r="FC142" s="196">
        <v>4</v>
      </c>
      <c r="FD142" s="196" t="s">
        <v>2370</v>
      </c>
      <c r="FE142" s="196" t="s">
        <v>19</v>
      </c>
      <c r="FF142" s="196">
        <v>3</v>
      </c>
      <c r="FG142" s="196" t="s">
        <v>2263</v>
      </c>
      <c r="FH142" s="196" t="s">
        <v>2371</v>
      </c>
      <c r="FI142" s="179">
        <v>44773</v>
      </c>
      <c r="FJ142" s="193" t="s">
        <v>507</v>
      </c>
      <c r="FK142" s="194" t="s">
        <v>14</v>
      </c>
      <c r="FL142" s="194">
        <v>0</v>
      </c>
      <c r="FM142" s="194" t="s">
        <v>30</v>
      </c>
      <c r="FN142" s="194">
        <v>2</v>
      </c>
      <c r="FO142" s="194">
        <v>0</v>
      </c>
      <c r="FP142" s="186">
        <v>0</v>
      </c>
      <c r="FQ142" s="187">
        <v>43511</v>
      </c>
      <c r="FR142" s="193" t="s">
        <v>508</v>
      </c>
      <c r="FS142" s="196" t="s">
        <v>14</v>
      </c>
      <c r="FT142" s="196">
        <v>0</v>
      </c>
      <c r="FU142" s="196" t="s">
        <v>30</v>
      </c>
      <c r="FV142" s="196">
        <v>2</v>
      </c>
      <c r="FW142" s="196">
        <v>0</v>
      </c>
      <c r="FX142" s="196">
        <v>0</v>
      </c>
      <c r="FY142" s="179">
        <v>43511</v>
      </c>
      <c r="FZ142" s="194" t="s">
        <v>3081</v>
      </c>
      <c r="GA142" s="194">
        <v>0</v>
      </c>
      <c r="GB142" s="194" t="s">
        <v>2962</v>
      </c>
      <c r="GC142" s="194" t="s">
        <v>30</v>
      </c>
      <c r="GD142" s="194">
        <v>2</v>
      </c>
      <c r="GE142" s="194" t="s">
        <v>14</v>
      </c>
      <c r="GF142" s="194" t="s">
        <v>14</v>
      </c>
      <c r="GG142" s="195">
        <v>44859</v>
      </c>
      <c r="GH142" s="193" t="s">
        <v>3087</v>
      </c>
      <c r="GI142" s="196">
        <v>0</v>
      </c>
      <c r="GJ142" s="196" t="s">
        <v>2962</v>
      </c>
      <c r="GK142" s="196" t="s">
        <v>30</v>
      </c>
      <c r="GL142" s="196">
        <v>2</v>
      </c>
      <c r="GM142" s="196" t="s">
        <v>14</v>
      </c>
      <c r="GN142" s="196" t="s">
        <v>14</v>
      </c>
      <c r="GO142" s="179">
        <v>44859</v>
      </c>
      <c r="GP142" s="194" t="s">
        <v>3082</v>
      </c>
      <c r="GQ142" s="194">
        <v>0</v>
      </c>
      <c r="GR142" s="194" t="s">
        <v>2962</v>
      </c>
      <c r="GS142" s="194" t="s">
        <v>30</v>
      </c>
      <c r="GT142" s="194">
        <v>2</v>
      </c>
      <c r="GU142" s="194" t="s">
        <v>14</v>
      </c>
      <c r="GV142" s="194" t="s">
        <v>14</v>
      </c>
      <c r="GW142" s="195">
        <v>44859</v>
      </c>
      <c r="GX142" s="193" t="s">
        <v>3088</v>
      </c>
      <c r="GY142" s="196">
        <v>0</v>
      </c>
      <c r="GZ142" s="196" t="s">
        <v>2962</v>
      </c>
      <c r="HA142" s="196" t="s">
        <v>30</v>
      </c>
      <c r="HB142" s="196">
        <v>2</v>
      </c>
      <c r="HC142" s="196" t="s">
        <v>14</v>
      </c>
      <c r="HD142" s="196" t="s">
        <v>14</v>
      </c>
      <c r="HE142" s="179">
        <v>44859</v>
      </c>
      <c r="HF142" s="194" t="s">
        <v>3080</v>
      </c>
      <c r="HG142" s="194">
        <v>0</v>
      </c>
      <c r="HH142" s="194" t="s">
        <v>2962</v>
      </c>
      <c r="HI142" s="194" t="s">
        <v>30</v>
      </c>
      <c r="HJ142" s="194">
        <v>2</v>
      </c>
      <c r="HK142" s="194" t="s">
        <v>14</v>
      </c>
      <c r="HL142" s="194" t="s">
        <v>14</v>
      </c>
      <c r="HM142" s="195">
        <v>44859</v>
      </c>
      <c r="HN142" s="193" t="s">
        <v>3086</v>
      </c>
      <c r="HO142" s="196">
        <v>0</v>
      </c>
      <c r="HP142" s="196" t="s">
        <v>2962</v>
      </c>
      <c r="HQ142" s="196" t="s">
        <v>30</v>
      </c>
      <c r="HR142" s="196">
        <v>2</v>
      </c>
      <c r="HS142" s="196" t="s">
        <v>14</v>
      </c>
      <c r="HT142" s="196" t="s">
        <v>14</v>
      </c>
      <c r="HU142" s="179">
        <v>44859</v>
      </c>
      <c r="HV142" s="194" t="s">
        <v>3083</v>
      </c>
      <c r="HW142" s="194">
        <v>0</v>
      </c>
      <c r="HX142" s="194" t="s">
        <v>2962</v>
      </c>
      <c r="HY142" s="194" t="s">
        <v>30</v>
      </c>
      <c r="HZ142" s="194">
        <v>2</v>
      </c>
      <c r="IA142" s="194" t="s">
        <v>14</v>
      </c>
      <c r="IB142" s="194" t="s">
        <v>14</v>
      </c>
      <c r="IC142" s="195">
        <v>44859</v>
      </c>
      <c r="ID142" s="193" t="s">
        <v>3085</v>
      </c>
      <c r="IE142" s="196">
        <v>1</v>
      </c>
      <c r="IF142" s="196" t="s">
        <v>2962</v>
      </c>
      <c r="IG142" s="196" t="s">
        <v>30</v>
      </c>
      <c r="IH142" s="196">
        <v>2</v>
      </c>
      <c r="II142" s="196" t="s">
        <v>14</v>
      </c>
      <c r="IJ142" s="196" t="s">
        <v>14</v>
      </c>
      <c r="IK142" s="179">
        <v>44859</v>
      </c>
      <c r="IL142" s="194" t="s">
        <v>3084</v>
      </c>
      <c r="IM142" s="194">
        <v>0</v>
      </c>
      <c r="IN142" s="194" t="s">
        <v>2962</v>
      </c>
      <c r="IO142" s="194" t="s">
        <v>30</v>
      </c>
      <c r="IP142" s="194">
        <v>2</v>
      </c>
      <c r="IQ142" s="194" t="s">
        <v>14</v>
      </c>
      <c r="IR142" s="194" t="s">
        <v>14</v>
      </c>
      <c r="IS142" s="195">
        <v>44859</v>
      </c>
    </row>
    <row r="143" spans="1:253" x14ac:dyDescent="0.25">
      <c r="A143" s="284" t="s">
        <v>9775</v>
      </c>
      <c r="B143" s="284" t="s">
        <v>9140</v>
      </c>
      <c r="C143" s="284" t="s">
        <v>510</v>
      </c>
      <c r="D143" s="284" t="s">
        <v>9774</v>
      </c>
      <c r="E143" s="284" t="s">
        <v>8637</v>
      </c>
      <c r="F143" s="284" t="s">
        <v>4970</v>
      </c>
      <c r="G143" s="177">
        <v>85043000</v>
      </c>
      <c r="H143" s="178" t="s">
        <v>1475</v>
      </c>
      <c r="I143" s="178" t="s">
        <v>74</v>
      </c>
      <c r="J143" s="178">
        <v>1</v>
      </c>
      <c r="K143" s="178" t="s">
        <v>4969</v>
      </c>
      <c r="L143" s="178" t="s">
        <v>4968</v>
      </c>
      <c r="M143" s="179">
        <v>44894</v>
      </c>
      <c r="N143" s="193" t="s">
        <v>4974</v>
      </c>
      <c r="O143" s="180">
        <v>373091</v>
      </c>
      <c r="P143" s="180" t="s">
        <v>4971</v>
      </c>
      <c r="Q143" s="180" t="s">
        <v>2172</v>
      </c>
      <c r="R143" s="180">
        <v>2</v>
      </c>
      <c r="S143" s="180" t="s">
        <v>4973</v>
      </c>
      <c r="T143" s="180" t="s">
        <v>4972</v>
      </c>
      <c r="U143" s="181">
        <v>44894</v>
      </c>
      <c r="V143" s="193" t="s">
        <v>4978</v>
      </c>
      <c r="W143" s="178">
        <v>86757000</v>
      </c>
      <c r="X143" s="178" t="s">
        <v>4975</v>
      </c>
      <c r="Y143" s="178" t="s">
        <v>2172</v>
      </c>
      <c r="Z143" s="178">
        <v>2</v>
      </c>
      <c r="AA143" s="178" t="s">
        <v>4977</v>
      </c>
      <c r="AB143" s="178" t="s">
        <v>4976</v>
      </c>
      <c r="AC143" s="179">
        <v>44894</v>
      </c>
      <c r="AD143" s="193" t="s">
        <v>6341</v>
      </c>
      <c r="AE143" s="186">
        <v>20866000</v>
      </c>
      <c r="AF143" s="186" t="s">
        <v>6338</v>
      </c>
      <c r="AG143" s="186" t="s">
        <v>2172</v>
      </c>
      <c r="AH143" s="186">
        <v>2</v>
      </c>
      <c r="AI143" s="186" t="s">
        <v>6340</v>
      </c>
      <c r="AJ143" s="186" t="s">
        <v>6339</v>
      </c>
      <c r="AK143" s="187">
        <v>44946</v>
      </c>
      <c r="AL143" s="193" t="s">
        <v>6345</v>
      </c>
      <c r="AM143" s="178">
        <v>3866000</v>
      </c>
      <c r="AN143" s="178" t="s">
        <v>6342</v>
      </c>
      <c r="AO143" s="178" t="s">
        <v>2172</v>
      </c>
      <c r="AP143" s="178">
        <v>2</v>
      </c>
      <c r="AQ143" s="178" t="s">
        <v>6344</v>
      </c>
      <c r="AR143" s="178" t="s">
        <v>6343</v>
      </c>
      <c r="AS143" s="179">
        <v>44946</v>
      </c>
      <c r="AT143" s="194" t="s">
        <v>520</v>
      </c>
      <c r="AU143" s="186" t="s">
        <v>14</v>
      </c>
      <c r="AV143" s="186">
        <v>0</v>
      </c>
      <c r="AW143" s="186" t="s">
        <v>30</v>
      </c>
      <c r="AX143" s="186">
        <v>2</v>
      </c>
      <c r="AY143" s="186" t="s">
        <v>514</v>
      </c>
      <c r="AZ143" s="186">
        <v>0</v>
      </c>
      <c r="BA143" s="187">
        <v>43511</v>
      </c>
      <c r="BB143" s="193" t="s">
        <v>519</v>
      </c>
      <c r="BC143" s="178" t="s">
        <v>14</v>
      </c>
      <c r="BD143" s="178">
        <v>0</v>
      </c>
      <c r="BE143" s="178" t="s">
        <v>30</v>
      </c>
      <c r="BF143" s="178">
        <v>2</v>
      </c>
      <c r="BG143" s="178" t="s">
        <v>514</v>
      </c>
      <c r="BH143" s="178">
        <v>0</v>
      </c>
      <c r="BI143" s="179">
        <v>43511</v>
      </c>
      <c r="BJ143" s="194" t="s">
        <v>6347</v>
      </c>
      <c r="BK143" s="194">
        <v>125</v>
      </c>
      <c r="BL143" s="194" t="s">
        <v>6346</v>
      </c>
      <c r="BM143" s="194" t="s">
        <v>19</v>
      </c>
      <c r="BN143" s="194">
        <v>3</v>
      </c>
      <c r="BO143" s="194" t="s">
        <v>2654</v>
      </c>
      <c r="BP143" s="186" t="s">
        <v>1518</v>
      </c>
      <c r="BQ143" s="195">
        <v>44946</v>
      </c>
      <c r="BR143" s="193" t="s">
        <v>513</v>
      </c>
      <c r="BS143" s="196" t="s">
        <v>14</v>
      </c>
      <c r="BT143" s="196">
        <v>0</v>
      </c>
      <c r="BU143" s="196" t="s">
        <v>30</v>
      </c>
      <c r="BV143" s="196">
        <v>2</v>
      </c>
      <c r="BW143" s="196" t="s">
        <v>512</v>
      </c>
      <c r="BX143" s="196">
        <v>0</v>
      </c>
      <c r="BY143" s="179">
        <v>43511</v>
      </c>
      <c r="BZ143" s="194" t="s">
        <v>515</v>
      </c>
      <c r="CA143" s="194" t="s">
        <v>14</v>
      </c>
      <c r="CB143" s="194">
        <v>0</v>
      </c>
      <c r="CC143" s="194" t="s">
        <v>14</v>
      </c>
      <c r="CD143" s="194" t="s">
        <v>14</v>
      </c>
      <c r="CE143" s="194" t="s">
        <v>514</v>
      </c>
      <c r="CF143" s="194">
        <v>0</v>
      </c>
      <c r="CG143" s="195">
        <v>43511</v>
      </c>
      <c r="CH143" s="193" t="s">
        <v>9755</v>
      </c>
      <c r="CI143" s="194" t="e">
        <v>#N/A</v>
      </c>
      <c r="CJ143" s="194" t="e">
        <v>#N/A</v>
      </c>
      <c r="CK143" s="194" t="e">
        <v>#N/A</v>
      </c>
      <c r="CL143" s="194" t="e">
        <v>#N/A</v>
      </c>
      <c r="CM143" s="194" t="e">
        <v>#N/A</v>
      </c>
      <c r="CN143" s="194" t="e">
        <v>#N/A</v>
      </c>
      <c r="CO143" s="197" t="e">
        <v>#N/A</v>
      </c>
      <c r="CP143" s="194" t="s">
        <v>518</v>
      </c>
      <c r="CQ143" s="196" t="s">
        <v>14</v>
      </c>
      <c r="CR143" s="196">
        <v>0</v>
      </c>
      <c r="CS143" s="196" t="s">
        <v>30</v>
      </c>
      <c r="CT143" s="196">
        <v>2</v>
      </c>
      <c r="CU143" s="196" t="s">
        <v>514</v>
      </c>
      <c r="CV143" s="196">
        <v>0</v>
      </c>
      <c r="CW143" s="179">
        <v>43511</v>
      </c>
      <c r="CX143" s="194" t="s">
        <v>6351</v>
      </c>
      <c r="CY143" s="186">
        <v>2165000</v>
      </c>
      <c r="CZ143" s="186" t="s">
        <v>6350</v>
      </c>
      <c r="DA143" s="186" t="s">
        <v>2172</v>
      </c>
      <c r="DB143" s="186">
        <v>2</v>
      </c>
      <c r="DC143" s="186" t="s">
        <v>5259</v>
      </c>
      <c r="DD143" s="186" t="s">
        <v>5258</v>
      </c>
      <c r="DE143" s="192">
        <v>44946</v>
      </c>
      <c r="DF143" s="193" t="s">
        <v>6352</v>
      </c>
      <c r="DG143" s="178">
        <v>82891000</v>
      </c>
      <c r="DH143" s="196" t="s">
        <v>6350</v>
      </c>
      <c r="DI143" s="196" t="s">
        <v>2172</v>
      </c>
      <c r="DJ143" s="196">
        <v>2</v>
      </c>
      <c r="DK143" s="196" t="s">
        <v>5259</v>
      </c>
      <c r="DL143" s="196" t="s">
        <v>5258</v>
      </c>
      <c r="DM143" s="179">
        <v>44946</v>
      </c>
      <c r="DN143" s="194" t="s">
        <v>6353</v>
      </c>
      <c r="DO143" s="186">
        <v>1701000</v>
      </c>
      <c r="DP143" s="194" t="s">
        <v>6350</v>
      </c>
      <c r="DQ143" s="194" t="s">
        <v>2172</v>
      </c>
      <c r="DR143" s="194">
        <v>2</v>
      </c>
      <c r="DS143" s="194" t="s">
        <v>5259</v>
      </c>
      <c r="DT143" s="194" t="s">
        <v>5258</v>
      </c>
      <c r="DU143" s="195">
        <v>44946</v>
      </c>
      <c r="DV143" s="193" t="s">
        <v>6354</v>
      </c>
      <c r="DW143" s="178">
        <v>1740000</v>
      </c>
      <c r="DX143" s="196" t="s">
        <v>6350</v>
      </c>
      <c r="DY143" s="196" t="s">
        <v>2172</v>
      </c>
      <c r="DZ143" s="196">
        <v>2</v>
      </c>
      <c r="EA143" s="196" t="s">
        <v>5259</v>
      </c>
      <c r="EB143" s="196" t="s">
        <v>5258</v>
      </c>
      <c r="EC143" s="179">
        <v>44946</v>
      </c>
      <c r="ED143" s="194" t="s">
        <v>6355</v>
      </c>
      <c r="EE143" s="186">
        <v>425000</v>
      </c>
      <c r="EF143" s="194" t="s">
        <v>6350</v>
      </c>
      <c r="EG143" s="194" t="s">
        <v>2172</v>
      </c>
      <c r="EH143" s="194">
        <v>2</v>
      </c>
      <c r="EI143" s="194" t="s">
        <v>5259</v>
      </c>
      <c r="EJ143" s="194" t="s">
        <v>5258</v>
      </c>
      <c r="EK143" s="195">
        <v>44946</v>
      </c>
      <c r="EL143" s="193" t="s">
        <v>5260</v>
      </c>
      <c r="EM143" s="178">
        <v>0</v>
      </c>
      <c r="EN143" s="196" t="s">
        <v>5257</v>
      </c>
      <c r="EO143" s="196" t="s">
        <v>2172</v>
      </c>
      <c r="EP143" s="196">
        <v>2</v>
      </c>
      <c r="EQ143" s="196" t="s">
        <v>5259</v>
      </c>
      <c r="ER143" s="196" t="s">
        <v>5258</v>
      </c>
      <c r="ES143" s="179">
        <v>44914</v>
      </c>
      <c r="ET143" s="194" t="s">
        <v>6349</v>
      </c>
      <c r="EU143" s="194">
        <v>125</v>
      </c>
      <c r="EV143" s="194" t="s">
        <v>6346</v>
      </c>
      <c r="EW143" s="194" t="s">
        <v>19</v>
      </c>
      <c r="EX143" s="194">
        <v>3</v>
      </c>
      <c r="EY143" s="194" t="s">
        <v>6348</v>
      </c>
      <c r="EZ143" s="194" t="s">
        <v>1518</v>
      </c>
      <c r="FA143" s="195">
        <v>44946</v>
      </c>
      <c r="FB143" s="193" t="s">
        <v>517</v>
      </c>
      <c r="FC143" s="196">
        <v>4</v>
      </c>
      <c r="FD143" s="196">
        <v>0</v>
      </c>
      <c r="FE143" s="196" t="s">
        <v>30</v>
      </c>
      <c r="FF143" s="196">
        <v>2</v>
      </c>
      <c r="FG143" s="196" t="s">
        <v>516</v>
      </c>
      <c r="FH143" s="196">
        <v>0</v>
      </c>
      <c r="FI143" s="179">
        <v>43511</v>
      </c>
      <c r="FJ143" s="193" t="s">
        <v>521</v>
      </c>
      <c r="FK143" s="194" t="s">
        <v>14</v>
      </c>
      <c r="FL143" s="194">
        <v>0</v>
      </c>
      <c r="FM143" s="194" t="s">
        <v>30</v>
      </c>
      <c r="FN143" s="194">
        <v>2</v>
      </c>
      <c r="FO143" s="194" t="s">
        <v>514</v>
      </c>
      <c r="FP143" s="186">
        <v>0</v>
      </c>
      <c r="FQ143" s="187">
        <v>43511</v>
      </c>
      <c r="FR143" s="193" t="s">
        <v>522</v>
      </c>
      <c r="FS143" s="196" t="s">
        <v>14</v>
      </c>
      <c r="FT143" s="196">
        <v>0</v>
      </c>
      <c r="FU143" s="196" t="s">
        <v>30</v>
      </c>
      <c r="FV143" s="196">
        <v>2</v>
      </c>
      <c r="FW143" s="196" t="s">
        <v>514</v>
      </c>
      <c r="FX143" s="196">
        <v>0</v>
      </c>
      <c r="FY143" s="179">
        <v>43511</v>
      </c>
      <c r="FZ143" s="194" t="s">
        <v>4328</v>
      </c>
      <c r="GA143" s="194">
        <v>1</v>
      </c>
      <c r="GB143" s="194" t="s">
        <v>2962</v>
      </c>
      <c r="GC143" s="194" t="s">
        <v>30</v>
      </c>
      <c r="GD143" s="194">
        <v>2</v>
      </c>
      <c r="GE143" s="194" t="s">
        <v>14</v>
      </c>
      <c r="GF143" s="194" t="s">
        <v>14</v>
      </c>
      <c r="GG143" s="195">
        <v>44865</v>
      </c>
      <c r="GH143" s="193" t="s">
        <v>4334</v>
      </c>
      <c r="GI143" s="196">
        <v>1</v>
      </c>
      <c r="GJ143" s="196" t="s">
        <v>2962</v>
      </c>
      <c r="GK143" s="196" t="s">
        <v>30</v>
      </c>
      <c r="GL143" s="196">
        <v>2</v>
      </c>
      <c r="GM143" s="196" t="s">
        <v>14</v>
      </c>
      <c r="GN143" s="196" t="s">
        <v>14</v>
      </c>
      <c r="GO143" s="179">
        <v>44865</v>
      </c>
      <c r="GP143" s="194" t="s">
        <v>4329</v>
      </c>
      <c r="GQ143" s="194">
        <v>1</v>
      </c>
      <c r="GR143" s="194" t="s">
        <v>2962</v>
      </c>
      <c r="GS143" s="194" t="s">
        <v>30</v>
      </c>
      <c r="GT143" s="194">
        <v>2</v>
      </c>
      <c r="GU143" s="194" t="s">
        <v>14</v>
      </c>
      <c r="GV143" s="194" t="s">
        <v>14</v>
      </c>
      <c r="GW143" s="195">
        <v>44865</v>
      </c>
      <c r="GX143" s="193" t="s">
        <v>4335</v>
      </c>
      <c r="GY143" s="196">
        <v>0</v>
      </c>
      <c r="GZ143" s="196" t="s">
        <v>2962</v>
      </c>
      <c r="HA143" s="196" t="s">
        <v>30</v>
      </c>
      <c r="HB143" s="196">
        <v>2</v>
      </c>
      <c r="HC143" s="196" t="s">
        <v>14</v>
      </c>
      <c r="HD143" s="196" t="s">
        <v>14</v>
      </c>
      <c r="HE143" s="179">
        <v>44865</v>
      </c>
      <c r="HF143" s="194" t="s">
        <v>4327</v>
      </c>
      <c r="HG143" s="194">
        <v>0</v>
      </c>
      <c r="HH143" s="194" t="s">
        <v>2962</v>
      </c>
      <c r="HI143" s="194" t="s">
        <v>30</v>
      </c>
      <c r="HJ143" s="194">
        <v>2</v>
      </c>
      <c r="HK143" s="194" t="s">
        <v>14</v>
      </c>
      <c r="HL143" s="194" t="s">
        <v>14</v>
      </c>
      <c r="HM143" s="195">
        <v>44865</v>
      </c>
      <c r="HN143" s="193" t="s">
        <v>4333</v>
      </c>
      <c r="HO143" s="196">
        <v>1</v>
      </c>
      <c r="HP143" s="196" t="s">
        <v>2962</v>
      </c>
      <c r="HQ143" s="196" t="s">
        <v>30</v>
      </c>
      <c r="HR143" s="196">
        <v>2</v>
      </c>
      <c r="HS143" s="196" t="s">
        <v>14</v>
      </c>
      <c r="HT143" s="196" t="s">
        <v>14</v>
      </c>
      <c r="HU143" s="179">
        <v>44865</v>
      </c>
      <c r="HV143" s="194" t="s">
        <v>4330</v>
      </c>
      <c r="HW143" s="194">
        <v>0</v>
      </c>
      <c r="HX143" s="194" t="s">
        <v>2962</v>
      </c>
      <c r="HY143" s="194" t="s">
        <v>30</v>
      </c>
      <c r="HZ143" s="194">
        <v>2</v>
      </c>
      <c r="IA143" s="194" t="s">
        <v>14</v>
      </c>
      <c r="IB143" s="194" t="s">
        <v>14</v>
      </c>
      <c r="IC143" s="195">
        <v>44865</v>
      </c>
      <c r="ID143" s="193" t="s">
        <v>4332</v>
      </c>
      <c r="IE143" s="196">
        <v>3</v>
      </c>
      <c r="IF143" s="196" t="s">
        <v>2962</v>
      </c>
      <c r="IG143" s="196" t="s">
        <v>30</v>
      </c>
      <c r="IH143" s="196">
        <v>2</v>
      </c>
      <c r="II143" s="196" t="s">
        <v>14</v>
      </c>
      <c r="IJ143" s="196" t="s">
        <v>14</v>
      </c>
      <c r="IK143" s="179">
        <v>44865</v>
      </c>
      <c r="IL143" s="194" t="s">
        <v>4331</v>
      </c>
      <c r="IM143" s="194">
        <v>0</v>
      </c>
      <c r="IN143" s="194" t="s">
        <v>2962</v>
      </c>
      <c r="IO143" s="194" t="s">
        <v>30</v>
      </c>
      <c r="IP143" s="194">
        <v>2</v>
      </c>
      <c r="IQ143" s="194" t="s">
        <v>14</v>
      </c>
      <c r="IR143" s="194" t="s">
        <v>14</v>
      </c>
      <c r="IS143" s="195">
        <v>44865</v>
      </c>
    </row>
    <row r="144" spans="1:253" x14ac:dyDescent="0.25">
      <c r="A144" s="284" t="s">
        <v>9776</v>
      </c>
      <c r="B144" s="284" t="s">
        <v>8973</v>
      </c>
      <c r="C144" s="284" t="s">
        <v>524</v>
      </c>
      <c r="D144" s="284" t="s">
        <v>9774</v>
      </c>
      <c r="E144" s="284" t="s">
        <v>8637</v>
      </c>
      <c r="F144" s="284" t="s">
        <v>4979</v>
      </c>
      <c r="G144" s="177">
        <v>85043000</v>
      </c>
      <c r="H144" s="178" t="s">
        <v>1475</v>
      </c>
      <c r="I144" s="178" t="s">
        <v>74</v>
      </c>
      <c r="J144" s="178">
        <v>1</v>
      </c>
      <c r="K144" s="178" t="s">
        <v>4969</v>
      </c>
      <c r="L144" s="178" t="s">
        <v>4968</v>
      </c>
      <c r="M144" s="179">
        <v>44894</v>
      </c>
      <c r="N144" s="193" t="s">
        <v>4983</v>
      </c>
      <c r="O144" s="180">
        <v>132028</v>
      </c>
      <c r="P144" s="180" t="s">
        <v>4980</v>
      </c>
      <c r="Q144" s="180" t="s">
        <v>2172</v>
      </c>
      <c r="R144" s="180">
        <v>2</v>
      </c>
      <c r="S144" s="180" t="s">
        <v>4982</v>
      </c>
      <c r="T144" s="180" t="s">
        <v>4981</v>
      </c>
      <c r="U144" s="181">
        <v>44894</v>
      </c>
      <c r="V144" s="193" t="s">
        <v>4987</v>
      </c>
      <c r="W144" s="178">
        <v>36158000</v>
      </c>
      <c r="X144" s="178" t="s">
        <v>4984</v>
      </c>
      <c r="Y144" s="178" t="s">
        <v>2172</v>
      </c>
      <c r="Z144" s="178">
        <v>2</v>
      </c>
      <c r="AA144" s="178" t="s">
        <v>4986</v>
      </c>
      <c r="AB144" s="178" t="s">
        <v>4985</v>
      </c>
      <c r="AC144" s="179">
        <v>44894</v>
      </c>
      <c r="AD144" s="193" t="s">
        <v>6357</v>
      </c>
      <c r="AE144" s="186">
        <v>12036000</v>
      </c>
      <c r="AF144" s="186" t="s">
        <v>6342</v>
      </c>
      <c r="AG144" s="186" t="s">
        <v>2172</v>
      </c>
      <c r="AH144" s="186">
        <v>2</v>
      </c>
      <c r="AI144" s="186" t="s">
        <v>6356</v>
      </c>
      <c r="AJ144" s="186" t="s">
        <v>6343</v>
      </c>
      <c r="AK144" s="187">
        <v>44946</v>
      </c>
      <c r="AL144" s="193" t="s">
        <v>6361</v>
      </c>
      <c r="AM144" s="178">
        <v>3536000</v>
      </c>
      <c r="AN144" s="178" t="s">
        <v>6358</v>
      </c>
      <c r="AO144" s="178" t="s">
        <v>2172</v>
      </c>
      <c r="AP144" s="178">
        <v>2</v>
      </c>
      <c r="AQ144" s="178" t="s">
        <v>6360</v>
      </c>
      <c r="AR144" s="178" t="s">
        <v>6359</v>
      </c>
      <c r="AS144" s="179">
        <v>44946</v>
      </c>
      <c r="AT144" s="194" t="s">
        <v>536</v>
      </c>
      <c r="AU144" s="186" t="s">
        <v>14</v>
      </c>
      <c r="AV144" s="186">
        <v>0</v>
      </c>
      <c r="AW144" s="186" t="s">
        <v>30</v>
      </c>
      <c r="AX144" s="186">
        <v>2</v>
      </c>
      <c r="AY144" s="186" t="s">
        <v>535</v>
      </c>
      <c r="AZ144" s="186">
        <v>0</v>
      </c>
      <c r="BA144" s="187">
        <v>43511</v>
      </c>
      <c r="BB144" s="193" t="s">
        <v>534</v>
      </c>
      <c r="BC144" s="178" t="s">
        <v>14</v>
      </c>
      <c r="BD144" s="178">
        <v>0</v>
      </c>
      <c r="BE144" s="178" t="s">
        <v>30</v>
      </c>
      <c r="BF144" s="178">
        <v>2</v>
      </c>
      <c r="BG144" s="178" t="s">
        <v>533</v>
      </c>
      <c r="BH144" s="178">
        <v>0</v>
      </c>
      <c r="BI144" s="179">
        <v>43511</v>
      </c>
      <c r="BJ144" s="194" t="s">
        <v>1701</v>
      </c>
      <c r="BK144" s="194" t="s">
        <v>14</v>
      </c>
      <c r="BL144" s="194" t="s">
        <v>838</v>
      </c>
      <c r="BM144" s="194" t="s">
        <v>14</v>
      </c>
      <c r="BN144" s="194" t="s">
        <v>14</v>
      </c>
      <c r="BO144" s="194" t="s">
        <v>838</v>
      </c>
      <c r="BP144" s="186" t="s">
        <v>838</v>
      </c>
      <c r="BQ144" s="195">
        <v>44671</v>
      </c>
      <c r="BR144" s="193" t="s">
        <v>526</v>
      </c>
      <c r="BS144" s="196">
        <v>0</v>
      </c>
      <c r="BT144" s="196">
        <v>0</v>
      </c>
      <c r="BU144" s="196" t="s">
        <v>30</v>
      </c>
      <c r="BV144" s="196">
        <v>2</v>
      </c>
      <c r="BW144" s="196" t="s">
        <v>525</v>
      </c>
      <c r="BX144" s="196">
        <v>0</v>
      </c>
      <c r="BY144" s="179">
        <v>43511</v>
      </c>
      <c r="BZ144" s="194" t="s">
        <v>528</v>
      </c>
      <c r="CA144" s="194">
        <v>0</v>
      </c>
      <c r="CB144" s="194">
        <v>0</v>
      </c>
      <c r="CC144" s="194" t="s">
        <v>30</v>
      </c>
      <c r="CD144" s="194">
        <v>2</v>
      </c>
      <c r="CE144" s="194" t="s">
        <v>527</v>
      </c>
      <c r="CF144" s="194">
        <v>0</v>
      </c>
      <c r="CG144" s="195">
        <v>43511</v>
      </c>
      <c r="CH144" s="193" t="s">
        <v>9756</v>
      </c>
      <c r="CI144" s="194" t="e">
        <v>#N/A</v>
      </c>
      <c r="CJ144" s="194" t="e">
        <v>#N/A</v>
      </c>
      <c r="CK144" s="194" t="e">
        <v>#N/A</v>
      </c>
      <c r="CL144" s="194" t="e">
        <v>#N/A</v>
      </c>
      <c r="CM144" s="194" t="e">
        <v>#N/A</v>
      </c>
      <c r="CN144" s="194" t="e">
        <v>#N/A</v>
      </c>
      <c r="CO144" s="197" t="e">
        <v>#N/A</v>
      </c>
      <c r="CP144" s="194" t="s">
        <v>532</v>
      </c>
      <c r="CQ144" s="196" t="s">
        <v>14</v>
      </c>
      <c r="CR144" s="196">
        <v>0</v>
      </c>
      <c r="CS144" s="196" t="s">
        <v>30</v>
      </c>
      <c r="CT144" s="196">
        <v>2</v>
      </c>
      <c r="CU144" s="196" t="s">
        <v>531</v>
      </c>
      <c r="CV144" s="196">
        <v>0</v>
      </c>
      <c r="CW144" s="179">
        <v>43511</v>
      </c>
      <c r="CX144" s="194" t="s">
        <v>6366</v>
      </c>
      <c r="CY144" s="186">
        <v>1980000</v>
      </c>
      <c r="CZ144" s="186" t="s">
        <v>6363</v>
      </c>
      <c r="DA144" s="186" t="s">
        <v>2172</v>
      </c>
      <c r="DB144" s="186">
        <v>2</v>
      </c>
      <c r="DC144" s="186" t="s">
        <v>6365</v>
      </c>
      <c r="DD144" s="186" t="s">
        <v>6364</v>
      </c>
      <c r="DE144" s="192">
        <v>44946</v>
      </c>
      <c r="DF144" s="193" t="s">
        <v>6367</v>
      </c>
      <c r="DG144" s="178">
        <v>24122000</v>
      </c>
      <c r="DH144" s="196" t="s">
        <v>6363</v>
      </c>
      <c r="DI144" s="196" t="s">
        <v>2172</v>
      </c>
      <c r="DJ144" s="196">
        <v>2</v>
      </c>
      <c r="DK144" s="196" t="s">
        <v>6365</v>
      </c>
      <c r="DL144" s="196" t="s">
        <v>6364</v>
      </c>
      <c r="DM144" s="179">
        <v>44946</v>
      </c>
      <c r="DN144" s="194" t="s">
        <v>6368</v>
      </c>
      <c r="DO144" s="186">
        <v>10056000</v>
      </c>
      <c r="DP144" s="194" t="s">
        <v>6363</v>
      </c>
      <c r="DQ144" s="194" t="s">
        <v>2172</v>
      </c>
      <c r="DR144" s="194">
        <v>2</v>
      </c>
      <c r="DS144" s="194" t="s">
        <v>6365</v>
      </c>
      <c r="DT144" s="194" t="s">
        <v>6364</v>
      </c>
      <c r="DU144" s="195">
        <v>44946</v>
      </c>
      <c r="DV144" s="193" t="s">
        <v>6369</v>
      </c>
      <c r="DW144" s="178">
        <v>1591000</v>
      </c>
      <c r="DX144" s="196" t="s">
        <v>6363</v>
      </c>
      <c r="DY144" s="196" t="s">
        <v>2172</v>
      </c>
      <c r="DZ144" s="196">
        <v>2</v>
      </c>
      <c r="EA144" s="196" t="s">
        <v>6365</v>
      </c>
      <c r="EB144" s="196" t="s">
        <v>6364</v>
      </c>
      <c r="EC144" s="179">
        <v>44946</v>
      </c>
      <c r="ED144" s="194" t="s">
        <v>6370</v>
      </c>
      <c r="EE144" s="186">
        <v>389000</v>
      </c>
      <c r="EF144" s="194" t="s">
        <v>6363</v>
      </c>
      <c r="EG144" s="194" t="s">
        <v>2172</v>
      </c>
      <c r="EH144" s="194">
        <v>2</v>
      </c>
      <c r="EI144" s="194" t="s">
        <v>6365</v>
      </c>
      <c r="EJ144" s="194" t="s">
        <v>6364</v>
      </c>
      <c r="EK144" s="195">
        <v>44946</v>
      </c>
      <c r="EL144" s="193" t="s">
        <v>6371</v>
      </c>
      <c r="EM144" s="178">
        <v>0</v>
      </c>
      <c r="EN144" s="196" t="s">
        <v>6363</v>
      </c>
      <c r="EO144" s="196" t="s">
        <v>2172</v>
      </c>
      <c r="EP144" s="196">
        <v>2</v>
      </c>
      <c r="EQ144" s="196" t="s">
        <v>6365</v>
      </c>
      <c r="ER144" s="196" t="s">
        <v>6364</v>
      </c>
      <c r="ES144" s="179">
        <v>44946</v>
      </c>
      <c r="ET144" s="194" t="s">
        <v>6362</v>
      </c>
      <c r="EU144" s="194">
        <v>125</v>
      </c>
      <c r="EV144" s="194" t="s">
        <v>6346</v>
      </c>
      <c r="EW144" s="194" t="s">
        <v>19</v>
      </c>
      <c r="EX144" s="194">
        <v>3</v>
      </c>
      <c r="EY144" s="194" t="s">
        <v>6348</v>
      </c>
      <c r="EZ144" s="194" t="s">
        <v>1518</v>
      </c>
      <c r="FA144" s="195">
        <v>44946</v>
      </c>
      <c r="FB144" s="193" t="s">
        <v>530</v>
      </c>
      <c r="FC144" s="196">
        <v>2</v>
      </c>
      <c r="FD144" s="196">
        <v>0</v>
      </c>
      <c r="FE144" s="196" t="s">
        <v>30</v>
      </c>
      <c r="FF144" s="196">
        <v>2</v>
      </c>
      <c r="FG144" s="196" t="s">
        <v>529</v>
      </c>
      <c r="FH144" s="196">
        <v>0</v>
      </c>
      <c r="FI144" s="179">
        <v>43511</v>
      </c>
      <c r="FJ144" s="193" t="s">
        <v>538</v>
      </c>
      <c r="FK144" s="194" t="s">
        <v>14</v>
      </c>
      <c r="FL144" s="194">
        <v>0</v>
      </c>
      <c r="FM144" s="194" t="s">
        <v>30</v>
      </c>
      <c r="FN144" s="194">
        <v>2</v>
      </c>
      <c r="FO144" s="194" t="s">
        <v>537</v>
      </c>
      <c r="FP144" s="186">
        <v>0</v>
      </c>
      <c r="FQ144" s="187">
        <v>43511</v>
      </c>
      <c r="FR144" s="193" t="s">
        <v>539</v>
      </c>
      <c r="FS144" s="196" t="s">
        <v>14</v>
      </c>
      <c r="FT144" s="196">
        <v>0</v>
      </c>
      <c r="FU144" s="196" t="s">
        <v>30</v>
      </c>
      <c r="FV144" s="196">
        <v>2</v>
      </c>
      <c r="FW144" s="196" t="s">
        <v>537</v>
      </c>
      <c r="FX144" s="196">
        <v>0</v>
      </c>
      <c r="FY144" s="179">
        <v>43511</v>
      </c>
      <c r="FZ144" s="194" t="s">
        <v>4337</v>
      </c>
      <c r="GA144" s="194">
        <v>1</v>
      </c>
      <c r="GB144" s="194" t="s">
        <v>2962</v>
      </c>
      <c r="GC144" s="194" t="s">
        <v>30</v>
      </c>
      <c r="GD144" s="194">
        <v>2</v>
      </c>
      <c r="GE144" s="194" t="s">
        <v>14</v>
      </c>
      <c r="GF144" s="194" t="s">
        <v>14</v>
      </c>
      <c r="GG144" s="195">
        <v>44865</v>
      </c>
      <c r="GH144" s="193" t="s">
        <v>4343</v>
      </c>
      <c r="GI144" s="196">
        <v>0</v>
      </c>
      <c r="GJ144" s="196" t="s">
        <v>2962</v>
      </c>
      <c r="GK144" s="196" t="s">
        <v>30</v>
      </c>
      <c r="GL144" s="196">
        <v>2</v>
      </c>
      <c r="GM144" s="196" t="s">
        <v>14</v>
      </c>
      <c r="GN144" s="196" t="s">
        <v>14</v>
      </c>
      <c r="GO144" s="179">
        <v>44865</v>
      </c>
      <c r="GP144" s="194" t="s">
        <v>4338</v>
      </c>
      <c r="GQ144" s="194">
        <v>0</v>
      </c>
      <c r="GR144" s="194" t="s">
        <v>2962</v>
      </c>
      <c r="GS144" s="194" t="s">
        <v>30</v>
      </c>
      <c r="GT144" s="194">
        <v>2</v>
      </c>
      <c r="GU144" s="194" t="s">
        <v>14</v>
      </c>
      <c r="GV144" s="194" t="s">
        <v>14</v>
      </c>
      <c r="GW144" s="195">
        <v>44865</v>
      </c>
      <c r="GX144" s="193" t="s">
        <v>4344</v>
      </c>
      <c r="GY144" s="196">
        <v>0</v>
      </c>
      <c r="GZ144" s="196" t="s">
        <v>2962</v>
      </c>
      <c r="HA144" s="196" t="s">
        <v>30</v>
      </c>
      <c r="HB144" s="196">
        <v>2</v>
      </c>
      <c r="HC144" s="196" t="s">
        <v>14</v>
      </c>
      <c r="HD144" s="196" t="s">
        <v>14</v>
      </c>
      <c r="HE144" s="179">
        <v>44865</v>
      </c>
      <c r="HF144" s="194" t="s">
        <v>4336</v>
      </c>
      <c r="HG144" s="194">
        <v>0</v>
      </c>
      <c r="HH144" s="194" t="s">
        <v>2962</v>
      </c>
      <c r="HI144" s="194" t="s">
        <v>30</v>
      </c>
      <c r="HJ144" s="194">
        <v>2</v>
      </c>
      <c r="HK144" s="194" t="s">
        <v>14</v>
      </c>
      <c r="HL144" s="194" t="s">
        <v>14</v>
      </c>
      <c r="HM144" s="195">
        <v>44865</v>
      </c>
      <c r="HN144" s="193" t="s">
        <v>4342</v>
      </c>
      <c r="HO144" s="196">
        <v>1</v>
      </c>
      <c r="HP144" s="196" t="s">
        <v>2962</v>
      </c>
      <c r="HQ144" s="196" t="s">
        <v>30</v>
      </c>
      <c r="HR144" s="196">
        <v>2</v>
      </c>
      <c r="HS144" s="196" t="s">
        <v>14</v>
      </c>
      <c r="HT144" s="196" t="s">
        <v>14</v>
      </c>
      <c r="HU144" s="179">
        <v>44865</v>
      </c>
      <c r="HV144" s="194" t="s">
        <v>4339</v>
      </c>
      <c r="HW144" s="194">
        <v>0</v>
      </c>
      <c r="HX144" s="194" t="s">
        <v>2962</v>
      </c>
      <c r="HY144" s="194" t="s">
        <v>30</v>
      </c>
      <c r="HZ144" s="194">
        <v>2</v>
      </c>
      <c r="IA144" s="194" t="s">
        <v>14</v>
      </c>
      <c r="IB144" s="194" t="s">
        <v>14</v>
      </c>
      <c r="IC144" s="195">
        <v>44865</v>
      </c>
      <c r="ID144" s="193" t="s">
        <v>4341</v>
      </c>
      <c r="IE144" s="196">
        <v>3</v>
      </c>
      <c r="IF144" s="196" t="s">
        <v>2962</v>
      </c>
      <c r="IG144" s="196" t="s">
        <v>30</v>
      </c>
      <c r="IH144" s="196">
        <v>2</v>
      </c>
      <c r="II144" s="196" t="s">
        <v>14</v>
      </c>
      <c r="IJ144" s="196" t="s">
        <v>14</v>
      </c>
      <c r="IK144" s="179">
        <v>44865</v>
      </c>
      <c r="IL144" s="194" t="s">
        <v>4340</v>
      </c>
      <c r="IM144" s="194">
        <v>0</v>
      </c>
      <c r="IN144" s="194" t="s">
        <v>2962</v>
      </c>
      <c r="IO144" s="194" t="s">
        <v>30</v>
      </c>
      <c r="IP144" s="194">
        <v>2</v>
      </c>
      <c r="IQ144" s="194" t="s">
        <v>14</v>
      </c>
      <c r="IR144" s="194" t="s">
        <v>14</v>
      </c>
      <c r="IS144" s="195">
        <v>44865</v>
      </c>
    </row>
    <row r="145" spans="1:253" x14ac:dyDescent="0.25">
      <c r="A145" s="284" t="s">
        <v>9777</v>
      </c>
      <c r="B145" s="284" t="s">
        <v>8973</v>
      </c>
      <c r="C145" s="284" t="s">
        <v>541</v>
      </c>
      <c r="D145" s="284" t="s">
        <v>9774</v>
      </c>
      <c r="E145" s="284" t="s">
        <v>8637</v>
      </c>
      <c r="F145" s="284" t="s">
        <v>4989</v>
      </c>
      <c r="G145" s="177">
        <v>85043000</v>
      </c>
      <c r="H145" s="178" t="s">
        <v>1475</v>
      </c>
      <c r="I145" s="178" t="s">
        <v>74</v>
      </c>
      <c r="J145" s="178">
        <v>1</v>
      </c>
      <c r="K145" s="178" t="s">
        <v>4988</v>
      </c>
      <c r="L145" s="178" t="s">
        <v>4968</v>
      </c>
      <c r="M145" s="179">
        <v>44894</v>
      </c>
      <c r="N145" s="193" t="s">
        <v>4993</v>
      </c>
      <c r="O145" s="180">
        <v>177504</v>
      </c>
      <c r="P145" s="180" t="s">
        <v>4990</v>
      </c>
      <c r="Q145" s="180" t="s">
        <v>2172</v>
      </c>
      <c r="R145" s="180">
        <v>2</v>
      </c>
      <c r="S145" s="180" t="s">
        <v>4992</v>
      </c>
      <c r="T145" s="180" t="s">
        <v>4991</v>
      </c>
      <c r="U145" s="181">
        <v>44894</v>
      </c>
      <c r="V145" s="193" t="s">
        <v>4996</v>
      </c>
      <c r="W145" s="178">
        <v>37626000</v>
      </c>
      <c r="X145" s="178" t="s">
        <v>4994</v>
      </c>
      <c r="Y145" s="178" t="s">
        <v>2172</v>
      </c>
      <c r="Z145" s="178">
        <v>2</v>
      </c>
      <c r="AA145" s="178" t="s">
        <v>4988</v>
      </c>
      <c r="AB145" s="178" t="s">
        <v>4995</v>
      </c>
      <c r="AC145" s="179">
        <v>44894</v>
      </c>
      <c r="AD145" s="193" t="s">
        <v>6373</v>
      </c>
      <c r="AE145" s="186">
        <v>8830000</v>
      </c>
      <c r="AF145" s="186" t="s">
        <v>6338</v>
      </c>
      <c r="AG145" s="186" t="s">
        <v>2172</v>
      </c>
      <c r="AH145" s="186">
        <v>2</v>
      </c>
      <c r="AI145" s="186" t="s">
        <v>6372</v>
      </c>
      <c r="AJ145" s="186" t="s">
        <v>6339</v>
      </c>
      <c r="AK145" s="187">
        <v>44946</v>
      </c>
      <c r="AL145" s="193" t="s">
        <v>6375</v>
      </c>
      <c r="AM145" s="178">
        <v>330000</v>
      </c>
      <c r="AN145" s="178" t="s">
        <v>6342</v>
      </c>
      <c r="AO145" s="178" t="s">
        <v>2172</v>
      </c>
      <c r="AP145" s="178">
        <v>2</v>
      </c>
      <c r="AQ145" s="178" t="s">
        <v>6374</v>
      </c>
      <c r="AR145" s="178" t="s">
        <v>6343</v>
      </c>
      <c r="AS145" s="179">
        <v>44946</v>
      </c>
      <c r="AT145" s="194" t="s">
        <v>548</v>
      </c>
      <c r="AU145" s="186" t="s">
        <v>14</v>
      </c>
      <c r="AV145" s="186">
        <v>0</v>
      </c>
      <c r="AW145" s="186" t="s">
        <v>30</v>
      </c>
      <c r="AX145" s="186">
        <v>2</v>
      </c>
      <c r="AY145" s="186">
        <v>0</v>
      </c>
      <c r="AZ145" s="186">
        <v>0</v>
      </c>
      <c r="BA145" s="187">
        <v>43511</v>
      </c>
      <c r="BB145" s="193" t="s">
        <v>547</v>
      </c>
      <c r="BC145" s="178" t="s">
        <v>14</v>
      </c>
      <c r="BD145" s="178">
        <v>0</v>
      </c>
      <c r="BE145" s="178" t="s">
        <v>30</v>
      </c>
      <c r="BF145" s="178">
        <v>2</v>
      </c>
      <c r="BG145" s="178">
        <v>0</v>
      </c>
      <c r="BH145" s="178">
        <v>0</v>
      </c>
      <c r="BI145" s="179">
        <v>43511</v>
      </c>
      <c r="BJ145" s="194" t="s">
        <v>6379</v>
      </c>
      <c r="BK145" s="194">
        <v>186</v>
      </c>
      <c r="BL145" s="194" t="s">
        <v>6376</v>
      </c>
      <c r="BM145" s="194" t="s">
        <v>19</v>
      </c>
      <c r="BN145" s="194">
        <v>3</v>
      </c>
      <c r="BO145" s="194" t="s">
        <v>6378</v>
      </c>
      <c r="BP145" s="186" t="s">
        <v>6377</v>
      </c>
      <c r="BQ145" s="195">
        <v>44946</v>
      </c>
      <c r="BR145" s="193" t="s">
        <v>542</v>
      </c>
      <c r="BS145" s="196">
        <v>0</v>
      </c>
      <c r="BT145" s="196">
        <v>0</v>
      </c>
      <c r="BU145" s="196" t="s">
        <v>30</v>
      </c>
      <c r="BV145" s="196">
        <v>2</v>
      </c>
      <c r="BW145" s="196">
        <v>0</v>
      </c>
      <c r="BX145" s="196">
        <v>0</v>
      </c>
      <c r="BY145" s="179">
        <v>43511</v>
      </c>
      <c r="BZ145" s="194" t="s">
        <v>543</v>
      </c>
      <c r="CA145" s="194">
        <v>0</v>
      </c>
      <c r="CB145" s="194">
        <v>0</v>
      </c>
      <c r="CC145" s="194" t="s">
        <v>30</v>
      </c>
      <c r="CD145" s="194">
        <v>2</v>
      </c>
      <c r="CE145" s="194">
        <v>0</v>
      </c>
      <c r="CF145" s="194">
        <v>0</v>
      </c>
      <c r="CG145" s="195">
        <v>43511</v>
      </c>
      <c r="CH145" s="193" t="s">
        <v>9757</v>
      </c>
      <c r="CI145" s="194" t="e">
        <v>#N/A</v>
      </c>
      <c r="CJ145" s="194" t="e">
        <v>#N/A</v>
      </c>
      <c r="CK145" s="194" t="e">
        <v>#N/A</v>
      </c>
      <c r="CL145" s="194" t="e">
        <v>#N/A</v>
      </c>
      <c r="CM145" s="194" t="e">
        <v>#N/A</v>
      </c>
      <c r="CN145" s="194" t="e">
        <v>#N/A</v>
      </c>
      <c r="CO145" s="197" t="e">
        <v>#N/A</v>
      </c>
      <c r="CP145" s="194" t="s">
        <v>546</v>
      </c>
      <c r="CQ145" s="196" t="s">
        <v>14</v>
      </c>
      <c r="CR145" s="196">
        <v>0</v>
      </c>
      <c r="CS145" s="196" t="s">
        <v>30</v>
      </c>
      <c r="CT145" s="196">
        <v>2</v>
      </c>
      <c r="CU145" s="196">
        <v>0</v>
      </c>
      <c r="CV145" s="196">
        <v>0</v>
      </c>
      <c r="CW145" s="179">
        <v>43511</v>
      </c>
      <c r="CX145" s="194" t="s">
        <v>6382</v>
      </c>
      <c r="CY145" s="186">
        <v>185000</v>
      </c>
      <c r="CZ145" s="186" t="s">
        <v>6350</v>
      </c>
      <c r="DA145" s="186" t="s">
        <v>2172</v>
      </c>
      <c r="DB145" s="186">
        <v>2</v>
      </c>
      <c r="DC145" s="186" t="s">
        <v>6381</v>
      </c>
      <c r="DD145" s="186" t="s">
        <v>5258</v>
      </c>
      <c r="DE145" s="192">
        <v>44946</v>
      </c>
      <c r="DF145" s="193" t="s">
        <v>6383</v>
      </c>
      <c r="DG145" s="178">
        <v>28796000</v>
      </c>
      <c r="DH145" s="196" t="s">
        <v>6350</v>
      </c>
      <c r="DI145" s="196" t="s">
        <v>2172</v>
      </c>
      <c r="DJ145" s="196">
        <v>2</v>
      </c>
      <c r="DK145" s="196" t="s">
        <v>6381</v>
      </c>
      <c r="DL145" s="196" t="s">
        <v>5258</v>
      </c>
      <c r="DM145" s="179">
        <v>44946</v>
      </c>
      <c r="DN145" s="194" t="s">
        <v>6384</v>
      </c>
      <c r="DO145" s="186">
        <v>8645000</v>
      </c>
      <c r="DP145" s="194" t="s">
        <v>6350</v>
      </c>
      <c r="DQ145" s="194" t="s">
        <v>2172</v>
      </c>
      <c r="DR145" s="194">
        <v>2</v>
      </c>
      <c r="DS145" s="194" t="s">
        <v>6381</v>
      </c>
      <c r="DT145" s="194" t="s">
        <v>5258</v>
      </c>
      <c r="DU145" s="195">
        <v>44946</v>
      </c>
      <c r="DV145" s="193" t="s">
        <v>6385</v>
      </c>
      <c r="DW145" s="178">
        <v>149000</v>
      </c>
      <c r="DX145" s="196" t="s">
        <v>6350</v>
      </c>
      <c r="DY145" s="196" t="s">
        <v>2172</v>
      </c>
      <c r="DZ145" s="196">
        <v>2</v>
      </c>
      <c r="EA145" s="196" t="s">
        <v>6381</v>
      </c>
      <c r="EB145" s="196" t="s">
        <v>5258</v>
      </c>
      <c r="EC145" s="179">
        <v>44946</v>
      </c>
      <c r="ED145" s="194" t="s">
        <v>6386</v>
      </c>
      <c r="EE145" s="186">
        <v>36000</v>
      </c>
      <c r="EF145" s="194" t="s">
        <v>6350</v>
      </c>
      <c r="EG145" s="194" t="s">
        <v>2172</v>
      </c>
      <c r="EH145" s="194">
        <v>2</v>
      </c>
      <c r="EI145" s="194" t="s">
        <v>6381</v>
      </c>
      <c r="EJ145" s="194" t="s">
        <v>5258</v>
      </c>
      <c r="EK145" s="195">
        <v>44946</v>
      </c>
      <c r="EL145" s="193" t="s">
        <v>6387</v>
      </c>
      <c r="EM145" s="178">
        <v>0</v>
      </c>
      <c r="EN145" s="196" t="s">
        <v>6350</v>
      </c>
      <c r="EO145" s="196" t="s">
        <v>2172</v>
      </c>
      <c r="EP145" s="196">
        <v>2</v>
      </c>
      <c r="EQ145" s="196" t="s">
        <v>6381</v>
      </c>
      <c r="ER145" s="196" t="s">
        <v>5258</v>
      </c>
      <c r="ES145" s="179">
        <v>44946</v>
      </c>
      <c r="ET145" s="194" t="s">
        <v>6380</v>
      </c>
      <c r="EU145" s="194">
        <v>125</v>
      </c>
      <c r="EV145" s="194" t="s">
        <v>6346</v>
      </c>
      <c r="EW145" s="194" t="s">
        <v>19</v>
      </c>
      <c r="EX145" s="194">
        <v>3</v>
      </c>
      <c r="EY145" s="194" t="s">
        <v>6348</v>
      </c>
      <c r="EZ145" s="194" t="s">
        <v>1518</v>
      </c>
      <c r="FA145" s="195">
        <v>44946</v>
      </c>
      <c r="FB145" s="193" t="s">
        <v>545</v>
      </c>
      <c r="FC145" s="196">
        <v>2</v>
      </c>
      <c r="FD145" s="196">
        <v>0</v>
      </c>
      <c r="FE145" s="196" t="s">
        <v>30</v>
      </c>
      <c r="FF145" s="196">
        <v>2</v>
      </c>
      <c r="FG145" s="196" t="s">
        <v>544</v>
      </c>
      <c r="FH145" s="196">
        <v>0</v>
      </c>
      <c r="FI145" s="179">
        <v>43511</v>
      </c>
      <c r="FJ145" s="193" t="s">
        <v>550</v>
      </c>
      <c r="FK145" s="194" t="s">
        <v>14</v>
      </c>
      <c r="FL145" s="194">
        <v>0</v>
      </c>
      <c r="FM145" s="194" t="s">
        <v>30</v>
      </c>
      <c r="FN145" s="194">
        <v>2</v>
      </c>
      <c r="FO145" s="194" t="s">
        <v>549</v>
      </c>
      <c r="FP145" s="186">
        <v>0</v>
      </c>
      <c r="FQ145" s="187">
        <v>43511</v>
      </c>
      <c r="FR145" s="193" t="s">
        <v>552</v>
      </c>
      <c r="FS145" s="196" t="s">
        <v>14</v>
      </c>
      <c r="FT145" s="196">
        <v>0</v>
      </c>
      <c r="FU145" s="196" t="s">
        <v>30</v>
      </c>
      <c r="FV145" s="196">
        <v>2</v>
      </c>
      <c r="FW145" s="196" t="s">
        <v>551</v>
      </c>
      <c r="FX145" s="196">
        <v>0</v>
      </c>
      <c r="FY145" s="179">
        <v>43511</v>
      </c>
      <c r="FZ145" s="194" t="s">
        <v>4346</v>
      </c>
      <c r="GA145" s="194">
        <v>1</v>
      </c>
      <c r="GB145" s="194" t="s">
        <v>2962</v>
      </c>
      <c r="GC145" s="194" t="s">
        <v>30</v>
      </c>
      <c r="GD145" s="194">
        <v>2</v>
      </c>
      <c r="GE145" s="194" t="s">
        <v>14</v>
      </c>
      <c r="GF145" s="194" t="s">
        <v>14</v>
      </c>
      <c r="GG145" s="195">
        <v>44865</v>
      </c>
      <c r="GH145" s="193" t="s">
        <v>4352</v>
      </c>
      <c r="GI145" s="196">
        <v>0</v>
      </c>
      <c r="GJ145" s="196" t="s">
        <v>2962</v>
      </c>
      <c r="GK145" s="196" t="s">
        <v>30</v>
      </c>
      <c r="GL145" s="196">
        <v>2</v>
      </c>
      <c r="GM145" s="196" t="s">
        <v>14</v>
      </c>
      <c r="GN145" s="196" t="s">
        <v>14</v>
      </c>
      <c r="GO145" s="179">
        <v>44865</v>
      </c>
      <c r="GP145" s="194" t="s">
        <v>4347</v>
      </c>
      <c r="GQ145" s="194">
        <v>0</v>
      </c>
      <c r="GR145" s="194" t="s">
        <v>2962</v>
      </c>
      <c r="GS145" s="194" t="s">
        <v>30</v>
      </c>
      <c r="GT145" s="194">
        <v>2</v>
      </c>
      <c r="GU145" s="194" t="s">
        <v>14</v>
      </c>
      <c r="GV145" s="194" t="s">
        <v>14</v>
      </c>
      <c r="GW145" s="195">
        <v>44865</v>
      </c>
      <c r="GX145" s="193" t="s">
        <v>4353</v>
      </c>
      <c r="GY145" s="196">
        <v>0</v>
      </c>
      <c r="GZ145" s="196" t="s">
        <v>2962</v>
      </c>
      <c r="HA145" s="196" t="s">
        <v>30</v>
      </c>
      <c r="HB145" s="196">
        <v>2</v>
      </c>
      <c r="HC145" s="196" t="s">
        <v>14</v>
      </c>
      <c r="HD145" s="196" t="s">
        <v>14</v>
      </c>
      <c r="HE145" s="179">
        <v>44865</v>
      </c>
      <c r="HF145" s="194" t="s">
        <v>4345</v>
      </c>
      <c r="HG145" s="194">
        <v>0</v>
      </c>
      <c r="HH145" s="194" t="s">
        <v>2962</v>
      </c>
      <c r="HI145" s="194" t="s">
        <v>30</v>
      </c>
      <c r="HJ145" s="194">
        <v>2</v>
      </c>
      <c r="HK145" s="194" t="s">
        <v>14</v>
      </c>
      <c r="HL145" s="194" t="s">
        <v>14</v>
      </c>
      <c r="HM145" s="195">
        <v>44865</v>
      </c>
      <c r="HN145" s="193" t="s">
        <v>4351</v>
      </c>
      <c r="HO145" s="196">
        <v>1</v>
      </c>
      <c r="HP145" s="196" t="s">
        <v>2962</v>
      </c>
      <c r="HQ145" s="196" t="s">
        <v>30</v>
      </c>
      <c r="HR145" s="196">
        <v>2</v>
      </c>
      <c r="HS145" s="196" t="s">
        <v>14</v>
      </c>
      <c r="HT145" s="196" t="s">
        <v>14</v>
      </c>
      <c r="HU145" s="179">
        <v>44865</v>
      </c>
      <c r="HV145" s="194" t="s">
        <v>4348</v>
      </c>
      <c r="HW145" s="194">
        <v>0</v>
      </c>
      <c r="HX145" s="194" t="s">
        <v>2962</v>
      </c>
      <c r="HY145" s="194" t="s">
        <v>30</v>
      </c>
      <c r="HZ145" s="194">
        <v>2</v>
      </c>
      <c r="IA145" s="194" t="s">
        <v>14</v>
      </c>
      <c r="IB145" s="194" t="s">
        <v>14</v>
      </c>
      <c r="IC145" s="195">
        <v>44865</v>
      </c>
      <c r="ID145" s="193" t="s">
        <v>4350</v>
      </c>
      <c r="IE145" s="196">
        <v>3</v>
      </c>
      <c r="IF145" s="196" t="s">
        <v>2962</v>
      </c>
      <c r="IG145" s="196" t="s">
        <v>30</v>
      </c>
      <c r="IH145" s="196">
        <v>2</v>
      </c>
      <c r="II145" s="196" t="s">
        <v>14</v>
      </c>
      <c r="IJ145" s="196" t="s">
        <v>14</v>
      </c>
      <c r="IK145" s="179">
        <v>44865</v>
      </c>
      <c r="IL145" s="194" t="s">
        <v>4349</v>
      </c>
      <c r="IM145" s="194">
        <v>0</v>
      </c>
      <c r="IN145" s="194" t="s">
        <v>2962</v>
      </c>
      <c r="IO145" s="194" t="s">
        <v>30</v>
      </c>
      <c r="IP145" s="194">
        <v>2</v>
      </c>
      <c r="IQ145" s="194" t="s">
        <v>14</v>
      </c>
      <c r="IR145" s="194" t="s">
        <v>14</v>
      </c>
      <c r="IS145" s="195">
        <v>44865</v>
      </c>
    </row>
    <row r="146" spans="1:253" x14ac:dyDescent="0.25">
      <c r="A146" s="284" t="s">
        <v>553</v>
      </c>
      <c r="B146" s="284" t="s">
        <v>8959</v>
      </c>
      <c r="C146" s="284" t="s">
        <v>554</v>
      </c>
      <c r="D146" s="284" t="s">
        <v>9774</v>
      </c>
      <c r="E146" s="284" t="s">
        <v>8637</v>
      </c>
      <c r="F146" s="284" t="s">
        <v>4997</v>
      </c>
      <c r="G146" s="177">
        <v>85043000</v>
      </c>
      <c r="H146" s="178" t="s">
        <v>1475</v>
      </c>
      <c r="I146" s="178" t="s">
        <v>74</v>
      </c>
      <c r="J146" s="178">
        <v>1</v>
      </c>
      <c r="K146" s="178" t="s">
        <v>4969</v>
      </c>
      <c r="L146" s="178" t="s">
        <v>4968</v>
      </c>
      <c r="M146" s="179">
        <v>44894</v>
      </c>
      <c r="N146" s="193" t="s">
        <v>5001</v>
      </c>
      <c r="O146" s="180">
        <v>195587</v>
      </c>
      <c r="P146" s="180" t="s">
        <v>4998</v>
      </c>
      <c r="Q146" s="180" t="s">
        <v>2172</v>
      </c>
      <c r="R146" s="180">
        <v>2</v>
      </c>
      <c r="S146" s="180" t="s">
        <v>5000</v>
      </c>
      <c r="T146" s="180" t="s">
        <v>4999</v>
      </c>
      <c r="U146" s="181">
        <v>44894</v>
      </c>
      <c r="V146" s="193" t="s">
        <v>5005</v>
      </c>
      <c r="W146" s="178">
        <v>12974000</v>
      </c>
      <c r="X146" s="178" t="s">
        <v>5002</v>
      </c>
      <c r="Y146" s="178" t="s">
        <v>2172</v>
      </c>
      <c r="Z146" s="178">
        <v>2</v>
      </c>
      <c r="AA146" s="178" t="s">
        <v>5004</v>
      </c>
      <c r="AB146" s="178" t="s">
        <v>5003</v>
      </c>
      <c r="AC146" s="179">
        <v>44894</v>
      </c>
      <c r="AD146" s="193" t="s">
        <v>570</v>
      </c>
      <c r="AE146" s="186" t="s">
        <v>14</v>
      </c>
      <c r="AF146" s="186">
        <v>0</v>
      </c>
      <c r="AG146" s="186" t="s">
        <v>30</v>
      </c>
      <c r="AH146" s="186">
        <v>2</v>
      </c>
      <c r="AI146" s="186">
        <v>0</v>
      </c>
      <c r="AJ146" s="186">
        <v>0</v>
      </c>
      <c r="AK146" s="187">
        <v>43511</v>
      </c>
      <c r="AL146" s="193" t="s">
        <v>573</v>
      </c>
      <c r="AM146" s="178" t="s">
        <v>14</v>
      </c>
      <c r="AN146" s="178">
        <v>0</v>
      </c>
      <c r="AO146" s="178" t="s">
        <v>30</v>
      </c>
      <c r="AP146" s="178">
        <v>2</v>
      </c>
      <c r="AQ146" s="178" t="s">
        <v>572</v>
      </c>
      <c r="AR146" s="178" t="s">
        <v>571</v>
      </c>
      <c r="AS146" s="179">
        <v>43511</v>
      </c>
      <c r="AT146" s="194" t="s">
        <v>563</v>
      </c>
      <c r="AU146" s="186" t="s">
        <v>14</v>
      </c>
      <c r="AV146" s="186">
        <v>0</v>
      </c>
      <c r="AW146" s="186" t="s">
        <v>30</v>
      </c>
      <c r="AX146" s="186">
        <v>2</v>
      </c>
      <c r="AY146" s="186">
        <v>0</v>
      </c>
      <c r="AZ146" s="186">
        <v>0</v>
      </c>
      <c r="BA146" s="187">
        <v>43511</v>
      </c>
      <c r="BB146" s="193" t="s">
        <v>562</v>
      </c>
      <c r="BC146" s="178" t="s">
        <v>14</v>
      </c>
      <c r="BD146" s="178">
        <v>0</v>
      </c>
      <c r="BE146" s="178" t="s">
        <v>30</v>
      </c>
      <c r="BF146" s="178">
        <v>2</v>
      </c>
      <c r="BG146" s="178">
        <v>0</v>
      </c>
      <c r="BH146" s="178">
        <v>0</v>
      </c>
      <c r="BI146" s="179">
        <v>43511</v>
      </c>
      <c r="BJ146" s="194" t="s">
        <v>2655</v>
      </c>
      <c r="BK146" s="194">
        <v>134</v>
      </c>
      <c r="BL146" s="194" t="s">
        <v>2653</v>
      </c>
      <c r="BM146" s="194" t="s">
        <v>19</v>
      </c>
      <c r="BN146" s="194">
        <v>3</v>
      </c>
      <c r="BO146" s="194" t="s">
        <v>2654</v>
      </c>
      <c r="BP146" s="186" t="s">
        <v>152</v>
      </c>
      <c r="BQ146" s="195">
        <v>44804</v>
      </c>
      <c r="BR146" s="193" t="s">
        <v>555</v>
      </c>
      <c r="BS146" s="196" t="s">
        <v>14</v>
      </c>
      <c r="BT146" s="196">
        <v>0</v>
      </c>
      <c r="BU146" s="196" t="s">
        <v>30</v>
      </c>
      <c r="BV146" s="196">
        <v>2</v>
      </c>
      <c r="BW146" s="196">
        <v>0</v>
      </c>
      <c r="BX146" s="196">
        <v>0</v>
      </c>
      <c r="BY146" s="179">
        <v>43511</v>
      </c>
      <c r="BZ146" s="194" t="s">
        <v>556</v>
      </c>
      <c r="CA146" s="194" t="s">
        <v>14</v>
      </c>
      <c r="CB146" s="194" t="s">
        <v>14</v>
      </c>
      <c r="CC146" s="194" t="s">
        <v>14</v>
      </c>
      <c r="CD146" s="194" t="s">
        <v>14</v>
      </c>
      <c r="CE146" s="194">
        <v>0</v>
      </c>
      <c r="CF146" s="194">
        <v>0</v>
      </c>
      <c r="CG146" s="195">
        <v>43511</v>
      </c>
      <c r="CH146" s="193" t="s">
        <v>9758</v>
      </c>
      <c r="CI146" s="194" t="e">
        <v>#N/A</v>
      </c>
      <c r="CJ146" s="194" t="e">
        <v>#N/A</v>
      </c>
      <c r="CK146" s="194" t="e">
        <v>#N/A</v>
      </c>
      <c r="CL146" s="194" t="e">
        <v>#N/A</v>
      </c>
      <c r="CM146" s="194" t="e">
        <v>#N/A</v>
      </c>
      <c r="CN146" s="194" t="e">
        <v>#N/A</v>
      </c>
      <c r="CO146" s="197" t="e">
        <v>#N/A</v>
      </c>
      <c r="CP146" s="194" t="s">
        <v>559</v>
      </c>
      <c r="CQ146" s="196" t="s">
        <v>14</v>
      </c>
      <c r="CR146" s="196">
        <v>0</v>
      </c>
      <c r="CS146" s="196" t="s">
        <v>30</v>
      </c>
      <c r="CT146" s="196">
        <v>2</v>
      </c>
      <c r="CU146" s="196">
        <v>0</v>
      </c>
      <c r="CV146" s="196">
        <v>0</v>
      </c>
      <c r="CW146" s="179">
        <v>43511</v>
      </c>
      <c r="CX146" s="194" t="s">
        <v>578</v>
      </c>
      <c r="CY146" s="186" t="s">
        <v>14</v>
      </c>
      <c r="CZ146" s="186">
        <v>0</v>
      </c>
      <c r="DA146" s="186" t="s">
        <v>30</v>
      </c>
      <c r="DB146" s="186">
        <v>2</v>
      </c>
      <c r="DC146" s="186" t="s">
        <v>565</v>
      </c>
      <c r="DD146" s="186">
        <v>0</v>
      </c>
      <c r="DE146" s="192">
        <v>43511</v>
      </c>
      <c r="DF146" s="193" t="s">
        <v>566</v>
      </c>
      <c r="DG146" s="178" t="s">
        <v>14</v>
      </c>
      <c r="DH146" s="196">
        <v>0</v>
      </c>
      <c r="DI146" s="196" t="s">
        <v>30</v>
      </c>
      <c r="DJ146" s="196">
        <v>2</v>
      </c>
      <c r="DK146" s="196" t="s">
        <v>565</v>
      </c>
      <c r="DL146" s="196">
        <v>0</v>
      </c>
      <c r="DM146" s="179">
        <v>43511</v>
      </c>
      <c r="DN146" s="194" t="s">
        <v>582</v>
      </c>
      <c r="DO146" s="186" t="s">
        <v>14</v>
      </c>
      <c r="DP146" s="194">
        <v>0</v>
      </c>
      <c r="DQ146" s="194" t="s">
        <v>30</v>
      </c>
      <c r="DR146" s="194">
        <v>2</v>
      </c>
      <c r="DS146" s="194" t="s">
        <v>565</v>
      </c>
      <c r="DT146" s="194">
        <v>0</v>
      </c>
      <c r="DU146" s="195">
        <v>43511</v>
      </c>
      <c r="DV146" s="193" t="s">
        <v>568</v>
      </c>
      <c r="DW146" s="178" t="s">
        <v>14</v>
      </c>
      <c r="DX146" s="196">
        <v>0</v>
      </c>
      <c r="DY146" s="196" t="s">
        <v>30</v>
      </c>
      <c r="DZ146" s="196">
        <v>2</v>
      </c>
      <c r="EA146" s="196" t="s">
        <v>565</v>
      </c>
      <c r="EB146" s="196">
        <v>0</v>
      </c>
      <c r="EC146" s="179">
        <v>43511</v>
      </c>
      <c r="ED146" s="194" t="s">
        <v>580</v>
      </c>
      <c r="EE146" s="186" t="s">
        <v>14</v>
      </c>
      <c r="EF146" s="194">
        <v>0</v>
      </c>
      <c r="EG146" s="194" t="s">
        <v>30</v>
      </c>
      <c r="EH146" s="194">
        <v>2</v>
      </c>
      <c r="EI146" s="194" t="s">
        <v>565</v>
      </c>
      <c r="EJ146" s="194">
        <v>0</v>
      </c>
      <c r="EK146" s="195">
        <v>43511</v>
      </c>
      <c r="EL146" s="193" t="s">
        <v>561</v>
      </c>
      <c r="EM146" s="178" t="s">
        <v>14</v>
      </c>
      <c r="EN146" s="196">
        <v>0</v>
      </c>
      <c r="EO146" s="196" t="s">
        <v>30</v>
      </c>
      <c r="EP146" s="196">
        <v>2</v>
      </c>
      <c r="EQ146" s="196">
        <v>0</v>
      </c>
      <c r="ER146" s="196">
        <v>0</v>
      </c>
      <c r="ES146" s="179">
        <v>43511</v>
      </c>
      <c r="ET146" s="194" t="s">
        <v>6388</v>
      </c>
      <c r="EU146" s="194">
        <v>125</v>
      </c>
      <c r="EV146" s="194" t="s">
        <v>6346</v>
      </c>
      <c r="EW146" s="194" t="s">
        <v>19</v>
      </c>
      <c r="EX146" s="194">
        <v>3</v>
      </c>
      <c r="EY146" s="194" t="s">
        <v>6348</v>
      </c>
      <c r="EZ146" s="194" t="s">
        <v>1518</v>
      </c>
      <c r="FA146" s="195">
        <v>44946</v>
      </c>
      <c r="FB146" s="193" t="s">
        <v>558</v>
      </c>
      <c r="FC146" s="196">
        <v>3</v>
      </c>
      <c r="FD146" s="196">
        <v>0</v>
      </c>
      <c r="FE146" s="196" t="s">
        <v>30</v>
      </c>
      <c r="FF146" s="196">
        <v>2</v>
      </c>
      <c r="FG146" s="196" t="s">
        <v>557</v>
      </c>
      <c r="FH146" s="196">
        <v>0</v>
      </c>
      <c r="FI146" s="179">
        <v>43511</v>
      </c>
      <c r="FJ146" s="193" t="s">
        <v>575</v>
      </c>
      <c r="FK146" s="194" t="s">
        <v>14</v>
      </c>
      <c r="FL146" s="194">
        <v>0</v>
      </c>
      <c r="FM146" s="194" t="s">
        <v>30</v>
      </c>
      <c r="FN146" s="194">
        <v>2</v>
      </c>
      <c r="FO146" s="194" t="s">
        <v>574</v>
      </c>
      <c r="FP146" s="186">
        <v>0</v>
      </c>
      <c r="FQ146" s="187">
        <v>43511</v>
      </c>
      <c r="FR146" s="193" t="s">
        <v>576</v>
      </c>
      <c r="FS146" s="196" t="s">
        <v>14</v>
      </c>
      <c r="FT146" s="196">
        <v>0</v>
      </c>
      <c r="FU146" s="196" t="s">
        <v>30</v>
      </c>
      <c r="FV146" s="196">
        <v>2</v>
      </c>
      <c r="FW146" s="196" t="s">
        <v>574</v>
      </c>
      <c r="FX146" s="196">
        <v>0</v>
      </c>
      <c r="FY146" s="179">
        <v>43511</v>
      </c>
      <c r="FZ146" s="194" t="s">
        <v>4355</v>
      </c>
      <c r="GA146" s="194">
        <v>1</v>
      </c>
      <c r="GB146" s="194" t="s">
        <v>2962</v>
      </c>
      <c r="GC146" s="194" t="s">
        <v>30</v>
      </c>
      <c r="GD146" s="194">
        <v>2</v>
      </c>
      <c r="GE146" s="194" t="s">
        <v>14</v>
      </c>
      <c r="GF146" s="194" t="s">
        <v>14</v>
      </c>
      <c r="GG146" s="195">
        <v>44865</v>
      </c>
      <c r="GH146" s="193" t="s">
        <v>4361</v>
      </c>
      <c r="GI146" s="196">
        <v>1</v>
      </c>
      <c r="GJ146" s="196" t="s">
        <v>2962</v>
      </c>
      <c r="GK146" s="196" t="s">
        <v>30</v>
      </c>
      <c r="GL146" s="196">
        <v>2</v>
      </c>
      <c r="GM146" s="196" t="s">
        <v>14</v>
      </c>
      <c r="GN146" s="196" t="s">
        <v>14</v>
      </c>
      <c r="GO146" s="179">
        <v>44865</v>
      </c>
      <c r="GP146" s="194" t="s">
        <v>4356</v>
      </c>
      <c r="GQ146" s="194">
        <v>1</v>
      </c>
      <c r="GR146" s="194" t="s">
        <v>2962</v>
      </c>
      <c r="GS146" s="194" t="s">
        <v>30</v>
      </c>
      <c r="GT146" s="194">
        <v>2</v>
      </c>
      <c r="GU146" s="194" t="s">
        <v>14</v>
      </c>
      <c r="GV146" s="194" t="s">
        <v>14</v>
      </c>
      <c r="GW146" s="195">
        <v>44865</v>
      </c>
      <c r="GX146" s="193" t="s">
        <v>4362</v>
      </c>
      <c r="GY146" s="196">
        <v>0</v>
      </c>
      <c r="GZ146" s="196" t="s">
        <v>2962</v>
      </c>
      <c r="HA146" s="196" t="s">
        <v>30</v>
      </c>
      <c r="HB146" s="196">
        <v>2</v>
      </c>
      <c r="HC146" s="196" t="s">
        <v>14</v>
      </c>
      <c r="HD146" s="196" t="s">
        <v>14</v>
      </c>
      <c r="HE146" s="179">
        <v>44865</v>
      </c>
      <c r="HF146" s="194" t="s">
        <v>4354</v>
      </c>
      <c r="HG146" s="194">
        <v>0</v>
      </c>
      <c r="HH146" s="194" t="s">
        <v>2962</v>
      </c>
      <c r="HI146" s="194" t="s">
        <v>30</v>
      </c>
      <c r="HJ146" s="194">
        <v>2</v>
      </c>
      <c r="HK146" s="194" t="s">
        <v>14</v>
      </c>
      <c r="HL146" s="194" t="s">
        <v>14</v>
      </c>
      <c r="HM146" s="195">
        <v>44865</v>
      </c>
      <c r="HN146" s="193" t="s">
        <v>4360</v>
      </c>
      <c r="HO146" s="196">
        <v>0</v>
      </c>
      <c r="HP146" s="196" t="s">
        <v>2962</v>
      </c>
      <c r="HQ146" s="196" t="s">
        <v>30</v>
      </c>
      <c r="HR146" s="196">
        <v>2</v>
      </c>
      <c r="HS146" s="196" t="s">
        <v>14</v>
      </c>
      <c r="HT146" s="196" t="s">
        <v>14</v>
      </c>
      <c r="HU146" s="179">
        <v>44865</v>
      </c>
      <c r="HV146" s="194" t="s">
        <v>4357</v>
      </c>
      <c r="HW146" s="194">
        <v>0</v>
      </c>
      <c r="HX146" s="194" t="s">
        <v>2962</v>
      </c>
      <c r="HY146" s="194" t="s">
        <v>30</v>
      </c>
      <c r="HZ146" s="194">
        <v>2</v>
      </c>
      <c r="IA146" s="194" t="s">
        <v>14</v>
      </c>
      <c r="IB146" s="194" t="s">
        <v>14</v>
      </c>
      <c r="IC146" s="195">
        <v>44865</v>
      </c>
      <c r="ID146" s="193" t="s">
        <v>4359</v>
      </c>
      <c r="IE146" s="196">
        <v>3</v>
      </c>
      <c r="IF146" s="196" t="s">
        <v>2962</v>
      </c>
      <c r="IG146" s="196" t="s">
        <v>30</v>
      </c>
      <c r="IH146" s="196">
        <v>2</v>
      </c>
      <c r="II146" s="196" t="s">
        <v>14</v>
      </c>
      <c r="IJ146" s="196" t="s">
        <v>14</v>
      </c>
      <c r="IK146" s="179">
        <v>44865</v>
      </c>
      <c r="IL146" s="194" t="s">
        <v>4358</v>
      </c>
      <c r="IM146" s="194">
        <v>0</v>
      </c>
      <c r="IN146" s="194" t="s">
        <v>2962</v>
      </c>
      <c r="IO146" s="194" t="s">
        <v>30</v>
      </c>
      <c r="IP146" s="194">
        <v>2</v>
      </c>
      <c r="IQ146" s="194" t="s">
        <v>14</v>
      </c>
      <c r="IR146" s="194" t="s">
        <v>14</v>
      </c>
      <c r="IS146" s="195">
        <v>44865</v>
      </c>
    </row>
    <row r="147" spans="1:253" x14ac:dyDescent="0.25">
      <c r="A147" s="284" t="s">
        <v>1626</v>
      </c>
      <c r="B147" s="284" t="s">
        <v>9009</v>
      </c>
      <c r="C147" s="284" t="s">
        <v>1627</v>
      </c>
      <c r="D147" s="284" t="s">
        <v>87</v>
      </c>
      <c r="E147" s="284" t="s">
        <v>8640</v>
      </c>
      <c r="F147" s="284" t="s">
        <v>6423</v>
      </c>
      <c r="G147" s="177">
        <v>66540000</v>
      </c>
      <c r="H147" s="178" t="s">
        <v>6414</v>
      </c>
      <c r="I147" s="178" t="s">
        <v>2172</v>
      </c>
      <c r="J147" s="178">
        <v>2</v>
      </c>
      <c r="K147" s="178" t="s">
        <v>6422</v>
      </c>
      <c r="L147" s="178" t="s">
        <v>6421</v>
      </c>
      <c r="M147" s="179">
        <v>44946</v>
      </c>
      <c r="N147" s="193" t="s">
        <v>6427</v>
      </c>
      <c r="O147" s="180">
        <v>441435</v>
      </c>
      <c r="P147" s="180" t="s">
        <v>6424</v>
      </c>
      <c r="Q147" s="180" t="s">
        <v>2172</v>
      </c>
      <c r="R147" s="180">
        <v>2</v>
      </c>
      <c r="S147" s="180" t="s">
        <v>6426</v>
      </c>
      <c r="T147" s="180" t="s">
        <v>6425</v>
      </c>
      <c r="U147" s="181">
        <v>44946</v>
      </c>
      <c r="V147" s="193" t="s">
        <v>6431</v>
      </c>
      <c r="W147" s="178">
        <v>25474000</v>
      </c>
      <c r="X147" s="178" t="s">
        <v>6428</v>
      </c>
      <c r="Y147" s="178" t="s">
        <v>2172</v>
      </c>
      <c r="Z147" s="178">
        <v>2</v>
      </c>
      <c r="AA147" s="178" t="s">
        <v>6430</v>
      </c>
      <c r="AB147" s="178" t="s">
        <v>6429</v>
      </c>
      <c r="AC147" s="179">
        <v>44946</v>
      </c>
      <c r="AD147" s="193" t="s">
        <v>6433</v>
      </c>
      <c r="AE147" s="186">
        <v>19373000</v>
      </c>
      <c r="AF147" s="186" t="s">
        <v>6428</v>
      </c>
      <c r="AG147" s="186" t="s">
        <v>2172</v>
      </c>
      <c r="AH147" s="186">
        <v>2</v>
      </c>
      <c r="AI147" s="186" t="s">
        <v>6432</v>
      </c>
      <c r="AJ147" s="186" t="s">
        <v>6429</v>
      </c>
      <c r="AK147" s="187">
        <v>44946</v>
      </c>
      <c r="AL147" s="193" t="s">
        <v>6437</v>
      </c>
      <c r="AM147" s="178">
        <v>247000</v>
      </c>
      <c r="AN147" s="178" t="s">
        <v>6434</v>
      </c>
      <c r="AO147" s="178" t="s">
        <v>74</v>
      </c>
      <c r="AP147" s="178">
        <v>1</v>
      </c>
      <c r="AQ147" s="178" t="s">
        <v>6436</v>
      </c>
      <c r="AR147" s="178" t="s">
        <v>6435</v>
      </c>
      <c r="AS147" s="179">
        <v>44946</v>
      </c>
      <c r="AT147" s="194" t="s">
        <v>1629</v>
      </c>
      <c r="AU147" s="186" t="s">
        <v>14</v>
      </c>
      <c r="AV147" s="186" t="s">
        <v>14</v>
      </c>
      <c r="AW147" s="186" t="s">
        <v>19</v>
      </c>
      <c r="AX147" s="186">
        <v>3</v>
      </c>
      <c r="AY147" s="186" t="s">
        <v>14</v>
      </c>
      <c r="AZ147" s="186" t="s">
        <v>14</v>
      </c>
      <c r="BA147" s="187">
        <v>44635</v>
      </c>
      <c r="BB147" s="193" t="s">
        <v>1628</v>
      </c>
      <c r="BC147" s="178" t="s">
        <v>14</v>
      </c>
      <c r="BD147" s="178" t="s">
        <v>14</v>
      </c>
      <c r="BE147" s="178" t="s">
        <v>19</v>
      </c>
      <c r="BF147" s="178">
        <v>3</v>
      </c>
      <c r="BG147" s="178" t="s">
        <v>14</v>
      </c>
      <c r="BH147" s="178" t="s">
        <v>14</v>
      </c>
      <c r="BI147" s="179">
        <v>44635</v>
      </c>
      <c r="BJ147" s="194" t="s">
        <v>6439</v>
      </c>
      <c r="BK147" s="194">
        <v>12</v>
      </c>
      <c r="BL147" s="194" t="s">
        <v>6417</v>
      </c>
      <c r="BM147" s="194" t="s">
        <v>2172</v>
      </c>
      <c r="BN147" s="194">
        <v>2</v>
      </c>
      <c r="BO147" s="194" t="s">
        <v>6438</v>
      </c>
      <c r="BP147" s="186" t="s">
        <v>1199</v>
      </c>
      <c r="BQ147" s="195">
        <v>44946</v>
      </c>
      <c r="BR147" s="193" t="s">
        <v>1630</v>
      </c>
      <c r="BS147" s="196" t="s">
        <v>14</v>
      </c>
      <c r="BT147" s="196" t="s">
        <v>14</v>
      </c>
      <c r="BU147" s="196" t="s">
        <v>19</v>
      </c>
      <c r="BV147" s="196">
        <v>3</v>
      </c>
      <c r="BW147" s="196" t="s">
        <v>14</v>
      </c>
      <c r="BX147" s="196" t="s">
        <v>14</v>
      </c>
      <c r="BY147" s="179">
        <v>44635</v>
      </c>
      <c r="BZ147" s="194" t="s">
        <v>1631</v>
      </c>
      <c r="CA147" s="194" t="s">
        <v>14</v>
      </c>
      <c r="CB147" s="194" t="s">
        <v>14</v>
      </c>
      <c r="CC147" s="194" t="s">
        <v>19</v>
      </c>
      <c r="CD147" s="194">
        <v>3</v>
      </c>
      <c r="CE147" s="194" t="s">
        <v>14</v>
      </c>
      <c r="CF147" s="194" t="s">
        <v>14</v>
      </c>
      <c r="CG147" s="195">
        <v>44635</v>
      </c>
      <c r="CH147" s="193" t="s">
        <v>9759</v>
      </c>
      <c r="CI147" s="194" t="e">
        <v>#N/A</v>
      </c>
      <c r="CJ147" s="194" t="e">
        <v>#N/A</v>
      </c>
      <c r="CK147" s="194" t="e">
        <v>#N/A</v>
      </c>
      <c r="CL147" s="194" t="e">
        <v>#N/A</v>
      </c>
      <c r="CM147" s="194" t="e">
        <v>#N/A</v>
      </c>
      <c r="CN147" s="194" t="e">
        <v>#N/A</v>
      </c>
      <c r="CO147" s="197" t="e">
        <v>#N/A</v>
      </c>
      <c r="CP147" s="194" t="s">
        <v>1632</v>
      </c>
      <c r="CQ147" s="196" t="s">
        <v>14</v>
      </c>
      <c r="CR147" s="196" t="s">
        <v>14</v>
      </c>
      <c r="CS147" s="196" t="s">
        <v>19</v>
      </c>
      <c r="CT147" s="196">
        <v>3</v>
      </c>
      <c r="CU147" s="196" t="s">
        <v>14</v>
      </c>
      <c r="CV147" s="196" t="s">
        <v>14</v>
      </c>
      <c r="CW147" s="179">
        <v>44635</v>
      </c>
      <c r="CX147" s="194" t="s">
        <v>6444</v>
      </c>
      <c r="CY147" s="186">
        <v>1358000</v>
      </c>
      <c r="CZ147" s="186" t="s">
        <v>6442</v>
      </c>
      <c r="DA147" s="186" t="s">
        <v>2172</v>
      </c>
      <c r="DB147" s="186">
        <v>2</v>
      </c>
      <c r="DC147" s="186" t="s">
        <v>6449</v>
      </c>
      <c r="DD147" s="186" t="s">
        <v>6443</v>
      </c>
      <c r="DE147" s="192">
        <v>44946</v>
      </c>
      <c r="DF147" s="193" t="s">
        <v>6446</v>
      </c>
      <c r="DG147" s="178">
        <v>6101000</v>
      </c>
      <c r="DH147" s="196" t="s">
        <v>6428</v>
      </c>
      <c r="DI147" s="196" t="s">
        <v>2172</v>
      </c>
      <c r="DJ147" s="196">
        <v>2</v>
      </c>
      <c r="DK147" s="196" t="s">
        <v>6445</v>
      </c>
      <c r="DL147" s="196" t="s">
        <v>6429</v>
      </c>
      <c r="DM147" s="179">
        <v>44946</v>
      </c>
      <c r="DN147" s="194" t="s">
        <v>6448</v>
      </c>
      <c r="DO147" s="186">
        <v>18015000</v>
      </c>
      <c r="DP147" s="194" t="s">
        <v>6428</v>
      </c>
      <c r="DQ147" s="194" t="s">
        <v>2172</v>
      </c>
      <c r="DR147" s="194">
        <v>2</v>
      </c>
      <c r="DS147" s="194" t="s">
        <v>6447</v>
      </c>
      <c r="DT147" s="194" t="s">
        <v>6429</v>
      </c>
      <c r="DU147" s="195">
        <v>44946</v>
      </c>
      <c r="DV147" s="193" t="s">
        <v>6450</v>
      </c>
      <c r="DW147" s="178">
        <v>1340000</v>
      </c>
      <c r="DX147" s="196" t="s">
        <v>6442</v>
      </c>
      <c r="DY147" s="196" t="s">
        <v>2172</v>
      </c>
      <c r="DZ147" s="196">
        <v>2</v>
      </c>
      <c r="EA147" s="196" t="s">
        <v>6449</v>
      </c>
      <c r="EB147" s="196" t="s">
        <v>6443</v>
      </c>
      <c r="EC147" s="179">
        <v>44946</v>
      </c>
      <c r="ED147" s="194" t="s">
        <v>6452</v>
      </c>
      <c r="EE147" s="186">
        <v>18000</v>
      </c>
      <c r="EF147" s="194" t="s">
        <v>6442</v>
      </c>
      <c r="EG147" s="194" t="s">
        <v>2172</v>
      </c>
      <c r="EH147" s="194">
        <v>2</v>
      </c>
      <c r="EI147" s="194" t="s">
        <v>6451</v>
      </c>
      <c r="EJ147" s="194" t="s">
        <v>6443</v>
      </c>
      <c r="EK147" s="195">
        <v>44946</v>
      </c>
      <c r="EL147" s="193" t="s">
        <v>6454</v>
      </c>
      <c r="EM147" s="178">
        <v>0</v>
      </c>
      <c r="EN147" s="196" t="s">
        <v>6442</v>
      </c>
      <c r="EO147" s="196" t="s">
        <v>2172</v>
      </c>
      <c r="EP147" s="196">
        <v>2</v>
      </c>
      <c r="EQ147" s="196" t="s">
        <v>6453</v>
      </c>
      <c r="ER147" s="196" t="s">
        <v>6443</v>
      </c>
      <c r="ES147" s="179">
        <v>44946</v>
      </c>
      <c r="ET147" s="194" t="s">
        <v>6441</v>
      </c>
      <c r="EU147" s="194">
        <v>12</v>
      </c>
      <c r="EV147" s="194" t="s">
        <v>6417</v>
      </c>
      <c r="EW147" s="194" t="s">
        <v>2172</v>
      </c>
      <c r="EX147" s="194">
        <v>2</v>
      </c>
      <c r="EY147" s="194" t="s">
        <v>6440</v>
      </c>
      <c r="EZ147" s="194" t="s">
        <v>1199</v>
      </c>
      <c r="FA147" s="195">
        <v>44946</v>
      </c>
      <c r="FB147" s="193" t="s">
        <v>6456</v>
      </c>
      <c r="FC147" s="196">
        <v>2</v>
      </c>
      <c r="FD147" s="196" t="s">
        <v>6434</v>
      </c>
      <c r="FE147" s="196" t="s">
        <v>2172</v>
      </c>
      <c r="FF147" s="196">
        <v>2</v>
      </c>
      <c r="FG147" s="196" t="s">
        <v>6455</v>
      </c>
      <c r="FH147" s="196" t="s">
        <v>6435</v>
      </c>
      <c r="FI147" s="179">
        <v>44946</v>
      </c>
      <c r="FJ147" s="193" t="s">
        <v>1633</v>
      </c>
      <c r="FK147" s="194" t="s">
        <v>14</v>
      </c>
      <c r="FL147" s="194" t="s">
        <v>14</v>
      </c>
      <c r="FM147" s="194" t="s">
        <v>19</v>
      </c>
      <c r="FN147" s="194">
        <v>3</v>
      </c>
      <c r="FO147" s="194" t="s">
        <v>14</v>
      </c>
      <c r="FP147" s="186" t="s">
        <v>14</v>
      </c>
      <c r="FQ147" s="187">
        <v>44635</v>
      </c>
      <c r="FR147" s="193" t="s">
        <v>1634</v>
      </c>
      <c r="FS147" s="196" t="s">
        <v>14</v>
      </c>
      <c r="FT147" s="196" t="s">
        <v>14</v>
      </c>
      <c r="FU147" s="196" t="s">
        <v>19</v>
      </c>
      <c r="FV147" s="196">
        <v>3</v>
      </c>
      <c r="FW147" s="196" t="s">
        <v>14</v>
      </c>
      <c r="FX147" s="196" t="s">
        <v>14</v>
      </c>
      <c r="FY147" s="179">
        <v>44635</v>
      </c>
      <c r="FZ147" s="194" t="s">
        <v>4364</v>
      </c>
      <c r="GA147" s="194">
        <v>2</v>
      </c>
      <c r="GB147" s="194" t="s">
        <v>2962</v>
      </c>
      <c r="GC147" s="194" t="s">
        <v>30</v>
      </c>
      <c r="GD147" s="194">
        <v>2</v>
      </c>
      <c r="GE147" s="194" t="s">
        <v>14</v>
      </c>
      <c r="GF147" s="194" t="s">
        <v>14</v>
      </c>
      <c r="GG147" s="195">
        <v>44865</v>
      </c>
      <c r="GH147" s="193" t="s">
        <v>4370</v>
      </c>
      <c r="GI147" s="196">
        <v>1</v>
      </c>
      <c r="GJ147" s="196" t="s">
        <v>2962</v>
      </c>
      <c r="GK147" s="196" t="s">
        <v>30</v>
      </c>
      <c r="GL147" s="196">
        <v>2</v>
      </c>
      <c r="GM147" s="196" t="s">
        <v>14</v>
      </c>
      <c r="GN147" s="196" t="s">
        <v>14</v>
      </c>
      <c r="GO147" s="179">
        <v>44865</v>
      </c>
      <c r="GP147" s="194" t="s">
        <v>4365</v>
      </c>
      <c r="GQ147" s="194">
        <v>1</v>
      </c>
      <c r="GR147" s="194" t="s">
        <v>2962</v>
      </c>
      <c r="GS147" s="194" t="s">
        <v>30</v>
      </c>
      <c r="GT147" s="194">
        <v>2</v>
      </c>
      <c r="GU147" s="194" t="s">
        <v>14</v>
      </c>
      <c r="GV147" s="194" t="s">
        <v>14</v>
      </c>
      <c r="GW147" s="195">
        <v>44865</v>
      </c>
      <c r="GX147" s="193" t="s">
        <v>4371</v>
      </c>
      <c r="GY147" s="196">
        <v>0</v>
      </c>
      <c r="GZ147" s="196" t="s">
        <v>2962</v>
      </c>
      <c r="HA147" s="196" t="s">
        <v>30</v>
      </c>
      <c r="HB147" s="196">
        <v>2</v>
      </c>
      <c r="HC147" s="196" t="s">
        <v>14</v>
      </c>
      <c r="HD147" s="196" t="s">
        <v>14</v>
      </c>
      <c r="HE147" s="179">
        <v>44865</v>
      </c>
      <c r="HF147" s="194" t="s">
        <v>4363</v>
      </c>
      <c r="HG147" s="194">
        <v>0</v>
      </c>
      <c r="HH147" s="194" t="s">
        <v>2962</v>
      </c>
      <c r="HI147" s="194" t="s">
        <v>30</v>
      </c>
      <c r="HJ147" s="194">
        <v>2</v>
      </c>
      <c r="HK147" s="194" t="s">
        <v>14</v>
      </c>
      <c r="HL147" s="194" t="s">
        <v>14</v>
      </c>
      <c r="HM147" s="195">
        <v>44865</v>
      </c>
      <c r="HN147" s="193" t="s">
        <v>4369</v>
      </c>
      <c r="HO147" s="196">
        <v>1</v>
      </c>
      <c r="HP147" s="196" t="s">
        <v>2962</v>
      </c>
      <c r="HQ147" s="196" t="s">
        <v>30</v>
      </c>
      <c r="HR147" s="196">
        <v>2</v>
      </c>
      <c r="HS147" s="196" t="s">
        <v>14</v>
      </c>
      <c r="HT147" s="196" t="s">
        <v>14</v>
      </c>
      <c r="HU147" s="179">
        <v>44865</v>
      </c>
      <c r="HV147" s="194" t="s">
        <v>4366</v>
      </c>
      <c r="HW147" s="194">
        <v>1</v>
      </c>
      <c r="HX147" s="194" t="s">
        <v>2962</v>
      </c>
      <c r="HY147" s="194" t="s">
        <v>30</v>
      </c>
      <c r="HZ147" s="194">
        <v>2</v>
      </c>
      <c r="IA147" s="194" t="s">
        <v>14</v>
      </c>
      <c r="IB147" s="194" t="s">
        <v>14</v>
      </c>
      <c r="IC147" s="195">
        <v>44865</v>
      </c>
      <c r="ID147" s="193" t="s">
        <v>4368</v>
      </c>
      <c r="IE147" s="196">
        <v>0</v>
      </c>
      <c r="IF147" s="196" t="s">
        <v>2962</v>
      </c>
      <c r="IG147" s="196" t="s">
        <v>30</v>
      </c>
      <c r="IH147" s="196">
        <v>2</v>
      </c>
      <c r="II147" s="196" t="s">
        <v>14</v>
      </c>
      <c r="IJ147" s="196" t="s">
        <v>14</v>
      </c>
      <c r="IK147" s="179">
        <v>44865</v>
      </c>
      <c r="IL147" s="194" t="s">
        <v>4367</v>
      </c>
      <c r="IM147" s="194">
        <v>0</v>
      </c>
      <c r="IN147" s="194" t="s">
        <v>2962</v>
      </c>
      <c r="IO147" s="194" t="s">
        <v>30</v>
      </c>
      <c r="IP147" s="194">
        <v>2</v>
      </c>
      <c r="IQ147" s="194" t="s">
        <v>14</v>
      </c>
      <c r="IR147" s="194" t="s">
        <v>14</v>
      </c>
      <c r="IS147" s="195">
        <v>44865</v>
      </c>
    </row>
    <row r="148" spans="1:253" x14ac:dyDescent="0.25">
      <c r="A148" s="284" t="s">
        <v>85</v>
      </c>
      <c r="B148" s="284" t="s">
        <v>8973</v>
      </c>
      <c r="C148" s="284" t="s">
        <v>86</v>
      </c>
      <c r="D148" s="284" t="s">
        <v>87</v>
      </c>
      <c r="E148" s="284" t="s">
        <v>8640</v>
      </c>
      <c r="F148" s="284" t="s">
        <v>6481</v>
      </c>
      <c r="G148" s="177">
        <v>66540000</v>
      </c>
      <c r="H148" s="178" t="s">
        <v>6414</v>
      </c>
      <c r="I148" s="178" t="s">
        <v>2172</v>
      </c>
      <c r="J148" s="178">
        <v>2</v>
      </c>
      <c r="K148" s="178" t="s">
        <v>6422</v>
      </c>
      <c r="L148" s="178" t="s">
        <v>6421</v>
      </c>
      <c r="M148" s="179">
        <v>44946</v>
      </c>
      <c r="N148" s="193" t="s">
        <v>6485</v>
      </c>
      <c r="O148" s="180">
        <v>187103</v>
      </c>
      <c r="P148" s="180" t="s">
        <v>6482</v>
      </c>
      <c r="Q148" s="180" t="s">
        <v>74</v>
      </c>
      <c r="R148" s="180">
        <v>1</v>
      </c>
      <c r="S148" s="180" t="s">
        <v>6484</v>
      </c>
      <c r="T148" s="180" t="s">
        <v>6483</v>
      </c>
      <c r="U148" s="181">
        <v>44946</v>
      </c>
      <c r="V148" s="193" t="s">
        <v>6489</v>
      </c>
      <c r="W148" s="178">
        <v>14968000</v>
      </c>
      <c r="X148" s="178" t="s">
        <v>6486</v>
      </c>
      <c r="Y148" s="178" t="s">
        <v>74</v>
      </c>
      <c r="Z148" s="178">
        <v>1</v>
      </c>
      <c r="AA148" s="178" t="s">
        <v>6488</v>
      </c>
      <c r="AB148" s="178" t="s">
        <v>6487</v>
      </c>
      <c r="AC148" s="179">
        <v>44946</v>
      </c>
      <c r="AD148" s="193" t="s">
        <v>6491</v>
      </c>
      <c r="AE148" s="186">
        <v>14968000</v>
      </c>
      <c r="AF148" s="186" t="s">
        <v>6486</v>
      </c>
      <c r="AG148" s="186" t="s">
        <v>74</v>
      </c>
      <c r="AH148" s="186">
        <v>1</v>
      </c>
      <c r="AI148" s="186" t="s">
        <v>6490</v>
      </c>
      <c r="AJ148" s="186" t="s">
        <v>6487</v>
      </c>
      <c r="AK148" s="187">
        <v>44946</v>
      </c>
      <c r="AL148" s="193" t="s">
        <v>6493</v>
      </c>
      <c r="AM148" s="178">
        <v>247000</v>
      </c>
      <c r="AN148" s="178" t="s">
        <v>6434</v>
      </c>
      <c r="AO148" s="178" t="s">
        <v>74</v>
      </c>
      <c r="AP148" s="178">
        <v>1</v>
      </c>
      <c r="AQ148" s="178" t="s">
        <v>6492</v>
      </c>
      <c r="AR148" s="178" t="s">
        <v>6435</v>
      </c>
      <c r="AS148" s="179">
        <v>44946</v>
      </c>
      <c r="AT148" s="194" t="s">
        <v>805</v>
      </c>
      <c r="AU148" s="186">
        <v>0</v>
      </c>
      <c r="AV148" s="186" t="s">
        <v>14</v>
      </c>
      <c r="AW148" s="186" t="s">
        <v>14</v>
      </c>
      <c r="AX148" s="186" t="s">
        <v>14</v>
      </c>
      <c r="AY148" s="186" t="s">
        <v>14</v>
      </c>
      <c r="AZ148" s="186" t="s">
        <v>14</v>
      </c>
      <c r="BA148" s="187">
        <v>43670</v>
      </c>
      <c r="BB148" s="193" t="s">
        <v>90</v>
      </c>
      <c r="BC148" s="178" t="s">
        <v>14</v>
      </c>
      <c r="BD148" s="178">
        <v>0</v>
      </c>
      <c r="BE148" s="178" t="s">
        <v>14</v>
      </c>
      <c r="BF148" s="178" t="s">
        <v>14</v>
      </c>
      <c r="BG148" s="178">
        <v>0</v>
      </c>
      <c r="BH148" s="178">
        <v>0</v>
      </c>
      <c r="BI148" s="179">
        <v>43495</v>
      </c>
      <c r="BJ148" s="194" t="s">
        <v>6495</v>
      </c>
      <c r="BK148" s="194">
        <v>2</v>
      </c>
      <c r="BL148" s="194" t="s">
        <v>6417</v>
      </c>
      <c r="BM148" s="194" t="s">
        <v>2172</v>
      </c>
      <c r="BN148" s="194">
        <v>2</v>
      </c>
      <c r="BO148" s="194" t="s">
        <v>6494</v>
      </c>
      <c r="BP148" s="186" t="s">
        <v>1199</v>
      </c>
      <c r="BQ148" s="195">
        <v>44946</v>
      </c>
      <c r="BR148" s="193" t="s">
        <v>88</v>
      </c>
      <c r="BS148" s="196" t="s">
        <v>14</v>
      </c>
      <c r="BT148" s="196">
        <v>0</v>
      </c>
      <c r="BU148" s="196" t="s">
        <v>14</v>
      </c>
      <c r="BV148" s="196" t="s">
        <v>14</v>
      </c>
      <c r="BW148" s="196">
        <v>0</v>
      </c>
      <c r="BX148" s="196">
        <v>0</v>
      </c>
      <c r="BY148" s="179">
        <v>43495</v>
      </c>
      <c r="BZ148" s="194" t="s">
        <v>2438</v>
      </c>
      <c r="CA148" s="194" t="s">
        <v>14</v>
      </c>
      <c r="CB148" s="194" t="s">
        <v>14</v>
      </c>
      <c r="CC148" s="194" t="s">
        <v>14</v>
      </c>
      <c r="CD148" s="194" t="s">
        <v>14</v>
      </c>
      <c r="CE148" s="194" t="s">
        <v>14</v>
      </c>
      <c r="CF148" s="194" t="s">
        <v>14</v>
      </c>
      <c r="CG148" s="195">
        <v>44801</v>
      </c>
      <c r="CH148" s="193" t="s">
        <v>9760</v>
      </c>
      <c r="CI148" s="194" t="e">
        <v>#N/A</v>
      </c>
      <c r="CJ148" s="194" t="e">
        <v>#N/A</v>
      </c>
      <c r="CK148" s="194" t="e">
        <v>#N/A</v>
      </c>
      <c r="CL148" s="194" t="e">
        <v>#N/A</v>
      </c>
      <c r="CM148" s="194" t="e">
        <v>#N/A</v>
      </c>
      <c r="CN148" s="194" t="e">
        <v>#N/A</v>
      </c>
      <c r="CO148" s="197" t="e">
        <v>#N/A</v>
      </c>
      <c r="CP148" s="194" t="s">
        <v>89</v>
      </c>
      <c r="CQ148" s="196" t="s">
        <v>14</v>
      </c>
      <c r="CR148" s="196">
        <v>0</v>
      </c>
      <c r="CS148" s="196" t="s">
        <v>14</v>
      </c>
      <c r="CT148" s="196" t="s">
        <v>14</v>
      </c>
      <c r="CU148" s="196">
        <v>0</v>
      </c>
      <c r="CV148" s="196">
        <v>0</v>
      </c>
      <c r="CW148" s="179">
        <v>43495</v>
      </c>
      <c r="CX148" s="194" t="s">
        <v>6497</v>
      </c>
      <c r="CY148" s="186">
        <v>247000</v>
      </c>
      <c r="CZ148" s="186" t="s">
        <v>6434</v>
      </c>
      <c r="DA148" s="186" t="s">
        <v>74</v>
      </c>
      <c r="DB148" s="186">
        <v>1</v>
      </c>
      <c r="DC148" s="186" t="s">
        <v>6500</v>
      </c>
      <c r="DD148" s="186" t="s">
        <v>6435</v>
      </c>
      <c r="DE148" s="192">
        <v>44946</v>
      </c>
      <c r="DF148" s="193" t="s">
        <v>6498</v>
      </c>
      <c r="DG148" s="178">
        <v>0</v>
      </c>
      <c r="DH148" s="196" t="s">
        <v>6486</v>
      </c>
      <c r="DI148" s="196" t="s">
        <v>74</v>
      </c>
      <c r="DJ148" s="196">
        <v>1</v>
      </c>
      <c r="DK148" s="196" t="s">
        <v>5240</v>
      </c>
      <c r="DL148" s="196" t="s">
        <v>6487</v>
      </c>
      <c r="DM148" s="179">
        <v>44946</v>
      </c>
      <c r="DN148" s="194" t="s">
        <v>6499</v>
      </c>
      <c r="DO148" s="186">
        <v>14721000</v>
      </c>
      <c r="DP148" s="194" t="s">
        <v>6486</v>
      </c>
      <c r="DQ148" s="194" t="s">
        <v>74</v>
      </c>
      <c r="DR148" s="194">
        <v>1</v>
      </c>
      <c r="DS148" s="194" t="s">
        <v>1551</v>
      </c>
      <c r="DT148" s="194" t="s">
        <v>6487</v>
      </c>
      <c r="DU148" s="195">
        <v>44946</v>
      </c>
      <c r="DV148" s="193" t="s">
        <v>6501</v>
      </c>
      <c r="DW148" s="178">
        <v>247000</v>
      </c>
      <c r="DX148" s="196" t="s">
        <v>6434</v>
      </c>
      <c r="DY148" s="196" t="s">
        <v>74</v>
      </c>
      <c r="DZ148" s="196">
        <v>1</v>
      </c>
      <c r="EA148" s="196" t="s">
        <v>6500</v>
      </c>
      <c r="EB148" s="196" t="s">
        <v>6435</v>
      </c>
      <c r="EC148" s="179">
        <v>44946</v>
      </c>
      <c r="ED148" s="194" t="s">
        <v>6502</v>
      </c>
      <c r="EE148" s="186">
        <v>0</v>
      </c>
      <c r="EF148" s="194" t="s">
        <v>6434</v>
      </c>
      <c r="EG148" s="194" t="s">
        <v>74</v>
      </c>
      <c r="EH148" s="194">
        <v>1</v>
      </c>
      <c r="EI148" s="194" t="s">
        <v>6210</v>
      </c>
      <c r="EJ148" s="194" t="s">
        <v>6435</v>
      </c>
      <c r="EK148" s="195">
        <v>44946</v>
      </c>
      <c r="EL148" s="193" t="s">
        <v>6503</v>
      </c>
      <c r="EM148" s="178">
        <v>0</v>
      </c>
      <c r="EN148" s="196" t="s">
        <v>6434</v>
      </c>
      <c r="EO148" s="196" t="s">
        <v>74</v>
      </c>
      <c r="EP148" s="196">
        <v>1</v>
      </c>
      <c r="EQ148" s="196" t="s">
        <v>6210</v>
      </c>
      <c r="ER148" s="196" t="s">
        <v>6435</v>
      </c>
      <c r="ES148" s="179">
        <v>44946</v>
      </c>
      <c r="ET148" s="194" t="s">
        <v>6496</v>
      </c>
      <c r="EU148" s="194">
        <v>12</v>
      </c>
      <c r="EV148" s="194" t="s">
        <v>6417</v>
      </c>
      <c r="EW148" s="194" t="s">
        <v>2172</v>
      </c>
      <c r="EX148" s="194">
        <v>2</v>
      </c>
      <c r="EY148" s="194" t="s">
        <v>6468</v>
      </c>
      <c r="EZ148" s="194" t="s">
        <v>1199</v>
      </c>
      <c r="FA148" s="195">
        <v>44946</v>
      </c>
      <c r="FB148" s="193" t="s">
        <v>6504</v>
      </c>
      <c r="FC148" s="196">
        <v>2</v>
      </c>
      <c r="FD148" s="196" t="s">
        <v>6434</v>
      </c>
      <c r="FE148" s="196" t="s">
        <v>2172</v>
      </c>
      <c r="FF148" s="196">
        <v>2</v>
      </c>
      <c r="FG148" s="196" t="s">
        <v>6455</v>
      </c>
      <c r="FH148" s="196" t="s">
        <v>6435</v>
      </c>
      <c r="FI148" s="179">
        <v>44946</v>
      </c>
      <c r="FJ148" s="193" t="s">
        <v>91</v>
      </c>
      <c r="FK148" s="194" t="s">
        <v>14</v>
      </c>
      <c r="FL148" s="194">
        <v>0</v>
      </c>
      <c r="FM148" s="194" t="s">
        <v>14</v>
      </c>
      <c r="FN148" s="194" t="s">
        <v>14</v>
      </c>
      <c r="FO148" s="194">
        <v>0</v>
      </c>
      <c r="FP148" s="186">
        <v>0</v>
      </c>
      <c r="FQ148" s="187">
        <v>43495</v>
      </c>
      <c r="FR148" s="193" t="s">
        <v>92</v>
      </c>
      <c r="FS148" s="196" t="s">
        <v>14</v>
      </c>
      <c r="FT148" s="196">
        <v>0</v>
      </c>
      <c r="FU148" s="196" t="s">
        <v>14</v>
      </c>
      <c r="FV148" s="196" t="s">
        <v>14</v>
      </c>
      <c r="FW148" s="196">
        <v>0</v>
      </c>
      <c r="FX148" s="196">
        <v>0</v>
      </c>
      <c r="FY148" s="179">
        <v>43495</v>
      </c>
      <c r="FZ148" s="194" t="s">
        <v>4373</v>
      </c>
      <c r="GA148" s="194">
        <v>1</v>
      </c>
      <c r="GB148" s="194" t="s">
        <v>2962</v>
      </c>
      <c r="GC148" s="194" t="s">
        <v>30</v>
      </c>
      <c r="GD148" s="194">
        <v>2</v>
      </c>
      <c r="GE148" s="194" t="s">
        <v>14</v>
      </c>
      <c r="GF148" s="194" t="s">
        <v>14</v>
      </c>
      <c r="GG148" s="195">
        <v>44865</v>
      </c>
      <c r="GH148" s="193" t="s">
        <v>4379</v>
      </c>
      <c r="GI148" s="196">
        <v>1</v>
      </c>
      <c r="GJ148" s="196" t="s">
        <v>2962</v>
      </c>
      <c r="GK148" s="196" t="s">
        <v>30</v>
      </c>
      <c r="GL148" s="196">
        <v>2</v>
      </c>
      <c r="GM148" s="196" t="s">
        <v>14</v>
      </c>
      <c r="GN148" s="196" t="s">
        <v>14</v>
      </c>
      <c r="GO148" s="179">
        <v>44865</v>
      </c>
      <c r="GP148" s="194" t="s">
        <v>4374</v>
      </c>
      <c r="GQ148" s="194">
        <v>1</v>
      </c>
      <c r="GR148" s="194" t="s">
        <v>2962</v>
      </c>
      <c r="GS148" s="194" t="s">
        <v>30</v>
      </c>
      <c r="GT148" s="194">
        <v>2</v>
      </c>
      <c r="GU148" s="194" t="s">
        <v>14</v>
      </c>
      <c r="GV148" s="194" t="s">
        <v>14</v>
      </c>
      <c r="GW148" s="195">
        <v>44865</v>
      </c>
      <c r="GX148" s="193" t="s">
        <v>4380</v>
      </c>
      <c r="GY148" s="196">
        <v>0</v>
      </c>
      <c r="GZ148" s="196" t="s">
        <v>2962</v>
      </c>
      <c r="HA148" s="196" t="s">
        <v>30</v>
      </c>
      <c r="HB148" s="196">
        <v>2</v>
      </c>
      <c r="HC148" s="196" t="s">
        <v>14</v>
      </c>
      <c r="HD148" s="196" t="s">
        <v>14</v>
      </c>
      <c r="HE148" s="179">
        <v>44865</v>
      </c>
      <c r="HF148" s="194" t="s">
        <v>4372</v>
      </c>
      <c r="HG148" s="194">
        <v>0</v>
      </c>
      <c r="HH148" s="194" t="s">
        <v>2962</v>
      </c>
      <c r="HI148" s="194" t="s">
        <v>30</v>
      </c>
      <c r="HJ148" s="194">
        <v>2</v>
      </c>
      <c r="HK148" s="194" t="s">
        <v>14</v>
      </c>
      <c r="HL148" s="194" t="s">
        <v>14</v>
      </c>
      <c r="HM148" s="195">
        <v>44865</v>
      </c>
      <c r="HN148" s="193" t="s">
        <v>4378</v>
      </c>
      <c r="HO148" s="196">
        <v>1</v>
      </c>
      <c r="HP148" s="196" t="s">
        <v>2962</v>
      </c>
      <c r="HQ148" s="196" t="s">
        <v>30</v>
      </c>
      <c r="HR148" s="196">
        <v>2</v>
      </c>
      <c r="HS148" s="196" t="s">
        <v>14</v>
      </c>
      <c r="HT148" s="196" t="s">
        <v>14</v>
      </c>
      <c r="HU148" s="179">
        <v>44865</v>
      </c>
      <c r="HV148" s="194" t="s">
        <v>4375</v>
      </c>
      <c r="HW148" s="194">
        <v>1</v>
      </c>
      <c r="HX148" s="194" t="s">
        <v>2962</v>
      </c>
      <c r="HY148" s="194" t="s">
        <v>30</v>
      </c>
      <c r="HZ148" s="194">
        <v>2</v>
      </c>
      <c r="IA148" s="194" t="s">
        <v>14</v>
      </c>
      <c r="IB148" s="194" t="s">
        <v>14</v>
      </c>
      <c r="IC148" s="195">
        <v>44865</v>
      </c>
      <c r="ID148" s="193" t="s">
        <v>4377</v>
      </c>
      <c r="IE148" s="196">
        <v>0</v>
      </c>
      <c r="IF148" s="196" t="s">
        <v>2962</v>
      </c>
      <c r="IG148" s="196" t="s">
        <v>30</v>
      </c>
      <c r="IH148" s="196">
        <v>2</v>
      </c>
      <c r="II148" s="196" t="s">
        <v>14</v>
      </c>
      <c r="IJ148" s="196" t="s">
        <v>14</v>
      </c>
      <c r="IK148" s="179">
        <v>44865</v>
      </c>
      <c r="IL148" s="194" t="s">
        <v>4376</v>
      </c>
      <c r="IM148" s="194">
        <v>0</v>
      </c>
      <c r="IN148" s="194" t="s">
        <v>2962</v>
      </c>
      <c r="IO148" s="194" t="s">
        <v>30</v>
      </c>
      <c r="IP148" s="194">
        <v>2</v>
      </c>
      <c r="IQ148" s="194" t="s">
        <v>14</v>
      </c>
      <c r="IR148" s="194" t="s">
        <v>14</v>
      </c>
      <c r="IS148" s="195">
        <v>44865</v>
      </c>
    </row>
    <row r="149" spans="1:253" x14ac:dyDescent="0.25">
      <c r="A149" s="284" t="s">
        <v>1635</v>
      </c>
      <c r="B149" s="284" t="s">
        <v>8939</v>
      </c>
      <c r="C149" s="284" t="s">
        <v>1636</v>
      </c>
      <c r="D149" s="284" t="s">
        <v>87</v>
      </c>
      <c r="E149" s="284" t="s">
        <v>8640</v>
      </c>
      <c r="F149" s="284" t="s">
        <v>6457</v>
      </c>
      <c r="G149" s="177">
        <v>66540000</v>
      </c>
      <c r="H149" s="178" t="s">
        <v>6414</v>
      </c>
      <c r="I149" s="178" t="s">
        <v>2172</v>
      </c>
      <c r="J149" s="178">
        <v>2</v>
      </c>
      <c r="K149" s="178" t="s">
        <v>6422</v>
      </c>
      <c r="L149" s="178" t="s">
        <v>6421</v>
      </c>
      <c r="M149" s="179">
        <v>44946</v>
      </c>
      <c r="N149" s="193" t="s">
        <v>6461</v>
      </c>
      <c r="O149" s="180">
        <v>357159</v>
      </c>
      <c r="P149" s="180" t="s">
        <v>6458</v>
      </c>
      <c r="Q149" s="180" t="s">
        <v>2172</v>
      </c>
      <c r="R149" s="180">
        <v>2</v>
      </c>
      <c r="S149" s="180" t="s">
        <v>6460</v>
      </c>
      <c r="T149" s="180" t="s">
        <v>6459</v>
      </c>
      <c r="U149" s="181">
        <v>44946</v>
      </c>
      <c r="V149" s="193" t="s">
        <v>6465</v>
      </c>
      <c r="W149" s="178">
        <v>10506000</v>
      </c>
      <c r="X149" s="178" t="s">
        <v>6462</v>
      </c>
      <c r="Y149" s="178" t="s">
        <v>74</v>
      </c>
      <c r="Z149" s="178">
        <v>1</v>
      </c>
      <c r="AA149" s="178" t="s">
        <v>6464</v>
      </c>
      <c r="AB149" s="178" t="s">
        <v>6463</v>
      </c>
      <c r="AC149" s="179">
        <v>44946</v>
      </c>
      <c r="AD149" s="193" t="s">
        <v>6466</v>
      </c>
      <c r="AE149" s="186">
        <v>4405000</v>
      </c>
      <c r="AF149" s="186" t="s">
        <v>6462</v>
      </c>
      <c r="AG149" s="186" t="s">
        <v>74</v>
      </c>
      <c r="AH149" s="186">
        <v>1</v>
      </c>
      <c r="AI149" s="186" t="s">
        <v>6432</v>
      </c>
      <c r="AJ149" s="186" t="s">
        <v>6463</v>
      </c>
      <c r="AK149" s="187">
        <v>44946</v>
      </c>
      <c r="AL149" s="193" t="s">
        <v>1637</v>
      </c>
      <c r="AM149" s="178" t="s">
        <v>14</v>
      </c>
      <c r="AN149" s="178" t="s">
        <v>14</v>
      </c>
      <c r="AO149" s="178" t="s">
        <v>19</v>
      </c>
      <c r="AP149" s="178">
        <v>3</v>
      </c>
      <c r="AQ149" s="178" t="s">
        <v>14</v>
      </c>
      <c r="AR149" s="178" t="s">
        <v>14</v>
      </c>
      <c r="AS149" s="179">
        <v>44635</v>
      </c>
      <c r="AT149" s="194" t="s">
        <v>1639</v>
      </c>
      <c r="AU149" s="186" t="s">
        <v>14</v>
      </c>
      <c r="AV149" s="186" t="s">
        <v>14</v>
      </c>
      <c r="AW149" s="186" t="s">
        <v>19</v>
      </c>
      <c r="AX149" s="186">
        <v>3</v>
      </c>
      <c r="AY149" s="186" t="s">
        <v>14</v>
      </c>
      <c r="AZ149" s="186" t="s">
        <v>14</v>
      </c>
      <c r="BA149" s="187">
        <v>44635</v>
      </c>
      <c r="BB149" s="193" t="s">
        <v>1638</v>
      </c>
      <c r="BC149" s="178" t="s">
        <v>14</v>
      </c>
      <c r="BD149" s="178" t="s">
        <v>14</v>
      </c>
      <c r="BE149" s="178" t="s">
        <v>19</v>
      </c>
      <c r="BF149" s="178">
        <v>3</v>
      </c>
      <c r="BG149" s="178" t="s">
        <v>14</v>
      </c>
      <c r="BH149" s="178" t="s">
        <v>14</v>
      </c>
      <c r="BI149" s="179">
        <v>44635</v>
      </c>
      <c r="BJ149" s="194" t="s">
        <v>6467</v>
      </c>
      <c r="BK149" s="194">
        <v>0</v>
      </c>
      <c r="BL149" s="194" t="s">
        <v>6417</v>
      </c>
      <c r="BM149" s="194" t="s">
        <v>2172</v>
      </c>
      <c r="BN149" s="194">
        <v>2</v>
      </c>
      <c r="BO149" s="194" t="s">
        <v>6177</v>
      </c>
      <c r="BP149" s="186" t="s">
        <v>1199</v>
      </c>
      <c r="BQ149" s="195">
        <v>44946</v>
      </c>
      <c r="BR149" s="193" t="s">
        <v>1640</v>
      </c>
      <c r="BS149" s="196" t="s">
        <v>14</v>
      </c>
      <c r="BT149" s="196" t="s">
        <v>14</v>
      </c>
      <c r="BU149" s="196" t="s">
        <v>19</v>
      </c>
      <c r="BV149" s="196">
        <v>3</v>
      </c>
      <c r="BW149" s="196" t="s">
        <v>14</v>
      </c>
      <c r="BX149" s="196" t="s">
        <v>14</v>
      </c>
      <c r="BY149" s="179">
        <v>44635</v>
      </c>
      <c r="BZ149" s="194" t="s">
        <v>1641</v>
      </c>
      <c r="CA149" s="194" t="s">
        <v>14</v>
      </c>
      <c r="CB149" s="194" t="s">
        <v>14</v>
      </c>
      <c r="CC149" s="194" t="s">
        <v>19</v>
      </c>
      <c r="CD149" s="194">
        <v>3</v>
      </c>
      <c r="CE149" s="194" t="s">
        <v>14</v>
      </c>
      <c r="CF149" s="194" t="s">
        <v>14</v>
      </c>
      <c r="CG149" s="195">
        <v>44635</v>
      </c>
      <c r="CH149" s="193" t="s">
        <v>9761</v>
      </c>
      <c r="CI149" s="194" t="e">
        <v>#N/A</v>
      </c>
      <c r="CJ149" s="194" t="e">
        <v>#N/A</v>
      </c>
      <c r="CK149" s="194" t="e">
        <v>#N/A</v>
      </c>
      <c r="CL149" s="194" t="e">
        <v>#N/A</v>
      </c>
      <c r="CM149" s="194" t="e">
        <v>#N/A</v>
      </c>
      <c r="CN149" s="194" t="e">
        <v>#N/A</v>
      </c>
      <c r="CO149" s="197" t="e">
        <v>#N/A</v>
      </c>
      <c r="CP149" s="194" t="s">
        <v>1642</v>
      </c>
      <c r="CQ149" s="196" t="s">
        <v>14</v>
      </c>
      <c r="CR149" s="196" t="s">
        <v>14</v>
      </c>
      <c r="CS149" s="196" t="s">
        <v>19</v>
      </c>
      <c r="CT149" s="196">
        <v>3</v>
      </c>
      <c r="CU149" s="196" t="s">
        <v>14</v>
      </c>
      <c r="CV149" s="196" t="s">
        <v>14</v>
      </c>
      <c r="CW149" s="179">
        <v>44635</v>
      </c>
      <c r="CX149" s="194" t="s">
        <v>6470</v>
      </c>
      <c r="CY149" s="186">
        <v>1111000</v>
      </c>
      <c r="CZ149" s="186" t="s">
        <v>6462</v>
      </c>
      <c r="DA149" s="186" t="s">
        <v>74</v>
      </c>
      <c r="DB149" s="186">
        <v>1</v>
      </c>
      <c r="DC149" s="186" t="s">
        <v>6475</v>
      </c>
      <c r="DD149" s="186" t="s">
        <v>6463</v>
      </c>
      <c r="DE149" s="192">
        <v>44946</v>
      </c>
      <c r="DF149" s="193" t="s">
        <v>6472</v>
      </c>
      <c r="DG149" s="178">
        <v>6101000</v>
      </c>
      <c r="DH149" s="196" t="s">
        <v>6462</v>
      </c>
      <c r="DI149" s="196" t="s">
        <v>74</v>
      </c>
      <c r="DJ149" s="196">
        <v>1</v>
      </c>
      <c r="DK149" s="196" t="s">
        <v>6471</v>
      </c>
      <c r="DL149" s="196" t="s">
        <v>6463</v>
      </c>
      <c r="DM149" s="179">
        <v>44946</v>
      </c>
      <c r="DN149" s="194" t="s">
        <v>6474</v>
      </c>
      <c r="DO149" s="186">
        <v>3294000</v>
      </c>
      <c r="DP149" s="194" t="s">
        <v>6462</v>
      </c>
      <c r="DQ149" s="194" t="s">
        <v>74</v>
      </c>
      <c r="DR149" s="194">
        <v>1</v>
      </c>
      <c r="DS149" s="194" t="s">
        <v>6473</v>
      </c>
      <c r="DT149" s="194" t="s">
        <v>6463</v>
      </c>
      <c r="DU149" s="195">
        <v>44946</v>
      </c>
      <c r="DV149" s="193" t="s">
        <v>6476</v>
      </c>
      <c r="DW149" s="178">
        <v>1093000</v>
      </c>
      <c r="DX149" s="196" t="s">
        <v>6462</v>
      </c>
      <c r="DY149" s="196" t="s">
        <v>74</v>
      </c>
      <c r="DZ149" s="196">
        <v>1</v>
      </c>
      <c r="EA149" s="196" t="s">
        <v>6475</v>
      </c>
      <c r="EB149" s="196" t="s">
        <v>6463</v>
      </c>
      <c r="EC149" s="179">
        <v>44946</v>
      </c>
      <c r="ED149" s="194" t="s">
        <v>6478</v>
      </c>
      <c r="EE149" s="186">
        <v>18000</v>
      </c>
      <c r="EF149" s="194" t="s">
        <v>6462</v>
      </c>
      <c r="EG149" s="194" t="s">
        <v>74</v>
      </c>
      <c r="EH149" s="194">
        <v>1</v>
      </c>
      <c r="EI149" s="194" t="s">
        <v>6477</v>
      </c>
      <c r="EJ149" s="194" t="s">
        <v>6463</v>
      </c>
      <c r="EK149" s="195">
        <v>44946</v>
      </c>
      <c r="EL149" s="193" t="s">
        <v>6480</v>
      </c>
      <c r="EM149" s="178">
        <v>0</v>
      </c>
      <c r="EN149" s="196" t="s">
        <v>6462</v>
      </c>
      <c r="EO149" s="196" t="s">
        <v>74</v>
      </c>
      <c r="EP149" s="196">
        <v>1</v>
      </c>
      <c r="EQ149" s="196" t="s">
        <v>6479</v>
      </c>
      <c r="ER149" s="196" t="s">
        <v>6463</v>
      </c>
      <c r="ES149" s="179">
        <v>44946</v>
      </c>
      <c r="ET149" s="194" t="s">
        <v>6469</v>
      </c>
      <c r="EU149" s="194">
        <v>12</v>
      </c>
      <c r="EV149" s="194" t="s">
        <v>6417</v>
      </c>
      <c r="EW149" s="194" t="s">
        <v>2172</v>
      </c>
      <c r="EX149" s="194">
        <v>2</v>
      </c>
      <c r="EY149" s="194" t="s">
        <v>6468</v>
      </c>
      <c r="EZ149" s="194" t="s">
        <v>1199</v>
      </c>
      <c r="FA149" s="195">
        <v>44946</v>
      </c>
      <c r="FB149" s="193" t="s">
        <v>1644</v>
      </c>
      <c r="FC149" s="196">
        <v>2</v>
      </c>
      <c r="FD149" s="196" t="s">
        <v>14</v>
      </c>
      <c r="FE149" s="196" t="s">
        <v>19</v>
      </c>
      <c r="FF149" s="196">
        <v>3</v>
      </c>
      <c r="FG149" s="196" t="s">
        <v>1643</v>
      </c>
      <c r="FH149" s="196" t="s">
        <v>14</v>
      </c>
      <c r="FI149" s="179">
        <v>44635</v>
      </c>
      <c r="FJ149" s="193" t="s">
        <v>1645</v>
      </c>
      <c r="FK149" s="194" t="s">
        <v>14</v>
      </c>
      <c r="FL149" s="194" t="s">
        <v>14</v>
      </c>
      <c r="FM149" s="194" t="s">
        <v>19</v>
      </c>
      <c r="FN149" s="194">
        <v>3</v>
      </c>
      <c r="FO149" s="194" t="s">
        <v>14</v>
      </c>
      <c r="FP149" s="186" t="s">
        <v>14</v>
      </c>
      <c r="FQ149" s="187">
        <v>44635</v>
      </c>
      <c r="FR149" s="193" t="s">
        <v>1646</v>
      </c>
      <c r="FS149" s="196" t="s">
        <v>14</v>
      </c>
      <c r="FT149" s="196" t="s">
        <v>14</v>
      </c>
      <c r="FU149" s="196" t="s">
        <v>19</v>
      </c>
      <c r="FV149" s="196">
        <v>3</v>
      </c>
      <c r="FW149" s="196" t="s">
        <v>14</v>
      </c>
      <c r="FX149" s="196" t="s">
        <v>14</v>
      </c>
      <c r="FY149" s="179">
        <v>44635</v>
      </c>
      <c r="FZ149" s="194" t="s">
        <v>4382</v>
      </c>
      <c r="GA149" s="194">
        <v>1</v>
      </c>
      <c r="GB149" s="194" t="s">
        <v>2962</v>
      </c>
      <c r="GC149" s="194" t="s">
        <v>30</v>
      </c>
      <c r="GD149" s="194">
        <v>2</v>
      </c>
      <c r="GE149" s="194" t="s">
        <v>14</v>
      </c>
      <c r="GF149" s="194" t="s">
        <v>14</v>
      </c>
      <c r="GG149" s="195">
        <v>44865</v>
      </c>
      <c r="GH149" s="193" t="s">
        <v>4388</v>
      </c>
      <c r="GI149" s="196">
        <v>0</v>
      </c>
      <c r="GJ149" s="196" t="s">
        <v>2962</v>
      </c>
      <c r="GK149" s="196" t="s">
        <v>30</v>
      </c>
      <c r="GL149" s="196">
        <v>2</v>
      </c>
      <c r="GM149" s="196" t="s">
        <v>14</v>
      </c>
      <c r="GN149" s="196" t="s">
        <v>14</v>
      </c>
      <c r="GO149" s="179">
        <v>44865</v>
      </c>
      <c r="GP149" s="194" t="s">
        <v>4383</v>
      </c>
      <c r="GQ149" s="194">
        <v>0</v>
      </c>
      <c r="GR149" s="194" t="s">
        <v>2962</v>
      </c>
      <c r="GS149" s="194" t="s">
        <v>30</v>
      </c>
      <c r="GT149" s="194">
        <v>2</v>
      </c>
      <c r="GU149" s="194" t="s">
        <v>14</v>
      </c>
      <c r="GV149" s="194" t="s">
        <v>14</v>
      </c>
      <c r="GW149" s="195">
        <v>44865</v>
      </c>
      <c r="GX149" s="193" t="s">
        <v>4389</v>
      </c>
      <c r="GY149" s="196">
        <v>0</v>
      </c>
      <c r="GZ149" s="196" t="s">
        <v>2962</v>
      </c>
      <c r="HA149" s="196" t="s">
        <v>30</v>
      </c>
      <c r="HB149" s="196">
        <v>2</v>
      </c>
      <c r="HC149" s="196" t="s">
        <v>14</v>
      </c>
      <c r="HD149" s="196" t="s">
        <v>14</v>
      </c>
      <c r="HE149" s="179">
        <v>44865</v>
      </c>
      <c r="HF149" s="194" t="s">
        <v>4381</v>
      </c>
      <c r="HG149" s="194">
        <v>0</v>
      </c>
      <c r="HH149" s="194" t="s">
        <v>2962</v>
      </c>
      <c r="HI149" s="194" t="s">
        <v>30</v>
      </c>
      <c r="HJ149" s="194">
        <v>2</v>
      </c>
      <c r="HK149" s="194" t="s">
        <v>14</v>
      </c>
      <c r="HL149" s="194" t="s">
        <v>14</v>
      </c>
      <c r="HM149" s="195">
        <v>44865</v>
      </c>
      <c r="HN149" s="193" t="s">
        <v>4387</v>
      </c>
      <c r="HO149" s="196">
        <v>0</v>
      </c>
      <c r="HP149" s="196" t="s">
        <v>2962</v>
      </c>
      <c r="HQ149" s="196" t="s">
        <v>30</v>
      </c>
      <c r="HR149" s="196">
        <v>2</v>
      </c>
      <c r="HS149" s="196" t="s">
        <v>14</v>
      </c>
      <c r="HT149" s="196" t="s">
        <v>14</v>
      </c>
      <c r="HU149" s="179">
        <v>44865</v>
      </c>
      <c r="HV149" s="194" t="s">
        <v>4384</v>
      </c>
      <c r="HW149" s="194">
        <v>0</v>
      </c>
      <c r="HX149" s="194" t="s">
        <v>2962</v>
      </c>
      <c r="HY149" s="194" t="s">
        <v>30</v>
      </c>
      <c r="HZ149" s="194">
        <v>2</v>
      </c>
      <c r="IA149" s="194" t="s">
        <v>14</v>
      </c>
      <c r="IB149" s="194" t="s">
        <v>14</v>
      </c>
      <c r="IC149" s="195">
        <v>44865</v>
      </c>
      <c r="ID149" s="193" t="s">
        <v>4386</v>
      </c>
      <c r="IE149" s="196">
        <v>0</v>
      </c>
      <c r="IF149" s="196" t="s">
        <v>2962</v>
      </c>
      <c r="IG149" s="196" t="s">
        <v>30</v>
      </c>
      <c r="IH149" s="196">
        <v>2</v>
      </c>
      <c r="II149" s="196" t="s">
        <v>14</v>
      </c>
      <c r="IJ149" s="196" t="s">
        <v>14</v>
      </c>
      <c r="IK149" s="179">
        <v>44865</v>
      </c>
      <c r="IL149" s="194" t="s">
        <v>4385</v>
      </c>
      <c r="IM149" s="194">
        <v>0</v>
      </c>
      <c r="IN149" s="194" t="s">
        <v>2962</v>
      </c>
      <c r="IO149" s="194" t="s">
        <v>30</v>
      </c>
      <c r="IP149" s="194">
        <v>2</v>
      </c>
      <c r="IQ149" s="194" t="s">
        <v>14</v>
      </c>
      <c r="IR149" s="194" t="s">
        <v>14</v>
      </c>
      <c r="IS149" s="195">
        <v>44865</v>
      </c>
    </row>
    <row r="150" spans="1:253" x14ac:dyDescent="0.25">
      <c r="A150" s="284" t="s">
        <v>2181</v>
      </c>
      <c r="B150" s="284" t="s">
        <v>9412</v>
      </c>
      <c r="C150" s="284" t="s">
        <v>2182</v>
      </c>
      <c r="D150" s="284" t="s">
        <v>915</v>
      </c>
      <c r="E150" s="284" t="s">
        <v>8641</v>
      </c>
      <c r="F150" s="284" t="s">
        <v>4506</v>
      </c>
      <c r="G150" s="177">
        <v>47760000</v>
      </c>
      <c r="H150" s="178" t="s">
        <v>4505</v>
      </c>
      <c r="I150" s="178" t="s">
        <v>2172</v>
      </c>
      <c r="J150" s="178">
        <v>2</v>
      </c>
      <c r="K150" s="178" t="s">
        <v>4502</v>
      </c>
      <c r="L150" s="178" t="s">
        <v>4501</v>
      </c>
      <c r="M150" s="179">
        <v>44888</v>
      </c>
      <c r="N150" s="193" t="s">
        <v>2186</v>
      </c>
      <c r="O150" s="180">
        <v>54111</v>
      </c>
      <c r="P150" s="180" t="s">
        <v>2183</v>
      </c>
      <c r="Q150" s="180" t="s">
        <v>30</v>
      </c>
      <c r="R150" s="180">
        <v>2</v>
      </c>
      <c r="S150" s="180" t="s">
        <v>2185</v>
      </c>
      <c r="T150" s="180" t="s">
        <v>2184</v>
      </c>
      <c r="U150" s="181">
        <v>44769</v>
      </c>
      <c r="V150" s="193" t="s">
        <v>5348</v>
      </c>
      <c r="W150" s="178">
        <v>8967000</v>
      </c>
      <c r="X150" s="178" t="s">
        <v>5346</v>
      </c>
      <c r="Y150" s="178" t="s">
        <v>19</v>
      </c>
      <c r="Z150" s="178">
        <v>3</v>
      </c>
      <c r="AA150" s="178" t="s">
        <v>5347</v>
      </c>
      <c r="AB150" s="178" t="s">
        <v>5119</v>
      </c>
      <c r="AC150" s="179">
        <v>44915</v>
      </c>
      <c r="AD150" s="193" t="s">
        <v>5352</v>
      </c>
      <c r="AE150" s="186">
        <v>3832000</v>
      </c>
      <c r="AF150" s="186" t="s">
        <v>5349</v>
      </c>
      <c r="AG150" s="186" t="s">
        <v>2172</v>
      </c>
      <c r="AH150" s="186">
        <v>2</v>
      </c>
      <c r="AI150" s="186" t="s">
        <v>5351</v>
      </c>
      <c r="AJ150" s="186" t="s">
        <v>5350</v>
      </c>
      <c r="AK150" s="187">
        <v>44915</v>
      </c>
      <c r="AL150" s="193" t="s">
        <v>5354</v>
      </c>
      <c r="AM150" s="178">
        <v>1481000</v>
      </c>
      <c r="AN150" s="178" t="s">
        <v>5332</v>
      </c>
      <c r="AO150" s="178" t="s">
        <v>2172</v>
      </c>
      <c r="AP150" s="178">
        <v>2</v>
      </c>
      <c r="AQ150" s="178" t="s">
        <v>5353</v>
      </c>
      <c r="AR150" s="178" t="s">
        <v>5333</v>
      </c>
      <c r="AS150" s="179">
        <v>44915</v>
      </c>
      <c r="AT150" s="194" t="s">
        <v>2187</v>
      </c>
      <c r="AU150" s="186" t="s">
        <v>14</v>
      </c>
      <c r="AV150" s="186" t="s">
        <v>14</v>
      </c>
      <c r="AW150" s="186">
        <v>0</v>
      </c>
      <c r="AX150" s="186">
        <v>0</v>
      </c>
      <c r="AY150" s="186" t="s">
        <v>14</v>
      </c>
      <c r="AZ150" s="186" t="s">
        <v>14</v>
      </c>
      <c r="BA150" s="187">
        <v>44769</v>
      </c>
      <c r="BB150" s="193" t="s">
        <v>2192</v>
      </c>
      <c r="BC150" s="178">
        <v>101063</v>
      </c>
      <c r="BD150" s="178" t="s">
        <v>2161</v>
      </c>
      <c r="BE150" s="178" t="s">
        <v>30</v>
      </c>
      <c r="BF150" s="178">
        <v>2</v>
      </c>
      <c r="BG150" s="178" t="s">
        <v>2191</v>
      </c>
      <c r="BH150" s="178" t="s">
        <v>2190</v>
      </c>
      <c r="BI150" s="179">
        <v>44769</v>
      </c>
      <c r="BJ150" s="194" t="s">
        <v>4508</v>
      </c>
      <c r="BK150" s="194">
        <v>2465</v>
      </c>
      <c r="BL150" s="194" t="s">
        <v>2802</v>
      </c>
      <c r="BM150" s="194" t="s">
        <v>2172</v>
      </c>
      <c r="BN150" s="194">
        <v>2</v>
      </c>
      <c r="BO150" s="194" t="s">
        <v>4507</v>
      </c>
      <c r="BP150" s="186" t="s">
        <v>2166</v>
      </c>
      <c r="BQ150" s="195">
        <v>44888</v>
      </c>
      <c r="BR150" s="193" t="s">
        <v>2193</v>
      </c>
      <c r="BS150" s="196" t="s">
        <v>14</v>
      </c>
      <c r="BT150" s="196" t="s">
        <v>14</v>
      </c>
      <c r="BU150" s="196">
        <v>0</v>
      </c>
      <c r="BV150" s="196">
        <v>0</v>
      </c>
      <c r="BW150" s="196" t="s">
        <v>14</v>
      </c>
      <c r="BX150" s="196" t="s">
        <v>14</v>
      </c>
      <c r="BY150" s="179">
        <v>44769</v>
      </c>
      <c r="BZ150" s="194" t="s">
        <v>2194</v>
      </c>
      <c r="CA150" s="194" t="s">
        <v>14</v>
      </c>
      <c r="CB150" s="194" t="s">
        <v>14</v>
      </c>
      <c r="CC150" s="194">
        <v>0</v>
      </c>
      <c r="CD150" s="194">
        <v>0</v>
      </c>
      <c r="CE150" s="194" t="s">
        <v>14</v>
      </c>
      <c r="CF150" s="194" t="s">
        <v>14</v>
      </c>
      <c r="CG150" s="195">
        <v>44769</v>
      </c>
      <c r="CH150" s="193" t="s">
        <v>9762</v>
      </c>
      <c r="CI150" s="194" t="e">
        <v>#N/A</v>
      </c>
      <c r="CJ150" s="194" t="e">
        <v>#N/A</v>
      </c>
      <c r="CK150" s="194" t="e">
        <v>#N/A</v>
      </c>
      <c r="CL150" s="194" t="e">
        <v>#N/A</v>
      </c>
      <c r="CM150" s="194" t="e">
        <v>#N/A</v>
      </c>
      <c r="CN150" s="194" t="e">
        <v>#N/A</v>
      </c>
      <c r="CO150" s="197" t="e">
        <v>#N/A</v>
      </c>
      <c r="CP150" s="194" t="s">
        <v>2195</v>
      </c>
      <c r="CQ150" s="196" t="s">
        <v>14</v>
      </c>
      <c r="CR150" s="196" t="s">
        <v>14</v>
      </c>
      <c r="CS150" s="196">
        <v>0</v>
      </c>
      <c r="CT150" s="196">
        <v>0</v>
      </c>
      <c r="CU150" s="196" t="s">
        <v>14</v>
      </c>
      <c r="CV150" s="196" t="s">
        <v>14</v>
      </c>
      <c r="CW150" s="179">
        <v>44769</v>
      </c>
      <c r="CX150" s="194" t="s">
        <v>5355</v>
      </c>
      <c r="CY150" s="186">
        <v>2263000</v>
      </c>
      <c r="CZ150" s="186" t="s">
        <v>5349</v>
      </c>
      <c r="DA150" s="186" t="s">
        <v>2172</v>
      </c>
      <c r="DB150" s="186">
        <v>2</v>
      </c>
      <c r="DC150" s="186" t="s">
        <v>5358</v>
      </c>
      <c r="DD150" s="186" t="s">
        <v>5350</v>
      </c>
      <c r="DE150" s="192">
        <v>44915</v>
      </c>
      <c r="DF150" s="193" t="s">
        <v>5359</v>
      </c>
      <c r="DG150" s="178">
        <v>5135000</v>
      </c>
      <c r="DH150" s="196" t="s">
        <v>5356</v>
      </c>
      <c r="DI150" s="196" t="s">
        <v>2172</v>
      </c>
      <c r="DJ150" s="196">
        <v>2</v>
      </c>
      <c r="DK150" s="196" t="s">
        <v>5358</v>
      </c>
      <c r="DL150" s="196" t="s">
        <v>5357</v>
      </c>
      <c r="DM150" s="179">
        <v>44915</v>
      </c>
      <c r="DN150" s="194" t="s">
        <v>5361</v>
      </c>
      <c r="DO150" s="186">
        <v>1569000</v>
      </c>
      <c r="DP150" s="194" t="s">
        <v>5360</v>
      </c>
      <c r="DQ150" s="194" t="s">
        <v>2172</v>
      </c>
      <c r="DR150" s="194">
        <v>2</v>
      </c>
      <c r="DS150" s="194" t="s">
        <v>5358</v>
      </c>
      <c r="DT150" s="194" t="s">
        <v>5357</v>
      </c>
      <c r="DU150" s="195">
        <v>44915</v>
      </c>
      <c r="DV150" s="193" t="s">
        <v>5362</v>
      </c>
      <c r="DW150" s="178">
        <v>2219000</v>
      </c>
      <c r="DX150" s="196" t="s">
        <v>5349</v>
      </c>
      <c r="DY150" s="196" t="s">
        <v>2172</v>
      </c>
      <c r="DZ150" s="196">
        <v>2</v>
      </c>
      <c r="EA150" s="196" t="s">
        <v>5358</v>
      </c>
      <c r="EB150" s="196" t="s">
        <v>5350</v>
      </c>
      <c r="EC150" s="179">
        <v>44915</v>
      </c>
      <c r="ED150" s="194" t="s">
        <v>5363</v>
      </c>
      <c r="EE150" s="186">
        <v>44000</v>
      </c>
      <c r="EF150" s="194" t="s">
        <v>5349</v>
      </c>
      <c r="EG150" s="194" t="s">
        <v>2172</v>
      </c>
      <c r="EH150" s="194">
        <v>2</v>
      </c>
      <c r="EI150" s="194" t="s">
        <v>5358</v>
      </c>
      <c r="EJ150" s="194" t="s">
        <v>5357</v>
      </c>
      <c r="EK150" s="195">
        <v>44915</v>
      </c>
      <c r="EL150" s="193" t="s">
        <v>5364</v>
      </c>
      <c r="EM150" s="178">
        <v>0</v>
      </c>
      <c r="EN150" s="196" t="s">
        <v>5349</v>
      </c>
      <c r="EO150" s="196" t="s">
        <v>2172</v>
      </c>
      <c r="EP150" s="196">
        <v>2</v>
      </c>
      <c r="EQ150" s="196" t="s">
        <v>5358</v>
      </c>
      <c r="ER150" s="196" t="s">
        <v>5357</v>
      </c>
      <c r="ES150" s="179">
        <v>44915</v>
      </c>
      <c r="ET150" s="194" t="s">
        <v>4509</v>
      </c>
      <c r="EU150" s="194">
        <v>2465</v>
      </c>
      <c r="EV150" s="194" t="s">
        <v>2165</v>
      </c>
      <c r="EW150" s="194" t="s">
        <v>2172</v>
      </c>
      <c r="EX150" s="194">
        <v>2</v>
      </c>
      <c r="EY150" s="194" t="s">
        <v>2803</v>
      </c>
      <c r="EZ150" s="194" t="s">
        <v>2166</v>
      </c>
      <c r="FA150" s="195">
        <v>44888</v>
      </c>
      <c r="FB150" s="193" t="s">
        <v>5368</v>
      </c>
      <c r="FC150" s="196">
        <v>2</v>
      </c>
      <c r="FD150" s="196" t="s">
        <v>5365</v>
      </c>
      <c r="FE150" s="196" t="s">
        <v>2172</v>
      </c>
      <c r="FF150" s="196">
        <v>2</v>
      </c>
      <c r="FG150" s="196" t="s">
        <v>5367</v>
      </c>
      <c r="FH150" s="196" t="s">
        <v>5366</v>
      </c>
      <c r="FI150" s="179">
        <v>44915</v>
      </c>
      <c r="FJ150" s="193" t="s">
        <v>2188</v>
      </c>
      <c r="FK150" s="194" t="s">
        <v>14</v>
      </c>
      <c r="FL150" s="194" t="s">
        <v>14</v>
      </c>
      <c r="FM150" s="194">
        <v>0</v>
      </c>
      <c r="FN150" s="194">
        <v>0</v>
      </c>
      <c r="FO150" s="194" t="s">
        <v>14</v>
      </c>
      <c r="FP150" s="186" t="s">
        <v>14</v>
      </c>
      <c r="FQ150" s="187">
        <v>44769</v>
      </c>
      <c r="FR150" s="193" t="s">
        <v>2189</v>
      </c>
      <c r="FS150" s="196" t="s">
        <v>14</v>
      </c>
      <c r="FT150" s="196" t="s">
        <v>14</v>
      </c>
      <c r="FU150" s="196">
        <v>0</v>
      </c>
      <c r="FV150" s="196">
        <v>0</v>
      </c>
      <c r="FW150" s="196" t="s">
        <v>14</v>
      </c>
      <c r="FX150" s="196" t="s">
        <v>14</v>
      </c>
      <c r="FY150" s="179">
        <v>44769</v>
      </c>
      <c r="FZ150" s="194" t="s">
        <v>3862</v>
      </c>
      <c r="GA150" s="194">
        <v>2</v>
      </c>
      <c r="GB150" s="194" t="s">
        <v>2962</v>
      </c>
      <c r="GC150" s="194" t="s">
        <v>30</v>
      </c>
      <c r="GD150" s="194">
        <v>2</v>
      </c>
      <c r="GE150" s="194" t="s">
        <v>14</v>
      </c>
      <c r="GF150" s="194" t="s">
        <v>14</v>
      </c>
      <c r="GG150" s="195">
        <v>44864</v>
      </c>
      <c r="GH150" s="193" t="s">
        <v>3868</v>
      </c>
      <c r="GI150" s="196">
        <v>1</v>
      </c>
      <c r="GJ150" s="196" t="s">
        <v>2962</v>
      </c>
      <c r="GK150" s="196" t="s">
        <v>30</v>
      </c>
      <c r="GL150" s="196">
        <v>2</v>
      </c>
      <c r="GM150" s="196" t="s">
        <v>14</v>
      </c>
      <c r="GN150" s="196" t="s">
        <v>14</v>
      </c>
      <c r="GO150" s="179">
        <v>44864</v>
      </c>
      <c r="GP150" s="194" t="s">
        <v>3863</v>
      </c>
      <c r="GQ150" s="194">
        <v>1</v>
      </c>
      <c r="GR150" s="194" t="s">
        <v>2962</v>
      </c>
      <c r="GS150" s="194" t="s">
        <v>30</v>
      </c>
      <c r="GT150" s="194">
        <v>2</v>
      </c>
      <c r="GU150" s="194" t="s">
        <v>14</v>
      </c>
      <c r="GV150" s="194" t="s">
        <v>14</v>
      </c>
      <c r="GW150" s="195">
        <v>44864</v>
      </c>
      <c r="GX150" s="193" t="s">
        <v>3869</v>
      </c>
      <c r="GY150" s="196">
        <v>0</v>
      </c>
      <c r="GZ150" s="196" t="s">
        <v>2962</v>
      </c>
      <c r="HA150" s="196" t="s">
        <v>30</v>
      </c>
      <c r="HB150" s="196">
        <v>2</v>
      </c>
      <c r="HC150" s="196" t="s">
        <v>14</v>
      </c>
      <c r="HD150" s="196" t="s">
        <v>14</v>
      </c>
      <c r="HE150" s="179">
        <v>44864</v>
      </c>
      <c r="HF150" s="194" t="s">
        <v>3861</v>
      </c>
      <c r="HG150" s="194">
        <v>0</v>
      </c>
      <c r="HH150" s="194" t="s">
        <v>2962</v>
      </c>
      <c r="HI150" s="194" t="s">
        <v>30</v>
      </c>
      <c r="HJ150" s="194">
        <v>2</v>
      </c>
      <c r="HK150" s="194" t="s">
        <v>14</v>
      </c>
      <c r="HL150" s="194" t="s">
        <v>14</v>
      </c>
      <c r="HM150" s="195">
        <v>44864</v>
      </c>
      <c r="HN150" s="193" t="s">
        <v>3867</v>
      </c>
      <c r="HO150" s="196">
        <v>1</v>
      </c>
      <c r="HP150" s="196" t="s">
        <v>2962</v>
      </c>
      <c r="HQ150" s="196" t="s">
        <v>30</v>
      </c>
      <c r="HR150" s="196">
        <v>2</v>
      </c>
      <c r="HS150" s="196" t="s">
        <v>14</v>
      </c>
      <c r="HT150" s="196" t="s">
        <v>14</v>
      </c>
      <c r="HU150" s="179">
        <v>44864</v>
      </c>
      <c r="HV150" s="194" t="s">
        <v>3864</v>
      </c>
      <c r="HW150" s="194">
        <v>1</v>
      </c>
      <c r="HX150" s="194" t="s">
        <v>2962</v>
      </c>
      <c r="HY150" s="194" t="s">
        <v>30</v>
      </c>
      <c r="HZ150" s="194">
        <v>2</v>
      </c>
      <c r="IA150" s="194" t="s">
        <v>14</v>
      </c>
      <c r="IB150" s="194" t="s">
        <v>14</v>
      </c>
      <c r="IC150" s="195">
        <v>44864</v>
      </c>
      <c r="ID150" s="193" t="s">
        <v>3866</v>
      </c>
      <c r="IE150" s="196">
        <v>1</v>
      </c>
      <c r="IF150" s="196" t="s">
        <v>2962</v>
      </c>
      <c r="IG150" s="196" t="s">
        <v>30</v>
      </c>
      <c r="IH150" s="196">
        <v>2</v>
      </c>
      <c r="II150" s="196" t="s">
        <v>14</v>
      </c>
      <c r="IJ150" s="196" t="s">
        <v>14</v>
      </c>
      <c r="IK150" s="179">
        <v>44864</v>
      </c>
      <c r="IL150" s="194" t="s">
        <v>3865</v>
      </c>
      <c r="IM150" s="194">
        <v>2</v>
      </c>
      <c r="IN150" s="194" t="s">
        <v>2962</v>
      </c>
      <c r="IO150" s="194" t="s">
        <v>30</v>
      </c>
      <c r="IP150" s="194">
        <v>2</v>
      </c>
      <c r="IQ150" s="194" t="s">
        <v>14</v>
      </c>
      <c r="IR150" s="194" t="s">
        <v>14</v>
      </c>
      <c r="IS150" s="195">
        <v>44864</v>
      </c>
    </row>
    <row r="151" spans="1:253" x14ac:dyDescent="0.25">
      <c r="A151" s="284" t="s">
        <v>913</v>
      </c>
      <c r="B151" s="284" t="s">
        <v>8973</v>
      </c>
      <c r="C151" s="284" t="s">
        <v>914</v>
      </c>
      <c r="D151" s="284" t="s">
        <v>915</v>
      </c>
      <c r="E151" s="284" t="s">
        <v>8641</v>
      </c>
      <c r="F151" s="284" t="s">
        <v>4504</v>
      </c>
      <c r="G151" s="177">
        <v>47760000</v>
      </c>
      <c r="H151" s="178" t="s">
        <v>4500</v>
      </c>
      <c r="I151" s="178" t="s">
        <v>2172</v>
      </c>
      <c r="J151" s="178">
        <v>2</v>
      </c>
      <c r="K151" s="178" t="s">
        <v>4502</v>
      </c>
      <c r="L151" s="178" t="s">
        <v>4501</v>
      </c>
      <c r="M151" s="179">
        <v>44888</v>
      </c>
      <c r="N151" s="193" t="s">
        <v>2155</v>
      </c>
      <c r="O151" s="180">
        <v>26513</v>
      </c>
      <c r="P151" s="180" t="s">
        <v>2152</v>
      </c>
      <c r="Q151" s="180" t="s">
        <v>30</v>
      </c>
      <c r="R151" s="180">
        <v>2</v>
      </c>
      <c r="S151" s="180" t="s">
        <v>2154</v>
      </c>
      <c r="T151" s="180" t="s">
        <v>2153</v>
      </c>
      <c r="U151" s="181">
        <v>44769</v>
      </c>
      <c r="V151" s="193" t="s">
        <v>5121</v>
      </c>
      <c r="W151" s="178">
        <v>7721000</v>
      </c>
      <c r="X151" s="178" t="s">
        <v>5118</v>
      </c>
      <c r="Y151" s="178" t="s">
        <v>19</v>
      </c>
      <c r="Z151" s="178">
        <v>3</v>
      </c>
      <c r="AA151" s="178" t="s">
        <v>5120</v>
      </c>
      <c r="AB151" s="178" t="s">
        <v>5119</v>
      </c>
      <c r="AC151" s="179">
        <v>44896</v>
      </c>
      <c r="AD151" s="193" t="s">
        <v>5123</v>
      </c>
      <c r="AE151" s="186">
        <v>2987000</v>
      </c>
      <c r="AF151" s="186" t="s">
        <v>5118</v>
      </c>
      <c r="AG151" s="186" t="s">
        <v>2172</v>
      </c>
      <c r="AH151" s="186">
        <v>2</v>
      </c>
      <c r="AI151" s="186" t="s">
        <v>5122</v>
      </c>
      <c r="AJ151" s="186" t="s">
        <v>5119</v>
      </c>
      <c r="AK151" s="187">
        <v>44896</v>
      </c>
      <c r="AL151" s="193" t="s">
        <v>5335</v>
      </c>
      <c r="AM151" s="178">
        <v>1481000</v>
      </c>
      <c r="AN151" s="178" t="s">
        <v>5332</v>
      </c>
      <c r="AO151" s="178" t="s">
        <v>2172</v>
      </c>
      <c r="AP151" s="178">
        <v>2</v>
      </c>
      <c r="AQ151" s="178" t="s">
        <v>5334</v>
      </c>
      <c r="AR151" s="178" t="s">
        <v>5333</v>
      </c>
      <c r="AS151" s="179">
        <v>44915</v>
      </c>
      <c r="AT151" s="194" t="s">
        <v>920</v>
      </c>
      <c r="AU151" s="186" t="s">
        <v>14</v>
      </c>
      <c r="AV151" s="186" t="s">
        <v>14</v>
      </c>
      <c r="AW151" s="186" t="s">
        <v>14</v>
      </c>
      <c r="AX151" s="186" t="s">
        <v>14</v>
      </c>
      <c r="AY151" s="186" t="s">
        <v>806</v>
      </c>
      <c r="AZ151" s="186" t="s">
        <v>14</v>
      </c>
      <c r="BA151" s="187">
        <v>43798</v>
      </c>
      <c r="BB151" s="193" t="s">
        <v>919</v>
      </c>
      <c r="BC151" s="178" t="s">
        <v>14</v>
      </c>
      <c r="BD151" s="178" t="s">
        <v>14</v>
      </c>
      <c r="BE151" s="178" t="s">
        <v>14</v>
      </c>
      <c r="BF151" s="178" t="s">
        <v>14</v>
      </c>
      <c r="BG151" s="178" t="s">
        <v>806</v>
      </c>
      <c r="BH151" s="178" t="s">
        <v>14</v>
      </c>
      <c r="BI151" s="179">
        <v>43798</v>
      </c>
      <c r="BJ151" s="194" t="s">
        <v>1119</v>
      </c>
      <c r="BK151" s="194" t="s">
        <v>14</v>
      </c>
      <c r="BL151" s="194" t="s">
        <v>14</v>
      </c>
      <c r="BM151" s="194" t="s">
        <v>14</v>
      </c>
      <c r="BN151" s="194" t="s">
        <v>14</v>
      </c>
      <c r="BO151" s="194" t="s">
        <v>1118</v>
      </c>
      <c r="BP151" s="186" t="s">
        <v>14</v>
      </c>
      <c r="BQ151" s="195">
        <v>43987</v>
      </c>
      <c r="BR151" s="193" t="s">
        <v>916</v>
      </c>
      <c r="BS151" s="196" t="s">
        <v>14</v>
      </c>
      <c r="BT151" s="196" t="s">
        <v>14</v>
      </c>
      <c r="BU151" s="196" t="s">
        <v>14</v>
      </c>
      <c r="BV151" s="196" t="s">
        <v>14</v>
      </c>
      <c r="BW151" s="196" t="s">
        <v>806</v>
      </c>
      <c r="BX151" s="196" t="s">
        <v>14</v>
      </c>
      <c r="BY151" s="179">
        <v>43798</v>
      </c>
      <c r="BZ151" s="194" t="s">
        <v>917</v>
      </c>
      <c r="CA151" s="194" t="s">
        <v>14</v>
      </c>
      <c r="CB151" s="194" t="s">
        <v>14</v>
      </c>
      <c r="CC151" s="194" t="s">
        <v>14</v>
      </c>
      <c r="CD151" s="194" t="s">
        <v>14</v>
      </c>
      <c r="CE151" s="194" t="s">
        <v>806</v>
      </c>
      <c r="CF151" s="194" t="s">
        <v>14</v>
      </c>
      <c r="CG151" s="195">
        <v>43798</v>
      </c>
      <c r="CH151" s="193" t="s">
        <v>9763</v>
      </c>
      <c r="CI151" s="194" t="e">
        <v>#N/A</v>
      </c>
      <c r="CJ151" s="194" t="e">
        <v>#N/A</v>
      </c>
      <c r="CK151" s="194" t="e">
        <v>#N/A</v>
      </c>
      <c r="CL151" s="194" t="e">
        <v>#N/A</v>
      </c>
      <c r="CM151" s="194" t="e">
        <v>#N/A</v>
      </c>
      <c r="CN151" s="194" t="e">
        <v>#N/A</v>
      </c>
      <c r="CO151" s="197" t="e">
        <v>#N/A</v>
      </c>
      <c r="CP151" s="194" t="s">
        <v>918</v>
      </c>
      <c r="CQ151" s="196" t="s">
        <v>14</v>
      </c>
      <c r="CR151" s="196" t="s">
        <v>14</v>
      </c>
      <c r="CS151" s="196" t="s">
        <v>14</v>
      </c>
      <c r="CT151" s="196" t="s">
        <v>14</v>
      </c>
      <c r="CU151" s="196" t="s">
        <v>806</v>
      </c>
      <c r="CV151" s="196" t="s">
        <v>14</v>
      </c>
      <c r="CW151" s="179">
        <v>43798</v>
      </c>
      <c r="CX151" s="194" t="s">
        <v>5337</v>
      </c>
      <c r="CY151" s="186">
        <v>1954000</v>
      </c>
      <c r="CZ151" s="186" t="s">
        <v>5336</v>
      </c>
      <c r="DA151" s="186" t="s">
        <v>2172</v>
      </c>
      <c r="DB151" s="186">
        <v>2</v>
      </c>
      <c r="DC151" s="186" t="s">
        <v>5338</v>
      </c>
      <c r="DD151" s="186" t="s">
        <v>5119</v>
      </c>
      <c r="DE151" s="192">
        <v>44915</v>
      </c>
      <c r="DF151" s="193" t="s">
        <v>5339</v>
      </c>
      <c r="DG151" s="178">
        <v>4734000</v>
      </c>
      <c r="DH151" s="196" t="s">
        <v>5336</v>
      </c>
      <c r="DI151" s="196" t="s">
        <v>2172</v>
      </c>
      <c r="DJ151" s="196">
        <v>2</v>
      </c>
      <c r="DK151" s="196" t="s">
        <v>5338</v>
      </c>
      <c r="DL151" s="196" t="s">
        <v>5119</v>
      </c>
      <c r="DM151" s="179">
        <v>44915</v>
      </c>
      <c r="DN151" s="194" t="s">
        <v>5340</v>
      </c>
      <c r="DO151" s="186">
        <v>1034000</v>
      </c>
      <c r="DP151" s="194" t="s">
        <v>5336</v>
      </c>
      <c r="DQ151" s="194" t="s">
        <v>2172</v>
      </c>
      <c r="DR151" s="194">
        <v>2</v>
      </c>
      <c r="DS151" s="194" t="s">
        <v>5338</v>
      </c>
      <c r="DT151" s="194" t="s">
        <v>5119</v>
      </c>
      <c r="DU151" s="195">
        <v>44915</v>
      </c>
      <c r="DV151" s="193" t="s">
        <v>5341</v>
      </c>
      <c r="DW151" s="178">
        <v>1945000</v>
      </c>
      <c r="DX151" s="196" t="s">
        <v>5336</v>
      </c>
      <c r="DY151" s="196" t="s">
        <v>2172</v>
      </c>
      <c r="DZ151" s="196">
        <v>2</v>
      </c>
      <c r="EA151" s="196" t="s">
        <v>5338</v>
      </c>
      <c r="EB151" s="196" t="s">
        <v>5119</v>
      </c>
      <c r="EC151" s="179">
        <v>44915</v>
      </c>
      <c r="ED151" s="194" t="s">
        <v>5343</v>
      </c>
      <c r="EE151" s="186">
        <v>9000</v>
      </c>
      <c r="EF151" s="194" t="s">
        <v>5124</v>
      </c>
      <c r="EG151" s="194" t="s">
        <v>19</v>
      </c>
      <c r="EH151" s="194">
        <v>3</v>
      </c>
      <c r="EI151" s="194" t="s">
        <v>5338</v>
      </c>
      <c r="EJ151" s="194" t="s">
        <v>5342</v>
      </c>
      <c r="EK151" s="195">
        <v>44915</v>
      </c>
      <c r="EL151" s="193" t="s">
        <v>5344</v>
      </c>
      <c r="EM151" s="178">
        <v>0</v>
      </c>
      <c r="EN151" s="196" t="s">
        <v>5124</v>
      </c>
      <c r="EO151" s="196" t="s">
        <v>19</v>
      </c>
      <c r="EP151" s="196">
        <v>3</v>
      </c>
      <c r="EQ151" s="196" t="s">
        <v>5338</v>
      </c>
      <c r="ER151" s="196" t="s">
        <v>5342</v>
      </c>
      <c r="ES151" s="179">
        <v>44915</v>
      </c>
      <c r="ET151" s="194" t="s">
        <v>2804</v>
      </c>
      <c r="EU151" s="194">
        <v>2465</v>
      </c>
      <c r="EV151" s="194" t="s">
        <v>2802</v>
      </c>
      <c r="EW151" s="194" t="s">
        <v>2172</v>
      </c>
      <c r="EX151" s="194">
        <v>2</v>
      </c>
      <c r="EY151" s="194" t="s">
        <v>2803</v>
      </c>
      <c r="EZ151" s="194" t="s">
        <v>2166</v>
      </c>
      <c r="FA151" s="195">
        <v>44831</v>
      </c>
      <c r="FB151" s="193" t="s">
        <v>5345</v>
      </c>
      <c r="FC151" s="196">
        <v>2</v>
      </c>
      <c r="FD151" s="196" t="s">
        <v>5336</v>
      </c>
      <c r="FE151" s="196" t="s">
        <v>2172</v>
      </c>
      <c r="FF151" s="196">
        <v>2</v>
      </c>
      <c r="FG151" s="196" t="s">
        <v>1904</v>
      </c>
      <c r="FH151" s="196" t="s">
        <v>5119</v>
      </c>
      <c r="FI151" s="179">
        <v>44915</v>
      </c>
      <c r="FJ151" s="193" t="s">
        <v>9764</v>
      </c>
      <c r="FK151" s="194" t="e">
        <v>#N/A</v>
      </c>
      <c r="FL151" s="194" t="e">
        <v>#N/A</v>
      </c>
      <c r="FM151" s="194" t="e">
        <v>#N/A</v>
      </c>
      <c r="FN151" s="194" t="e">
        <v>#N/A</v>
      </c>
      <c r="FO151" s="194" t="e">
        <v>#N/A</v>
      </c>
      <c r="FP151" s="186" t="e">
        <v>#N/A</v>
      </c>
      <c r="FQ151" s="187" t="e">
        <v>#N/A</v>
      </c>
      <c r="FR151" s="193" t="s">
        <v>9765</v>
      </c>
      <c r="FS151" s="196" t="e">
        <v>#N/A</v>
      </c>
      <c r="FT151" s="196" t="e">
        <v>#N/A</v>
      </c>
      <c r="FU151" s="196" t="e">
        <v>#N/A</v>
      </c>
      <c r="FV151" s="196" t="e">
        <v>#N/A</v>
      </c>
      <c r="FW151" s="196" t="e">
        <v>#N/A</v>
      </c>
      <c r="FX151" s="196" t="e">
        <v>#N/A</v>
      </c>
      <c r="FY151" s="179" t="e">
        <v>#N/A</v>
      </c>
      <c r="FZ151" s="194" t="s">
        <v>3871</v>
      </c>
      <c r="GA151" s="194">
        <v>2</v>
      </c>
      <c r="GB151" s="194" t="s">
        <v>2962</v>
      </c>
      <c r="GC151" s="194" t="s">
        <v>30</v>
      </c>
      <c r="GD151" s="194">
        <v>2</v>
      </c>
      <c r="GE151" s="194" t="s">
        <v>14</v>
      </c>
      <c r="GF151" s="194" t="s">
        <v>14</v>
      </c>
      <c r="GG151" s="195">
        <v>44864</v>
      </c>
      <c r="GH151" s="193" t="s">
        <v>3877</v>
      </c>
      <c r="GI151" s="196">
        <v>1</v>
      </c>
      <c r="GJ151" s="196" t="s">
        <v>2962</v>
      </c>
      <c r="GK151" s="196" t="s">
        <v>30</v>
      </c>
      <c r="GL151" s="196">
        <v>2</v>
      </c>
      <c r="GM151" s="196" t="s">
        <v>14</v>
      </c>
      <c r="GN151" s="196" t="s">
        <v>14</v>
      </c>
      <c r="GO151" s="179">
        <v>44864</v>
      </c>
      <c r="GP151" s="194" t="s">
        <v>3872</v>
      </c>
      <c r="GQ151" s="194">
        <v>1</v>
      </c>
      <c r="GR151" s="194" t="s">
        <v>2962</v>
      </c>
      <c r="GS151" s="194" t="s">
        <v>30</v>
      </c>
      <c r="GT151" s="194">
        <v>2</v>
      </c>
      <c r="GU151" s="194" t="s">
        <v>14</v>
      </c>
      <c r="GV151" s="194" t="s">
        <v>14</v>
      </c>
      <c r="GW151" s="195">
        <v>44864</v>
      </c>
      <c r="GX151" s="193" t="s">
        <v>3878</v>
      </c>
      <c r="GY151" s="196">
        <v>0</v>
      </c>
      <c r="GZ151" s="196" t="s">
        <v>2962</v>
      </c>
      <c r="HA151" s="196" t="s">
        <v>30</v>
      </c>
      <c r="HB151" s="196">
        <v>2</v>
      </c>
      <c r="HC151" s="196" t="s">
        <v>14</v>
      </c>
      <c r="HD151" s="196" t="s">
        <v>14</v>
      </c>
      <c r="HE151" s="179">
        <v>44864</v>
      </c>
      <c r="HF151" s="194" t="s">
        <v>3870</v>
      </c>
      <c r="HG151" s="194">
        <v>0</v>
      </c>
      <c r="HH151" s="194" t="s">
        <v>2962</v>
      </c>
      <c r="HI151" s="194" t="s">
        <v>30</v>
      </c>
      <c r="HJ151" s="194">
        <v>2</v>
      </c>
      <c r="HK151" s="194" t="s">
        <v>14</v>
      </c>
      <c r="HL151" s="194" t="s">
        <v>14</v>
      </c>
      <c r="HM151" s="195">
        <v>44864</v>
      </c>
      <c r="HN151" s="193" t="s">
        <v>3876</v>
      </c>
      <c r="HO151" s="196">
        <v>1</v>
      </c>
      <c r="HP151" s="196" t="s">
        <v>2962</v>
      </c>
      <c r="HQ151" s="196" t="s">
        <v>30</v>
      </c>
      <c r="HR151" s="196">
        <v>2</v>
      </c>
      <c r="HS151" s="196" t="s">
        <v>14</v>
      </c>
      <c r="HT151" s="196" t="s">
        <v>14</v>
      </c>
      <c r="HU151" s="179">
        <v>44864</v>
      </c>
      <c r="HV151" s="194" t="s">
        <v>3873</v>
      </c>
      <c r="HW151" s="194">
        <v>0</v>
      </c>
      <c r="HX151" s="194" t="s">
        <v>2962</v>
      </c>
      <c r="HY151" s="194" t="s">
        <v>30</v>
      </c>
      <c r="HZ151" s="194">
        <v>2</v>
      </c>
      <c r="IA151" s="194" t="s">
        <v>14</v>
      </c>
      <c r="IB151" s="194" t="s">
        <v>14</v>
      </c>
      <c r="IC151" s="195">
        <v>44864</v>
      </c>
      <c r="ID151" s="193" t="s">
        <v>3875</v>
      </c>
      <c r="IE151" s="196">
        <v>1</v>
      </c>
      <c r="IF151" s="196" t="s">
        <v>2962</v>
      </c>
      <c r="IG151" s="196" t="s">
        <v>30</v>
      </c>
      <c r="IH151" s="196">
        <v>2</v>
      </c>
      <c r="II151" s="196" t="s">
        <v>14</v>
      </c>
      <c r="IJ151" s="196" t="s">
        <v>14</v>
      </c>
      <c r="IK151" s="179">
        <v>44864</v>
      </c>
      <c r="IL151" s="194" t="s">
        <v>3874</v>
      </c>
      <c r="IM151" s="194">
        <v>2</v>
      </c>
      <c r="IN151" s="194" t="s">
        <v>2962</v>
      </c>
      <c r="IO151" s="194" t="s">
        <v>30</v>
      </c>
      <c r="IP151" s="194">
        <v>2</v>
      </c>
      <c r="IQ151" s="194" t="s">
        <v>14</v>
      </c>
      <c r="IR151" s="194" t="s">
        <v>14</v>
      </c>
      <c r="IS151" s="195">
        <v>44864</v>
      </c>
    </row>
    <row r="152" spans="1:253" x14ac:dyDescent="0.25">
      <c r="A152" s="284" t="s">
        <v>2156</v>
      </c>
      <c r="B152" s="284" t="s">
        <v>9421</v>
      </c>
      <c r="C152" s="284" t="s">
        <v>2157</v>
      </c>
      <c r="D152" s="284" t="s">
        <v>915</v>
      </c>
      <c r="E152" s="284" t="s">
        <v>8641</v>
      </c>
      <c r="F152" s="284" t="s">
        <v>4503</v>
      </c>
      <c r="G152" s="177">
        <v>47760000</v>
      </c>
      <c r="H152" s="178" t="s">
        <v>4500</v>
      </c>
      <c r="I152" s="178" t="s">
        <v>2172</v>
      </c>
      <c r="J152" s="178">
        <v>2</v>
      </c>
      <c r="K152" s="178" t="s">
        <v>4502</v>
      </c>
      <c r="L152" s="178" t="s">
        <v>4501</v>
      </c>
      <c r="M152" s="179">
        <v>44888</v>
      </c>
      <c r="N152" s="193" t="s">
        <v>2180</v>
      </c>
      <c r="O152" s="180">
        <v>27598</v>
      </c>
      <c r="P152" s="180" t="s">
        <v>2177</v>
      </c>
      <c r="Q152" s="180" t="s">
        <v>30</v>
      </c>
      <c r="R152" s="180">
        <v>2</v>
      </c>
      <c r="S152" s="180" t="s">
        <v>2179</v>
      </c>
      <c r="T152" s="180" t="s">
        <v>2178</v>
      </c>
      <c r="U152" s="181">
        <v>44769</v>
      </c>
      <c r="V152" s="193" t="s">
        <v>5127</v>
      </c>
      <c r="W152" s="178">
        <v>1246000</v>
      </c>
      <c r="X152" s="178" t="s">
        <v>5124</v>
      </c>
      <c r="Y152" s="178" t="s">
        <v>2172</v>
      </c>
      <c r="Z152" s="178">
        <v>2</v>
      </c>
      <c r="AA152" s="178" t="s">
        <v>5126</v>
      </c>
      <c r="AB152" s="178" t="s">
        <v>5125</v>
      </c>
      <c r="AC152" s="179">
        <v>44896</v>
      </c>
      <c r="AD152" s="193" t="s">
        <v>5129</v>
      </c>
      <c r="AE152" s="186">
        <v>844000</v>
      </c>
      <c r="AF152" s="186" t="s">
        <v>5124</v>
      </c>
      <c r="AG152" s="186" t="s">
        <v>2172</v>
      </c>
      <c r="AH152" s="186">
        <v>2</v>
      </c>
      <c r="AI152" s="186" t="s">
        <v>5128</v>
      </c>
      <c r="AJ152" s="186" t="s">
        <v>5125</v>
      </c>
      <c r="AK152" s="187">
        <v>44896</v>
      </c>
      <c r="AL152" s="193" t="s">
        <v>2159</v>
      </c>
      <c r="AM152" s="178" t="s">
        <v>14</v>
      </c>
      <c r="AN152" s="178" t="s">
        <v>838</v>
      </c>
      <c r="AO152" s="178" t="s">
        <v>14</v>
      </c>
      <c r="AP152" s="178" t="s">
        <v>14</v>
      </c>
      <c r="AQ152" s="178" t="s">
        <v>2158</v>
      </c>
      <c r="AR152" s="178" t="s">
        <v>838</v>
      </c>
      <c r="AS152" s="179">
        <v>44769</v>
      </c>
      <c r="AT152" s="194" t="s">
        <v>2160</v>
      </c>
      <c r="AU152" s="186" t="s">
        <v>14</v>
      </c>
      <c r="AV152" s="186" t="s">
        <v>838</v>
      </c>
      <c r="AW152" s="186" t="s">
        <v>14</v>
      </c>
      <c r="AX152" s="186" t="s">
        <v>14</v>
      </c>
      <c r="AY152" s="186" t="s">
        <v>838</v>
      </c>
      <c r="AZ152" s="186" t="s">
        <v>838</v>
      </c>
      <c r="BA152" s="187">
        <v>44769</v>
      </c>
      <c r="BB152" s="193" t="s">
        <v>2164</v>
      </c>
      <c r="BC152" s="178">
        <v>101063</v>
      </c>
      <c r="BD152" s="178" t="s">
        <v>2161</v>
      </c>
      <c r="BE152" s="178">
        <v>0</v>
      </c>
      <c r="BF152" s="178">
        <v>0</v>
      </c>
      <c r="BG152" s="178" t="s">
        <v>2163</v>
      </c>
      <c r="BH152" s="178" t="s">
        <v>2162</v>
      </c>
      <c r="BI152" s="179">
        <v>44769</v>
      </c>
      <c r="BJ152" s="194" t="s">
        <v>2168</v>
      </c>
      <c r="BK152" s="194">
        <v>2465</v>
      </c>
      <c r="BL152" s="194" t="s">
        <v>2165</v>
      </c>
      <c r="BM152" s="194" t="s">
        <v>30</v>
      </c>
      <c r="BN152" s="194">
        <v>2</v>
      </c>
      <c r="BO152" s="194" t="s">
        <v>2167</v>
      </c>
      <c r="BP152" s="186" t="s">
        <v>2166</v>
      </c>
      <c r="BQ152" s="195">
        <v>44769</v>
      </c>
      <c r="BR152" s="193" t="s">
        <v>2169</v>
      </c>
      <c r="BS152" s="196" t="s">
        <v>14</v>
      </c>
      <c r="BT152" s="196" t="s">
        <v>838</v>
      </c>
      <c r="BU152" s="196" t="s">
        <v>14</v>
      </c>
      <c r="BV152" s="196" t="s">
        <v>14</v>
      </c>
      <c r="BW152" s="196" t="s">
        <v>838</v>
      </c>
      <c r="BX152" s="196" t="s">
        <v>838</v>
      </c>
      <c r="BY152" s="179">
        <v>44769</v>
      </c>
      <c r="BZ152" s="194" t="s">
        <v>2170</v>
      </c>
      <c r="CA152" s="194" t="s">
        <v>14</v>
      </c>
      <c r="CB152" s="194" t="s">
        <v>838</v>
      </c>
      <c r="CC152" s="194" t="s">
        <v>14</v>
      </c>
      <c r="CD152" s="194" t="s">
        <v>14</v>
      </c>
      <c r="CE152" s="194" t="s">
        <v>838</v>
      </c>
      <c r="CF152" s="194" t="s">
        <v>838</v>
      </c>
      <c r="CG152" s="195">
        <v>44769</v>
      </c>
      <c r="CH152" s="193" t="s">
        <v>9766</v>
      </c>
      <c r="CI152" s="194" t="e">
        <v>#N/A</v>
      </c>
      <c r="CJ152" s="194" t="e">
        <v>#N/A</v>
      </c>
      <c r="CK152" s="194" t="e">
        <v>#N/A</v>
      </c>
      <c r="CL152" s="194" t="e">
        <v>#N/A</v>
      </c>
      <c r="CM152" s="194" t="e">
        <v>#N/A</v>
      </c>
      <c r="CN152" s="194" t="e">
        <v>#N/A</v>
      </c>
      <c r="CO152" s="197" t="e">
        <v>#N/A</v>
      </c>
      <c r="CP152" s="194" t="s">
        <v>2171</v>
      </c>
      <c r="CQ152" s="196" t="s">
        <v>14</v>
      </c>
      <c r="CR152" s="196" t="s">
        <v>838</v>
      </c>
      <c r="CS152" s="196" t="s">
        <v>14</v>
      </c>
      <c r="CT152" s="196" t="s">
        <v>14</v>
      </c>
      <c r="CU152" s="196" t="s">
        <v>838</v>
      </c>
      <c r="CV152" s="196" t="s">
        <v>838</v>
      </c>
      <c r="CW152" s="179">
        <v>44769</v>
      </c>
      <c r="CX152" s="194" t="s">
        <v>5130</v>
      </c>
      <c r="CY152" s="186">
        <v>309000</v>
      </c>
      <c r="CZ152" s="186" t="s">
        <v>5124</v>
      </c>
      <c r="DA152" s="186" t="s">
        <v>2172</v>
      </c>
      <c r="DB152" s="186">
        <v>2</v>
      </c>
      <c r="DC152" s="186" t="s">
        <v>5131</v>
      </c>
      <c r="DD152" s="186" t="s">
        <v>5125</v>
      </c>
      <c r="DE152" s="192">
        <v>44896</v>
      </c>
      <c r="DF152" s="193" t="s">
        <v>5132</v>
      </c>
      <c r="DG152" s="178">
        <v>401000</v>
      </c>
      <c r="DH152" s="196" t="s">
        <v>5124</v>
      </c>
      <c r="DI152" s="196" t="s">
        <v>2172</v>
      </c>
      <c r="DJ152" s="196">
        <v>2</v>
      </c>
      <c r="DK152" s="196" t="s">
        <v>5131</v>
      </c>
      <c r="DL152" s="196" t="s">
        <v>5125</v>
      </c>
      <c r="DM152" s="179">
        <v>44896</v>
      </c>
      <c r="DN152" s="194" t="s">
        <v>5133</v>
      </c>
      <c r="DO152" s="186">
        <v>535000</v>
      </c>
      <c r="DP152" s="194" t="s">
        <v>5124</v>
      </c>
      <c r="DQ152" s="194" t="s">
        <v>2172</v>
      </c>
      <c r="DR152" s="194">
        <v>2</v>
      </c>
      <c r="DS152" s="194" t="s">
        <v>5131</v>
      </c>
      <c r="DT152" s="194" t="s">
        <v>5125</v>
      </c>
      <c r="DU152" s="195">
        <v>44896</v>
      </c>
      <c r="DV152" s="193" t="s">
        <v>5134</v>
      </c>
      <c r="DW152" s="178">
        <v>274000</v>
      </c>
      <c r="DX152" s="196" t="s">
        <v>5124</v>
      </c>
      <c r="DY152" s="196" t="s">
        <v>2172</v>
      </c>
      <c r="DZ152" s="196">
        <v>2</v>
      </c>
      <c r="EA152" s="196" t="s">
        <v>5131</v>
      </c>
      <c r="EB152" s="196" t="s">
        <v>5125</v>
      </c>
      <c r="EC152" s="179">
        <v>44896</v>
      </c>
      <c r="ED152" s="194" t="s">
        <v>5135</v>
      </c>
      <c r="EE152" s="186">
        <v>35000</v>
      </c>
      <c r="EF152" s="194" t="s">
        <v>5124</v>
      </c>
      <c r="EG152" s="194" t="s">
        <v>2172</v>
      </c>
      <c r="EH152" s="194">
        <v>2</v>
      </c>
      <c r="EI152" s="194" t="s">
        <v>5131</v>
      </c>
      <c r="EJ152" s="194" t="s">
        <v>5125</v>
      </c>
      <c r="EK152" s="195">
        <v>44896</v>
      </c>
      <c r="EL152" s="193" t="s">
        <v>5136</v>
      </c>
      <c r="EM152" s="178">
        <v>0</v>
      </c>
      <c r="EN152" s="196" t="s">
        <v>5124</v>
      </c>
      <c r="EO152" s="196" t="s">
        <v>2172</v>
      </c>
      <c r="EP152" s="196">
        <v>2</v>
      </c>
      <c r="EQ152" s="196" t="s">
        <v>5131</v>
      </c>
      <c r="ER152" s="196" t="s">
        <v>5125</v>
      </c>
      <c r="ES152" s="179">
        <v>44896</v>
      </c>
      <c r="ET152" s="194" t="s">
        <v>2806</v>
      </c>
      <c r="EU152" s="194">
        <v>2465</v>
      </c>
      <c r="EV152" s="194" t="s">
        <v>2165</v>
      </c>
      <c r="EW152" s="194" t="s">
        <v>2172</v>
      </c>
      <c r="EX152" s="194">
        <v>2</v>
      </c>
      <c r="EY152" s="194" t="s">
        <v>2805</v>
      </c>
      <c r="EZ152" s="194" t="s">
        <v>2166</v>
      </c>
      <c r="FA152" s="195">
        <v>44831</v>
      </c>
      <c r="FB152" s="193" t="s">
        <v>2174</v>
      </c>
      <c r="FC152" s="196">
        <v>1</v>
      </c>
      <c r="FD152" s="196" t="s">
        <v>2161</v>
      </c>
      <c r="FE152" s="196" t="s">
        <v>2172</v>
      </c>
      <c r="FF152" s="196">
        <v>2</v>
      </c>
      <c r="FG152" s="196" t="s">
        <v>2173</v>
      </c>
      <c r="FH152" s="196" t="s">
        <v>2162</v>
      </c>
      <c r="FI152" s="179">
        <v>44769</v>
      </c>
      <c r="FJ152" s="193" t="s">
        <v>2175</v>
      </c>
      <c r="FK152" s="194" t="s">
        <v>14</v>
      </c>
      <c r="FL152" s="194" t="s">
        <v>838</v>
      </c>
      <c r="FM152" s="194" t="s">
        <v>14</v>
      </c>
      <c r="FN152" s="194" t="s">
        <v>14</v>
      </c>
      <c r="FO152" s="194" t="s">
        <v>838</v>
      </c>
      <c r="FP152" s="186" t="s">
        <v>838</v>
      </c>
      <c r="FQ152" s="187">
        <v>44769</v>
      </c>
      <c r="FR152" s="193" t="s">
        <v>2176</v>
      </c>
      <c r="FS152" s="196" t="s">
        <v>14</v>
      </c>
      <c r="FT152" s="196" t="s">
        <v>838</v>
      </c>
      <c r="FU152" s="196" t="s">
        <v>14</v>
      </c>
      <c r="FV152" s="196" t="s">
        <v>14</v>
      </c>
      <c r="FW152" s="196" t="s">
        <v>838</v>
      </c>
      <c r="FX152" s="196" t="s">
        <v>838</v>
      </c>
      <c r="FY152" s="179">
        <v>44769</v>
      </c>
      <c r="FZ152" s="194" t="s">
        <v>3880</v>
      </c>
      <c r="GA152" s="194">
        <v>2</v>
      </c>
      <c r="GB152" s="194" t="s">
        <v>2962</v>
      </c>
      <c r="GC152" s="194" t="s">
        <v>30</v>
      </c>
      <c r="GD152" s="194">
        <v>2</v>
      </c>
      <c r="GE152" s="194" t="s">
        <v>14</v>
      </c>
      <c r="GF152" s="194" t="s">
        <v>14</v>
      </c>
      <c r="GG152" s="195">
        <v>44864</v>
      </c>
      <c r="GH152" s="193" t="s">
        <v>3886</v>
      </c>
      <c r="GI152" s="196">
        <v>1</v>
      </c>
      <c r="GJ152" s="196" t="s">
        <v>2962</v>
      </c>
      <c r="GK152" s="196" t="s">
        <v>30</v>
      </c>
      <c r="GL152" s="196">
        <v>2</v>
      </c>
      <c r="GM152" s="196" t="s">
        <v>14</v>
      </c>
      <c r="GN152" s="196" t="s">
        <v>14</v>
      </c>
      <c r="GO152" s="179">
        <v>44864</v>
      </c>
      <c r="GP152" s="194" t="s">
        <v>3881</v>
      </c>
      <c r="GQ152" s="194">
        <v>1</v>
      </c>
      <c r="GR152" s="194" t="s">
        <v>2962</v>
      </c>
      <c r="GS152" s="194" t="s">
        <v>30</v>
      </c>
      <c r="GT152" s="194">
        <v>2</v>
      </c>
      <c r="GU152" s="194" t="s">
        <v>14</v>
      </c>
      <c r="GV152" s="194" t="s">
        <v>14</v>
      </c>
      <c r="GW152" s="195">
        <v>44864</v>
      </c>
      <c r="GX152" s="193" t="s">
        <v>3887</v>
      </c>
      <c r="GY152" s="196">
        <v>0</v>
      </c>
      <c r="GZ152" s="196" t="s">
        <v>2962</v>
      </c>
      <c r="HA152" s="196" t="s">
        <v>30</v>
      </c>
      <c r="HB152" s="196">
        <v>2</v>
      </c>
      <c r="HC152" s="196" t="s">
        <v>14</v>
      </c>
      <c r="HD152" s="196" t="s">
        <v>14</v>
      </c>
      <c r="HE152" s="179">
        <v>44864</v>
      </c>
      <c r="HF152" s="194" t="s">
        <v>3879</v>
      </c>
      <c r="HG152" s="194">
        <v>0</v>
      </c>
      <c r="HH152" s="194" t="s">
        <v>2962</v>
      </c>
      <c r="HI152" s="194" t="s">
        <v>30</v>
      </c>
      <c r="HJ152" s="194">
        <v>2</v>
      </c>
      <c r="HK152" s="194" t="s">
        <v>14</v>
      </c>
      <c r="HL152" s="194" t="s">
        <v>14</v>
      </c>
      <c r="HM152" s="195">
        <v>44864</v>
      </c>
      <c r="HN152" s="193" t="s">
        <v>3885</v>
      </c>
      <c r="HO152" s="196">
        <v>0</v>
      </c>
      <c r="HP152" s="196" t="s">
        <v>2962</v>
      </c>
      <c r="HQ152" s="196" t="s">
        <v>30</v>
      </c>
      <c r="HR152" s="196">
        <v>2</v>
      </c>
      <c r="HS152" s="196" t="s">
        <v>14</v>
      </c>
      <c r="HT152" s="196" t="s">
        <v>14</v>
      </c>
      <c r="HU152" s="179">
        <v>44864</v>
      </c>
      <c r="HV152" s="194" t="s">
        <v>3882</v>
      </c>
      <c r="HW152" s="194">
        <v>1</v>
      </c>
      <c r="HX152" s="194" t="s">
        <v>2962</v>
      </c>
      <c r="HY152" s="194" t="s">
        <v>30</v>
      </c>
      <c r="HZ152" s="194">
        <v>2</v>
      </c>
      <c r="IA152" s="194" t="s">
        <v>14</v>
      </c>
      <c r="IB152" s="194" t="s">
        <v>14</v>
      </c>
      <c r="IC152" s="195">
        <v>44864</v>
      </c>
      <c r="ID152" s="193" t="s">
        <v>3884</v>
      </c>
      <c r="IE152" s="196">
        <v>1</v>
      </c>
      <c r="IF152" s="196" t="s">
        <v>2962</v>
      </c>
      <c r="IG152" s="196" t="s">
        <v>30</v>
      </c>
      <c r="IH152" s="196">
        <v>2</v>
      </c>
      <c r="II152" s="196" t="s">
        <v>14</v>
      </c>
      <c r="IJ152" s="196" t="s">
        <v>14</v>
      </c>
      <c r="IK152" s="179">
        <v>44864</v>
      </c>
      <c r="IL152" s="194" t="s">
        <v>3883</v>
      </c>
      <c r="IM152" s="194">
        <v>2</v>
      </c>
      <c r="IN152" s="194" t="s">
        <v>2962</v>
      </c>
      <c r="IO152" s="194" t="s">
        <v>30</v>
      </c>
      <c r="IP152" s="194">
        <v>2</v>
      </c>
      <c r="IQ152" s="194" t="s">
        <v>14</v>
      </c>
      <c r="IR152" s="194" t="s">
        <v>14</v>
      </c>
      <c r="IS152" s="195">
        <v>44864</v>
      </c>
    </row>
    <row r="153" spans="1:253" x14ac:dyDescent="0.25">
      <c r="A153" s="284" t="s">
        <v>583</v>
      </c>
      <c r="B153" s="284" t="s">
        <v>8946</v>
      </c>
      <c r="C153" s="284" t="s">
        <v>584</v>
      </c>
      <c r="D153" s="284" t="s">
        <v>585</v>
      </c>
      <c r="E153" s="284" t="s">
        <v>8642</v>
      </c>
      <c r="F153" s="284" t="s">
        <v>8134</v>
      </c>
      <c r="G153" s="177">
        <v>44322000</v>
      </c>
      <c r="H153" s="178" t="s">
        <v>8131</v>
      </c>
      <c r="I153" s="178" t="s">
        <v>74</v>
      </c>
      <c r="J153" s="178">
        <v>1</v>
      </c>
      <c r="K153" s="178" t="s">
        <v>8133</v>
      </c>
      <c r="L153" s="178" t="s">
        <v>8132</v>
      </c>
      <c r="M153" s="179">
        <v>44957</v>
      </c>
      <c r="N153" s="193" t="s">
        <v>2375</v>
      </c>
      <c r="O153" s="180">
        <v>603628</v>
      </c>
      <c r="P153" s="180" t="s">
        <v>1202</v>
      </c>
      <c r="Q153" s="180" t="s">
        <v>74</v>
      </c>
      <c r="R153" s="180">
        <v>1</v>
      </c>
      <c r="S153" s="180" t="s">
        <v>2374</v>
      </c>
      <c r="T153" s="180" t="s">
        <v>2373</v>
      </c>
      <c r="U153" s="181">
        <v>44773</v>
      </c>
      <c r="V153" s="193" t="s">
        <v>8136</v>
      </c>
      <c r="W153" s="178">
        <v>44322000</v>
      </c>
      <c r="X153" s="178" t="s">
        <v>8131</v>
      </c>
      <c r="Y153" s="178" t="s">
        <v>74</v>
      </c>
      <c r="Z153" s="178">
        <v>1</v>
      </c>
      <c r="AA153" s="178" t="s">
        <v>8135</v>
      </c>
      <c r="AB153" s="178" t="s">
        <v>8132</v>
      </c>
      <c r="AC153" s="179">
        <v>44957</v>
      </c>
      <c r="AD153" s="193" t="s">
        <v>8138</v>
      </c>
      <c r="AE153" s="186">
        <v>44322000</v>
      </c>
      <c r="AF153" s="186" t="s">
        <v>8131</v>
      </c>
      <c r="AG153" s="186" t="s">
        <v>2172</v>
      </c>
      <c r="AH153" s="186">
        <v>2</v>
      </c>
      <c r="AI153" s="186" t="s">
        <v>8137</v>
      </c>
      <c r="AJ153" s="186" t="s">
        <v>8132</v>
      </c>
      <c r="AK153" s="187">
        <v>44957</v>
      </c>
      <c r="AL153" s="193" t="s">
        <v>8142</v>
      </c>
      <c r="AM153" s="178">
        <v>13911000</v>
      </c>
      <c r="AN153" s="178" t="s">
        <v>8139</v>
      </c>
      <c r="AO153" s="178" t="s">
        <v>2172</v>
      </c>
      <c r="AP153" s="178">
        <v>2</v>
      </c>
      <c r="AQ153" s="178" t="s">
        <v>8141</v>
      </c>
      <c r="AR153" s="178" t="s">
        <v>8140</v>
      </c>
      <c r="AS153" s="179">
        <v>44957</v>
      </c>
      <c r="AT153" s="194" t="s">
        <v>968</v>
      </c>
      <c r="AU153" s="186" t="s">
        <v>14</v>
      </c>
      <c r="AV153" s="186" t="s">
        <v>14</v>
      </c>
      <c r="AW153" s="186" t="s">
        <v>14</v>
      </c>
      <c r="AX153" s="186" t="s">
        <v>14</v>
      </c>
      <c r="AY153" s="186" t="s">
        <v>14</v>
      </c>
      <c r="AZ153" s="186" t="s">
        <v>14</v>
      </c>
      <c r="BA153" s="187">
        <v>43859</v>
      </c>
      <c r="BB153" s="193" t="s">
        <v>1047</v>
      </c>
      <c r="BC153" s="178" t="s">
        <v>14</v>
      </c>
      <c r="BD153" s="178" t="s">
        <v>14</v>
      </c>
      <c r="BE153" s="178" t="s">
        <v>14</v>
      </c>
      <c r="BF153" s="178" t="s">
        <v>14</v>
      </c>
      <c r="BG153" s="178" t="s">
        <v>14</v>
      </c>
      <c r="BH153" s="178" t="s">
        <v>14</v>
      </c>
      <c r="BI153" s="179">
        <v>43920</v>
      </c>
      <c r="BJ153" s="194" t="s">
        <v>8146</v>
      </c>
      <c r="BK153" s="194">
        <v>7068</v>
      </c>
      <c r="BL153" s="194" t="s">
        <v>8143</v>
      </c>
      <c r="BM153" s="194" t="s">
        <v>2172</v>
      </c>
      <c r="BN153" s="194">
        <v>2</v>
      </c>
      <c r="BO153" s="194" t="s">
        <v>8145</v>
      </c>
      <c r="BP153" s="186" t="s">
        <v>8144</v>
      </c>
      <c r="BQ153" s="195">
        <v>44957</v>
      </c>
      <c r="BR153" s="193" t="s">
        <v>586</v>
      </c>
      <c r="BS153" s="196" t="s">
        <v>14</v>
      </c>
      <c r="BT153" s="196">
        <v>0</v>
      </c>
      <c r="BU153" s="196" t="s">
        <v>30</v>
      </c>
      <c r="BV153" s="196">
        <v>2</v>
      </c>
      <c r="BW153" s="196">
        <v>0</v>
      </c>
      <c r="BX153" s="196">
        <v>0</v>
      </c>
      <c r="BY153" s="179">
        <v>43511</v>
      </c>
      <c r="BZ153" s="194" t="s">
        <v>587</v>
      </c>
      <c r="CA153" s="194" t="s">
        <v>14</v>
      </c>
      <c r="CB153" s="194">
        <v>0</v>
      </c>
      <c r="CC153" s="194" t="s">
        <v>14</v>
      </c>
      <c r="CD153" s="194" t="s">
        <v>14</v>
      </c>
      <c r="CE153" s="194">
        <v>0</v>
      </c>
      <c r="CF153" s="194">
        <v>0</v>
      </c>
      <c r="CG153" s="195">
        <v>43511</v>
      </c>
      <c r="CH153" s="193" t="s">
        <v>9767</v>
      </c>
      <c r="CI153" s="194" t="e">
        <v>#N/A</v>
      </c>
      <c r="CJ153" s="194" t="e">
        <v>#N/A</v>
      </c>
      <c r="CK153" s="194" t="e">
        <v>#N/A</v>
      </c>
      <c r="CL153" s="194" t="e">
        <v>#N/A</v>
      </c>
      <c r="CM153" s="194" t="e">
        <v>#N/A</v>
      </c>
      <c r="CN153" s="194" t="e">
        <v>#N/A</v>
      </c>
      <c r="CO153" s="197" t="e">
        <v>#N/A</v>
      </c>
      <c r="CP153" s="194" t="s">
        <v>894</v>
      </c>
      <c r="CQ153" s="196" t="s">
        <v>14</v>
      </c>
      <c r="CR153" s="196" t="s">
        <v>14</v>
      </c>
      <c r="CS153" s="196" t="s">
        <v>14</v>
      </c>
      <c r="CT153" s="196" t="s">
        <v>14</v>
      </c>
      <c r="CU153" s="196" t="s">
        <v>14</v>
      </c>
      <c r="CV153" s="196" t="s">
        <v>14</v>
      </c>
      <c r="CW153" s="179">
        <v>43787</v>
      </c>
      <c r="CX153" s="194" t="s">
        <v>8148</v>
      </c>
      <c r="CY153" s="186">
        <v>17600000</v>
      </c>
      <c r="CZ153" s="186" t="s">
        <v>8154</v>
      </c>
      <c r="DA153" s="186" t="s">
        <v>2172</v>
      </c>
      <c r="DB153" s="186">
        <v>2</v>
      </c>
      <c r="DC153" s="186" t="s">
        <v>8156</v>
      </c>
      <c r="DD153" s="186" t="s">
        <v>8155</v>
      </c>
      <c r="DE153" s="192">
        <v>44957</v>
      </c>
      <c r="DF153" s="193" t="s">
        <v>8150</v>
      </c>
      <c r="DG153" s="178">
        <v>0</v>
      </c>
      <c r="DH153" s="196" t="s">
        <v>8131</v>
      </c>
      <c r="DI153" s="196" t="s">
        <v>2172</v>
      </c>
      <c r="DJ153" s="196">
        <v>2</v>
      </c>
      <c r="DK153" s="196" t="s">
        <v>8149</v>
      </c>
      <c r="DL153" s="196" t="s">
        <v>8132</v>
      </c>
      <c r="DM153" s="179">
        <v>44957</v>
      </c>
      <c r="DN153" s="194" t="s">
        <v>8153</v>
      </c>
      <c r="DO153" s="186">
        <v>26722000</v>
      </c>
      <c r="DP153" s="194" t="s">
        <v>8151</v>
      </c>
      <c r="DQ153" s="194" t="s">
        <v>2172</v>
      </c>
      <c r="DR153" s="194">
        <v>2</v>
      </c>
      <c r="DS153" s="194" t="s">
        <v>8152</v>
      </c>
      <c r="DT153" s="194" t="s">
        <v>8151</v>
      </c>
      <c r="DU153" s="195">
        <v>44957</v>
      </c>
      <c r="DV153" s="193" t="s">
        <v>8157</v>
      </c>
      <c r="DW153" s="178">
        <v>11137000</v>
      </c>
      <c r="DX153" s="196" t="s">
        <v>8154</v>
      </c>
      <c r="DY153" s="196" t="s">
        <v>2172</v>
      </c>
      <c r="DZ153" s="196">
        <v>2</v>
      </c>
      <c r="EA153" s="196" t="s">
        <v>8156</v>
      </c>
      <c r="EB153" s="196" t="s">
        <v>8155</v>
      </c>
      <c r="EC153" s="179">
        <v>44957</v>
      </c>
      <c r="ED153" s="194" t="s">
        <v>8161</v>
      </c>
      <c r="EE153" s="186">
        <v>6463000</v>
      </c>
      <c r="EF153" s="194" t="s">
        <v>8158</v>
      </c>
      <c r="EG153" s="194" t="s">
        <v>2172</v>
      </c>
      <c r="EH153" s="194">
        <v>2</v>
      </c>
      <c r="EI153" s="194" t="s">
        <v>8160</v>
      </c>
      <c r="EJ153" s="194" t="s">
        <v>8159</v>
      </c>
      <c r="EK153" s="195">
        <v>44957</v>
      </c>
      <c r="EL153" s="193" t="s">
        <v>8163</v>
      </c>
      <c r="EM153" s="178">
        <v>0</v>
      </c>
      <c r="EN153" s="196" t="s">
        <v>14</v>
      </c>
      <c r="EO153" s="196" t="s">
        <v>2172</v>
      </c>
      <c r="EP153" s="196">
        <v>2</v>
      </c>
      <c r="EQ153" s="196" t="s">
        <v>8162</v>
      </c>
      <c r="ER153" s="196" t="s">
        <v>14</v>
      </c>
      <c r="ES153" s="179">
        <v>44957</v>
      </c>
      <c r="ET153" s="194" t="s">
        <v>8147</v>
      </c>
      <c r="EU153" s="194">
        <v>7068</v>
      </c>
      <c r="EV153" s="194" t="s">
        <v>8143</v>
      </c>
      <c r="EW153" s="194" t="s">
        <v>2172</v>
      </c>
      <c r="EX153" s="194">
        <v>2</v>
      </c>
      <c r="EY153" s="194" t="s">
        <v>8145</v>
      </c>
      <c r="EZ153" s="194" t="s">
        <v>8144</v>
      </c>
      <c r="FA153" s="195">
        <v>44957</v>
      </c>
      <c r="FB153" s="193" t="s">
        <v>2379</v>
      </c>
      <c r="FC153" s="196">
        <v>2</v>
      </c>
      <c r="FD153" s="196" t="s">
        <v>2376</v>
      </c>
      <c r="FE153" s="196" t="s">
        <v>74</v>
      </c>
      <c r="FF153" s="196">
        <v>1</v>
      </c>
      <c r="FG153" s="196" t="s">
        <v>2378</v>
      </c>
      <c r="FH153" s="196" t="s">
        <v>2377</v>
      </c>
      <c r="FI153" s="179">
        <v>44773</v>
      </c>
      <c r="FJ153" s="193" t="s">
        <v>1048</v>
      </c>
      <c r="FK153" s="194" t="s">
        <v>14</v>
      </c>
      <c r="FL153" s="194" t="s">
        <v>14</v>
      </c>
      <c r="FM153" s="194" t="s">
        <v>14</v>
      </c>
      <c r="FN153" s="194" t="s">
        <v>14</v>
      </c>
      <c r="FO153" s="194" t="s">
        <v>14</v>
      </c>
      <c r="FP153" s="186" t="s">
        <v>14</v>
      </c>
      <c r="FQ153" s="187">
        <v>43920</v>
      </c>
      <c r="FR153" s="193" t="s">
        <v>588</v>
      </c>
      <c r="FS153" s="196" t="s">
        <v>14</v>
      </c>
      <c r="FT153" s="196">
        <v>0</v>
      </c>
      <c r="FU153" s="196" t="s">
        <v>30</v>
      </c>
      <c r="FV153" s="196">
        <v>2</v>
      </c>
      <c r="FW153" s="196">
        <v>0</v>
      </c>
      <c r="FX153" s="196">
        <v>0</v>
      </c>
      <c r="FY153" s="179">
        <v>43511</v>
      </c>
      <c r="FZ153" s="194" t="s">
        <v>3219</v>
      </c>
      <c r="GA153" s="194">
        <v>1</v>
      </c>
      <c r="GB153" s="194" t="s">
        <v>2962</v>
      </c>
      <c r="GC153" s="194" t="s">
        <v>30</v>
      </c>
      <c r="GD153" s="194">
        <v>2</v>
      </c>
      <c r="GE153" s="194" t="s">
        <v>14</v>
      </c>
      <c r="GF153" s="194" t="s">
        <v>14</v>
      </c>
      <c r="GG153" s="195">
        <v>44861</v>
      </c>
      <c r="GH153" s="193" t="s">
        <v>3225</v>
      </c>
      <c r="GI153" s="196">
        <v>3</v>
      </c>
      <c r="GJ153" s="196" t="s">
        <v>2962</v>
      </c>
      <c r="GK153" s="196" t="s">
        <v>30</v>
      </c>
      <c r="GL153" s="196">
        <v>2</v>
      </c>
      <c r="GM153" s="196" t="s">
        <v>14</v>
      </c>
      <c r="GN153" s="196" t="s">
        <v>14</v>
      </c>
      <c r="GO153" s="179">
        <v>44861</v>
      </c>
      <c r="GP153" s="194" t="s">
        <v>3220</v>
      </c>
      <c r="GQ153" s="194">
        <v>2</v>
      </c>
      <c r="GR153" s="194" t="s">
        <v>2962</v>
      </c>
      <c r="GS153" s="194" t="s">
        <v>30</v>
      </c>
      <c r="GT153" s="194">
        <v>2</v>
      </c>
      <c r="GU153" s="194" t="s">
        <v>14</v>
      </c>
      <c r="GV153" s="194" t="s">
        <v>14</v>
      </c>
      <c r="GW153" s="195">
        <v>44861</v>
      </c>
      <c r="GX153" s="193" t="s">
        <v>3226</v>
      </c>
      <c r="GY153" s="196">
        <v>3</v>
      </c>
      <c r="GZ153" s="196" t="s">
        <v>2962</v>
      </c>
      <c r="HA153" s="196" t="s">
        <v>30</v>
      </c>
      <c r="HB153" s="196">
        <v>2</v>
      </c>
      <c r="HC153" s="196" t="s">
        <v>14</v>
      </c>
      <c r="HD153" s="196" t="s">
        <v>14</v>
      </c>
      <c r="HE153" s="179">
        <v>44861</v>
      </c>
      <c r="HF153" s="194" t="s">
        <v>3179</v>
      </c>
      <c r="HG153" s="194">
        <v>0</v>
      </c>
      <c r="HH153" s="194" t="s">
        <v>2962</v>
      </c>
      <c r="HI153" s="194" t="s">
        <v>30</v>
      </c>
      <c r="HJ153" s="194">
        <v>2</v>
      </c>
      <c r="HK153" s="194" t="s">
        <v>14</v>
      </c>
      <c r="HL153" s="194" t="s">
        <v>14</v>
      </c>
      <c r="HM153" s="195">
        <v>44860</v>
      </c>
      <c r="HN153" s="193" t="s">
        <v>3224</v>
      </c>
      <c r="HO153" s="196">
        <v>2</v>
      </c>
      <c r="HP153" s="196" t="s">
        <v>2962</v>
      </c>
      <c r="HQ153" s="196" t="s">
        <v>30</v>
      </c>
      <c r="HR153" s="196">
        <v>2</v>
      </c>
      <c r="HS153" s="196" t="s">
        <v>14</v>
      </c>
      <c r="HT153" s="196" t="s">
        <v>14</v>
      </c>
      <c r="HU153" s="179">
        <v>44861</v>
      </c>
      <c r="HV153" s="194" t="s">
        <v>3221</v>
      </c>
      <c r="HW153" s="194">
        <v>3</v>
      </c>
      <c r="HX153" s="194" t="s">
        <v>2962</v>
      </c>
      <c r="HY153" s="194" t="s">
        <v>30</v>
      </c>
      <c r="HZ153" s="194">
        <v>2</v>
      </c>
      <c r="IA153" s="194" t="s">
        <v>14</v>
      </c>
      <c r="IB153" s="194" t="s">
        <v>14</v>
      </c>
      <c r="IC153" s="195">
        <v>44861</v>
      </c>
      <c r="ID153" s="193" t="s">
        <v>3223</v>
      </c>
      <c r="IE153" s="196">
        <v>3</v>
      </c>
      <c r="IF153" s="196" t="s">
        <v>2962</v>
      </c>
      <c r="IG153" s="196" t="s">
        <v>30</v>
      </c>
      <c r="IH153" s="196">
        <v>2</v>
      </c>
      <c r="II153" s="196" t="s">
        <v>14</v>
      </c>
      <c r="IJ153" s="196" t="s">
        <v>14</v>
      </c>
      <c r="IK153" s="179">
        <v>44861</v>
      </c>
      <c r="IL153" s="194" t="s">
        <v>3222</v>
      </c>
      <c r="IM153" s="194">
        <v>3</v>
      </c>
      <c r="IN153" s="194" t="s">
        <v>2962</v>
      </c>
      <c r="IO153" s="194" t="s">
        <v>30</v>
      </c>
      <c r="IP153" s="194">
        <v>2</v>
      </c>
      <c r="IQ153" s="194" t="s">
        <v>14</v>
      </c>
      <c r="IR153" s="194" t="s">
        <v>14</v>
      </c>
      <c r="IS153" s="195">
        <v>44861</v>
      </c>
    </row>
    <row r="154" spans="1:253" x14ac:dyDescent="0.25">
      <c r="A154" s="284" t="s">
        <v>3795</v>
      </c>
      <c r="B154" s="284" t="s">
        <v>9428</v>
      </c>
      <c r="C154" s="284" t="s">
        <v>3796</v>
      </c>
      <c r="D154" s="284" t="s">
        <v>3797</v>
      </c>
      <c r="E154" s="284" t="s">
        <v>8651</v>
      </c>
      <c r="F154" s="284" t="s">
        <v>7973</v>
      </c>
      <c r="G154" s="177">
        <v>28400000</v>
      </c>
      <c r="H154" s="178" t="s">
        <v>5646</v>
      </c>
      <c r="I154" s="178" t="s">
        <v>2172</v>
      </c>
      <c r="J154" s="178">
        <v>2</v>
      </c>
      <c r="K154" s="178" t="s">
        <v>7972</v>
      </c>
      <c r="L154" s="178" t="s">
        <v>7971</v>
      </c>
      <c r="M154" s="179">
        <v>44957</v>
      </c>
      <c r="N154" s="193" t="s">
        <v>7976</v>
      </c>
      <c r="O154" s="180">
        <v>882050</v>
      </c>
      <c r="P154" s="180" t="s">
        <v>5441</v>
      </c>
      <c r="Q154" s="180" t="s">
        <v>74</v>
      </c>
      <c r="R154" s="180">
        <v>1</v>
      </c>
      <c r="S154" s="180" t="s">
        <v>7975</v>
      </c>
      <c r="T154" s="180" t="s">
        <v>7974</v>
      </c>
      <c r="U154" s="181">
        <v>44957</v>
      </c>
      <c r="V154" s="193" t="s">
        <v>7978</v>
      </c>
      <c r="W154" s="178">
        <v>28400000</v>
      </c>
      <c r="X154" s="178" t="s">
        <v>5646</v>
      </c>
      <c r="Y154" s="178" t="s">
        <v>2172</v>
      </c>
      <c r="Z154" s="178">
        <v>2</v>
      </c>
      <c r="AA154" s="178" t="s">
        <v>7977</v>
      </c>
      <c r="AB154" s="178" t="s">
        <v>7971</v>
      </c>
      <c r="AC154" s="179">
        <v>44957</v>
      </c>
      <c r="AD154" s="193" t="s">
        <v>7982</v>
      </c>
      <c r="AE154" s="186">
        <v>18739000</v>
      </c>
      <c r="AF154" s="186" t="s">
        <v>7979</v>
      </c>
      <c r="AG154" s="186" t="s">
        <v>19</v>
      </c>
      <c r="AH154" s="186">
        <v>3</v>
      </c>
      <c r="AI154" s="186" t="s">
        <v>7981</v>
      </c>
      <c r="AJ154" s="186" t="s">
        <v>7980</v>
      </c>
      <c r="AK154" s="187">
        <v>44957</v>
      </c>
      <c r="AL154" s="193" t="s">
        <v>7985</v>
      </c>
      <c r="AM154" s="178">
        <v>5600000</v>
      </c>
      <c r="AN154" s="178" t="s">
        <v>5789</v>
      </c>
      <c r="AO154" s="178" t="s">
        <v>2172</v>
      </c>
      <c r="AP154" s="178">
        <v>2</v>
      </c>
      <c r="AQ154" s="178" t="s">
        <v>7984</v>
      </c>
      <c r="AR154" s="178" t="s">
        <v>7983</v>
      </c>
      <c r="AS154" s="179">
        <v>44957</v>
      </c>
      <c r="AT154" s="194" t="s">
        <v>7986</v>
      </c>
      <c r="AU154" s="186" t="s">
        <v>14</v>
      </c>
      <c r="AV154" s="186" t="s">
        <v>14</v>
      </c>
      <c r="AW154" s="186" t="s">
        <v>14</v>
      </c>
      <c r="AX154" s="186" t="s">
        <v>14</v>
      </c>
      <c r="AY154" s="186" t="s">
        <v>264</v>
      </c>
      <c r="AZ154" s="186" t="s">
        <v>14</v>
      </c>
      <c r="BA154" s="187">
        <v>44957</v>
      </c>
      <c r="BB154" s="193" t="s">
        <v>8006</v>
      </c>
      <c r="BC154" s="178" t="s">
        <v>14</v>
      </c>
      <c r="BD154" s="178" t="s">
        <v>14</v>
      </c>
      <c r="BE154" s="178" t="s">
        <v>14</v>
      </c>
      <c r="BF154" s="178" t="s">
        <v>14</v>
      </c>
      <c r="BG154" s="178" t="s">
        <v>264</v>
      </c>
      <c r="BH154" s="178" t="s">
        <v>14</v>
      </c>
      <c r="BI154" s="179">
        <v>44957</v>
      </c>
      <c r="BJ154" s="194" t="s">
        <v>7988</v>
      </c>
      <c r="BK154" s="194">
        <v>320</v>
      </c>
      <c r="BL154" s="194" t="s">
        <v>697</v>
      </c>
      <c r="BM154" s="194" t="s">
        <v>74</v>
      </c>
      <c r="BN154" s="194">
        <v>1</v>
      </c>
      <c r="BO154" s="194" t="s">
        <v>7987</v>
      </c>
      <c r="BP154" s="186" t="s">
        <v>1518</v>
      </c>
      <c r="BQ154" s="195">
        <v>44957</v>
      </c>
      <c r="BR154" s="193" t="s">
        <v>8007</v>
      </c>
      <c r="BS154" s="196" t="s">
        <v>14</v>
      </c>
      <c r="BT154" s="196" t="s">
        <v>14</v>
      </c>
      <c r="BU154" s="196" t="s">
        <v>14</v>
      </c>
      <c r="BV154" s="196" t="s">
        <v>14</v>
      </c>
      <c r="BW154" s="196" t="s">
        <v>264</v>
      </c>
      <c r="BX154" s="196" t="s">
        <v>14</v>
      </c>
      <c r="BY154" s="179">
        <v>44957</v>
      </c>
      <c r="BZ154" s="194" t="s">
        <v>8008</v>
      </c>
      <c r="CA154" s="194" t="s">
        <v>14</v>
      </c>
      <c r="CB154" s="194" t="s">
        <v>14</v>
      </c>
      <c r="CC154" s="194" t="s">
        <v>14</v>
      </c>
      <c r="CD154" s="194" t="s">
        <v>14</v>
      </c>
      <c r="CE154" s="194" t="s">
        <v>264</v>
      </c>
      <c r="CF154" s="194" t="s">
        <v>14</v>
      </c>
      <c r="CG154" s="195">
        <v>44957</v>
      </c>
      <c r="CH154" s="193" t="s">
        <v>9768</v>
      </c>
      <c r="CI154" s="194" t="e">
        <v>#N/A</v>
      </c>
      <c r="CJ154" s="194" t="e">
        <v>#N/A</v>
      </c>
      <c r="CK154" s="194" t="e">
        <v>#N/A</v>
      </c>
      <c r="CL154" s="194" t="e">
        <v>#N/A</v>
      </c>
      <c r="CM154" s="194" t="e">
        <v>#N/A</v>
      </c>
      <c r="CN154" s="194" t="e">
        <v>#N/A</v>
      </c>
      <c r="CO154" s="197" t="e">
        <v>#N/A</v>
      </c>
      <c r="CP154" s="194" t="s">
        <v>8009</v>
      </c>
      <c r="CQ154" s="196" t="s">
        <v>14</v>
      </c>
      <c r="CR154" s="196" t="s">
        <v>14</v>
      </c>
      <c r="CS154" s="196" t="s">
        <v>14</v>
      </c>
      <c r="CT154" s="196" t="s">
        <v>14</v>
      </c>
      <c r="CU154" s="196" t="s">
        <v>264</v>
      </c>
      <c r="CV154" s="196" t="s">
        <v>14</v>
      </c>
      <c r="CW154" s="179">
        <v>44957</v>
      </c>
      <c r="CX154" s="194" t="s">
        <v>7992</v>
      </c>
      <c r="CY154" s="186">
        <v>18517000</v>
      </c>
      <c r="CZ154" s="186" t="s">
        <v>7993</v>
      </c>
      <c r="DA154" s="186" t="s">
        <v>19</v>
      </c>
      <c r="DB154" s="186">
        <v>3</v>
      </c>
      <c r="DC154" s="186" t="s">
        <v>7991</v>
      </c>
      <c r="DD154" s="186" t="s">
        <v>7990</v>
      </c>
      <c r="DE154" s="192">
        <v>44957</v>
      </c>
      <c r="DF154" s="193" t="s">
        <v>7996</v>
      </c>
      <c r="DG154" s="178">
        <v>9661000</v>
      </c>
      <c r="DH154" s="196" t="s">
        <v>7993</v>
      </c>
      <c r="DI154" s="196" t="s">
        <v>19</v>
      </c>
      <c r="DJ154" s="196">
        <v>3</v>
      </c>
      <c r="DK154" s="196" t="s">
        <v>7995</v>
      </c>
      <c r="DL154" s="196" t="s">
        <v>7994</v>
      </c>
      <c r="DM154" s="179">
        <v>44957</v>
      </c>
      <c r="DN154" s="194" t="s">
        <v>7998</v>
      </c>
      <c r="DO154" s="186">
        <v>222000</v>
      </c>
      <c r="DP154" s="194" t="s">
        <v>7993</v>
      </c>
      <c r="DQ154" s="194" t="s">
        <v>19</v>
      </c>
      <c r="DR154" s="194">
        <v>3</v>
      </c>
      <c r="DS154" s="194" t="s">
        <v>7997</v>
      </c>
      <c r="DT154" s="194" t="s">
        <v>7994</v>
      </c>
      <c r="DU154" s="195">
        <v>44957</v>
      </c>
      <c r="DV154" s="193" t="s">
        <v>7999</v>
      </c>
      <c r="DW154" s="178">
        <v>18517000</v>
      </c>
      <c r="DX154" s="196" t="s">
        <v>7993</v>
      </c>
      <c r="DY154" s="196" t="s">
        <v>19</v>
      </c>
      <c r="DZ154" s="196">
        <v>3</v>
      </c>
      <c r="EA154" s="196" t="s">
        <v>7991</v>
      </c>
      <c r="EB154" s="196" t="s">
        <v>7990</v>
      </c>
      <c r="EC154" s="179">
        <v>44957</v>
      </c>
      <c r="ED154" s="194" t="s">
        <v>8000</v>
      </c>
      <c r="EE154" s="186">
        <v>0</v>
      </c>
      <c r="EF154" s="194" t="s">
        <v>1315</v>
      </c>
      <c r="EG154" s="194" t="s">
        <v>14</v>
      </c>
      <c r="EH154" s="194" t="s">
        <v>14</v>
      </c>
      <c r="EI154" s="194" t="s">
        <v>264</v>
      </c>
      <c r="EJ154" s="194" t="s">
        <v>14</v>
      </c>
      <c r="EK154" s="195">
        <v>44957</v>
      </c>
      <c r="EL154" s="193" t="s">
        <v>8001</v>
      </c>
      <c r="EM154" s="178">
        <v>0</v>
      </c>
      <c r="EN154" s="196" t="s">
        <v>1315</v>
      </c>
      <c r="EO154" s="196" t="s">
        <v>14</v>
      </c>
      <c r="EP154" s="196" t="s">
        <v>14</v>
      </c>
      <c r="EQ154" s="196" t="s">
        <v>264</v>
      </c>
      <c r="ER154" s="196" t="s">
        <v>14</v>
      </c>
      <c r="ES154" s="179">
        <v>44957</v>
      </c>
      <c r="ET154" s="194" t="s">
        <v>7989</v>
      </c>
      <c r="EU154" s="194">
        <v>320</v>
      </c>
      <c r="EV154" s="194" t="s">
        <v>697</v>
      </c>
      <c r="EW154" s="194" t="s">
        <v>74</v>
      </c>
      <c r="EX154" s="194">
        <v>1</v>
      </c>
      <c r="EY154" s="194" t="s">
        <v>7987</v>
      </c>
      <c r="EZ154" s="194" t="s">
        <v>1518</v>
      </c>
      <c r="FA154" s="195">
        <v>44957</v>
      </c>
      <c r="FB154" s="193" t="s">
        <v>8003</v>
      </c>
      <c r="FC154" s="196">
        <v>5</v>
      </c>
      <c r="FD154" s="196" t="s">
        <v>2513</v>
      </c>
      <c r="FE154" s="196" t="s">
        <v>74</v>
      </c>
      <c r="FF154" s="196">
        <v>1</v>
      </c>
      <c r="FG154" s="196" t="s">
        <v>8002</v>
      </c>
      <c r="FH154" s="196" t="s">
        <v>2514</v>
      </c>
      <c r="FI154" s="179">
        <v>44957</v>
      </c>
      <c r="FJ154" s="193" t="s">
        <v>5270</v>
      </c>
      <c r="FK154" s="194" t="s">
        <v>14</v>
      </c>
      <c r="FL154" s="194" t="s">
        <v>14</v>
      </c>
      <c r="FM154" s="194" t="s">
        <v>14</v>
      </c>
      <c r="FN154" s="194" t="s">
        <v>14</v>
      </c>
      <c r="FO154" s="194" t="s">
        <v>15</v>
      </c>
      <c r="FP154" s="186" t="s">
        <v>14</v>
      </c>
      <c r="FQ154" s="187">
        <v>44915</v>
      </c>
      <c r="FR154" s="193" t="s">
        <v>5271</v>
      </c>
      <c r="FS154" s="196" t="s">
        <v>14</v>
      </c>
      <c r="FT154" s="196" t="s">
        <v>14</v>
      </c>
      <c r="FU154" s="196" t="s">
        <v>14</v>
      </c>
      <c r="FV154" s="196" t="s">
        <v>14</v>
      </c>
      <c r="FW154" s="196" t="s">
        <v>15</v>
      </c>
      <c r="FX154" s="196" t="s">
        <v>14</v>
      </c>
      <c r="FY154" s="179">
        <v>44915</v>
      </c>
      <c r="FZ154" s="194" t="s">
        <v>3799</v>
      </c>
      <c r="GA154" s="194">
        <v>1</v>
      </c>
      <c r="GB154" s="194" t="s">
        <v>2962</v>
      </c>
      <c r="GC154" s="194" t="s">
        <v>30</v>
      </c>
      <c r="GD154" s="194">
        <v>2</v>
      </c>
      <c r="GE154" s="194" t="s">
        <v>14</v>
      </c>
      <c r="GF154" s="194" t="s">
        <v>14</v>
      </c>
      <c r="GG154" s="195">
        <v>44863</v>
      </c>
      <c r="GH154" s="193" t="s">
        <v>3805</v>
      </c>
      <c r="GI154" s="196">
        <v>2</v>
      </c>
      <c r="GJ154" s="196" t="s">
        <v>2962</v>
      </c>
      <c r="GK154" s="196" t="s">
        <v>30</v>
      </c>
      <c r="GL154" s="196">
        <v>2</v>
      </c>
      <c r="GM154" s="196" t="s">
        <v>14</v>
      </c>
      <c r="GN154" s="196" t="s">
        <v>14</v>
      </c>
      <c r="GO154" s="179">
        <v>44863</v>
      </c>
      <c r="GP154" s="194" t="s">
        <v>3800</v>
      </c>
      <c r="GQ154" s="194">
        <v>2</v>
      </c>
      <c r="GR154" s="194" t="s">
        <v>2962</v>
      </c>
      <c r="GS154" s="194" t="s">
        <v>30</v>
      </c>
      <c r="GT154" s="194">
        <v>2</v>
      </c>
      <c r="GU154" s="194" t="s">
        <v>14</v>
      </c>
      <c r="GV154" s="194" t="s">
        <v>14</v>
      </c>
      <c r="GW154" s="195">
        <v>44863</v>
      </c>
      <c r="GX154" s="193" t="s">
        <v>3806</v>
      </c>
      <c r="GY154" s="196">
        <v>0</v>
      </c>
      <c r="GZ154" s="196" t="s">
        <v>2962</v>
      </c>
      <c r="HA154" s="196" t="s">
        <v>30</v>
      </c>
      <c r="HB154" s="196">
        <v>2</v>
      </c>
      <c r="HC154" s="196" t="s">
        <v>14</v>
      </c>
      <c r="HD154" s="196" t="s">
        <v>14</v>
      </c>
      <c r="HE154" s="179">
        <v>44863</v>
      </c>
      <c r="HF154" s="194" t="s">
        <v>3798</v>
      </c>
      <c r="HG154" s="194">
        <v>1</v>
      </c>
      <c r="HH154" s="194" t="s">
        <v>2962</v>
      </c>
      <c r="HI154" s="194" t="s">
        <v>30</v>
      </c>
      <c r="HJ154" s="194">
        <v>2</v>
      </c>
      <c r="HK154" s="194" t="s">
        <v>14</v>
      </c>
      <c r="HL154" s="194" t="s">
        <v>14</v>
      </c>
      <c r="HM154" s="195">
        <v>44863</v>
      </c>
      <c r="HN154" s="193" t="s">
        <v>3804</v>
      </c>
      <c r="HO154" s="196">
        <v>3</v>
      </c>
      <c r="HP154" s="196" t="s">
        <v>2962</v>
      </c>
      <c r="HQ154" s="196" t="s">
        <v>30</v>
      </c>
      <c r="HR154" s="196">
        <v>2</v>
      </c>
      <c r="HS154" s="196" t="s">
        <v>14</v>
      </c>
      <c r="HT154" s="196" t="s">
        <v>14</v>
      </c>
      <c r="HU154" s="179">
        <v>44863</v>
      </c>
      <c r="HV154" s="194" t="s">
        <v>3801</v>
      </c>
      <c r="HW154" s="194">
        <v>1</v>
      </c>
      <c r="HX154" s="194" t="s">
        <v>2962</v>
      </c>
      <c r="HY154" s="194" t="s">
        <v>30</v>
      </c>
      <c r="HZ154" s="194">
        <v>2</v>
      </c>
      <c r="IA154" s="194" t="s">
        <v>14</v>
      </c>
      <c r="IB154" s="194" t="s">
        <v>14</v>
      </c>
      <c r="IC154" s="195">
        <v>44863</v>
      </c>
      <c r="ID154" s="193" t="s">
        <v>3803</v>
      </c>
      <c r="IE154" s="196">
        <v>0</v>
      </c>
      <c r="IF154" s="196" t="s">
        <v>2962</v>
      </c>
      <c r="IG154" s="196" t="s">
        <v>30</v>
      </c>
      <c r="IH154" s="196">
        <v>2</v>
      </c>
      <c r="II154" s="196" t="s">
        <v>14</v>
      </c>
      <c r="IJ154" s="196" t="s">
        <v>14</v>
      </c>
      <c r="IK154" s="179">
        <v>44863</v>
      </c>
      <c r="IL154" s="194" t="s">
        <v>3802</v>
      </c>
      <c r="IM154" s="194">
        <v>3</v>
      </c>
      <c r="IN154" s="194" t="s">
        <v>2962</v>
      </c>
      <c r="IO154" s="194" t="s">
        <v>30</v>
      </c>
      <c r="IP154" s="194">
        <v>2</v>
      </c>
      <c r="IQ154" s="194" t="s">
        <v>14</v>
      </c>
      <c r="IR154" s="194" t="s">
        <v>14</v>
      </c>
      <c r="IS154" s="195">
        <v>44863</v>
      </c>
    </row>
    <row r="155" spans="1:253" x14ac:dyDescent="0.25">
      <c r="A155" s="284" t="s">
        <v>52</v>
      </c>
      <c r="B155" s="284" t="s">
        <v>8959</v>
      </c>
      <c r="C155" s="284" t="s">
        <v>53</v>
      </c>
      <c r="D155" s="284" t="s">
        <v>54</v>
      </c>
      <c r="E155" s="284" t="s">
        <v>8658</v>
      </c>
      <c r="F155" s="284" t="s">
        <v>5212</v>
      </c>
      <c r="G155" s="177">
        <v>34000000</v>
      </c>
      <c r="H155" s="178" t="s">
        <v>5177</v>
      </c>
      <c r="I155" s="178" t="s">
        <v>2172</v>
      </c>
      <c r="J155" s="178">
        <v>2</v>
      </c>
      <c r="K155" s="178" t="s">
        <v>5179</v>
      </c>
      <c r="L155" s="178" t="s">
        <v>5178</v>
      </c>
      <c r="M155" s="179">
        <v>44897</v>
      </c>
      <c r="N155" s="193" t="s">
        <v>5216</v>
      </c>
      <c r="O155" s="180">
        <v>527970</v>
      </c>
      <c r="P155" s="180" t="s">
        <v>5213</v>
      </c>
      <c r="Q155" s="180" t="s">
        <v>74</v>
      </c>
      <c r="R155" s="180">
        <v>1</v>
      </c>
      <c r="S155" s="180" t="s">
        <v>5215</v>
      </c>
      <c r="T155" s="180" t="s">
        <v>5214</v>
      </c>
      <c r="U155" s="181">
        <v>44897</v>
      </c>
      <c r="V155" s="193" t="s">
        <v>5220</v>
      </c>
      <c r="W155" s="178">
        <v>32200000</v>
      </c>
      <c r="X155" s="178" t="s">
        <v>5217</v>
      </c>
      <c r="Y155" s="178" t="s">
        <v>74</v>
      </c>
      <c r="Z155" s="178">
        <v>1</v>
      </c>
      <c r="AA155" s="178" t="s">
        <v>5219</v>
      </c>
      <c r="AB155" s="178" t="s">
        <v>5218</v>
      </c>
      <c r="AC155" s="179">
        <v>44897</v>
      </c>
      <c r="AD155" s="193" t="s">
        <v>5222</v>
      </c>
      <c r="AE155" s="186">
        <v>28000000</v>
      </c>
      <c r="AF155" s="186" t="s">
        <v>5217</v>
      </c>
      <c r="AG155" s="186" t="s">
        <v>74</v>
      </c>
      <c r="AH155" s="186">
        <v>1</v>
      </c>
      <c r="AI155" s="186" t="s">
        <v>5221</v>
      </c>
      <c r="AJ155" s="186" t="s">
        <v>5218</v>
      </c>
      <c r="AK155" s="187">
        <v>44897</v>
      </c>
      <c r="AL155" s="193" t="s">
        <v>5226</v>
      </c>
      <c r="AM155" s="178">
        <v>211000</v>
      </c>
      <c r="AN155" s="178" t="s">
        <v>5223</v>
      </c>
      <c r="AO155" s="178" t="s">
        <v>19</v>
      </c>
      <c r="AP155" s="178">
        <v>3</v>
      </c>
      <c r="AQ155" s="178" t="s">
        <v>5225</v>
      </c>
      <c r="AR155" s="178" t="s">
        <v>5224</v>
      </c>
      <c r="AS155" s="179">
        <v>44897</v>
      </c>
      <c r="AT155" s="194" t="s">
        <v>1592</v>
      </c>
      <c r="AU155" s="186">
        <v>1037</v>
      </c>
      <c r="AV155" s="186" t="s">
        <v>1588</v>
      </c>
      <c r="AW155" s="186" t="s">
        <v>30</v>
      </c>
      <c r="AX155" s="186">
        <v>2</v>
      </c>
      <c r="AY155" s="186" t="s">
        <v>1590</v>
      </c>
      <c r="AZ155" s="186" t="s">
        <v>1589</v>
      </c>
      <c r="BA155" s="187">
        <v>44585</v>
      </c>
      <c r="BB155" s="193" t="s">
        <v>1587</v>
      </c>
      <c r="BC155" s="178">
        <v>35674</v>
      </c>
      <c r="BD155" s="178" t="s">
        <v>1583</v>
      </c>
      <c r="BE155" s="178" t="s">
        <v>30</v>
      </c>
      <c r="BF155" s="178">
        <v>2</v>
      </c>
      <c r="BG155" s="178" t="s">
        <v>1585</v>
      </c>
      <c r="BH155" s="178" t="s">
        <v>1584</v>
      </c>
      <c r="BI155" s="179">
        <v>44585</v>
      </c>
      <c r="BJ155" s="194" t="s">
        <v>5227</v>
      </c>
      <c r="BK155" s="194">
        <v>312</v>
      </c>
      <c r="BL155" s="194" t="s">
        <v>5199</v>
      </c>
      <c r="BM155" s="194" t="s">
        <v>2172</v>
      </c>
      <c r="BN155" s="194">
        <v>2</v>
      </c>
      <c r="BO155" s="194" t="s">
        <v>5201</v>
      </c>
      <c r="BP155" s="186" t="s">
        <v>5200</v>
      </c>
      <c r="BQ155" s="195">
        <v>44897</v>
      </c>
      <c r="BR155" s="193" t="s">
        <v>55</v>
      </c>
      <c r="BS155" s="196" t="s">
        <v>14</v>
      </c>
      <c r="BT155" s="196">
        <v>0</v>
      </c>
      <c r="BU155" s="196" t="s">
        <v>14</v>
      </c>
      <c r="BV155" s="196" t="s">
        <v>14</v>
      </c>
      <c r="BW155" s="196">
        <v>0</v>
      </c>
      <c r="BX155" s="196">
        <v>0</v>
      </c>
      <c r="BY155" s="179">
        <v>43493</v>
      </c>
      <c r="BZ155" s="194" t="s">
        <v>56</v>
      </c>
      <c r="CA155" s="194" t="s">
        <v>14</v>
      </c>
      <c r="CB155" s="194">
        <v>0</v>
      </c>
      <c r="CC155" s="194" t="s">
        <v>14</v>
      </c>
      <c r="CD155" s="194" t="s">
        <v>14</v>
      </c>
      <c r="CE155" s="194">
        <v>0</v>
      </c>
      <c r="CF155" s="194">
        <v>0</v>
      </c>
      <c r="CG155" s="195">
        <v>43493</v>
      </c>
      <c r="CH155" s="193" t="s">
        <v>9769</v>
      </c>
      <c r="CI155" s="194" t="e">
        <v>#N/A</v>
      </c>
      <c r="CJ155" s="194" t="e">
        <v>#N/A</v>
      </c>
      <c r="CK155" s="194" t="e">
        <v>#N/A</v>
      </c>
      <c r="CL155" s="194" t="e">
        <v>#N/A</v>
      </c>
      <c r="CM155" s="194" t="e">
        <v>#N/A</v>
      </c>
      <c r="CN155" s="194" t="e">
        <v>#N/A</v>
      </c>
      <c r="CO155" s="197" t="e">
        <v>#N/A</v>
      </c>
      <c r="CP155" s="194" t="s">
        <v>57</v>
      </c>
      <c r="CQ155" s="196" t="s">
        <v>14</v>
      </c>
      <c r="CR155" s="196">
        <v>0</v>
      </c>
      <c r="CS155" s="196" t="s">
        <v>14</v>
      </c>
      <c r="CT155" s="196" t="s">
        <v>14</v>
      </c>
      <c r="CU155" s="196">
        <v>0</v>
      </c>
      <c r="CV155" s="196">
        <v>0</v>
      </c>
      <c r="CW155" s="179">
        <v>43493</v>
      </c>
      <c r="CX155" s="194" t="s">
        <v>5231</v>
      </c>
      <c r="CY155" s="186">
        <v>23400000</v>
      </c>
      <c r="CZ155" s="186" t="s">
        <v>5229</v>
      </c>
      <c r="DA155" s="186" t="s">
        <v>19</v>
      </c>
      <c r="DB155" s="186">
        <v>3</v>
      </c>
      <c r="DC155" s="186" t="s">
        <v>5234</v>
      </c>
      <c r="DD155" s="186" t="s">
        <v>5218</v>
      </c>
      <c r="DE155" s="192">
        <v>44897</v>
      </c>
      <c r="DF155" s="193" t="s">
        <v>5232</v>
      </c>
      <c r="DG155" s="178">
        <v>4200000</v>
      </c>
      <c r="DH155" s="196" t="s">
        <v>5229</v>
      </c>
      <c r="DI155" s="196" t="s">
        <v>2172</v>
      </c>
      <c r="DJ155" s="196">
        <v>2</v>
      </c>
      <c r="DK155" s="196" t="s">
        <v>5230</v>
      </c>
      <c r="DL155" s="196" t="s">
        <v>5218</v>
      </c>
      <c r="DM155" s="179">
        <v>44897</v>
      </c>
      <c r="DN155" s="194" t="s">
        <v>5233</v>
      </c>
      <c r="DO155" s="186">
        <v>4600000</v>
      </c>
      <c r="DP155" s="194" t="s">
        <v>5229</v>
      </c>
      <c r="DQ155" s="194" t="s">
        <v>2172</v>
      </c>
      <c r="DR155" s="194">
        <v>2</v>
      </c>
      <c r="DS155" s="194" t="s">
        <v>5230</v>
      </c>
      <c r="DT155" s="194" t="s">
        <v>5218</v>
      </c>
      <c r="DU155" s="195">
        <v>44897</v>
      </c>
      <c r="DV155" s="193" t="s">
        <v>5235</v>
      </c>
      <c r="DW155" s="178">
        <v>10500000</v>
      </c>
      <c r="DX155" s="196" t="s">
        <v>5229</v>
      </c>
      <c r="DY155" s="196" t="s">
        <v>19</v>
      </c>
      <c r="DZ155" s="196">
        <v>3</v>
      </c>
      <c r="EA155" s="196" t="s">
        <v>5234</v>
      </c>
      <c r="EB155" s="196" t="s">
        <v>5218</v>
      </c>
      <c r="EC155" s="179">
        <v>44897</v>
      </c>
      <c r="ED155" s="194" t="s">
        <v>5237</v>
      </c>
      <c r="EE155" s="186">
        <v>7500000</v>
      </c>
      <c r="EF155" s="194" t="s">
        <v>5229</v>
      </c>
      <c r="EG155" s="194" t="s">
        <v>19</v>
      </c>
      <c r="EH155" s="194">
        <v>3</v>
      </c>
      <c r="EI155" s="194" t="s">
        <v>5236</v>
      </c>
      <c r="EJ155" s="194" t="s">
        <v>5218</v>
      </c>
      <c r="EK155" s="195">
        <v>44897</v>
      </c>
      <c r="EL155" s="193" t="s">
        <v>5239</v>
      </c>
      <c r="EM155" s="178">
        <v>5400000</v>
      </c>
      <c r="EN155" s="196" t="s">
        <v>5229</v>
      </c>
      <c r="EO155" s="196" t="s">
        <v>2172</v>
      </c>
      <c r="EP155" s="196">
        <v>2</v>
      </c>
      <c r="EQ155" s="196" t="s">
        <v>5238</v>
      </c>
      <c r="ER155" s="196" t="s">
        <v>5218</v>
      </c>
      <c r="ES155" s="179">
        <v>44897</v>
      </c>
      <c r="ET155" s="194" t="s">
        <v>5228</v>
      </c>
      <c r="EU155" s="194">
        <v>312</v>
      </c>
      <c r="EV155" s="194" t="s">
        <v>5199</v>
      </c>
      <c r="EW155" s="194" t="s">
        <v>2172</v>
      </c>
      <c r="EX155" s="194">
        <v>2</v>
      </c>
      <c r="EY155" s="194" t="s">
        <v>5201</v>
      </c>
      <c r="EZ155" s="194" t="s">
        <v>5200</v>
      </c>
      <c r="FA155" s="195">
        <v>44897</v>
      </c>
      <c r="FB155" s="193" t="s">
        <v>2913</v>
      </c>
      <c r="FC155" s="196">
        <v>4</v>
      </c>
      <c r="FD155" s="196" t="s">
        <v>2908</v>
      </c>
      <c r="FE155" s="196" t="s">
        <v>2172</v>
      </c>
      <c r="FF155" s="196">
        <v>2</v>
      </c>
      <c r="FG155" s="196" t="s">
        <v>2912</v>
      </c>
      <c r="FH155" s="196" t="s">
        <v>2909</v>
      </c>
      <c r="FI155" s="179">
        <v>44833</v>
      </c>
      <c r="FJ155" s="193" t="s">
        <v>58</v>
      </c>
      <c r="FK155" s="194" t="s">
        <v>14</v>
      </c>
      <c r="FL155" s="194">
        <v>0</v>
      </c>
      <c r="FM155" s="194" t="s">
        <v>14</v>
      </c>
      <c r="FN155" s="194" t="s">
        <v>14</v>
      </c>
      <c r="FO155" s="194">
        <v>0</v>
      </c>
      <c r="FP155" s="186">
        <v>0</v>
      </c>
      <c r="FQ155" s="187">
        <v>43493</v>
      </c>
      <c r="FR155" s="193" t="s">
        <v>59</v>
      </c>
      <c r="FS155" s="196" t="s">
        <v>14</v>
      </c>
      <c r="FT155" s="196">
        <v>0</v>
      </c>
      <c r="FU155" s="196" t="s">
        <v>14</v>
      </c>
      <c r="FV155" s="196" t="s">
        <v>14</v>
      </c>
      <c r="FW155" s="196">
        <v>0</v>
      </c>
      <c r="FX155" s="196">
        <v>0</v>
      </c>
      <c r="FY155" s="179">
        <v>43493</v>
      </c>
      <c r="FZ155" s="194" t="s">
        <v>3181</v>
      </c>
      <c r="GA155" s="194">
        <v>3</v>
      </c>
      <c r="GB155" s="194" t="s">
        <v>2962</v>
      </c>
      <c r="GC155" s="194" t="s">
        <v>30</v>
      </c>
      <c r="GD155" s="194">
        <v>2</v>
      </c>
      <c r="GE155" s="194" t="s">
        <v>14</v>
      </c>
      <c r="GF155" s="194" t="s">
        <v>14</v>
      </c>
      <c r="GG155" s="195">
        <v>44860</v>
      </c>
      <c r="GH155" s="193" t="s">
        <v>3187</v>
      </c>
      <c r="GI155" s="196">
        <v>3</v>
      </c>
      <c r="GJ155" s="196" t="s">
        <v>2962</v>
      </c>
      <c r="GK155" s="196" t="s">
        <v>30</v>
      </c>
      <c r="GL155" s="196">
        <v>2</v>
      </c>
      <c r="GM155" s="196" t="s">
        <v>14</v>
      </c>
      <c r="GN155" s="196" t="s">
        <v>14</v>
      </c>
      <c r="GO155" s="179">
        <v>44860</v>
      </c>
      <c r="GP155" s="194" t="s">
        <v>3182</v>
      </c>
      <c r="GQ155" s="194">
        <v>3</v>
      </c>
      <c r="GR155" s="194" t="s">
        <v>2962</v>
      </c>
      <c r="GS155" s="194" t="s">
        <v>30</v>
      </c>
      <c r="GT155" s="194">
        <v>2</v>
      </c>
      <c r="GU155" s="194" t="s">
        <v>14</v>
      </c>
      <c r="GV155" s="194" t="s">
        <v>14</v>
      </c>
      <c r="GW155" s="195">
        <v>44860</v>
      </c>
      <c r="GX155" s="193" t="s">
        <v>3188</v>
      </c>
      <c r="GY155" s="196">
        <v>2</v>
      </c>
      <c r="GZ155" s="196" t="s">
        <v>2962</v>
      </c>
      <c r="HA155" s="196" t="s">
        <v>30</v>
      </c>
      <c r="HB155" s="196">
        <v>2</v>
      </c>
      <c r="HC155" s="196" t="s">
        <v>14</v>
      </c>
      <c r="HD155" s="196" t="s">
        <v>14</v>
      </c>
      <c r="HE155" s="179">
        <v>44860</v>
      </c>
      <c r="HF155" s="194" t="s">
        <v>3180</v>
      </c>
      <c r="HG155" s="194">
        <v>2</v>
      </c>
      <c r="HH155" s="194" t="s">
        <v>2962</v>
      </c>
      <c r="HI155" s="194" t="s">
        <v>30</v>
      </c>
      <c r="HJ155" s="194">
        <v>2</v>
      </c>
      <c r="HK155" s="194" t="s">
        <v>14</v>
      </c>
      <c r="HL155" s="194" t="s">
        <v>14</v>
      </c>
      <c r="HM155" s="195">
        <v>44860</v>
      </c>
      <c r="HN155" s="193" t="s">
        <v>3186</v>
      </c>
      <c r="HO155" s="196">
        <v>3</v>
      </c>
      <c r="HP155" s="196" t="s">
        <v>2962</v>
      </c>
      <c r="HQ155" s="196" t="s">
        <v>30</v>
      </c>
      <c r="HR155" s="196">
        <v>2</v>
      </c>
      <c r="HS155" s="196" t="s">
        <v>14</v>
      </c>
      <c r="HT155" s="196" t="s">
        <v>14</v>
      </c>
      <c r="HU155" s="179">
        <v>44860</v>
      </c>
      <c r="HV155" s="194" t="s">
        <v>3183</v>
      </c>
      <c r="HW155" s="194">
        <v>2</v>
      </c>
      <c r="HX155" s="194" t="s">
        <v>2962</v>
      </c>
      <c r="HY155" s="194" t="s">
        <v>30</v>
      </c>
      <c r="HZ155" s="194">
        <v>2</v>
      </c>
      <c r="IA155" s="194" t="s">
        <v>14</v>
      </c>
      <c r="IB155" s="194" t="s">
        <v>14</v>
      </c>
      <c r="IC155" s="195">
        <v>44860</v>
      </c>
      <c r="ID155" s="193" t="s">
        <v>3185</v>
      </c>
      <c r="IE155" s="196">
        <v>2</v>
      </c>
      <c r="IF155" s="196" t="s">
        <v>2962</v>
      </c>
      <c r="IG155" s="196" t="s">
        <v>30</v>
      </c>
      <c r="IH155" s="196">
        <v>2</v>
      </c>
      <c r="II155" s="196" t="s">
        <v>14</v>
      </c>
      <c r="IJ155" s="196" t="s">
        <v>14</v>
      </c>
      <c r="IK155" s="179">
        <v>44860</v>
      </c>
      <c r="IL155" s="194" t="s">
        <v>3184</v>
      </c>
      <c r="IM155" s="194">
        <v>3</v>
      </c>
      <c r="IN155" s="194" t="s">
        <v>2962</v>
      </c>
      <c r="IO155" s="194" t="s">
        <v>30</v>
      </c>
      <c r="IP155" s="194">
        <v>2</v>
      </c>
      <c r="IQ155" s="194" t="s">
        <v>14</v>
      </c>
      <c r="IR155" s="194" t="s">
        <v>14</v>
      </c>
      <c r="IS155" s="195">
        <v>44860</v>
      </c>
    </row>
    <row r="156" spans="1:253" x14ac:dyDescent="0.25">
      <c r="A156" s="284" t="s">
        <v>620</v>
      </c>
      <c r="B156" s="284" t="s">
        <v>8973</v>
      </c>
      <c r="C156" s="284" t="s">
        <v>621</v>
      </c>
      <c r="D156" s="284" t="s">
        <v>54</v>
      </c>
      <c r="E156" s="284" t="s">
        <v>8658</v>
      </c>
      <c r="F156" s="284" t="s">
        <v>5180</v>
      </c>
      <c r="G156" s="177">
        <v>34000000</v>
      </c>
      <c r="H156" s="178" t="s">
        <v>5177</v>
      </c>
      <c r="I156" s="178" t="s">
        <v>2172</v>
      </c>
      <c r="J156" s="178">
        <v>2</v>
      </c>
      <c r="K156" s="178" t="s">
        <v>5179</v>
      </c>
      <c r="L156" s="178" t="s">
        <v>5178</v>
      </c>
      <c r="M156" s="179">
        <v>44897</v>
      </c>
      <c r="N156" s="193" t="s">
        <v>5184</v>
      </c>
      <c r="O156" s="180">
        <v>46890</v>
      </c>
      <c r="P156" s="180" t="s">
        <v>5181</v>
      </c>
      <c r="Q156" s="180" t="s">
        <v>2172</v>
      </c>
      <c r="R156" s="180">
        <v>2</v>
      </c>
      <c r="S156" s="180" t="s">
        <v>5183</v>
      </c>
      <c r="T156" s="180" t="s">
        <v>5182</v>
      </c>
      <c r="U156" s="181">
        <v>44897</v>
      </c>
      <c r="V156" s="193" t="s">
        <v>5188</v>
      </c>
      <c r="W156" s="178">
        <v>4965000</v>
      </c>
      <c r="X156" s="178" t="s">
        <v>5185</v>
      </c>
      <c r="Y156" s="178" t="s">
        <v>2172</v>
      </c>
      <c r="Z156" s="178">
        <v>2</v>
      </c>
      <c r="AA156" s="178" t="s">
        <v>5187</v>
      </c>
      <c r="AB156" s="178" t="s">
        <v>5186</v>
      </c>
      <c r="AC156" s="179">
        <v>44897</v>
      </c>
      <c r="AD156" s="193" t="s">
        <v>5192</v>
      </c>
      <c r="AE156" s="186">
        <v>99000</v>
      </c>
      <c r="AF156" s="186" t="s">
        <v>5189</v>
      </c>
      <c r="AG156" s="186" t="s">
        <v>2172</v>
      </c>
      <c r="AH156" s="186">
        <v>2</v>
      </c>
      <c r="AI156" s="186" t="s">
        <v>5191</v>
      </c>
      <c r="AJ156" s="186" t="s">
        <v>5190</v>
      </c>
      <c r="AK156" s="187">
        <v>44897</v>
      </c>
      <c r="AL156" s="193" t="s">
        <v>5194</v>
      </c>
      <c r="AM156" s="178">
        <v>99000</v>
      </c>
      <c r="AN156" s="178" t="s">
        <v>5189</v>
      </c>
      <c r="AO156" s="178" t="s">
        <v>2172</v>
      </c>
      <c r="AP156" s="178">
        <v>2</v>
      </c>
      <c r="AQ156" s="178" t="s">
        <v>5193</v>
      </c>
      <c r="AR156" s="178" t="s">
        <v>5190</v>
      </c>
      <c r="AS156" s="179">
        <v>44897</v>
      </c>
      <c r="AT156" s="194" t="s">
        <v>1591</v>
      </c>
      <c r="AU156" s="186">
        <v>1037</v>
      </c>
      <c r="AV156" s="186" t="s">
        <v>1588</v>
      </c>
      <c r="AW156" s="186" t="s">
        <v>30</v>
      </c>
      <c r="AX156" s="186">
        <v>2</v>
      </c>
      <c r="AY156" s="186" t="s">
        <v>1590</v>
      </c>
      <c r="AZ156" s="186" t="s">
        <v>1589</v>
      </c>
      <c r="BA156" s="187">
        <v>44585</v>
      </c>
      <c r="BB156" s="193" t="s">
        <v>1586</v>
      </c>
      <c r="BC156" s="178">
        <v>35674</v>
      </c>
      <c r="BD156" s="178" t="s">
        <v>1583</v>
      </c>
      <c r="BE156" s="178" t="s">
        <v>30</v>
      </c>
      <c r="BF156" s="178">
        <v>2</v>
      </c>
      <c r="BG156" s="178" t="s">
        <v>1585</v>
      </c>
      <c r="BH156" s="178" t="s">
        <v>1584</v>
      </c>
      <c r="BI156" s="179">
        <v>44585</v>
      </c>
      <c r="BJ156" s="194" t="s">
        <v>5198</v>
      </c>
      <c r="BK156" s="194">
        <v>51</v>
      </c>
      <c r="BL156" s="194" t="s">
        <v>5195</v>
      </c>
      <c r="BM156" s="194" t="s">
        <v>2172</v>
      </c>
      <c r="BN156" s="194">
        <v>2</v>
      </c>
      <c r="BO156" s="194" t="s">
        <v>5197</v>
      </c>
      <c r="BP156" s="186" t="s">
        <v>5196</v>
      </c>
      <c r="BQ156" s="195">
        <v>44897</v>
      </c>
      <c r="BR156" s="193" t="s">
        <v>626</v>
      </c>
      <c r="BS156" s="196" t="s">
        <v>14</v>
      </c>
      <c r="BT156" s="196" t="s">
        <v>14</v>
      </c>
      <c r="BU156" s="196" t="s">
        <v>14</v>
      </c>
      <c r="BV156" s="196" t="s">
        <v>14</v>
      </c>
      <c r="BW156" s="196" t="s">
        <v>14</v>
      </c>
      <c r="BX156" s="196" t="s">
        <v>14</v>
      </c>
      <c r="BY156" s="179">
        <v>43532</v>
      </c>
      <c r="BZ156" s="194" t="s">
        <v>627</v>
      </c>
      <c r="CA156" s="194" t="s">
        <v>14</v>
      </c>
      <c r="CB156" s="194" t="s">
        <v>14</v>
      </c>
      <c r="CC156" s="194" t="s">
        <v>14</v>
      </c>
      <c r="CD156" s="194" t="s">
        <v>14</v>
      </c>
      <c r="CE156" s="194" t="s">
        <v>14</v>
      </c>
      <c r="CF156" s="194" t="s">
        <v>14</v>
      </c>
      <c r="CG156" s="195">
        <v>43532</v>
      </c>
      <c r="CH156" s="193" t="s">
        <v>9770</v>
      </c>
      <c r="CI156" s="194" t="e">
        <v>#N/A</v>
      </c>
      <c r="CJ156" s="194" t="e">
        <v>#N/A</v>
      </c>
      <c r="CK156" s="194" t="e">
        <v>#N/A</v>
      </c>
      <c r="CL156" s="194" t="e">
        <v>#N/A</v>
      </c>
      <c r="CM156" s="194" t="e">
        <v>#N/A</v>
      </c>
      <c r="CN156" s="194" t="e">
        <v>#N/A</v>
      </c>
      <c r="CO156" s="197" t="e">
        <v>#N/A</v>
      </c>
      <c r="CP156" s="194" t="s">
        <v>628</v>
      </c>
      <c r="CQ156" s="196" t="s">
        <v>14</v>
      </c>
      <c r="CR156" s="196" t="s">
        <v>14</v>
      </c>
      <c r="CS156" s="196" t="s">
        <v>14</v>
      </c>
      <c r="CT156" s="196" t="s">
        <v>14</v>
      </c>
      <c r="CU156" s="196" t="s">
        <v>14</v>
      </c>
      <c r="CV156" s="196" t="s">
        <v>14</v>
      </c>
      <c r="CW156" s="179">
        <v>43532</v>
      </c>
      <c r="CX156" s="194" t="s">
        <v>5206</v>
      </c>
      <c r="CY156" s="186">
        <v>98000</v>
      </c>
      <c r="CZ156" s="186" t="s">
        <v>5203</v>
      </c>
      <c r="DA156" s="186" t="s">
        <v>2172</v>
      </c>
      <c r="DB156" s="186">
        <v>2</v>
      </c>
      <c r="DC156" s="186" t="s">
        <v>5205</v>
      </c>
      <c r="DD156" s="186" t="s">
        <v>5204</v>
      </c>
      <c r="DE156" s="192">
        <v>44897</v>
      </c>
      <c r="DF156" s="193" t="s">
        <v>5207</v>
      </c>
      <c r="DG156" s="178">
        <v>4867000</v>
      </c>
      <c r="DH156" s="196" t="s">
        <v>5203</v>
      </c>
      <c r="DI156" s="196" t="s">
        <v>19</v>
      </c>
      <c r="DJ156" s="196">
        <v>3</v>
      </c>
      <c r="DK156" s="196" t="s">
        <v>5205</v>
      </c>
      <c r="DL156" s="196" t="s">
        <v>5204</v>
      </c>
      <c r="DM156" s="179">
        <v>44897</v>
      </c>
      <c r="DN156" s="194" t="s">
        <v>5208</v>
      </c>
      <c r="DO156" s="186">
        <v>0</v>
      </c>
      <c r="DP156" s="194" t="s">
        <v>5203</v>
      </c>
      <c r="DQ156" s="194" t="s">
        <v>2172</v>
      </c>
      <c r="DR156" s="194">
        <v>2</v>
      </c>
      <c r="DS156" s="194" t="s">
        <v>5205</v>
      </c>
      <c r="DT156" s="194" t="s">
        <v>5204</v>
      </c>
      <c r="DU156" s="195">
        <v>44897</v>
      </c>
      <c r="DV156" s="193" t="s">
        <v>5209</v>
      </c>
      <c r="DW156" s="178">
        <v>44000</v>
      </c>
      <c r="DX156" s="196" t="s">
        <v>5203</v>
      </c>
      <c r="DY156" s="196" t="s">
        <v>2172</v>
      </c>
      <c r="DZ156" s="196">
        <v>2</v>
      </c>
      <c r="EA156" s="196" t="s">
        <v>5205</v>
      </c>
      <c r="EB156" s="196" t="s">
        <v>5204</v>
      </c>
      <c r="EC156" s="179">
        <v>44897</v>
      </c>
      <c r="ED156" s="194" t="s">
        <v>5210</v>
      </c>
      <c r="EE156" s="186">
        <v>44000</v>
      </c>
      <c r="EF156" s="194" t="s">
        <v>5203</v>
      </c>
      <c r="EG156" s="194" t="s">
        <v>2172</v>
      </c>
      <c r="EH156" s="194">
        <v>2</v>
      </c>
      <c r="EI156" s="194" t="s">
        <v>5205</v>
      </c>
      <c r="EJ156" s="194" t="s">
        <v>5204</v>
      </c>
      <c r="EK156" s="195">
        <v>44897</v>
      </c>
      <c r="EL156" s="193" t="s">
        <v>5211</v>
      </c>
      <c r="EM156" s="178">
        <v>10000</v>
      </c>
      <c r="EN156" s="196" t="s">
        <v>5203</v>
      </c>
      <c r="EO156" s="196" t="s">
        <v>2172</v>
      </c>
      <c r="EP156" s="196">
        <v>2</v>
      </c>
      <c r="EQ156" s="196" t="s">
        <v>5205</v>
      </c>
      <c r="ER156" s="196" t="s">
        <v>5204</v>
      </c>
      <c r="ES156" s="179">
        <v>44897</v>
      </c>
      <c r="ET156" s="194" t="s">
        <v>5202</v>
      </c>
      <c r="EU156" s="194">
        <v>312</v>
      </c>
      <c r="EV156" s="194" t="s">
        <v>5199</v>
      </c>
      <c r="EW156" s="194" t="s">
        <v>2172</v>
      </c>
      <c r="EX156" s="194">
        <v>2</v>
      </c>
      <c r="EY156" s="194" t="s">
        <v>5201</v>
      </c>
      <c r="EZ156" s="194" t="s">
        <v>5200</v>
      </c>
      <c r="FA156" s="195">
        <v>44897</v>
      </c>
      <c r="FB156" s="193" t="s">
        <v>2911</v>
      </c>
      <c r="FC156" s="196">
        <v>2</v>
      </c>
      <c r="FD156" s="196" t="s">
        <v>2908</v>
      </c>
      <c r="FE156" s="196" t="s">
        <v>2172</v>
      </c>
      <c r="FF156" s="196">
        <v>2</v>
      </c>
      <c r="FG156" s="196" t="s">
        <v>2910</v>
      </c>
      <c r="FH156" s="196" t="s">
        <v>2909</v>
      </c>
      <c r="FI156" s="179">
        <v>44833</v>
      </c>
      <c r="FJ156" s="193" t="s">
        <v>622</v>
      </c>
      <c r="FK156" s="194" t="s">
        <v>14</v>
      </c>
      <c r="FL156" s="194">
        <v>0</v>
      </c>
      <c r="FM156" s="194" t="s">
        <v>14</v>
      </c>
      <c r="FN156" s="194" t="s">
        <v>14</v>
      </c>
      <c r="FO156" s="194">
        <v>0</v>
      </c>
      <c r="FP156" s="186">
        <v>0</v>
      </c>
      <c r="FQ156" s="187">
        <v>43523</v>
      </c>
      <c r="FR156" s="193" t="s">
        <v>623</v>
      </c>
      <c r="FS156" s="196" t="s">
        <v>14</v>
      </c>
      <c r="FT156" s="196">
        <v>0</v>
      </c>
      <c r="FU156" s="196" t="s">
        <v>14</v>
      </c>
      <c r="FV156" s="196" t="s">
        <v>14</v>
      </c>
      <c r="FW156" s="196">
        <v>0</v>
      </c>
      <c r="FX156" s="196">
        <v>0</v>
      </c>
      <c r="FY156" s="179">
        <v>43523</v>
      </c>
      <c r="FZ156" s="194" t="s">
        <v>3190</v>
      </c>
      <c r="GA156" s="194">
        <v>3</v>
      </c>
      <c r="GB156" s="194" t="s">
        <v>2962</v>
      </c>
      <c r="GC156" s="194" t="s">
        <v>30</v>
      </c>
      <c r="GD156" s="194">
        <v>2</v>
      </c>
      <c r="GE156" s="194" t="s">
        <v>14</v>
      </c>
      <c r="GF156" s="194" t="s">
        <v>14</v>
      </c>
      <c r="GG156" s="195">
        <v>44860</v>
      </c>
      <c r="GH156" s="193" t="s">
        <v>3196</v>
      </c>
      <c r="GI156" s="196">
        <v>3</v>
      </c>
      <c r="GJ156" s="196" t="s">
        <v>2962</v>
      </c>
      <c r="GK156" s="196" t="s">
        <v>30</v>
      </c>
      <c r="GL156" s="196">
        <v>2</v>
      </c>
      <c r="GM156" s="196" t="s">
        <v>14</v>
      </c>
      <c r="GN156" s="196" t="s">
        <v>14</v>
      </c>
      <c r="GO156" s="179">
        <v>44860</v>
      </c>
      <c r="GP156" s="194" t="s">
        <v>3191</v>
      </c>
      <c r="GQ156" s="194">
        <v>3</v>
      </c>
      <c r="GR156" s="194" t="s">
        <v>2962</v>
      </c>
      <c r="GS156" s="194" t="s">
        <v>30</v>
      </c>
      <c r="GT156" s="194">
        <v>2</v>
      </c>
      <c r="GU156" s="194" t="s">
        <v>14</v>
      </c>
      <c r="GV156" s="194" t="s">
        <v>14</v>
      </c>
      <c r="GW156" s="195">
        <v>44860</v>
      </c>
      <c r="GX156" s="193" t="s">
        <v>3197</v>
      </c>
      <c r="GY156" s="196">
        <v>2</v>
      </c>
      <c r="GZ156" s="196" t="s">
        <v>2962</v>
      </c>
      <c r="HA156" s="196" t="s">
        <v>30</v>
      </c>
      <c r="HB156" s="196">
        <v>2</v>
      </c>
      <c r="HC156" s="196" t="s">
        <v>14</v>
      </c>
      <c r="HD156" s="196" t="s">
        <v>14</v>
      </c>
      <c r="HE156" s="179">
        <v>44860</v>
      </c>
      <c r="HF156" s="194" t="s">
        <v>3189</v>
      </c>
      <c r="HG156" s="194">
        <v>2</v>
      </c>
      <c r="HH156" s="194" t="s">
        <v>2962</v>
      </c>
      <c r="HI156" s="194" t="s">
        <v>30</v>
      </c>
      <c r="HJ156" s="194">
        <v>2</v>
      </c>
      <c r="HK156" s="194" t="s">
        <v>14</v>
      </c>
      <c r="HL156" s="194" t="s">
        <v>14</v>
      </c>
      <c r="HM156" s="195">
        <v>44860</v>
      </c>
      <c r="HN156" s="193" t="s">
        <v>3195</v>
      </c>
      <c r="HO156" s="196">
        <v>3</v>
      </c>
      <c r="HP156" s="196" t="s">
        <v>2962</v>
      </c>
      <c r="HQ156" s="196" t="s">
        <v>30</v>
      </c>
      <c r="HR156" s="196">
        <v>2</v>
      </c>
      <c r="HS156" s="196" t="s">
        <v>14</v>
      </c>
      <c r="HT156" s="196" t="s">
        <v>14</v>
      </c>
      <c r="HU156" s="179">
        <v>44860</v>
      </c>
      <c r="HV156" s="194" t="s">
        <v>3192</v>
      </c>
      <c r="HW156" s="194">
        <v>2</v>
      </c>
      <c r="HX156" s="194" t="s">
        <v>2962</v>
      </c>
      <c r="HY156" s="194" t="s">
        <v>30</v>
      </c>
      <c r="HZ156" s="194">
        <v>2</v>
      </c>
      <c r="IA156" s="194" t="s">
        <v>14</v>
      </c>
      <c r="IB156" s="194" t="s">
        <v>14</v>
      </c>
      <c r="IC156" s="195">
        <v>44860</v>
      </c>
      <c r="ID156" s="193" t="s">
        <v>3194</v>
      </c>
      <c r="IE156" s="196">
        <v>2</v>
      </c>
      <c r="IF156" s="196" t="s">
        <v>2962</v>
      </c>
      <c r="IG156" s="196" t="s">
        <v>30</v>
      </c>
      <c r="IH156" s="196">
        <v>2</v>
      </c>
      <c r="II156" s="196" t="s">
        <v>14</v>
      </c>
      <c r="IJ156" s="196" t="s">
        <v>14</v>
      </c>
      <c r="IK156" s="179">
        <v>44860</v>
      </c>
      <c r="IL156" s="194" t="s">
        <v>3193</v>
      </c>
      <c r="IM156" s="194">
        <v>3</v>
      </c>
      <c r="IN156" s="194" t="s">
        <v>2962</v>
      </c>
      <c r="IO156" s="194" t="s">
        <v>30</v>
      </c>
      <c r="IP156" s="194">
        <v>2</v>
      </c>
      <c r="IQ156" s="194" t="s">
        <v>14</v>
      </c>
      <c r="IR156" s="194" t="s">
        <v>14</v>
      </c>
      <c r="IS156" s="195">
        <v>44860</v>
      </c>
    </row>
    <row r="157" spans="1:253" x14ac:dyDescent="0.25">
      <c r="A157" s="284" t="s">
        <v>302</v>
      </c>
      <c r="B157" s="284" t="s">
        <v>8939</v>
      </c>
      <c r="C157" s="284" t="s">
        <v>303</v>
      </c>
      <c r="D157" s="284" t="s">
        <v>304</v>
      </c>
      <c r="E157" s="284" t="s">
        <v>8661</v>
      </c>
      <c r="F157" s="284" t="s">
        <v>6507</v>
      </c>
      <c r="G157" s="177">
        <v>20314000</v>
      </c>
      <c r="H157" s="178" t="s">
        <v>6414</v>
      </c>
      <c r="I157" s="178" t="s">
        <v>2172</v>
      </c>
      <c r="J157" s="178">
        <v>2</v>
      </c>
      <c r="K157" s="178" t="s">
        <v>6506</v>
      </c>
      <c r="L157" s="178" t="s">
        <v>6505</v>
      </c>
      <c r="M157" s="179">
        <v>44947</v>
      </c>
      <c r="N157" s="193" t="s">
        <v>1482</v>
      </c>
      <c r="O157" s="180">
        <v>752618</v>
      </c>
      <c r="P157" s="180" t="s">
        <v>1479</v>
      </c>
      <c r="Q157" s="180" t="s">
        <v>30</v>
      </c>
      <c r="R157" s="180">
        <v>2</v>
      </c>
      <c r="S157" s="180" t="s">
        <v>1481</v>
      </c>
      <c r="T157" s="180" t="s">
        <v>1480</v>
      </c>
      <c r="U157" s="181">
        <v>44451</v>
      </c>
      <c r="V157" s="193" t="s">
        <v>2939</v>
      </c>
      <c r="W157" s="178">
        <v>13490000</v>
      </c>
      <c r="X157" s="178" t="s">
        <v>2937</v>
      </c>
      <c r="Y157" s="178" t="s">
        <v>74</v>
      </c>
      <c r="Z157" s="178">
        <v>1</v>
      </c>
      <c r="AA157" s="178" t="s">
        <v>1529</v>
      </c>
      <c r="AB157" s="178" t="s">
        <v>2938</v>
      </c>
      <c r="AC157" s="179">
        <v>44853</v>
      </c>
      <c r="AD157" s="193" t="s">
        <v>2940</v>
      </c>
      <c r="AE157" s="186">
        <v>8553000</v>
      </c>
      <c r="AF157" s="186" t="s">
        <v>2937</v>
      </c>
      <c r="AG157" s="186" t="s">
        <v>74</v>
      </c>
      <c r="AH157" s="186">
        <v>1</v>
      </c>
      <c r="AI157" s="186" t="s">
        <v>1531</v>
      </c>
      <c r="AJ157" s="186" t="s">
        <v>2938</v>
      </c>
      <c r="AK157" s="187">
        <v>44853</v>
      </c>
      <c r="AL157" s="193" t="s">
        <v>864</v>
      </c>
      <c r="AM157" s="178">
        <v>0</v>
      </c>
      <c r="AN157" s="178" t="s">
        <v>14</v>
      </c>
      <c r="AO157" s="178" t="s">
        <v>30</v>
      </c>
      <c r="AP157" s="178">
        <v>2</v>
      </c>
      <c r="AQ157" s="178" t="s">
        <v>863</v>
      </c>
      <c r="AR157" s="178" t="s">
        <v>14</v>
      </c>
      <c r="AS157" s="179">
        <v>43707</v>
      </c>
      <c r="AT157" s="194" t="s">
        <v>890</v>
      </c>
      <c r="AU157" s="186">
        <v>0</v>
      </c>
      <c r="AV157" s="186" t="s">
        <v>14</v>
      </c>
      <c r="AW157" s="186" t="s">
        <v>74</v>
      </c>
      <c r="AX157" s="186">
        <v>1</v>
      </c>
      <c r="AY157" s="186" t="s">
        <v>14</v>
      </c>
      <c r="AZ157" s="186" t="s">
        <v>14</v>
      </c>
      <c r="BA157" s="187">
        <v>43784</v>
      </c>
      <c r="BB157" s="193" t="s">
        <v>889</v>
      </c>
      <c r="BC157" s="178">
        <v>0</v>
      </c>
      <c r="BD157" s="178" t="s">
        <v>14</v>
      </c>
      <c r="BE157" s="178" t="s">
        <v>74</v>
      </c>
      <c r="BF157" s="178">
        <v>1</v>
      </c>
      <c r="BG157" s="178" t="s">
        <v>14</v>
      </c>
      <c r="BH157" s="178" t="s">
        <v>14</v>
      </c>
      <c r="BI157" s="179">
        <v>43784</v>
      </c>
      <c r="BJ157" s="194" t="s">
        <v>6509</v>
      </c>
      <c r="BK157" s="194">
        <v>0</v>
      </c>
      <c r="BL157" s="194" t="s">
        <v>6417</v>
      </c>
      <c r="BM157" s="194" t="s">
        <v>2172</v>
      </c>
      <c r="BN157" s="194">
        <v>2</v>
      </c>
      <c r="BO157" s="194" t="s">
        <v>6508</v>
      </c>
      <c r="BP157" s="186" t="s">
        <v>1199</v>
      </c>
      <c r="BQ157" s="195">
        <v>44947</v>
      </c>
      <c r="BR157" s="193" t="s">
        <v>306</v>
      </c>
      <c r="BS157" s="196">
        <v>0</v>
      </c>
      <c r="BT157" s="196">
        <v>0</v>
      </c>
      <c r="BU157" s="196" t="s">
        <v>30</v>
      </c>
      <c r="BV157" s="196">
        <v>2</v>
      </c>
      <c r="BW157" s="196" t="s">
        <v>305</v>
      </c>
      <c r="BX157" s="196">
        <v>0</v>
      </c>
      <c r="BY157" s="179">
        <v>43509</v>
      </c>
      <c r="BZ157" s="194" t="s">
        <v>307</v>
      </c>
      <c r="CA157" s="194">
        <v>0</v>
      </c>
      <c r="CB157" s="194">
        <v>0</v>
      </c>
      <c r="CC157" s="194" t="s">
        <v>30</v>
      </c>
      <c r="CD157" s="194">
        <v>2</v>
      </c>
      <c r="CE157" s="194" t="s">
        <v>305</v>
      </c>
      <c r="CF157" s="194">
        <v>0</v>
      </c>
      <c r="CG157" s="195">
        <v>43509</v>
      </c>
      <c r="CH157" s="193" t="s">
        <v>9771</v>
      </c>
      <c r="CI157" s="194" t="e">
        <v>#N/A</v>
      </c>
      <c r="CJ157" s="194" t="e">
        <v>#N/A</v>
      </c>
      <c r="CK157" s="194" t="e">
        <v>#N/A</v>
      </c>
      <c r="CL157" s="194" t="e">
        <v>#N/A</v>
      </c>
      <c r="CM157" s="194" t="e">
        <v>#N/A</v>
      </c>
      <c r="CN157" s="194" t="e">
        <v>#N/A</v>
      </c>
      <c r="CO157" s="197" t="e">
        <v>#N/A</v>
      </c>
      <c r="CP157" s="194" t="s">
        <v>888</v>
      </c>
      <c r="CQ157" s="196" t="s">
        <v>14</v>
      </c>
      <c r="CR157" s="196" t="s">
        <v>14</v>
      </c>
      <c r="CS157" s="196" t="s">
        <v>14</v>
      </c>
      <c r="CT157" s="196" t="s">
        <v>14</v>
      </c>
      <c r="CU157" s="196" t="s">
        <v>14</v>
      </c>
      <c r="CV157" s="196" t="s">
        <v>14</v>
      </c>
      <c r="CW157" s="179">
        <v>43784</v>
      </c>
      <c r="CX157" s="194" t="s">
        <v>2941</v>
      </c>
      <c r="CY157" s="186">
        <v>1952000</v>
      </c>
      <c r="CZ157" s="186" t="s">
        <v>2937</v>
      </c>
      <c r="DA157" s="186" t="s">
        <v>74</v>
      </c>
      <c r="DB157" s="186">
        <v>1</v>
      </c>
      <c r="DC157" s="186" t="s">
        <v>2946</v>
      </c>
      <c r="DD157" s="186" t="s">
        <v>2938</v>
      </c>
      <c r="DE157" s="192">
        <v>44853</v>
      </c>
      <c r="DF157" s="193" t="s">
        <v>2943</v>
      </c>
      <c r="DG157" s="178">
        <v>4937000</v>
      </c>
      <c r="DH157" s="196" t="s">
        <v>2937</v>
      </c>
      <c r="DI157" s="196" t="s">
        <v>74</v>
      </c>
      <c r="DJ157" s="196">
        <v>1</v>
      </c>
      <c r="DK157" s="196" t="s">
        <v>2942</v>
      </c>
      <c r="DL157" s="196" t="s">
        <v>2938</v>
      </c>
      <c r="DM157" s="179">
        <v>44853</v>
      </c>
      <c r="DN157" s="194" t="s">
        <v>2945</v>
      </c>
      <c r="DO157" s="186">
        <v>6601000</v>
      </c>
      <c r="DP157" s="194" t="s">
        <v>2937</v>
      </c>
      <c r="DQ157" s="194" t="s">
        <v>74</v>
      </c>
      <c r="DR157" s="194">
        <v>1</v>
      </c>
      <c r="DS157" s="194" t="s">
        <v>2944</v>
      </c>
      <c r="DT157" s="194" t="s">
        <v>2938</v>
      </c>
      <c r="DU157" s="195">
        <v>44853</v>
      </c>
      <c r="DV157" s="193" t="s">
        <v>2947</v>
      </c>
      <c r="DW157" s="178">
        <v>1952000</v>
      </c>
      <c r="DX157" s="196" t="s">
        <v>2937</v>
      </c>
      <c r="DY157" s="196" t="s">
        <v>74</v>
      </c>
      <c r="DZ157" s="196">
        <v>1</v>
      </c>
      <c r="EA157" s="196" t="s">
        <v>2946</v>
      </c>
      <c r="EB157" s="196" t="s">
        <v>2938</v>
      </c>
      <c r="EC157" s="179">
        <v>44853</v>
      </c>
      <c r="ED157" s="194" t="s">
        <v>2949</v>
      </c>
      <c r="EE157" s="186">
        <v>0</v>
      </c>
      <c r="EF157" s="194" t="s">
        <v>2937</v>
      </c>
      <c r="EG157" s="194" t="s">
        <v>74</v>
      </c>
      <c r="EH157" s="194">
        <v>1</v>
      </c>
      <c r="EI157" s="194" t="s">
        <v>2948</v>
      </c>
      <c r="EJ157" s="194" t="s">
        <v>2938</v>
      </c>
      <c r="EK157" s="195">
        <v>44853</v>
      </c>
      <c r="EL157" s="193" t="s">
        <v>2951</v>
      </c>
      <c r="EM157" s="178">
        <v>0</v>
      </c>
      <c r="EN157" s="196" t="s">
        <v>2937</v>
      </c>
      <c r="EO157" s="196" t="s">
        <v>74</v>
      </c>
      <c r="EP157" s="196">
        <v>1</v>
      </c>
      <c r="EQ157" s="196" t="s">
        <v>2950</v>
      </c>
      <c r="ER157" s="196" t="s">
        <v>2938</v>
      </c>
      <c r="ES157" s="179">
        <v>44853</v>
      </c>
      <c r="ET157" s="194" t="s">
        <v>6510</v>
      </c>
      <c r="EU157" s="194">
        <v>0</v>
      </c>
      <c r="EV157" s="194" t="s">
        <v>6417</v>
      </c>
      <c r="EW157" s="194" t="s">
        <v>2172</v>
      </c>
      <c r="EX157" s="194">
        <v>2</v>
      </c>
      <c r="EY157" s="194" t="s">
        <v>6179</v>
      </c>
      <c r="EZ157" s="194" t="s">
        <v>1199</v>
      </c>
      <c r="FA157" s="195">
        <v>44947</v>
      </c>
      <c r="FB157" s="193" t="s">
        <v>1486</v>
      </c>
      <c r="FC157" s="196">
        <v>3</v>
      </c>
      <c r="FD157" s="196" t="s">
        <v>1483</v>
      </c>
      <c r="FE157" s="196" t="s">
        <v>74</v>
      </c>
      <c r="FF157" s="196">
        <v>1</v>
      </c>
      <c r="FG157" s="196" t="s">
        <v>1485</v>
      </c>
      <c r="FH157" s="196" t="s">
        <v>1484</v>
      </c>
      <c r="FI157" s="179">
        <v>44451</v>
      </c>
      <c r="FJ157" s="193" t="s">
        <v>675</v>
      </c>
      <c r="FK157" s="194" t="s">
        <v>14</v>
      </c>
      <c r="FL157" s="194" t="s">
        <v>662</v>
      </c>
      <c r="FM157" s="194" t="s">
        <v>14</v>
      </c>
      <c r="FN157" s="194" t="s">
        <v>14</v>
      </c>
      <c r="FO157" s="194" t="s">
        <v>664</v>
      </c>
      <c r="FP157" s="186" t="s">
        <v>674</v>
      </c>
      <c r="FQ157" s="187">
        <v>43578</v>
      </c>
      <c r="FR157" s="193" t="s">
        <v>676</v>
      </c>
      <c r="FS157" s="196" t="s">
        <v>14</v>
      </c>
      <c r="FT157" s="196" t="s">
        <v>662</v>
      </c>
      <c r="FU157" s="196" t="s">
        <v>14</v>
      </c>
      <c r="FV157" s="196" t="s">
        <v>14</v>
      </c>
      <c r="FW157" s="196" t="s">
        <v>664</v>
      </c>
      <c r="FX157" s="196" t="s">
        <v>674</v>
      </c>
      <c r="FY157" s="179">
        <v>43578</v>
      </c>
      <c r="FZ157" s="194" t="s">
        <v>3228</v>
      </c>
      <c r="GA157" s="194">
        <v>1</v>
      </c>
      <c r="GB157" s="194" t="s">
        <v>2962</v>
      </c>
      <c r="GC157" s="194" t="s">
        <v>30</v>
      </c>
      <c r="GD157" s="194">
        <v>2</v>
      </c>
      <c r="GE157" s="194" t="s">
        <v>14</v>
      </c>
      <c r="GF157" s="194" t="s">
        <v>14</v>
      </c>
      <c r="GG157" s="195">
        <v>44861</v>
      </c>
      <c r="GH157" s="193" t="s">
        <v>3234</v>
      </c>
      <c r="GI157" s="196">
        <v>1</v>
      </c>
      <c r="GJ157" s="196" t="s">
        <v>2962</v>
      </c>
      <c r="GK157" s="196" t="s">
        <v>30</v>
      </c>
      <c r="GL157" s="196">
        <v>2</v>
      </c>
      <c r="GM157" s="196" t="s">
        <v>14</v>
      </c>
      <c r="GN157" s="196" t="s">
        <v>14</v>
      </c>
      <c r="GO157" s="179">
        <v>44861</v>
      </c>
      <c r="GP157" s="194" t="s">
        <v>3229</v>
      </c>
      <c r="GQ157" s="194">
        <v>1</v>
      </c>
      <c r="GR157" s="194" t="s">
        <v>2962</v>
      </c>
      <c r="GS157" s="194" t="s">
        <v>30</v>
      </c>
      <c r="GT157" s="194">
        <v>2</v>
      </c>
      <c r="GU157" s="194" t="s">
        <v>14</v>
      </c>
      <c r="GV157" s="194" t="s">
        <v>14</v>
      </c>
      <c r="GW157" s="195">
        <v>44861</v>
      </c>
      <c r="GX157" s="193" t="s">
        <v>3235</v>
      </c>
      <c r="GY157" s="196">
        <v>0</v>
      </c>
      <c r="GZ157" s="196" t="s">
        <v>2962</v>
      </c>
      <c r="HA157" s="196" t="s">
        <v>30</v>
      </c>
      <c r="HB157" s="196">
        <v>2</v>
      </c>
      <c r="HC157" s="196" t="s">
        <v>14</v>
      </c>
      <c r="HD157" s="196" t="s">
        <v>14</v>
      </c>
      <c r="HE157" s="179">
        <v>44861</v>
      </c>
      <c r="HF157" s="194" t="s">
        <v>3227</v>
      </c>
      <c r="HG157" s="194">
        <v>0</v>
      </c>
      <c r="HH157" s="194" t="s">
        <v>2962</v>
      </c>
      <c r="HI157" s="194" t="s">
        <v>30</v>
      </c>
      <c r="HJ157" s="194">
        <v>2</v>
      </c>
      <c r="HK157" s="194" t="s">
        <v>14</v>
      </c>
      <c r="HL157" s="194" t="s">
        <v>14</v>
      </c>
      <c r="HM157" s="195">
        <v>44861</v>
      </c>
      <c r="HN157" s="193" t="s">
        <v>3233</v>
      </c>
      <c r="HO157" s="196">
        <v>0</v>
      </c>
      <c r="HP157" s="196" t="s">
        <v>2962</v>
      </c>
      <c r="HQ157" s="196" t="s">
        <v>30</v>
      </c>
      <c r="HR157" s="196">
        <v>2</v>
      </c>
      <c r="HS157" s="196" t="s">
        <v>14</v>
      </c>
      <c r="HT157" s="196" t="s">
        <v>14</v>
      </c>
      <c r="HU157" s="179">
        <v>44861</v>
      </c>
      <c r="HV157" s="194" t="s">
        <v>3230</v>
      </c>
      <c r="HW157" s="194">
        <v>0</v>
      </c>
      <c r="HX157" s="194" t="s">
        <v>2962</v>
      </c>
      <c r="HY157" s="194" t="s">
        <v>30</v>
      </c>
      <c r="HZ157" s="194">
        <v>2</v>
      </c>
      <c r="IA157" s="194" t="s">
        <v>14</v>
      </c>
      <c r="IB157" s="194" t="s">
        <v>14</v>
      </c>
      <c r="IC157" s="195">
        <v>44861</v>
      </c>
      <c r="ID157" s="193" t="s">
        <v>3232</v>
      </c>
      <c r="IE157" s="196">
        <v>0</v>
      </c>
      <c r="IF157" s="196" t="s">
        <v>2962</v>
      </c>
      <c r="IG157" s="196" t="s">
        <v>30</v>
      </c>
      <c r="IH157" s="196">
        <v>2</v>
      </c>
      <c r="II157" s="196" t="s">
        <v>14</v>
      </c>
      <c r="IJ157" s="196" t="s">
        <v>14</v>
      </c>
      <c r="IK157" s="179">
        <v>44861</v>
      </c>
      <c r="IL157" s="194" t="s">
        <v>3231</v>
      </c>
      <c r="IM157" s="194">
        <v>2</v>
      </c>
      <c r="IN157" s="194" t="s">
        <v>2962</v>
      </c>
      <c r="IO157" s="194" t="s">
        <v>30</v>
      </c>
      <c r="IP157" s="194">
        <v>2</v>
      </c>
      <c r="IQ157" s="194" t="s">
        <v>14</v>
      </c>
      <c r="IR157" s="194" t="s">
        <v>14</v>
      </c>
      <c r="IS157" s="195">
        <v>44861</v>
      </c>
    </row>
    <row r="158" spans="1:253" x14ac:dyDescent="0.25">
      <c r="A158" s="284" t="s">
        <v>112</v>
      </c>
      <c r="B158" s="284" t="s">
        <v>9434</v>
      </c>
      <c r="C158" s="284" t="s">
        <v>113</v>
      </c>
      <c r="D158" s="284" t="s">
        <v>114</v>
      </c>
      <c r="E158" s="284" t="s">
        <v>8662</v>
      </c>
      <c r="F158" s="284" t="s">
        <v>6140</v>
      </c>
      <c r="G158" s="177">
        <v>16497000</v>
      </c>
      <c r="H158" s="178" t="s">
        <v>6138</v>
      </c>
      <c r="I158" s="178" t="s">
        <v>2172</v>
      </c>
      <c r="J158" s="178">
        <v>2</v>
      </c>
      <c r="K158" s="178" t="s">
        <v>6139</v>
      </c>
      <c r="L158" s="178" t="s">
        <v>2738</v>
      </c>
      <c r="M158" s="179">
        <v>44936</v>
      </c>
      <c r="N158" s="193" t="s">
        <v>2740</v>
      </c>
      <c r="O158" s="180">
        <v>386850</v>
      </c>
      <c r="P158" s="180" t="s">
        <v>2737</v>
      </c>
      <c r="Q158" s="180" t="s">
        <v>74</v>
      </c>
      <c r="R158" s="180">
        <v>1</v>
      </c>
      <c r="S158" s="180" t="s">
        <v>2739</v>
      </c>
      <c r="T158" s="180" t="s">
        <v>2738</v>
      </c>
      <c r="U158" s="181">
        <v>44818</v>
      </c>
      <c r="V158" s="193" t="s">
        <v>6142</v>
      </c>
      <c r="W158" s="178">
        <v>16497000</v>
      </c>
      <c r="X158" s="178" t="s">
        <v>6138</v>
      </c>
      <c r="Y158" s="178" t="s">
        <v>2172</v>
      </c>
      <c r="Z158" s="178">
        <v>2</v>
      </c>
      <c r="AA158" s="178" t="s">
        <v>6141</v>
      </c>
      <c r="AB158" s="178" t="s">
        <v>2738</v>
      </c>
      <c r="AC158" s="179">
        <v>44936</v>
      </c>
      <c r="AD158" s="193" t="s">
        <v>1547</v>
      </c>
      <c r="AE158" s="186">
        <v>9706000</v>
      </c>
      <c r="AF158" s="186" t="s">
        <v>1544</v>
      </c>
      <c r="AG158" s="186" t="s">
        <v>30</v>
      </c>
      <c r="AH158" s="186">
        <v>2</v>
      </c>
      <c r="AI158" s="186" t="s">
        <v>1546</v>
      </c>
      <c r="AJ158" s="186" t="s">
        <v>1545</v>
      </c>
      <c r="AK158" s="187">
        <v>44557</v>
      </c>
      <c r="AL158" s="193" t="s">
        <v>6146</v>
      </c>
      <c r="AM158" s="178">
        <v>85000</v>
      </c>
      <c r="AN158" s="178" t="s">
        <v>6143</v>
      </c>
      <c r="AO158" s="178" t="s">
        <v>2172</v>
      </c>
      <c r="AP158" s="178">
        <v>2</v>
      </c>
      <c r="AQ158" s="178" t="s">
        <v>6145</v>
      </c>
      <c r="AR158" s="178" t="s">
        <v>6144</v>
      </c>
      <c r="AS158" s="179">
        <v>44936</v>
      </c>
      <c r="AT158" s="194" t="s">
        <v>868</v>
      </c>
      <c r="AU158" s="186">
        <v>0</v>
      </c>
      <c r="AV158" s="186" t="s">
        <v>14</v>
      </c>
      <c r="AW158" s="186" t="s">
        <v>14</v>
      </c>
      <c r="AX158" s="186" t="s">
        <v>14</v>
      </c>
      <c r="AY158" s="186" t="s">
        <v>867</v>
      </c>
      <c r="AZ158" s="186" t="s">
        <v>14</v>
      </c>
      <c r="BA158" s="187">
        <v>43742</v>
      </c>
      <c r="BB158" s="193" t="s">
        <v>4553</v>
      </c>
      <c r="BC158" s="178">
        <v>355</v>
      </c>
      <c r="BD158" s="178" t="s">
        <v>4550</v>
      </c>
      <c r="BE158" s="178" t="s">
        <v>2172</v>
      </c>
      <c r="BF158" s="178">
        <v>2</v>
      </c>
      <c r="BG158" s="178" t="s">
        <v>4552</v>
      </c>
      <c r="BH158" s="178" t="s">
        <v>4551</v>
      </c>
      <c r="BI158" s="179">
        <v>44893</v>
      </c>
      <c r="BJ158" s="194" t="s">
        <v>6150</v>
      </c>
      <c r="BK158" s="194">
        <v>772</v>
      </c>
      <c r="BL158" s="194" t="s">
        <v>6147</v>
      </c>
      <c r="BM158" s="194" t="s">
        <v>2172</v>
      </c>
      <c r="BN158" s="194">
        <v>2</v>
      </c>
      <c r="BO158" s="194" t="s">
        <v>6149</v>
      </c>
      <c r="BP158" s="186" t="s">
        <v>6148</v>
      </c>
      <c r="BQ158" s="195">
        <v>44936</v>
      </c>
      <c r="BR158" s="193" t="s">
        <v>895</v>
      </c>
      <c r="BS158" s="196" t="s">
        <v>14</v>
      </c>
      <c r="BT158" s="196" t="s">
        <v>14</v>
      </c>
      <c r="BU158" s="196" t="s">
        <v>14</v>
      </c>
      <c r="BV158" s="196" t="s">
        <v>14</v>
      </c>
      <c r="BW158" s="196" t="s">
        <v>14</v>
      </c>
      <c r="BX158" s="196" t="s">
        <v>14</v>
      </c>
      <c r="BY158" s="179">
        <v>43787</v>
      </c>
      <c r="BZ158" s="194" t="s">
        <v>896</v>
      </c>
      <c r="CA158" s="194" t="s">
        <v>14</v>
      </c>
      <c r="CB158" s="194" t="s">
        <v>14</v>
      </c>
      <c r="CC158" s="194" t="s">
        <v>14</v>
      </c>
      <c r="CD158" s="194" t="s">
        <v>14</v>
      </c>
      <c r="CE158" s="194" t="s">
        <v>14</v>
      </c>
      <c r="CF158" s="194" t="s">
        <v>14</v>
      </c>
      <c r="CG158" s="195">
        <v>43787</v>
      </c>
      <c r="CH158" s="193" t="s">
        <v>9772</v>
      </c>
      <c r="CI158" s="194" t="e">
        <v>#N/A</v>
      </c>
      <c r="CJ158" s="194" t="e">
        <v>#N/A</v>
      </c>
      <c r="CK158" s="194" t="e">
        <v>#N/A</v>
      </c>
      <c r="CL158" s="194" t="e">
        <v>#N/A</v>
      </c>
      <c r="CM158" s="194" t="e">
        <v>#N/A</v>
      </c>
      <c r="CN158" s="194" t="e">
        <v>#N/A</v>
      </c>
      <c r="CO158" s="197" t="e">
        <v>#N/A</v>
      </c>
      <c r="CP158" s="194" t="s">
        <v>115</v>
      </c>
      <c r="CQ158" s="196" t="s">
        <v>14</v>
      </c>
      <c r="CR158" s="196">
        <v>0</v>
      </c>
      <c r="CS158" s="196" t="s">
        <v>14</v>
      </c>
      <c r="CT158" s="196" t="s">
        <v>14</v>
      </c>
      <c r="CU158" s="196">
        <v>0</v>
      </c>
      <c r="CV158" s="196">
        <v>0</v>
      </c>
      <c r="CW158" s="179">
        <v>43502</v>
      </c>
      <c r="CX158" s="194" t="s">
        <v>1550</v>
      </c>
      <c r="CY158" s="186">
        <v>7000000</v>
      </c>
      <c r="CZ158" s="186" t="s">
        <v>1548</v>
      </c>
      <c r="DA158" s="186" t="s">
        <v>30</v>
      </c>
      <c r="DB158" s="186">
        <v>2</v>
      </c>
      <c r="DC158" s="186" t="s">
        <v>1553</v>
      </c>
      <c r="DD158" s="186" t="s">
        <v>1549</v>
      </c>
      <c r="DE158" s="192">
        <v>44557</v>
      </c>
      <c r="DF158" s="193" t="s">
        <v>6156</v>
      </c>
      <c r="DG158" s="178">
        <v>6791000</v>
      </c>
      <c r="DH158" s="196" t="s">
        <v>6154</v>
      </c>
      <c r="DI158" s="196" t="s">
        <v>2172</v>
      </c>
      <c r="DJ158" s="196">
        <v>2</v>
      </c>
      <c r="DK158" s="196" t="s">
        <v>5240</v>
      </c>
      <c r="DL158" s="196" t="s">
        <v>6155</v>
      </c>
      <c r="DM158" s="179">
        <v>44936</v>
      </c>
      <c r="DN158" s="194" t="s">
        <v>1552</v>
      </c>
      <c r="DO158" s="186">
        <v>2706000</v>
      </c>
      <c r="DP158" s="194" t="s">
        <v>1548</v>
      </c>
      <c r="DQ158" s="194" t="s">
        <v>30</v>
      </c>
      <c r="DR158" s="194">
        <v>2</v>
      </c>
      <c r="DS158" s="194" t="s">
        <v>1551</v>
      </c>
      <c r="DT158" s="194" t="s">
        <v>1549</v>
      </c>
      <c r="DU158" s="195">
        <v>44557</v>
      </c>
      <c r="DV158" s="193" t="s">
        <v>1554</v>
      </c>
      <c r="DW158" s="178">
        <v>6050000</v>
      </c>
      <c r="DX158" s="196" t="s">
        <v>1548</v>
      </c>
      <c r="DY158" s="196" t="s">
        <v>30</v>
      </c>
      <c r="DZ158" s="196">
        <v>2</v>
      </c>
      <c r="EA158" s="196" t="s">
        <v>1553</v>
      </c>
      <c r="EB158" s="196" t="s">
        <v>1549</v>
      </c>
      <c r="EC158" s="179">
        <v>44557</v>
      </c>
      <c r="ED158" s="194" t="s">
        <v>1556</v>
      </c>
      <c r="EE158" s="186">
        <v>950000</v>
      </c>
      <c r="EF158" s="194" t="s">
        <v>1548</v>
      </c>
      <c r="EG158" s="194" t="s">
        <v>30</v>
      </c>
      <c r="EH158" s="194">
        <v>2</v>
      </c>
      <c r="EI158" s="194" t="s">
        <v>1555</v>
      </c>
      <c r="EJ158" s="194" t="s">
        <v>1549</v>
      </c>
      <c r="EK158" s="195">
        <v>44557</v>
      </c>
      <c r="EL158" s="193" t="s">
        <v>1558</v>
      </c>
      <c r="EM158" s="178">
        <v>0</v>
      </c>
      <c r="EN158" s="196" t="s">
        <v>1548</v>
      </c>
      <c r="EO158" s="196" t="s">
        <v>30</v>
      </c>
      <c r="EP158" s="196">
        <v>2</v>
      </c>
      <c r="EQ158" s="196" t="s">
        <v>1557</v>
      </c>
      <c r="ER158" s="196" t="s">
        <v>1549</v>
      </c>
      <c r="ES158" s="179">
        <v>44557</v>
      </c>
      <c r="ET158" s="194" t="s">
        <v>6153</v>
      </c>
      <c r="EU158" s="194">
        <v>772</v>
      </c>
      <c r="EV158" s="194" t="s">
        <v>6151</v>
      </c>
      <c r="EW158" s="194" t="s">
        <v>2172</v>
      </c>
      <c r="EX158" s="194">
        <v>2</v>
      </c>
      <c r="EY158" s="194" t="s">
        <v>6152</v>
      </c>
      <c r="EZ158" s="194" t="s">
        <v>6148</v>
      </c>
      <c r="FA158" s="195">
        <v>44936</v>
      </c>
      <c r="FB158" s="193" t="s">
        <v>1688</v>
      </c>
      <c r="FC158" s="196">
        <v>4</v>
      </c>
      <c r="FD158" s="196" t="s">
        <v>14</v>
      </c>
      <c r="FE158" s="196" t="s">
        <v>30</v>
      </c>
      <c r="FF158" s="196">
        <v>2</v>
      </c>
      <c r="FG158" s="196" t="s">
        <v>1687</v>
      </c>
      <c r="FH158" s="196" t="s">
        <v>14</v>
      </c>
      <c r="FI158" s="179">
        <v>44660</v>
      </c>
      <c r="FJ158" s="193" t="s">
        <v>116</v>
      </c>
      <c r="FK158" s="194" t="s">
        <v>14</v>
      </c>
      <c r="FL158" s="194">
        <v>0</v>
      </c>
      <c r="FM158" s="194" t="s">
        <v>14</v>
      </c>
      <c r="FN158" s="194" t="s">
        <v>14</v>
      </c>
      <c r="FO158" s="194">
        <v>0</v>
      </c>
      <c r="FP158" s="186">
        <v>0</v>
      </c>
      <c r="FQ158" s="187">
        <v>43502</v>
      </c>
      <c r="FR158" s="193" t="s">
        <v>117</v>
      </c>
      <c r="FS158" s="196" t="s">
        <v>14</v>
      </c>
      <c r="FT158" s="196">
        <v>0</v>
      </c>
      <c r="FU158" s="196" t="s">
        <v>14</v>
      </c>
      <c r="FV158" s="196" t="s">
        <v>14</v>
      </c>
      <c r="FW158" s="196">
        <v>0</v>
      </c>
      <c r="FX158" s="196">
        <v>0</v>
      </c>
      <c r="FY158" s="179">
        <v>43502</v>
      </c>
      <c r="FZ158" s="194" t="s">
        <v>3237</v>
      </c>
      <c r="GA158" s="194">
        <v>1</v>
      </c>
      <c r="GB158" s="194" t="s">
        <v>2962</v>
      </c>
      <c r="GC158" s="194" t="s">
        <v>30</v>
      </c>
      <c r="GD158" s="194">
        <v>2</v>
      </c>
      <c r="GE158" s="194" t="s">
        <v>14</v>
      </c>
      <c r="GF158" s="194" t="s">
        <v>14</v>
      </c>
      <c r="GG158" s="195">
        <v>44861</v>
      </c>
      <c r="GH158" s="193" t="s">
        <v>3243</v>
      </c>
      <c r="GI158" s="196">
        <v>0</v>
      </c>
      <c r="GJ158" s="196" t="s">
        <v>2962</v>
      </c>
      <c r="GK158" s="196" t="s">
        <v>30</v>
      </c>
      <c r="GL158" s="196">
        <v>2</v>
      </c>
      <c r="GM158" s="196" t="s">
        <v>14</v>
      </c>
      <c r="GN158" s="196" t="s">
        <v>14</v>
      </c>
      <c r="GO158" s="179">
        <v>44861</v>
      </c>
      <c r="GP158" s="194" t="s">
        <v>3238</v>
      </c>
      <c r="GQ158" s="194">
        <v>1</v>
      </c>
      <c r="GR158" s="194" t="s">
        <v>2962</v>
      </c>
      <c r="GS158" s="194" t="s">
        <v>30</v>
      </c>
      <c r="GT158" s="194">
        <v>2</v>
      </c>
      <c r="GU158" s="194" t="s">
        <v>14</v>
      </c>
      <c r="GV158" s="194" t="s">
        <v>14</v>
      </c>
      <c r="GW158" s="195">
        <v>44861</v>
      </c>
      <c r="GX158" s="193" t="s">
        <v>3244</v>
      </c>
      <c r="GY158" s="196">
        <v>0</v>
      </c>
      <c r="GZ158" s="196" t="s">
        <v>2962</v>
      </c>
      <c r="HA158" s="196" t="s">
        <v>30</v>
      </c>
      <c r="HB158" s="196">
        <v>2</v>
      </c>
      <c r="HC158" s="196" t="s">
        <v>14</v>
      </c>
      <c r="HD158" s="196" t="s">
        <v>14</v>
      </c>
      <c r="HE158" s="179">
        <v>44861</v>
      </c>
      <c r="HF158" s="194" t="s">
        <v>3236</v>
      </c>
      <c r="HG158" s="194">
        <v>0</v>
      </c>
      <c r="HH158" s="194" t="s">
        <v>2962</v>
      </c>
      <c r="HI158" s="194" t="s">
        <v>30</v>
      </c>
      <c r="HJ158" s="194">
        <v>2</v>
      </c>
      <c r="HK158" s="194" t="s">
        <v>14</v>
      </c>
      <c r="HL158" s="194" t="s">
        <v>14</v>
      </c>
      <c r="HM158" s="195">
        <v>44861</v>
      </c>
      <c r="HN158" s="193" t="s">
        <v>3242</v>
      </c>
      <c r="HO158" s="196">
        <v>0</v>
      </c>
      <c r="HP158" s="196" t="s">
        <v>2962</v>
      </c>
      <c r="HQ158" s="196" t="s">
        <v>30</v>
      </c>
      <c r="HR158" s="196">
        <v>2</v>
      </c>
      <c r="HS158" s="196" t="s">
        <v>14</v>
      </c>
      <c r="HT158" s="196" t="s">
        <v>14</v>
      </c>
      <c r="HU158" s="179">
        <v>44861</v>
      </c>
      <c r="HV158" s="194" t="s">
        <v>3239</v>
      </c>
      <c r="HW158" s="194">
        <v>1</v>
      </c>
      <c r="HX158" s="194" t="s">
        <v>2962</v>
      </c>
      <c r="HY158" s="194" t="s">
        <v>30</v>
      </c>
      <c r="HZ158" s="194">
        <v>2</v>
      </c>
      <c r="IA158" s="194" t="s">
        <v>14</v>
      </c>
      <c r="IB158" s="194" t="s">
        <v>14</v>
      </c>
      <c r="IC158" s="195">
        <v>44861</v>
      </c>
      <c r="ID158" s="193" t="s">
        <v>3241</v>
      </c>
      <c r="IE158" s="196">
        <v>2</v>
      </c>
      <c r="IF158" s="196" t="s">
        <v>2962</v>
      </c>
      <c r="IG158" s="196" t="s">
        <v>30</v>
      </c>
      <c r="IH158" s="196">
        <v>2</v>
      </c>
      <c r="II158" s="196" t="s">
        <v>14</v>
      </c>
      <c r="IJ158" s="196" t="s">
        <v>14</v>
      </c>
      <c r="IK158" s="179">
        <v>44861</v>
      </c>
      <c r="IL158" s="194" t="s">
        <v>3240</v>
      </c>
      <c r="IM158" s="194">
        <v>3</v>
      </c>
      <c r="IN158" s="194" t="s">
        <v>2962</v>
      </c>
      <c r="IO158" s="194" t="s">
        <v>30</v>
      </c>
      <c r="IP158" s="194">
        <v>2</v>
      </c>
      <c r="IQ158" s="194" t="s">
        <v>14</v>
      </c>
      <c r="IR158" s="194" t="s">
        <v>14</v>
      </c>
      <c r="IS158" s="195">
        <v>44861</v>
      </c>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AG158"/>
  <sheetViews>
    <sheetView zoomScale="80" zoomScaleNormal="80" workbookViewId="0"/>
  </sheetViews>
  <sheetFormatPr defaultColWidth="9.42578125" defaultRowHeight="15" x14ac:dyDescent="0.25"/>
  <cols>
    <col min="1" max="1" width="36" style="51" customWidth="1"/>
    <col min="2" max="2" width="23.42578125" style="51" customWidth="1"/>
    <col min="3" max="3" width="10.42578125" style="51" bestFit="1" customWidth="1"/>
    <col min="4" max="4" width="11.42578125" style="51" bestFit="1" customWidth="1"/>
    <col min="5" max="5" width="5.42578125" style="51" bestFit="1" customWidth="1"/>
    <col min="6" max="6" width="12.42578125" style="3" customWidth="1"/>
    <col min="7" max="7" width="11.42578125" style="3" bestFit="1" customWidth="1"/>
    <col min="8" max="8" width="16.28515625" style="3" customWidth="1"/>
    <col min="9" max="9" width="10.42578125" style="3" bestFit="1" customWidth="1"/>
    <col min="10" max="11" width="9.42578125" style="3" hidden="1" customWidth="1"/>
    <col min="12" max="12" width="8.5703125" style="3" bestFit="1" customWidth="1"/>
    <col min="13" max="14" width="8.5703125" style="3" hidden="1" customWidth="1"/>
    <col min="15" max="15" width="6.42578125" style="3" hidden="1" customWidth="1"/>
    <col min="16" max="16" width="6.5703125" style="3" hidden="1" customWidth="1"/>
    <col min="17" max="17" width="16.85546875" style="3" customWidth="1"/>
    <col min="18" max="18" width="15.7109375" style="3" customWidth="1"/>
    <col min="19" max="19" width="10.42578125" style="3" bestFit="1" customWidth="1"/>
    <col min="20" max="20" width="14.28515625" style="3" customWidth="1"/>
    <col min="21" max="21" width="10.42578125" style="3" bestFit="1" customWidth="1"/>
    <col min="22" max="22" width="9.42578125" style="3" bestFit="1" customWidth="1"/>
    <col min="23" max="24" width="10.42578125" style="3" hidden="1" customWidth="1"/>
    <col min="25" max="25" width="9.42578125" style="3" bestFit="1" customWidth="1"/>
    <col min="26" max="26" width="12.42578125" style="3" bestFit="1" customWidth="1"/>
    <col min="27" max="27" width="9.42578125" style="3" bestFit="1" customWidth="1"/>
    <col min="28" max="28" width="6.42578125" style="3" bestFit="1" customWidth="1"/>
    <col min="29" max="31" width="9.42578125" style="3" bestFit="1" customWidth="1"/>
    <col min="32" max="32" width="6.42578125" style="3" bestFit="1" customWidth="1"/>
    <col min="33" max="33" width="12.42578125" style="3" bestFit="1" customWidth="1"/>
    <col min="34" max="34" width="9.42578125" style="51" customWidth="1"/>
    <col min="35" max="16384" width="9.42578125" style="51"/>
  </cols>
  <sheetData>
    <row r="1" spans="1:33" s="4" customFormat="1" ht="147" customHeight="1" x14ac:dyDescent="0.2">
      <c r="A1" s="13" t="str">
        <f>'Core Indicators'!A:A</f>
        <v>Crisis</v>
      </c>
      <c r="B1" s="13" t="s">
        <v>8201</v>
      </c>
      <c r="C1" s="13" t="s">
        <v>8198</v>
      </c>
      <c r="D1" s="13" t="s">
        <v>8199</v>
      </c>
      <c r="E1" s="184" t="s">
        <v>8200</v>
      </c>
      <c r="F1" s="32" t="s">
        <v>8315</v>
      </c>
      <c r="G1" s="32" t="s">
        <v>8316</v>
      </c>
      <c r="H1" s="32" t="s">
        <v>8317</v>
      </c>
      <c r="I1" s="32" t="s">
        <v>8318</v>
      </c>
      <c r="J1" s="32" t="s">
        <v>8319</v>
      </c>
      <c r="K1" s="32" t="s">
        <v>8320</v>
      </c>
      <c r="L1" s="32" t="s">
        <v>8321</v>
      </c>
      <c r="M1" s="32" t="s">
        <v>8322</v>
      </c>
      <c r="N1" s="32" t="s">
        <v>8323</v>
      </c>
      <c r="O1" s="32" t="s">
        <v>8324</v>
      </c>
      <c r="P1" s="33" t="s">
        <v>8325</v>
      </c>
      <c r="Q1" s="32" t="s">
        <v>8326</v>
      </c>
      <c r="R1" s="32" t="s">
        <v>8327</v>
      </c>
      <c r="S1" s="32" t="s">
        <v>8328</v>
      </c>
      <c r="T1" s="32" t="s">
        <v>8329</v>
      </c>
      <c r="U1" s="32" t="s">
        <v>8330</v>
      </c>
      <c r="V1" s="33" t="s">
        <v>8331</v>
      </c>
      <c r="W1" s="33" t="s">
        <v>8332</v>
      </c>
      <c r="X1" s="33" t="s">
        <v>8333</v>
      </c>
      <c r="Y1" s="33" t="s">
        <v>2964</v>
      </c>
      <c r="Z1" s="33" t="s">
        <v>2970</v>
      </c>
      <c r="AA1" s="33" t="s">
        <v>2966</v>
      </c>
      <c r="AB1" s="33" t="s">
        <v>2995</v>
      </c>
      <c r="AC1" s="33" t="s">
        <v>2961</v>
      </c>
      <c r="AD1" s="33" t="s">
        <v>2968</v>
      </c>
      <c r="AE1" s="33" t="s">
        <v>2991</v>
      </c>
      <c r="AF1" s="33" t="s">
        <v>8276</v>
      </c>
      <c r="AG1" s="33" t="s">
        <v>3001</v>
      </c>
    </row>
    <row r="2" spans="1:33" ht="26.1" customHeight="1" x14ac:dyDescent="0.25">
      <c r="A2" s="38">
        <f>'Core Indicators'!A:A</f>
        <v>0</v>
      </c>
      <c r="B2" s="15"/>
      <c r="C2" s="15"/>
      <c r="D2" s="15"/>
      <c r="E2" s="184"/>
      <c r="F2" s="10" t="s">
        <v>8334</v>
      </c>
      <c r="G2" s="10" t="s">
        <v>8335</v>
      </c>
      <c r="H2" s="10" t="s">
        <v>8335</v>
      </c>
      <c r="I2" s="10" t="s">
        <v>8335</v>
      </c>
      <c r="J2" s="10" t="s">
        <v>8335</v>
      </c>
      <c r="K2" s="10"/>
      <c r="L2" s="10" t="s">
        <v>8335</v>
      </c>
      <c r="M2" s="10" t="s">
        <v>8335</v>
      </c>
      <c r="N2" s="10" t="s">
        <v>8335</v>
      </c>
      <c r="O2" s="10" t="s">
        <v>8335</v>
      </c>
      <c r="P2" s="10" t="s">
        <v>8336</v>
      </c>
      <c r="Q2" s="10" t="s">
        <v>8335</v>
      </c>
      <c r="R2" s="10" t="s">
        <v>8335</v>
      </c>
      <c r="S2" s="10" t="s">
        <v>8335</v>
      </c>
      <c r="T2" s="10" t="s">
        <v>8335</v>
      </c>
      <c r="U2" s="10" t="s">
        <v>8335</v>
      </c>
      <c r="V2" s="10" t="s">
        <v>8335</v>
      </c>
      <c r="W2" s="10" t="s">
        <v>8335</v>
      </c>
      <c r="X2" s="10" t="s">
        <v>8335</v>
      </c>
      <c r="Y2" s="10"/>
      <c r="Z2" s="10"/>
      <c r="AA2" s="10"/>
      <c r="AB2" s="10"/>
      <c r="AC2" s="10"/>
      <c r="AD2" s="10"/>
      <c r="AE2" s="10"/>
      <c r="AF2" s="10"/>
      <c r="AG2" s="10"/>
    </row>
    <row r="3" spans="1:33" s="37" customFormat="1" ht="20.100000000000001" customHeight="1" x14ac:dyDescent="0.25">
      <c r="A3" s="200" t="str">
        <f>'Core Indicators'!A:A</f>
        <v>Complex crisis in Afghanistan</v>
      </c>
      <c r="B3" s="200" t="str">
        <f>'Core Indicators'!B:B</f>
        <v>Conflict,Violence,Displacement,Drought,Earthquake,Socio-political</v>
      </c>
      <c r="C3" s="200" t="str">
        <f>'Core Indicators'!C3</f>
        <v>AFG001</v>
      </c>
      <c r="D3" s="200" t="str">
        <f>'Core Indicators'!D3</f>
        <v>Afghanistan</v>
      </c>
      <c r="E3" s="200" t="str">
        <f>'Core Indicators'!E3</f>
        <v>AFG</v>
      </c>
      <c r="F3" s="35">
        <f>'Core Indicators'!O3</f>
        <v>652867</v>
      </c>
      <c r="G3" s="35">
        <f>'Core Indicators'!W3</f>
        <v>43100000</v>
      </c>
      <c r="H3" s="35">
        <f>'Core Indicators'!AE3</f>
        <v>37600000</v>
      </c>
      <c r="I3" s="35">
        <f>'Core Indicators'!AM3</f>
        <v>20329000</v>
      </c>
      <c r="J3" s="35">
        <f>'Core Indicators'!AU3</f>
        <v>2949</v>
      </c>
      <c r="K3" s="35" t="str">
        <f>'Core Indicators'!BC3</f>
        <v>x</v>
      </c>
      <c r="L3" s="35">
        <f>'Core Indicators'!BK3</f>
        <v>2266</v>
      </c>
      <c r="M3" s="35" t="str">
        <f>'Core Indicators'!BS3</f>
        <v>x</v>
      </c>
      <c r="N3" s="35" t="str">
        <f>'Core Indicators'!CA3</f>
        <v>x</v>
      </c>
      <c r="O3" s="35" t="e">
        <f>'Core Indicators'!CI3</f>
        <v>#N/A</v>
      </c>
      <c r="P3" s="35">
        <f>'Core Indicators'!CQ3</f>
        <v>13114</v>
      </c>
      <c r="Q3" s="35">
        <f>'Core Indicators'!DG3</f>
        <v>5500000</v>
      </c>
      <c r="R3" s="35">
        <f>'Core Indicators'!DO3</f>
        <v>9200000</v>
      </c>
      <c r="S3" s="35">
        <f>'Core Indicators'!DW3</f>
        <v>13700000</v>
      </c>
      <c r="T3" s="35">
        <f>'Core Indicators'!EE3</f>
        <v>14700000</v>
      </c>
      <c r="U3" s="35">
        <f>'Core Indicators'!EM3</f>
        <v>0</v>
      </c>
      <c r="V3" s="35">
        <f>'Core Indicators'!FC3</f>
        <v>5</v>
      </c>
      <c r="W3" s="35" t="str">
        <f>'Core Indicators'!FK3</f>
        <v>x</v>
      </c>
      <c r="X3" s="35" t="str">
        <f>'Core Indicators'!FS3</f>
        <v>x</v>
      </c>
      <c r="Y3" s="35">
        <f>'Core Indicators'!GA3</f>
        <v>1</v>
      </c>
      <c r="Z3" s="35">
        <f>'Core Indicators'!GI3</f>
        <v>1</v>
      </c>
      <c r="AA3" s="35">
        <f>'Core Indicators'!GQ3</f>
        <v>3</v>
      </c>
      <c r="AB3" s="35">
        <f>'Core Indicators'!GY3</f>
        <v>3</v>
      </c>
      <c r="AC3" s="35">
        <f>'Core Indicators'!HG3</f>
        <v>2</v>
      </c>
      <c r="AD3" s="35">
        <f>'Core Indicators'!HO3</f>
        <v>2</v>
      </c>
      <c r="AE3" s="35">
        <f>'Core Indicators'!HW3</f>
        <v>2</v>
      </c>
      <c r="AF3" s="35">
        <f>'Core Indicators'!IE3</f>
        <v>3</v>
      </c>
      <c r="AG3" s="35">
        <f>'Core Indicators'!IM3</f>
        <v>3</v>
      </c>
    </row>
    <row r="4" spans="1:33" s="37" customFormat="1" ht="20.100000000000001" customHeight="1" x14ac:dyDescent="0.25">
      <c r="A4" s="199" t="str">
        <f>'Core Indicators'!A:A</f>
        <v>Earthquake in Khost and Paktika</v>
      </c>
      <c r="B4" s="199" t="str">
        <f>'Core Indicators'!B:B</f>
        <v>Earthquake</v>
      </c>
      <c r="C4" s="199" t="str">
        <f>'Core Indicators'!C4</f>
        <v>AFG005</v>
      </c>
      <c r="D4" s="199" t="str">
        <f>'Core Indicators'!D4</f>
        <v>Afghanistan</v>
      </c>
      <c r="E4" s="199" t="str">
        <f>'Core Indicators'!E4</f>
        <v>AFG</v>
      </c>
      <c r="F4" s="36">
        <f>'Core Indicators'!O4</f>
        <v>23751</v>
      </c>
      <c r="G4" s="36">
        <f>'Core Indicators'!W4</f>
        <v>1846000</v>
      </c>
      <c r="H4" s="36">
        <f>'Core Indicators'!AE4</f>
        <v>362000</v>
      </c>
      <c r="I4" s="36" t="str">
        <f>'Core Indicators'!AM4</f>
        <v>x</v>
      </c>
      <c r="J4" s="36">
        <f>'Core Indicators'!AU4</f>
        <v>4429</v>
      </c>
      <c r="K4" s="36" t="str">
        <f>'Core Indicators'!BC4</f>
        <v>x</v>
      </c>
      <c r="L4" s="36">
        <f>'Core Indicators'!BK4</f>
        <v>1039</v>
      </c>
      <c r="M4" s="36" t="str">
        <f>'Core Indicators'!BS4</f>
        <v>x</v>
      </c>
      <c r="N4" s="36" t="str">
        <f>'Core Indicators'!CA4</f>
        <v>x</v>
      </c>
      <c r="O4" s="36" t="e">
        <f>'Core Indicators'!CI4</f>
        <v>#N/A</v>
      </c>
      <c r="P4" s="36" t="str">
        <f>'Core Indicators'!CQ4</f>
        <v>x</v>
      </c>
      <c r="Q4" s="36">
        <f>'Core Indicators'!DG4</f>
        <v>1484000</v>
      </c>
      <c r="R4" s="36">
        <f>'Core Indicators'!DO4</f>
        <v>0</v>
      </c>
      <c r="S4" s="36">
        <f>'Core Indicators'!DW4</f>
        <v>362000</v>
      </c>
      <c r="T4" s="36">
        <f>'Core Indicators'!EE4</f>
        <v>0</v>
      </c>
      <c r="U4" s="36">
        <f>'Core Indicators'!EM4</f>
        <v>0</v>
      </c>
      <c r="V4" s="36">
        <f>'Core Indicators'!FC4</f>
        <v>2</v>
      </c>
      <c r="W4" s="36" t="e">
        <f>'Core Indicators'!FK4</f>
        <v>#N/A</v>
      </c>
      <c r="X4" s="36" t="e">
        <f>'Core Indicators'!FS4</f>
        <v>#N/A</v>
      </c>
      <c r="Y4" s="36">
        <f>'Core Indicators'!GA4</f>
        <v>1</v>
      </c>
      <c r="Z4" s="36">
        <f>'Core Indicators'!GI4</f>
        <v>1</v>
      </c>
      <c r="AA4" s="36">
        <f>'Core Indicators'!GQ4</f>
        <v>1</v>
      </c>
      <c r="AB4" s="36">
        <f>'Core Indicators'!GY4</f>
        <v>0</v>
      </c>
      <c r="AC4" s="36">
        <f>'Core Indicators'!HG4</f>
        <v>2</v>
      </c>
      <c r="AD4" s="36">
        <f>'Core Indicators'!HO4</f>
        <v>2</v>
      </c>
      <c r="AE4" s="36">
        <f>'Core Indicators'!HW4</f>
        <v>0</v>
      </c>
      <c r="AF4" s="36">
        <f>'Core Indicators'!IE4</f>
        <v>3</v>
      </c>
      <c r="AG4" s="36">
        <f>'Core Indicators'!IM4</f>
        <v>3</v>
      </c>
    </row>
    <row r="5" spans="1:33" s="37" customFormat="1" ht="20.100000000000001" customHeight="1" x14ac:dyDescent="0.25">
      <c r="A5" s="200" t="str">
        <f>'Core Indicators'!A:A</f>
        <v>Drought in South-West Angola</v>
      </c>
      <c r="B5" s="200" t="str">
        <f>'Core Indicators'!B:B</f>
        <v>Drought</v>
      </c>
      <c r="C5" s="200" t="str">
        <f>'Core Indicators'!C5</f>
        <v>AGO002</v>
      </c>
      <c r="D5" s="200" t="str">
        <f>'Core Indicators'!D5</f>
        <v>Angola</v>
      </c>
      <c r="E5" s="200" t="str">
        <f>'Core Indicators'!E5</f>
        <v>AGO</v>
      </c>
      <c r="F5" s="35">
        <f>'Core Indicators'!O5</f>
        <v>1246700</v>
      </c>
      <c r="G5" s="35">
        <f>'Core Indicators'!W5</f>
        <v>2750000</v>
      </c>
      <c r="H5" s="35">
        <f>'Core Indicators'!AE5</f>
        <v>2267000</v>
      </c>
      <c r="I5" s="35">
        <f>'Core Indicators'!AM5</f>
        <v>0</v>
      </c>
      <c r="J5" s="35" t="e">
        <f>'Core Indicators'!AU5</f>
        <v>#N/A</v>
      </c>
      <c r="K5" s="35" t="e">
        <f>'Core Indicators'!BC5</f>
        <v>#N/A</v>
      </c>
      <c r="L5" s="35">
        <f>'Core Indicators'!BK5</f>
        <v>0</v>
      </c>
      <c r="M5" s="35" t="e">
        <f>'Core Indicators'!BS5</f>
        <v>#N/A</v>
      </c>
      <c r="N5" s="35" t="e">
        <f>'Core Indicators'!CA5</f>
        <v>#N/A</v>
      </c>
      <c r="O5" s="35" t="e">
        <f>'Core Indicators'!CI5</f>
        <v>#N/A</v>
      </c>
      <c r="P5" s="35" t="e">
        <f>'Core Indicators'!CQ5</f>
        <v>#N/A</v>
      </c>
      <c r="Q5" s="35">
        <f>'Core Indicators'!DG5</f>
        <v>483000</v>
      </c>
      <c r="R5" s="35">
        <f>'Core Indicators'!DO5</f>
        <v>683000</v>
      </c>
      <c r="S5" s="35">
        <f>'Core Indicators'!DW5</f>
        <v>1167000</v>
      </c>
      <c r="T5" s="35">
        <f>'Core Indicators'!EE5</f>
        <v>417000</v>
      </c>
      <c r="U5" s="35">
        <f>'Core Indicators'!EM5</f>
        <v>0</v>
      </c>
      <c r="V5" s="35">
        <f>'Core Indicators'!FC5</f>
        <v>1</v>
      </c>
      <c r="W5" s="35" t="e">
        <f>'Core Indicators'!FK5</f>
        <v>#N/A</v>
      </c>
      <c r="X5" s="35" t="e">
        <f>'Core Indicators'!FS5</f>
        <v>#N/A</v>
      </c>
      <c r="Y5" s="35">
        <f>'Core Indicators'!GA5</f>
        <v>0</v>
      </c>
      <c r="Z5" s="35">
        <f>'Core Indicators'!GI5</f>
        <v>0</v>
      </c>
      <c r="AA5" s="35">
        <f>'Core Indicators'!GQ5</f>
        <v>0</v>
      </c>
      <c r="AB5" s="35">
        <f>'Core Indicators'!GY5</f>
        <v>0</v>
      </c>
      <c r="AC5" s="35">
        <f>'Core Indicators'!HG5</f>
        <v>0</v>
      </c>
      <c r="AD5" s="35">
        <f>'Core Indicators'!HO5</f>
        <v>0</v>
      </c>
      <c r="AE5" s="35">
        <f>'Core Indicators'!HW5</f>
        <v>0</v>
      </c>
      <c r="AF5" s="35">
        <f>'Core Indicators'!IE5</f>
        <v>2</v>
      </c>
      <c r="AG5" s="35">
        <f>'Core Indicators'!IM5</f>
        <v>0</v>
      </c>
    </row>
    <row r="6" spans="1:33" s="37" customFormat="1" ht="20.100000000000001" customHeight="1" x14ac:dyDescent="0.25">
      <c r="A6" s="199" t="str">
        <f>'Core Indicators'!A:A</f>
        <v>Nagorno-Karabakh Conflict in Armenia</v>
      </c>
      <c r="B6" s="199" t="str">
        <f>'Core Indicators'!B:B</f>
        <v>Conflict,Displacement</v>
      </c>
      <c r="C6" s="199" t="str">
        <f>'Core Indicators'!C6</f>
        <v>ARM002</v>
      </c>
      <c r="D6" s="199" t="str">
        <f>'Core Indicators'!D6</f>
        <v>Armenia</v>
      </c>
      <c r="E6" s="199" t="str">
        <f>'Core Indicators'!E6</f>
        <v>ARM</v>
      </c>
      <c r="F6" s="36">
        <f>'Core Indicators'!O6</f>
        <v>4399</v>
      </c>
      <c r="G6" s="36">
        <f>'Core Indicators'!W6</f>
        <v>1626000</v>
      </c>
      <c r="H6" s="36">
        <f>'Core Indicators'!AE6</f>
        <v>34000</v>
      </c>
      <c r="I6" s="36">
        <f>'Core Indicators'!AM6</f>
        <v>27000</v>
      </c>
      <c r="J6" s="36" t="str">
        <f>'Core Indicators'!AU6</f>
        <v>x</v>
      </c>
      <c r="K6" s="36" t="str">
        <f>'Core Indicators'!BC6</f>
        <v>x</v>
      </c>
      <c r="L6" s="36">
        <f>'Core Indicators'!BK6</f>
        <v>10</v>
      </c>
      <c r="M6" s="36" t="str">
        <f>'Core Indicators'!BS6</f>
        <v>x</v>
      </c>
      <c r="N6" s="36" t="str">
        <f>'Core Indicators'!CA6</f>
        <v>x</v>
      </c>
      <c r="O6" s="36" t="e">
        <f>'Core Indicators'!CI6</f>
        <v>#N/A</v>
      </c>
      <c r="P6" s="36" t="str">
        <f>'Core Indicators'!CQ6</f>
        <v>x</v>
      </c>
      <c r="Q6" s="36">
        <f>'Core Indicators'!DG6</f>
        <v>1593000</v>
      </c>
      <c r="R6" s="36">
        <f>'Core Indicators'!DO6</f>
        <v>7000</v>
      </c>
      <c r="S6" s="36">
        <f>'Core Indicators'!DW6</f>
        <v>27000</v>
      </c>
      <c r="T6" s="36">
        <f>'Core Indicators'!EE6</f>
        <v>0</v>
      </c>
      <c r="U6" s="36">
        <f>'Core Indicators'!EM6</f>
        <v>0</v>
      </c>
      <c r="V6" s="36">
        <f>'Core Indicators'!FC6</f>
        <v>2</v>
      </c>
      <c r="W6" s="36" t="str">
        <f>'Core Indicators'!FK6</f>
        <v>x</v>
      </c>
      <c r="X6" s="36" t="str">
        <f>'Core Indicators'!FS6</f>
        <v>x</v>
      </c>
      <c r="Y6" s="36">
        <f>'Core Indicators'!GA6</f>
        <v>0</v>
      </c>
      <c r="Z6" s="36">
        <f>'Core Indicators'!GI6</f>
        <v>0</v>
      </c>
      <c r="AA6" s="36">
        <f>'Core Indicators'!GQ6</f>
        <v>0</v>
      </c>
      <c r="AB6" s="36">
        <f>'Core Indicators'!GY6</f>
        <v>0</v>
      </c>
      <c r="AC6" s="36">
        <f>'Core Indicators'!HG6</f>
        <v>0</v>
      </c>
      <c r="AD6" s="36">
        <f>'Core Indicators'!HO6</f>
        <v>0</v>
      </c>
      <c r="AE6" s="36">
        <f>'Core Indicators'!HW6</f>
        <v>0</v>
      </c>
      <c r="AF6" s="36">
        <f>'Core Indicators'!IE6</f>
        <v>1</v>
      </c>
      <c r="AG6" s="36">
        <f>'Core Indicators'!IM6</f>
        <v>0</v>
      </c>
    </row>
    <row r="7" spans="1:33" s="37" customFormat="1" ht="20.100000000000001" customHeight="1" x14ac:dyDescent="0.25">
      <c r="A7" s="200" t="str">
        <f>'Core Indicators'!A:A</f>
        <v>Nagorno-Karabakh conflict in Azerbaijan</v>
      </c>
      <c r="B7" s="200" t="str">
        <f>'Core Indicators'!B:B</f>
        <v>Conflict,Displacement</v>
      </c>
      <c r="C7" s="200" t="str">
        <f>'Core Indicators'!C7</f>
        <v>AZE002</v>
      </c>
      <c r="D7" s="200" t="str">
        <f>'Core Indicators'!D7</f>
        <v>Azerbaijan</v>
      </c>
      <c r="E7" s="200" t="str">
        <f>'Core Indicators'!E7</f>
        <v>AZE</v>
      </c>
      <c r="F7" s="35">
        <f>'Core Indicators'!O7</f>
        <v>31560</v>
      </c>
      <c r="G7" s="35">
        <f>'Core Indicators'!W7</f>
        <v>2826000</v>
      </c>
      <c r="H7" s="35">
        <f>'Core Indicators'!AE7</f>
        <v>2826000</v>
      </c>
      <c r="I7" s="35">
        <f>'Core Indicators'!AM7</f>
        <v>91000</v>
      </c>
      <c r="J7" s="35" t="str">
        <f>'Core Indicators'!AU7</f>
        <v>x</v>
      </c>
      <c r="K7" s="35" t="str">
        <f>'Core Indicators'!BC7</f>
        <v>x</v>
      </c>
      <c r="L7" s="35">
        <f>'Core Indicators'!BK7</f>
        <v>3</v>
      </c>
      <c r="M7" s="35" t="str">
        <f>'Core Indicators'!BS7</f>
        <v>x</v>
      </c>
      <c r="N7" s="35" t="str">
        <f>'Core Indicators'!CA7</f>
        <v>x</v>
      </c>
      <c r="O7" s="35" t="e">
        <f>'Core Indicators'!CI7</f>
        <v>#N/A</v>
      </c>
      <c r="P7" s="35" t="str">
        <f>'Core Indicators'!CQ7</f>
        <v>x</v>
      </c>
      <c r="Q7" s="35">
        <f>'Core Indicators'!DG7</f>
        <v>0</v>
      </c>
      <c r="R7" s="35">
        <f>'Core Indicators'!DO7</f>
        <v>2826000</v>
      </c>
      <c r="S7" s="35">
        <f>'Core Indicators'!DW7</f>
        <v>0</v>
      </c>
      <c r="T7" s="35">
        <f>'Core Indicators'!EE7</f>
        <v>0</v>
      </c>
      <c r="U7" s="35">
        <f>'Core Indicators'!EM7</f>
        <v>0</v>
      </c>
      <c r="V7" s="35">
        <f>'Core Indicators'!FC7</f>
        <v>3</v>
      </c>
      <c r="W7" s="35" t="str">
        <f>'Core Indicators'!FK7</f>
        <v>x</v>
      </c>
      <c r="X7" s="35" t="str">
        <f>'Core Indicators'!FS7</f>
        <v>x</v>
      </c>
      <c r="Y7" s="35">
        <f>'Core Indicators'!GA7</f>
        <v>1</v>
      </c>
      <c r="Z7" s="35">
        <f>'Core Indicators'!GI7</f>
        <v>0</v>
      </c>
      <c r="AA7" s="35">
        <f>'Core Indicators'!GQ7</f>
        <v>1</v>
      </c>
      <c r="AB7" s="35">
        <f>'Core Indicators'!GY7</f>
        <v>0</v>
      </c>
      <c r="AC7" s="35">
        <f>'Core Indicators'!HG7</f>
        <v>0</v>
      </c>
      <c r="AD7" s="35">
        <f>'Core Indicators'!HO7</f>
        <v>0</v>
      </c>
      <c r="AE7" s="35">
        <f>'Core Indicators'!HW7</f>
        <v>0</v>
      </c>
      <c r="AF7" s="35">
        <f>'Core Indicators'!IE7</f>
        <v>2</v>
      </c>
      <c r="AG7" s="35">
        <f>'Core Indicators'!IM7</f>
        <v>0</v>
      </c>
    </row>
    <row r="8" spans="1:33" s="37" customFormat="1" ht="20.100000000000001" customHeight="1" x14ac:dyDescent="0.25">
      <c r="A8" s="199" t="str">
        <f>'Core Indicators'!A:A</f>
        <v>Complex in Burundi</v>
      </c>
      <c r="B8" s="199" t="str">
        <f>'Core Indicators'!B:B</f>
        <v>Violence,Displacement,Floods</v>
      </c>
      <c r="C8" s="199" t="str">
        <f>'Core Indicators'!C8</f>
        <v>BDI001</v>
      </c>
      <c r="D8" s="199" t="str">
        <f>'Core Indicators'!D8</f>
        <v>Burundi</v>
      </c>
      <c r="E8" s="199" t="str">
        <f>'Core Indicators'!E8</f>
        <v>BDI</v>
      </c>
      <c r="F8" s="36">
        <f>'Core Indicators'!O8</f>
        <v>25680</v>
      </c>
      <c r="G8" s="36">
        <f>'Core Indicators'!W8</f>
        <v>13000000</v>
      </c>
      <c r="H8" s="36">
        <f>'Core Indicators'!AE8</f>
        <v>13000000</v>
      </c>
      <c r="I8" s="36">
        <f>'Core Indicators'!AM8</f>
        <v>638000</v>
      </c>
      <c r="J8" s="36" t="str">
        <f>'Core Indicators'!AU8</f>
        <v>x</v>
      </c>
      <c r="K8" s="36">
        <f>'Core Indicators'!BC8</f>
        <v>283000</v>
      </c>
      <c r="L8" s="36">
        <f>'Core Indicators'!BK8</f>
        <v>144</v>
      </c>
      <c r="M8" s="36" t="str">
        <f>'Core Indicators'!BS8</f>
        <v>x</v>
      </c>
      <c r="N8" s="36" t="str">
        <f>'Core Indicators'!CA8</f>
        <v>x</v>
      </c>
      <c r="O8" s="36" t="e">
        <f>'Core Indicators'!CI8</f>
        <v>#N/A</v>
      </c>
      <c r="P8" s="36">
        <f>'Core Indicators'!CQ8</f>
        <v>444</v>
      </c>
      <c r="Q8" s="36">
        <f>'Core Indicators'!DG8</f>
        <v>0</v>
      </c>
      <c r="R8" s="36">
        <f>'Core Indicators'!DO8</f>
        <v>11200000</v>
      </c>
      <c r="S8" s="36">
        <f>'Core Indicators'!DW8</f>
        <v>1692000</v>
      </c>
      <c r="T8" s="36">
        <f>'Core Indicators'!EE8</f>
        <v>108000</v>
      </c>
      <c r="U8" s="36">
        <f>'Core Indicators'!EM8</f>
        <v>0</v>
      </c>
      <c r="V8" s="36">
        <f>'Core Indicators'!FC8</f>
        <v>5</v>
      </c>
      <c r="W8" s="36" t="str">
        <f>'Core Indicators'!FK8</f>
        <v>x</v>
      </c>
      <c r="X8" s="36" t="str">
        <f>'Core Indicators'!FS8</f>
        <v>x</v>
      </c>
      <c r="Y8" s="36">
        <f>'Core Indicators'!GA8</f>
        <v>0</v>
      </c>
      <c r="Z8" s="36">
        <f>'Core Indicators'!GI8</f>
        <v>1</v>
      </c>
      <c r="AA8" s="36">
        <f>'Core Indicators'!GQ8</f>
        <v>1</v>
      </c>
      <c r="AB8" s="36">
        <f>'Core Indicators'!GY8</f>
        <v>0</v>
      </c>
      <c r="AC8" s="36">
        <f>'Core Indicators'!HG8</f>
        <v>0</v>
      </c>
      <c r="AD8" s="36">
        <f>'Core Indicators'!HO8</f>
        <v>1</v>
      </c>
      <c r="AE8" s="36">
        <f>'Core Indicators'!HW8</f>
        <v>0</v>
      </c>
      <c r="AF8" s="36">
        <f>'Core Indicators'!IE8</f>
        <v>0</v>
      </c>
      <c r="AG8" s="36">
        <f>'Core Indicators'!IM8</f>
        <v>2</v>
      </c>
    </row>
    <row r="9" spans="1:33" s="37" customFormat="1" ht="20.100000000000001" customHeight="1" x14ac:dyDescent="0.25">
      <c r="A9" s="200" t="str">
        <f>'Core Indicators'!A:A</f>
        <v>Conflict in Burkina Faso</v>
      </c>
      <c r="B9" s="200" t="str">
        <f>'Core Indicators'!B:B</f>
        <v>Conflict,Displacement,Violence</v>
      </c>
      <c r="C9" s="200" t="str">
        <f>'Core Indicators'!C9</f>
        <v>BFA002</v>
      </c>
      <c r="D9" s="200" t="str">
        <f>'Core Indicators'!D9</f>
        <v>Burkina Faso</v>
      </c>
      <c r="E9" s="200" t="str">
        <f>'Core Indicators'!E9</f>
        <v>BFA</v>
      </c>
      <c r="F9" s="35">
        <f>'Core Indicators'!O9</f>
        <v>274000</v>
      </c>
      <c r="G9" s="35">
        <f>'Core Indicators'!W9</f>
        <v>21537000</v>
      </c>
      <c r="H9" s="35">
        <f>'Core Indicators'!AE9</f>
        <v>3517000</v>
      </c>
      <c r="I9" s="35">
        <f>'Core Indicators'!AM9</f>
        <v>1797000</v>
      </c>
      <c r="J9" s="35" t="str">
        <f>'Core Indicators'!AU9</f>
        <v>x</v>
      </c>
      <c r="K9" s="35" t="str">
        <f>'Core Indicators'!BC9</f>
        <v>x</v>
      </c>
      <c r="L9" s="35">
        <f>'Core Indicators'!BK9</f>
        <v>1774</v>
      </c>
      <c r="M9" s="35" t="str">
        <f>'Core Indicators'!BS9</f>
        <v>x</v>
      </c>
      <c r="N9" s="35" t="str">
        <f>'Core Indicators'!CA9</f>
        <v>x</v>
      </c>
      <c r="O9" s="35" t="e">
        <f>'Core Indicators'!CI9</f>
        <v>#N/A</v>
      </c>
      <c r="P9" s="35" t="str">
        <f>'Core Indicators'!CQ9</f>
        <v>x</v>
      </c>
      <c r="Q9" s="35">
        <f>'Core Indicators'!DG9</f>
        <v>18020000</v>
      </c>
      <c r="R9" s="35">
        <f>'Core Indicators'!DO9</f>
        <v>0</v>
      </c>
      <c r="S9" s="35">
        <f>'Core Indicators'!DW9</f>
        <v>2837000</v>
      </c>
      <c r="T9" s="35">
        <f>'Core Indicators'!EE9</f>
        <v>680000</v>
      </c>
      <c r="U9" s="35">
        <f>'Core Indicators'!EM9</f>
        <v>0</v>
      </c>
      <c r="V9" s="35">
        <f>'Core Indicators'!FC9</f>
        <v>4</v>
      </c>
      <c r="W9" s="35" t="str">
        <f>'Core Indicators'!FK9</f>
        <v>x</v>
      </c>
      <c r="X9" s="35" t="str">
        <f>'Core Indicators'!FS9</f>
        <v>x</v>
      </c>
      <c r="Y9" s="35">
        <f>'Core Indicators'!GA9</f>
        <v>1</v>
      </c>
      <c r="Z9" s="35">
        <f>'Core Indicators'!GI9</f>
        <v>3</v>
      </c>
      <c r="AA9" s="35">
        <f>'Core Indicators'!GQ9</f>
        <v>3</v>
      </c>
      <c r="AB9" s="35">
        <f>'Core Indicators'!GY9</f>
        <v>2</v>
      </c>
      <c r="AC9" s="35">
        <f>'Core Indicators'!HG9</f>
        <v>2</v>
      </c>
      <c r="AD9" s="35">
        <f>'Core Indicators'!HO9</f>
        <v>2</v>
      </c>
      <c r="AE9" s="35">
        <f>'Core Indicators'!HW9</f>
        <v>3</v>
      </c>
      <c r="AF9" s="35">
        <f>'Core Indicators'!IE9</f>
        <v>1</v>
      </c>
      <c r="AG9" s="35">
        <f>'Core Indicators'!IM9</f>
        <v>3</v>
      </c>
    </row>
    <row r="10" spans="1:33" s="37" customFormat="1" ht="20.100000000000001" customHeight="1" x14ac:dyDescent="0.25">
      <c r="A10" s="199" t="str">
        <f>'Core Indicators'!A:A</f>
        <v>Rohingya refugee crisis</v>
      </c>
      <c r="B10" s="199" t="str">
        <f>'Core Indicators'!B:B</f>
        <v>Conflict,Violence,Displacement</v>
      </c>
      <c r="C10" s="199" t="str">
        <f>'Core Indicators'!C10</f>
        <v>BGD002</v>
      </c>
      <c r="D10" s="199" t="str">
        <f>'Core Indicators'!D10</f>
        <v>Bangladesh</v>
      </c>
      <c r="E10" s="199" t="str">
        <f>'Core Indicators'!E10</f>
        <v>BGD</v>
      </c>
      <c r="F10" s="36">
        <f>'Core Indicators'!O10</f>
        <v>730.46</v>
      </c>
      <c r="G10" s="36">
        <f>'Core Indicators'!W10</f>
        <v>1493000</v>
      </c>
      <c r="H10" s="36">
        <f>'Core Indicators'!AE10</f>
        <v>1493000</v>
      </c>
      <c r="I10" s="36">
        <f>'Core Indicators'!AM10</f>
        <v>952000</v>
      </c>
      <c r="J10" s="36">
        <f>'Core Indicators'!AU10</f>
        <v>0</v>
      </c>
      <c r="K10" s="36">
        <f>'Core Indicators'!BC10</f>
        <v>0</v>
      </c>
      <c r="L10" s="36">
        <f>'Core Indicators'!BK10</f>
        <v>20</v>
      </c>
      <c r="M10" s="36" t="str">
        <f>'Core Indicators'!BS10</f>
        <v>x</v>
      </c>
      <c r="N10" s="36" t="str">
        <f>'Core Indicators'!CA10</f>
        <v>x</v>
      </c>
      <c r="O10" s="36" t="e">
        <f>'Core Indicators'!CI10</f>
        <v>#N/A</v>
      </c>
      <c r="P10" s="36" t="str">
        <f>'Core Indicators'!CQ10</f>
        <v>x</v>
      </c>
      <c r="Q10" s="36">
        <f>'Core Indicators'!DG10</f>
        <v>0</v>
      </c>
      <c r="R10" s="36">
        <f>'Core Indicators'!DO10</f>
        <v>0</v>
      </c>
      <c r="S10" s="36">
        <f>'Core Indicators'!DW10</f>
        <v>1493000</v>
      </c>
      <c r="T10" s="36">
        <f>'Core Indicators'!EE10</f>
        <v>0</v>
      </c>
      <c r="U10" s="36">
        <f>'Core Indicators'!EM10</f>
        <v>0</v>
      </c>
      <c r="V10" s="36">
        <f>'Core Indicators'!FC10</f>
        <v>3</v>
      </c>
      <c r="W10" s="36">
        <f>'Core Indicators'!FK10</f>
        <v>0</v>
      </c>
      <c r="X10" s="36">
        <f>'Core Indicators'!FS10</f>
        <v>0</v>
      </c>
      <c r="Y10" s="36">
        <f>'Core Indicators'!GA10</f>
        <v>2</v>
      </c>
      <c r="Z10" s="36">
        <f>'Core Indicators'!GI10</f>
        <v>1</v>
      </c>
      <c r="AA10" s="36">
        <f>'Core Indicators'!GQ10</f>
        <v>1</v>
      </c>
      <c r="AB10" s="36">
        <f>'Core Indicators'!GY10</f>
        <v>0</v>
      </c>
      <c r="AC10" s="36">
        <f>'Core Indicators'!HG10</f>
        <v>1</v>
      </c>
      <c r="AD10" s="36">
        <f>'Core Indicators'!HO10</f>
        <v>2</v>
      </c>
      <c r="AE10" s="36">
        <f>'Core Indicators'!HW10</f>
        <v>0</v>
      </c>
      <c r="AF10" s="36">
        <f>'Core Indicators'!IE10</f>
        <v>0</v>
      </c>
      <c r="AG10" s="36">
        <f>'Core Indicators'!IM10</f>
        <v>1</v>
      </c>
    </row>
    <row r="11" spans="1:33" s="37" customFormat="1" ht="20.100000000000001" customHeight="1" x14ac:dyDescent="0.25">
      <c r="A11" s="200" t="str">
        <f>'Core Indicators'!A:A</f>
        <v>Country level Brazil</v>
      </c>
      <c r="B11" s="200" t="str">
        <f>'Core Indicators'!B:B</f>
        <v>Displacement,Floods</v>
      </c>
      <c r="C11" s="200" t="str">
        <f>'Core Indicators'!C11</f>
        <v>BRA001</v>
      </c>
      <c r="D11" s="200" t="str">
        <f>'Core Indicators'!D11</f>
        <v>Brazil</v>
      </c>
      <c r="E11" s="200" t="str">
        <f>'Core Indicators'!E11</f>
        <v>BRA</v>
      </c>
      <c r="F11" s="35">
        <f>'Core Indicators'!O11</f>
        <v>8358140</v>
      </c>
      <c r="G11" s="35">
        <f>'Core Indicators'!W11</f>
        <v>135053000</v>
      </c>
      <c r="H11" s="35">
        <f>'Core Indicators'!AE11</f>
        <v>476000</v>
      </c>
      <c r="I11" s="35">
        <f>'Core Indicators'!AM11</f>
        <v>642000</v>
      </c>
      <c r="J11" s="35" t="str">
        <f>'Core Indicators'!AU11</f>
        <v>x</v>
      </c>
      <c r="K11" s="35" t="str">
        <f>'Core Indicators'!BC11</f>
        <v>x</v>
      </c>
      <c r="L11" s="35">
        <f>'Core Indicators'!BK11</f>
        <v>3104</v>
      </c>
      <c r="M11" s="35" t="str">
        <f>'Core Indicators'!BS11</f>
        <v>x</v>
      </c>
      <c r="N11" s="35" t="str">
        <f>'Core Indicators'!CA11</f>
        <v>x</v>
      </c>
      <c r="O11" s="35" t="e">
        <f>'Core Indicators'!CI11</f>
        <v>#N/A</v>
      </c>
      <c r="P11" s="35" t="str">
        <f>'Core Indicators'!CQ11</f>
        <v>x</v>
      </c>
      <c r="Q11" s="35">
        <f>'Core Indicators'!DG11</f>
        <v>134576000</v>
      </c>
      <c r="R11" s="35">
        <f>'Core Indicators'!DO11</f>
        <v>161000</v>
      </c>
      <c r="S11" s="35">
        <f>'Core Indicators'!DW11</f>
        <v>316000</v>
      </c>
      <c r="T11" s="35">
        <f>'Core Indicators'!EE11</f>
        <v>0</v>
      </c>
      <c r="U11" s="35">
        <f>'Core Indicators'!EM11</f>
        <v>0</v>
      </c>
      <c r="V11" s="35">
        <f>'Core Indicators'!FC11</f>
        <v>5</v>
      </c>
      <c r="W11" s="35" t="str">
        <f>'Core Indicators'!FK11</f>
        <v>x</v>
      </c>
      <c r="X11" s="35" t="str">
        <f>'Core Indicators'!FS11</f>
        <v>x</v>
      </c>
      <c r="Y11" s="35">
        <f>'Core Indicators'!GA11</f>
        <v>0</v>
      </c>
      <c r="Z11" s="35">
        <f>'Core Indicators'!GI11</f>
        <v>1</v>
      </c>
      <c r="AA11" s="35">
        <f>'Core Indicators'!GQ11</f>
        <v>0</v>
      </c>
      <c r="AB11" s="35">
        <f>'Core Indicators'!GY11</f>
        <v>0</v>
      </c>
      <c r="AC11" s="35">
        <f>'Core Indicators'!HG11</f>
        <v>0</v>
      </c>
      <c r="AD11" s="35">
        <f>'Core Indicators'!HO11</f>
        <v>0</v>
      </c>
      <c r="AE11" s="35">
        <f>'Core Indicators'!HW11</f>
        <v>0</v>
      </c>
      <c r="AF11" s="35">
        <f>'Core Indicators'!IE11</f>
        <v>0</v>
      </c>
      <c r="AG11" s="35">
        <f>'Core Indicators'!IM11</f>
        <v>3</v>
      </c>
    </row>
    <row r="12" spans="1:33" s="37" customFormat="1" ht="20.100000000000001" customHeight="1" x14ac:dyDescent="0.25">
      <c r="A12" s="199" t="str">
        <f>'Core Indicators'!A:A</f>
        <v>Venezuela displacement in Brazil</v>
      </c>
      <c r="B12" s="199" t="str">
        <f>'Core Indicators'!B:B</f>
        <v>Displacement</v>
      </c>
      <c r="C12" s="199" t="str">
        <f>'Core Indicators'!C12</f>
        <v>BRA002</v>
      </c>
      <c r="D12" s="199" t="str">
        <f>'Core Indicators'!D12</f>
        <v>Brazil</v>
      </c>
      <c r="E12" s="199" t="str">
        <f>'Core Indicators'!E12</f>
        <v>BRA</v>
      </c>
      <c r="F12" s="36">
        <f>'Core Indicators'!O12</f>
        <v>8358140</v>
      </c>
      <c r="G12" s="36">
        <f>'Core Indicators'!W12</f>
        <v>73043000</v>
      </c>
      <c r="H12" s="36">
        <f>'Core Indicators'!AE12</f>
        <v>407000</v>
      </c>
      <c r="I12" s="36">
        <f>'Core Indicators'!AM12</f>
        <v>604000</v>
      </c>
      <c r="J12" s="36" t="str">
        <f>'Core Indicators'!AU12</f>
        <v>x</v>
      </c>
      <c r="K12" s="36" t="str">
        <f>'Core Indicators'!BC12</f>
        <v>x</v>
      </c>
      <c r="L12" s="36" t="str">
        <f>'Core Indicators'!BK12</f>
        <v>x</v>
      </c>
      <c r="M12" s="36" t="str">
        <f>'Core Indicators'!BS12</f>
        <v>x</v>
      </c>
      <c r="N12" s="36" t="str">
        <f>'Core Indicators'!CA12</f>
        <v>x</v>
      </c>
      <c r="O12" s="36" t="e">
        <f>'Core Indicators'!CI12</f>
        <v>#N/A</v>
      </c>
      <c r="P12" s="36" t="str">
        <f>'Core Indicators'!CQ12</f>
        <v>x</v>
      </c>
      <c r="Q12" s="36">
        <f>'Core Indicators'!DG12</f>
        <v>72637000</v>
      </c>
      <c r="R12" s="36">
        <f>'Core Indicators'!DO12</f>
        <v>108000</v>
      </c>
      <c r="S12" s="36">
        <f>'Core Indicators'!DW12</f>
        <v>298000</v>
      </c>
      <c r="T12" s="36">
        <f>'Core Indicators'!EE12</f>
        <v>0</v>
      </c>
      <c r="U12" s="36">
        <f>'Core Indicators'!EM12</f>
        <v>0</v>
      </c>
      <c r="V12" s="36">
        <f>'Core Indicators'!FC12</f>
        <v>5</v>
      </c>
      <c r="W12" s="36" t="str">
        <f>'Core Indicators'!FK12</f>
        <v>x</v>
      </c>
      <c r="X12" s="36" t="str">
        <f>'Core Indicators'!FS12</f>
        <v>x</v>
      </c>
      <c r="Y12" s="36">
        <f>'Core Indicators'!GA12</f>
        <v>0</v>
      </c>
      <c r="Z12" s="36">
        <f>'Core Indicators'!GI12</f>
        <v>1</v>
      </c>
      <c r="AA12" s="36">
        <f>'Core Indicators'!GQ12</f>
        <v>0</v>
      </c>
      <c r="AB12" s="36">
        <f>'Core Indicators'!GY12</f>
        <v>0</v>
      </c>
      <c r="AC12" s="36">
        <f>'Core Indicators'!HG12</f>
        <v>0</v>
      </c>
      <c r="AD12" s="36">
        <f>'Core Indicators'!HO12</f>
        <v>0</v>
      </c>
      <c r="AE12" s="36">
        <f>'Core Indicators'!HW12</f>
        <v>0</v>
      </c>
      <c r="AF12" s="36">
        <f>'Core Indicators'!IE12</f>
        <v>0</v>
      </c>
      <c r="AG12" s="36">
        <f>'Core Indicators'!IM12</f>
        <v>3</v>
      </c>
    </row>
    <row r="13" spans="1:33" s="37" customFormat="1" ht="20.100000000000001" customHeight="1" x14ac:dyDescent="0.25">
      <c r="A13" s="200" t="str">
        <f>'Core Indicators'!A:A</f>
        <v>Floods in rainy season 2022</v>
      </c>
      <c r="B13" s="200" t="str">
        <f>'Core Indicators'!B:B</f>
        <v>Floods</v>
      </c>
      <c r="C13" s="200" t="str">
        <f>'Core Indicators'!C13</f>
        <v>BRA003</v>
      </c>
      <c r="D13" s="200" t="str">
        <f>'Core Indicators'!D13</f>
        <v>Brazil</v>
      </c>
      <c r="E13" s="200" t="str">
        <f>'Core Indicators'!E13</f>
        <v>BRA</v>
      </c>
      <c r="F13" s="35">
        <f>'Core Indicators'!O13</f>
        <v>8358140</v>
      </c>
      <c r="G13" s="35">
        <f>'Core Indicators'!W13</f>
        <v>52842000</v>
      </c>
      <c r="H13" s="35">
        <f>'Core Indicators'!AE13</f>
        <v>70000</v>
      </c>
      <c r="I13" s="35">
        <f>'Core Indicators'!AM13</f>
        <v>18000</v>
      </c>
      <c r="J13" s="35" t="str">
        <f>'Core Indicators'!AU13</f>
        <v>x</v>
      </c>
      <c r="K13" s="35" t="str">
        <f>'Core Indicators'!BC13</f>
        <v>x</v>
      </c>
      <c r="L13" s="35">
        <f>'Core Indicators'!BK13</f>
        <v>16</v>
      </c>
      <c r="M13" s="35" t="str">
        <f>'Core Indicators'!BS13</f>
        <v>x</v>
      </c>
      <c r="N13" s="35" t="str">
        <f>'Core Indicators'!CA13</f>
        <v>x</v>
      </c>
      <c r="O13" s="35" t="e">
        <f>'Core Indicators'!CI13</f>
        <v>#N/A</v>
      </c>
      <c r="P13" s="35" t="str">
        <f>'Core Indicators'!CQ13</f>
        <v>x</v>
      </c>
      <c r="Q13" s="35">
        <f>'Core Indicators'!DG13</f>
        <v>52772000</v>
      </c>
      <c r="R13" s="35">
        <f>'Core Indicators'!DO13</f>
        <v>52000</v>
      </c>
      <c r="S13" s="35">
        <f>'Core Indicators'!DW13</f>
        <v>18000</v>
      </c>
      <c r="T13" s="35">
        <f>'Core Indicators'!EE13</f>
        <v>0</v>
      </c>
      <c r="U13" s="35">
        <f>'Core Indicators'!EM13</f>
        <v>0</v>
      </c>
      <c r="V13" s="35">
        <f>'Core Indicators'!FC13</f>
        <v>5</v>
      </c>
      <c r="W13" s="35" t="str">
        <f>'Core Indicators'!FK13</f>
        <v>x</v>
      </c>
      <c r="X13" s="35" t="str">
        <f>'Core Indicators'!FS13</f>
        <v>x</v>
      </c>
      <c r="Y13" s="35">
        <f>'Core Indicators'!GA13</f>
        <v>0</v>
      </c>
      <c r="Z13" s="35">
        <f>'Core Indicators'!GI13</f>
        <v>1</v>
      </c>
      <c r="AA13" s="35">
        <f>'Core Indicators'!GQ13</f>
        <v>0</v>
      </c>
      <c r="AB13" s="35">
        <f>'Core Indicators'!GY13</f>
        <v>0</v>
      </c>
      <c r="AC13" s="35">
        <f>'Core Indicators'!HG13</f>
        <v>0</v>
      </c>
      <c r="AD13" s="35">
        <f>'Core Indicators'!HO13</f>
        <v>0</v>
      </c>
      <c r="AE13" s="35">
        <f>'Core Indicators'!HW13</f>
        <v>0</v>
      </c>
      <c r="AF13" s="35">
        <f>'Core Indicators'!IE13</f>
        <v>0</v>
      </c>
      <c r="AG13" s="35">
        <f>'Core Indicators'!IM13</f>
        <v>3</v>
      </c>
    </row>
    <row r="14" spans="1:33" s="37" customFormat="1" ht="20.100000000000001" customHeight="1" x14ac:dyDescent="0.25">
      <c r="A14" s="199" t="str">
        <f>'Core Indicators'!A:A</f>
        <v>Complex crisis in CAR</v>
      </c>
      <c r="B14" s="199" t="str">
        <f>'Core Indicators'!B:B</f>
        <v>Conflict,Displacement</v>
      </c>
      <c r="C14" s="199" t="str">
        <f>'Core Indicators'!C14</f>
        <v>CAF001</v>
      </c>
      <c r="D14" s="199" t="str">
        <f>'Core Indicators'!D14</f>
        <v>CAR</v>
      </c>
      <c r="E14" s="199" t="str">
        <f>'Core Indicators'!E14</f>
        <v>CAF</v>
      </c>
      <c r="F14" s="36">
        <f>'Core Indicators'!O14</f>
        <v>623000</v>
      </c>
      <c r="G14" s="36">
        <f>'Core Indicators'!W14</f>
        <v>5350000</v>
      </c>
      <c r="H14" s="36">
        <f>'Core Indicators'!AE14</f>
        <v>5350000</v>
      </c>
      <c r="I14" s="36">
        <f>'Core Indicators'!AM14</f>
        <v>1268000</v>
      </c>
      <c r="J14" s="36">
        <f>'Core Indicators'!AU14</f>
        <v>17</v>
      </c>
      <c r="K14" s="36" t="str">
        <f>'Core Indicators'!BC14</f>
        <v>x</v>
      </c>
      <c r="L14" s="36">
        <f>'Core Indicators'!BK14</f>
        <v>201</v>
      </c>
      <c r="M14" s="36" t="str">
        <f>'Core Indicators'!BS14</f>
        <v>x</v>
      </c>
      <c r="N14" s="36" t="str">
        <f>'Core Indicators'!CA14</f>
        <v>x</v>
      </c>
      <c r="O14" s="36" t="e">
        <f>'Core Indicators'!CI14</f>
        <v>#N/A</v>
      </c>
      <c r="P14" s="36" t="str">
        <f>'Core Indicators'!CQ14</f>
        <v>x</v>
      </c>
      <c r="Q14" s="36">
        <f>'Core Indicators'!DG14</f>
        <v>0</v>
      </c>
      <c r="R14" s="36">
        <f>'Core Indicators'!DO14</f>
        <v>1950000</v>
      </c>
      <c r="S14" s="36">
        <f>'Core Indicators'!DW14</f>
        <v>2100000</v>
      </c>
      <c r="T14" s="36">
        <f>'Core Indicators'!EE14</f>
        <v>1300000</v>
      </c>
      <c r="U14" s="36">
        <f>'Core Indicators'!EM14</f>
        <v>0</v>
      </c>
      <c r="V14" s="36">
        <f>'Core Indicators'!FC14</f>
        <v>4</v>
      </c>
      <c r="W14" s="36" t="str">
        <f>'Core Indicators'!FK14</f>
        <v>x</v>
      </c>
      <c r="X14" s="36" t="str">
        <f>'Core Indicators'!FS14</f>
        <v>x</v>
      </c>
      <c r="Y14" s="36">
        <f>'Core Indicators'!GA14</f>
        <v>1</v>
      </c>
      <c r="Z14" s="36">
        <f>'Core Indicators'!GI14</f>
        <v>3</v>
      </c>
      <c r="AA14" s="36">
        <f>'Core Indicators'!GQ14</f>
        <v>2</v>
      </c>
      <c r="AB14" s="36">
        <f>'Core Indicators'!GY14</f>
        <v>2</v>
      </c>
      <c r="AC14" s="36">
        <f>'Core Indicators'!HG14</f>
        <v>0</v>
      </c>
      <c r="AD14" s="36">
        <f>'Core Indicators'!HO14</f>
        <v>2</v>
      </c>
      <c r="AE14" s="36">
        <f>'Core Indicators'!HW14</f>
        <v>3</v>
      </c>
      <c r="AF14" s="36">
        <f>'Core Indicators'!IE14</f>
        <v>1</v>
      </c>
      <c r="AG14" s="36">
        <f>'Core Indicators'!IM14</f>
        <v>3</v>
      </c>
    </row>
    <row r="15" spans="1:33" s="37" customFormat="1" ht="20.100000000000001" customHeight="1" x14ac:dyDescent="0.25">
      <c r="A15" s="200" t="str">
        <f>'Core Indicators'!A:A</f>
        <v>Venezuela displacement in Chile</v>
      </c>
      <c r="B15" s="200" t="str">
        <f>'Core Indicators'!B:B</f>
        <v>Displacement</v>
      </c>
      <c r="C15" s="200" t="str">
        <f>'Core Indicators'!C15</f>
        <v>CHL002</v>
      </c>
      <c r="D15" s="200" t="str">
        <f>'Core Indicators'!D15</f>
        <v>Chile</v>
      </c>
      <c r="E15" s="200" t="str">
        <f>'Core Indicators'!E15</f>
        <v>CHL</v>
      </c>
      <c r="F15" s="35">
        <f>'Core Indicators'!O15</f>
        <v>743532</v>
      </c>
      <c r="G15" s="35">
        <f>'Core Indicators'!W15</f>
        <v>19116000</v>
      </c>
      <c r="H15" s="35">
        <f>'Core Indicators'!AE15</f>
        <v>11650000</v>
      </c>
      <c r="I15" s="35">
        <f>'Core Indicators'!AM15</f>
        <v>562000</v>
      </c>
      <c r="J15" s="35" t="str">
        <f>'Core Indicators'!AU15</f>
        <v>x</v>
      </c>
      <c r="K15" s="35" t="str">
        <f>'Core Indicators'!BC15</f>
        <v>x</v>
      </c>
      <c r="L15" s="35">
        <f>'Core Indicators'!BK15</f>
        <v>1</v>
      </c>
      <c r="M15" s="35" t="str">
        <f>'Core Indicators'!BS15</f>
        <v>x</v>
      </c>
      <c r="N15" s="35" t="str">
        <f>'Core Indicators'!CA15</f>
        <v>x</v>
      </c>
      <c r="O15" s="35" t="e">
        <f>'Core Indicators'!CI15</f>
        <v>#N/A</v>
      </c>
      <c r="P15" s="35" t="str">
        <f>'Core Indicators'!CQ15</f>
        <v>x</v>
      </c>
      <c r="Q15" s="35">
        <f>'Core Indicators'!DG15</f>
        <v>7467000</v>
      </c>
      <c r="R15" s="35">
        <f>'Core Indicators'!DO15</f>
        <v>11169000</v>
      </c>
      <c r="S15" s="35">
        <f>'Core Indicators'!DW15</f>
        <v>481000</v>
      </c>
      <c r="T15" s="35">
        <f>'Core Indicators'!EE15</f>
        <v>0</v>
      </c>
      <c r="U15" s="35">
        <f>'Core Indicators'!EM15</f>
        <v>0</v>
      </c>
      <c r="V15" s="35">
        <f>'Core Indicators'!FC15</f>
        <v>3</v>
      </c>
      <c r="W15" s="35" t="str">
        <f>'Core Indicators'!FK15</f>
        <v>x</v>
      </c>
      <c r="X15" s="35" t="str">
        <f>'Core Indicators'!FS15</f>
        <v>x</v>
      </c>
      <c r="Y15" s="35">
        <f>'Core Indicators'!GA15</f>
        <v>0</v>
      </c>
      <c r="Z15" s="35">
        <f>'Core Indicators'!GI15</f>
        <v>0</v>
      </c>
      <c r="AA15" s="35">
        <f>'Core Indicators'!GQ15</f>
        <v>0</v>
      </c>
      <c r="AB15" s="35">
        <f>'Core Indicators'!GY15</f>
        <v>0</v>
      </c>
      <c r="AC15" s="35">
        <f>'Core Indicators'!HG15</f>
        <v>0</v>
      </c>
      <c r="AD15" s="35">
        <f>'Core Indicators'!HO15</f>
        <v>1</v>
      </c>
      <c r="AE15" s="35">
        <f>'Core Indicators'!HW15</f>
        <v>0</v>
      </c>
      <c r="AF15" s="35">
        <f>'Core Indicators'!IE15</f>
        <v>2</v>
      </c>
      <c r="AG15" s="35">
        <f>'Core Indicators'!IM15</f>
        <v>2</v>
      </c>
    </row>
    <row r="16" spans="1:33" s="37" customFormat="1" ht="20.100000000000001" customHeight="1" x14ac:dyDescent="0.25">
      <c r="A16" s="199" t="str">
        <f>'Core Indicators'!A:A</f>
        <v>Multiple crises in Cameroon</v>
      </c>
      <c r="B16" s="199" t="str">
        <f>'Core Indicators'!B:B</f>
        <v>Conflict,Displacement</v>
      </c>
      <c r="C16" s="199" t="str">
        <f>'Core Indicators'!C16</f>
        <v>CMR001</v>
      </c>
      <c r="D16" s="199" t="str">
        <f>'Core Indicators'!D16</f>
        <v>Cameroon</v>
      </c>
      <c r="E16" s="199" t="str">
        <f>'Core Indicators'!E16</f>
        <v>CMR</v>
      </c>
      <c r="F16" s="36">
        <f>'Core Indicators'!O16</f>
        <v>440640</v>
      </c>
      <c r="G16" s="36">
        <f>'Core Indicators'!W16</f>
        <v>27600000</v>
      </c>
      <c r="H16" s="36">
        <f>'Core Indicators'!AE16</f>
        <v>3755000</v>
      </c>
      <c r="I16" s="36">
        <f>'Core Indicators'!AM16</f>
        <v>2024000</v>
      </c>
      <c r="J16" s="36">
        <f>'Core Indicators'!AU16</f>
        <v>150</v>
      </c>
      <c r="K16" s="36" t="str">
        <f>'Core Indicators'!BC16</f>
        <v>x</v>
      </c>
      <c r="L16" s="36">
        <f>'Core Indicators'!BK16</f>
        <v>560</v>
      </c>
      <c r="M16" s="36" t="str">
        <f>'Core Indicators'!BS16</f>
        <v>x</v>
      </c>
      <c r="N16" s="36" t="str">
        <f>'Core Indicators'!CA16</f>
        <v>x</v>
      </c>
      <c r="O16" s="36" t="e">
        <f>'Core Indicators'!CI16</f>
        <v>#N/A</v>
      </c>
      <c r="P16" s="36" t="str">
        <f>'Core Indicators'!CQ16</f>
        <v>x</v>
      </c>
      <c r="Q16" s="36">
        <f>'Core Indicators'!DG16</f>
        <v>23845000</v>
      </c>
      <c r="R16" s="36">
        <f>'Core Indicators'!DO16</f>
        <v>0</v>
      </c>
      <c r="S16" s="36">
        <f>'Core Indicators'!DW16</f>
        <v>2072000</v>
      </c>
      <c r="T16" s="36">
        <f>'Core Indicators'!EE16</f>
        <v>1683000</v>
      </c>
      <c r="U16" s="36">
        <f>'Core Indicators'!EM16</f>
        <v>0</v>
      </c>
      <c r="V16" s="36">
        <f>'Core Indicators'!FC16</f>
        <v>3</v>
      </c>
      <c r="W16" s="36" t="str">
        <f>'Core Indicators'!FK16</f>
        <v>x</v>
      </c>
      <c r="X16" s="36" t="str">
        <f>'Core Indicators'!FS16</f>
        <v>x</v>
      </c>
      <c r="Y16" s="36">
        <f>'Core Indicators'!GA16</f>
        <v>1</v>
      </c>
      <c r="Z16" s="36">
        <f>'Core Indicators'!GI16</f>
        <v>3</v>
      </c>
      <c r="AA16" s="36">
        <f>'Core Indicators'!GQ16</f>
        <v>3</v>
      </c>
      <c r="AB16" s="36">
        <f>'Core Indicators'!GY16</f>
        <v>0</v>
      </c>
      <c r="AC16" s="36">
        <f>'Core Indicators'!HG16</f>
        <v>2</v>
      </c>
      <c r="AD16" s="36">
        <f>'Core Indicators'!HO16</f>
        <v>3</v>
      </c>
      <c r="AE16" s="36">
        <f>'Core Indicators'!HW16</f>
        <v>3</v>
      </c>
      <c r="AF16" s="36">
        <f>'Core Indicators'!IE16</f>
        <v>1</v>
      </c>
      <c r="AG16" s="36">
        <f>'Core Indicators'!IM16</f>
        <v>3</v>
      </c>
    </row>
    <row r="17" spans="1:33" s="37" customFormat="1" ht="20.100000000000001" customHeight="1" x14ac:dyDescent="0.25">
      <c r="A17" s="200" t="str">
        <f>'Core Indicators'!A:A</f>
        <v>Boko Haram in Cameroon</v>
      </c>
      <c r="B17" s="200" t="str">
        <f>'Core Indicators'!B:B</f>
        <v>Conflict</v>
      </c>
      <c r="C17" s="200" t="str">
        <f>'Core Indicators'!C17</f>
        <v>CMR002</v>
      </c>
      <c r="D17" s="200" t="str">
        <f>'Core Indicators'!D17</f>
        <v>Cameroon</v>
      </c>
      <c r="E17" s="200" t="str">
        <f>'Core Indicators'!E17</f>
        <v>CMR</v>
      </c>
      <c r="F17" s="35">
        <f>'Core Indicators'!O17</f>
        <v>34263</v>
      </c>
      <c r="G17" s="35">
        <f>'Core Indicators'!W17</f>
        <v>3803000</v>
      </c>
      <c r="H17" s="35">
        <f>'Core Indicators'!AE17</f>
        <v>1246000</v>
      </c>
      <c r="I17" s="35">
        <f>'Core Indicators'!AM17</f>
        <v>642000</v>
      </c>
      <c r="J17" s="35" t="str">
        <f>'Core Indicators'!AU17</f>
        <v>x</v>
      </c>
      <c r="K17" s="35" t="str">
        <f>'Core Indicators'!BC17</f>
        <v>x</v>
      </c>
      <c r="L17" s="35">
        <f>'Core Indicators'!BK17</f>
        <v>235</v>
      </c>
      <c r="M17" s="35" t="str">
        <f>'Core Indicators'!BS17</f>
        <v>x</v>
      </c>
      <c r="N17" s="35" t="str">
        <f>'Core Indicators'!CA17</f>
        <v>x</v>
      </c>
      <c r="O17" s="35" t="e">
        <f>'Core Indicators'!CI17</f>
        <v>#N/A</v>
      </c>
      <c r="P17" s="35">
        <f>'Core Indicators'!CQ17</f>
        <v>5.2</v>
      </c>
      <c r="Q17" s="35">
        <f>'Core Indicators'!DG17</f>
        <v>2557000</v>
      </c>
      <c r="R17" s="35">
        <f>'Core Indicators'!DO17</f>
        <v>0</v>
      </c>
      <c r="S17" s="35">
        <f>'Core Indicators'!DW17</f>
        <v>166000</v>
      </c>
      <c r="T17" s="35">
        <f>'Core Indicators'!EE17</f>
        <v>1080000</v>
      </c>
      <c r="U17" s="35">
        <f>'Core Indicators'!EM17</f>
        <v>0</v>
      </c>
      <c r="V17" s="35">
        <f>'Core Indicators'!FC17</f>
        <v>3</v>
      </c>
      <c r="W17" s="35" t="str">
        <f>'Core Indicators'!FK17</f>
        <v>x</v>
      </c>
      <c r="X17" s="35" t="str">
        <f>'Core Indicators'!FS17</f>
        <v>x</v>
      </c>
      <c r="Y17" s="35">
        <f>'Core Indicators'!GA17</f>
        <v>1</v>
      </c>
      <c r="Z17" s="35">
        <f>'Core Indicators'!GI17</f>
        <v>3</v>
      </c>
      <c r="AA17" s="35">
        <f>'Core Indicators'!GQ17</f>
        <v>1</v>
      </c>
      <c r="AB17" s="35">
        <f>'Core Indicators'!GY17</f>
        <v>0</v>
      </c>
      <c r="AC17" s="35">
        <f>'Core Indicators'!HG17</f>
        <v>0</v>
      </c>
      <c r="AD17" s="35">
        <f>'Core Indicators'!HO17</f>
        <v>2</v>
      </c>
      <c r="AE17" s="35">
        <f>'Core Indicators'!HW17</f>
        <v>3</v>
      </c>
      <c r="AF17" s="35">
        <f>'Core Indicators'!IE17</f>
        <v>1</v>
      </c>
      <c r="AG17" s="35">
        <f>'Core Indicators'!IM17</f>
        <v>3</v>
      </c>
    </row>
    <row r="18" spans="1:33" s="37" customFormat="1" ht="20.100000000000001" customHeight="1" x14ac:dyDescent="0.25">
      <c r="A18" s="199" t="str">
        <f>'Core Indicators'!A:A</f>
        <v>Anglophone Crisis in Cameroon</v>
      </c>
      <c r="B18" s="199" t="str">
        <f>'Core Indicators'!B:B</f>
        <v>Conflict</v>
      </c>
      <c r="C18" s="199" t="str">
        <f>'Core Indicators'!C18</f>
        <v>CMR003</v>
      </c>
      <c r="D18" s="199" t="str">
        <f>'Core Indicators'!D18</f>
        <v>Cameroon</v>
      </c>
      <c r="E18" s="199" t="str">
        <f>'Core Indicators'!E18</f>
        <v>CMR</v>
      </c>
      <c r="F18" s="36">
        <f>'Core Indicators'!O18</f>
        <v>89005</v>
      </c>
      <c r="G18" s="36">
        <f>'Core Indicators'!W18</f>
        <v>13474000</v>
      </c>
      <c r="H18" s="36">
        <f>'Core Indicators'!AE18</f>
        <v>2034000</v>
      </c>
      <c r="I18" s="36">
        <f>'Core Indicators'!AM18</f>
        <v>1029000</v>
      </c>
      <c r="J18" s="36" t="str">
        <f>'Core Indicators'!AU18</f>
        <v>x</v>
      </c>
      <c r="K18" s="36" t="str">
        <f>'Core Indicators'!BC18</f>
        <v>x</v>
      </c>
      <c r="L18" s="36">
        <f>'Core Indicators'!BK18</f>
        <v>322</v>
      </c>
      <c r="M18" s="36" t="str">
        <f>'Core Indicators'!BS18</f>
        <v>x</v>
      </c>
      <c r="N18" s="36" t="str">
        <f>'Core Indicators'!CA18</f>
        <v>x</v>
      </c>
      <c r="O18" s="36" t="e">
        <f>'Core Indicators'!CI18</f>
        <v>#N/A</v>
      </c>
      <c r="P18" s="36" t="str">
        <f>'Core Indicators'!CQ18</f>
        <v>x</v>
      </c>
      <c r="Q18" s="36">
        <f>'Core Indicators'!DG18</f>
        <v>11439000</v>
      </c>
      <c r="R18" s="36">
        <f>'Core Indicators'!DO18</f>
        <v>0</v>
      </c>
      <c r="S18" s="36">
        <f>'Core Indicators'!DW18</f>
        <v>1431000</v>
      </c>
      <c r="T18" s="36">
        <f>'Core Indicators'!EE18</f>
        <v>603000</v>
      </c>
      <c r="U18" s="36">
        <f>'Core Indicators'!EM18</f>
        <v>0</v>
      </c>
      <c r="V18" s="36">
        <f>'Core Indicators'!FC18</f>
        <v>3</v>
      </c>
      <c r="W18" s="36" t="str">
        <f>'Core Indicators'!FK18</f>
        <v>x</v>
      </c>
      <c r="X18" s="36">
        <f>'Core Indicators'!FS18</f>
        <v>377500</v>
      </c>
      <c r="Y18" s="36">
        <f>'Core Indicators'!GA18</f>
        <v>1</v>
      </c>
      <c r="Z18" s="36">
        <f>'Core Indicators'!GI18</f>
        <v>3</v>
      </c>
      <c r="AA18" s="36">
        <f>'Core Indicators'!GQ18</f>
        <v>3</v>
      </c>
      <c r="AB18" s="36">
        <f>'Core Indicators'!GY18</f>
        <v>0</v>
      </c>
      <c r="AC18" s="36">
        <f>'Core Indicators'!HG18</f>
        <v>2</v>
      </c>
      <c r="AD18" s="36">
        <f>'Core Indicators'!HO18</f>
        <v>3</v>
      </c>
      <c r="AE18" s="36">
        <f>'Core Indicators'!HW18</f>
        <v>3</v>
      </c>
      <c r="AF18" s="36">
        <f>'Core Indicators'!IE18</f>
        <v>1</v>
      </c>
      <c r="AG18" s="36">
        <f>'Core Indicators'!IM18</f>
        <v>3</v>
      </c>
    </row>
    <row r="19" spans="1:33" s="37" customFormat="1" ht="20.100000000000001" customHeight="1" x14ac:dyDescent="0.25">
      <c r="A19" s="200" t="str">
        <f>'Core Indicators'!A:A</f>
        <v>CAR refugees in Cameroon</v>
      </c>
      <c r="B19" s="200" t="str">
        <f>'Core Indicators'!B:B</f>
        <v>Conflict,Displacement</v>
      </c>
      <c r="C19" s="200" t="str">
        <f>'Core Indicators'!C19</f>
        <v>CMR004</v>
      </c>
      <c r="D19" s="200" t="str">
        <f>'Core Indicators'!D19</f>
        <v>Cameroon</v>
      </c>
      <c r="E19" s="200" t="str">
        <f>'Core Indicators'!E19</f>
        <v>CMR</v>
      </c>
      <c r="F19" s="35">
        <f>'Core Indicators'!O19</f>
        <v>201932</v>
      </c>
      <c r="G19" s="35">
        <f>'Core Indicators'!W19</f>
        <v>5658000</v>
      </c>
      <c r="H19" s="35">
        <f>'Core Indicators'!AE19</f>
        <v>475000</v>
      </c>
      <c r="I19" s="35">
        <f>'Core Indicators'!AM19</f>
        <v>353000</v>
      </c>
      <c r="J19" s="35">
        <f>'Core Indicators'!AU19</f>
        <v>0</v>
      </c>
      <c r="K19" s="35" t="str">
        <f>'Core Indicators'!BC19</f>
        <v>x</v>
      </c>
      <c r="L19" s="35">
        <f>'Core Indicators'!BK19</f>
        <v>22</v>
      </c>
      <c r="M19" s="35">
        <f>'Core Indicators'!BS19</f>
        <v>0</v>
      </c>
      <c r="N19" s="35">
        <f>'Core Indicators'!CA19</f>
        <v>0</v>
      </c>
      <c r="O19" s="35" t="e">
        <f>'Core Indicators'!CI19</f>
        <v>#N/A</v>
      </c>
      <c r="P19" s="35" t="str">
        <f>'Core Indicators'!CQ19</f>
        <v>x</v>
      </c>
      <c r="Q19" s="35">
        <f>'Core Indicators'!DG19</f>
        <v>5183000</v>
      </c>
      <c r="R19" s="35">
        <f>'Core Indicators'!DO19</f>
        <v>0</v>
      </c>
      <c r="S19" s="35">
        <f>'Core Indicators'!DW19</f>
        <v>475000</v>
      </c>
      <c r="T19" s="35">
        <f>'Core Indicators'!EE19</f>
        <v>0</v>
      </c>
      <c r="U19" s="35">
        <f>'Core Indicators'!EM19</f>
        <v>0</v>
      </c>
      <c r="V19" s="35">
        <f>'Core Indicators'!FC19</f>
        <v>3</v>
      </c>
      <c r="W19" s="35" t="str">
        <f>'Core Indicators'!FK19</f>
        <v>x</v>
      </c>
      <c r="X19" s="35" t="str">
        <f>'Core Indicators'!FS19</f>
        <v>x</v>
      </c>
      <c r="Y19" s="35">
        <f>'Core Indicators'!GA19</f>
        <v>1</v>
      </c>
      <c r="Z19" s="35">
        <f>'Core Indicators'!GI19</f>
        <v>1</v>
      </c>
      <c r="AA19" s="35">
        <f>'Core Indicators'!GQ19</f>
        <v>1</v>
      </c>
      <c r="AB19" s="35">
        <f>'Core Indicators'!GY19</f>
        <v>0</v>
      </c>
      <c r="AC19" s="35">
        <f>'Core Indicators'!HG19</f>
        <v>0</v>
      </c>
      <c r="AD19" s="35">
        <f>'Core Indicators'!HO19</f>
        <v>2</v>
      </c>
      <c r="AE19" s="35">
        <f>'Core Indicators'!HW19</f>
        <v>0</v>
      </c>
      <c r="AF19" s="35">
        <f>'Core Indicators'!IE19</f>
        <v>1</v>
      </c>
      <c r="AG19" s="35">
        <f>'Core Indicators'!IM19</f>
        <v>3</v>
      </c>
    </row>
    <row r="20" spans="1:33" s="37" customFormat="1" ht="20.100000000000001" customHeight="1" x14ac:dyDescent="0.25">
      <c r="A20" s="199" t="str">
        <f>'Core Indicators'!A:A</f>
        <v>Complex crisis in DRC</v>
      </c>
      <c r="B20" s="199" t="str">
        <f>'Core Indicators'!B:B</f>
        <v>Conflict,Displacement,Socio-political</v>
      </c>
      <c r="C20" s="199" t="str">
        <f>'Core Indicators'!C20</f>
        <v>COD001</v>
      </c>
      <c r="D20" s="199" t="str">
        <f>'Core Indicators'!D20</f>
        <v>DRC</v>
      </c>
      <c r="E20" s="199" t="str">
        <f>'Core Indicators'!E20</f>
        <v>COD</v>
      </c>
      <c r="F20" s="36">
        <f>'Core Indicators'!O20</f>
        <v>2267048</v>
      </c>
      <c r="G20" s="36">
        <f>'Core Indicators'!W20</f>
        <v>106193000</v>
      </c>
      <c r="H20" s="36">
        <f>'Core Indicators'!AE20</f>
        <v>25500000</v>
      </c>
      <c r="I20" s="36">
        <f>'Core Indicators'!AM20</f>
        <v>9097000</v>
      </c>
      <c r="J20" s="36" t="str">
        <f>'Core Indicators'!AU20</f>
        <v>x</v>
      </c>
      <c r="K20" s="36" t="str">
        <f>'Core Indicators'!BC20</f>
        <v>x</v>
      </c>
      <c r="L20" s="36">
        <f>'Core Indicators'!BK20</f>
        <v>2758</v>
      </c>
      <c r="M20" s="36" t="str">
        <f>'Core Indicators'!BS20</f>
        <v>x</v>
      </c>
      <c r="N20" s="36" t="str">
        <f>'Core Indicators'!CA20</f>
        <v>x</v>
      </c>
      <c r="O20" s="36" t="e">
        <f>'Core Indicators'!CI20</f>
        <v>#N/A</v>
      </c>
      <c r="P20" s="36">
        <f>'Core Indicators'!CQ20</f>
        <v>1700</v>
      </c>
      <c r="Q20" s="36">
        <f>'Core Indicators'!DG20</f>
        <v>80693000</v>
      </c>
      <c r="R20" s="36">
        <f>'Core Indicators'!DO20</f>
        <v>9500000</v>
      </c>
      <c r="S20" s="36">
        <f>'Core Indicators'!DW20</f>
        <v>12500000</v>
      </c>
      <c r="T20" s="36">
        <f>'Core Indicators'!EE20</f>
        <v>2900000</v>
      </c>
      <c r="U20" s="36">
        <f>'Core Indicators'!EM20</f>
        <v>600000</v>
      </c>
      <c r="V20" s="36">
        <f>'Core Indicators'!FC20</f>
        <v>5</v>
      </c>
      <c r="W20" s="36" t="str">
        <f>'Core Indicators'!FK20</f>
        <v>x</v>
      </c>
      <c r="X20" s="36" t="str">
        <f>'Core Indicators'!FS20</f>
        <v>x</v>
      </c>
      <c r="Y20" s="36">
        <f>'Core Indicators'!GA20</f>
        <v>1</v>
      </c>
      <c r="Z20" s="36">
        <f>'Core Indicators'!GI20</f>
        <v>3</v>
      </c>
      <c r="AA20" s="36">
        <f>'Core Indicators'!GQ20</f>
        <v>3</v>
      </c>
      <c r="AB20" s="36">
        <f>'Core Indicators'!GY20</f>
        <v>1</v>
      </c>
      <c r="AC20" s="36">
        <f>'Core Indicators'!HG20</f>
        <v>0</v>
      </c>
      <c r="AD20" s="36">
        <f>'Core Indicators'!HO20</f>
        <v>3</v>
      </c>
      <c r="AE20" s="36">
        <f>'Core Indicators'!HW20</f>
        <v>3</v>
      </c>
      <c r="AF20" s="36">
        <f>'Core Indicators'!IE20</f>
        <v>1</v>
      </c>
      <c r="AG20" s="36">
        <f>'Core Indicators'!IM20</f>
        <v>3</v>
      </c>
    </row>
    <row r="21" spans="1:33" s="37" customFormat="1" ht="20.100000000000001" customHeight="1" x14ac:dyDescent="0.25">
      <c r="A21" s="200" t="str">
        <f>'Core Indicators'!A:A</f>
        <v>Complex crisis in Congo</v>
      </c>
      <c r="B21" s="200" t="str">
        <f>'Core Indicators'!B:B</f>
        <v>Conflict</v>
      </c>
      <c r="C21" s="200" t="str">
        <f>'Core Indicators'!C21</f>
        <v>COG001</v>
      </c>
      <c r="D21" s="200" t="str">
        <f>'Core Indicators'!D21</f>
        <v>Congo</v>
      </c>
      <c r="E21" s="200" t="str">
        <f>'Core Indicators'!E21</f>
        <v>COG</v>
      </c>
      <c r="F21" s="35">
        <f>'Core Indicators'!O21</f>
        <v>341500</v>
      </c>
      <c r="G21" s="35">
        <f>'Core Indicators'!W21</f>
        <v>655000</v>
      </c>
      <c r="H21" s="35">
        <f>'Core Indicators'!AE21</f>
        <v>280000</v>
      </c>
      <c r="I21" s="35">
        <f>'Core Indicators'!AM21</f>
        <v>26000</v>
      </c>
      <c r="J21" s="35" t="str">
        <f>'Core Indicators'!AU21</f>
        <v>x</v>
      </c>
      <c r="K21" s="35" t="str">
        <f>'Core Indicators'!BC21</f>
        <v>x</v>
      </c>
      <c r="L21" s="35">
        <f>'Core Indicators'!BK21</f>
        <v>15</v>
      </c>
      <c r="M21" s="35" t="str">
        <f>'Core Indicators'!BS21</f>
        <v>x</v>
      </c>
      <c r="N21" s="35" t="str">
        <f>'Core Indicators'!CA21</f>
        <v>x</v>
      </c>
      <c r="O21" s="35" t="e">
        <f>'Core Indicators'!CI21</f>
        <v>#N/A</v>
      </c>
      <c r="P21" s="35" t="str">
        <f>'Core Indicators'!CQ21</f>
        <v>x</v>
      </c>
      <c r="Q21" s="35">
        <f>'Core Indicators'!DG21</f>
        <v>375000</v>
      </c>
      <c r="R21" s="35">
        <f>'Core Indicators'!DO21</f>
        <v>239000</v>
      </c>
      <c r="S21" s="35">
        <f>'Core Indicators'!DW21</f>
        <v>36000</v>
      </c>
      <c r="T21" s="35">
        <f>'Core Indicators'!EE21</f>
        <v>4000</v>
      </c>
      <c r="U21" s="35">
        <f>'Core Indicators'!EM21</f>
        <v>0</v>
      </c>
      <c r="V21" s="35">
        <f>'Core Indicators'!FC21</f>
        <v>2</v>
      </c>
      <c r="W21" s="35" t="str">
        <f>'Core Indicators'!FK21</f>
        <v>x</v>
      </c>
      <c r="X21" s="35" t="str">
        <f>'Core Indicators'!FS21</f>
        <v>x</v>
      </c>
      <c r="Y21" s="35">
        <f>'Core Indicators'!GA21</f>
        <v>0</v>
      </c>
      <c r="Z21" s="35">
        <f>'Core Indicators'!GI21</f>
        <v>0</v>
      </c>
      <c r="AA21" s="35">
        <f>'Core Indicators'!GQ21</f>
        <v>0</v>
      </c>
      <c r="AB21" s="35">
        <f>'Core Indicators'!GY21</f>
        <v>0</v>
      </c>
      <c r="AC21" s="35">
        <f>'Core Indicators'!HG21</f>
        <v>0</v>
      </c>
      <c r="AD21" s="35">
        <f>'Core Indicators'!HO21</f>
        <v>0</v>
      </c>
      <c r="AE21" s="35">
        <f>'Core Indicators'!HW21</f>
        <v>0</v>
      </c>
      <c r="AF21" s="35">
        <f>'Core Indicators'!IE21</f>
        <v>0</v>
      </c>
      <c r="AG21" s="35">
        <f>'Core Indicators'!IM21</f>
        <v>1</v>
      </c>
    </row>
    <row r="22" spans="1:33" s="37" customFormat="1" ht="20.100000000000001" customHeight="1" x14ac:dyDescent="0.25">
      <c r="A22" s="199" t="str">
        <f>'Core Indicators'!A:A</f>
        <v>Complex crisis in Colombia</v>
      </c>
      <c r="B22" s="199" t="str">
        <f>'Core Indicators'!B:B</f>
        <v>Socio-political,Conflict,Violence,Floods,Displacement</v>
      </c>
      <c r="C22" s="199" t="str">
        <f>'Core Indicators'!C22</f>
        <v>COL001</v>
      </c>
      <c r="D22" s="199" t="str">
        <f>'Core Indicators'!D22</f>
        <v>Colombia</v>
      </c>
      <c r="E22" s="199" t="str">
        <f>'Core Indicators'!E22</f>
        <v>COL</v>
      </c>
      <c r="F22" s="36">
        <f>'Core Indicators'!O22</f>
        <v>1109500</v>
      </c>
      <c r="G22" s="36">
        <f>'Core Indicators'!W22</f>
        <v>51000000</v>
      </c>
      <c r="H22" s="36">
        <f>'Core Indicators'!AE22</f>
        <v>11100000</v>
      </c>
      <c r="I22" s="36">
        <f>'Core Indicators'!AM22</f>
        <v>5235000</v>
      </c>
      <c r="J22" s="36">
        <f>'Core Indicators'!AU22</f>
        <v>282</v>
      </c>
      <c r="K22" s="36" t="str">
        <f>'Core Indicators'!BC22</f>
        <v>x</v>
      </c>
      <c r="L22" s="36">
        <f>'Core Indicators'!BK22</f>
        <v>886</v>
      </c>
      <c r="M22" s="36" t="str">
        <f>'Core Indicators'!BS22</f>
        <v>x</v>
      </c>
      <c r="N22" s="36" t="str">
        <f>'Core Indicators'!CA22</f>
        <v>x</v>
      </c>
      <c r="O22" s="36" t="e">
        <f>'Core Indicators'!CI22</f>
        <v>#N/A</v>
      </c>
      <c r="P22" s="36" t="str">
        <f>'Core Indicators'!CQ22</f>
        <v>x</v>
      </c>
      <c r="Q22" s="36">
        <f>'Core Indicators'!DG22</f>
        <v>39900000</v>
      </c>
      <c r="R22" s="36">
        <f>'Core Indicators'!DO22</f>
        <v>3400000</v>
      </c>
      <c r="S22" s="36">
        <f>'Core Indicators'!DW22</f>
        <v>4507000</v>
      </c>
      <c r="T22" s="36">
        <f>'Core Indicators'!EE22</f>
        <v>2900000</v>
      </c>
      <c r="U22" s="36">
        <f>'Core Indicators'!EM22</f>
        <v>293000</v>
      </c>
      <c r="V22" s="36">
        <f>'Core Indicators'!FC22</f>
        <v>3</v>
      </c>
      <c r="W22" s="36" t="str">
        <f>'Core Indicators'!FK22</f>
        <v>x</v>
      </c>
      <c r="X22" s="36" t="str">
        <f>'Core Indicators'!FS22</f>
        <v>x</v>
      </c>
      <c r="Y22" s="36">
        <f>'Core Indicators'!GA22</f>
        <v>0</v>
      </c>
      <c r="Z22" s="36">
        <f>'Core Indicators'!GI22</f>
        <v>2</v>
      </c>
      <c r="AA22" s="36">
        <f>'Core Indicators'!GQ22</f>
        <v>1</v>
      </c>
      <c r="AB22" s="36">
        <f>'Core Indicators'!GY22</f>
        <v>0</v>
      </c>
      <c r="AC22" s="36">
        <f>'Core Indicators'!HG22</f>
        <v>2</v>
      </c>
      <c r="AD22" s="36">
        <f>'Core Indicators'!HO22</f>
        <v>2</v>
      </c>
      <c r="AE22" s="36">
        <f>'Core Indicators'!HW22</f>
        <v>2</v>
      </c>
      <c r="AF22" s="36">
        <f>'Core Indicators'!IE22</f>
        <v>2</v>
      </c>
      <c r="AG22" s="36">
        <f>'Core Indicators'!IM22</f>
        <v>3</v>
      </c>
    </row>
    <row r="23" spans="1:33" s="37" customFormat="1" ht="20.100000000000001" customHeight="1" x14ac:dyDescent="0.25">
      <c r="A23" s="200" t="str">
        <f>'Core Indicators'!A:A</f>
        <v>Venezuela displacement in Colombia</v>
      </c>
      <c r="B23" s="200" t="str">
        <f>'Core Indicators'!B:B</f>
        <v>Displacement</v>
      </c>
      <c r="C23" s="200" t="str">
        <f>'Core Indicators'!C23</f>
        <v>COL002</v>
      </c>
      <c r="D23" s="200" t="str">
        <f>'Core Indicators'!D23</f>
        <v>Colombia</v>
      </c>
      <c r="E23" s="200" t="str">
        <f>'Core Indicators'!E23</f>
        <v>COL</v>
      </c>
      <c r="F23" s="35">
        <f>'Core Indicators'!O23</f>
        <v>1109500</v>
      </c>
      <c r="G23" s="35">
        <f>'Core Indicators'!W23</f>
        <v>26262000</v>
      </c>
      <c r="H23" s="35">
        <f>'Core Indicators'!AE23</f>
        <v>5554000</v>
      </c>
      <c r="I23" s="35">
        <f>'Core Indicators'!AM23</f>
        <v>2478000</v>
      </c>
      <c r="J23" s="35" t="str">
        <f>'Core Indicators'!AU23</f>
        <v>x</v>
      </c>
      <c r="K23" s="35" t="str">
        <f>'Core Indicators'!BC23</f>
        <v>x</v>
      </c>
      <c r="L23" s="35" t="str">
        <f>'Core Indicators'!BK23</f>
        <v>x</v>
      </c>
      <c r="M23" s="35" t="str">
        <f>'Core Indicators'!BS23</f>
        <v>x</v>
      </c>
      <c r="N23" s="35" t="str">
        <f>'Core Indicators'!CA23</f>
        <v>x</v>
      </c>
      <c r="O23" s="35" t="e">
        <f>'Core Indicators'!CI23</f>
        <v>#N/A</v>
      </c>
      <c r="P23" s="35" t="str">
        <f>'Core Indicators'!CQ23</f>
        <v>x</v>
      </c>
      <c r="Q23" s="35">
        <f>'Core Indicators'!DG23</f>
        <v>20708000</v>
      </c>
      <c r="R23" s="35">
        <f>'Core Indicators'!DO23</f>
        <v>3654000</v>
      </c>
      <c r="S23" s="35">
        <f>'Core Indicators'!DW23</f>
        <v>1900000</v>
      </c>
      <c r="T23" s="35">
        <f>'Core Indicators'!EE23</f>
        <v>0</v>
      </c>
      <c r="U23" s="35">
        <f>'Core Indicators'!EM23</f>
        <v>0</v>
      </c>
      <c r="V23" s="35">
        <f>'Core Indicators'!FC23</f>
        <v>3</v>
      </c>
      <c r="W23" s="35" t="str">
        <f>'Core Indicators'!FK23</f>
        <v>x</v>
      </c>
      <c r="X23" s="35" t="str">
        <f>'Core Indicators'!FS23</f>
        <v>x</v>
      </c>
      <c r="Y23" s="35">
        <f>'Core Indicators'!GA23</f>
        <v>0</v>
      </c>
      <c r="Z23" s="35">
        <f>'Core Indicators'!GI23</f>
        <v>2</v>
      </c>
      <c r="AA23" s="35">
        <f>'Core Indicators'!GQ23</f>
        <v>1</v>
      </c>
      <c r="AB23" s="35">
        <f>'Core Indicators'!GY23</f>
        <v>0</v>
      </c>
      <c r="AC23" s="35">
        <f>'Core Indicators'!HG23</f>
        <v>2</v>
      </c>
      <c r="AD23" s="35">
        <f>'Core Indicators'!HO23</f>
        <v>2</v>
      </c>
      <c r="AE23" s="35">
        <f>'Core Indicators'!HW23</f>
        <v>2</v>
      </c>
      <c r="AF23" s="35">
        <f>'Core Indicators'!IE23</f>
        <v>2</v>
      </c>
      <c r="AG23" s="35">
        <f>'Core Indicators'!IM23</f>
        <v>3</v>
      </c>
    </row>
    <row r="24" spans="1:33" s="37" customFormat="1" ht="20.100000000000001" customHeight="1" x14ac:dyDescent="0.25">
      <c r="A24" s="199" t="str">
        <f>'Core Indicators'!A:A</f>
        <v>Nicaraguan refugees in Costa Rica</v>
      </c>
      <c r="B24" s="199" t="str">
        <f>'Core Indicators'!B:B</f>
        <v>Displacement</v>
      </c>
      <c r="C24" s="199" t="str">
        <f>'Core Indicators'!C24</f>
        <v>CRI002</v>
      </c>
      <c r="D24" s="199" t="str">
        <f>'Core Indicators'!D24</f>
        <v>Costa Rica</v>
      </c>
      <c r="E24" s="199" t="str">
        <f>'Core Indicators'!E24</f>
        <v>CRI</v>
      </c>
      <c r="F24" s="36">
        <f>'Core Indicators'!O24</f>
        <v>4462</v>
      </c>
      <c r="G24" s="36">
        <f>'Core Indicators'!W24</f>
        <v>1133000</v>
      </c>
      <c r="H24" s="36">
        <f>'Core Indicators'!AE24</f>
        <v>227000</v>
      </c>
      <c r="I24" s="36">
        <f>'Core Indicators'!AM24</f>
        <v>180000</v>
      </c>
      <c r="J24" s="36" t="str">
        <f>'Core Indicators'!AU24</f>
        <v>x</v>
      </c>
      <c r="K24" s="36" t="str">
        <f>'Core Indicators'!BC24</f>
        <v>x</v>
      </c>
      <c r="L24" s="36" t="str">
        <f>'Core Indicators'!BK24</f>
        <v>x</v>
      </c>
      <c r="M24" s="36" t="str">
        <f>'Core Indicators'!BS24</f>
        <v>x</v>
      </c>
      <c r="N24" s="36" t="str">
        <f>'Core Indicators'!CA24</f>
        <v>x</v>
      </c>
      <c r="O24" s="36" t="e">
        <f>'Core Indicators'!CI24</f>
        <v>#N/A</v>
      </c>
      <c r="P24" s="36" t="str">
        <f>'Core Indicators'!CQ24</f>
        <v>x</v>
      </c>
      <c r="Q24" s="36">
        <f>'Core Indicators'!DG24</f>
        <v>906000</v>
      </c>
      <c r="R24" s="36">
        <f>'Core Indicators'!DO24</f>
        <v>47000</v>
      </c>
      <c r="S24" s="36">
        <f>'Core Indicators'!DW24</f>
        <v>180000</v>
      </c>
      <c r="T24" s="36">
        <f>'Core Indicators'!EE24</f>
        <v>0</v>
      </c>
      <c r="U24" s="36">
        <f>'Core Indicators'!EM24</f>
        <v>0</v>
      </c>
      <c r="V24" s="36">
        <f>'Core Indicators'!FC24</f>
        <v>2</v>
      </c>
      <c r="W24" s="36" t="str">
        <f>'Core Indicators'!FK24</f>
        <v>x</v>
      </c>
      <c r="X24" s="36" t="str">
        <f>'Core Indicators'!FS24</f>
        <v>x</v>
      </c>
      <c r="Y24" s="36">
        <f>'Core Indicators'!GA24</f>
        <v>0</v>
      </c>
      <c r="Z24" s="36">
        <f>'Core Indicators'!GI24</f>
        <v>0</v>
      </c>
      <c r="AA24" s="36">
        <f>'Core Indicators'!GQ24</f>
        <v>0</v>
      </c>
      <c r="AB24" s="36">
        <f>'Core Indicators'!GY24</f>
        <v>0</v>
      </c>
      <c r="AC24" s="36">
        <f>'Core Indicators'!HG24</f>
        <v>0</v>
      </c>
      <c r="AD24" s="36">
        <f>'Core Indicators'!HO24</f>
        <v>1</v>
      </c>
      <c r="AE24" s="36">
        <f>'Core Indicators'!HW24</f>
        <v>0</v>
      </c>
      <c r="AF24" s="36">
        <f>'Core Indicators'!IE24</f>
        <v>0</v>
      </c>
      <c r="AG24" s="36">
        <f>'Core Indicators'!IM24</f>
        <v>1</v>
      </c>
    </row>
    <row r="25" spans="1:33" s="37" customFormat="1" ht="20.100000000000001" customHeight="1" x14ac:dyDescent="0.25">
      <c r="A25" s="200" t="str">
        <f>'Core Indicators'!A:A</f>
        <v>Multiple crises in Djibouti</v>
      </c>
      <c r="B25" s="200" t="str">
        <f>'Core Indicators'!B:B</f>
        <v>Displacement,Drought</v>
      </c>
      <c r="C25" s="200" t="str">
        <f>'Core Indicators'!C25</f>
        <v>DJI001</v>
      </c>
      <c r="D25" s="200" t="str">
        <f>'Core Indicators'!D25</f>
        <v>Djibouti</v>
      </c>
      <c r="E25" s="200" t="str">
        <f>'Core Indicators'!E25</f>
        <v>DJI</v>
      </c>
      <c r="F25" s="35">
        <f>'Core Indicators'!O25</f>
        <v>23180</v>
      </c>
      <c r="G25" s="35">
        <f>'Core Indicators'!W25</f>
        <v>1220000</v>
      </c>
      <c r="H25" s="35">
        <f>'Core Indicators'!AE25</f>
        <v>643000</v>
      </c>
      <c r="I25" s="35">
        <f>'Core Indicators'!AM25</f>
        <v>51000</v>
      </c>
      <c r="J25" s="35" t="str">
        <f>'Core Indicators'!AU25</f>
        <v>x</v>
      </c>
      <c r="K25" s="35" t="str">
        <f>'Core Indicators'!BC25</f>
        <v>x</v>
      </c>
      <c r="L25" s="35">
        <f>'Core Indicators'!BK25</f>
        <v>10</v>
      </c>
      <c r="M25" s="35" t="str">
        <f>'Core Indicators'!BS25</f>
        <v>x</v>
      </c>
      <c r="N25" s="35" t="str">
        <f>'Core Indicators'!CA25</f>
        <v>x</v>
      </c>
      <c r="O25" s="35" t="e">
        <f>'Core Indicators'!CI25</f>
        <v>#N/A</v>
      </c>
      <c r="P25" s="35" t="str">
        <f>'Core Indicators'!CQ25</f>
        <v>x</v>
      </c>
      <c r="Q25" s="35">
        <f>'Core Indicators'!DG25</f>
        <v>562000</v>
      </c>
      <c r="R25" s="35">
        <f>'Core Indicators'!DO25</f>
        <v>415000</v>
      </c>
      <c r="S25" s="35">
        <f>'Core Indicators'!DW25</f>
        <v>231000</v>
      </c>
      <c r="T25" s="35">
        <f>'Core Indicators'!EE25</f>
        <v>12000</v>
      </c>
      <c r="U25" s="35">
        <f>'Core Indicators'!EM25</f>
        <v>0</v>
      </c>
      <c r="V25" s="35">
        <f>'Core Indicators'!FC25</f>
        <v>5</v>
      </c>
      <c r="W25" s="35" t="str">
        <f>'Core Indicators'!FK25</f>
        <v>x</v>
      </c>
      <c r="X25" s="35" t="str">
        <f>'Core Indicators'!FS25</f>
        <v>x</v>
      </c>
      <c r="Y25" s="35">
        <f>'Core Indicators'!GA25</f>
        <v>0</v>
      </c>
      <c r="Z25" s="35">
        <f>'Core Indicators'!GI25</f>
        <v>1</v>
      </c>
      <c r="AA25" s="35">
        <f>'Core Indicators'!GQ25</f>
        <v>0</v>
      </c>
      <c r="AB25" s="35">
        <f>'Core Indicators'!GY25</f>
        <v>0</v>
      </c>
      <c r="AC25" s="35">
        <f>'Core Indicators'!HG25</f>
        <v>0</v>
      </c>
      <c r="AD25" s="35">
        <f>'Core Indicators'!HO25</f>
        <v>1</v>
      </c>
      <c r="AE25" s="35">
        <f>'Core Indicators'!HW25</f>
        <v>0</v>
      </c>
      <c r="AF25" s="35">
        <f>'Core Indicators'!IE25</f>
        <v>0</v>
      </c>
      <c r="AG25" s="35">
        <f>'Core Indicators'!IM25</f>
        <v>1</v>
      </c>
    </row>
    <row r="26" spans="1:33" s="37" customFormat="1" ht="20.100000000000001" customHeight="1" x14ac:dyDescent="0.25">
      <c r="A26" s="199" t="str">
        <f>'Core Indicators'!A:A</f>
        <v>Mixed migration in Djibouti</v>
      </c>
      <c r="B26" s="199" t="str">
        <f>'Core Indicators'!B:B</f>
        <v>Displacement</v>
      </c>
      <c r="C26" s="199" t="str">
        <f>'Core Indicators'!C26</f>
        <v>DJI002</v>
      </c>
      <c r="D26" s="199" t="str">
        <f>'Core Indicators'!D26</f>
        <v>Djibouti</v>
      </c>
      <c r="E26" s="199" t="str">
        <f>'Core Indicators'!E26</f>
        <v>DJI</v>
      </c>
      <c r="F26" s="36">
        <f>'Core Indicators'!O26</f>
        <v>7300</v>
      </c>
      <c r="G26" s="36">
        <f>'Core Indicators'!W26</f>
        <v>681000</v>
      </c>
      <c r="H26" s="36">
        <f>'Core Indicators'!AE26</f>
        <v>51000</v>
      </c>
      <c r="I26" s="36">
        <f>'Core Indicators'!AM26</f>
        <v>51000</v>
      </c>
      <c r="J26" s="36" t="str">
        <f>'Core Indicators'!AU26</f>
        <v>x</v>
      </c>
      <c r="K26" s="36" t="str">
        <f>'Core Indicators'!BC26</f>
        <v>x</v>
      </c>
      <c r="L26" s="36">
        <f>'Core Indicators'!BK26</f>
        <v>10</v>
      </c>
      <c r="M26" s="36" t="str">
        <f>'Core Indicators'!BS26</f>
        <v>x</v>
      </c>
      <c r="N26" s="36" t="str">
        <f>'Core Indicators'!CA26</f>
        <v>x</v>
      </c>
      <c r="O26" s="36" t="e">
        <f>'Core Indicators'!CI26</f>
        <v>#N/A</v>
      </c>
      <c r="P26" s="36" t="str">
        <f>'Core Indicators'!CQ26</f>
        <v>x</v>
      </c>
      <c r="Q26" s="36">
        <f>'Core Indicators'!DG26</f>
        <v>630000</v>
      </c>
      <c r="R26" s="36">
        <f>'Core Indicators'!DO26</f>
        <v>0</v>
      </c>
      <c r="S26" s="36">
        <f>'Core Indicators'!DW26</f>
        <v>51000</v>
      </c>
      <c r="T26" s="36">
        <f>'Core Indicators'!EE26</f>
        <v>0</v>
      </c>
      <c r="U26" s="36">
        <f>'Core Indicators'!EM26</f>
        <v>0</v>
      </c>
      <c r="V26" s="36">
        <f>'Core Indicators'!FC26</f>
        <v>1</v>
      </c>
      <c r="W26" s="36" t="str">
        <f>'Core Indicators'!FK26</f>
        <v>x</v>
      </c>
      <c r="X26" s="36" t="str">
        <f>'Core Indicators'!FS26</f>
        <v>x</v>
      </c>
      <c r="Y26" s="36">
        <f>'Core Indicators'!GA26</f>
        <v>0</v>
      </c>
      <c r="Z26" s="36">
        <f>'Core Indicators'!GI26</f>
        <v>1</v>
      </c>
      <c r="AA26" s="36">
        <f>'Core Indicators'!GQ26</f>
        <v>0</v>
      </c>
      <c r="AB26" s="36">
        <f>'Core Indicators'!GY26</f>
        <v>0</v>
      </c>
      <c r="AC26" s="36">
        <f>'Core Indicators'!HG26</f>
        <v>0</v>
      </c>
      <c r="AD26" s="36">
        <f>'Core Indicators'!HO26</f>
        <v>1</v>
      </c>
      <c r="AE26" s="36">
        <f>'Core Indicators'!HW26</f>
        <v>0</v>
      </c>
      <c r="AF26" s="36">
        <f>'Core Indicators'!IE26</f>
        <v>0</v>
      </c>
      <c r="AG26" s="36">
        <f>'Core Indicators'!IM26</f>
        <v>1</v>
      </c>
    </row>
    <row r="27" spans="1:33" s="37" customFormat="1" ht="20.100000000000001" customHeight="1" x14ac:dyDescent="0.25">
      <c r="A27" s="200" t="str">
        <f>'Core Indicators'!A:A</f>
        <v>Drought in Djibouti</v>
      </c>
      <c r="B27" s="200" t="str">
        <f>'Core Indicators'!B:B</f>
        <v>Drought</v>
      </c>
      <c r="C27" s="200" t="str">
        <f>'Core Indicators'!C27</f>
        <v>DJI003</v>
      </c>
      <c r="D27" s="200" t="str">
        <f>'Core Indicators'!D27</f>
        <v>Djibouti</v>
      </c>
      <c r="E27" s="200" t="str">
        <f>'Core Indicators'!E27</f>
        <v>DJI</v>
      </c>
      <c r="F27" s="35">
        <f>'Core Indicators'!O27</f>
        <v>23180</v>
      </c>
      <c r="G27" s="35">
        <f>'Core Indicators'!W27</f>
        <v>1182000</v>
      </c>
      <c r="H27" s="35">
        <f>'Core Indicators'!AE27</f>
        <v>607000</v>
      </c>
      <c r="I27" s="35" t="str">
        <f>'Core Indicators'!AM27</f>
        <v>x</v>
      </c>
      <c r="J27" s="35" t="str">
        <f>'Core Indicators'!AU27</f>
        <v>x</v>
      </c>
      <c r="K27" s="35" t="str">
        <f>'Core Indicators'!BC27</f>
        <v>x</v>
      </c>
      <c r="L27" s="35" t="str">
        <f>'Core Indicators'!BK27</f>
        <v>x</v>
      </c>
      <c r="M27" s="35" t="str">
        <f>'Core Indicators'!BS27</f>
        <v>x</v>
      </c>
      <c r="N27" s="35" t="str">
        <f>'Core Indicators'!CA27</f>
        <v>x</v>
      </c>
      <c r="O27" s="35" t="e">
        <f>'Core Indicators'!CI27</f>
        <v>#N/A</v>
      </c>
      <c r="P27" s="35" t="str">
        <f>'Core Indicators'!CQ27</f>
        <v>x</v>
      </c>
      <c r="Q27" s="35">
        <f>'Core Indicators'!DG27</f>
        <v>575000</v>
      </c>
      <c r="R27" s="35">
        <f>'Core Indicators'!DO27</f>
        <v>415000</v>
      </c>
      <c r="S27" s="35">
        <f>'Core Indicators'!DW27</f>
        <v>180000</v>
      </c>
      <c r="T27" s="35">
        <f>'Core Indicators'!EE27</f>
        <v>12000</v>
      </c>
      <c r="U27" s="35">
        <f>'Core Indicators'!EM27</f>
        <v>0</v>
      </c>
      <c r="V27" s="35">
        <f>'Core Indicators'!FC27</f>
        <v>5</v>
      </c>
      <c r="W27" s="35" t="str">
        <f>'Core Indicators'!FK27</f>
        <v>x</v>
      </c>
      <c r="X27" s="35" t="str">
        <f>'Core Indicators'!FS27</f>
        <v>x</v>
      </c>
      <c r="Y27" s="35">
        <f>'Core Indicators'!GA27</f>
        <v>0</v>
      </c>
      <c r="Z27" s="35">
        <f>'Core Indicators'!GI27</f>
        <v>1</v>
      </c>
      <c r="AA27" s="35">
        <f>'Core Indicators'!GQ27</f>
        <v>0</v>
      </c>
      <c r="AB27" s="35">
        <f>'Core Indicators'!GY27</f>
        <v>0</v>
      </c>
      <c r="AC27" s="35">
        <f>'Core Indicators'!HG27</f>
        <v>0</v>
      </c>
      <c r="AD27" s="35">
        <f>'Core Indicators'!HO27</f>
        <v>0</v>
      </c>
      <c r="AE27" s="35">
        <f>'Core Indicators'!HW27</f>
        <v>0</v>
      </c>
      <c r="AF27" s="35">
        <f>'Core Indicators'!IE27</f>
        <v>0</v>
      </c>
      <c r="AG27" s="35">
        <f>'Core Indicators'!IM27</f>
        <v>1</v>
      </c>
    </row>
    <row r="28" spans="1:33" s="37" customFormat="1" ht="20.100000000000001" customHeight="1" x14ac:dyDescent="0.25">
      <c r="A28" s="199" t="str">
        <f>'Core Indicators'!A:A</f>
        <v>Venezuela displacement in Dominican Republic</v>
      </c>
      <c r="B28" s="199" t="str">
        <f>'Core Indicators'!B:B</f>
        <v>Displacement</v>
      </c>
      <c r="C28" s="199" t="str">
        <f>'Core Indicators'!C28</f>
        <v>DOM002</v>
      </c>
      <c r="D28" s="199" t="str">
        <f>'Core Indicators'!D28</f>
        <v>Dominican Republic</v>
      </c>
      <c r="E28" s="199" t="str">
        <f>'Core Indicators'!E28</f>
        <v>DOM</v>
      </c>
      <c r="F28" s="36">
        <f>'Core Indicators'!O28</f>
        <v>48310</v>
      </c>
      <c r="G28" s="36">
        <f>'Core Indicators'!W28</f>
        <v>10074000</v>
      </c>
      <c r="H28" s="36">
        <f>'Core Indicators'!AE28</f>
        <v>9510000</v>
      </c>
      <c r="I28" s="36">
        <f>'Core Indicators'!AM28</f>
        <v>115000</v>
      </c>
      <c r="J28" s="36" t="str">
        <f>'Core Indicators'!AU28</f>
        <v>x</v>
      </c>
      <c r="K28" s="36" t="str">
        <f>'Core Indicators'!BC28</f>
        <v>x</v>
      </c>
      <c r="L28" s="36" t="str">
        <f>'Core Indicators'!BK28</f>
        <v>x</v>
      </c>
      <c r="M28" s="36" t="str">
        <f>'Core Indicators'!BS28</f>
        <v>x</v>
      </c>
      <c r="N28" s="36" t="str">
        <f>'Core Indicators'!CA28</f>
        <v>x</v>
      </c>
      <c r="O28" s="36" t="e">
        <f>'Core Indicators'!CI28</f>
        <v>#N/A</v>
      </c>
      <c r="P28" s="36" t="str">
        <f>'Core Indicators'!CQ28</f>
        <v>x</v>
      </c>
      <c r="Q28" s="36">
        <f>'Core Indicators'!DG28</f>
        <v>564000</v>
      </c>
      <c r="R28" s="36">
        <f>'Core Indicators'!DO28</f>
        <v>9409000</v>
      </c>
      <c r="S28" s="36">
        <f>'Core Indicators'!DW28</f>
        <v>102000</v>
      </c>
      <c r="T28" s="36">
        <f>'Core Indicators'!EE28</f>
        <v>0</v>
      </c>
      <c r="U28" s="36">
        <f>'Core Indicators'!EM28</f>
        <v>0</v>
      </c>
      <c r="V28" s="36">
        <f>'Core Indicators'!FC28</f>
        <v>2</v>
      </c>
      <c r="W28" s="36" t="str">
        <f>'Core Indicators'!FK28</f>
        <v>x</v>
      </c>
      <c r="X28" s="36" t="str">
        <f>'Core Indicators'!FS28</f>
        <v>x</v>
      </c>
      <c r="Y28" s="36">
        <f>'Core Indicators'!GA28</f>
        <v>0</v>
      </c>
      <c r="Z28" s="36">
        <f>'Core Indicators'!GI28</f>
        <v>0</v>
      </c>
      <c r="AA28" s="36">
        <f>'Core Indicators'!GQ28</f>
        <v>0</v>
      </c>
      <c r="AB28" s="36">
        <f>'Core Indicators'!GY28</f>
        <v>0</v>
      </c>
      <c r="AC28" s="36">
        <f>'Core Indicators'!HG28</f>
        <v>0</v>
      </c>
      <c r="AD28" s="36">
        <f>'Core Indicators'!HO28</f>
        <v>0</v>
      </c>
      <c r="AE28" s="36">
        <f>'Core Indicators'!HW28</f>
        <v>0</v>
      </c>
      <c r="AF28" s="36">
        <f>'Core Indicators'!IE28</f>
        <v>0</v>
      </c>
      <c r="AG28" s="36">
        <f>'Core Indicators'!IM28</f>
        <v>3</v>
      </c>
    </row>
    <row r="29" spans="1:33" ht="20.100000000000001" customHeight="1" x14ac:dyDescent="0.25">
      <c r="A29" s="200" t="str">
        <f>'Core Indicators'!A:A</f>
        <v>Mixed migration flows in Algeria</v>
      </c>
      <c r="B29" s="200" t="str">
        <f>'Core Indicators'!B:B</f>
        <v>Displacement</v>
      </c>
      <c r="C29" s="200" t="str">
        <f>'Core Indicators'!C29</f>
        <v>DZA002</v>
      </c>
      <c r="D29" s="200" t="str">
        <f>'Core Indicators'!D29</f>
        <v>Algeria</v>
      </c>
      <c r="E29" s="200" t="str">
        <f>'Core Indicators'!E29</f>
        <v>DZA</v>
      </c>
      <c r="F29" s="35">
        <f>'Core Indicators'!O29</f>
        <v>2381741</v>
      </c>
      <c r="G29" s="35">
        <f>'Core Indicators'!W29</f>
        <v>45279000</v>
      </c>
      <c r="H29" s="35">
        <f>'Core Indicators'!AE29</f>
        <v>262000</v>
      </c>
      <c r="I29" s="35">
        <f>'Core Indicators'!AM29</f>
        <v>262000</v>
      </c>
      <c r="J29" s="35" t="str">
        <f>'Core Indicators'!AU29</f>
        <v>x</v>
      </c>
      <c r="K29" s="35" t="str">
        <f>'Core Indicators'!BC29</f>
        <v>x</v>
      </c>
      <c r="L29" s="35">
        <f>'Core Indicators'!BK29</f>
        <v>313</v>
      </c>
      <c r="M29" s="35" t="str">
        <f>'Core Indicators'!BS29</f>
        <v>x</v>
      </c>
      <c r="N29" s="35" t="str">
        <f>'Core Indicators'!CA29</f>
        <v>x</v>
      </c>
      <c r="O29" s="35" t="e">
        <f>'Core Indicators'!CI29</f>
        <v>#N/A</v>
      </c>
      <c r="P29" s="35" t="str">
        <f>'Core Indicators'!CQ29</f>
        <v>x</v>
      </c>
      <c r="Q29" s="35">
        <f>'Core Indicators'!DG29</f>
        <v>45017000</v>
      </c>
      <c r="R29" s="35">
        <f>'Core Indicators'!DO29</f>
        <v>0</v>
      </c>
      <c r="S29" s="35">
        <f>'Core Indicators'!DW29</f>
        <v>262000</v>
      </c>
      <c r="T29" s="35">
        <f>'Core Indicators'!EE29</f>
        <v>0</v>
      </c>
      <c r="U29" s="35">
        <f>'Core Indicators'!EM29</f>
        <v>0</v>
      </c>
      <c r="V29" s="35">
        <f>'Core Indicators'!FC29</f>
        <v>4</v>
      </c>
      <c r="W29" s="35" t="str">
        <f>'Core Indicators'!FK29</f>
        <v>x</v>
      </c>
      <c r="X29" s="35" t="str">
        <f>'Core Indicators'!FS29</f>
        <v>x</v>
      </c>
      <c r="Y29" s="35">
        <f>'Core Indicators'!GA29</f>
        <v>2</v>
      </c>
      <c r="Z29" s="35">
        <f>'Core Indicators'!GI29</f>
        <v>1</v>
      </c>
      <c r="AA29" s="35">
        <f>'Core Indicators'!GQ29</f>
        <v>1</v>
      </c>
      <c r="AB29" s="35">
        <f>'Core Indicators'!GY29</f>
        <v>0</v>
      </c>
      <c r="AC29" s="35">
        <f>'Core Indicators'!HG29</f>
        <v>0</v>
      </c>
      <c r="AD29" s="35">
        <f>'Core Indicators'!HO29</f>
        <v>1</v>
      </c>
      <c r="AE29" s="35">
        <f>'Core Indicators'!HW29</f>
        <v>0</v>
      </c>
      <c r="AF29" s="35">
        <f>'Core Indicators'!IE29</f>
        <v>1</v>
      </c>
      <c r="AG29" s="35">
        <f>'Core Indicators'!IM29</f>
        <v>0</v>
      </c>
    </row>
    <row r="30" spans="1:33" ht="20.100000000000001" customHeight="1" x14ac:dyDescent="0.25">
      <c r="A30" s="199" t="str">
        <f>'Core Indicators'!A:A</f>
        <v>Sahrawi refugees in Algeria</v>
      </c>
      <c r="B30" s="199" t="str">
        <f>'Core Indicators'!B:B</f>
        <v>Displacement</v>
      </c>
      <c r="C30" s="199" t="str">
        <f>'Core Indicators'!C30</f>
        <v>DZA003</v>
      </c>
      <c r="D30" s="199" t="str">
        <f>'Core Indicators'!D30</f>
        <v>Algeria</v>
      </c>
      <c r="E30" s="199" t="str">
        <f>'Core Indicators'!E30</f>
        <v>DZA</v>
      </c>
      <c r="F30" s="36">
        <f>'Core Indicators'!O30</f>
        <v>159000</v>
      </c>
      <c r="G30" s="36">
        <f>'Core Indicators'!W30</f>
        <v>223000</v>
      </c>
      <c r="H30" s="36">
        <f>'Core Indicators'!AE30</f>
        <v>174000</v>
      </c>
      <c r="I30" s="36" t="str">
        <f>'Core Indicators'!AM30</f>
        <v>x</v>
      </c>
      <c r="J30" s="36" t="str">
        <f>'Core Indicators'!AU30</f>
        <v>x</v>
      </c>
      <c r="K30" s="36" t="str">
        <f>'Core Indicators'!BC30</f>
        <v>x</v>
      </c>
      <c r="L30" s="36">
        <f>'Core Indicators'!BK30</f>
        <v>4</v>
      </c>
      <c r="M30" s="36" t="str">
        <f>'Core Indicators'!BS30</f>
        <v>x</v>
      </c>
      <c r="N30" s="36" t="str">
        <f>'Core Indicators'!CA30</f>
        <v>x</v>
      </c>
      <c r="O30" s="36" t="e">
        <f>'Core Indicators'!CI30</f>
        <v>#N/A</v>
      </c>
      <c r="P30" s="36" t="str">
        <f>'Core Indicators'!CQ30</f>
        <v>x</v>
      </c>
      <c r="Q30" s="36">
        <f>'Core Indicators'!DG30</f>
        <v>49000</v>
      </c>
      <c r="R30" s="36">
        <f>'Core Indicators'!DO30</f>
        <v>84000</v>
      </c>
      <c r="S30" s="36">
        <f>'Core Indicators'!DW30</f>
        <v>90000</v>
      </c>
      <c r="T30" s="36">
        <f>'Core Indicators'!EE30</f>
        <v>0</v>
      </c>
      <c r="U30" s="36">
        <f>'Core Indicators'!EM30</f>
        <v>0</v>
      </c>
      <c r="V30" s="36">
        <f>'Core Indicators'!FC30</f>
        <v>2</v>
      </c>
      <c r="W30" s="36">
        <f>'Core Indicators'!FK30</f>
        <v>0</v>
      </c>
      <c r="X30" s="36">
        <f>'Core Indicators'!FS30</f>
        <v>0</v>
      </c>
      <c r="Y30" s="36">
        <f>'Core Indicators'!GA30</f>
        <v>2</v>
      </c>
      <c r="Z30" s="36">
        <f>'Core Indicators'!GI30</f>
        <v>2</v>
      </c>
      <c r="AA30" s="36">
        <f>'Core Indicators'!GQ30</f>
        <v>2</v>
      </c>
      <c r="AB30" s="36">
        <f>'Core Indicators'!GY30</f>
        <v>0</v>
      </c>
      <c r="AC30" s="36">
        <f>'Core Indicators'!HG30</f>
        <v>0</v>
      </c>
      <c r="AD30" s="36">
        <f>'Core Indicators'!HO30</f>
        <v>2</v>
      </c>
      <c r="AE30" s="36">
        <f>'Core Indicators'!HW30</f>
        <v>0</v>
      </c>
      <c r="AF30" s="36">
        <f>'Core Indicators'!IE30</f>
        <v>1</v>
      </c>
      <c r="AG30" s="36">
        <f>'Core Indicators'!IM30</f>
        <v>0</v>
      </c>
    </row>
    <row r="31" spans="1:33" ht="20.100000000000001" customHeight="1" x14ac:dyDescent="0.25">
      <c r="A31" s="200" t="str">
        <f>'Core Indicators'!A:A</f>
        <v>Multiple crises in Algeria</v>
      </c>
      <c r="B31" s="200" t="str">
        <f>'Core Indicators'!B:B</f>
        <v>Displacement</v>
      </c>
      <c r="C31" s="200" t="str">
        <f>'Core Indicators'!C31</f>
        <v>DZA004</v>
      </c>
      <c r="D31" s="200" t="str">
        <f>'Core Indicators'!D31</f>
        <v>Algeria</v>
      </c>
      <c r="E31" s="200" t="str">
        <f>'Core Indicators'!E31</f>
        <v>DZA</v>
      </c>
      <c r="F31" s="35">
        <f>'Core Indicators'!O31</f>
        <v>2381000</v>
      </c>
      <c r="G31" s="35">
        <f>'Core Indicators'!W31</f>
        <v>45502000</v>
      </c>
      <c r="H31" s="35">
        <f>'Core Indicators'!AE31</f>
        <v>436000</v>
      </c>
      <c r="I31" s="35">
        <f>'Core Indicators'!AM31</f>
        <v>262000</v>
      </c>
      <c r="J31" s="35" t="str">
        <f>'Core Indicators'!AU31</f>
        <v>x</v>
      </c>
      <c r="K31" s="35" t="str">
        <f>'Core Indicators'!BC31</f>
        <v>x</v>
      </c>
      <c r="L31" s="35">
        <f>'Core Indicators'!BK31</f>
        <v>324</v>
      </c>
      <c r="M31" s="35" t="str">
        <f>'Core Indicators'!BS31</f>
        <v>x</v>
      </c>
      <c r="N31" s="35" t="str">
        <f>'Core Indicators'!CA31</f>
        <v>x</v>
      </c>
      <c r="O31" s="35" t="e">
        <f>'Core Indicators'!CI31</f>
        <v>#N/A</v>
      </c>
      <c r="P31" s="35" t="str">
        <f>'Core Indicators'!CQ31</f>
        <v>x</v>
      </c>
      <c r="Q31" s="35">
        <f>'Core Indicators'!DG31</f>
        <v>45066000</v>
      </c>
      <c r="R31" s="35">
        <f>'Core Indicators'!DO31</f>
        <v>84000</v>
      </c>
      <c r="S31" s="35">
        <f>'Core Indicators'!DW31</f>
        <v>352000</v>
      </c>
      <c r="T31" s="35">
        <f>'Core Indicators'!EE31</f>
        <v>0</v>
      </c>
      <c r="U31" s="35">
        <f>'Core Indicators'!EM31</f>
        <v>0</v>
      </c>
      <c r="V31" s="35">
        <f>'Core Indicators'!FC31</f>
        <v>3</v>
      </c>
      <c r="W31" s="35" t="str">
        <f>'Core Indicators'!FK31</f>
        <v>x</v>
      </c>
      <c r="X31" s="35" t="str">
        <f>'Core Indicators'!FS31</f>
        <v>x</v>
      </c>
      <c r="Y31" s="35">
        <f>'Core Indicators'!GA31</f>
        <v>2</v>
      </c>
      <c r="Z31" s="35">
        <f>'Core Indicators'!GI31</f>
        <v>2</v>
      </c>
      <c r="AA31" s="35">
        <f>'Core Indicators'!GQ31</f>
        <v>2</v>
      </c>
      <c r="AB31" s="35">
        <f>'Core Indicators'!GY31</f>
        <v>0</v>
      </c>
      <c r="AC31" s="35">
        <f>'Core Indicators'!HG31</f>
        <v>0</v>
      </c>
      <c r="AD31" s="35">
        <f>'Core Indicators'!HO31</f>
        <v>2</v>
      </c>
      <c r="AE31" s="35">
        <f>'Core Indicators'!HW31</f>
        <v>0</v>
      </c>
      <c r="AF31" s="35">
        <f>'Core Indicators'!IE31</f>
        <v>1</v>
      </c>
      <c r="AG31" s="35">
        <f>'Core Indicators'!IM31</f>
        <v>0</v>
      </c>
    </row>
    <row r="32" spans="1:33" ht="20.100000000000001" customHeight="1" x14ac:dyDescent="0.25">
      <c r="A32" s="199" t="str">
        <f>'Core Indicators'!A:A</f>
        <v>Venezuela displacement in Ecuador</v>
      </c>
      <c r="B32" s="199" t="str">
        <f>'Core Indicators'!B:B</f>
        <v>Displacement</v>
      </c>
      <c r="C32" s="199" t="str">
        <f>'Core Indicators'!C32</f>
        <v>ECU002</v>
      </c>
      <c r="D32" s="199" t="str">
        <f>'Core Indicators'!D32</f>
        <v>Ecuador</v>
      </c>
      <c r="E32" s="199" t="str">
        <f>'Core Indicators'!E32</f>
        <v>ECU</v>
      </c>
      <c r="F32" s="36">
        <f>'Core Indicators'!O32</f>
        <v>248360</v>
      </c>
      <c r="G32" s="36">
        <f>'Core Indicators'!W32</f>
        <v>17643000</v>
      </c>
      <c r="H32" s="36">
        <f>'Core Indicators'!AE32</f>
        <v>8304000</v>
      </c>
      <c r="I32" s="36">
        <f>'Core Indicators'!AM32</f>
        <v>803000</v>
      </c>
      <c r="J32" s="36" t="str">
        <f>'Core Indicators'!AU32</f>
        <v>x</v>
      </c>
      <c r="K32" s="36" t="str">
        <f>'Core Indicators'!BC32</f>
        <v>x</v>
      </c>
      <c r="L32" s="36">
        <f>'Core Indicators'!BK32</f>
        <v>9</v>
      </c>
      <c r="M32" s="36" t="str">
        <f>'Core Indicators'!BS32</f>
        <v>x</v>
      </c>
      <c r="N32" s="36" t="str">
        <f>'Core Indicators'!CA32</f>
        <v>x</v>
      </c>
      <c r="O32" s="36" t="e">
        <f>'Core Indicators'!CI32</f>
        <v>#N/A</v>
      </c>
      <c r="P32" s="36" t="str">
        <f>'Core Indicators'!CQ32</f>
        <v>x</v>
      </c>
      <c r="Q32" s="36">
        <f>'Core Indicators'!DG32</f>
        <v>9339000</v>
      </c>
      <c r="R32" s="36">
        <f>'Core Indicators'!DO32</f>
        <v>7431000</v>
      </c>
      <c r="S32" s="36">
        <f>'Core Indicators'!DW32</f>
        <v>873000</v>
      </c>
      <c r="T32" s="36">
        <f>'Core Indicators'!EE32</f>
        <v>0</v>
      </c>
      <c r="U32" s="36">
        <f>'Core Indicators'!EM32</f>
        <v>0</v>
      </c>
      <c r="V32" s="36">
        <f>'Core Indicators'!FC32</f>
        <v>3</v>
      </c>
      <c r="W32" s="36" t="str">
        <f>'Core Indicators'!FK32</f>
        <v>x</v>
      </c>
      <c r="X32" s="36" t="str">
        <f>'Core Indicators'!FS32</f>
        <v>x</v>
      </c>
      <c r="Y32" s="36">
        <f>'Core Indicators'!GA32</f>
        <v>0</v>
      </c>
      <c r="Z32" s="36">
        <f>'Core Indicators'!GI32</f>
        <v>0</v>
      </c>
      <c r="AA32" s="36">
        <f>'Core Indicators'!GQ32</f>
        <v>0</v>
      </c>
      <c r="AB32" s="36">
        <f>'Core Indicators'!GY32</f>
        <v>0</v>
      </c>
      <c r="AC32" s="36">
        <f>'Core Indicators'!HG32</f>
        <v>0</v>
      </c>
      <c r="AD32" s="36">
        <f>'Core Indicators'!HO32</f>
        <v>1</v>
      </c>
      <c r="AE32" s="36">
        <f>'Core Indicators'!HW32</f>
        <v>1</v>
      </c>
      <c r="AF32" s="36">
        <f>'Core Indicators'!IE32</f>
        <v>1</v>
      </c>
      <c r="AG32" s="36">
        <f>'Core Indicators'!IM32</f>
        <v>3</v>
      </c>
    </row>
    <row r="33" spans="1:33" ht="20.100000000000001" customHeight="1" x14ac:dyDescent="0.25">
      <c r="A33" s="200" t="str">
        <f>'Core Indicators'!A:A</f>
        <v>Syrian Refugee Crisis in Egypt</v>
      </c>
      <c r="B33" s="200" t="str">
        <f>'Core Indicators'!B:B</f>
        <v>Displacement</v>
      </c>
      <c r="C33" s="200" t="str">
        <f>'Core Indicators'!C33</f>
        <v>EGY002</v>
      </c>
      <c r="D33" s="200" t="str">
        <f>'Core Indicators'!D33</f>
        <v>Egypt</v>
      </c>
      <c r="E33" s="200" t="str">
        <f>'Core Indicators'!E33</f>
        <v>EGY</v>
      </c>
      <c r="F33" s="35">
        <f>'Core Indicators'!O33</f>
        <v>91071.77</v>
      </c>
      <c r="G33" s="35">
        <f>'Core Indicators'!W33</f>
        <v>14134000</v>
      </c>
      <c r="H33" s="35">
        <f>'Core Indicators'!AE33</f>
        <v>145000</v>
      </c>
      <c r="I33" s="35">
        <f>'Core Indicators'!AM33</f>
        <v>145000</v>
      </c>
      <c r="J33" s="35" t="str">
        <f>'Core Indicators'!AU33</f>
        <v>x</v>
      </c>
      <c r="K33" s="35" t="str">
        <f>'Core Indicators'!BC33</f>
        <v>x</v>
      </c>
      <c r="L33" s="35">
        <f>'Core Indicators'!BK33</f>
        <v>0</v>
      </c>
      <c r="M33" s="35" t="str">
        <f>'Core Indicators'!BS33</f>
        <v>x</v>
      </c>
      <c r="N33" s="35" t="str">
        <f>'Core Indicators'!CA33</f>
        <v>x</v>
      </c>
      <c r="O33" s="35" t="e">
        <f>'Core Indicators'!CI33</f>
        <v>#N/A</v>
      </c>
      <c r="P33" s="35" t="str">
        <f>'Core Indicators'!CQ33</f>
        <v>x</v>
      </c>
      <c r="Q33" s="35">
        <f>'Core Indicators'!DG33</f>
        <v>13989000</v>
      </c>
      <c r="R33" s="35">
        <f>'Core Indicators'!DO33</f>
        <v>0</v>
      </c>
      <c r="S33" s="35">
        <f>'Core Indicators'!DW33</f>
        <v>145000</v>
      </c>
      <c r="T33" s="35">
        <f>'Core Indicators'!EE33</f>
        <v>0</v>
      </c>
      <c r="U33" s="35">
        <f>'Core Indicators'!EM33</f>
        <v>0</v>
      </c>
      <c r="V33" s="35">
        <f>'Core Indicators'!FC33</f>
        <v>2</v>
      </c>
      <c r="W33" s="35" t="str">
        <f>'Core Indicators'!FK33</f>
        <v>x</v>
      </c>
      <c r="X33" s="35" t="str">
        <f>'Core Indicators'!FS33</f>
        <v>x</v>
      </c>
      <c r="Y33" s="35">
        <f>'Core Indicators'!GA33</f>
        <v>0</v>
      </c>
      <c r="Z33" s="35">
        <f>'Core Indicators'!GI33</f>
        <v>0</v>
      </c>
      <c r="AA33" s="35">
        <f>'Core Indicators'!GQ33</f>
        <v>0</v>
      </c>
      <c r="AB33" s="35">
        <f>'Core Indicators'!GY33</f>
        <v>0</v>
      </c>
      <c r="AC33" s="35">
        <f>'Core Indicators'!HG33</f>
        <v>0</v>
      </c>
      <c r="AD33" s="35">
        <f>'Core Indicators'!HO33</f>
        <v>0</v>
      </c>
      <c r="AE33" s="35">
        <f>'Core Indicators'!HW33</f>
        <v>0</v>
      </c>
      <c r="AF33" s="35">
        <f>'Core Indicators'!IE33</f>
        <v>3</v>
      </c>
      <c r="AG33" s="35">
        <f>'Core Indicators'!IM33</f>
        <v>0</v>
      </c>
    </row>
    <row r="34" spans="1:33" ht="20.100000000000001" customHeight="1" x14ac:dyDescent="0.25">
      <c r="A34" s="199" t="str">
        <f>'Core Indicators'!A:A</f>
        <v>Complex crisis in Eritrea</v>
      </c>
      <c r="B34" s="199" t="str">
        <f>'Core Indicators'!B:B</f>
        <v>Socio-political,Displacement</v>
      </c>
      <c r="C34" s="199" t="str">
        <f>'Core Indicators'!C34</f>
        <v>ERI001</v>
      </c>
      <c r="D34" s="199" t="str">
        <f>'Core Indicators'!D34</f>
        <v>Eritrea</v>
      </c>
      <c r="E34" s="199" t="str">
        <f>'Core Indicators'!E34</f>
        <v>ERI</v>
      </c>
      <c r="F34" s="36">
        <f>'Core Indicators'!O34</f>
        <v>101000</v>
      </c>
      <c r="G34" s="36">
        <f>'Core Indicators'!W34</f>
        <v>6209000</v>
      </c>
      <c r="H34" s="36">
        <f>'Core Indicators'!AE34</f>
        <v>1200000</v>
      </c>
      <c r="I34" s="36">
        <f>'Core Indicators'!AM34</f>
        <v>333000</v>
      </c>
      <c r="J34" s="36" t="str">
        <f>'Core Indicators'!AU34</f>
        <v>x</v>
      </c>
      <c r="K34" s="36" t="str">
        <f>'Core Indicators'!BC34</f>
        <v>x</v>
      </c>
      <c r="L34" s="36">
        <f>'Core Indicators'!BK34</f>
        <v>0</v>
      </c>
      <c r="M34" s="36" t="str">
        <f>'Core Indicators'!BS34</f>
        <v>x</v>
      </c>
      <c r="N34" s="36" t="str">
        <f>'Core Indicators'!CA34</f>
        <v>x</v>
      </c>
      <c r="O34" s="36" t="e">
        <f>'Core Indicators'!CI34</f>
        <v>#N/A</v>
      </c>
      <c r="P34" s="36" t="str">
        <f>'Core Indicators'!CQ34</f>
        <v>x</v>
      </c>
      <c r="Q34" s="36">
        <f>'Core Indicators'!DG34</f>
        <v>5009000</v>
      </c>
      <c r="R34" s="36">
        <f>'Core Indicators'!DO34</f>
        <v>0</v>
      </c>
      <c r="S34" s="36">
        <f>'Core Indicators'!DW34</f>
        <v>1200000</v>
      </c>
      <c r="T34" s="36">
        <f>'Core Indicators'!EE34</f>
        <v>0</v>
      </c>
      <c r="U34" s="36">
        <f>'Core Indicators'!EM34</f>
        <v>0</v>
      </c>
      <c r="V34" s="36">
        <f>'Core Indicators'!FC34</f>
        <v>5</v>
      </c>
      <c r="W34" s="36" t="str">
        <f>'Core Indicators'!FK34</f>
        <v>x</v>
      </c>
      <c r="X34" s="36" t="str">
        <f>'Core Indicators'!FS34</f>
        <v>x</v>
      </c>
      <c r="Y34" s="36">
        <f>'Core Indicators'!GA34</f>
        <v>3</v>
      </c>
      <c r="Z34" s="36">
        <f>'Core Indicators'!GI34</f>
        <v>1</v>
      </c>
      <c r="AA34" s="36">
        <f>'Core Indicators'!GQ34</f>
        <v>2</v>
      </c>
      <c r="AB34" s="36">
        <f>'Core Indicators'!GY34</f>
        <v>0</v>
      </c>
      <c r="AC34" s="36">
        <f>'Core Indicators'!HG34</f>
        <v>2</v>
      </c>
      <c r="AD34" s="36">
        <f>'Core Indicators'!HO34</f>
        <v>2</v>
      </c>
      <c r="AE34" s="36">
        <f>'Core Indicators'!HW34</f>
        <v>0</v>
      </c>
      <c r="AF34" s="36">
        <f>'Core Indicators'!IE34</f>
        <v>2</v>
      </c>
      <c r="AG34" s="36">
        <f>'Core Indicators'!IM34</f>
        <v>3</v>
      </c>
    </row>
    <row r="35" spans="1:33" ht="20.100000000000001" customHeight="1" x14ac:dyDescent="0.25">
      <c r="A35" s="200" t="str">
        <f>'Core Indicators'!A:A</f>
        <v>Mixed migration flows in spain</v>
      </c>
      <c r="B35" s="200" t="str">
        <f>'Core Indicators'!B:B</f>
        <v>Displacement</v>
      </c>
      <c r="C35" s="200" t="str">
        <f>'Core Indicators'!C35</f>
        <v>ESP002</v>
      </c>
      <c r="D35" s="200" t="str">
        <f>'Core Indicators'!D35</f>
        <v>Spain</v>
      </c>
      <c r="E35" s="200" t="str">
        <f>'Core Indicators'!E35</f>
        <v>ESP</v>
      </c>
      <c r="F35" s="35">
        <f>'Core Indicators'!O35</f>
        <v>100000</v>
      </c>
      <c r="G35" s="35">
        <f>'Core Indicators'!W35</f>
        <v>12186000</v>
      </c>
      <c r="H35" s="35">
        <f>'Core Indicators'!AE35</f>
        <v>169000</v>
      </c>
      <c r="I35" s="35">
        <f>'Core Indicators'!AM35</f>
        <v>169000</v>
      </c>
      <c r="J35" s="35" t="str">
        <f>'Core Indicators'!AU35</f>
        <v>x</v>
      </c>
      <c r="K35" s="35" t="str">
        <f>'Core Indicators'!BC35</f>
        <v>x</v>
      </c>
      <c r="L35" s="35">
        <f>'Core Indicators'!BK35</f>
        <v>149</v>
      </c>
      <c r="M35" s="35" t="str">
        <f>'Core Indicators'!BS35</f>
        <v>x</v>
      </c>
      <c r="N35" s="35" t="str">
        <f>'Core Indicators'!CA35</f>
        <v>x</v>
      </c>
      <c r="O35" s="35" t="e">
        <f>'Core Indicators'!CI35</f>
        <v>#N/A</v>
      </c>
      <c r="P35" s="35" t="str">
        <f>'Core Indicators'!CQ35</f>
        <v>x</v>
      </c>
      <c r="Q35" s="35">
        <f>'Core Indicators'!DG35</f>
        <v>12018000</v>
      </c>
      <c r="R35" s="35">
        <f>'Core Indicators'!DO35</f>
        <v>0</v>
      </c>
      <c r="S35" s="35">
        <f>'Core Indicators'!DW35</f>
        <v>169000</v>
      </c>
      <c r="T35" s="35">
        <f>'Core Indicators'!EE35</f>
        <v>0</v>
      </c>
      <c r="U35" s="35">
        <f>'Core Indicators'!EM35</f>
        <v>0</v>
      </c>
      <c r="V35" s="35">
        <f>'Core Indicators'!FC35</f>
        <v>3</v>
      </c>
      <c r="W35" s="35" t="str">
        <f>'Core Indicators'!FK35</f>
        <v>x</v>
      </c>
      <c r="X35" s="35" t="str">
        <f>'Core Indicators'!FS35</f>
        <v>x</v>
      </c>
      <c r="Y35" s="35">
        <f>'Core Indicators'!GA35</f>
        <v>0</v>
      </c>
      <c r="Z35" s="35">
        <f>'Core Indicators'!GI35</f>
        <v>0</v>
      </c>
      <c r="AA35" s="35">
        <f>'Core Indicators'!GQ35</f>
        <v>0</v>
      </c>
      <c r="AB35" s="35">
        <f>'Core Indicators'!GY35</f>
        <v>0</v>
      </c>
      <c r="AC35" s="35">
        <f>'Core Indicators'!HG35</f>
        <v>0</v>
      </c>
      <c r="AD35" s="35">
        <f>'Core Indicators'!HO35</f>
        <v>0</v>
      </c>
      <c r="AE35" s="35">
        <f>'Core Indicators'!HW35</f>
        <v>0</v>
      </c>
      <c r="AF35" s="35">
        <f>'Core Indicators'!IE35</f>
        <v>0</v>
      </c>
      <c r="AG35" s="35">
        <f>'Core Indicators'!IM35</f>
        <v>1</v>
      </c>
    </row>
    <row r="36" spans="1:33" ht="20.100000000000001" customHeight="1" x14ac:dyDescent="0.25">
      <c r="A36" s="199" t="str">
        <f>'Core Indicators'!A:A</f>
        <v>Complex crisis in Ethiopia</v>
      </c>
      <c r="B36" s="199" t="str">
        <f>'Core Indicators'!B:B</f>
        <v>Displacement,Floods,Conflict</v>
      </c>
      <c r="C36" s="199" t="str">
        <f>'Core Indicators'!C36</f>
        <v>ETH001</v>
      </c>
      <c r="D36" s="199" t="str">
        <f>'Core Indicators'!D36</f>
        <v>Ethiopia</v>
      </c>
      <c r="E36" s="199" t="str">
        <f>'Core Indicators'!E36</f>
        <v>ETH</v>
      </c>
      <c r="F36" s="36">
        <f>'Core Indicators'!O36</f>
        <v>1128571</v>
      </c>
      <c r="G36" s="36">
        <f>'Core Indicators'!W36</f>
        <v>124574000</v>
      </c>
      <c r="H36" s="36">
        <f>'Core Indicators'!AE36</f>
        <v>86079000</v>
      </c>
      <c r="I36" s="36">
        <f>'Core Indicators'!AM36</f>
        <v>4350000</v>
      </c>
      <c r="J36" s="36" t="str">
        <f>'Core Indicators'!AU36</f>
        <v>x</v>
      </c>
      <c r="K36" s="36">
        <f>'Core Indicators'!BC36</f>
        <v>2700000</v>
      </c>
      <c r="L36" s="36">
        <f>'Core Indicators'!BK36</f>
        <v>1744</v>
      </c>
      <c r="M36" s="36" t="str">
        <f>'Core Indicators'!BS36</f>
        <v>x</v>
      </c>
      <c r="N36" s="36" t="str">
        <f>'Core Indicators'!CA36</f>
        <v>x</v>
      </c>
      <c r="O36" s="36" t="e">
        <f>'Core Indicators'!CI36</f>
        <v>#N/A</v>
      </c>
      <c r="P36" s="36">
        <f>'Core Indicators'!CQ36</f>
        <v>4500000</v>
      </c>
      <c r="Q36" s="36">
        <f>'Core Indicators'!DG36</f>
        <v>38495000</v>
      </c>
      <c r="R36" s="36">
        <f>'Core Indicators'!DO36</f>
        <v>47884000</v>
      </c>
      <c r="S36" s="36">
        <f>'Core Indicators'!DW36</f>
        <v>25795000</v>
      </c>
      <c r="T36" s="36">
        <f>'Core Indicators'!EE36</f>
        <v>11195000</v>
      </c>
      <c r="U36" s="36">
        <f>'Core Indicators'!EM36</f>
        <v>1205000</v>
      </c>
      <c r="V36" s="36">
        <f>'Core Indicators'!FC36</f>
        <v>4</v>
      </c>
      <c r="W36" s="36" t="str">
        <f>'Core Indicators'!FK36</f>
        <v>x</v>
      </c>
      <c r="X36" s="36">
        <f>'Core Indicators'!FS36</f>
        <v>10000</v>
      </c>
      <c r="Y36" s="36">
        <f>'Core Indicators'!GA36</f>
        <v>1</v>
      </c>
      <c r="Z36" s="36">
        <f>'Core Indicators'!GI36</f>
        <v>2</v>
      </c>
      <c r="AA36" s="36">
        <f>'Core Indicators'!GQ36</f>
        <v>3</v>
      </c>
      <c r="AB36" s="36">
        <f>'Core Indicators'!GY36</f>
        <v>2</v>
      </c>
      <c r="AC36" s="36">
        <f>'Core Indicators'!HG36</f>
        <v>3</v>
      </c>
      <c r="AD36" s="36">
        <f>'Core Indicators'!HO36</f>
        <v>3</v>
      </c>
      <c r="AE36" s="36">
        <f>'Core Indicators'!HW36</f>
        <v>3</v>
      </c>
      <c r="AF36" s="36">
        <f>'Core Indicators'!IE36</f>
        <v>3</v>
      </c>
      <c r="AG36" s="36">
        <f>'Core Indicators'!IM36</f>
        <v>3</v>
      </c>
    </row>
    <row r="37" spans="1:33" ht="20.100000000000001" customHeight="1" x14ac:dyDescent="0.25">
      <c r="A37" s="200" t="str">
        <f>'Core Indicators'!A:A</f>
        <v>International Displacement</v>
      </c>
      <c r="B37" s="200" t="str">
        <f>'Core Indicators'!B:B</f>
        <v>Displacement</v>
      </c>
      <c r="C37" s="200" t="str">
        <f>'Core Indicators'!C37</f>
        <v>ETH003</v>
      </c>
      <c r="D37" s="200" t="str">
        <f>'Core Indicators'!D37</f>
        <v>Ethiopia</v>
      </c>
      <c r="E37" s="200" t="str">
        <f>'Core Indicators'!E37</f>
        <v>ETH</v>
      </c>
      <c r="F37" s="35">
        <f>'Core Indicators'!O37</f>
        <v>1128571</v>
      </c>
      <c r="G37" s="35">
        <f>'Core Indicators'!W37</f>
        <v>124574000</v>
      </c>
      <c r="H37" s="35">
        <f>'Core Indicators'!AE37</f>
        <v>41979000</v>
      </c>
      <c r="I37" s="35">
        <f>'Core Indicators'!AM37</f>
        <v>882000</v>
      </c>
      <c r="J37" s="35" t="str">
        <f>'Core Indicators'!AU37</f>
        <v>x</v>
      </c>
      <c r="K37" s="35" t="str">
        <f>'Core Indicators'!BC37</f>
        <v>x</v>
      </c>
      <c r="L37" s="35" t="str">
        <f>'Core Indicators'!BK37</f>
        <v>x</v>
      </c>
      <c r="M37" s="35" t="str">
        <f>'Core Indicators'!BS37</f>
        <v>x</v>
      </c>
      <c r="N37" s="35" t="str">
        <f>'Core Indicators'!CA37</f>
        <v>x</v>
      </c>
      <c r="O37" s="35" t="e">
        <f>'Core Indicators'!CI37</f>
        <v>#N/A</v>
      </c>
      <c r="P37" s="35" t="str">
        <f>'Core Indicators'!CQ37</f>
        <v>x</v>
      </c>
      <c r="Q37" s="35">
        <f>'Core Indicators'!DG37</f>
        <v>82595000</v>
      </c>
      <c r="R37" s="35">
        <f>'Core Indicators'!DO37</f>
        <v>41097000</v>
      </c>
      <c r="S37" s="35">
        <f>'Core Indicators'!DW37</f>
        <v>882000</v>
      </c>
      <c r="T37" s="35">
        <f>'Core Indicators'!EE37</f>
        <v>0</v>
      </c>
      <c r="U37" s="35">
        <f>'Core Indicators'!EM37</f>
        <v>0</v>
      </c>
      <c r="V37" s="35">
        <f>'Core Indicators'!FC37</f>
        <v>3</v>
      </c>
      <c r="W37" s="35">
        <f>'Core Indicators'!FK37</f>
        <v>0</v>
      </c>
      <c r="X37" s="35">
        <f>'Core Indicators'!FS37</f>
        <v>0</v>
      </c>
      <c r="Y37" s="35">
        <f>'Core Indicators'!GA37</f>
        <v>2</v>
      </c>
      <c r="Z37" s="35">
        <f>'Core Indicators'!GI37</f>
        <v>2</v>
      </c>
      <c r="AA37" s="35">
        <f>'Core Indicators'!GQ37</f>
        <v>2</v>
      </c>
      <c r="AB37" s="35">
        <f>'Core Indicators'!GY37</f>
        <v>2</v>
      </c>
      <c r="AC37" s="35">
        <f>'Core Indicators'!HG37</f>
        <v>0</v>
      </c>
      <c r="AD37" s="35">
        <f>'Core Indicators'!HO37</f>
        <v>3</v>
      </c>
      <c r="AE37" s="35">
        <f>'Core Indicators'!HW37</f>
        <v>3</v>
      </c>
      <c r="AF37" s="35">
        <f>'Core Indicators'!IE37</f>
        <v>3</v>
      </c>
      <c r="AG37" s="35">
        <f>'Core Indicators'!IM37</f>
        <v>3</v>
      </c>
    </row>
    <row r="38" spans="1:33" ht="20.100000000000001" customHeight="1" x14ac:dyDescent="0.25">
      <c r="A38" s="199" t="str">
        <f>'Core Indicators'!A:A</f>
        <v>Northern Ethiopia Conflict</v>
      </c>
      <c r="B38" s="199" t="str">
        <f>'Core Indicators'!B:B</f>
        <v>Conflict,Displacement</v>
      </c>
      <c r="C38" s="199" t="str">
        <f>'Core Indicators'!C38</f>
        <v>ETH004</v>
      </c>
      <c r="D38" s="199" t="str">
        <f>'Core Indicators'!D38</f>
        <v>Ethiopia</v>
      </c>
      <c r="E38" s="199" t="str">
        <f>'Core Indicators'!E38</f>
        <v>ETH</v>
      </c>
      <c r="F38" s="36">
        <f>'Core Indicators'!O38</f>
        <v>299000</v>
      </c>
      <c r="G38" s="36">
        <f>'Core Indicators'!W38</f>
        <v>30100000</v>
      </c>
      <c r="H38" s="36">
        <f>'Core Indicators'!AE38</f>
        <v>30100000</v>
      </c>
      <c r="I38" s="36">
        <f>'Core Indicators'!AM38</f>
        <v>2600000</v>
      </c>
      <c r="J38" s="36" t="str">
        <f>'Core Indicators'!AU38</f>
        <v>x</v>
      </c>
      <c r="K38" s="36">
        <f>'Core Indicators'!BC38</f>
        <v>492800</v>
      </c>
      <c r="L38" s="36">
        <f>'Core Indicators'!BK38</f>
        <v>432</v>
      </c>
      <c r="M38" s="36" t="e">
        <f>'Core Indicators'!BS38</f>
        <v>#N/A</v>
      </c>
      <c r="N38" s="36" t="e">
        <f>'Core Indicators'!CA38</f>
        <v>#N/A</v>
      </c>
      <c r="O38" s="36" t="e">
        <f>'Core Indicators'!CI38</f>
        <v>#N/A</v>
      </c>
      <c r="P38" s="36" t="e">
        <f>'Core Indicators'!CQ38</f>
        <v>#N/A</v>
      </c>
      <c r="Q38" s="36">
        <f>'Core Indicators'!DG38</f>
        <v>0</v>
      </c>
      <c r="R38" s="36">
        <f>'Core Indicators'!DO38</f>
        <v>16700000</v>
      </c>
      <c r="S38" s="36">
        <f>'Core Indicators'!DW38</f>
        <v>3700000</v>
      </c>
      <c r="T38" s="36">
        <f>'Core Indicators'!EE38</f>
        <v>9200000</v>
      </c>
      <c r="U38" s="36">
        <f>'Core Indicators'!EM38</f>
        <v>500000</v>
      </c>
      <c r="V38" s="36">
        <f>'Core Indicators'!FC38</f>
        <v>4</v>
      </c>
      <c r="W38" s="36">
        <f>'Core Indicators'!FK38</f>
        <v>0</v>
      </c>
      <c r="X38" s="36">
        <f>'Core Indicators'!FS38</f>
        <v>210000</v>
      </c>
      <c r="Y38" s="36">
        <f>'Core Indicators'!GA38</f>
        <v>2</v>
      </c>
      <c r="Z38" s="36">
        <f>'Core Indicators'!GI38</f>
        <v>3</v>
      </c>
      <c r="AA38" s="36">
        <f>'Core Indicators'!GQ38</f>
        <v>3</v>
      </c>
      <c r="AB38" s="36">
        <f>'Core Indicators'!GY38</f>
        <v>2</v>
      </c>
      <c r="AC38" s="36">
        <f>'Core Indicators'!HG38</f>
        <v>2</v>
      </c>
      <c r="AD38" s="36">
        <f>'Core Indicators'!HO38</f>
        <v>3</v>
      </c>
      <c r="AE38" s="36">
        <f>'Core Indicators'!HW38</f>
        <v>3</v>
      </c>
      <c r="AF38" s="36">
        <f>'Core Indicators'!IE38</f>
        <v>3</v>
      </c>
      <c r="AG38" s="36">
        <f>'Core Indicators'!IM38</f>
        <v>3</v>
      </c>
    </row>
    <row r="39" spans="1:33" ht="20.100000000000001" customHeight="1" x14ac:dyDescent="0.25">
      <c r="A39" s="200" t="str">
        <f>'Core Indicators'!A:A</f>
        <v>Drought in Ethiopia</v>
      </c>
      <c r="B39" s="200" t="str">
        <f>'Core Indicators'!B:B</f>
        <v>Drought</v>
      </c>
      <c r="C39" s="200" t="str">
        <f>'Core Indicators'!C39</f>
        <v>ETH005</v>
      </c>
      <c r="D39" s="200" t="str">
        <f>'Core Indicators'!D39</f>
        <v>Ethiopia</v>
      </c>
      <c r="E39" s="200" t="str">
        <f>'Core Indicators'!E39</f>
        <v>ETH</v>
      </c>
      <c r="F39" s="35">
        <f>'Core Indicators'!O39</f>
        <v>784300</v>
      </c>
      <c r="G39" s="35">
        <f>'Core Indicators'!W39</f>
        <v>60000000</v>
      </c>
      <c r="H39" s="35">
        <f>'Core Indicators'!AE39</f>
        <v>24100000</v>
      </c>
      <c r="I39" s="35">
        <f>'Core Indicators'!AM39</f>
        <v>850000</v>
      </c>
      <c r="J39" s="35" t="str">
        <f>'Core Indicators'!AU39</f>
        <v>x</v>
      </c>
      <c r="K39" s="35">
        <f>'Core Indicators'!BC39</f>
        <v>2206719</v>
      </c>
      <c r="L39" s="35">
        <f>'Core Indicators'!BK39</f>
        <v>24</v>
      </c>
      <c r="M39" s="35" t="str">
        <f>'Core Indicators'!BS39</f>
        <v>x</v>
      </c>
      <c r="N39" s="35" t="str">
        <f>'Core Indicators'!CA39</f>
        <v>x</v>
      </c>
      <c r="O39" s="35" t="e">
        <f>'Core Indicators'!CI39</f>
        <v>#N/A</v>
      </c>
      <c r="P39" s="35">
        <f>'Core Indicators'!CQ39</f>
        <v>4500000</v>
      </c>
      <c r="Q39" s="35">
        <f>'Core Indicators'!DG39</f>
        <v>35900000</v>
      </c>
      <c r="R39" s="35">
        <f>'Core Indicators'!DO39</f>
        <v>12300000</v>
      </c>
      <c r="S39" s="35">
        <f>'Core Indicators'!DW39</f>
        <v>9100000</v>
      </c>
      <c r="T39" s="35">
        <f>'Core Indicators'!EE39</f>
        <v>1995000</v>
      </c>
      <c r="U39" s="35">
        <f>'Core Indicators'!EM39</f>
        <v>705000</v>
      </c>
      <c r="V39" s="35">
        <f>'Core Indicators'!FC39</f>
        <v>3</v>
      </c>
      <c r="W39" s="35" t="str">
        <f>'Core Indicators'!FK39</f>
        <v>x</v>
      </c>
      <c r="X39" s="35" t="str">
        <f>'Core Indicators'!FS39</f>
        <v>x</v>
      </c>
      <c r="Y39" s="35">
        <f>'Core Indicators'!GA39</f>
        <v>2</v>
      </c>
      <c r="Z39" s="35">
        <f>'Core Indicators'!GI39</f>
        <v>2</v>
      </c>
      <c r="AA39" s="35">
        <f>'Core Indicators'!GQ39</f>
        <v>2</v>
      </c>
      <c r="AB39" s="35">
        <f>'Core Indicators'!GY39</f>
        <v>2</v>
      </c>
      <c r="AC39" s="35">
        <f>'Core Indicators'!HG39</f>
        <v>1</v>
      </c>
      <c r="AD39" s="35">
        <f>'Core Indicators'!HO39</f>
        <v>1</v>
      </c>
      <c r="AE39" s="35">
        <f>'Core Indicators'!HW39</f>
        <v>3</v>
      </c>
      <c r="AF39" s="35">
        <f>'Core Indicators'!IE39</f>
        <v>3</v>
      </c>
      <c r="AG39" s="35">
        <f>'Core Indicators'!IM39</f>
        <v>3</v>
      </c>
    </row>
    <row r="40" spans="1:33" ht="20.100000000000001" customHeight="1" x14ac:dyDescent="0.25">
      <c r="A40" s="199" t="str">
        <f>'Core Indicators'!A:A</f>
        <v xml:space="preserve">Flood crisis in Gambia </v>
      </c>
      <c r="B40" s="199" t="str">
        <f>'Core Indicators'!B:B</f>
        <v>Floods</v>
      </c>
      <c r="C40" s="199" t="str">
        <f>'Core Indicators'!C40</f>
        <v>GMB002</v>
      </c>
      <c r="D40" s="199" t="str">
        <f>'Core Indicators'!D40</f>
        <v>Gambia</v>
      </c>
      <c r="E40" s="199" t="str">
        <f>'Core Indicators'!E40</f>
        <v>GMB</v>
      </c>
      <c r="F40" s="36">
        <f>'Core Indicators'!O40</f>
        <v>10120</v>
      </c>
      <c r="G40" s="36">
        <f>'Core Indicators'!W40</f>
        <v>2492000</v>
      </c>
      <c r="H40" s="36">
        <f>'Core Indicators'!AE40</f>
        <v>44000</v>
      </c>
      <c r="I40" s="36">
        <f>'Core Indicators'!AM40</f>
        <v>6000</v>
      </c>
      <c r="J40" s="36" t="str">
        <f>'Core Indicators'!AU40</f>
        <v>x</v>
      </c>
      <c r="K40" s="36" t="str">
        <f>'Core Indicators'!BC40</f>
        <v>x</v>
      </c>
      <c r="L40" s="36">
        <f>'Core Indicators'!BK40</f>
        <v>11</v>
      </c>
      <c r="M40" s="36" t="str">
        <f>'Core Indicators'!BS40</f>
        <v>x</v>
      </c>
      <c r="N40" s="36" t="str">
        <f>'Core Indicators'!CA40</f>
        <v>x</v>
      </c>
      <c r="O40" s="36" t="e">
        <f>'Core Indicators'!CI40</f>
        <v>#N/A</v>
      </c>
      <c r="P40" s="36" t="str">
        <f>'Core Indicators'!CQ40</f>
        <v>x</v>
      </c>
      <c r="Q40" s="36">
        <f>'Core Indicators'!DG40</f>
        <v>2448000</v>
      </c>
      <c r="R40" s="36">
        <f>'Core Indicators'!DO40</f>
        <v>0</v>
      </c>
      <c r="S40" s="36">
        <f>'Core Indicators'!DW40</f>
        <v>38000</v>
      </c>
      <c r="T40" s="36">
        <f>'Core Indicators'!EE40</f>
        <v>6000</v>
      </c>
      <c r="U40" s="36">
        <f>'Core Indicators'!EM40</f>
        <v>0</v>
      </c>
      <c r="V40" s="36">
        <f>'Core Indicators'!FC40</f>
        <v>2</v>
      </c>
      <c r="W40" s="36" t="str">
        <f>'Core Indicators'!FK40</f>
        <v>x</v>
      </c>
      <c r="X40" s="36" t="str">
        <f>'Core Indicators'!FS40</f>
        <v>x</v>
      </c>
      <c r="Y40" s="36">
        <f>'Core Indicators'!GA40</f>
        <v>0</v>
      </c>
      <c r="Z40" s="36">
        <f>'Core Indicators'!GI40</f>
        <v>0</v>
      </c>
      <c r="AA40" s="36">
        <f>'Core Indicators'!GQ40</f>
        <v>0</v>
      </c>
      <c r="AB40" s="36">
        <f>'Core Indicators'!GY40</f>
        <v>0</v>
      </c>
      <c r="AC40" s="36">
        <f>'Core Indicators'!HG40</f>
        <v>0</v>
      </c>
      <c r="AD40" s="36">
        <f>'Core Indicators'!HO40</f>
        <v>0</v>
      </c>
      <c r="AE40" s="36">
        <f>'Core Indicators'!HW40</f>
        <v>0</v>
      </c>
      <c r="AF40" s="36">
        <f>'Core Indicators'!IE40</f>
        <v>0</v>
      </c>
      <c r="AG40" s="36">
        <f>'Core Indicators'!IM40</f>
        <v>0</v>
      </c>
    </row>
    <row r="41" spans="1:33" ht="20.100000000000001" customHeight="1" x14ac:dyDescent="0.25">
      <c r="A41" s="200" t="str">
        <f>'Core Indicators'!A:A</f>
        <v>Mixed migration flows in Greece</v>
      </c>
      <c r="B41" s="200" t="str">
        <f>'Core Indicators'!B:B</f>
        <v>Displacement</v>
      </c>
      <c r="C41" s="200" t="str">
        <f>'Core Indicators'!C41</f>
        <v>GRC002</v>
      </c>
      <c r="D41" s="200" t="str">
        <f>'Core Indicators'!D41</f>
        <v>Greece</v>
      </c>
      <c r="E41" s="200" t="str">
        <f>'Core Indicators'!E41</f>
        <v>GRC</v>
      </c>
      <c r="F41" s="35">
        <f>'Core Indicators'!O41</f>
        <v>3364</v>
      </c>
      <c r="G41" s="35">
        <f>'Core Indicators'!W41</f>
        <v>405000</v>
      </c>
      <c r="H41" s="35">
        <f>'Core Indicators'!AE41</f>
        <v>160000</v>
      </c>
      <c r="I41" s="35">
        <f>'Core Indicators'!AM41</f>
        <v>160000</v>
      </c>
      <c r="J41" s="35">
        <f>'Core Indicators'!AU41</f>
        <v>0</v>
      </c>
      <c r="K41" s="35" t="str">
        <f>'Core Indicators'!BC41</f>
        <v>x</v>
      </c>
      <c r="L41" s="35">
        <f>'Core Indicators'!BK41</f>
        <v>2</v>
      </c>
      <c r="M41" s="35" t="str">
        <f>'Core Indicators'!BS41</f>
        <v>x</v>
      </c>
      <c r="N41" s="35" t="str">
        <f>'Core Indicators'!CA41</f>
        <v>x</v>
      </c>
      <c r="O41" s="35" t="e">
        <f>'Core Indicators'!CI41</f>
        <v>#N/A</v>
      </c>
      <c r="P41" s="35" t="str">
        <f>'Core Indicators'!CQ41</f>
        <v>x</v>
      </c>
      <c r="Q41" s="35">
        <f>'Core Indicators'!DG41</f>
        <v>245000</v>
      </c>
      <c r="R41" s="35">
        <f>'Core Indicators'!DO41</f>
        <v>141000</v>
      </c>
      <c r="S41" s="35">
        <f>'Core Indicators'!DW41</f>
        <v>19000</v>
      </c>
      <c r="T41" s="35">
        <f>'Core Indicators'!EE41</f>
        <v>0</v>
      </c>
      <c r="U41" s="35">
        <f>'Core Indicators'!EM41</f>
        <v>0</v>
      </c>
      <c r="V41" s="35">
        <f>'Core Indicators'!FC41</f>
        <v>2</v>
      </c>
      <c r="W41" s="35" t="str">
        <f>'Core Indicators'!FK41</f>
        <v>x</v>
      </c>
      <c r="X41" s="35" t="str">
        <f>'Core Indicators'!FS41</f>
        <v>x</v>
      </c>
      <c r="Y41" s="35">
        <f>'Core Indicators'!GA41</f>
        <v>1</v>
      </c>
      <c r="Z41" s="35">
        <f>'Core Indicators'!GI41</f>
        <v>0</v>
      </c>
      <c r="AA41" s="35">
        <f>'Core Indicators'!GQ41</f>
        <v>1</v>
      </c>
      <c r="AB41" s="35">
        <f>'Core Indicators'!GY41</f>
        <v>0</v>
      </c>
      <c r="AC41" s="35">
        <f>'Core Indicators'!HG41</f>
        <v>2</v>
      </c>
      <c r="AD41" s="35">
        <f>'Core Indicators'!HO41</f>
        <v>0</v>
      </c>
      <c r="AE41" s="35">
        <f>'Core Indicators'!HW41</f>
        <v>0</v>
      </c>
      <c r="AF41" s="35">
        <f>'Core Indicators'!IE41</f>
        <v>0</v>
      </c>
      <c r="AG41" s="35">
        <f>'Core Indicators'!IM41</f>
        <v>0</v>
      </c>
    </row>
    <row r="42" spans="1:33" ht="20.100000000000001" customHeight="1" x14ac:dyDescent="0.25">
      <c r="A42" s="199" t="str">
        <f>'Core Indicators'!A:A</f>
        <v>Complex crisis in Guatemala</v>
      </c>
      <c r="B42" s="199" t="str">
        <f>'Core Indicators'!B:B</f>
        <v>Violence,Socio-political,Other seasonal event</v>
      </c>
      <c r="C42" s="199" t="str">
        <f>'Core Indicators'!C42</f>
        <v>GTM001</v>
      </c>
      <c r="D42" s="199" t="str">
        <f>'Core Indicators'!D42</f>
        <v>Guatemala</v>
      </c>
      <c r="E42" s="199" t="str">
        <f>'Core Indicators'!E42</f>
        <v>GTM</v>
      </c>
      <c r="F42" s="36">
        <f>'Core Indicators'!O42</f>
        <v>107160</v>
      </c>
      <c r="G42" s="36">
        <f>'Core Indicators'!W42</f>
        <v>17300000</v>
      </c>
      <c r="H42" s="36">
        <f>'Core Indicators'!AE42</f>
        <v>5700000</v>
      </c>
      <c r="I42" s="36">
        <f>'Core Indicators'!AM42</f>
        <v>242000</v>
      </c>
      <c r="J42" s="36" t="str">
        <f>'Core Indicators'!AU42</f>
        <v>x</v>
      </c>
      <c r="K42" s="36">
        <f>'Core Indicators'!BC42</f>
        <v>7505</v>
      </c>
      <c r="L42" s="36">
        <f>'Core Indicators'!BK42</f>
        <v>641</v>
      </c>
      <c r="M42" s="36">
        <f>'Core Indicators'!BS42</f>
        <v>56769</v>
      </c>
      <c r="N42" s="36">
        <f>'Core Indicators'!CA42</f>
        <v>33</v>
      </c>
      <c r="O42" s="36" t="e">
        <f>'Core Indicators'!CI42</f>
        <v>#N/A</v>
      </c>
      <c r="P42" s="36">
        <f>'Core Indicators'!CQ42</f>
        <v>367600000</v>
      </c>
      <c r="Q42" s="36">
        <f>'Core Indicators'!DG42</f>
        <v>11400000</v>
      </c>
      <c r="R42" s="36">
        <f>'Core Indicators'!DO42</f>
        <v>700000</v>
      </c>
      <c r="S42" s="36">
        <f>'Core Indicators'!DW42</f>
        <v>5000000</v>
      </c>
      <c r="T42" s="36">
        <f>'Core Indicators'!EE42</f>
        <v>0</v>
      </c>
      <c r="U42" s="36">
        <f>'Core Indicators'!EM42</f>
        <v>0</v>
      </c>
      <c r="V42" s="36">
        <f>'Core Indicators'!FC42</f>
        <v>5</v>
      </c>
      <c r="W42" s="36" t="str">
        <f>'Core Indicators'!FK42</f>
        <v>x</v>
      </c>
      <c r="X42" s="36" t="str">
        <f>'Core Indicators'!FS42</f>
        <v>x</v>
      </c>
      <c r="Y42" s="36">
        <f>'Core Indicators'!GA42</f>
        <v>0</v>
      </c>
      <c r="Z42" s="36">
        <f>'Core Indicators'!GI42</f>
        <v>0</v>
      </c>
      <c r="AA42" s="36">
        <f>'Core Indicators'!GQ42</f>
        <v>0</v>
      </c>
      <c r="AB42" s="36">
        <f>'Core Indicators'!GY42</f>
        <v>0</v>
      </c>
      <c r="AC42" s="36">
        <f>'Core Indicators'!HG42</f>
        <v>0</v>
      </c>
      <c r="AD42" s="36">
        <f>'Core Indicators'!HO42</f>
        <v>1</v>
      </c>
      <c r="AE42" s="36">
        <f>'Core Indicators'!HW42</f>
        <v>1</v>
      </c>
      <c r="AF42" s="36">
        <f>'Core Indicators'!IE42</f>
        <v>0</v>
      </c>
      <c r="AG42" s="36">
        <f>'Core Indicators'!IM42</f>
        <v>3</v>
      </c>
    </row>
    <row r="43" spans="1:33" ht="20.100000000000001" customHeight="1" x14ac:dyDescent="0.25">
      <c r="A43" s="200" t="str">
        <f>'Core Indicators'!A:A</f>
        <v>Complex crisis in Honduras</v>
      </c>
      <c r="B43" s="200" t="str">
        <f>'Core Indicators'!B:B</f>
        <v>Violence,Socio-political,Other seasonal event,Cyclone</v>
      </c>
      <c r="C43" s="200" t="str">
        <f>'Core Indicators'!C43</f>
        <v>HND001</v>
      </c>
      <c r="D43" s="200" t="str">
        <f>'Core Indicators'!D43</f>
        <v>Honduras</v>
      </c>
      <c r="E43" s="200" t="str">
        <f>'Core Indicators'!E43</f>
        <v>HND</v>
      </c>
      <c r="F43" s="35">
        <f>'Core Indicators'!O43</f>
        <v>111890</v>
      </c>
      <c r="G43" s="35">
        <f>'Core Indicators'!W43</f>
        <v>9600000</v>
      </c>
      <c r="H43" s="35">
        <f>'Core Indicators'!AE43</f>
        <v>4000000</v>
      </c>
      <c r="I43" s="35">
        <f>'Core Indicators'!AM43</f>
        <v>247000</v>
      </c>
      <c r="J43" s="35" t="str">
        <f>'Core Indicators'!AU43</f>
        <v>x</v>
      </c>
      <c r="K43" s="35">
        <f>'Core Indicators'!BC43</f>
        <v>3232</v>
      </c>
      <c r="L43" s="35">
        <f>'Core Indicators'!BK43</f>
        <v>587</v>
      </c>
      <c r="M43" s="35">
        <f>'Core Indicators'!BS43</f>
        <v>414</v>
      </c>
      <c r="N43" s="35">
        <f>'Core Indicators'!CA43</f>
        <v>414</v>
      </c>
      <c r="O43" s="35" t="e">
        <f>'Core Indicators'!CI43</f>
        <v>#N/A</v>
      </c>
      <c r="P43" s="35">
        <f>'Core Indicators'!CQ43</f>
        <v>2258000000</v>
      </c>
      <c r="Q43" s="35">
        <f>'Core Indicators'!DG43</f>
        <v>5400000</v>
      </c>
      <c r="R43" s="35">
        <f>'Core Indicators'!DO43</f>
        <v>800000</v>
      </c>
      <c r="S43" s="35">
        <f>'Core Indicators'!DW43</f>
        <v>3200000</v>
      </c>
      <c r="T43" s="35">
        <f>'Core Indicators'!EE43</f>
        <v>0</v>
      </c>
      <c r="U43" s="35">
        <f>'Core Indicators'!EM43</f>
        <v>0</v>
      </c>
      <c r="V43" s="35">
        <f>'Core Indicators'!FC43</f>
        <v>3</v>
      </c>
      <c r="W43" s="35" t="str">
        <f>'Core Indicators'!FK43</f>
        <v>x</v>
      </c>
      <c r="X43" s="35" t="str">
        <f>'Core Indicators'!FS43</f>
        <v>x</v>
      </c>
      <c r="Y43" s="35">
        <f>'Core Indicators'!GA43</f>
        <v>0</v>
      </c>
      <c r="Z43" s="35">
        <f>'Core Indicators'!GI43</f>
        <v>1</v>
      </c>
      <c r="AA43" s="35">
        <f>'Core Indicators'!GQ43</f>
        <v>0</v>
      </c>
      <c r="AB43" s="35">
        <f>'Core Indicators'!GY43</f>
        <v>0</v>
      </c>
      <c r="AC43" s="35">
        <f>'Core Indicators'!HG43</f>
        <v>0</v>
      </c>
      <c r="AD43" s="35">
        <f>'Core Indicators'!HO43</f>
        <v>2</v>
      </c>
      <c r="AE43" s="35">
        <f>'Core Indicators'!HW43</f>
        <v>1</v>
      </c>
      <c r="AF43" s="35">
        <f>'Core Indicators'!IE43</f>
        <v>0</v>
      </c>
      <c r="AG43" s="35">
        <f>'Core Indicators'!IM43</f>
        <v>3</v>
      </c>
    </row>
    <row r="44" spans="1:33" ht="20.100000000000001" customHeight="1" x14ac:dyDescent="0.25">
      <c r="A44" s="199" t="str">
        <f>'Core Indicators'!A:A</f>
        <v>Complex crisis in Haiti</v>
      </c>
      <c r="B44" s="199" t="str">
        <f>'Core Indicators'!B:B</f>
        <v>Earthquake,Violence,Socio-political,Other seasonal event</v>
      </c>
      <c r="C44" s="199" t="str">
        <f>'Core Indicators'!C44</f>
        <v>HTI001</v>
      </c>
      <c r="D44" s="199" t="str">
        <f>'Core Indicators'!D44</f>
        <v>Haiti</v>
      </c>
      <c r="E44" s="199" t="str">
        <f>'Core Indicators'!E44</f>
        <v>HTI</v>
      </c>
      <c r="F44" s="36">
        <f>'Core Indicators'!O44</f>
        <v>27560</v>
      </c>
      <c r="G44" s="36">
        <f>'Core Indicators'!W44</f>
        <v>11400000</v>
      </c>
      <c r="H44" s="36">
        <f>'Core Indicators'!AE44</f>
        <v>8200000</v>
      </c>
      <c r="I44" s="36">
        <f>'Core Indicators'!AM44</f>
        <v>96000</v>
      </c>
      <c r="J44" s="36">
        <f>'Core Indicators'!AU44</f>
        <v>13017</v>
      </c>
      <c r="K44" s="36" t="str">
        <f>'Core Indicators'!BC44</f>
        <v>x</v>
      </c>
      <c r="L44" s="36">
        <f>'Core Indicators'!BK44</f>
        <v>2457</v>
      </c>
      <c r="M44" s="36">
        <f>'Core Indicators'!BS44</f>
        <v>77006</v>
      </c>
      <c r="N44" s="36">
        <f>'Core Indicators'!CA44</f>
        <v>53093</v>
      </c>
      <c r="O44" s="36" t="e">
        <f>'Core Indicators'!CI44</f>
        <v>#N/A</v>
      </c>
      <c r="P44" s="36">
        <f>'Core Indicators'!CQ44</f>
        <v>1500000000</v>
      </c>
      <c r="Q44" s="36">
        <f>'Core Indicators'!DG44</f>
        <v>3200000</v>
      </c>
      <c r="R44" s="36">
        <f>'Core Indicators'!DO44</f>
        <v>3800000</v>
      </c>
      <c r="S44" s="36">
        <f>'Core Indicators'!DW44</f>
        <v>1900000</v>
      </c>
      <c r="T44" s="36">
        <f>'Core Indicators'!EE44</f>
        <v>1500000</v>
      </c>
      <c r="U44" s="36">
        <f>'Core Indicators'!EM44</f>
        <v>1000000</v>
      </c>
      <c r="V44" s="36">
        <f>'Core Indicators'!FC44</f>
        <v>5</v>
      </c>
      <c r="W44" s="36" t="str">
        <f>'Core Indicators'!FK44</f>
        <v>x</v>
      </c>
      <c r="X44" s="36" t="str">
        <f>'Core Indicators'!FS44</f>
        <v>x</v>
      </c>
      <c r="Y44" s="36">
        <f>'Core Indicators'!GA44</f>
        <v>0</v>
      </c>
      <c r="Z44" s="36">
        <f>'Core Indicators'!GI44</f>
        <v>2</v>
      </c>
      <c r="AA44" s="36">
        <f>'Core Indicators'!GQ44</f>
        <v>1</v>
      </c>
      <c r="AB44" s="36">
        <f>'Core Indicators'!GY44</f>
        <v>0</v>
      </c>
      <c r="AC44" s="36">
        <f>'Core Indicators'!HG44</f>
        <v>0</v>
      </c>
      <c r="AD44" s="36">
        <f>'Core Indicators'!HO44</f>
        <v>2</v>
      </c>
      <c r="AE44" s="36">
        <f>'Core Indicators'!HW44</f>
        <v>3</v>
      </c>
      <c r="AF44" s="36">
        <f>'Core Indicators'!IE44</f>
        <v>0</v>
      </c>
      <c r="AG44" s="36">
        <f>'Core Indicators'!IM44</f>
        <v>3</v>
      </c>
    </row>
    <row r="45" spans="1:33" ht="20.100000000000001" customHeight="1" x14ac:dyDescent="0.25">
      <c r="A45" s="200" t="str">
        <f>'Core Indicators'!A:A</f>
        <v xml:space="preserve">Nippes Earthquake </v>
      </c>
      <c r="B45" s="200" t="str">
        <f>'Core Indicators'!B:B</f>
        <v>Earthquake</v>
      </c>
      <c r="C45" s="200" t="str">
        <f>'Core Indicators'!C45</f>
        <v>HTI002</v>
      </c>
      <c r="D45" s="200" t="str">
        <f>'Core Indicators'!D45</f>
        <v>Haiti</v>
      </c>
      <c r="E45" s="200" t="str">
        <f>'Core Indicators'!E45</f>
        <v>HTI</v>
      </c>
      <c r="F45" s="35">
        <f>'Core Indicators'!O45</f>
        <v>12851</v>
      </c>
      <c r="G45" s="35">
        <f>'Core Indicators'!W45</f>
        <v>6429000</v>
      </c>
      <c r="H45" s="35">
        <f>'Core Indicators'!AE45</f>
        <v>690000</v>
      </c>
      <c r="I45" s="35">
        <f>'Core Indicators'!AM45</f>
        <v>17000</v>
      </c>
      <c r="J45" s="35">
        <f>'Core Indicators'!AU45</f>
        <v>12763</v>
      </c>
      <c r="K45" s="35" t="str">
        <f>'Core Indicators'!BC45</f>
        <v>x</v>
      </c>
      <c r="L45" s="35">
        <f>'Core Indicators'!BK45</f>
        <v>2248</v>
      </c>
      <c r="M45" s="35">
        <f>'Core Indicators'!BS45</f>
        <v>83858</v>
      </c>
      <c r="N45" s="35">
        <f>'Core Indicators'!CA45</f>
        <v>53815</v>
      </c>
      <c r="O45" s="35" t="e">
        <f>'Core Indicators'!CI45</f>
        <v>#N/A</v>
      </c>
      <c r="P45" s="35">
        <f>'Core Indicators'!CQ45</f>
        <v>1500000000</v>
      </c>
      <c r="Q45" s="35">
        <f>'Core Indicators'!DG45</f>
        <v>5739000</v>
      </c>
      <c r="R45" s="35">
        <f>'Core Indicators'!DO45</f>
        <v>40000</v>
      </c>
      <c r="S45" s="35">
        <f>'Core Indicators'!DW45</f>
        <v>650000</v>
      </c>
      <c r="T45" s="35">
        <f>'Core Indicators'!EE45</f>
        <v>0</v>
      </c>
      <c r="U45" s="35">
        <f>'Core Indicators'!EM45</f>
        <v>0</v>
      </c>
      <c r="V45" s="35">
        <f>'Core Indicators'!FC45</f>
        <v>3</v>
      </c>
      <c r="W45" s="35" t="str">
        <f>'Core Indicators'!FK45</f>
        <v>x</v>
      </c>
      <c r="X45" s="35" t="str">
        <f>'Core Indicators'!FS45</f>
        <v>x</v>
      </c>
      <c r="Y45" s="35">
        <f>'Core Indicators'!GA45</f>
        <v>0</v>
      </c>
      <c r="Z45" s="35">
        <f>'Core Indicators'!GI45</f>
        <v>2</v>
      </c>
      <c r="AA45" s="35">
        <f>'Core Indicators'!GQ45</f>
        <v>1</v>
      </c>
      <c r="AB45" s="35">
        <f>'Core Indicators'!GY45</f>
        <v>0</v>
      </c>
      <c r="AC45" s="35">
        <f>'Core Indicators'!HG45</f>
        <v>0</v>
      </c>
      <c r="AD45" s="35">
        <f>'Core Indicators'!HO45</f>
        <v>2</v>
      </c>
      <c r="AE45" s="35">
        <f>'Core Indicators'!HW45</f>
        <v>3</v>
      </c>
      <c r="AF45" s="35">
        <f>'Core Indicators'!IE45</f>
        <v>0</v>
      </c>
      <c r="AG45" s="35">
        <f>'Core Indicators'!IM45</f>
        <v>3</v>
      </c>
    </row>
    <row r="46" spans="1:33" ht="20.100000000000001" customHeight="1" x14ac:dyDescent="0.25">
      <c r="A46" s="199" t="str">
        <f>'Core Indicators'!A:A</f>
        <v>Displacement from Ukraine conflict in Hungary</v>
      </c>
      <c r="B46" s="199" t="str">
        <f>'Core Indicators'!B:B</f>
        <v>Conflict,Displacement</v>
      </c>
      <c r="C46" s="199" t="str">
        <f>'Core Indicators'!C46</f>
        <v>HUN002</v>
      </c>
      <c r="D46" s="199" t="str">
        <f>'Core Indicators'!D46</f>
        <v>Hungary</v>
      </c>
      <c r="E46" s="199" t="str">
        <f>'Core Indicators'!E46</f>
        <v>HUN</v>
      </c>
      <c r="F46" s="36">
        <f>'Core Indicators'!O46</f>
        <v>5936</v>
      </c>
      <c r="G46" s="36">
        <f>'Core Indicators'!W46</f>
        <v>586000</v>
      </c>
      <c r="H46" s="36">
        <f>'Core Indicators'!AE46</f>
        <v>33000</v>
      </c>
      <c r="I46" s="36">
        <f>'Core Indicators'!AM46</f>
        <v>33000</v>
      </c>
      <c r="J46" s="36" t="e">
        <f>'Core Indicators'!AU46</f>
        <v>#N/A</v>
      </c>
      <c r="K46" s="36" t="e">
        <f>'Core Indicators'!BC46</f>
        <v>#N/A</v>
      </c>
      <c r="L46" s="36">
        <f>'Core Indicators'!BK46</f>
        <v>0</v>
      </c>
      <c r="M46" s="36" t="e">
        <f>'Core Indicators'!BS46</f>
        <v>#N/A</v>
      </c>
      <c r="N46" s="36" t="e">
        <f>'Core Indicators'!CA46</f>
        <v>#N/A</v>
      </c>
      <c r="O46" s="36" t="e">
        <f>'Core Indicators'!CI46</f>
        <v>#N/A</v>
      </c>
      <c r="P46" s="36" t="e">
        <f>'Core Indicators'!CQ46</f>
        <v>#N/A</v>
      </c>
      <c r="Q46" s="36">
        <f>'Core Indicators'!DG46</f>
        <v>553000</v>
      </c>
      <c r="R46" s="36">
        <f>'Core Indicators'!DO46</f>
        <v>0</v>
      </c>
      <c r="S46" s="36">
        <f>'Core Indicators'!DW46</f>
        <v>33000</v>
      </c>
      <c r="T46" s="36">
        <f>'Core Indicators'!EE46</f>
        <v>0</v>
      </c>
      <c r="U46" s="36">
        <f>'Core Indicators'!EM46</f>
        <v>0</v>
      </c>
      <c r="V46" s="36">
        <f>'Core Indicators'!FC46</f>
        <v>2</v>
      </c>
      <c r="W46" s="36" t="e">
        <f>'Core Indicators'!FK46</f>
        <v>#N/A</v>
      </c>
      <c r="X46" s="36" t="e">
        <f>'Core Indicators'!FS46</f>
        <v>#N/A</v>
      </c>
      <c r="Y46" s="36">
        <f>'Core Indicators'!GA46</f>
        <v>0</v>
      </c>
      <c r="Z46" s="36">
        <f>'Core Indicators'!GI46</f>
        <v>0</v>
      </c>
      <c r="AA46" s="36">
        <f>'Core Indicators'!GQ46</f>
        <v>0</v>
      </c>
      <c r="AB46" s="36">
        <f>'Core Indicators'!GY46</f>
        <v>0</v>
      </c>
      <c r="AC46" s="36">
        <f>'Core Indicators'!HG46</f>
        <v>0</v>
      </c>
      <c r="AD46" s="36">
        <f>'Core Indicators'!HO46</f>
        <v>0</v>
      </c>
      <c r="AE46" s="36">
        <f>'Core Indicators'!HW46</f>
        <v>0</v>
      </c>
      <c r="AF46" s="36">
        <f>'Core Indicators'!IE46</f>
        <v>0</v>
      </c>
      <c r="AG46" s="36">
        <f>'Core Indicators'!IM46</f>
        <v>0</v>
      </c>
    </row>
    <row r="47" spans="1:33" ht="20.100000000000001" customHeight="1" x14ac:dyDescent="0.25">
      <c r="A47" s="200" t="str">
        <f>'Core Indicators'!A:A</f>
        <v>Papua Conflict</v>
      </c>
      <c r="B47" s="200" t="str">
        <f>'Core Indicators'!B:B</f>
        <v>Socio-political,Violence</v>
      </c>
      <c r="C47" s="200" t="str">
        <f>'Core Indicators'!C47</f>
        <v>IDN002</v>
      </c>
      <c r="D47" s="200" t="str">
        <f>'Core Indicators'!D47</f>
        <v>Indonesia</v>
      </c>
      <c r="E47" s="200" t="str">
        <f>'Core Indicators'!E47</f>
        <v>IDN</v>
      </c>
      <c r="F47" s="35">
        <f>'Core Indicators'!O47</f>
        <v>421991</v>
      </c>
      <c r="G47" s="35">
        <f>'Core Indicators'!W47</f>
        <v>5438000</v>
      </c>
      <c r="H47" s="35">
        <f>'Core Indicators'!AE47</f>
        <v>5438000</v>
      </c>
      <c r="I47" s="35">
        <f>'Core Indicators'!AM47</f>
        <v>100000</v>
      </c>
      <c r="J47" s="35" t="str">
        <f>'Core Indicators'!AU47</f>
        <v>x</v>
      </c>
      <c r="K47" s="35" t="str">
        <f>'Core Indicators'!BC47</f>
        <v>x</v>
      </c>
      <c r="L47" s="35">
        <f>'Core Indicators'!BK47</f>
        <v>39</v>
      </c>
      <c r="M47" s="35" t="str">
        <f>'Core Indicators'!BS47</f>
        <v>x</v>
      </c>
      <c r="N47" s="35" t="str">
        <f>'Core Indicators'!CA47</f>
        <v>x</v>
      </c>
      <c r="O47" s="35" t="e">
        <f>'Core Indicators'!CI47</f>
        <v>#N/A</v>
      </c>
      <c r="P47" s="35" t="str">
        <f>'Core Indicators'!CQ47</f>
        <v>x</v>
      </c>
      <c r="Q47" s="35">
        <f>'Core Indicators'!DG47</f>
        <v>0</v>
      </c>
      <c r="R47" s="35">
        <f>'Core Indicators'!DO47</f>
        <v>5338000</v>
      </c>
      <c r="S47" s="35">
        <f>'Core Indicators'!DW47</f>
        <v>100000</v>
      </c>
      <c r="T47" s="35">
        <f>'Core Indicators'!EE47</f>
        <v>0</v>
      </c>
      <c r="U47" s="35">
        <f>'Core Indicators'!EM47</f>
        <v>0</v>
      </c>
      <c r="V47" s="35">
        <f>'Core Indicators'!FC47</f>
        <v>4</v>
      </c>
      <c r="W47" s="35" t="str">
        <f>'Core Indicators'!FK47</f>
        <v>x</v>
      </c>
      <c r="X47" s="35" t="str">
        <f>'Core Indicators'!FS47</f>
        <v>x</v>
      </c>
      <c r="Y47" s="35">
        <f>'Core Indicators'!GA47</f>
        <v>1</v>
      </c>
      <c r="Z47" s="35">
        <f>'Core Indicators'!GI47</f>
        <v>2</v>
      </c>
      <c r="AA47" s="35">
        <f>'Core Indicators'!GQ47</f>
        <v>2</v>
      </c>
      <c r="AB47" s="35">
        <f>'Core Indicators'!GY47</f>
        <v>0</v>
      </c>
      <c r="AC47" s="35">
        <f>'Core Indicators'!HG47</f>
        <v>2</v>
      </c>
      <c r="AD47" s="35">
        <f>'Core Indicators'!HO47</f>
        <v>3</v>
      </c>
      <c r="AE47" s="35">
        <f>'Core Indicators'!HW47</f>
        <v>1</v>
      </c>
      <c r="AF47" s="35">
        <f>'Core Indicators'!IE47</f>
        <v>0</v>
      </c>
      <c r="AG47" s="35">
        <f>'Core Indicators'!IM47</f>
        <v>3</v>
      </c>
    </row>
    <row r="48" spans="1:33" ht="20.100000000000001" customHeight="1" x14ac:dyDescent="0.25">
      <c r="A48" s="199" t="str">
        <f>'Core Indicators'!A:A</f>
        <v>Country Level</v>
      </c>
      <c r="B48" s="199" t="str">
        <f>'Core Indicators'!B:B</f>
        <v>Earthquake,Socio-political,Violence</v>
      </c>
      <c r="C48" s="199" t="str">
        <f>'Core Indicators'!C48</f>
        <v>IDN007</v>
      </c>
      <c r="D48" s="199" t="str">
        <f>'Core Indicators'!D48</f>
        <v>Indonesia</v>
      </c>
      <c r="E48" s="199" t="str">
        <f>'Core Indicators'!E48</f>
        <v>IDN</v>
      </c>
      <c r="F48" s="36">
        <f>'Core Indicators'!O48</f>
        <v>435319</v>
      </c>
      <c r="G48" s="36">
        <f>'Core Indicators'!W48</f>
        <v>22299000</v>
      </c>
      <c r="H48" s="36">
        <f>'Core Indicators'!AE48</f>
        <v>7238000</v>
      </c>
      <c r="I48" s="36">
        <f>'Core Indicators'!AM48</f>
        <v>162000</v>
      </c>
      <c r="J48" s="36">
        <f>'Core Indicators'!AU48</f>
        <v>2000</v>
      </c>
      <c r="K48" s="36" t="e">
        <f>'Core Indicators'!BC48</f>
        <v>#N/A</v>
      </c>
      <c r="L48" s="36">
        <f>'Core Indicators'!BK48</f>
        <v>305</v>
      </c>
      <c r="M48" s="36" t="e">
        <f>'Core Indicators'!BS48</f>
        <v>#N/A</v>
      </c>
      <c r="N48" s="36" t="e">
        <f>'Core Indicators'!CA48</f>
        <v>#N/A</v>
      </c>
      <c r="O48" s="36" t="e">
        <f>'Core Indicators'!CI48</f>
        <v>#N/A</v>
      </c>
      <c r="P48" s="36" t="e">
        <f>'Core Indicators'!CQ48</f>
        <v>#N/A</v>
      </c>
      <c r="Q48" s="36">
        <f>'Core Indicators'!DG48</f>
        <v>15061000</v>
      </c>
      <c r="R48" s="36">
        <f>'Core Indicators'!DO48</f>
        <v>7076000</v>
      </c>
      <c r="S48" s="36">
        <f>'Core Indicators'!DW48</f>
        <v>162000</v>
      </c>
      <c r="T48" s="36">
        <f>'Core Indicators'!EE48</f>
        <v>0</v>
      </c>
      <c r="U48" s="36">
        <f>'Core Indicators'!EM48</f>
        <v>0</v>
      </c>
      <c r="V48" s="36">
        <f>'Core Indicators'!FC48</f>
        <v>4</v>
      </c>
      <c r="W48" s="36" t="str">
        <f>'Core Indicators'!FK48</f>
        <v>x</v>
      </c>
      <c r="X48" s="36" t="str">
        <f>'Core Indicators'!FS48</f>
        <v>x</v>
      </c>
      <c r="Y48" s="36">
        <f>'Core Indicators'!GA48</f>
        <v>1</v>
      </c>
      <c r="Z48" s="36">
        <f>'Core Indicators'!GI48</f>
        <v>2</v>
      </c>
      <c r="AA48" s="36">
        <f>'Core Indicators'!GQ48</f>
        <v>2</v>
      </c>
      <c r="AB48" s="36">
        <f>'Core Indicators'!GY48</f>
        <v>0</v>
      </c>
      <c r="AC48" s="36">
        <f>'Core Indicators'!HG48</f>
        <v>2</v>
      </c>
      <c r="AD48" s="36">
        <f>'Core Indicators'!HO48</f>
        <v>3</v>
      </c>
      <c r="AE48" s="36">
        <f>'Core Indicators'!HW48</f>
        <v>1</v>
      </c>
      <c r="AF48" s="36">
        <f>'Core Indicators'!IE48</f>
        <v>0</v>
      </c>
      <c r="AG48" s="36">
        <f>'Core Indicators'!IM48</f>
        <v>3</v>
      </c>
    </row>
    <row r="49" spans="1:33" ht="20.100000000000001" customHeight="1" x14ac:dyDescent="0.25">
      <c r="A49" s="200" t="str">
        <f>'Core Indicators'!A:A</f>
        <v>Earthquake in West Java province</v>
      </c>
      <c r="B49" s="200" t="str">
        <f>'Core Indicators'!B:B</f>
        <v>Earthquake</v>
      </c>
      <c r="C49" s="200" t="str">
        <f>'Core Indicators'!C49</f>
        <v>IDN008</v>
      </c>
      <c r="D49" s="200" t="str">
        <f>'Core Indicators'!D49</f>
        <v>Indonesia</v>
      </c>
      <c r="E49" s="200" t="str">
        <f>'Core Indicators'!E49</f>
        <v>IDN</v>
      </c>
      <c r="F49" s="35">
        <f>'Core Indicators'!O49</f>
        <v>13328</v>
      </c>
      <c r="G49" s="35">
        <f>'Core Indicators'!W49</f>
        <v>16861000</v>
      </c>
      <c r="H49" s="35">
        <f>'Core Indicators'!AE49</f>
        <v>1800000</v>
      </c>
      <c r="I49" s="35">
        <f>'Core Indicators'!AM49</f>
        <v>73000</v>
      </c>
      <c r="J49" s="35">
        <f>'Core Indicators'!AU49</f>
        <v>7700</v>
      </c>
      <c r="K49" s="35" t="e">
        <f>'Core Indicators'!BC49</f>
        <v>#N/A</v>
      </c>
      <c r="L49" s="35">
        <f>'Core Indicators'!BK49</f>
        <v>338</v>
      </c>
      <c r="M49" s="35" t="e">
        <f>'Core Indicators'!BS49</f>
        <v>#N/A</v>
      </c>
      <c r="N49" s="35" t="e">
        <f>'Core Indicators'!CA49</f>
        <v>#N/A</v>
      </c>
      <c r="O49" s="35" t="e">
        <f>'Core Indicators'!CI49</f>
        <v>#N/A</v>
      </c>
      <c r="P49" s="35" t="e">
        <f>'Core Indicators'!CQ49</f>
        <v>#N/A</v>
      </c>
      <c r="Q49" s="35">
        <f>'Core Indicators'!DG49</f>
        <v>15061000</v>
      </c>
      <c r="R49" s="35">
        <f>'Core Indicators'!DO49</f>
        <v>1738000</v>
      </c>
      <c r="S49" s="35">
        <f>'Core Indicators'!DW49</f>
        <v>62000</v>
      </c>
      <c r="T49" s="35">
        <f>'Core Indicators'!EE49</f>
        <v>0</v>
      </c>
      <c r="U49" s="35">
        <f>'Core Indicators'!EM49</f>
        <v>0</v>
      </c>
      <c r="V49" s="35">
        <f>'Core Indicators'!FC49</f>
        <v>4</v>
      </c>
      <c r="W49" s="35" t="e">
        <f>'Core Indicators'!FK49</f>
        <v>#N/A</v>
      </c>
      <c r="X49" s="35" t="e">
        <f>'Core Indicators'!FS49</f>
        <v>#N/A</v>
      </c>
      <c r="Y49" s="35">
        <f>'Core Indicators'!GA49</f>
        <v>1</v>
      </c>
      <c r="Z49" s="35">
        <f>'Core Indicators'!GI49</f>
        <v>0</v>
      </c>
      <c r="AA49" s="35">
        <f>'Core Indicators'!GQ49</f>
        <v>0</v>
      </c>
      <c r="AB49" s="35">
        <f>'Core Indicators'!GY49</f>
        <v>0</v>
      </c>
      <c r="AC49" s="35">
        <f>'Core Indicators'!HG49</f>
        <v>0</v>
      </c>
      <c r="AD49" s="35">
        <f>'Core Indicators'!HO49</f>
        <v>0</v>
      </c>
      <c r="AE49" s="35">
        <f>'Core Indicators'!HW49</f>
        <v>0</v>
      </c>
      <c r="AF49" s="35">
        <f>'Core Indicators'!IE49</f>
        <v>0</v>
      </c>
      <c r="AG49" s="35">
        <f>'Core Indicators'!IM49</f>
        <v>3</v>
      </c>
    </row>
    <row r="50" spans="1:33" ht="20.100000000000001" customHeight="1" x14ac:dyDescent="0.25">
      <c r="A50" s="199" t="str">
        <f>'Core Indicators'!A:A</f>
        <v>Conflict in Jammu and Kashmir</v>
      </c>
      <c r="B50" s="199" t="str">
        <f>'Core Indicators'!B:B</f>
        <v>Socio-political</v>
      </c>
      <c r="C50" s="199" t="str">
        <f>'Core Indicators'!C50</f>
        <v>IND002</v>
      </c>
      <c r="D50" s="199" t="str">
        <f>'Core Indicators'!D50</f>
        <v>India</v>
      </c>
      <c r="E50" s="199" t="str">
        <f>'Core Indicators'!E50</f>
        <v>IND</v>
      </c>
      <c r="F50" s="36">
        <f>'Core Indicators'!O50</f>
        <v>222236</v>
      </c>
      <c r="G50" s="36">
        <f>'Core Indicators'!W50</f>
        <v>12541000</v>
      </c>
      <c r="H50" s="36" t="str">
        <f>'Core Indicators'!AE50</f>
        <v>x</v>
      </c>
      <c r="I50" s="36" t="str">
        <f>'Core Indicators'!AM50</f>
        <v>x</v>
      </c>
      <c r="J50" s="36" t="str">
        <f>'Core Indicators'!AU50</f>
        <v>x</v>
      </c>
      <c r="K50" s="36" t="str">
        <f>'Core Indicators'!BC50</f>
        <v>x</v>
      </c>
      <c r="L50" s="36">
        <f>'Core Indicators'!BK50</f>
        <v>97</v>
      </c>
      <c r="M50" s="36" t="str">
        <f>'Core Indicators'!BS50</f>
        <v>x</v>
      </c>
      <c r="N50" s="36" t="str">
        <f>'Core Indicators'!CA50</f>
        <v>x</v>
      </c>
      <c r="O50" s="36" t="e">
        <f>'Core Indicators'!CI50</f>
        <v>#N/A</v>
      </c>
      <c r="P50" s="36" t="str">
        <f>'Core Indicators'!CQ50</f>
        <v>x</v>
      </c>
      <c r="Q50" s="36">
        <f>'Core Indicators'!DG50</f>
        <v>12541000</v>
      </c>
      <c r="R50" s="36" t="str">
        <f>'Core Indicators'!DO50</f>
        <v>x</v>
      </c>
      <c r="S50" s="36" t="str">
        <f>'Core Indicators'!DW50</f>
        <v>x</v>
      </c>
      <c r="T50" s="36" t="str">
        <f>'Core Indicators'!EE50</f>
        <v>x</v>
      </c>
      <c r="U50" s="36" t="str">
        <f>'Core Indicators'!EM50</f>
        <v>x</v>
      </c>
      <c r="V50" s="36" t="str">
        <f>'Core Indicators'!FC50</f>
        <v>x</v>
      </c>
      <c r="W50" s="36" t="str">
        <f>'Core Indicators'!FK50</f>
        <v>x</v>
      </c>
      <c r="X50" s="36" t="str">
        <f>'Core Indicators'!FS50</f>
        <v>x</v>
      </c>
      <c r="Y50" s="36">
        <f>'Core Indicators'!GA50</f>
        <v>1</v>
      </c>
      <c r="Z50" s="36">
        <f>'Core Indicators'!GI50</f>
        <v>1</v>
      </c>
      <c r="AA50" s="36">
        <f>'Core Indicators'!GQ50</f>
        <v>0</v>
      </c>
      <c r="AB50" s="36">
        <f>'Core Indicators'!GY50</f>
        <v>0</v>
      </c>
      <c r="AC50" s="36">
        <f>'Core Indicators'!HG50</f>
        <v>0</v>
      </c>
      <c r="AD50" s="36">
        <f>'Core Indicators'!HO50</f>
        <v>2</v>
      </c>
      <c r="AE50" s="36">
        <f>'Core Indicators'!HW50</f>
        <v>0</v>
      </c>
      <c r="AF50" s="36">
        <f>'Core Indicators'!IE50</f>
        <v>1</v>
      </c>
      <c r="AG50" s="36">
        <f>'Core Indicators'!IM50</f>
        <v>1</v>
      </c>
    </row>
    <row r="51" spans="1:33" ht="20.100000000000001" customHeight="1" x14ac:dyDescent="0.25">
      <c r="A51" s="200" t="str">
        <f>'Core Indicators'!A:A</f>
        <v>Afghan Refugees in Iran</v>
      </c>
      <c r="B51" s="200" t="str">
        <f>'Core Indicators'!B:B</f>
        <v>Displacement</v>
      </c>
      <c r="C51" s="200" t="str">
        <f>'Core Indicators'!C51</f>
        <v>IRN004</v>
      </c>
      <c r="D51" s="200" t="str">
        <f>'Core Indicators'!D51</f>
        <v>Iran</v>
      </c>
      <c r="E51" s="200" t="str">
        <f>'Core Indicators'!E51</f>
        <v>IRN</v>
      </c>
      <c r="F51" s="35">
        <f>'Core Indicators'!O51</f>
        <v>239561</v>
      </c>
      <c r="G51" s="35">
        <f>'Core Indicators'!W51</f>
        <v>24823000</v>
      </c>
      <c r="H51" s="35">
        <f>'Core Indicators'!AE51</f>
        <v>2880000</v>
      </c>
      <c r="I51" s="35">
        <f>'Core Indicators'!AM51</f>
        <v>2880000</v>
      </c>
      <c r="J51" s="35" t="str">
        <f>'Core Indicators'!AU51</f>
        <v>x</v>
      </c>
      <c r="K51" s="35" t="str">
        <f>'Core Indicators'!BC51</f>
        <v>x</v>
      </c>
      <c r="L51" s="35" t="str">
        <f>'Core Indicators'!BK51</f>
        <v>x</v>
      </c>
      <c r="M51" s="35" t="str">
        <f>'Core Indicators'!BS51</f>
        <v>x</v>
      </c>
      <c r="N51" s="35" t="str">
        <f>'Core Indicators'!CA51</f>
        <v>x</v>
      </c>
      <c r="O51" s="35" t="e">
        <f>'Core Indicators'!CI51</f>
        <v>#N/A</v>
      </c>
      <c r="P51" s="35" t="str">
        <f>'Core Indicators'!CQ51</f>
        <v>x</v>
      </c>
      <c r="Q51" s="35">
        <f>'Core Indicators'!DG51</f>
        <v>21943000</v>
      </c>
      <c r="R51" s="35">
        <f>'Core Indicators'!DO51</f>
        <v>0</v>
      </c>
      <c r="S51" s="35">
        <f>'Core Indicators'!DW51</f>
        <v>780000</v>
      </c>
      <c r="T51" s="35">
        <f>'Core Indicators'!EE51</f>
        <v>2100000</v>
      </c>
      <c r="U51" s="35">
        <f>'Core Indicators'!EM51</f>
        <v>0</v>
      </c>
      <c r="V51" s="35">
        <f>'Core Indicators'!FC51</f>
        <v>2</v>
      </c>
      <c r="W51" s="35" t="str">
        <f>'Core Indicators'!FK51</f>
        <v>x</v>
      </c>
      <c r="X51" s="35" t="str">
        <f>'Core Indicators'!FS51</f>
        <v>x</v>
      </c>
      <c r="Y51" s="35">
        <f>'Core Indicators'!GA51</f>
        <v>1</v>
      </c>
      <c r="Z51" s="35">
        <f>'Core Indicators'!GI51</f>
        <v>1</v>
      </c>
      <c r="AA51" s="35">
        <f>'Core Indicators'!GQ51</f>
        <v>1</v>
      </c>
      <c r="AB51" s="35">
        <f>'Core Indicators'!GY51</f>
        <v>0</v>
      </c>
      <c r="AC51" s="35">
        <f>'Core Indicators'!HG51</f>
        <v>2</v>
      </c>
      <c r="AD51" s="35">
        <f>'Core Indicators'!HO51</f>
        <v>1</v>
      </c>
      <c r="AE51" s="35">
        <f>'Core Indicators'!HW51</f>
        <v>0</v>
      </c>
      <c r="AF51" s="35">
        <f>'Core Indicators'!IE51</f>
        <v>1</v>
      </c>
      <c r="AG51" s="35">
        <f>'Core Indicators'!IM51</f>
        <v>0</v>
      </c>
    </row>
    <row r="52" spans="1:33" ht="20.100000000000001" customHeight="1" x14ac:dyDescent="0.25">
      <c r="A52" s="199" t="str">
        <f>'Core Indicators'!A:A</f>
        <v>Multiple crises in Iraq</v>
      </c>
      <c r="B52" s="199" t="str">
        <f>'Core Indicators'!B:B</f>
        <v>Violence,Displacement,Socio-political,Conflict</v>
      </c>
      <c r="C52" s="199" t="str">
        <f>'Core Indicators'!C52</f>
        <v>IRQ001</v>
      </c>
      <c r="D52" s="199" t="str">
        <f>'Core Indicators'!D52</f>
        <v>Iraq</v>
      </c>
      <c r="E52" s="199" t="str">
        <f>'Core Indicators'!E52</f>
        <v>IRQ</v>
      </c>
      <c r="F52" s="36">
        <f>'Core Indicators'!O52</f>
        <v>383312</v>
      </c>
      <c r="G52" s="36">
        <f>'Core Indicators'!W52</f>
        <v>45729000</v>
      </c>
      <c r="H52" s="36">
        <f>'Core Indicators'!AE52</f>
        <v>5822000</v>
      </c>
      <c r="I52" s="36">
        <f>'Core Indicators'!AM52</f>
        <v>8514000</v>
      </c>
      <c r="J52" s="36" t="str">
        <f>'Core Indicators'!AU52</f>
        <v>x</v>
      </c>
      <c r="K52" s="36" t="str">
        <f>'Core Indicators'!BC52</f>
        <v>x</v>
      </c>
      <c r="L52" s="36">
        <f>'Core Indicators'!BK52</f>
        <v>2178</v>
      </c>
      <c r="M52" s="36" t="str">
        <f>'Core Indicators'!BS52</f>
        <v>x</v>
      </c>
      <c r="N52" s="36" t="str">
        <f>'Core Indicators'!CA52</f>
        <v>x</v>
      </c>
      <c r="O52" s="36" t="e">
        <f>'Core Indicators'!CI52</f>
        <v>#N/A</v>
      </c>
      <c r="P52" s="36">
        <f>'Core Indicators'!CQ52</f>
        <v>133900</v>
      </c>
      <c r="Q52" s="36">
        <f>'Core Indicators'!DG52</f>
        <v>39905000</v>
      </c>
      <c r="R52" s="36">
        <f>'Core Indicators'!DO52</f>
        <v>3063000</v>
      </c>
      <c r="S52" s="36">
        <f>'Core Indicators'!DW52</f>
        <v>2233000</v>
      </c>
      <c r="T52" s="36">
        <f>'Core Indicators'!EE52</f>
        <v>380000</v>
      </c>
      <c r="U52" s="36">
        <f>'Core Indicators'!EM52</f>
        <v>146000</v>
      </c>
      <c r="V52" s="36">
        <f>'Core Indicators'!FC52</f>
        <v>5</v>
      </c>
      <c r="W52" s="36">
        <f>'Core Indicators'!FK52</f>
        <v>1500000</v>
      </c>
      <c r="X52" s="36">
        <f>'Core Indicators'!FS52</f>
        <v>300000</v>
      </c>
      <c r="Y52" s="36">
        <f>'Core Indicators'!GA52</f>
        <v>0</v>
      </c>
      <c r="Z52" s="36">
        <f>'Core Indicators'!GI52</f>
        <v>2</v>
      </c>
      <c r="AA52" s="36">
        <f>'Core Indicators'!GQ52</f>
        <v>2</v>
      </c>
      <c r="AB52" s="36">
        <f>'Core Indicators'!GY52</f>
        <v>0</v>
      </c>
      <c r="AC52" s="36">
        <f>'Core Indicators'!HG52</f>
        <v>2</v>
      </c>
      <c r="AD52" s="36">
        <f>'Core Indicators'!HO52</f>
        <v>3</v>
      </c>
      <c r="AE52" s="36">
        <f>'Core Indicators'!HW52</f>
        <v>2</v>
      </c>
      <c r="AF52" s="36">
        <f>'Core Indicators'!IE52</f>
        <v>3</v>
      </c>
      <c r="AG52" s="36">
        <f>'Core Indicators'!IM52</f>
        <v>1</v>
      </c>
    </row>
    <row r="53" spans="1:33" ht="20.100000000000001" customHeight="1" x14ac:dyDescent="0.25">
      <c r="A53" s="200" t="str">
        <f>'Core Indicators'!A:A</f>
        <v>Conflict  in Iraq</v>
      </c>
      <c r="B53" s="200" t="str">
        <f>'Core Indicators'!B:B</f>
        <v>Conflict,Socio-political,Violence</v>
      </c>
      <c r="C53" s="200" t="str">
        <f>'Core Indicators'!C53</f>
        <v>IRQ002</v>
      </c>
      <c r="D53" s="200" t="str">
        <f>'Core Indicators'!D53</f>
        <v>Iraq</v>
      </c>
      <c r="E53" s="200" t="str">
        <f>'Core Indicators'!E53</f>
        <v>IRQ</v>
      </c>
      <c r="F53" s="35">
        <f>'Core Indicators'!O53</f>
        <v>383312</v>
      </c>
      <c r="G53" s="35">
        <f>'Core Indicators'!W53</f>
        <v>40576000</v>
      </c>
      <c r="H53" s="35">
        <f>'Core Indicators'!AE53</f>
        <v>5300000</v>
      </c>
      <c r="I53" s="35">
        <f>'Core Indicators'!AM53</f>
        <v>8252000</v>
      </c>
      <c r="J53" s="35" t="str">
        <f>'Core Indicators'!AU53</f>
        <v>x</v>
      </c>
      <c r="K53" s="35" t="str">
        <f>'Core Indicators'!BC53</f>
        <v>x</v>
      </c>
      <c r="L53" s="35">
        <f>'Core Indicators'!BK53</f>
        <v>2178</v>
      </c>
      <c r="M53" s="35" t="str">
        <f>'Core Indicators'!BS53</f>
        <v>x</v>
      </c>
      <c r="N53" s="35" t="str">
        <f>'Core Indicators'!CA53</f>
        <v>x</v>
      </c>
      <c r="O53" s="35" t="e">
        <f>'Core Indicators'!CI53</f>
        <v>#N/A</v>
      </c>
      <c r="P53" s="35">
        <f>'Core Indicators'!CQ53</f>
        <v>133900</v>
      </c>
      <c r="Q53" s="35">
        <f>'Core Indicators'!DG53</f>
        <v>35276000</v>
      </c>
      <c r="R53" s="35">
        <f>'Core Indicators'!DO53</f>
        <v>2800000</v>
      </c>
      <c r="S53" s="35">
        <f>'Core Indicators'!DW53</f>
        <v>2150000</v>
      </c>
      <c r="T53" s="35">
        <f>'Core Indicators'!EE53</f>
        <v>225000</v>
      </c>
      <c r="U53" s="35">
        <f>'Core Indicators'!EM53</f>
        <v>125000</v>
      </c>
      <c r="V53" s="35">
        <f>'Core Indicators'!FC53</f>
        <v>5</v>
      </c>
      <c r="W53" s="35">
        <f>'Core Indicators'!FK53</f>
        <v>1500000</v>
      </c>
      <c r="X53" s="35">
        <f>'Core Indicators'!FS53</f>
        <v>300000</v>
      </c>
      <c r="Y53" s="35">
        <f>'Core Indicators'!GA53</f>
        <v>0</v>
      </c>
      <c r="Z53" s="35">
        <f>'Core Indicators'!GI53</f>
        <v>2</v>
      </c>
      <c r="AA53" s="35">
        <f>'Core Indicators'!GQ53</f>
        <v>2</v>
      </c>
      <c r="AB53" s="35">
        <f>'Core Indicators'!GY53</f>
        <v>0</v>
      </c>
      <c r="AC53" s="35">
        <f>'Core Indicators'!HG53</f>
        <v>2</v>
      </c>
      <c r="AD53" s="35">
        <f>'Core Indicators'!HO53</f>
        <v>3</v>
      </c>
      <c r="AE53" s="35">
        <f>'Core Indicators'!HW53</f>
        <v>2</v>
      </c>
      <c r="AF53" s="35">
        <f>'Core Indicators'!IE53</f>
        <v>3</v>
      </c>
      <c r="AG53" s="35">
        <f>'Core Indicators'!IM53</f>
        <v>1</v>
      </c>
    </row>
    <row r="54" spans="1:33" ht="20.100000000000001" customHeight="1" x14ac:dyDescent="0.25">
      <c r="A54" s="199" t="str">
        <f>'Core Indicators'!A:A</f>
        <v>Syrian and Palestinian refugees in iraq</v>
      </c>
      <c r="B54" s="199" t="str">
        <f>'Core Indicators'!B:B</f>
        <v>Displacement</v>
      </c>
      <c r="C54" s="199" t="str">
        <f>'Core Indicators'!C54</f>
        <v>IRQ003</v>
      </c>
      <c r="D54" s="199" t="str">
        <f>'Core Indicators'!D54</f>
        <v>Iraq</v>
      </c>
      <c r="E54" s="199" t="str">
        <f>'Core Indicators'!E54</f>
        <v>IRQ</v>
      </c>
      <c r="F54" s="36">
        <f>'Core Indicators'!O54</f>
        <v>38650</v>
      </c>
      <c r="G54" s="36">
        <f>'Core Indicators'!W54</f>
        <v>5154000</v>
      </c>
      <c r="H54" s="36">
        <f>'Core Indicators'!AE54</f>
        <v>522000</v>
      </c>
      <c r="I54" s="36">
        <f>'Core Indicators'!AM54</f>
        <v>259000</v>
      </c>
      <c r="J54" s="36" t="str">
        <f>'Core Indicators'!AU54</f>
        <v>x</v>
      </c>
      <c r="K54" s="36" t="str">
        <f>'Core Indicators'!BC54</f>
        <v>x</v>
      </c>
      <c r="L54" s="36">
        <f>'Core Indicators'!BK54</f>
        <v>0</v>
      </c>
      <c r="M54" s="36" t="str">
        <f>'Core Indicators'!BS54</f>
        <v>x</v>
      </c>
      <c r="N54" s="36">
        <f>'Core Indicators'!CA54</f>
        <v>0</v>
      </c>
      <c r="O54" s="36" t="e">
        <f>'Core Indicators'!CI54</f>
        <v>#N/A</v>
      </c>
      <c r="P54" s="36" t="str">
        <f>'Core Indicators'!CQ54</f>
        <v>x</v>
      </c>
      <c r="Q54" s="36">
        <f>'Core Indicators'!DG54</f>
        <v>4630000</v>
      </c>
      <c r="R54" s="36">
        <f>'Core Indicators'!DO54</f>
        <v>31000</v>
      </c>
      <c r="S54" s="36">
        <f>'Core Indicators'!DW54</f>
        <v>315000</v>
      </c>
      <c r="T54" s="36">
        <f>'Core Indicators'!EE54</f>
        <v>155000</v>
      </c>
      <c r="U54" s="36">
        <f>'Core Indicators'!EM54</f>
        <v>21000</v>
      </c>
      <c r="V54" s="36">
        <f>'Core Indicators'!FC54</f>
        <v>5</v>
      </c>
      <c r="W54" s="36" t="str">
        <f>'Core Indicators'!FK54</f>
        <v>x</v>
      </c>
      <c r="X54" s="36">
        <f>'Core Indicators'!FS54</f>
        <v>0</v>
      </c>
      <c r="Y54" s="36">
        <f>'Core Indicators'!GA54</f>
        <v>0</v>
      </c>
      <c r="Z54" s="36">
        <f>'Core Indicators'!GI54</f>
        <v>2</v>
      </c>
      <c r="AA54" s="36">
        <f>'Core Indicators'!GQ54</f>
        <v>1</v>
      </c>
      <c r="AB54" s="36">
        <f>'Core Indicators'!GY54</f>
        <v>0</v>
      </c>
      <c r="AC54" s="36">
        <f>'Core Indicators'!HG54</f>
        <v>0</v>
      </c>
      <c r="AD54" s="36">
        <f>'Core Indicators'!HO54</f>
        <v>0</v>
      </c>
      <c r="AE54" s="36">
        <f>'Core Indicators'!HW54</f>
        <v>0</v>
      </c>
      <c r="AF54" s="36">
        <f>'Core Indicators'!IE54</f>
        <v>3</v>
      </c>
      <c r="AG54" s="36">
        <f>'Core Indicators'!IM54</f>
        <v>0</v>
      </c>
    </row>
    <row r="55" spans="1:33" ht="20.100000000000001" customHeight="1" x14ac:dyDescent="0.25">
      <c r="A55" s="200" t="str">
        <f>'Core Indicators'!A:A</f>
        <v>Mixed migration flows in Italy</v>
      </c>
      <c r="B55" s="200" t="str">
        <f>'Core Indicators'!B:B</f>
        <v>Displacement</v>
      </c>
      <c r="C55" s="200" t="str">
        <f>'Core Indicators'!C55</f>
        <v>ITA002</v>
      </c>
      <c r="D55" s="200" t="str">
        <f>'Core Indicators'!D55</f>
        <v>Italy</v>
      </c>
      <c r="E55" s="200" t="str">
        <f>'Core Indicators'!E55</f>
        <v>ITA</v>
      </c>
      <c r="F55" s="35">
        <f>'Core Indicators'!O55</f>
        <v>41055</v>
      </c>
      <c r="G55" s="35">
        <f>'Core Indicators'!W55</f>
        <v>6650000</v>
      </c>
      <c r="H55" s="35">
        <f>'Core Indicators'!AE55</f>
        <v>245000</v>
      </c>
      <c r="I55" s="35">
        <f>'Core Indicators'!AM55</f>
        <v>245000</v>
      </c>
      <c r="J55" s="35" t="str">
        <f>'Core Indicators'!AU55</f>
        <v>x</v>
      </c>
      <c r="K55" s="35" t="str">
        <f>'Core Indicators'!BC55</f>
        <v>x</v>
      </c>
      <c r="L55" s="35">
        <f>'Core Indicators'!BK55</f>
        <v>594</v>
      </c>
      <c r="M55" s="35" t="str">
        <f>'Core Indicators'!BS55</f>
        <v>x</v>
      </c>
      <c r="N55" s="35">
        <f>'Core Indicators'!CA55</f>
        <v>0</v>
      </c>
      <c r="O55" s="35" t="e">
        <f>'Core Indicators'!CI55</f>
        <v>#N/A</v>
      </c>
      <c r="P55" s="35" t="str">
        <f>'Core Indicators'!CQ55</f>
        <v>x</v>
      </c>
      <c r="Q55" s="35">
        <f>'Core Indicators'!DG55</f>
        <v>6404000</v>
      </c>
      <c r="R55" s="35">
        <f>'Core Indicators'!DO55</f>
        <v>0</v>
      </c>
      <c r="S55" s="35">
        <f>'Core Indicators'!DW55</f>
        <v>245000</v>
      </c>
      <c r="T55" s="35">
        <f>'Core Indicators'!EE55</f>
        <v>0</v>
      </c>
      <c r="U55" s="35">
        <f>'Core Indicators'!EM55</f>
        <v>0</v>
      </c>
      <c r="V55" s="35">
        <f>'Core Indicators'!FC55</f>
        <v>3</v>
      </c>
      <c r="W55" s="35" t="str">
        <f>'Core Indicators'!FK55</f>
        <v>x</v>
      </c>
      <c r="X55" s="35" t="str">
        <f>'Core Indicators'!FS55</f>
        <v>x</v>
      </c>
      <c r="Y55" s="35">
        <f>'Core Indicators'!GA55</f>
        <v>0</v>
      </c>
      <c r="Z55" s="35">
        <f>'Core Indicators'!GI55</f>
        <v>0</v>
      </c>
      <c r="AA55" s="35">
        <f>'Core Indicators'!GQ55</f>
        <v>1</v>
      </c>
      <c r="AB55" s="35">
        <f>'Core Indicators'!GY55</f>
        <v>0</v>
      </c>
      <c r="AC55" s="35">
        <f>'Core Indicators'!HG55</f>
        <v>0</v>
      </c>
      <c r="AD55" s="35">
        <f>'Core Indicators'!HO55</f>
        <v>0</v>
      </c>
      <c r="AE55" s="35">
        <f>'Core Indicators'!HW55</f>
        <v>0</v>
      </c>
      <c r="AF55" s="35">
        <f>'Core Indicators'!IE55</f>
        <v>0</v>
      </c>
      <c r="AG55" s="35">
        <f>'Core Indicators'!IM55</f>
        <v>1</v>
      </c>
    </row>
    <row r="56" spans="1:33" ht="20.100000000000001" customHeight="1" x14ac:dyDescent="0.25">
      <c r="A56" s="199" t="str">
        <f>'Core Indicators'!A:A</f>
        <v>Syrian refugees in Jordan</v>
      </c>
      <c r="B56" s="199" t="str">
        <f>'Core Indicators'!B:B</f>
        <v>Displacement</v>
      </c>
      <c r="C56" s="199" t="str">
        <f>'Core Indicators'!C56</f>
        <v>JOR002</v>
      </c>
      <c r="D56" s="199" t="str">
        <f>'Core Indicators'!D56</f>
        <v>Jordan</v>
      </c>
      <c r="E56" s="199" t="str">
        <f>'Core Indicators'!E56</f>
        <v>JOR</v>
      </c>
      <c r="F56" s="36">
        <f>'Core Indicators'!O56</f>
        <v>40463</v>
      </c>
      <c r="G56" s="36">
        <f>'Core Indicators'!W56</f>
        <v>8708000</v>
      </c>
      <c r="H56" s="36">
        <f>'Core Indicators'!AE56</f>
        <v>1839000</v>
      </c>
      <c r="I56" s="36">
        <f>'Core Indicators'!AM56</f>
        <v>1319000</v>
      </c>
      <c r="J56" s="36" t="str">
        <f>'Core Indicators'!AU56</f>
        <v>x</v>
      </c>
      <c r="K56" s="36" t="str">
        <f>'Core Indicators'!BC56</f>
        <v>x</v>
      </c>
      <c r="L56" s="36">
        <f>'Core Indicators'!BK56</f>
        <v>0</v>
      </c>
      <c r="M56" s="36" t="str">
        <f>'Core Indicators'!BS56</f>
        <v>x</v>
      </c>
      <c r="N56" s="36" t="str">
        <f>'Core Indicators'!CA56</f>
        <v>x</v>
      </c>
      <c r="O56" s="36" t="e">
        <f>'Core Indicators'!CI56</f>
        <v>#N/A</v>
      </c>
      <c r="P56" s="36" t="str">
        <f>'Core Indicators'!CQ56</f>
        <v>x</v>
      </c>
      <c r="Q56" s="36">
        <f>'Core Indicators'!DG56</f>
        <v>6869000</v>
      </c>
      <c r="R56" s="36">
        <f>'Core Indicators'!DO56</f>
        <v>1062000</v>
      </c>
      <c r="S56" s="36">
        <f>'Core Indicators'!DW56</f>
        <v>622000</v>
      </c>
      <c r="T56" s="36">
        <f>'Core Indicators'!EE56</f>
        <v>155000</v>
      </c>
      <c r="U56" s="36">
        <f>'Core Indicators'!EM56</f>
        <v>0</v>
      </c>
      <c r="V56" s="36">
        <f>'Core Indicators'!FC56</f>
        <v>2</v>
      </c>
      <c r="W56" s="36" t="str">
        <f>'Core Indicators'!FK56</f>
        <v>x</v>
      </c>
      <c r="X56" s="36" t="str">
        <f>'Core Indicators'!FS56</f>
        <v>x</v>
      </c>
      <c r="Y56" s="36">
        <f>'Core Indicators'!GA56</f>
        <v>0</v>
      </c>
      <c r="Z56" s="36">
        <f>'Core Indicators'!GI56</f>
        <v>0</v>
      </c>
      <c r="AA56" s="36">
        <f>'Core Indicators'!GQ56</f>
        <v>0</v>
      </c>
      <c r="AB56" s="36">
        <f>'Core Indicators'!GY56</f>
        <v>0</v>
      </c>
      <c r="AC56" s="36">
        <f>'Core Indicators'!HG56</f>
        <v>0</v>
      </c>
      <c r="AD56" s="36">
        <f>'Core Indicators'!HO56</f>
        <v>1</v>
      </c>
      <c r="AE56" s="36">
        <f>'Core Indicators'!HW56</f>
        <v>0</v>
      </c>
      <c r="AF56" s="36">
        <f>'Core Indicators'!IE56</f>
        <v>2</v>
      </c>
      <c r="AG56" s="36">
        <f>'Core Indicators'!IM56</f>
        <v>0</v>
      </c>
    </row>
    <row r="57" spans="1:33" ht="20.100000000000001" customHeight="1" x14ac:dyDescent="0.25">
      <c r="A57" s="200" t="str">
        <f>'Core Indicators'!A:A</f>
        <v xml:space="preserve">Multiple crisis in Kenya </v>
      </c>
      <c r="B57" s="200" t="str">
        <f>'Core Indicators'!B:B</f>
        <v>Drought,Displacement</v>
      </c>
      <c r="C57" s="200" t="str">
        <f>'Core Indicators'!C57</f>
        <v>KEN001</v>
      </c>
      <c r="D57" s="200" t="str">
        <f>'Core Indicators'!D57</f>
        <v>Kenya</v>
      </c>
      <c r="E57" s="200" t="str">
        <f>'Core Indicators'!E57</f>
        <v>KEN</v>
      </c>
      <c r="F57" s="35">
        <f>'Core Indicators'!O57</f>
        <v>519240</v>
      </c>
      <c r="G57" s="35">
        <f>'Core Indicators'!W57</f>
        <v>16922000</v>
      </c>
      <c r="H57" s="35">
        <f>'Core Indicators'!AE57</f>
        <v>16922000</v>
      </c>
      <c r="I57" s="35">
        <f>'Core Indicators'!AM57</f>
        <v>568000</v>
      </c>
      <c r="J57" s="35" t="str">
        <f>'Core Indicators'!AU57</f>
        <v>x</v>
      </c>
      <c r="K57" s="35">
        <f>'Core Indicators'!BC57</f>
        <v>1000538</v>
      </c>
      <c r="L57" s="35" t="str">
        <f>'Core Indicators'!BK57</f>
        <v>x</v>
      </c>
      <c r="M57" s="35">
        <f>'Core Indicators'!BS57</f>
        <v>0</v>
      </c>
      <c r="N57" s="35">
        <f>'Core Indicators'!CA57</f>
        <v>0</v>
      </c>
      <c r="O57" s="35" t="e">
        <f>'Core Indicators'!CI57</f>
        <v>#N/A</v>
      </c>
      <c r="P57" s="35">
        <f>'Core Indicators'!CQ57</f>
        <v>0</v>
      </c>
      <c r="Q57" s="35">
        <f>'Core Indicators'!DG57</f>
        <v>0</v>
      </c>
      <c r="R57" s="35">
        <f>'Core Indicators'!DO57</f>
        <v>11999000</v>
      </c>
      <c r="S57" s="35">
        <f>'Core Indicators'!DW57</f>
        <v>3711000</v>
      </c>
      <c r="T57" s="35">
        <f>'Core Indicators'!EE57</f>
        <v>1212000</v>
      </c>
      <c r="U57" s="35">
        <f>'Core Indicators'!EM57</f>
        <v>0</v>
      </c>
      <c r="V57" s="35">
        <f>'Core Indicators'!FC57</f>
        <v>2</v>
      </c>
      <c r="W57" s="35">
        <f>'Core Indicators'!FK57</f>
        <v>0</v>
      </c>
      <c r="X57" s="35">
        <f>'Core Indicators'!FS57</f>
        <v>0</v>
      </c>
      <c r="Y57" s="35">
        <f>'Core Indicators'!GA57</f>
        <v>1</v>
      </c>
      <c r="Z57" s="35">
        <f>'Core Indicators'!GI57</f>
        <v>1</v>
      </c>
      <c r="AA57" s="35">
        <f>'Core Indicators'!GQ57</f>
        <v>0</v>
      </c>
      <c r="AB57" s="35">
        <f>'Core Indicators'!GY57</f>
        <v>0</v>
      </c>
      <c r="AC57" s="35">
        <f>'Core Indicators'!HG57</f>
        <v>2</v>
      </c>
      <c r="AD57" s="35">
        <f>'Core Indicators'!HO57</f>
        <v>2</v>
      </c>
      <c r="AE57" s="35">
        <f>'Core Indicators'!HW57</f>
        <v>3</v>
      </c>
      <c r="AF57" s="35">
        <f>'Core Indicators'!IE57</f>
        <v>1</v>
      </c>
      <c r="AG57" s="35">
        <f>'Core Indicators'!IM57</f>
        <v>0</v>
      </c>
    </row>
    <row r="58" spans="1:33" ht="20.100000000000001" customHeight="1" x14ac:dyDescent="0.25">
      <c r="A58" s="199" t="str">
        <f>'Core Indicators'!A:A</f>
        <v>Refugee situation in Kenya</v>
      </c>
      <c r="B58" s="199" t="str">
        <f>'Core Indicators'!B:B</f>
        <v>Displacement</v>
      </c>
      <c r="C58" s="199" t="str">
        <f>'Core Indicators'!C58</f>
        <v>KEN002</v>
      </c>
      <c r="D58" s="199" t="str">
        <f>'Core Indicators'!D58</f>
        <v>Kenya</v>
      </c>
      <c r="E58" s="199" t="str">
        <f>'Core Indicators'!E58</f>
        <v>KEN</v>
      </c>
      <c r="F58" s="36">
        <f>'Core Indicators'!O58</f>
        <v>38244</v>
      </c>
      <c r="G58" s="36">
        <f>'Core Indicators'!W58</f>
        <v>1114000</v>
      </c>
      <c r="H58" s="36">
        <f>'Core Indicators'!AE58</f>
        <v>568000</v>
      </c>
      <c r="I58" s="36">
        <f>'Core Indicators'!AM58</f>
        <v>568000</v>
      </c>
      <c r="J58" s="36" t="str">
        <f>'Core Indicators'!AU58</f>
        <v>x</v>
      </c>
      <c r="K58" s="36" t="str">
        <f>'Core Indicators'!BC58</f>
        <v>x</v>
      </c>
      <c r="L58" s="36" t="str">
        <f>'Core Indicators'!BK58</f>
        <v>x</v>
      </c>
      <c r="M58" s="36">
        <f>'Core Indicators'!BS58</f>
        <v>0</v>
      </c>
      <c r="N58" s="36">
        <f>'Core Indicators'!CA58</f>
        <v>0</v>
      </c>
      <c r="O58" s="36" t="e">
        <f>'Core Indicators'!CI58</f>
        <v>#N/A</v>
      </c>
      <c r="P58" s="36">
        <f>'Core Indicators'!CQ58</f>
        <v>0</v>
      </c>
      <c r="Q58" s="36">
        <f>'Core Indicators'!DG58</f>
        <v>559000</v>
      </c>
      <c r="R58" s="36">
        <f>'Core Indicators'!DO58</f>
        <v>0</v>
      </c>
      <c r="S58" s="36">
        <f>'Core Indicators'!DW58</f>
        <v>555000</v>
      </c>
      <c r="T58" s="36">
        <f>'Core Indicators'!EE58</f>
        <v>0</v>
      </c>
      <c r="U58" s="36">
        <f>'Core Indicators'!EM58</f>
        <v>0</v>
      </c>
      <c r="V58" s="36">
        <f>'Core Indicators'!FC58</f>
        <v>2</v>
      </c>
      <c r="W58" s="36">
        <f>'Core Indicators'!FK58</f>
        <v>0</v>
      </c>
      <c r="X58" s="36" t="str">
        <f>'Core Indicators'!FS58</f>
        <v>x</v>
      </c>
      <c r="Y58" s="36">
        <f>'Core Indicators'!GA58</f>
        <v>1</v>
      </c>
      <c r="Z58" s="36">
        <f>'Core Indicators'!GI58</f>
        <v>1</v>
      </c>
      <c r="AA58" s="36">
        <f>'Core Indicators'!GQ58</f>
        <v>0</v>
      </c>
      <c r="AB58" s="36">
        <f>'Core Indicators'!GY58</f>
        <v>0</v>
      </c>
      <c r="AC58" s="36">
        <f>'Core Indicators'!HG58</f>
        <v>2</v>
      </c>
      <c r="AD58" s="36">
        <f>'Core Indicators'!HO58</f>
        <v>1</v>
      </c>
      <c r="AE58" s="36">
        <f>'Core Indicators'!HW58</f>
        <v>1</v>
      </c>
      <c r="AF58" s="36">
        <f>'Core Indicators'!IE58</f>
        <v>1</v>
      </c>
      <c r="AG58" s="36">
        <f>'Core Indicators'!IM58</f>
        <v>0</v>
      </c>
    </row>
    <row r="59" spans="1:33" ht="20.100000000000001" customHeight="1" x14ac:dyDescent="0.25">
      <c r="A59" s="200" t="str">
        <f>'Core Indicators'!A:A</f>
        <v>Drought in Kenya</v>
      </c>
      <c r="B59" s="200" t="str">
        <f>'Core Indicators'!B:B</f>
        <v>Drought</v>
      </c>
      <c r="C59" s="200" t="str">
        <f>'Core Indicators'!C59</f>
        <v>KEN003</v>
      </c>
      <c r="D59" s="200" t="str">
        <f>'Core Indicators'!D59</f>
        <v>Kenya</v>
      </c>
      <c r="E59" s="200" t="str">
        <f>'Core Indicators'!E59</f>
        <v>KEN</v>
      </c>
      <c r="F59" s="35">
        <f>'Core Indicators'!O59</f>
        <v>519240</v>
      </c>
      <c r="G59" s="35">
        <f>'Core Indicators'!W59</f>
        <v>16834000</v>
      </c>
      <c r="H59" s="35">
        <f>'Core Indicators'!AE59</f>
        <v>16834000</v>
      </c>
      <c r="I59" s="35" t="str">
        <f>'Core Indicators'!AM59</f>
        <v>x</v>
      </c>
      <c r="J59" s="35" t="str">
        <f>'Core Indicators'!AU59</f>
        <v>x</v>
      </c>
      <c r="K59" s="35">
        <f>'Core Indicators'!BC59</f>
        <v>1000189</v>
      </c>
      <c r="L59" s="35" t="str">
        <f>'Core Indicators'!BK59</f>
        <v>x</v>
      </c>
      <c r="M59" s="35">
        <f>'Core Indicators'!BS59</f>
        <v>0</v>
      </c>
      <c r="N59" s="35">
        <f>'Core Indicators'!CA59</f>
        <v>0</v>
      </c>
      <c r="O59" s="35" t="e">
        <f>'Core Indicators'!CI59</f>
        <v>#N/A</v>
      </c>
      <c r="P59" s="35">
        <f>'Core Indicators'!CQ59</f>
        <v>0</v>
      </c>
      <c r="Q59" s="35">
        <f>'Core Indicators'!DG59</f>
        <v>0</v>
      </c>
      <c r="R59" s="35">
        <f>'Core Indicators'!DO59</f>
        <v>12479000</v>
      </c>
      <c r="S59" s="35">
        <f>'Core Indicators'!DW59</f>
        <v>3143000</v>
      </c>
      <c r="T59" s="35">
        <f>'Core Indicators'!EE59</f>
        <v>1212000</v>
      </c>
      <c r="U59" s="35">
        <f>'Core Indicators'!EM59</f>
        <v>0</v>
      </c>
      <c r="V59" s="35">
        <f>'Core Indicators'!FC59</f>
        <v>2</v>
      </c>
      <c r="W59" s="35">
        <f>'Core Indicators'!FK59</f>
        <v>0</v>
      </c>
      <c r="X59" s="35">
        <f>'Core Indicators'!FS59</f>
        <v>0</v>
      </c>
      <c r="Y59" s="35">
        <f>'Core Indicators'!GA59</f>
        <v>1</v>
      </c>
      <c r="Z59" s="35">
        <f>'Core Indicators'!GI59</f>
        <v>1</v>
      </c>
      <c r="AA59" s="35">
        <f>'Core Indicators'!GQ59</f>
        <v>0</v>
      </c>
      <c r="AB59" s="35">
        <f>'Core Indicators'!GY59</f>
        <v>0</v>
      </c>
      <c r="AC59" s="35">
        <f>'Core Indicators'!HG59</f>
        <v>0</v>
      </c>
      <c r="AD59" s="35">
        <f>'Core Indicators'!HO59</f>
        <v>2</v>
      </c>
      <c r="AE59" s="35">
        <f>'Core Indicators'!HW59</f>
        <v>3</v>
      </c>
      <c r="AF59" s="35">
        <f>'Core Indicators'!IE59</f>
        <v>1</v>
      </c>
      <c r="AG59" s="35">
        <f>'Core Indicators'!IM59</f>
        <v>0</v>
      </c>
    </row>
    <row r="60" spans="1:33" ht="20.100000000000001" customHeight="1" x14ac:dyDescent="0.25">
      <c r="A60" s="199" t="str">
        <f>'Core Indicators'!A:A</f>
        <v>Syrian refugees in Lebanon</v>
      </c>
      <c r="B60" s="199" t="str">
        <f>'Core Indicators'!B:B</f>
        <v>Displacement</v>
      </c>
      <c r="C60" s="199" t="str">
        <f>'Core Indicators'!C60</f>
        <v>LBN002</v>
      </c>
      <c r="D60" s="199" t="str">
        <f>'Core Indicators'!D60</f>
        <v>Lebanon</v>
      </c>
      <c r="E60" s="199" t="str">
        <f>'Core Indicators'!E60</f>
        <v>LBN</v>
      </c>
      <c r="F60" s="36">
        <f>'Core Indicators'!O60</f>
        <v>10450</v>
      </c>
      <c r="G60" s="36">
        <f>'Core Indicators'!W60</f>
        <v>6769000</v>
      </c>
      <c r="H60" s="36">
        <f>'Core Indicators'!AE60</f>
        <v>6246000</v>
      </c>
      <c r="I60" s="36">
        <f>'Core Indicators'!AM60</f>
        <v>1531000</v>
      </c>
      <c r="J60" s="36" t="str">
        <f>'Core Indicators'!AU60</f>
        <v>x</v>
      </c>
      <c r="K60" s="36">
        <f>'Core Indicators'!BC60</f>
        <v>0</v>
      </c>
      <c r="L60" s="36" t="str">
        <f>'Core Indicators'!BK60</f>
        <v>x</v>
      </c>
      <c r="M60" s="36" t="str">
        <f>'Core Indicators'!BS60</f>
        <v>x</v>
      </c>
      <c r="N60" s="36" t="str">
        <f>'Core Indicators'!CA60</f>
        <v>x</v>
      </c>
      <c r="O60" s="36" t="e">
        <f>'Core Indicators'!CI60</f>
        <v>#N/A</v>
      </c>
      <c r="P60" s="36" t="str">
        <f>'Core Indicators'!CQ60</f>
        <v>x</v>
      </c>
      <c r="Q60" s="36">
        <f>'Core Indicators'!DG60</f>
        <v>523000</v>
      </c>
      <c r="R60" s="36">
        <f>'Core Indicators'!DO60</f>
        <v>4715000</v>
      </c>
      <c r="S60" s="36">
        <f>'Core Indicators'!DW60</f>
        <v>781000</v>
      </c>
      <c r="T60" s="36">
        <f>'Core Indicators'!EE60</f>
        <v>704000</v>
      </c>
      <c r="U60" s="36">
        <f>'Core Indicators'!EM60</f>
        <v>46000</v>
      </c>
      <c r="V60" s="36">
        <f>'Core Indicators'!FC60</f>
        <v>2</v>
      </c>
      <c r="W60" s="36" t="str">
        <f>'Core Indicators'!FK60</f>
        <v>x</v>
      </c>
      <c r="X60" s="36" t="str">
        <f>'Core Indicators'!FS60</f>
        <v>x</v>
      </c>
      <c r="Y60" s="36">
        <f>'Core Indicators'!GA60</f>
        <v>0</v>
      </c>
      <c r="Z60" s="36">
        <f>'Core Indicators'!GI60</f>
        <v>0</v>
      </c>
      <c r="AA60" s="36">
        <f>'Core Indicators'!GQ60</f>
        <v>0</v>
      </c>
      <c r="AB60" s="36">
        <f>'Core Indicators'!GY60</f>
        <v>0</v>
      </c>
      <c r="AC60" s="36">
        <f>'Core Indicators'!HG60</f>
        <v>1</v>
      </c>
      <c r="AD60" s="36">
        <f>'Core Indicators'!HO60</f>
        <v>2</v>
      </c>
      <c r="AE60" s="36">
        <f>'Core Indicators'!HW60</f>
        <v>0</v>
      </c>
      <c r="AF60" s="36">
        <f>'Core Indicators'!IE60</f>
        <v>3</v>
      </c>
      <c r="AG60" s="36">
        <f>'Core Indicators'!IM60</f>
        <v>0</v>
      </c>
    </row>
    <row r="61" spans="1:33" ht="20.100000000000001" customHeight="1" x14ac:dyDescent="0.25">
      <c r="A61" s="200" t="str">
        <f>'Core Indicators'!A:A</f>
        <v>Socioeconomic crisis in Lebanon</v>
      </c>
      <c r="B61" s="200" t="str">
        <f>'Core Indicators'!B:B</f>
        <v>Socio-political,Violence,Tecnological Disaster</v>
      </c>
      <c r="C61" s="200" t="str">
        <f>'Core Indicators'!C61</f>
        <v>LBN004</v>
      </c>
      <c r="D61" s="200" t="str">
        <f>'Core Indicators'!D61</f>
        <v>Lebanon</v>
      </c>
      <c r="E61" s="200" t="str">
        <f>'Core Indicators'!E61</f>
        <v>LBN</v>
      </c>
      <c r="F61" s="35">
        <f>'Core Indicators'!O61</f>
        <v>10450</v>
      </c>
      <c r="G61" s="35">
        <f>'Core Indicators'!W61</f>
        <v>6769000</v>
      </c>
      <c r="H61" s="35">
        <f>'Core Indicators'!AE61</f>
        <v>6246000</v>
      </c>
      <c r="I61" s="35" t="str">
        <f>'Core Indicators'!AM61</f>
        <v>x</v>
      </c>
      <c r="J61" s="35" t="str">
        <f>'Core Indicators'!AU61</f>
        <v>x</v>
      </c>
      <c r="K61" s="35" t="str">
        <f>'Core Indicators'!BC61</f>
        <v>x</v>
      </c>
      <c r="L61" s="35">
        <f>'Core Indicators'!BK61</f>
        <v>9</v>
      </c>
      <c r="M61" s="35" t="str">
        <f>'Core Indicators'!BS61</f>
        <v>x</v>
      </c>
      <c r="N61" s="35" t="str">
        <f>'Core Indicators'!CA61</f>
        <v>x</v>
      </c>
      <c r="O61" s="35" t="e">
        <f>'Core Indicators'!CI61</f>
        <v>#N/A</v>
      </c>
      <c r="P61" s="35" t="str">
        <f>'Core Indicators'!CQ61</f>
        <v>x</v>
      </c>
      <c r="Q61" s="35">
        <f>'Core Indicators'!DG61</f>
        <v>523000</v>
      </c>
      <c r="R61" s="35">
        <f>'Core Indicators'!DO61</f>
        <v>3035000</v>
      </c>
      <c r="S61" s="35">
        <f>'Core Indicators'!DW61</f>
        <v>1890000</v>
      </c>
      <c r="T61" s="35">
        <f>'Core Indicators'!EE61</f>
        <v>1275000</v>
      </c>
      <c r="U61" s="35">
        <f>'Core Indicators'!EM61</f>
        <v>46000</v>
      </c>
      <c r="V61" s="35">
        <f>'Core Indicators'!FC61</f>
        <v>3</v>
      </c>
      <c r="W61" s="35" t="str">
        <f>'Core Indicators'!FK61</f>
        <v>x</v>
      </c>
      <c r="X61" s="35" t="str">
        <f>'Core Indicators'!FS61</f>
        <v>x</v>
      </c>
      <c r="Y61" s="35">
        <f>'Core Indicators'!GA61</f>
        <v>0</v>
      </c>
      <c r="Z61" s="35">
        <f>'Core Indicators'!GI61</f>
        <v>0</v>
      </c>
      <c r="AA61" s="35">
        <f>'Core Indicators'!GQ61</f>
        <v>1</v>
      </c>
      <c r="AB61" s="35">
        <f>'Core Indicators'!GY61</f>
        <v>0</v>
      </c>
      <c r="AC61" s="35">
        <f>'Core Indicators'!HG61</f>
        <v>1</v>
      </c>
      <c r="AD61" s="35">
        <f>'Core Indicators'!HO61</f>
        <v>2</v>
      </c>
      <c r="AE61" s="35">
        <f>'Core Indicators'!HW61</f>
        <v>0</v>
      </c>
      <c r="AF61" s="35">
        <f>'Core Indicators'!IE61</f>
        <v>3</v>
      </c>
      <c r="AG61" s="35">
        <f>'Core Indicators'!IM61</f>
        <v>0</v>
      </c>
    </row>
    <row r="62" spans="1:33" ht="20.100000000000001" customHeight="1" x14ac:dyDescent="0.25">
      <c r="A62" s="199" t="str">
        <f>'Core Indicators'!A:A</f>
        <v>Complex crisis in Libya</v>
      </c>
      <c r="B62" s="199" t="str">
        <f>'Core Indicators'!B:B</f>
        <v>Conflict,Displacement,Socio-political</v>
      </c>
      <c r="C62" s="199" t="str">
        <f>'Core Indicators'!C62</f>
        <v>LBY001</v>
      </c>
      <c r="D62" s="199" t="str">
        <f>'Core Indicators'!D62</f>
        <v>Libya</v>
      </c>
      <c r="E62" s="199" t="str">
        <f>'Core Indicators'!E62</f>
        <v>LBY</v>
      </c>
      <c r="F62" s="36">
        <f>'Core Indicators'!O62</f>
        <v>1759540</v>
      </c>
      <c r="G62" s="36">
        <f>'Core Indicators'!W62</f>
        <v>6856000</v>
      </c>
      <c r="H62" s="36">
        <f>'Core Indicators'!AE62</f>
        <v>6856000</v>
      </c>
      <c r="I62" s="36">
        <f>'Core Indicators'!AM62</f>
        <v>1559000</v>
      </c>
      <c r="J62" s="36" t="str">
        <f>'Core Indicators'!AU62</f>
        <v>x</v>
      </c>
      <c r="K62" s="36" t="str">
        <f>'Core Indicators'!BC62</f>
        <v>x</v>
      </c>
      <c r="L62" s="36">
        <f>'Core Indicators'!BK62</f>
        <v>688</v>
      </c>
      <c r="M62" s="36" t="str">
        <f>'Core Indicators'!BS62</f>
        <v>x</v>
      </c>
      <c r="N62" s="36" t="str">
        <f>'Core Indicators'!CA62</f>
        <v>x</v>
      </c>
      <c r="O62" s="36" t="e">
        <f>'Core Indicators'!CI62</f>
        <v>#N/A</v>
      </c>
      <c r="P62" s="36" t="str">
        <f>'Core Indicators'!CQ62</f>
        <v>x</v>
      </c>
      <c r="Q62" s="36">
        <f>'Core Indicators'!DG62</f>
        <v>0</v>
      </c>
      <c r="R62" s="36">
        <f>'Core Indicators'!DO62</f>
        <v>5825000</v>
      </c>
      <c r="S62" s="36">
        <f>'Core Indicators'!DW62</f>
        <v>1008000</v>
      </c>
      <c r="T62" s="36">
        <f>'Core Indicators'!EE62</f>
        <v>24000</v>
      </c>
      <c r="U62" s="36">
        <f>'Core Indicators'!EM62</f>
        <v>0</v>
      </c>
      <c r="V62" s="36">
        <f>'Core Indicators'!FC62</f>
        <v>7</v>
      </c>
      <c r="W62" s="36">
        <f>'Core Indicators'!FK62</f>
        <v>198000</v>
      </c>
      <c r="X62" s="36">
        <f>'Core Indicators'!FS62</f>
        <v>633000</v>
      </c>
      <c r="Y62" s="36">
        <f>'Core Indicators'!GA62</f>
        <v>1</v>
      </c>
      <c r="Z62" s="36">
        <f>'Core Indicators'!GI62</f>
        <v>3</v>
      </c>
      <c r="AA62" s="36">
        <f>'Core Indicators'!GQ62</f>
        <v>2</v>
      </c>
      <c r="AB62" s="36">
        <f>'Core Indicators'!GY62</f>
        <v>0</v>
      </c>
      <c r="AC62" s="36">
        <f>'Core Indicators'!HG62</f>
        <v>2</v>
      </c>
      <c r="AD62" s="36">
        <f>'Core Indicators'!HO62</f>
        <v>3</v>
      </c>
      <c r="AE62" s="36">
        <f>'Core Indicators'!HW62</f>
        <v>2</v>
      </c>
      <c r="AF62" s="36">
        <f>'Core Indicators'!IE62</f>
        <v>1</v>
      </c>
      <c r="AG62" s="36">
        <f>'Core Indicators'!IM62</f>
        <v>1</v>
      </c>
    </row>
    <row r="63" spans="1:33" ht="20.100000000000001" customHeight="1" x14ac:dyDescent="0.25">
      <c r="A63" s="200" t="str">
        <f>'Core Indicators'!A:A</f>
        <v>Mixed migration flows in Libya</v>
      </c>
      <c r="B63" s="200" t="str">
        <f>'Core Indicators'!B:B</f>
        <v>Displacement</v>
      </c>
      <c r="C63" s="200" t="str">
        <f>'Core Indicators'!C63</f>
        <v>LBY002</v>
      </c>
      <c r="D63" s="200" t="str">
        <f>'Core Indicators'!D63</f>
        <v>Libya</v>
      </c>
      <c r="E63" s="200" t="str">
        <f>'Core Indicators'!E63</f>
        <v>LBY</v>
      </c>
      <c r="F63" s="35">
        <f>'Core Indicators'!O63</f>
        <v>1759540</v>
      </c>
      <c r="G63" s="35">
        <f>'Core Indicators'!W63</f>
        <v>6856000</v>
      </c>
      <c r="H63" s="35">
        <f>'Core Indicators'!AE63</f>
        <v>729000</v>
      </c>
      <c r="I63" s="35">
        <f>'Core Indicators'!AM63</f>
        <v>729000</v>
      </c>
      <c r="J63" s="35" t="str">
        <f>'Core Indicators'!AU63</f>
        <v>x</v>
      </c>
      <c r="K63" s="35" t="str">
        <f>'Core Indicators'!BC63</f>
        <v>x</v>
      </c>
      <c r="L63" s="35">
        <f>'Core Indicators'!BK63</f>
        <v>594</v>
      </c>
      <c r="M63" s="35" t="str">
        <f>'Core Indicators'!BS63</f>
        <v>x</v>
      </c>
      <c r="N63" s="35" t="str">
        <f>'Core Indicators'!CA63</f>
        <v>x</v>
      </c>
      <c r="O63" s="35" t="e">
        <f>'Core Indicators'!CI63</f>
        <v>#N/A</v>
      </c>
      <c r="P63" s="35" t="str">
        <f>'Core Indicators'!CQ63</f>
        <v>x</v>
      </c>
      <c r="Q63" s="35">
        <f>'Core Indicators'!DG63</f>
        <v>6128000</v>
      </c>
      <c r="R63" s="35">
        <f>'Core Indicators'!DO63</f>
        <v>0</v>
      </c>
      <c r="S63" s="35">
        <f>'Core Indicators'!DW63</f>
        <v>729000</v>
      </c>
      <c r="T63" s="35">
        <f>'Core Indicators'!EE63</f>
        <v>0</v>
      </c>
      <c r="U63" s="35">
        <f>'Core Indicators'!EM63</f>
        <v>0</v>
      </c>
      <c r="V63" s="35">
        <f>'Core Indicators'!FC63</f>
        <v>4</v>
      </c>
      <c r="W63" s="35">
        <f>'Core Indicators'!FK63</f>
        <v>79000</v>
      </c>
      <c r="X63" s="35">
        <f>'Core Indicators'!FS63</f>
        <v>229000</v>
      </c>
      <c r="Y63" s="35">
        <f>'Core Indicators'!GA63</f>
        <v>1</v>
      </c>
      <c r="Z63" s="35">
        <f>'Core Indicators'!GI63</f>
        <v>3</v>
      </c>
      <c r="AA63" s="35">
        <f>'Core Indicators'!GQ63</f>
        <v>2</v>
      </c>
      <c r="AB63" s="35">
        <f>'Core Indicators'!GY63</f>
        <v>0</v>
      </c>
      <c r="AC63" s="35">
        <f>'Core Indicators'!HG63</f>
        <v>2</v>
      </c>
      <c r="AD63" s="35">
        <f>'Core Indicators'!HO63</f>
        <v>3</v>
      </c>
      <c r="AE63" s="35">
        <f>'Core Indicators'!HW63</f>
        <v>2</v>
      </c>
      <c r="AF63" s="35">
        <f>'Core Indicators'!IE63</f>
        <v>1</v>
      </c>
      <c r="AG63" s="35">
        <f>'Core Indicators'!IM63</f>
        <v>1</v>
      </c>
    </row>
    <row r="64" spans="1:33" ht="20.100000000000001" customHeight="1" x14ac:dyDescent="0.25">
      <c r="A64" s="199" t="str">
        <f>'Core Indicators'!A:A</f>
        <v>Socio-economic crisis in Sri Lanka</v>
      </c>
      <c r="B64" s="199" t="str">
        <f>'Core Indicators'!B:B</f>
        <v>Socio-political,Food Security</v>
      </c>
      <c r="C64" s="199" t="str">
        <f>'Core Indicators'!C64</f>
        <v>LKA002</v>
      </c>
      <c r="D64" s="199" t="str">
        <f>'Core Indicators'!D64</f>
        <v>Sri Lanka</v>
      </c>
      <c r="E64" s="199" t="str">
        <f>'Core Indicators'!E64</f>
        <v>LKA</v>
      </c>
      <c r="F64" s="36">
        <f>'Core Indicators'!O64</f>
        <v>62705</v>
      </c>
      <c r="G64" s="36">
        <f>'Core Indicators'!W64</f>
        <v>22156000</v>
      </c>
      <c r="H64" s="36">
        <f>'Core Indicators'!AE64</f>
        <v>22156000</v>
      </c>
      <c r="I64" s="36">
        <f>'Core Indicators'!AM64</f>
        <v>0</v>
      </c>
      <c r="J64" s="36">
        <f>'Core Indicators'!AU64</f>
        <v>150</v>
      </c>
      <c r="K64" s="36" t="e">
        <f>'Core Indicators'!BC64</f>
        <v>#N/A</v>
      </c>
      <c r="L64" s="36">
        <f>'Core Indicators'!BK64</f>
        <v>4</v>
      </c>
      <c r="M64" s="36" t="e">
        <f>'Core Indicators'!BS64</f>
        <v>#N/A</v>
      </c>
      <c r="N64" s="36" t="e">
        <f>'Core Indicators'!CA64</f>
        <v>#N/A</v>
      </c>
      <c r="O64" s="36" t="e">
        <f>'Core Indicators'!CI64</f>
        <v>#N/A</v>
      </c>
      <c r="P64" s="36" t="e">
        <f>'Core Indicators'!CQ64</f>
        <v>#N/A</v>
      </c>
      <c r="Q64" s="36">
        <f>'Core Indicators'!DG64</f>
        <v>0</v>
      </c>
      <c r="R64" s="36">
        <f>'Core Indicators'!DO64</f>
        <v>15156000</v>
      </c>
      <c r="S64" s="36">
        <f>'Core Indicators'!DW64</f>
        <v>3600000</v>
      </c>
      <c r="T64" s="36">
        <f>'Core Indicators'!EE64</f>
        <v>3382000</v>
      </c>
      <c r="U64" s="36">
        <f>'Core Indicators'!EM64</f>
        <v>18000</v>
      </c>
      <c r="V64" s="36">
        <f>'Core Indicators'!FC64</f>
        <v>1</v>
      </c>
      <c r="W64" s="36" t="e">
        <f>'Core Indicators'!FK64</f>
        <v>#N/A</v>
      </c>
      <c r="X64" s="36" t="e">
        <f>'Core Indicators'!FS64</f>
        <v>#N/A</v>
      </c>
      <c r="Y64" s="36">
        <f>'Core Indicators'!GA64</f>
        <v>0</v>
      </c>
      <c r="Z64" s="36">
        <f>'Core Indicators'!GI64</f>
        <v>0</v>
      </c>
      <c r="AA64" s="36">
        <f>'Core Indicators'!GQ64</f>
        <v>0</v>
      </c>
      <c r="AB64" s="36">
        <f>'Core Indicators'!GY64</f>
        <v>0</v>
      </c>
      <c r="AC64" s="36">
        <f>'Core Indicators'!HG64</f>
        <v>0</v>
      </c>
      <c r="AD64" s="36">
        <f>'Core Indicators'!HO64</f>
        <v>0</v>
      </c>
      <c r="AE64" s="36">
        <f>'Core Indicators'!HW64</f>
        <v>0</v>
      </c>
      <c r="AF64" s="36">
        <f>'Core Indicators'!IE64</f>
        <v>2</v>
      </c>
      <c r="AG64" s="36">
        <f>'Core Indicators'!IM64</f>
        <v>2</v>
      </c>
    </row>
    <row r="65" spans="1:33" ht="20.100000000000001" customHeight="1" x14ac:dyDescent="0.25">
      <c r="A65" s="200" t="str">
        <f>'Core Indicators'!A:A</f>
        <v>Food security crisis in Lesotho</v>
      </c>
      <c r="B65" s="200" t="str">
        <f>'Core Indicators'!B:B</f>
        <v>Food Security</v>
      </c>
      <c r="C65" s="200" t="str">
        <f>'Core Indicators'!C65</f>
        <v>LSO003</v>
      </c>
      <c r="D65" s="200" t="str">
        <f>'Core Indicators'!D65</f>
        <v>Lesotho</v>
      </c>
      <c r="E65" s="200" t="str">
        <f>'Core Indicators'!E65</f>
        <v>LSO</v>
      </c>
      <c r="F65" s="35">
        <f>'Core Indicators'!O65</f>
        <v>25760</v>
      </c>
      <c r="G65" s="35">
        <f>'Core Indicators'!W65</f>
        <v>1485000</v>
      </c>
      <c r="H65" s="35">
        <f>'Core Indicators'!AE65</f>
        <v>830000</v>
      </c>
      <c r="I65" s="35" t="str">
        <f>'Core Indicators'!AM65</f>
        <v>x</v>
      </c>
      <c r="J65" s="35" t="str">
        <f>'Core Indicators'!AU65</f>
        <v>x</v>
      </c>
      <c r="K65" s="35" t="str">
        <f>'Core Indicators'!BC65</f>
        <v>x</v>
      </c>
      <c r="L65" s="35" t="str">
        <f>'Core Indicators'!BK65</f>
        <v>x</v>
      </c>
      <c r="M65" s="35" t="str">
        <f>'Core Indicators'!BS65</f>
        <v>x</v>
      </c>
      <c r="N65" s="35" t="str">
        <f>'Core Indicators'!CA65</f>
        <v>x</v>
      </c>
      <c r="O65" s="35" t="e">
        <f>'Core Indicators'!CI65</f>
        <v>#N/A</v>
      </c>
      <c r="P65" s="35" t="str">
        <f>'Core Indicators'!CQ65</f>
        <v>x</v>
      </c>
      <c r="Q65" s="35">
        <f>'Core Indicators'!DG65</f>
        <v>655000</v>
      </c>
      <c r="R65" s="35">
        <f>'Core Indicators'!DO65</f>
        <v>511000</v>
      </c>
      <c r="S65" s="35">
        <f>'Core Indicators'!DW65</f>
        <v>319000</v>
      </c>
      <c r="T65" s="35">
        <f>'Core Indicators'!EE65</f>
        <v>0</v>
      </c>
      <c r="U65" s="35">
        <f>'Core Indicators'!EM65</f>
        <v>0</v>
      </c>
      <c r="V65" s="35">
        <f>'Core Indicators'!FC65</f>
        <v>1</v>
      </c>
      <c r="W65" s="35" t="str">
        <f>'Core Indicators'!FK65</f>
        <v>x</v>
      </c>
      <c r="X65" s="35" t="str">
        <f>'Core Indicators'!FS65</f>
        <v>x</v>
      </c>
      <c r="Y65" s="35">
        <f>'Core Indicators'!GA65</f>
        <v>0</v>
      </c>
      <c r="Z65" s="35">
        <f>'Core Indicators'!GI65</f>
        <v>0</v>
      </c>
      <c r="AA65" s="35">
        <f>'Core Indicators'!GQ65</f>
        <v>0</v>
      </c>
      <c r="AB65" s="35">
        <f>'Core Indicators'!GY65</f>
        <v>0</v>
      </c>
      <c r="AC65" s="35">
        <f>'Core Indicators'!HG65</f>
        <v>0</v>
      </c>
      <c r="AD65" s="35">
        <f>'Core Indicators'!HO65</f>
        <v>0</v>
      </c>
      <c r="AE65" s="35">
        <f>'Core Indicators'!HW65</f>
        <v>0</v>
      </c>
      <c r="AF65" s="35">
        <f>'Core Indicators'!IE65</f>
        <v>0</v>
      </c>
      <c r="AG65" s="35">
        <f>'Core Indicators'!IM65</f>
        <v>0</v>
      </c>
    </row>
    <row r="66" spans="1:33" ht="20.100000000000001" customHeight="1" x14ac:dyDescent="0.25">
      <c r="A66" s="199" t="str">
        <f>'Core Indicators'!A:A</f>
        <v>Mixed migration flows in Morocco</v>
      </c>
      <c r="B66" s="199" t="str">
        <f>'Core Indicators'!B:B</f>
        <v>Displacement</v>
      </c>
      <c r="C66" s="199" t="str">
        <f>'Core Indicators'!C66</f>
        <v>MAR002</v>
      </c>
      <c r="D66" s="199" t="str">
        <f>'Core Indicators'!D66</f>
        <v>Morocco</v>
      </c>
      <c r="E66" s="199" t="str">
        <f>'Core Indicators'!E66</f>
        <v>MAR</v>
      </c>
      <c r="F66" s="36">
        <f>'Core Indicators'!O66</f>
        <v>446300</v>
      </c>
      <c r="G66" s="36">
        <f>'Core Indicators'!W66</f>
        <v>37660000</v>
      </c>
      <c r="H66" s="36">
        <f>'Core Indicators'!AE66</f>
        <v>21000</v>
      </c>
      <c r="I66" s="36">
        <f>'Core Indicators'!AM66</f>
        <v>21000</v>
      </c>
      <c r="J66" s="36" t="str">
        <f>'Core Indicators'!AU66</f>
        <v>x</v>
      </c>
      <c r="K66" s="36" t="str">
        <f>'Core Indicators'!BC66</f>
        <v>x</v>
      </c>
      <c r="L66" s="36">
        <f>'Core Indicators'!BK66</f>
        <v>149</v>
      </c>
      <c r="M66" s="36">
        <f>'Core Indicators'!BS66</f>
        <v>0</v>
      </c>
      <c r="N66" s="36">
        <f>'Core Indicators'!CA66</f>
        <v>0</v>
      </c>
      <c r="O66" s="36" t="e">
        <f>'Core Indicators'!CI66</f>
        <v>#N/A</v>
      </c>
      <c r="P66" s="36">
        <f>'Core Indicators'!CQ66</f>
        <v>0</v>
      </c>
      <c r="Q66" s="36">
        <f>'Core Indicators'!DG66</f>
        <v>37639000</v>
      </c>
      <c r="R66" s="36">
        <f>'Core Indicators'!DO66</f>
        <v>0</v>
      </c>
      <c r="S66" s="36">
        <f>'Core Indicators'!DW66</f>
        <v>21000</v>
      </c>
      <c r="T66" s="36">
        <f>'Core Indicators'!EE66</f>
        <v>0</v>
      </c>
      <c r="U66" s="36">
        <f>'Core Indicators'!EM66</f>
        <v>0</v>
      </c>
      <c r="V66" s="36">
        <f>'Core Indicators'!FC66</f>
        <v>4</v>
      </c>
      <c r="W66" s="36">
        <f>'Core Indicators'!FK66</f>
        <v>0</v>
      </c>
      <c r="X66" s="36">
        <f>'Core Indicators'!FS66</f>
        <v>0</v>
      </c>
      <c r="Y66" s="36">
        <f>'Core Indicators'!GA66</f>
        <v>0</v>
      </c>
      <c r="Z66" s="36">
        <f>'Core Indicators'!GI66</f>
        <v>0</v>
      </c>
      <c r="AA66" s="36">
        <f>'Core Indicators'!GQ66</f>
        <v>0</v>
      </c>
      <c r="AB66" s="36">
        <f>'Core Indicators'!GY66</f>
        <v>0</v>
      </c>
      <c r="AC66" s="36">
        <f>'Core Indicators'!HG66</f>
        <v>1</v>
      </c>
      <c r="AD66" s="36">
        <f>'Core Indicators'!HO66</f>
        <v>1</v>
      </c>
      <c r="AE66" s="36">
        <f>'Core Indicators'!HW66</f>
        <v>0</v>
      </c>
      <c r="AF66" s="36">
        <f>'Core Indicators'!IE66</f>
        <v>1</v>
      </c>
      <c r="AG66" s="36">
        <f>'Core Indicators'!IM66</f>
        <v>1</v>
      </c>
    </row>
    <row r="67" spans="1:33" ht="20.100000000000001" customHeight="1" x14ac:dyDescent="0.25">
      <c r="A67" s="200" t="str">
        <f>'Core Indicators'!A:A</f>
        <v>DIsplacement from Ukraine conflict in Moldova</v>
      </c>
      <c r="B67" s="200" t="str">
        <f>'Core Indicators'!B:B</f>
        <v>Displacement,Conflict</v>
      </c>
      <c r="C67" s="200" t="str">
        <f>'Core Indicators'!C67</f>
        <v>MDA002</v>
      </c>
      <c r="D67" s="200" t="str">
        <f>'Core Indicators'!D67</f>
        <v>Moldova</v>
      </c>
      <c r="E67" s="200" t="str">
        <f>'Core Indicators'!E67</f>
        <v>MDA</v>
      </c>
      <c r="F67" s="35">
        <f>'Core Indicators'!O67</f>
        <v>1595</v>
      </c>
      <c r="G67" s="35">
        <f>'Core Indicators'!W67</f>
        <v>212000</v>
      </c>
      <c r="H67" s="35">
        <f>'Core Indicators'!AE67</f>
        <v>102000</v>
      </c>
      <c r="I67" s="35">
        <f>'Core Indicators'!AM67</f>
        <v>102000</v>
      </c>
      <c r="J67" s="35" t="e">
        <f>'Core Indicators'!AU67</f>
        <v>#N/A</v>
      </c>
      <c r="K67" s="35" t="e">
        <f>'Core Indicators'!BC67</f>
        <v>#N/A</v>
      </c>
      <c r="L67" s="35">
        <f>'Core Indicators'!BK67</f>
        <v>0</v>
      </c>
      <c r="M67" s="35" t="e">
        <f>'Core Indicators'!BS67</f>
        <v>#N/A</v>
      </c>
      <c r="N67" s="35" t="e">
        <f>'Core Indicators'!CA67</f>
        <v>#N/A</v>
      </c>
      <c r="O67" s="35" t="e">
        <f>'Core Indicators'!CI67</f>
        <v>#N/A</v>
      </c>
      <c r="P67" s="35" t="e">
        <f>'Core Indicators'!CQ67</f>
        <v>#N/A</v>
      </c>
      <c r="Q67" s="35">
        <f>'Core Indicators'!DG67</f>
        <v>110000</v>
      </c>
      <c r="R67" s="35">
        <f>'Core Indicators'!DO67</f>
        <v>0</v>
      </c>
      <c r="S67" s="35">
        <f>'Core Indicators'!DW67</f>
        <v>102000</v>
      </c>
      <c r="T67" s="35">
        <f>'Core Indicators'!EE67</f>
        <v>0</v>
      </c>
      <c r="U67" s="35">
        <f>'Core Indicators'!EM67</f>
        <v>0</v>
      </c>
      <c r="V67" s="35">
        <f>'Core Indicators'!FC67</f>
        <v>2</v>
      </c>
      <c r="W67" s="35" t="e">
        <f>'Core Indicators'!FK67</f>
        <v>#N/A</v>
      </c>
      <c r="X67" s="35" t="e">
        <f>'Core Indicators'!FS67</f>
        <v>#N/A</v>
      </c>
      <c r="Y67" s="35">
        <f>'Core Indicators'!GA67</f>
        <v>0</v>
      </c>
      <c r="Z67" s="35">
        <f>'Core Indicators'!GI67</f>
        <v>1</v>
      </c>
      <c r="AA67" s="35">
        <f>'Core Indicators'!GQ67</f>
        <v>0</v>
      </c>
      <c r="AB67" s="35">
        <f>'Core Indicators'!GY67</f>
        <v>0</v>
      </c>
      <c r="AC67" s="35">
        <f>'Core Indicators'!HG67</f>
        <v>0</v>
      </c>
      <c r="AD67" s="35">
        <f>'Core Indicators'!HO67</f>
        <v>0</v>
      </c>
      <c r="AE67" s="35">
        <f>'Core Indicators'!HW67</f>
        <v>0</v>
      </c>
      <c r="AF67" s="35">
        <f>'Core Indicators'!IE67</f>
        <v>0</v>
      </c>
      <c r="AG67" s="35">
        <f>'Core Indicators'!IM67</f>
        <v>0</v>
      </c>
    </row>
    <row r="68" spans="1:33" ht="20.100000000000001" customHeight="1" x14ac:dyDescent="0.25">
      <c r="A68" s="199" t="str">
        <f>'Core Indicators'!A:A</f>
        <v>Drought in Madagascar</v>
      </c>
      <c r="B68" s="199" t="str">
        <f>'Core Indicators'!B:B</f>
        <v>Drought</v>
      </c>
      <c r="C68" s="199" t="str">
        <f>'Core Indicators'!C68</f>
        <v>MDG002</v>
      </c>
      <c r="D68" s="199" t="str">
        <f>'Core Indicators'!D68</f>
        <v>Madagascar</v>
      </c>
      <c r="E68" s="199" t="str">
        <f>'Core Indicators'!E68</f>
        <v>MDG</v>
      </c>
      <c r="F68" s="36">
        <f>'Core Indicators'!O68</f>
        <v>149752</v>
      </c>
      <c r="G68" s="36">
        <f>'Core Indicators'!W68</f>
        <v>6230000</v>
      </c>
      <c r="H68" s="36">
        <f>'Core Indicators'!AE68</f>
        <v>4696000</v>
      </c>
      <c r="I68" s="36">
        <f>'Core Indicators'!AM68</f>
        <v>8000</v>
      </c>
      <c r="J68" s="36" t="str">
        <f>'Core Indicators'!AU68</f>
        <v>x</v>
      </c>
      <c r="K68" s="36">
        <f>'Core Indicators'!BC68</f>
        <v>39000</v>
      </c>
      <c r="L68" s="36">
        <f>'Core Indicators'!BK68</f>
        <v>30</v>
      </c>
      <c r="M68" s="36" t="str">
        <f>'Core Indicators'!BS68</f>
        <v>x</v>
      </c>
      <c r="N68" s="36" t="str">
        <f>'Core Indicators'!CA68</f>
        <v>x</v>
      </c>
      <c r="O68" s="36" t="e">
        <f>'Core Indicators'!CI68</f>
        <v>#N/A</v>
      </c>
      <c r="P68" s="36" t="str">
        <f>'Core Indicators'!CQ68</f>
        <v>x</v>
      </c>
      <c r="Q68" s="36">
        <f>'Core Indicators'!DG68</f>
        <v>1535000</v>
      </c>
      <c r="R68" s="36">
        <f>'Core Indicators'!DO68</f>
        <v>2470000</v>
      </c>
      <c r="S68" s="36">
        <f>'Core Indicators'!DW68</f>
        <v>1973000</v>
      </c>
      <c r="T68" s="36">
        <f>'Core Indicators'!EE68</f>
        <v>252000</v>
      </c>
      <c r="U68" s="36">
        <f>'Core Indicators'!EM68</f>
        <v>0</v>
      </c>
      <c r="V68" s="36">
        <f>'Core Indicators'!FC68</f>
        <v>1</v>
      </c>
      <c r="W68" s="36" t="str">
        <f>'Core Indicators'!FK68</f>
        <v>x</v>
      </c>
      <c r="X68" s="36" t="str">
        <f>'Core Indicators'!FS68</f>
        <v>x</v>
      </c>
      <c r="Y68" s="36">
        <f>'Core Indicators'!GA68</f>
        <v>0</v>
      </c>
      <c r="Z68" s="36">
        <f>'Core Indicators'!GI68</f>
        <v>1</v>
      </c>
      <c r="AA68" s="36">
        <f>'Core Indicators'!GQ68</f>
        <v>0</v>
      </c>
      <c r="AB68" s="36">
        <f>'Core Indicators'!GY68</f>
        <v>0</v>
      </c>
      <c r="AC68" s="36">
        <f>'Core Indicators'!HG68</f>
        <v>0</v>
      </c>
      <c r="AD68" s="36">
        <f>'Core Indicators'!HO68</f>
        <v>0</v>
      </c>
      <c r="AE68" s="36">
        <f>'Core Indicators'!HW68</f>
        <v>0</v>
      </c>
      <c r="AF68" s="36">
        <f>'Core Indicators'!IE68</f>
        <v>0</v>
      </c>
      <c r="AG68" s="36">
        <f>'Core Indicators'!IM68</f>
        <v>2</v>
      </c>
    </row>
    <row r="69" spans="1:33" ht="20.100000000000001" customHeight="1" x14ac:dyDescent="0.25">
      <c r="A69" s="200" t="str">
        <f>'Core Indicators'!A:A</f>
        <v>Multiple crisis in Mexico</v>
      </c>
      <c r="B69" s="200" t="str">
        <f>'Core Indicators'!B:B</f>
        <v>Violence,Displacement</v>
      </c>
      <c r="C69" s="200" t="str">
        <f>'Core Indicators'!C69</f>
        <v>MEX001</v>
      </c>
      <c r="D69" s="200" t="str">
        <f>'Core Indicators'!D69</f>
        <v>Mexico</v>
      </c>
      <c r="E69" s="200" t="str">
        <f>'Core Indicators'!E69</f>
        <v>MEX</v>
      </c>
      <c r="F69" s="35">
        <f>'Core Indicators'!O69</f>
        <v>1943950</v>
      </c>
      <c r="G69" s="35">
        <f>'Core Indicators'!W69</f>
        <v>118414000</v>
      </c>
      <c r="H69" s="35">
        <f>'Core Indicators'!AE69</f>
        <v>607000</v>
      </c>
      <c r="I69" s="35">
        <f>'Core Indicators'!AM69</f>
        <v>607000</v>
      </c>
      <c r="J69" s="35" t="str">
        <f>'Core Indicators'!AU69</f>
        <v>x</v>
      </c>
      <c r="K69" s="35" t="str">
        <f>'Core Indicators'!BC69</f>
        <v>x</v>
      </c>
      <c r="L69" s="35">
        <f>'Core Indicators'!BK69</f>
        <v>8588</v>
      </c>
      <c r="M69" s="35" t="str">
        <f>'Core Indicators'!BS69</f>
        <v>x</v>
      </c>
      <c r="N69" s="35" t="str">
        <f>'Core Indicators'!CA69</f>
        <v>x</v>
      </c>
      <c r="O69" s="35" t="e">
        <f>'Core Indicators'!CI69</f>
        <v>#N/A</v>
      </c>
      <c r="P69" s="35" t="str">
        <f>'Core Indicators'!CQ69</f>
        <v>x</v>
      </c>
      <c r="Q69" s="35">
        <f>'Core Indicators'!DG69</f>
        <v>117806000</v>
      </c>
      <c r="R69" s="35">
        <f>'Core Indicators'!DO69</f>
        <v>508000</v>
      </c>
      <c r="S69" s="35">
        <f>'Core Indicators'!DW69</f>
        <v>99000</v>
      </c>
      <c r="T69" s="35">
        <f>'Core Indicators'!EE69</f>
        <v>0</v>
      </c>
      <c r="U69" s="35">
        <f>'Core Indicators'!EM69</f>
        <v>0</v>
      </c>
      <c r="V69" s="35">
        <f>'Core Indicators'!FC69</f>
        <v>5</v>
      </c>
      <c r="W69" s="35" t="str">
        <f>'Core Indicators'!FK69</f>
        <v>x</v>
      </c>
      <c r="X69" s="35" t="str">
        <f>'Core Indicators'!FS69</f>
        <v>x</v>
      </c>
      <c r="Y69" s="35">
        <f>'Core Indicators'!GA69</f>
        <v>0</v>
      </c>
      <c r="Z69" s="35">
        <f>'Core Indicators'!GI69</f>
        <v>1</v>
      </c>
      <c r="AA69" s="35">
        <f>'Core Indicators'!GQ69</f>
        <v>0</v>
      </c>
      <c r="AB69" s="35">
        <f>'Core Indicators'!GY69</f>
        <v>0</v>
      </c>
      <c r="AC69" s="35">
        <f>'Core Indicators'!HG69</f>
        <v>2</v>
      </c>
      <c r="AD69" s="35">
        <f>'Core Indicators'!HO69</f>
        <v>3</v>
      </c>
      <c r="AE69" s="35">
        <f>'Core Indicators'!HW69</f>
        <v>1</v>
      </c>
      <c r="AF69" s="35">
        <f>'Core Indicators'!IE69</f>
        <v>0</v>
      </c>
      <c r="AG69" s="35">
        <f>'Core Indicators'!IM69</f>
        <v>3</v>
      </c>
    </row>
    <row r="70" spans="1:33" ht="20.100000000000001" customHeight="1" x14ac:dyDescent="0.25">
      <c r="A70" s="199" t="str">
        <f>'Core Indicators'!A:A</f>
        <v>Criminal Violence in Mexico</v>
      </c>
      <c r="B70" s="199" t="str">
        <f>'Core Indicators'!B:B</f>
        <v>Violence,Displacement</v>
      </c>
      <c r="C70" s="199" t="str">
        <f>'Core Indicators'!C70</f>
        <v>MEX002</v>
      </c>
      <c r="D70" s="199" t="str">
        <f>'Core Indicators'!D70</f>
        <v>Mexico</v>
      </c>
      <c r="E70" s="199" t="str">
        <f>'Core Indicators'!E70</f>
        <v>MEX</v>
      </c>
      <c r="F70" s="36">
        <f>'Core Indicators'!O70</f>
        <v>1943950</v>
      </c>
      <c r="G70" s="36">
        <f>'Core Indicators'!W70</f>
        <v>118414000</v>
      </c>
      <c r="H70" s="36">
        <f>'Core Indicators'!AE70</f>
        <v>379000</v>
      </c>
      <c r="I70" s="36">
        <f>'Core Indicators'!AM70</f>
        <v>379000</v>
      </c>
      <c r="J70" s="36" t="str">
        <f>'Core Indicators'!AU70</f>
        <v>x</v>
      </c>
      <c r="K70" s="36" t="str">
        <f>'Core Indicators'!BC70</f>
        <v>x</v>
      </c>
      <c r="L70" s="36">
        <f>'Core Indicators'!BK70</f>
        <v>7823</v>
      </c>
      <c r="M70" s="36" t="str">
        <f>'Core Indicators'!BS70</f>
        <v>x</v>
      </c>
      <c r="N70" s="36" t="str">
        <f>'Core Indicators'!CA70</f>
        <v>x</v>
      </c>
      <c r="O70" s="36" t="e">
        <f>'Core Indicators'!CI70</f>
        <v>#N/A</v>
      </c>
      <c r="P70" s="36" t="str">
        <f>'Core Indicators'!CQ70</f>
        <v>x</v>
      </c>
      <c r="Q70" s="36">
        <f>'Core Indicators'!DG70</f>
        <v>118035000</v>
      </c>
      <c r="R70" s="36">
        <f>'Core Indicators'!DO70</f>
        <v>379000</v>
      </c>
      <c r="S70" s="36" t="str">
        <f>'Core Indicators'!DW70</f>
        <v>x</v>
      </c>
      <c r="T70" s="36" t="str">
        <f>'Core Indicators'!EE70</f>
        <v>x</v>
      </c>
      <c r="U70" s="36" t="str">
        <f>'Core Indicators'!EM70</f>
        <v>x</v>
      </c>
      <c r="V70" s="36">
        <f>'Core Indicators'!FC70</f>
        <v>5</v>
      </c>
      <c r="W70" s="36" t="str">
        <f>'Core Indicators'!FK70</f>
        <v>x</v>
      </c>
      <c r="X70" s="36" t="str">
        <f>'Core Indicators'!FS70</f>
        <v>x</v>
      </c>
      <c r="Y70" s="36">
        <f>'Core Indicators'!GA70</f>
        <v>0</v>
      </c>
      <c r="Z70" s="36">
        <f>'Core Indicators'!GI70</f>
        <v>1</v>
      </c>
      <c r="AA70" s="36">
        <f>'Core Indicators'!GQ70</f>
        <v>0</v>
      </c>
      <c r="AB70" s="36">
        <f>'Core Indicators'!GY70</f>
        <v>0</v>
      </c>
      <c r="AC70" s="36">
        <f>'Core Indicators'!HG70</f>
        <v>2</v>
      </c>
      <c r="AD70" s="36">
        <f>'Core Indicators'!HO70</f>
        <v>1</v>
      </c>
      <c r="AE70" s="36">
        <f>'Core Indicators'!HW70</f>
        <v>1</v>
      </c>
      <c r="AF70" s="36">
        <f>'Core Indicators'!IE70</f>
        <v>0</v>
      </c>
      <c r="AG70" s="36">
        <f>'Core Indicators'!IM70</f>
        <v>3</v>
      </c>
    </row>
    <row r="71" spans="1:33" ht="20.100000000000001" customHeight="1" x14ac:dyDescent="0.25">
      <c r="A71" s="200" t="str">
        <f>'Core Indicators'!A:A</f>
        <v>Mixed Migration in Mexico</v>
      </c>
      <c r="B71" s="200" t="str">
        <f>'Core Indicators'!B:B</f>
        <v>Displacement</v>
      </c>
      <c r="C71" s="200" t="str">
        <f>'Core Indicators'!C71</f>
        <v>MEX003</v>
      </c>
      <c r="D71" s="200" t="str">
        <f>'Core Indicators'!D71</f>
        <v>Mexico</v>
      </c>
      <c r="E71" s="200" t="str">
        <f>'Core Indicators'!E71</f>
        <v>MEX</v>
      </c>
      <c r="F71" s="35">
        <f>'Core Indicators'!O71</f>
        <v>1671738</v>
      </c>
      <c r="G71" s="35">
        <f>'Core Indicators'!W71</f>
        <v>114162000</v>
      </c>
      <c r="H71" s="35">
        <f>'Core Indicators'!AE71</f>
        <v>228000</v>
      </c>
      <c r="I71" s="35">
        <f>'Core Indicators'!AM71</f>
        <v>228000</v>
      </c>
      <c r="J71" s="35" t="str">
        <f>'Core Indicators'!AU71</f>
        <v>x</v>
      </c>
      <c r="K71" s="35" t="str">
        <f>'Core Indicators'!BC71</f>
        <v>x</v>
      </c>
      <c r="L71" s="35">
        <f>'Core Indicators'!BK71</f>
        <v>765</v>
      </c>
      <c r="M71" s="35" t="str">
        <f>'Core Indicators'!BS71</f>
        <v>x</v>
      </c>
      <c r="N71" s="35" t="str">
        <f>'Core Indicators'!CA71</f>
        <v>x</v>
      </c>
      <c r="O71" s="35" t="e">
        <f>'Core Indicators'!CI71</f>
        <v>#N/A</v>
      </c>
      <c r="P71" s="35" t="str">
        <f>'Core Indicators'!CQ71</f>
        <v>x</v>
      </c>
      <c r="Q71" s="35">
        <f>'Core Indicators'!DG71</f>
        <v>113933000</v>
      </c>
      <c r="R71" s="35">
        <f>'Core Indicators'!DO71</f>
        <v>129000</v>
      </c>
      <c r="S71" s="35">
        <f>'Core Indicators'!DW71</f>
        <v>99000</v>
      </c>
      <c r="T71" s="35">
        <f>'Core Indicators'!EE71</f>
        <v>0</v>
      </c>
      <c r="U71" s="35">
        <f>'Core Indicators'!EM71</f>
        <v>0</v>
      </c>
      <c r="V71" s="35">
        <f>'Core Indicators'!FC71</f>
        <v>3</v>
      </c>
      <c r="W71" s="35" t="str">
        <f>'Core Indicators'!FK71</f>
        <v>x</v>
      </c>
      <c r="X71" s="35" t="str">
        <f>'Core Indicators'!FS71</f>
        <v>x</v>
      </c>
      <c r="Y71" s="35">
        <f>'Core Indicators'!GA71</f>
        <v>0</v>
      </c>
      <c r="Z71" s="35">
        <f>'Core Indicators'!GI71</f>
        <v>1</v>
      </c>
      <c r="AA71" s="35">
        <f>'Core Indicators'!GQ71</f>
        <v>0</v>
      </c>
      <c r="AB71" s="35">
        <f>'Core Indicators'!GY71</f>
        <v>0</v>
      </c>
      <c r="AC71" s="35">
        <f>'Core Indicators'!HG71</f>
        <v>2</v>
      </c>
      <c r="AD71" s="35">
        <f>'Core Indicators'!HO71</f>
        <v>3</v>
      </c>
      <c r="AE71" s="35">
        <f>'Core Indicators'!HW71</f>
        <v>1</v>
      </c>
      <c r="AF71" s="35">
        <f>'Core Indicators'!IE71</f>
        <v>0</v>
      </c>
      <c r="AG71" s="35">
        <f>'Core Indicators'!IM71</f>
        <v>3</v>
      </c>
    </row>
    <row r="72" spans="1:33" ht="20.100000000000001" customHeight="1" x14ac:dyDescent="0.25">
      <c r="A72" s="199" t="str">
        <f>'Core Indicators'!A:A</f>
        <v>Complex crisis in Mali</v>
      </c>
      <c r="B72" s="199" t="str">
        <f>'Core Indicators'!B:B</f>
        <v>Conflict</v>
      </c>
      <c r="C72" s="199" t="str">
        <f>'Core Indicators'!C72</f>
        <v>MLI001</v>
      </c>
      <c r="D72" s="199" t="str">
        <f>'Core Indicators'!D72</f>
        <v>Mali</v>
      </c>
      <c r="E72" s="199" t="str">
        <f>'Core Indicators'!E72</f>
        <v>MLI</v>
      </c>
      <c r="F72" s="36">
        <f>'Core Indicators'!O72</f>
        <v>1240190</v>
      </c>
      <c r="G72" s="36">
        <f>'Core Indicators'!W72</f>
        <v>21700000</v>
      </c>
      <c r="H72" s="36">
        <f>'Core Indicators'!AE72</f>
        <v>12900000</v>
      </c>
      <c r="I72" s="36">
        <f>'Core Indicators'!AM72</f>
        <v>1282000</v>
      </c>
      <c r="J72" s="36">
        <f>'Core Indicators'!AU72</f>
        <v>1</v>
      </c>
      <c r="K72" s="36">
        <f>'Core Indicators'!BC72</f>
        <v>44056</v>
      </c>
      <c r="L72" s="36">
        <f>'Core Indicators'!BK72</f>
        <v>1896</v>
      </c>
      <c r="M72" s="36" t="str">
        <f>'Core Indicators'!BS72</f>
        <v>x</v>
      </c>
      <c r="N72" s="36">
        <f>'Core Indicators'!CA72</f>
        <v>1</v>
      </c>
      <c r="O72" s="36" t="e">
        <f>'Core Indicators'!CI72</f>
        <v>#N/A</v>
      </c>
      <c r="P72" s="36" t="str">
        <f>'Core Indicators'!CQ72</f>
        <v>x</v>
      </c>
      <c r="Q72" s="36">
        <f>'Core Indicators'!DG72</f>
        <v>8800000</v>
      </c>
      <c r="R72" s="36">
        <f>'Core Indicators'!DO72</f>
        <v>4100000</v>
      </c>
      <c r="S72" s="36">
        <f>'Core Indicators'!DW72</f>
        <v>6800000</v>
      </c>
      <c r="T72" s="36">
        <f>'Core Indicators'!EE72</f>
        <v>1800000</v>
      </c>
      <c r="U72" s="36">
        <f>'Core Indicators'!EM72</f>
        <v>200000</v>
      </c>
      <c r="V72" s="36">
        <f>'Core Indicators'!FC72</f>
        <v>6</v>
      </c>
      <c r="W72" s="36" t="str">
        <f>'Core Indicators'!FK72</f>
        <v>x</v>
      </c>
      <c r="X72" s="36" t="str">
        <f>'Core Indicators'!FS72</f>
        <v>x</v>
      </c>
      <c r="Y72" s="36">
        <f>'Core Indicators'!GA72</f>
        <v>1</v>
      </c>
      <c r="Z72" s="36">
        <f>'Core Indicators'!GI72</f>
        <v>3</v>
      </c>
      <c r="AA72" s="36">
        <f>'Core Indicators'!GQ72</f>
        <v>3</v>
      </c>
      <c r="AB72" s="36">
        <f>'Core Indicators'!GY72</f>
        <v>1</v>
      </c>
      <c r="AC72" s="36">
        <f>'Core Indicators'!HG72</f>
        <v>2</v>
      </c>
      <c r="AD72" s="36">
        <f>'Core Indicators'!HO72</f>
        <v>2</v>
      </c>
      <c r="AE72" s="36">
        <f>'Core Indicators'!HW72</f>
        <v>3</v>
      </c>
      <c r="AF72" s="36">
        <f>'Core Indicators'!IE72</f>
        <v>1</v>
      </c>
      <c r="AG72" s="36">
        <f>'Core Indicators'!IM72</f>
        <v>3</v>
      </c>
    </row>
    <row r="73" spans="1:33" ht="20.100000000000001" customHeight="1" x14ac:dyDescent="0.25">
      <c r="A73" s="200" t="str">
        <f>'Core Indicators'!A:A</f>
        <v>Multiple crises in Myanmar</v>
      </c>
      <c r="B73" s="200" t="str">
        <f>'Core Indicators'!B:B</f>
        <v>Socio-political,Conflict,Violence</v>
      </c>
      <c r="C73" s="200" t="str">
        <f>'Core Indicators'!C73</f>
        <v>MMR001</v>
      </c>
      <c r="D73" s="200" t="str">
        <f>'Core Indicators'!D73</f>
        <v>Myanmar</v>
      </c>
      <c r="E73" s="200" t="str">
        <f>'Core Indicators'!E73</f>
        <v>MMR</v>
      </c>
      <c r="F73" s="35">
        <f>'Core Indicators'!O73</f>
        <v>676578</v>
      </c>
      <c r="G73" s="35">
        <f>'Core Indicators'!W73</f>
        <v>55744000</v>
      </c>
      <c r="H73" s="35">
        <f>'Core Indicators'!AE73</f>
        <v>54644000</v>
      </c>
      <c r="I73" s="35">
        <f>'Core Indicators'!AM73</f>
        <v>1314000</v>
      </c>
      <c r="J73" s="35" t="str">
        <f>'Core Indicators'!AU73</f>
        <v>x</v>
      </c>
      <c r="K73" s="35" t="str">
        <f>'Core Indicators'!BC73</f>
        <v>x</v>
      </c>
      <c r="L73" s="35">
        <f>'Core Indicators'!BK73</f>
        <v>8238</v>
      </c>
      <c r="M73" s="35" t="str">
        <f>'Core Indicators'!BS73</f>
        <v>x</v>
      </c>
      <c r="N73" s="35" t="str">
        <f>'Core Indicators'!CA73</f>
        <v>x</v>
      </c>
      <c r="O73" s="35" t="e">
        <f>'Core Indicators'!CI73</f>
        <v>#N/A</v>
      </c>
      <c r="P73" s="35" t="str">
        <f>'Core Indicators'!CQ73</f>
        <v>x</v>
      </c>
      <c r="Q73" s="35">
        <f>'Core Indicators'!DG73</f>
        <v>1100000</v>
      </c>
      <c r="R73" s="35">
        <f>'Core Indicators'!DO73</f>
        <v>37338000</v>
      </c>
      <c r="S73" s="35">
        <f>'Core Indicators'!DW73</f>
        <v>12849000</v>
      </c>
      <c r="T73" s="35">
        <f>'Core Indicators'!EE73</f>
        <v>4457000</v>
      </c>
      <c r="U73" s="35">
        <f>'Core Indicators'!EM73</f>
        <v>0</v>
      </c>
      <c r="V73" s="35">
        <f>'Core Indicators'!FC73</f>
        <v>4</v>
      </c>
      <c r="W73" s="35" t="str">
        <f>'Core Indicators'!FK73</f>
        <v>x</v>
      </c>
      <c r="X73" s="35" t="str">
        <f>'Core Indicators'!FS73</f>
        <v>x</v>
      </c>
      <c r="Y73" s="35">
        <f>'Core Indicators'!GA73</f>
        <v>2</v>
      </c>
      <c r="Z73" s="35">
        <f>'Core Indicators'!GI73</f>
        <v>3</v>
      </c>
      <c r="AA73" s="35">
        <f>'Core Indicators'!GQ73</f>
        <v>3</v>
      </c>
      <c r="AB73" s="35">
        <f>'Core Indicators'!GY73</f>
        <v>2</v>
      </c>
      <c r="AC73" s="35">
        <f>'Core Indicators'!HG73</f>
        <v>2</v>
      </c>
      <c r="AD73" s="35">
        <f>'Core Indicators'!HO73</f>
        <v>3</v>
      </c>
      <c r="AE73" s="35">
        <f>'Core Indicators'!HW73</f>
        <v>3</v>
      </c>
      <c r="AF73" s="35">
        <f>'Core Indicators'!IE73</f>
        <v>1</v>
      </c>
      <c r="AG73" s="35">
        <f>'Core Indicators'!IM73</f>
        <v>3</v>
      </c>
    </row>
    <row r="74" spans="1:33" ht="20.100000000000001" customHeight="1" x14ac:dyDescent="0.25">
      <c r="A74" s="199" t="str">
        <f>'Core Indicators'!A:A</f>
        <v>Rakhine Conflict</v>
      </c>
      <c r="B74" s="199" t="str">
        <f>'Core Indicators'!B:B</f>
        <v>Conflict</v>
      </c>
      <c r="C74" s="199" t="str">
        <f>'Core Indicators'!C74</f>
        <v>MMR002</v>
      </c>
      <c r="D74" s="199" t="str">
        <f>'Core Indicators'!D74</f>
        <v>Myanmar</v>
      </c>
      <c r="E74" s="199" t="str">
        <f>'Core Indicators'!E74</f>
        <v>MMR</v>
      </c>
      <c r="F74" s="36">
        <f>'Core Indicators'!O74</f>
        <v>36778</v>
      </c>
      <c r="G74" s="36">
        <f>'Core Indicators'!W74</f>
        <v>3472000</v>
      </c>
      <c r="H74" s="36">
        <f>'Core Indicators'!AE74</f>
        <v>3472000</v>
      </c>
      <c r="I74" s="36">
        <f>'Core Indicators'!AM74</f>
        <v>1298000</v>
      </c>
      <c r="J74" s="36" t="str">
        <f>'Core Indicators'!AU74</f>
        <v>x</v>
      </c>
      <c r="K74" s="36" t="str">
        <f>'Core Indicators'!BC74</f>
        <v>x</v>
      </c>
      <c r="L74" s="36">
        <f>'Core Indicators'!BK74</f>
        <v>338</v>
      </c>
      <c r="M74" s="36" t="str">
        <f>'Core Indicators'!BS74</f>
        <v>x</v>
      </c>
      <c r="N74" s="36" t="str">
        <f>'Core Indicators'!CA74</f>
        <v>x</v>
      </c>
      <c r="O74" s="36" t="e">
        <f>'Core Indicators'!CI74</f>
        <v>#N/A</v>
      </c>
      <c r="P74" s="36" t="str">
        <f>'Core Indicators'!CQ74</f>
        <v>x</v>
      </c>
      <c r="Q74" s="36">
        <f>'Core Indicators'!DG74</f>
        <v>0</v>
      </c>
      <c r="R74" s="36">
        <f>'Core Indicators'!DO74</f>
        <v>1800000</v>
      </c>
      <c r="S74" s="36">
        <f>'Core Indicators'!DW74</f>
        <v>434000</v>
      </c>
      <c r="T74" s="36">
        <f>'Core Indicators'!EE74</f>
        <v>1238000</v>
      </c>
      <c r="U74" s="36">
        <f>'Core Indicators'!EM74</f>
        <v>0</v>
      </c>
      <c r="V74" s="36">
        <f>'Core Indicators'!FC74</f>
        <v>4</v>
      </c>
      <c r="W74" s="36" t="str">
        <f>'Core Indicators'!FK74</f>
        <v>x</v>
      </c>
      <c r="X74" s="36" t="str">
        <f>'Core Indicators'!FS74</f>
        <v>x</v>
      </c>
      <c r="Y74" s="36">
        <f>'Core Indicators'!GA74</f>
        <v>2</v>
      </c>
      <c r="Z74" s="36">
        <f>'Core Indicators'!GI74</f>
        <v>3</v>
      </c>
      <c r="AA74" s="36">
        <f>'Core Indicators'!GQ74</f>
        <v>2</v>
      </c>
      <c r="AB74" s="36">
        <f>'Core Indicators'!GY74</f>
        <v>0</v>
      </c>
      <c r="AC74" s="36">
        <f>'Core Indicators'!HG74</f>
        <v>2</v>
      </c>
      <c r="AD74" s="36">
        <f>'Core Indicators'!HO74</f>
        <v>2</v>
      </c>
      <c r="AE74" s="36">
        <f>'Core Indicators'!HW74</f>
        <v>3</v>
      </c>
      <c r="AF74" s="36">
        <f>'Core Indicators'!IE74</f>
        <v>1</v>
      </c>
      <c r="AG74" s="36">
        <f>'Core Indicators'!IM74</f>
        <v>3</v>
      </c>
    </row>
    <row r="75" spans="1:33" ht="20.100000000000001" customHeight="1" x14ac:dyDescent="0.25">
      <c r="A75" s="200" t="str">
        <f>'Core Indicators'!A:A</f>
        <v>Kachin and Shan Conflict</v>
      </c>
      <c r="B75" s="200" t="str">
        <f>'Core Indicators'!B:B</f>
        <v>Conflict</v>
      </c>
      <c r="C75" s="200" t="str">
        <f>'Core Indicators'!C75</f>
        <v>MMR003</v>
      </c>
      <c r="D75" s="200" t="str">
        <f>'Core Indicators'!D75</f>
        <v>Myanmar</v>
      </c>
      <c r="E75" s="200" t="str">
        <f>'Core Indicators'!E75</f>
        <v>MMR</v>
      </c>
      <c r="F75" s="35">
        <f>'Core Indicators'!O75</f>
        <v>149600</v>
      </c>
      <c r="G75" s="35">
        <f>'Core Indicators'!W75</f>
        <v>4873000</v>
      </c>
      <c r="H75" s="35">
        <f>'Core Indicators'!AE75</f>
        <v>4873000</v>
      </c>
      <c r="I75" s="35">
        <f>'Core Indicators'!AM75</f>
        <v>101000</v>
      </c>
      <c r="J75" s="35" t="str">
        <f>'Core Indicators'!AU75</f>
        <v>x</v>
      </c>
      <c r="K75" s="35" t="str">
        <f>'Core Indicators'!BC75</f>
        <v>x</v>
      </c>
      <c r="L75" s="35">
        <f>'Core Indicators'!BK75</f>
        <v>568</v>
      </c>
      <c r="M75" s="35" t="str">
        <f>'Core Indicators'!BS75</f>
        <v>x</v>
      </c>
      <c r="N75" s="35" t="str">
        <f>'Core Indicators'!CA75</f>
        <v>x</v>
      </c>
      <c r="O75" s="35" t="e">
        <f>'Core Indicators'!CI75</f>
        <v>#N/A</v>
      </c>
      <c r="P75" s="35" t="str">
        <f>'Core Indicators'!CQ75</f>
        <v>x</v>
      </c>
      <c r="Q75" s="35">
        <f>'Core Indicators'!DG75</f>
        <v>0</v>
      </c>
      <c r="R75" s="35">
        <f>'Core Indicators'!DO75</f>
        <v>3400000</v>
      </c>
      <c r="S75" s="35">
        <f>'Core Indicators'!DW75</f>
        <v>1165000</v>
      </c>
      <c r="T75" s="35">
        <f>'Core Indicators'!EE75</f>
        <v>308000</v>
      </c>
      <c r="U75" s="35">
        <f>'Core Indicators'!EM75</f>
        <v>0</v>
      </c>
      <c r="V75" s="35">
        <f>'Core Indicators'!FC75</f>
        <v>3</v>
      </c>
      <c r="W75" s="35" t="str">
        <f>'Core Indicators'!FK75</f>
        <v>x</v>
      </c>
      <c r="X75" s="35" t="str">
        <f>'Core Indicators'!FS75</f>
        <v>x</v>
      </c>
      <c r="Y75" s="35">
        <f>'Core Indicators'!GA75</f>
        <v>2</v>
      </c>
      <c r="Z75" s="35">
        <f>'Core Indicators'!GI75</f>
        <v>3</v>
      </c>
      <c r="AA75" s="35">
        <f>'Core Indicators'!GQ75</f>
        <v>2</v>
      </c>
      <c r="AB75" s="35">
        <f>'Core Indicators'!GY75</f>
        <v>0</v>
      </c>
      <c r="AC75" s="35">
        <f>'Core Indicators'!HG75</f>
        <v>2</v>
      </c>
      <c r="AD75" s="35">
        <f>'Core Indicators'!HO75</f>
        <v>2</v>
      </c>
      <c r="AE75" s="35">
        <f>'Core Indicators'!HW75</f>
        <v>3</v>
      </c>
      <c r="AF75" s="35">
        <f>'Core Indicators'!IE75</f>
        <v>1</v>
      </c>
      <c r="AG75" s="35">
        <f>'Core Indicators'!IM75</f>
        <v>3</v>
      </c>
    </row>
    <row r="76" spans="1:33" ht="20.100000000000001" customHeight="1" x14ac:dyDescent="0.25">
      <c r="A76" s="199" t="str">
        <f>'Core Indicators'!A:A</f>
        <v>Post-coup conflict in Myanmar</v>
      </c>
      <c r="B76" s="199" t="str">
        <f>'Core Indicators'!B:B</f>
        <v>Violence,Socio-political,Conflict</v>
      </c>
      <c r="C76" s="199" t="str">
        <f>'Core Indicators'!C76</f>
        <v>MMR004</v>
      </c>
      <c r="D76" s="199" t="str">
        <f>'Core Indicators'!D76</f>
        <v>Myanmar</v>
      </c>
      <c r="E76" s="199" t="str">
        <f>'Core Indicators'!E76</f>
        <v>MMR</v>
      </c>
      <c r="F76" s="36">
        <f>'Core Indicators'!O76</f>
        <v>490200</v>
      </c>
      <c r="G76" s="36">
        <f>'Core Indicators'!W76</f>
        <v>47399000</v>
      </c>
      <c r="H76" s="36">
        <f>'Core Indicators'!AE76</f>
        <v>46299000</v>
      </c>
      <c r="I76" s="36">
        <f>'Core Indicators'!AM76</f>
        <v>1213000</v>
      </c>
      <c r="J76" s="36" t="str">
        <f>'Core Indicators'!AU76</f>
        <v>x</v>
      </c>
      <c r="K76" s="36" t="str">
        <f>'Core Indicators'!BC76</f>
        <v>x</v>
      </c>
      <c r="L76" s="36">
        <f>'Core Indicators'!BK76</f>
        <v>7332</v>
      </c>
      <c r="M76" s="36" t="str">
        <f>'Core Indicators'!BS76</f>
        <v>x</v>
      </c>
      <c r="N76" s="36" t="str">
        <f>'Core Indicators'!CA76</f>
        <v>x</v>
      </c>
      <c r="O76" s="36" t="e">
        <f>'Core Indicators'!CI76</f>
        <v>#N/A</v>
      </c>
      <c r="P76" s="36" t="str">
        <f>'Core Indicators'!CQ76</f>
        <v>x</v>
      </c>
      <c r="Q76" s="36">
        <f>'Core Indicators'!DG76</f>
        <v>1100000</v>
      </c>
      <c r="R76" s="36">
        <f>'Core Indicators'!DO76</f>
        <v>32138000</v>
      </c>
      <c r="S76" s="36">
        <f>'Core Indicators'!DW76</f>
        <v>11250000</v>
      </c>
      <c r="T76" s="36">
        <f>'Core Indicators'!EE76</f>
        <v>2911000</v>
      </c>
      <c r="U76" s="36">
        <f>'Core Indicators'!EM76</f>
        <v>0</v>
      </c>
      <c r="V76" s="36">
        <f>'Core Indicators'!FC76</f>
        <v>3</v>
      </c>
      <c r="W76" s="36" t="str">
        <f>'Core Indicators'!FK76</f>
        <v>x</v>
      </c>
      <c r="X76" s="36" t="str">
        <f>'Core Indicators'!FS76</f>
        <v>x</v>
      </c>
      <c r="Y76" s="36">
        <f>'Core Indicators'!GA76</f>
        <v>2</v>
      </c>
      <c r="Z76" s="36">
        <f>'Core Indicators'!GI76</f>
        <v>3</v>
      </c>
      <c r="AA76" s="36">
        <f>'Core Indicators'!GQ76</f>
        <v>3</v>
      </c>
      <c r="AB76" s="36">
        <f>'Core Indicators'!GY76</f>
        <v>2</v>
      </c>
      <c r="AC76" s="36">
        <f>'Core Indicators'!HG76</f>
        <v>2</v>
      </c>
      <c r="AD76" s="36">
        <f>'Core Indicators'!HO76</f>
        <v>3</v>
      </c>
      <c r="AE76" s="36">
        <f>'Core Indicators'!HW76</f>
        <v>3</v>
      </c>
      <c r="AF76" s="36">
        <f>'Core Indicators'!IE76</f>
        <v>1</v>
      </c>
      <c r="AG76" s="36">
        <f>'Core Indicators'!IM76</f>
        <v>3</v>
      </c>
    </row>
    <row r="77" spans="1:33" ht="20.100000000000001" customHeight="1" x14ac:dyDescent="0.25">
      <c r="A77" s="200" t="str">
        <f>'Core Indicators'!A:A</f>
        <v>Multiple Crises in Mozambique</v>
      </c>
      <c r="B77" s="200" t="str">
        <f>'Core Indicators'!B:B</f>
        <v>Conflict,Displacement,Cyclone</v>
      </c>
      <c r="C77" s="200" t="str">
        <f>'Core Indicators'!C77</f>
        <v>MOZ001</v>
      </c>
      <c r="D77" s="200" t="str">
        <f>'Core Indicators'!D77</f>
        <v>Mozambique</v>
      </c>
      <c r="E77" s="200" t="str">
        <f>'Core Indicators'!E77</f>
        <v>MOZ</v>
      </c>
      <c r="F77" s="35">
        <f>'Core Indicators'!O77</f>
        <v>567037</v>
      </c>
      <c r="G77" s="35">
        <f>'Core Indicators'!W77</f>
        <v>28368000</v>
      </c>
      <c r="H77" s="35">
        <f>'Core Indicators'!AE77</f>
        <v>11238000</v>
      </c>
      <c r="I77" s="35">
        <f>'Core Indicators'!AM77</f>
        <v>1158000</v>
      </c>
      <c r="J77" s="35">
        <f>'Core Indicators'!AU77</f>
        <v>257</v>
      </c>
      <c r="K77" s="35" t="str">
        <f>'Core Indicators'!BC77</f>
        <v>x</v>
      </c>
      <c r="L77" s="35">
        <f>'Core Indicators'!BK77</f>
        <v>492</v>
      </c>
      <c r="M77" s="35">
        <f>'Core Indicators'!BS77</f>
        <v>143407</v>
      </c>
      <c r="N77" s="35">
        <f>'Core Indicators'!CA77</f>
        <v>13365</v>
      </c>
      <c r="O77" s="35" t="e">
        <f>'Core Indicators'!CI77</f>
        <v>#N/A</v>
      </c>
      <c r="P77" s="35">
        <f>'Core Indicators'!CQ77</f>
        <v>1700000</v>
      </c>
      <c r="Q77" s="35">
        <f>'Core Indicators'!DG77</f>
        <v>17130000</v>
      </c>
      <c r="R77" s="35">
        <f>'Core Indicators'!DO77</f>
        <v>8941000</v>
      </c>
      <c r="S77" s="35">
        <f>'Core Indicators'!DW77</f>
        <v>2297000</v>
      </c>
      <c r="T77" s="35">
        <f>'Core Indicators'!EE77</f>
        <v>0</v>
      </c>
      <c r="U77" s="35">
        <f>'Core Indicators'!EM77</f>
        <v>0</v>
      </c>
      <c r="V77" s="35">
        <f>'Core Indicators'!FC77</f>
        <v>5</v>
      </c>
      <c r="W77" s="35" t="str">
        <f>'Core Indicators'!FK77</f>
        <v>x</v>
      </c>
      <c r="X77" s="35" t="str">
        <f>'Core Indicators'!FS77</f>
        <v>x</v>
      </c>
      <c r="Y77" s="35">
        <f>'Core Indicators'!GA77</f>
        <v>1</v>
      </c>
      <c r="Z77" s="35">
        <f>'Core Indicators'!GI77</f>
        <v>1</v>
      </c>
      <c r="AA77" s="35">
        <f>'Core Indicators'!GQ77</f>
        <v>1</v>
      </c>
      <c r="AB77" s="35">
        <f>'Core Indicators'!GY77</f>
        <v>0</v>
      </c>
      <c r="AC77" s="35">
        <f>'Core Indicators'!HG77</f>
        <v>0</v>
      </c>
      <c r="AD77" s="35">
        <f>'Core Indicators'!HO77</f>
        <v>2</v>
      </c>
      <c r="AE77" s="35">
        <f>'Core Indicators'!HW77</f>
        <v>3</v>
      </c>
      <c r="AF77" s="35">
        <f>'Core Indicators'!IE77</f>
        <v>1</v>
      </c>
      <c r="AG77" s="35">
        <f>'Core Indicators'!IM77</f>
        <v>2</v>
      </c>
    </row>
    <row r="78" spans="1:33" ht="20.100000000000001" customHeight="1" x14ac:dyDescent="0.25">
      <c r="A78" s="199" t="str">
        <f>'Core Indicators'!A:A</f>
        <v>Cabo Delgado Islamist Insurgency</v>
      </c>
      <c r="B78" s="199" t="str">
        <f>'Core Indicators'!B:B</f>
        <v>Conflict,Displacement</v>
      </c>
      <c r="C78" s="199" t="str">
        <f>'Core Indicators'!C78</f>
        <v>MOZ004</v>
      </c>
      <c r="D78" s="199" t="str">
        <f>'Core Indicators'!D78</f>
        <v>Mozambique</v>
      </c>
      <c r="E78" s="199" t="str">
        <f>'Core Indicators'!E78</f>
        <v>MOZ</v>
      </c>
      <c r="F78" s="36">
        <f>'Core Indicators'!O78</f>
        <v>280615</v>
      </c>
      <c r="G78" s="36">
        <f>'Core Indicators'!W78</f>
        <v>10302000</v>
      </c>
      <c r="H78" s="36">
        <f>'Core Indicators'!AE78</f>
        <v>10302000</v>
      </c>
      <c r="I78" s="36">
        <f>'Core Indicators'!AM78</f>
        <v>1029000</v>
      </c>
      <c r="J78" s="36">
        <f>'Core Indicators'!AU78</f>
        <v>0</v>
      </c>
      <c r="K78" s="36" t="str">
        <f>'Core Indicators'!BC78</f>
        <v>x</v>
      </c>
      <c r="L78" s="36">
        <f>'Core Indicators'!BK78</f>
        <v>437</v>
      </c>
      <c r="M78" s="36" t="str">
        <f>'Core Indicators'!BS78</f>
        <v>x</v>
      </c>
      <c r="N78" s="36" t="str">
        <f>'Core Indicators'!CA78</f>
        <v>x</v>
      </c>
      <c r="O78" s="36" t="e">
        <f>'Core Indicators'!CI78</f>
        <v>#N/A</v>
      </c>
      <c r="P78" s="36" t="str">
        <f>'Core Indicators'!CQ78</f>
        <v>x</v>
      </c>
      <c r="Q78" s="36">
        <f>'Core Indicators'!DG78</f>
        <v>0</v>
      </c>
      <c r="R78" s="36">
        <f>'Core Indicators'!DO78</f>
        <v>8702000</v>
      </c>
      <c r="S78" s="36">
        <f>'Core Indicators'!DW78</f>
        <v>1600000</v>
      </c>
      <c r="T78" s="36">
        <f>'Core Indicators'!EE78</f>
        <v>0</v>
      </c>
      <c r="U78" s="36">
        <f>'Core Indicators'!EM78</f>
        <v>0</v>
      </c>
      <c r="V78" s="36">
        <f>'Core Indicators'!FC78</f>
        <v>3</v>
      </c>
      <c r="W78" s="36" t="str">
        <f>'Core Indicators'!FK78</f>
        <v>x</v>
      </c>
      <c r="X78" s="36" t="str">
        <f>'Core Indicators'!FS78</f>
        <v>x</v>
      </c>
      <c r="Y78" s="36">
        <f>'Core Indicators'!GA78</f>
        <v>1</v>
      </c>
      <c r="Z78" s="36">
        <f>'Core Indicators'!GI78</f>
        <v>1</v>
      </c>
      <c r="AA78" s="36">
        <f>'Core Indicators'!GQ78</f>
        <v>0</v>
      </c>
      <c r="AB78" s="36">
        <f>'Core Indicators'!GY78</f>
        <v>0</v>
      </c>
      <c r="AC78" s="36">
        <f>'Core Indicators'!HG78</f>
        <v>2</v>
      </c>
      <c r="AD78" s="36">
        <f>'Core Indicators'!HO78</f>
        <v>1</v>
      </c>
      <c r="AE78" s="36">
        <f>'Core Indicators'!HW78</f>
        <v>1</v>
      </c>
      <c r="AF78" s="36">
        <f>'Core Indicators'!IE78</f>
        <v>1</v>
      </c>
      <c r="AG78" s="36">
        <f>'Core Indicators'!IM78</f>
        <v>2</v>
      </c>
    </row>
    <row r="79" spans="1:33" ht="20.100000000000001" customHeight="1" x14ac:dyDescent="0.25">
      <c r="A79" s="200" t="str">
        <f>'Core Indicators'!A:A</f>
        <v>Refugees from Mali in Mauritania</v>
      </c>
      <c r="B79" s="200" t="str">
        <f>'Core Indicators'!B:B</f>
        <v>Displacement</v>
      </c>
      <c r="C79" s="200" t="str">
        <f>'Core Indicators'!C79</f>
        <v>MRT002</v>
      </c>
      <c r="D79" s="200" t="str">
        <f>'Core Indicators'!D79</f>
        <v>Mauritania</v>
      </c>
      <c r="E79" s="200" t="str">
        <f>'Core Indicators'!E79</f>
        <v>MRT</v>
      </c>
      <c r="F79" s="35">
        <f>'Core Indicators'!O79</f>
        <v>206000</v>
      </c>
      <c r="G79" s="35">
        <f>'Core Indicators'!W79</f>
        <v>1513000</v>
      </c>
      <c r="H79" s="35">
        <f>'Core Indicators'!AE79</f>
        <v>1513000</v>
      </c>
      <c r="I79" s="35">
        <f>'Core Indicators'!AM79</f>
        <v>98000</v>
      </c>
      <c r="J79" s="35">
        <f>'Core Indicators'!AU79</f>
        <v>0</v>
      </c>
      <c r="K79" s="35" t="str">
        <f>'Core Indicators'!BC79</f>
        <v>x</v>
      </c>
      <c r="L79" s="35">
        <f>'Core Indicators'!BK79</f>
        <v>0</v>
      </c>
      <c r="M79" s="35">
        <f>'Core Indicators'!BS79</f>
        <v>0</v>
      </c>
      <c r="N79" s="35">
        <f>'Core Indicators'!CA79</f>
        <v>0</v>
      </c>
      <c r="O79" s="35" t="e">
        <f>'Core Indicators'!CI79</f>
        <v>#N/A</v>
      </c>
      <c r="P79" s="35" t="str">
        <f>'Core Indicators'!CQ79</f>
        <v>x</v>
      </c>
      <c r="Q79" s="35">
        <f>'Core Indicators'!DG79</f>
        <v>0</v>
      </c>
      <c r="R79" s="35">
        <f>'Core Indicators'!DO79</f>
        <v>1415000</v>
      </c>
      <c r="S79" s="35">
        <f>'Core Indicators'!DW79</f>
        <v>98000</v>
      </c>
      <c r="T79" s="35">
        <f>'Core Indicators'!EE79</f>
        <v>0</v>
      </c>
      <c r="U79" s="35">
        <f>'Core Indicators'!EM79</f>
        <v>0</v>
      </c>
      <c r="V79" s="35">
        <f>'Core Indicators'!FC79</f>
        <v>2</v>
      </c>
      <c r="W79" s="35" t="str">
        <f>'Core Indicators'!FK79</f>
        <v>x</v>
      </c>
      <c r="X79" s="35" t="str">
        <f>'Core Indicators'!FS79</f>
        <v>x</v>
      </c>
      <c r="Y79" s="35">
        <f>'Core Indicators'!GA79</f>
        <v>0</v>
      </c>
      <c r="Z79" s="35">
        <f>'Core Indicators'!GI79</f>
        <v>0</v>
      </c>
      <c r="AA79" s="35">
        <f>'Core Indicators'!GQ79</f>
        <v>0</v>
      </c>
      <c r="AB79" s="35">
        <f>'Core Indicators'!GY79</f>
        <v>0</v>
      </c>
      <c r="AC79" s="35">
        <f>'Core Indicators'!HG79</f>
        <v>0</v>
      </c>
      <c r="AD79" s="35">
        <f>'Core Indicators'!HO79</f>
        <v>0</v>
      </c>
      <c r="AE79" s="35">
        <f>'Core Indicators'!HW79</f>
        <v>0</v>
      </c>
      <c r="AF79" s="35">
        <f>'Core Indicators'!IE79</f>
        <v>2</v>
      </c>
      <c r="AG79" s="35">
        <f>'Core Indicators'!IM79</f>
        <v>2</v>
      </c>
    </row>
    <row r="80" spans="1:33" ht="20.100000000000001" customHeight="1" x14ac:dyDescent="0.25">
      <c r="A80" s="199" t="str">
        <f>'Core Indicators'!A:A</f>
        <v>Food Security in Mauritania</v>
      </c>
      <c r="B80" s="199" t="str">
        <f>'Core Indicators'!B:B</f>
        <v>Drought,Floods</v>
      </c>
      <c r="C80" s="199" t="str">
        <f>'Core Indicators'!C80</f>
        <v>MRT003</v>
      </c>
      <c r="D80" s="199" t="str">
        <f>'Core Indicators'!D80</f>
        <v>Mauritania</v>
      </c>
      <c r="E80" s="199" t="str">
        <f>'Core Indicators'!E80</f>
        <v>MRT</v>
      </c>
      <c r="F80" s="36">
        <f>'Core Indicators'!O80</f>
        <v>1030700</v>
      </c>
      <c r="G80" s="36">
        <f>'Core Indicators'!W80</f>
        <v>4371000</v>
      </c>
      <c r="H80" s="36">
        <f>'Core Indicators'!AE80</f>
        <v>1793000</v>
      </c>
      <c r="I80" s="36" t="str">
        <f>'Core Indicators'!AM80</f>
        <v>x</v>
      </c>
      <c r="J80" s="36" t="str">
        <f>'Core Indicators'!AU80</f>
        <v>x</v>
      </c>
      <c r="K80" s="36">
        <f>'Core Indicators'!BC80</f>
        <v>136000</v>
      </c>
      <c r="L80" s="36">
        <f>'Core Indicators'!BK80</f>
        <v>0</v>
      </c>
      <c r="M80" s="36" t="str">
        <f>'Core Indicators'!BS80</f>
        <v>x</v>
      </c>
      <c r="N80" s="36" t="str">
        <f>'Core Indicators'!CA80</f>
        <v>x</v>
      </c>
      <c r="O80" s="36" t="e">
        <f>'Core Indicators'!CI80</f>
        <v>#N/A</v>
      </c>
      <c r="P80" s="36" t="str">
        <f>'Core Indicators'!CQ80</f>
        <v>x</v>
      </c>
      <c r="Q80" s="36">
        <f>'Core Indicators'!DG80</f>
        <v>2578000</v>
      </c>
      <c r="R80" s="36">
        <f>'Core Indicators'!DO80</f>
        <v>1099000</v>
      </c>
      <c r="S80" s="36">
        <f>'Core Indicators'!DW80</f>
        <v>588000</v>
      </c>
      <c r="T80" s="36">
        <f>'Core Indicators'!EE80</f>
        <v>106000</v>
      </c>
      <c r="U80" s="36">
        <f>'Core Indicators'!EM80</f>
        <v>0</v>
      </c>
      <c r="V80" s="36">
        <f>'Core Indicators'!FC80</f>
        <v>3</v>
      </c>
      <c r="W80" s="36" t="str">
        <f>'Core Indicators'!FK80</f>
        <v>x</v>
      </c>
      <c r="X80" s="36" t="str">
        <f>'Core Indicators'!FS80</f>
        <v>x</v>
      </c>
      <c r="Y80" s="36">
        <f>'Core Indicators'!GA80</f>
        <v>0</v>
      </c>
      <c r="Z80" s="36">
        <f>'Core Indicators'!GI80</f>
        <v>0</v>
      </c>
      <c r="AA80" s="36">
        <f>'Core Indicators'!GQ80</f>
        <v>0</v>
      </c>
      <c r="AB80" s="36">
        <f>'Core Indicators'!GY80</f>
        <v>0</v>
      </c>
      <c r="AC80" s="36">
        <f>'Core Indicators'!HG80</f>
        <v>0</v>
      </c>
      <c r="AD80" s="36">
        <f>'Core Indicators'!HO80</f>
        <v>0</v>
      </c>
      <c r="AE80" s="36">
        <f>'Core Indicators'!HW80</f>
        <v>0</v>
      </c>
      <c r="AF80" s="36">
        <f>'Core Indicators'!IE80</f>
        <v>2</v>
      </c>
      <c r="AG80" s="36">
        <f>'Core Indicators'!IM80</f>
        <v>2</v>
      </c>
    </row>
    <row r="81" spans="1:33" ht="20.100000000000001" customHeight="1" x14ac:dyDescent="0.25">
      <c r="A81" s="200" t="str">
        <f>'Core Indicators'!A:A</f>
        <v>Complex crisis in Malawi</v>
      </c>
      <c r="B81" s="200" t="str">
        <f>'Core Indicators'!B:B</f>
        <v>Drought,Socio-political,Cyclone</v>
      </c>
      <c r="C81" s="200" t="str">
        <f>'Core Indicators'!C81</f>
        <v>MWI002</v>
      </c>
      <c r="D81" s="200" t="str">
        <f>'Core Indicators'!D81</f>
        <v>Malawi</v>
      </c>
      <c r="E81" s="200" t="str">
        <f>'Core Indicators'!E81</f>
        <v>MWI</v>
      </c>
      <c r="F81" s="35">
        <f>'Core Indicators'!O81</f>
        <v>94280</v>
      </c>
      <c r="G81" s="35">
        <f>'Core Indicators'!W81</f>
        <v>19900000</v>
      </c>
      <c r="H81" s="35">
        <f>'Core Indicators'!AE81</f>
        <v>11448000</v>
      </c>
      <c r="I81" s="35">
        <f>'Core Indicators'!AM81</f>
        <v>430000</v>
      </c>
      <c r="J81" s="35">
        <f>'Core Indicators'!AU81</f>
        <v>206</v>
      </c>
      <c r="K81" s="35">
        <f>'Core Indicators'!BC81</f>
        <v>24884</v>
      </c>
      <c r="L81" s="35">
        <f>'Core Indicators'!BK81</f>
        <v>914</v>
      </c>
      <c r="M81" s="35" t="str">
        <f>'Core Indicators'!BS81</f>
        <v>x</v>
      </c>
      <c r="N81" s="35">
        <f>'Core Indicators'!CA81</f>
        <v>228</v>
      </c>
      <c r="O81" s="35" t="e">
        <f>'Core Indicators'!CI81</f>
        <v>#N/A</v>
      </c>
      <c r="P81" s="35">
        <f>'Core Indicators'!CQ81</f>
        <v>228</v>
      </c>
      <c r="Q81" s="35">
        <f>'Core Indicators'!DG81</f>
        <v>8452000</v>
      </c>
      <c r="R81" s="35">
        <f>'Core Indicators'!DO81</f>
        <v>6946000</v>
      </c>
      <c r="S81" s="35">
        <f>'Core Indicators'!DW81</f>
        <v>4502000</v>
      </c>
      <c r="T81" s="35">
        <f>'Core Indicators'!EE81</f>
        <v>0</v>
      </c>
      <c r="U81" s="35">
        <f>'Core Indicators'!EM81</f>
        <v>0</v>
      </c>
      <c r="V81" s="35">
        <f>'Core Indicators'!FC81</f>
        <v>2</v>
      </c>
      <c r="W81" s="35" t="str">
        <f>'Core Indicators'!FK81</f>
        <v>x</v>
      </c>
      <c r="X81" s="35" t="str">
        <f>'Core Indicators'!FS81</f>
        <v>x</v>
      </c>
      <c r="Y81" s="35">
        <f>'Core Indicators'!GA81</f>
        <v>2</v>
      </c>
      <c r="Z81" s="35">
        <f>'Core Indicators'!GI81</f>
        <v>1</v>
      </c>
      <c r="AA81" s="35">
        <f>'Core Indicators'!GQ81</f>
        <v>0</v>
      </c>
      <c r="AB81" s="35">
        <f>'Core Indicators'!GY81</f>
        <v>0</v>
      </c>
      <c r="AC81" s="35">
        <f>'Core Indicators'!HG81</f>
        <v>0</v>
      </c>
      <c r="AD81" s="35">
        <f>'Core Indicators'!HO81</f>
        <v>0</v>
      </c>
      <c r="AE81" s="35">
        <f>'Core Indicators'!HW81</f>
        <v>1</v>
      </c>
      <c r="AF81" s="35">
        <f>'Core Indicators'!IE81</f>
        <v>0</v>
      </c>
      <c r="AG81" s="35">
        <f>'Core Indicators'!IM81</f>
        <v>2</v>
      </c>
    </row>
    <row r="82" spans="1:33" ht="20.100000000000001" customHeight="1" x14ac:dyDescent="0.25">
      <c r="A82" s="199" t="str">
        <f>'Core Indicators'!A:A</f>
        <v>International Refugees in Malaysia</v>
      </c>
      <c r="B82" s="199" t="str">
        <f>'Core Indicators'!B:B</f>
        <v>Displacement</v>
      </c>
      <c r="C82" s="199" t="str">
        <f>'Core Indicators'!C82</f>
        <v>MYS001</v>
      </c>
      <c r="D82" s="199" t="str">
        <f>'Core Indicators'!D82</f>
        <v>Malaysia</v>
      </c>
      <c r="E82" s="199" t="str">
        <f>'Core Indicators'!E82</f>
        <v>MYS</v>
      </c>
      <c r="F82" s="36">
        <f>'Core Indicators'!O82</f>
        <v>9206</v>
      </c>
      <c r="G82" s="36">
        <f>'Core Indicators'!W82</f>
        <v>10090000</v>
      </c>
      <c r="H82" s="36">
        <f>'Core Indicators'!AE82</f>
        <v>10090000</v>
      </c>
      <c r="I82" s="36">
        <f>'Core Indicators'!AM82</f>
        <v>183000</v>
      </c>
      <c r="J82" s="36" t="e">
        <f>'Core Indicators'!AU82</f>
        <v>#N/A</v>
      </c>
      <c r="K82" s="36" t="e">
        <f>'Core Indicators'!BC82</f>
        <v>#N/A</v>
      </c>
      <c r="L82" s="36">
        <f>'Core Indicators'!BK82</f>
        <v>0</v>
      </c>
      <c r="M82" s="36" t="e">
        <f>'Core Indicators'!BS82</f>
        <v>#N/A</v>
      </c>
      <c r="N82" s="36" t="e">
        <f>'Core Indicators'!CA82</f>
        <v>#N/A</v>
      </c>
      <c r="O82" s="36" t="e">
        <f>'Core Indicators'!CI82</f>
        <v>#N/A</v>
      </c>
      <c r="P82" s="36" t="e">
        <f>'Core Indicators'!CQ82</f>
        <v>#N/A</v>
      </c>
      <c r="Q82" s="36">
        <f>'Core Indicators'!DG82</f>
        <v>0</v>
      </c>
      <c r="R82" s="36">
        <f>'Core Indicators'!DO82</f>
        <v>9907000</v>
      </c>
      <c r="S82" s="36">
        <f>'Core Indicators'!DW82</f>
        <v>183000</v>
      </c>
      <c r="T82" s="36">
        <f>'Core Indicators'!EE82</f>
        <v>0</v>
      </c>
      <c r="U82" s="36">
        <f>'Core Indicators'!EM82</f>
        <v>0</v>
      </c>
      <c r="V82" s="36">
        <f>'Core Indicators'!FC82</f>
        <v>3</v>
      </c>
      <c r="W82" s="36" t="e">
        <f>'Core Indicators'!FK82</f>
        <v>#N/A</v>
      </c>
      <c r="X82" s="36" t="e">
        <f>'Core Indicators'!FS82</f>
        <v>#N/A</v>
      </c>
      <c r="Y82" s="36">
        <f>'Core Indicators'!GA82</f>
        <v>1</v>
      </c>
      <c r="Z82" s="36">
        <f>'Core Indicators'!GI82</f>
        <v>1</v>
      </c>
      <c r="AA82" s="36">
        <f>'Core Indicators'!GQ82</f>
        <v>0</v>
      </c>
      <c r="AB82" s="36">
        <f>'Core Indicators'!GY82</f>
        <v>0</v>
      </c>
      <c r="AC82" s="36">
        <f>'Core Indicators'!HG82</f>
        <v>2</v>
      </c>
      <c r="AD82" s="36">
        <f>'Core Indicators'!HO82</f>
        <v>2</v>
      </c>
      <c r="AE82" s="36">
        <f>'Core Indicators'!HW82</f>
        <v>0</v>
      </c>
      <c r="AF82" s="36">
        <f>'Core Indicators'!IE82</f>
        <v>0</v>
      </c>
      <c r="AG82" s="36">
        <f>'Core Indicators'!IM82</f>
        <v>0</v>
      </c>
    </row>
    <row r="83" spans="1:33" ht="20.100000000000001" customHeight="1" x14ac:dyDescent="0.25">
      <c r="A83" s="200" t="str">
        <f>'Core Indicators'!A:A</f>
        <v>Food Security Crisis in Namibia</v>
      </c>
      <c r="B83" s="200" t="str">
        <f>'Core Indicators'!B:B</f>
        <v>Drought</v>
      </c>
      <c r="C83" s="200" t="str">
        <f>'Core Indicators'!C83</f>
        <v>NAM002</v>
      </c>
      <c r="D83" s="200" t="str">
        <f>'Core Indicators'!D83</f>
        <v>Namibia</v>
      </c>
      <c r="E83" s="200" t="str">
        <f>'Core Indicators'!E83</f>
        <v>NAM</v>
      </c>
      <c r="F83" s="35">
        <f>'Core Indicators'!O83</f>
        <v>823290</v>
      </c>
      <c r="G83" s="35">
        <f>'Core Indicators'!W83</f>
        <v>2551000</v>
      </c>
      <c r="H83" s="35">
        <f>'Core Indicators'!AE83</f>
        <v>1587000</v>
      </c>
      <c r="I83" s="35">
        <f>'Core Indicators'!AM83</f>
        <v>0</v>
      </c>
      <c r="J83" s="35">
        <f>'Core Indicators'!AU83</f>
        <v>0</v>
      </c>
      <c r="K83" s="35">
        <f>'Core Indicators'!BC83</f>
        <v>0</v>
      </c>
      <c r="L83" s="35">
        <f>'Core Indicators'!BK83</f>
        <v>0</v>
      </c>
      <c r="M83" s="35" t="e">
        <f>'Core Indicators'!BS83</f>
        <v>#N/A</v>
      </c>
      <c r="N83" s="35" t="e">
        <f>'Core Indicators'!CA83</f>
        <v>#N/A</v>
      </c>
      <c r="O83" s="35" t="e">
        <f>'Core Indicators'!CI83</f>
        <v>#N/A</v>
      </c>
      <c r="P83" s="35" t="e">
        <f>'Core Indicators'!CQ83</f>
        <v>#N/A</v>
      </c>
      <c r="Q83" s="35">
        <f>'Core Indicators'!DG83</f>
        <v>964000</v>
      </c>
      <c r="R83" s="35">
        <f>'Core Indicators'!DO83</f>
        <v>836000</v>
      </c>
      <c r="S83" s="35">
        <f>'Core Indicators'!DW83</f>
        <v>632000</v>
      </c>
      <c r="T83" s="35">
        <f>'Core Indicators'!EE83</f>
        <v>119000</v>
      </c>
      <c r="U83" s="35">
        <f>'Core Indicators'!EM83</f>
        <v>0</v>
      </c>
      <c r="V83" s="35">
        <f>'Core Indicators'!FC83</f>
        <v>1</v>
      </c>
      <c r="W83" s="35" t="e">
        <f>'Core Indicators'!FK83</f>
        <v>#N/A</v>
      </c>
      <c r="X83" s="35" t="e">
        <f>'Core Indicators'!FS83</f>
        <v>#N/A</v>
      </c>
      <c r="Y83" s="35">
        <f>'Core Indicators'!GA83</f>
        <v>1</v>
      </c>
      <c r="Z83" s="35">
        <f>'Core Indicators'!GI83</f>
        <v>1</v>
      </c>
      <c r="AA83" s="35">
        <f>'Core Indicators'!GQ83</f>
        <v>0</v>
      </c>
      <c r="AB83" s="35">
        <f>'Core Indicators'!GY83</f>
        <v>0</v>
      </c>
      <c r="AC83" s="35">
        <f>'Core Indicators'!HG83</f>
        <v>0</v>
      </c>
      <c r="AD83" s="35">
        <f>'Core Indicators'!HO83</f>
        <v>0</v>
      </c>
      <c r="AE83" s="35">
        <f>'Core Indicators'!HW83</f>
        <v>0</v>
      </c>
      <c r="AF83" s="35">
        <f>'Core Indicators'!IE83</f>
        <v>0</v>
      </c>
      <c r="AG83" s="35">
        <f>'Core Indicators'!IM83</f>
        <v>2</v>
      </c>
    </row>
    <row r="84" spans="1:33" ht="20.100000000000001" customHeight="1" x14ac:dyDescent="0.25">
      <c r="A84" s="199" t="str">
        <f>'Core Indicators'!A:A</f>
        <v>Multiple crises in Niger</v>
      </c>
      <c r="B84" s="199" t="str">
        <f>'Core Indicators'!B:B</f>
        <v>Conflict,Displacement</v>
      </c>
      <c r="C84" s="199" t="str">
        <f>'Core Indicators'!C84</f>
        <v>NER001</v>
      </c>
      <c r="D84" s="199" t="str">
        <f>'Core Indicators'!D84</f>
        <v>Niger</v>
      </c>
      <c r="E84" s="199" t="str">
        <f>'Core Indicators'!E84</f>
        <v>NER</v>
      </c>
      <c r="F84" s="36">
        <f>'Core Indicators'!O84</f>
        <v>1267000</v>
      </c>
      <c r="G84" s="36">
        <f>'Core Indicators'!W84</f>
        <v>26000000</v>
      </c>
      <c r="H84" s="36">
        <f>'Core Indicators'!AE84</f>
        <v>9900000</v>
      </c>
      <c r="I84" s="36">
        <f>'Core Indicators'!AM84</f>
        <v>716000</v>
      </c>
      <c r="J84" s="36">
        <f>'Core Indicators'!AU84</f>
        <v>5</v>
      </c>
      <c r="K84" s="36" t="str">
        <f>'Core Indicators'!BC84</f>
        <v>x</v>
      </c>
      <c r="L84" s="36">
        <f>'Core Indicators'!BK84</f>
        <v>357</v>
      </c>
      <c r="M84" s="36" t="str">
        <f>'Core Indicators'!BS84</f>
        <v>x</v>
      </c>
      <c r="N84" s="36" t="str">
        <f>'Core Indicators'!CA84</f>
        <v>x</v>
      </c>
      <c r="O84" s="36" t="e">
        <f>'Core Indicators'!CI84</f>
        <v>#N/A</v>
      </c>
      <c r="P84" s="36" t="str">
        <f>'Core Indicators'!CQ84</f>
        <v>x</v>
      </c>
      <c r="Q84" s="36">
        <f>'Core Indicators'!DG84</f>
        <v>21680000</v>
      </c>
      <c r="R84" s="36">
        <f>'Core Indicators'!DO84</f>
        <v>850000</v>
      </c>
      <c r="S84" s="36">
        <f>'Core Indicators'!DW84</f>
        <v>2030000</v>
      </c>
      <c r="T84" s="36">
        <f>'Core Indicators'!EE84</f>
        <v>1440000</v>
      </c>
      <c r="U84" s="36">
        <f>'Core Indicators'!EM84</f>
        <v>0</v>
      </c>
      <c r="V84" s="36">
        <f>'Core Indicators'!FC84</f>
        <v>4</v>
      </c>
      <c r="W84" s="36" t="str">
        <f>'Core Indicators'!FK84</f>
        <v>x</v>
      </c>
      <c r="X84" s="36" t="str">
        <f>'Core Indicators'!FS84</f>
        <v>x</v>
      </c>
      <c r="Y84" s="36">
        <f>'Core Indicators'!GA84</f>
        <v>1</v>
      </c>
      <c r="Z84" s="36">
        <f>'Core Indicators'!GI84</f>
        <v>3</v>
      </c>
      <c r="AA84" s="36">
        <f>'Core Indicators'!GQ84</f>
        <v>1</v>
      </c>
      <c r="AB84" s="36">
        <f>'Core Indicators'!GY84</f>
        <v>2</v>
      </c>
      <c r="AC84" s="36">
        <f>'Core Indicators'!HG84</f>
        <v>2</v>
      </c>
      <c r="AD84" s="36">
        <f>'Core Indicators'!HO84</f>
        <v>2</v>
      </c>
      <c r="AE84" s="36">
        <f>'Core Indicators'!HW84</f>
        <v>3</v>
      </c>
      <c r="AF84" s="36">
        <f>'Core Indicators'!IE84</f>
        <v>2</v>
      </c>
      <c r="AG84" s="36">
        <f>'Core Indicators'!IM84</f>
        <v>3</v>
      </c>
    </row>
    <row r="85" spans="1:33" ht="20.100000000000001" customHeight="1" x14ac:dyDescent="0.25">
      <c r="A85" s="200" t="str">
        <f>'Core Indicators'!A:A</f>
        <v>Boko Haram in Niger</v>
      </c>
      <c r="B85" s="200" t="str">
        <f>'Core Indicators'!B:B</f>
        <v>Conflict</v>
      </c>
      <c r="C85" s="200" t="str">
        <f>'Core Indicators'!C85</f>
        <v>NER002</v>
      </c>
      <c r="D85" s="200" t="str">
        <f>'Core Indicators'!D85</f>
        <v>Niger</v>
      </c>
      <c r="E85" s="200" t="str">
        <f>'Core Indicators'!E85</f>
        <v>NER</v>
      </c>
      <c r="F85" s="35">
        <f>'Core Indicators'!O85</f>
        <v>156906</v>
      </c>
      <c r="G85" s="35">
        <f>'Core Indicators'!W85</f>
        <v>655000</v>
      </c>
      <c r="H85" s="35">
        <f>'Core Indicators'!AE85</f>
        <v>655000</v>
      </c>
      <c r="I85" s="35">
        <f>'Core Indicators'!AM85</f>
        <v>319000</v>
      </c>
      <c r="J85" s="35">
        <f>'Core Indicators'!AU85</f>
        <v>141012</v>
      </c>
      <c r="K85" s="35" t="str">
        <f>'Core Indicators'!BC85</f>
        <v>x</v>
      </c>
      <c r="L85" s="35">
        <f>'Core Indicators'!BK85</f>
        <v>119</v>
      </c>
      <c r="M85" s="35" t="str">
        <f>'Core Indicators'!BS85</f>
        <v>x</v>
      </c>
      <c r="N85" s="35" t="str">
        <f>'Core Indicators'!CA85</f>
        <v>x</v>
      </c>
      <c r="O85" s="35" t="e">
        <f>'Core Indicators'!CI85</f>
        <v>#N/A</v>
      </c>
      <c r="P85" s="35" t="str">
        <f>'Core Indicators'!CQ85</f>
        <v>x</v>
      </c>
      <c r="Q85" s="35">
        <f>'Core Indicators'!DG85</f>
        <v>0</v>
      </c>
      <c r="R85" s="35">
        <f>'Core Indicators'!DO85</f>
        <v>48000</v>
      </c>
      <c r="S85" s="35">
        <f>'Core Indicators'!DW85</f>
        <v>589000</v>
      </c>
      <c r="T85" s="35">
        <f>'Core Indicators'!EE85</f>
        <v>14000</v>
      </c>
      <c r="U85" s="35">
        <f>'Core Indicators'!EM85</f>
        <v>3000</v>
      </c>
      <c r="V85" s="35">
        <f>'Core Indicators'!FC85</f>
        <v>3</v>
      </c>
      <c r="W85" s="35" t="str">
        <f>'Core Indicators'!FK85</f>
        <v>x</v>
      </c>
      <c r="X85" s="35" t="str">
        <f>'Core Indicators'!FS85</f>
        <v>x</v>
      </c>
      <c r="Y85" s="35">
        <f>'Core Indicators'!GA85</f>
        <v>1</v>
      </c>
      <c r="Z85" s="35">
        <f>'Core Indicators'!GI85</f>
        <v>3</v>
      </c>
      <c r="AA85" s="35">
        <f>'Core Indicators'!GQ85</f>
        <v>1</v>
      </c>
      <c r="AB85" s="35">
        <f>'Core Indicators'!GY85</f>
        <v>0</v>
      </c>
      <c r="AC85" s="35">
        <f>'Core Indicators'!HG85</f>
        <v>0</v>
      </c>
      <c r="AD85" s="35">
        <f>'Core Indicators'!HO85</f>
        <v>2</v>
      </c>
      <c r="AE85" s="35">
        <f>'Core Indicators'!HW85</f>
        <v>3</v>
      </c>
      <c r="AF85" s="35">
        <f>'Core Indicators'!IE85</f>
        <v>2</v>
      </c>
      <c r="AG85" s="35">
        <f>'Core Indicators'!IM85</f>
        <v>3</v>
      </c>
    </row>
    <row r="86" spans="1:33" ht="20.100000000000001" customHeight="1" x14ac:dyDescent="0.25">
      <c r="A86" s="199" t="str">
        <f>'Core Indicators'!A:A</f>
        <v>Mali/Burkina Faso conflict</v>
      </c>
      <c r="B86" s="199" t="str">
        <f>'Core Indicators'!B:B</f>
        <v>Conflict</v>
      </c>
      <c r="C86" s="199" t="str">
        <f>'Core Indicators'!C86</f>
        <v>NER003</v>
      </c>
      <c r="D86" s="199" t="str">
        <f>'Core Indicators'!D86</f>
        <v>Niger</v>
      </c>
      <c r="E86" s="199" t="str">
        <f>'Core Indicators'!E86</f>
        <v>NER</v>
      </c>
      <c r="F86" s="36">
        <f>'Core Indicators'!O86</f>
        <v>210600</v>
      </c>
      <c r="G86" s="36">
        <f>'Core Indicators'!W86</f>
        <v>6050000</v>
      </c>
      <c r="H86" s="36">
        <f>'Core Indicators'!AE86</f>
        <v>2410000</v>
      </c>
      <c r="I86" s="36">
        <f>'Core Indicators'!AM86</f>
        <v>306000</v>
      </c>
      <c r="J86" s="36" t="str">
        <f>'Core Indicators'!AU86</f>
        <v>x</v>
      </c>
      <c r="K86" s="36" t="str">
        <f>'Core Indicators'!BC86</f>
        <v>x</v>
      </c>
      <c r="L86" s="36">
        <f>'Core Indicators'!BK86</f>
        <v>239</v>
      </c>
      <c r="M86" s="36" t="str">
        <f>'Core Indicators'!BS86</f>
        <v>x</v>
      </c>
      <c r="N86" s="36" t="str">
        <f>'Core Indicators'!CA86</f>
        <v>x</v>
      </c>
      <c r="O86" s="36" t="e">
        <f>'Core Indicators'!CI86</f>
        <v>#N/A</v>
      </c>
      <c r="P86" s="36" t="str">
        <f>'Core Indicators'!CQ86</f>
        <v>x</v>
      </c>
      <c r="Q86" s="36">
        <f>'Core Indicators'!DG86</f>
        <v>3640000</v>
      </c>
      <c r="R86" s="36">
        <f>'Core Indicators'!DO86</f>
        <v>450000</v>
      </c>
      <c r="S86" s="36">
        <f>'Core Indicators'!DW86</f>
        <v>1599000</v>
      </c>
      <c r="T86" s="36">
        <f>'Core Indicators'!EE86</f>
        <v>304000</v>
      </c>
      <c r="U86" s="36">
        <f>'Core Indicators'!EM86</f>
        <v>57000</v>
      </c>
      <c r="V86" s="36">
        <f>'Core Indicators'!FC86</f>
        <v>4</v>
      </c>
      <c r="W86" s="36" t="str">
        <f>'Core Indicators'!FK86</f>
        <v>x</v>
      </c>
      <c r="X86" s="36" t="str">
        <f>'Core Indicators'!FS86</f>
        <v>x</v>
      </c>
      <c r="Y86" s="36">
        <f>'Core Indicators'!GA86</f>
        <v>1</v>
      </c>
      <c r="Z86" s="36">
        <f>'Core Indicators'!GI86</f>
        <v>3</v>
      </c>
      <c r="AA86" s="36">
        <f>'Core Indicators'!GQ86</f>
        <v>1</v>
      </c>
      <c r="AB86" s="36">
        <f>'Core Indicators'!GY86</f>
        <v>2</v>
      </c>
      <c r="AC86" s="36">
        <f>'Core Indicators'!HG86</f>
        <v>2</v>
      </c>
      <c r="AD86" s="36">
        <f>'Core Indicators'!HO86</f>
        <v>2</v>
      </c>
      <c r="AE86" s="36">
        <f>'Core Indicators'!HW86</f>
        <v>3</v>
      </c>
      <c r="AF86" s="36">
        <f>'Core Indicators'!IE86</f>
        <v>2</v>
      </c>
      <c r="AG86" s="36">
        <f>'Core Indicators'!IM86</f>
        <v>3</v>
      </c>
    </row>
    <row r="87" spans="1:33" ht="20.100000000000001" customHeight="1" x14ac:dyDescent="0.25">
      <c r="A87" s="200" t="str">
        <f>'Core Indicators'!A:A</f>
        <v>Nigerian Refugees</v>
      </c>
      <c r="B87" s="200" t="str">
        <f>'Core Indicators'!B:B</f>
        <v>Displacement</v>
      </c>
      <c r="C87" s="200" t="str">
        <f>'Core Indicators'!C87</f>
        <v>NER004</v>
      </c>
      <c r="D87" s="200" t="str">
        <f>'Core Indicators'!D87</f>
        <v>Niger</v>
      </c>
      <c r="E87" s="200" t="str">
        <f>'Core Indicators'!E87</f>
        <v>NER</v>
      </c>
      <c r="F87" s="35">
        <f>'Core Indicators'!O87</f>
        <v>8616</v>
      </c>
      <c r="G87" s="35">
        <f>'Core Indicators'!W87</f>
        <v>4359000</v>
      </c>
      <c r="H87" s="35">
        <f>'Core Indicators'!AE87</f>
        <v>957000</v>
      </c>
      <c r="I87" s="35">
        <f>'Core Indicators'!AM87</f>
        <v>76000</v>
      </c>
      <c r="J87" s="35" t="str">
        <f>'Core Indicators'!AU87</f>
        <v>x</v>
      </c>
      <c r="K87" s="35" t="str">
        <f>'Core Indicators'!BC87</f>
        <v>x</v>
      </c>
      <c r="L87" s="35">
        <f>'Core Indicators'!BK87</f>
        <v>25</v>
      </c>
      <c r="M87" s="35">
        <f>'Core Indicators'!BS87</f>
        <v>0</v>
      </c>
      <c r="N87" s="35">
        <f>'Core Indicators'!CA87</f>
        <v>0</v>
      </c>
      <c r="O87" s="35" t="e">
        <f>'Core Indicators'!CI87</f>
        <v>#N/A</v>
      </c>
      <c r="P87" s="35">
        <f>'Core Indicators'!CQ87</f>
        <v>0</v>
      </c>
      <c r="Q87" s="35">
        <f>'Core Indicators'!DG87</f>
        <v>3402000</v>
      </c>
      <c r="R87" s="35">
        <f>'Core Indicators'!DO87</f>
        <v>368000</v>
      </c>
      <c r="S87" s="35">
        <f>'Core Indicators'!DW87</f>
        <v>551000</v>
      </c>
      <c r="T87" s="35">
        <f>'Core Indicators'!EE87</f>
        <v>32000</v>
      </c>
      <c r="U87" s="35">
        <f>'Core Indicators'!EM87</f>
        <v>6000</v>
      </c>
      <c r="V87" s="35">
        <f>'Core Indicators'!FC87</f>
        <v>2</v>
      </c>
      <c r="W87" s="35" t="str">
        <f>'Core Indicators'!FK87</f>
        <v>x</v>
      </c>
      <c r="X87" s="35" t="str">
        <f>'Core Indicators'!FS87</f>
        <v>x</v>
      </c>
      <c r="Y87" s="35">
        <f>'Core Indicators'!GA87</f>
        <v>1</v>
      </c>
      <c r="Z87" s="35">
        <f>'Core Indicators'!GI87</f>
        <v>3</v>
      </c>
      <c r="AA87" s="35">
        <f>'Core Indicators'!GQ87</f>
        <v>1</v>
      </c>
      <c r="AB87" s="35">
        <f>'Core Indicators'!GY87</f>
        <v>0</v>
      </c>
      <c r="AC87" s="35">
        <f>'Core Indicators'!HG87</f>
        <v>0</v>
      </c>
      <c r="AD87" s="35">
        <f>'Core Indicators'!HO87</f>
        <v>2</v>
      </c>
      <c r="AE87" s="35">
        <f>'Core Indicators'!HW87</f>
        <v>3</v>
      </c>
      <c r="AF87" s="35">
        <f>'Core Indicators'!IE87</f>
        <v>2</v>
      </c>
      <c r="AG87" s="35">
        <f>'Core Indicators'!IM87</f>
        <v>3</v>
      </c>
    </row>
    <row r="88" spans="1:33" ht="20.100000000000001" customHeight="1" x14ac:dyDescent="0.25">
      <c r="A88" s="199" t="str">
        <f>'Core Indicators'!A:A</f>
        <v>Complex crisis in Nigeria</v>
      </c>
      <c r="B88" s="199" t="str">
        <f>'Core Indicators'!B:B</f>
        <v>Conflict,Displacement,Violence</v>
      </c>
      <c r="C88" s="199" t="str">
        <f>'Core Indicators'!C88</f>
        <v>NGA001</v>
      </c>
      <c r="D88" s="199" t="str">
        <f>'Core Indicators'!D88</f>
        <v>Nigeria</v>
      </c>
      <c r="E88" s="199" t="str">
        <f>'Core Indicators'!E88</f>
        <v>NGA</v>
      </c>
      <c r="F88" s="36">
        <f>'Core Indicators'!O88</f>
        <v>910770</v>
      </c>
      <c r="G88" s="36">
        <f>'Core Indicators'!W88</f>
        <v>220473000</v>
      </c>
      <c r="H88" s="36">
        <f>'Core Indicators'!AE88</f>
        <v>26806000</v>
      </c>
      <c r="I88" s="36">
        <f>'Core Indicators'!AM88</f>
        <v>6826000</v>
      </c>
      <c r="J88" s="36">
        <f>'Core Indicators'!AU88</f>
        <v>2416</v>
      </c>
      <c r="K88" s="36">
        <f>'Core Indicators'!BC88</f>
        <v>5940001</v>
      </c>
      <c r="L88" s="36">
        <f>'Core Indicators'!BK88</f>
        <v>5297</v>
      </c>
      <c r="M88" s="36">
        <f>'Core Indicators'!BS88</f>
        <v>174000</v>
      </c>
      <c r="N88" s="36" t="str">
        <f>'Core Indicators'!CA88</f>
        <v>x</v>
      </c>
      <c r="O88" s="36" t="e">
        <f>'Core Indicators'!CI88</f>
        <v>#N/A</v>
      </c>
      <c r="P88" s="36" t="str">
        <f>'Core Indicators'!CQ88</f>
        <v>x</v>
      </c>
      <c r="Q88" s="36">
        <f>'Core Indicators'!DG88</f>
        <v>193667000</v>
      </c>
      <c r="R88" s="36">
        <f>'Core Indicators'!DO88</f>
        <v>7651000</v>
      </c>
      <c r="S88" s="36">
        <f>'Core Indicators'!DW88</f>
        <v>14766000</v>
      </c>
      <c r="T88" s="36">
        <f>'Core Indicators'!EE88</f>
        <v>4389000</v>
      </c>
      <c r="U88" s="36">
        <f>'Core Indicators'!EM88</f>
        <v>0</v>
      </c>
      <c r="V88" s="36">
        <f>'Core Indicators'!FC88</f>
        <v>5</v>
      </c>
      <c r="W88" s="36" t="str">
        <f>'Core Indicators'!FK88</f>
        <v>x</v>
      </c>
      <c r="X88" s="36">
        <f>'Core Indicators'!FS88</f>
        <v>800000</v>
      </c>
      <c r="Y88" s="36">
        <f>'Core Indicators'!GA88</f>
        <v>1</v>
      </c>
      <c r="Z88" s="36">
        <f>'Core Indicators'!GI88</f>
        <v>3</v>
      </c>
      <c r="AA88" s="36">
        <f>'Core Indicators'!GQ88</f>
        <v>1</v>
      </c>
      <c r="AB88" s="36">
        <f>'Core Indicators'!GY88</f>
        <v>1</v>
      </c>
      <c r="AC88" s="36">
        <f>'Core Indicators'!HG88</f>
        <v>2</v>
      </c>
      <c r="AD88" s="36">
        <f>'Core Indicators'!HO88</f>
        <v>3</v>
      </c>
      <c r="AE88" s="36">
        <f>'Core Indicators'!HW88</f>
        <v>3</v>
      </c>
      <c r="AF88" s="36">
        <f>'Core Indicators'!IE88</f>
        <v>1</v>
      </c>
      <c r="AG88" s="36">
        <f>'Core Indicators'!IM88</f>
        <v>3</v>
      </c>
    </row>
    <row r="89" spans="1:33" ht="20.100000000000001" customHeight="1" x14ac:dyDescent="0.25">
      <c r="A89" s="200" t="str">
        <f>'Core Indicators'!A:A</f>
        <v>Middle belt conflict</v>
      </c>
      <c r="B89" s="200" t="str">
        <f>'Core Indicators'!B:B</f>
        <v>Violence</v>
      </c>
      <c r="C89" s="200" t="str">
        <f>'Core Indicators'!C89</f>
        <v>NGA003</v>
      </c>
      <c r="D89" s="200" t="str">
        <f>'Core Indicators'!D89</f>
        <v>Nigeria</v>
      </c>
      <c r="E89" s="200" t="str">
        <f>'Core Indicators'!E89</f>
        <v>NGA</v>
      </c>
      <c r="F89" s="35">
        <f>'Core Indicators'!O89</f>
        <v>142964</v>
      </c>
      <c r="G89" s="35">
        <f>'Core Indicators'!W89</f>
        <v>15532000</v>
      </c>
      <c r="H89" s="35">
        <f>'Core Indicators'!AE89</f>
        <v>1696000</v>
      </c>
      <c r="I89" s="35">
        <f>'Core Indicators'!AM89</f>
        <v>521000</v>
      </c>
      <c r="J89" s="35" t="str">
        <f>'Core Indicators'!AU89</f>
        <v>x</v>
      </c>
      <c r="K89" s="35" t="str">
        <f>'Core Indicators'!BC89</f>
        <v>x</v>
      </c>
      <c r="L89" s="35">
        <f>'Core Indicators'!BK89</f>
        <v>429</v>
      </c>
      <c r="M89" s="35" t="str">
        <f>'Core Indicators'!BS89</f>
        <v>x</v>
      </c>
      <c r="N89" s="35" t="str">
        <f>'Core Indicators'!CA89</f>
        <v>x</v>
      </c>
      <c r="O89" s="35" t="e">
        <f>'Core Indicators'!CI89</f>
        <v>#N/A</v>
      </c>
      <c r="P89" s="35" t="str">
        <f>'Core Indicators'!CQ89</f>
        <v>x</v>
      </c>
      <c r="Q89" s="35">
        <f>'Core Indicators'!DG89</f>
        <v>13837000</v>
      </c>
      <c r="R89" s="35">
        <f>'Core Indicators'!DO89</f>
        <v>0</v>
      </c>
      <c r="S89" s="35">
        <f>'Core Indicators'!DW89</f>
        <v>1528000</v>
      </c>
      <c r="T89" s="35">
        <f>'Core Indicators'!EE89</f>
        <v>168000</v>
      </c>
      <c r="U89" s="35">
        <f>'Core Indicators'!EM89</f>
        <v>0</v>
      </c>
      <c r="V89" s="35">
        <f>'Core Indicators'!FC89</f>
        <v>5</v>
      </c>
      <c r="W89" s="35" t="str">
        <f>'Core Indicators'!FK89</f>
        <v>x</v>
      </c>
      <c r="X89" s="35" t="str">
        <f>'Core Indicators'!FS89</f>
        <v>x</v>
      </c>
      <c r="Y89" s="35">
        <f>'Core Indicators'!GA89</f>
        <v>1</v>
      </c>
      <c r="Z89" s="35">
        <f>'Core Indicators'!GI89</f>
        <v>2</v>
      </c>
      <c r="AA89" s="35">
        <f>'Core Indicators'!GQ89</f>
        <v>0</v>
      </c>
      <c r="AB89" s="35">
        <f>'Core Indicators'!GY89</f>
        <v>0</v>
      </c>
      <c r="AC89" s="35">
        <f>'Core Indicators'!HG89</f>
        <v>0</v>
      </c>
      <c r="AD89" s="35">
        <f>'Core Indicators'!HO89</f>
        <v>0</v>
      </c>
      <c r="AE89" s="35">
        <f>'Core Indicators'!HW89</f>
        <v>2</v>
      </c>
      <c r="AF89" s="35">
        <f>'Core Indicators'!IE89</f>
        <v>1</v>
      </c>
      <c r="AG89" s="35">
        <f>'Core Indicators'!IM89</f>
        <v>3</v>
      </c>
    </row>
    <row r="90" spans="1:33" ht="20.100000000000001" customHeight="1" x14ac:dyDescent="0.25">
      <c r="A90" s="199" t="str">
        <f>'Core Indicators'!A:A</f>
        <v>Boko Haram crisis in Nigeria</v>
      </c>
      <c r="B90" s="199" t="str">
        <f>'Core Indicators'!B:B</f>
        <v>Conflict,Displacement</v>
      </c>
      <c r="C90" s="199" t="str">
        <f>'Core Indicators'!C90</f>
        <v>NGA004</v>
      </c>
      <c r="D90" s="199" t="str">
        <f>'Core Indicators'!D90</f>
        <v>Nigeria</v>
      </c>
      <c r="E90" s="199" t="str">
        <f>'Core Indicators'!E90</f>
        <v>NGA</v>
      </c>
      <c r="F90" s="36">
        <f>'Core Indicators'!O90</f>
        <v>157918</v>
      </c>
      <c r="G90" s="36">
        <f>'Core Indicators'!W90</f>
        <v>16051000</v>
      </c>
      <c r="H90" s="36">
        <f>'Core Indicators'!AE90</f>
        <v>16051000</v>
      </c>
      <c r="I90" s="36">
        <f>'Core Indicators'!AM90</f>
        <v>4311000</v>
      </c>
      <c r="J90" s="36" t="str">
        <f>'Core Indicators'!AU90</f>
        <v>x</v>
      </c>
      <c r="K90" s="36">
        <f>'Core Indicators'!BC90</f>
        <v>1529500</v>
      </c>
      <c r="L90" s="36">
        <f>'Core Indicators'!BK90</f>
        <v>1599</v>
      </c>
      <c r="M90" s="36" t="str">
        <f>'Core Indicators'!BS90</f>
        <v>x</v>
      </c>
      <c r="N90" s="36" t="str">
        <f>'Core Indicators'!CA90</f>
        <v>x</v>
      </c>
      <c r="O90" s="36" t="e">
        <f>'Core Indicators'!CI90</f>
        <v>#N/A</v>
      </c>
      <c r="P90" s="36" t="str">
        <f>'Core Indicators'!CQ90</f>
        <v>x</v>
      </c>
      <c r="Q90" s="36">
        <f>'Core Indicators'!DG90</f>
        <v>0</v>
      </c>
      <c r="R90" s="36">
        <f>'Core Indicators'!DO90</f>
        <v>7651000</v>
      </c>
      <c r="S90" s="36">
        <f>'Core Indicators'!DW90</f>
        <v>4600000</v>
      </c>
      <c r="T90" s="36">
        <f>'Core Indicators'!EE90</f>
        <v>3800000</v>
      </c>
      <c r="U90" s="36">
        <f>'Core Indicators'!EM90</f>
        <v>0</v>
      </c>
      <c r="V90" s="36">
        <f>'Core Indicators'!FC90</f>
        <v>4</v>
      </c>
      <c r="W90" s="36" t="str">
        <f>'Core Indicators'!FK90</f>
        <v>x</v>
      </c>
      <c r="X90" s="36">
        <f>'Core Indicators'!FS90</f>
        <v>800000</v>
      </c>
      <c r="Y90" s="36">
        <f>'Core Indicators'!GA90</f>
        <v>1</v>
      </c>
      <c r="Z90" s="36">
        <f>'Core Indicators'!GI90</f>
        <v>3</v>
      </c>
      <c r="AA90" s="36">
        <f>'Core Indicators'!GQ90</f>
        <v>1</v>
      </c>
      <c r="AB90" s="36">
        <f>'Core Indicators'!GY90</f>
        <v>1</v>
      </c>
      <c r="AC90" s="36">
        <f>'Core Indicators'!HG90</f>
        <v>2</v>
      </c>
      <c r="AD90" s="36">
        <f>'Core Indicators'!HO90</f>
        <v>3</v>
      </c>
      <c r="AE90" s="36">
        <f>'Core Indicators'!HW90</f>
        <v>3</v>
      </c>
      <c r="AF90" s="36">
        <f>'Core Indicators'!IE90</f>
        <v>1</v>
      </c>
      <c r="AG90" s="36">
        <f>'Core Indicators'!IM90</f>
        <v>3</v>
      </c>
    </row>
    <row r="91" spans="1:33" ht="20.100000000000001" customHeight="1" x14ac:dyDescent="0.25">
      <c r="A91" s="200" t="str">
        <f>'Core Indicators'!A:A</f>
        <v>Northwest Banditry</v>
      </c>
      <c r="B91" s="200" t="str">
        <f>'Core Indicators'!B:B</f>
        <v>Violence,Displacement</v>
      </c>
      <c r="C91" s="200" t="str">
        <f>'Core Indicators'!C91</f>
        <v>NGA007</v>
      </c>
      <c r="D91" s="200" t="str">
        <f>'Core Indicators'!D91</f>
        <v>Nigeria</v>
      </c>
      <c r="E91" s="200" t="str">
        <f>'Core Indicators'!E91</f>
        <v>NGA</v>
      </c>
      <c r="F91" s="35">
        <f>'Core Indicators'!O91</f>
        <v>237708</v>
      </c>
      <c r="G91" s="35">
        <f>'Core Indicators'!W91</f>
        <v>41531000</v>
      </c>
      <c r="H91" s="35">
        <f>'Core Indicators'!AE91</f>
        <v>6746000</v>
      </c>
      <c r="I91" s="35">
        <f>'Core Indicators'!AM91</f>
        <v>605000</v>
      </c>
      <c r="J91" s="35" t="str">
        <f>'Core Indicators'!AU91</f>
        <v>x</v>
      </c>
      <c r="K91" s="35" t="str">
        <f>'Core Indicators'!BC91</f>
        <v>x</v>
      </c>
      <c r="L91" s="35">
        <f>'Core Indicators'!BK91</f>
        <v>1776</v>
      </c>
      <c r="M91" s="35" t="str">
        <f>'Core Indicators'!BS91</f>
        <v>x</v>
      </c>
      <c r="N91" s="35" t="str">
        <f>'Core Indicators'!CA91</f>
        <v>x</v>
      </c>
      <c r="O91" s="35" t="e">
        <f>'Core Indicators'!CI91</f>
        <v>#N/A</v>
      </c>
      <c r="P91" s="35">
        <f>'Core Indicators'!CQ91</f>
        <v>49</v>
      </c>
      <c r="Q91" s="35">
        <f>'Core Indicators'!DG91</f>
        <v>34785000</v>
      </c>
      <c r="R91" s="35">
        <f>'Core Indicators'!DO91</f>
        <v>0</v>
      </c>
      <c r="S91" s="35">
        <f>'Core Indicators'!DW91</f>
        <v>6325000</v>
      </c>
      <c r="T91" s="35">
        <f>'Core Indicators'!EE91</f>
        <v>420000</v>
      </c>
      <c r="U91" s="35">
        <f>'Core Indicators'!EM91</f>
        <v>0</v>
      </c>
      <c r="V91" s="35">
        <f>'Core Indicators'!FC91</f>
        <v>5</v>
      </c>
      <c r="W91" s="35" t="str">
        <f>'Core Indicators'!FK91</f>
        <v>x</v>
      </c>
      <c r="X91" s="35" t="str">
        <f>'Core Indicators'!FS91</f>
        <v>x</v>
      </c>
      <c r="Y91" s="35">
        <f>'Core Indicators'!GA91</f>
        <v>1</v>
      </c>
      <c r="Z91" s="35">
        <f>'Core Indicators'!GI91</f>
        <v>2</v>
      </c>
      <c r="AA91" s="35">
        <f>'Core Indicators'!GQ91</f>
        <v>0</v>
      </c>
      <c r="AB91" s="35">
        <f>'Core Indicators'!GY91</f>
        <v>0</v>
      </c>
      <c r="AC91" s="35">
        <f>'Core Indicators'!HG91</f>
        <v>0</v>
      </c>
      <c r="AD91" s="35">
        <f>'Core Indicators'!HO91</f>
        <v>2</v>
      </c>
      <c r="AE91" s="35">
        <f>'Core Indicators'!HW91</f>
        <v>2</v>
      </c>
      <c r="AF91" s="35">
        <f>'Core Indicators'!IE91</f>
        <v>1</v>
      </c>
      <c r="AG91" s="35">
        <f>'Core Indicators'!IM91</f>
        <v>3</v>
      </c>
    </row>
    <row r="92" spans="1:33" ht="20.100000000000001" customHeight="1" x14ac:dyDescent="0.25">
      <c r="A92" s="199" t="str">
        <f>'Core Indicators'!A:A</f>
        <v>Cameroonian Refugees in Nigeria</v>
      </c>
      <c r="B92" s="199" t="str">
        <f>'Core Indicators'!B:B</f>
        <v>Displacement</v>
      </c>
      <c r="C92" s="199" t="str">
        <f>'Core Indicators'!C92</f>
        <v>NGA008</v>
      </c>
      <c r="D92" s="199" t="str">
        <f>'Core Indicators'!D92</f>
        <v>Nigeria</v>
      </c>
      <c r="E92" s="199" t="str">
        <f>'Core Indicators'!E92</f>
        <v>NGA</v>
      </c>
      <c r="F92" s="36">
        <f>'Core Indicators'!O92</f>
        <v>108869</v>
      </c>
      <c r="G92" s="36">
        <f>'Core Indicators'!W92</f>
        <v>12675000</v>
      </c>
      <c r="H92" s="36">
        <f>'Core Indicators'!AE92</f>
        <v>86000</v>
      </c>
      <c r="I92" s="36">
        <f>'Core Indicators'!AM92</f>
        <v>86000</v>
      </c>
      <c r="J92" s="36" t="str">
        <f>'Core Indicators'!AU92</f>
        <v>x</v>
      </c>
      <c r="K92" s="36" t="str">
        <f>'Core Indicators'!BC92</f>
        <v>x</v>
      </c>
      <c r="L92" s="36" t="str">
        <f>'Core Indicators'!BK92</f>
        <v>x</v>
      </c>
      <c r="M92" s="36" t="str">
        <f>'Core Indicators'!BS92</f>
        <v>x</v>
      </c>
      <c r="N92" s="36" t="str">
        <f>'Core Indicators'!CA92</f>
        <v>x</v>
      </c>
      <c r="O92" s="36" t="e">
        <f>'Core Indicators'!CI92</f>
        <v>#N/A</v>
      </c>
      <c r="P92" s="36" t="str">
        <f>'Core Indicators'!CQ92</f>
        <v>x</v>
      </c>
      <c r="Q92" s="36">
        <f>'Core Indicators'!DG92</f>
        <v>12589000</v>
      </c>
      <c r="R92" s="36">
        <f>'Core Indicators'!DO92</f>
        <v>0</v>
      </c>
      <c r="S92" s="36">
        <f>'Core Indicators'!DW92</f>
        <v>86000</v>
      </c>
      <c r="T92" s="36">
        <f>'Core Indicators'!EE92</f>
        <v>0</v>
      </c>
      <c r="U92" s="36">
        <f>'Core Indicators'!EM92</f>
        <v>0</v>
      </c>
      <c r="V92" s="36">
        <f>'Core Indicators'!FC92</f>
        <v>2139</v>
      </c>
      <c r="W92" s="36" t="str">
        <f>'Core Indicators'!FK92</f>
        <v>x</v>
      </c>
      <c r="X92" s="36" t="str">
        <f>'Core Indicators'!FS92</f>
        <v>x</v>
      </c>
      <c r="Y92" s="36">
        <f>'Core Indicators'!GA92</f>
        <v>1</v>
      </c>
      <c r="Z92" s="36">
        <f>'Core Indicators'!GI92</f>
        <v>3</v>
      </c>
      <c r="AA92" s="36">
        <f>'Core Indicators'!GQ92</f>
        <v>0</v>
      </c>
      <c r="AB92" s="36">
        <f>'Core Indicators'!GY92</f>
        <v>0</v>
      </c>
      <c r="AC92" s="36">
        <f>'Core Indicators'!HG92</f>
        <v>0</v>
      </c>
      <c r="AD92" s="36">
        <f>'Core Indicators'!HO92</f>
        <v>0</v>
      </c>
      <c r="AE92" s="36">
        <f>'Core Indicators'!HW92</f>
        <v>0</v>
      </c>
      <c r="AF92" s="36">
        <f>'Core Indicators'!IE92</f>
        <v>1</v>
      </c>
      <c r="AG92" s="36">
        <f>'Core Indicators'!IM92</f>
        <v>3</v>
      </c>
    </row>
    <row r="93" spans="1:33" ht="20.100000000000001" customHeight="1" x14ac:dyDescent="0.25">
      <c r="A93" s="200" t="str">
        <f>'Core Indicators'!A:A</f>
        <v>Socioeconomic crisis in Nicaragua</v>
      </c>
      <c r="B93" s="200" t="str">
        <f>'Core Indicators'!B:B</f>
        <v>Socio-political</v>
      </c>
      <c r="C93" s="200" t="str">
        <f>'Core Indicators'!C93</f>
        <v>NIC001</v>
      </c>
      <c r="D93" s="200" t="str">
        <f>'Core Indicators'!D93</f>
        <v>Nicaragua</v>
      </c>
      <c r="E93" s="200" t="str">
        <f>'Core Indicators'!E93</f>
        <v>NIC</v>
      </c>
      <c r="F93" s="35">
        <f>'Core Indicators'!O93</f>
        <v>120340</v>
      </c>
      <c r="G93" s="35">
        <f>'Core Indicators'!W93</f>
        <v>6201000</v>
      </c>
      <c r="H93" s="35">
        <f>'Core Indicators'!AE93</f>
        <v>200000</v>
      </c>
      <c r="I93" s="35">
        <f>'Core Indicators'!AM93</f>
        <v>200000</v>
      </c>
      <c r="J93" s="35" t="str">
        <f>'Core Indicators'!AU93</f>
        <v>x</v>
      </c>
      <c r="K93" s="35" t="str">
        <f>'Core Indicators'!BC93</f>
        <v>x</v>
      </c>
      <c r="L93" s="35">
        <f>'Core Indicators'!BK93</f>
        <v>7</v>
      </c>
      <c r="M93" s="35" t="str">
        <f>'Core Indicators'!BS93</f>
        <v>x</v>
      </c>
      <c r="N93" s="35" t="str">
        <f>'Core Indicators'!CA93</f>
        <v>x</v>
      </c>
      <c r="O93" s="35" t="e">
        <f>'Core Indicators'!CI93</f>
        <v>#N/A</v>
      </c>
      <c r="P93" s="35" t="str">
        <f>'Core Indicators'!CQ93</f>
        <v>x</v>
      </c>
      <c r="Q93" s="35">
        <f>'Core Indicators'!DG93</f>
        <v>6001000</v>
      </c>
      <c r="R93" s="35">
        <f>'Core Indicators'!DO93</f>
        <v>200000</v>
      </c>
      <c r="S93" s="35" t="str">
        <f>'Core Indicators'!DW93</f>
        <v>x</v>
      </c>
      <c r="T93" s="35" t="str">
        <f>'Core Indicators'!EE93</f>
        <v>x</v>
      </c>
      <c r="U93" s="35" t="str">
        <f>'Core Indicators'!EM93</f>
        <v>x</v>
      </c>
      <c r="V93" s="35" t="str">
        <f>'Core Indicators'!FC93</f>
        <v>x</v>
      </c>
      <c r="W93" s="35" t="str">
        <f>'Core Indicators'!FK93</f>
        <v>x</v>
      </c>
      <c r="X93" s="35" t="str">
        <f>'Core Indicators'!FS93</f>
        <v>x</v>
      </c>
      <c r="Y93" s="35">
        <f>'Core Indicators'!GA93</f>
        <v>2</v>
      </c>
      <c r="Z93" s="35">
        <f>'Core Indicators'!GI93</f>
        <v>0</v>
      </c>
      <c r="AA93" s="35">
        <f>'Core Indicators'!GQ93</f>
        <v>3</v>
      </c>
      <c r="AB93" s="35">
        <f>'Core Indicators'!GY93</f>
        <v>0</v>
      </c>
      <c r="AC93" s="35">
        <f>'Core Indicators'!HG93</f>
        <v>3</v>
      </c>
      <c r="AD93" s="35">
        <f>'Core Indicators'!HO93</f>
        <v>1</v>
      </c>
      <c r="AE93" s="35">
        <f>'Core Indicators'!HW93</f>
        <v>1</v>
      </c>
      <c r="AF93" s="35">
        <f>'Core Indicators'!IE93</f>
        <v>0</v>
      </c>
      <c r="AG93" s="35">
        <f>'Core Indicators'!IM93</f>
        <v>1</v>
      </c>
    </row>
    <row r="94" spans="1:33" ht="20.100000000000001" customHeight="1" x14ac:dyDescent="0.25">
      <c r="A94" s="199" t="str">
        <f>'Core Indicators'!A:A</f>
        <v>Complex crisis in Pakistan</v>
      </c>
      <c r="B94" s="199" t="str">
        <f>'Core Indicators'!B:B</f>
        <v>Displacement,Conflict</v>
      </c>
      <c r="C94" s="199" t="str">
        <f>'Core Indicators'!C94</f>
        <v>PAK001</v>
      </c>
      <c r="D94" s="199" t="str">
        <f>'Core Indicators'!D94</f>
        <v>Pakistan</v>
      </c>
      <c r="E94" s="199" t="str">
        <f>'Core Indicators'!E94</f>
        <v>PAK</v>
      </c>
      <c r="F94" s="36">
        <f>'Core Indicators'!O94</f>
        <v>770880</v>
      </c>
      <c r="G94" s="36">
        <f>'Core Indicators'!W94</f>
        <v>229489000</v>
      </c>
      <c r="H94" s="36">
        <f>'Core Indicators'!AE94</f>
        <v>103044000</v>
      </c>
      <c r="I94" s="36">
        <f>'Core Indicators'!AM94</f>
        <v>1708000</v>
      </c>
      <c r="J94" s="36">
        <f>'Core Indicators'!AU94</f>
        <v>12900</v>
      </c>
      <c r="K94" s="36" t="str">
        <f>'Core Indicators'!BC94</f>
        <v>x</v>
      </c>
      <c r="L94" s="36">
        <f>'Core Indicators'!BK94</f>
        <v>880</v>
      </c>
      <c r="M94" s="36">
        <f>'Core Indicators'!BS94</f>
        <v>1200000</v>
      </c>
      <c r="N94" s="36">
        <f>'Core Indicators'!CA94</f>
        <v>805000</v>
      </c>
      <c r="O94" s="36" t="e">
        <f>'Core Indicators'!CI94</f>
        <v>#N/A</v>
      </c>
      <c r="P94" s="36" t="str">
        <f>'Core Indicators'!CQ94</f>
        <v>x</v>
      </c>
      <c r="Q94" s="36">
        <f>'Core Indicators'!DG94</f>
        <v>126445000</v>
      </c>
      <c r="R94" s="36">
        <f>'Core Indicators'!DO94</f>
        <v>71444000</v>
      </c>
      <c r="S94" s="36">
        <f>'Core Indicators'!DW94</f>
        <v>28979000</v>
      </c>
      <c r="T94" s="36">
        <f>'Core Indicators'!EE94</f>
        <v>2621000</v>
      </c>
      <c r="U94" s="36">
        <f>'Core Indicators'!EM94</f>
        <v>0</v>
      </c>
      <c r="V94" s="36">
        <f>'Core Indicators'!FC94</f>
        <v>5</v>
      </c>
      <c r="W94" s="36" t="str">
        <f>'Core Indicators'!FK94</f>
        <v>x</v>
      </c>
      <c r="X94" s="36" t="str">
        <f>'Core Indicators'!FS94</f>
        <v>x</v>
      </c>
      <c r="Y94" s="36">
        <f>'Core Indicators'!GA94</f>
        <v>2</v>
      </c>
      <c r="Z94" s="36">
        <f>'Core Indicators'!GI94</f>
        <v>1</v>
      </c>
      <c r="AA94" s="36">
        <f>'Core Indicators'!GQ94</f>
        <v>1</v>
      </c>
      <c r="AB94" s="36">
        <f>'Core Indicators'!GY94</f>
        <v>1</v>
      </c>
      <c r="AC94" s="36">
        <f>'Core Indicators'!HG94</f>
        <v>0</v>
      </c>
      <c r="AD94" s="36">
        <f>'Core Indicators'!HO94</f>
        <v>2</v>
      </c>
      <c r="AE94" s="36">
        <f>'Core Indicators'!HW94</f>
        <v>0</v>
      </c>
      <c r="AF94" s="36">
        <f>'Core Indicators'!IE94</f>
        <v>1</v>
      </c>
      <c r="AG94" s="36">
        <f>'Core Indicators'!IM94</f>
        <v>3</v>
      </c>
    </row>
    <row r="95" spans="1:33" ht="20.100000000000001" customHeight="1" x14ac:dyDescent="0.25">
      <c r="A95" s="200" t="str">
        <f>'Core Indicators'!A:A</f>
        <v>Kashmir conflict in Pakistan</v>
      </c>
      <c r="B95" s="200" t="str">
        <f>'Core Indicators'!B:B</f>
        <v>Conflict</v>
      </c>
      <c r="C95" s="200" t="str">
        <f>'Core Indicators'!C95</f>
        <v>PAK004</v>
      </c>
      <c r="D95" s="200" t="str">
        <f>'Core Indicators'!D95</f>
        <v>Pakistan</v>
      </c>
      <c r="E95" s="200" t="str">
        <f>'Core Indicators'!E95</f>
        <v>PAK</v>
      </c>
      <c r="F95" s="35">
        <f>'Core Indicators'!O95</f>
        <v>13297</v>
      </c>
      <c r="G95" s="35">
        <f>'Core Indicators'!W95</f>
        <v>4240000</v>
      </c>
      <c r="H95" s="35" t="str">
        <f>'Core Indicators'!AE95</f>
        <v>x</v>
      </c>
      <c r="I95" s="35" t="str">
        <f>'Core Indicators'!AM95</f>
        <v>x</v>
      </c>
      <c r="J95" s="35" t="str">
        <f>'Core Indicators'!AU95</f>
        <v>x</v>
      </c>
      <c r="K95" s="35" t="str">
        <f>'Core Indicators'!BC95</f>
        <v>x</v>
      </c>
      <c r="L95" s="35">
        <f>'Core Indicators'!BK95</f>
        <v>3</v>
      </c>
      <c r="M95" s="35" t="str">
        <f>'Core Indicators'!BS95</f>
        <v>x</v>
      </c>
      <c r="N95" s="35" t="str">
        <f>'Core Indicators'!CA95</f>
        <v>x</v>
      </c>
      <c r="O95" s="35" t="e">
        <f>'Core Indicators'!CI95</f>
        <v>#N/A</v>
      </c>
      <c r="P95" s="35" t="str">
        <f>'Core Indicators'!CQ95</f>
        <v>x</v>
      </c>
      <c r="Q95" s="35" t="str">
        <f>'Core Indicators'!DG95</f>
        <v>x</v>
      </c>
      <c r="R95" s="35" t="str">
        <f>'Core Indicators'!DO95</f>
        <v>x</v>
      </c>
      <c r="S95" s="35" t="str">
        <f>'Core Indicators'!DW95</f>
        <v>x</v>
      </c>
      <c r="T95" s="35" t="str">
        <f>'Core Indicators'!EE95</f>
        <v>x</v>
      </c>
      <c r="U95" s="35" t="str">
        <f>'Core Indicators'!EM95</f>
        <v>x</v>
      </c>
      <c r="V95" s="35">
        <f>'Core Indicators'!FC95</f>
        <v>3</v>
      </c>
      <c r="W95" s="35" t="str">
        <f>'Core Indicators'!FK95</f>
        <v>x</v>
      </c>
      <c r="X95" s="35" t="str">
        <f>'Core Indicators'!FS95</f>
        <v>x</v>
      </c>
      <c r="Y95" s="35">
        <f>'Core Indicators'!GA95</f>
        <v>2</v>
      </c>
      <c r="Z95" s="35">
        <f>'Core Indicators'!GI95</f>
        <v>1</v>
      </c>
      <c r="AA95" s="35">
        <f>'Core Indicators'!GQ95</f>
        <v>1</v>
      </c>
      <c r="AB95" s="35">
        <f>'Core Indicators'!GY95</f>
        <v>0</v>
      </c>
      <c r="AC95" s="35">
        <f>'Core Indicators'!HG95</f>
        <v>0</v>
      </c>
      <c r="AD95" s="35">
        <f>'Core Indicators'!HO95</f>
        <v>2</v>
      </c>
      <c r="AE95" s="35">
        <f>'Core Indicators'!HW95</f>
        <v>0</v>
      </c>
      <c r="AF95" s="35">
        <f>'Core Indicators'!IE95</f>
        <v>1</v>
      </c>
      <c r="AG95" s="35">
        <f>'Core Indicators'!IM95</f>
        <v>3</v>
      </c>
    </row>
    <row r="96" spans="1:33" ht="20.100000000000001" customHeight="1" x14ac:dyDescent="0.25">
      <c r="A96" s="199" t="str">
        <f>'Core Indicators'!A:A</f>
        <v xml:space="preserve">Floods in Pakistan </v>
      </c>
      <c r="B96" s="199" t="str">
        <f>'Core Indicators'!B:B</f>
        <v>Other seasonal event</v>
      </c>
      <c r="C96" s="199" t="str">
        <f>'Core Indicators'!C96</f>
        <v>PAK005</v>
      </c>
      <c r="D96" s="199" t="str">
        <f>'Core Indicators'!D96</f>
        <v>Pakistan</v>
      </c>
      <c r="E96" s="199" t="str">
        <f>'Core Indicators'!E96</f>
        <v>PAK</v>
      </c>
      <c r="F96" s="36">
        <f>'Core Indicators'!O96</f>
        <v>853763</v>
      </c>
      <c r="G96" s="36">
        <f>'Core Indicators'!W96</f>
        <v>33000000</v>
      </c>
      <c r="H96" s="36">
        <f>'Core Indicators'!AE96</f>
        <v>33000000</v>
      </c>
      <c r="I96" s="36">
        <f>'Core Indicators'!AM96</f>
        <v>156000</v>
      </c>
      <c r="J96" s="36">
        <f>'Core Indicators'!AU96</f>
        <v>12900</v>
      </c>
      <c r="K96" s="36">
        <f>'Core Indicators'!BC96</f>
        <v>0</v>
      </c>
      <c r="L96" s="36">
        <f>'Core Indicators'!BK96</f>
        <v>1739</v>
      </c>
      <c r="M96" s="36">
        <f>'Core Indicators'!BS96</f>
        <v>1200000</v>
      </c>
      <c r="N96" s="36">
        <f>'Core Indicators'!CA96</f>
        <v>805000</v>
      </c>
      <c r="O96" s="36" t="e">
        <f>'Core Indicators'!CI96</f>
        <v>#N/A</v>
      </c>
      <c r="P96" s="36">
        <f>'Core Indicators'!CQ96</f>
        <v>0</v>
      </c>
      <c r="Q96" s="36">
        <f>'Core Indicators'!DG96</f>
        <v>0</v>
      </c>
      <c r="R96" s="36">
        <f>'Core Indicators'!DO96</f>
        <v>12400000</v>
      </c>
      <c r="S96" s="36">
        <f>'Core Indicators'!DW96</f>
        <v>20570000</v>
      </c>
      <c r="T96" s="36">
        <f>'Core Indicators'!EE96</f>
        <v>30000</v>
      </c>
      <c r="U96" s="36">
        <f>'Core Indicators'!EM96</f>
        <v>0</v>
      </c>
      <c r="V96" s="36">
        <f>'Core Indicators'!FC96</f>
        <v>1</v>
      </c>
      <c r="W96" s="36" t="e">
        <f>'Core Indicators'!FK96</f>
        <v>#N/A</v>
      </c>
      <c r="X96" s="36" t="e">
        <f>'Core Indicators'!FS96</f>
        <v>#N/A</v>
      </c>
      <c r="Y96" s="36">
        <f>'Core Indicators'!GA96</f>
        <v>2</v>
      </c>
      <c r="Z96" s="36">
        <f>'Core Indicators'!GI96</f>
        <v>1</v>
      </c>
      <c r="AA96" s="36">
        <f>'Core Indicators'!GQ96</f>
        <v>1</v>
      </c>
      <c r="AB96" s="36">
        <f>'Core Indicators'!GY96</f>
        <v>1</v>
      </c>
      <c r="AC96" s="36">
        <f>'Core Indicators'!HG96</f>
        <v>0</v>
      </c>
      <c r="AD96" s="36">
        <f>'Core Indicators'!HO96</f>
        <v>1</v>
      </c>
      <c r="AE96" s="36">
        <f>'Core Indicators'!HW96</f>
        <v>0</v>
      </c>
      <c r="AF96" s="36">
        <f>'Core Indicators'!IE96</f>
        <v>1</v>
      </c>
      <c r="AG96" s="36">
        <f>'Core Indicators'!IM96</f>
        <v>3</v>
      </c>
    </row>
    <row r="97" spans="1:33" ht="20.100000000000001" customHeight="1" x14ac:dyDescent="0.25">
      <c r="A97" s="200" t="str">
        <f>'Core Indicators'!A:A</f>
        <v>Venezuela displacement in Panama</v>
      </c>
      <c r="B97" s="200" t="str">
        <f>'Core Indicators'!B:B</f>
        <v>Displacement</v>
      </c>
      <c r="C97" s="200" t="str">
        <f>'Core Indicators'!C97</f>
        <v>PAN002</v>
      </c>
      <c r="D97" s="200" t="str">
        <f>'Core Indicators'!D97</f>
        <v>Panama</v>
      </c>
      <c r="E97" s="200" t="str">
        <f>'Core Indicators'!E97</f>
        <v>PAN</v>
      </c>
      <c r="F97" s="35">
        <f>'Core Indicators'!O97</f>
        <v>74177</v>
      </c>
      <c r="G97" s="35">
        <f>'Core Indicators'!W97</f>
        <v>145000</v>
      </c>
      <c r="H97" s="35">
        <f>'Core Indicators'!AE97</f>
        <v>73000</v>
      </c>
      <c r="I97" s="35">
        <f>'Core Indicators'!AM97</f>
        <v>145000</v>
      </c>
      <c r="J97" s="35" t="str">
        <f>'Core Indicators'!AU97</f>
        <v>x</v>
      </c>
      <c r="K97" s="35" t="str">
        <f>'Core Indicators'!BC97</f>
        <v>x</v>
      </c>
      <c r="L97" s="35">
        <f>'Core Indicators'!BK97</f>
        <v>61</v>
      </c>
      <c r="M97" s="35" t="str">
        <f>'Core Indicators'!BS97</f>
        <v>x</v>
      </c>
      <c r="N97" s="35" t="str">
        <f>'Core Indicators'!CA97</f>
        <v>x</v>
      </c>
      <c r="O97" s="35" t="e">
        <f>'Core Indicators'!CI97</f>
        <v>#N/A</v>
      </c>
      <c r="P97" s="35" t="str">
        <f>'Core Indicators'!CQ97</f>
        <v>x</v>
      </c>
      <c r="Q97" s="35">
        <f>'Core Indicators'!DG97</f>
        <v>72000</v>
      </c>
      <c r="R97" s="35">
        <f>'Core Indicators'!DO97</f>
        <v>0</v>
      </c>
      <c r="S97" s="35">
        <f>'Core Indicators'!DW97</f>
        <v>73000</v>
      </c>
      <c r="T97" s="35">
        <f>'Core Indicators'!EE97</f>
        <v>0</v>
      </c>
      <c r="U97" s="35">
        <f>'Core Indicators'!EM97</f>
        <v>0</v>
      </c>
      <c r="V97" s="35">
        <f>'Core Indicators'!FC97</f>
        <v>2</v>
      </c>
      <c r="W97" s="35" t="str">
        <f>'Core Indicators'!FK97</f>
        <v>x</v>
      </c>
      <c r="X97" s="35" t="str">
        <f>'Core Indicators'!FS97</f>
        <v>x</v>
      </c>
      <c r="Y97" s="35">
        <f>'Core Indicators'!GA97</f>
        <v>0</v>
      </c>
      <c r="Z97" s="35">
        <f>'Core Indicators'!GI97</f>
        <v>1</v>
      </c>
      <c r="AA97" s="35">
        <f>'Core Indicators'!GQ97</f>
        <v>0</v>
      </c>
      <c r="AB97" s="35">
        <f>'Core Indicators'!GY97</f>
        <v>0</v>
      </c>
      <c r="AC97" s="35">
        <f>'Core Indicators'!HG97</f>
        <v>0</v>
      </c>
      <c r="AD97" s="35">
        <f>'Core Indicators'!HO97</f>
        <v>2</v>
      </c>
      <c r="AE97" s="35">
        <f>'Core Indicators'!HW97</f>
        <v>1</v>
      </c>
      <c r="AF97" s="35">
        <f>'Core Indicators'!IE97</f>
        <v>0</v>
      </c>
      <c r="AG97" s="35">
        <f>'Core Indicators'!IM97</f>
        <v>3</v>
      </c>
    </row>
    <row r="98" spans="1:33" ht="20.100000000000001" customHeight="1" x14ac:dyDescent="0.25">
      <c r="A98" s="199" t="str">
        <f>'Core Indicators'!A:A</f>
        <v>Venezuela displacement in Peru</v>
      </c>
      <c r="B98" s="199" t="str">
        <f>'Core Indicators'!B:B</f>
        <v>Displacement</v>
      </c>
      <c r="C98" s="199" t="str">
        <f>'Core Indicators'!C98</f>
        <v>PER002</v>
      </c>
      <c r="D98" s="199" t="str">
        <f>'Core Indicators'!D98</f>
        <v>Peru</v>
      </c>
      <c r="E98" s="199" t="str">
        <f>'Core Indicators'!E98</f>
        <v>PER</v>
      </c>
      <c r="F98" s="36">
        <f>'Core Indicators'!O98</f>
        <v>1280000</v>
      </c>
      <c r="G98" s="36">
        <f>'Core Indicators'!W98</f>
        <v>33359000</v>
      </c>
      <c r="H98" s="36">
        <f>'Core Indicators'!AE98</f>
        <v>10081000</v>
      </c>
      <c r="I98" s="36">
        <f>'Core Indicators'!AM98</f>
        <v>1570000</v>
      </c>
      <c r="J98" s="36" t="str">
        <f>'Core Indicators'!AU98</f>
        <v>x</v>
      </c>
      <c r="K98" s="36" t="str">
        <f>'Core Indicators'!BC98</f>
        <v>x</v>
      </c>
      <c r="L98" s="36">
        <f>'Core Indicators'!BK98</f>
        <v>1</v>
      </c>
      <c r="M98" s="36" t="str">
        <f>'Core Indicators'!BS98</f>
        <v>x</v>
      </c>
      <c r="N98" s="36" t="str">
        <f>'Core Indicators'!CA98</f>
        <v>x</v>
      </c>
      <c r="O98" s="36" t="e">
        <f>'Core Indicators'!CI98</f>
        <v>#N/A</v>
      </c>
      <c r="P98" s="36" t="str">
        <f>'Core Indicators'!CQ98</f>
        <v>x</v>
      </c>
      <c r="Q98" s="36">
        <f>'Core Indicators'!DG98</f>
        <v>23278000</v>
      </c>
      <c r="R98" s="36">
        <f>'Core Indicators'!DO98</f>
        <v>8381000</v>
      </c>
      <c r="S98" s="36">
        <f>'Core Indicators'!DW98</f>
        <v>1700000</v>
      </c>
      <c r="T98" s="36">
        <f>'Core Indicators'!EE98</f>
        <v>0</v>
      </c>
      <c r="U98" s="36">
        <f>'Core Indicators'!EM98</f>
        <v>0</v>
      </c>
      <c r="V98" s="36">
        <f>'Core Indicators'!FC98</f>
        <v>3</v>
      </c>
      <c r="W98" s="36" t="str">
        <f>'Core Indicators'!FK98</f>
        <v>x</v>
      </c>
      <c r="X98" s="36" t="str">
        <f>'Core Indicators'!FS98</f>
        <v>x</v>
      </c>
      <c r="Y98" s="36">
        <f>'Core Indicators'!GA98</f>
        <v>0</v>
      </c>
      <c r="Z98" s="36">
        <f>'Core Indicators'!GI98</f>
        <v>0</v>
      </c>
      <c r="AA98" s="36">
        <f>'Core Indicators'!GQ98</f>
        <v>0</v>
      </c>
      <c r="AB98" s="36">
        <f>'Core Indicators'!GY98</f>
        <v>0</v>
      </c>
      <c r="AC98" s="36">
        <f>'Core Indicators'!HG98</f>
        <v>0</v>
      </c>
      <c r="AD98" s="36">
        <f>'Core Indicators'!HO98</f>
        <v>0</v>
      </c>
      <c r="AE98" s="36">
        <f>'Core Indicators'!HW98</f>
        <v>1</v>
      </c>
      <c r="AF98" s="36">
        <f>'Core Indicators'!IE98</f>
        <v>2</v>
      </c>
      <c r="AG98" s="36">
        <f>'Core Indicators'!IM98</f>
        <v>3</v>
      </c>
    </row>
    <row r="99" spans="1:33" ht="20.100000000000001" customHeight="1" x14ac:dyDescent="0.25">
      <c r="A99" s="200" t="str">
        <f>'Core Indicators'!A:A</f>
        <v>Multiple crises in the Philippines</v>
      </c>
      <c r="B99" s="200" t="str">
        <f>'Core Indicators'!B:B</f>
        <v>Conflict,Cyclone,Violence,Floods,Other seasonal event</v>
      </c>
      <c r="C99" s="200" t="str">
        <f>'Core Indicators'!C99</f>
        <v>PHL001</v>
      </c>
      <c r="D99" s="200" t="str">
        <f>'Core Indicators'!D99</f>
        <v>Philippines</v>
      </c>
      <c r="E99" s="200" t="str">
        <f>'Core Indicators'!E99</f>
        <v>PHL</v>
      </c>
      <c r="F99" s="35">
        <f>'Core Indicators'!O99</f>
        <v>300000</v>
      </c>
      <c r="G99" s="35">
        <f>'Core Indicators'!W99</f>
        <v>109033000</v>
      </c>
      <c r="H99" s="35">
        <f>'Core Indicators'!AE99</f>
        <v>8242000</v>
      </c>
      <c r="I99" s="35">
        <f>'Core Indicators'!AM99</f>
        <v>226000</v>
      </c>
      <c r="J99" s="35">
        <f>'Core Indicators'!AU99</f>
        <v>282</v>
      </c>
      <c r="K99" s="35" t="str">
        <f>'Core Indicators'!BC99</f>
        <v>x</v>
      </c>
      <c r="L99" s="35">
        <f>'Core Indicators'!BK99</f>
        <v>384</v>
      </c>
      <c r="M99" s="35">
        <f>'Core Indicators'!BS99</f>
        <v>69911</v>
      </c>
      <c r="N99" s="35">
        <f>'Core Indicators'!CA99</f>
        <v>8001</v>
      </c>
      <c r="O99" s="35" t="e">
        <f>'Core Indicators'!CI99</f>
        <v>#N/A</v>
      </c>
      <c r="P99" s="35">
        <f>'Core Indicators'!CQ99</f>
        <v>285500000</v>
      </c>
      <c r="Q99" s="35">
        <f>'Core Indicators'!DG99</f>
        <v>100791000</v>
      </c>
      <c r="R99" s="35">
        <f>'Core Indicators'!DO99</f>
        <v>8016000</v>
      </c>
      <c r="S99" s="35">
        <f>'Core Indicators'!DW99</f>
        <v>226000</v>
      </c>
      <c r="T99" s="35">
        <f>'Core Indicators'!EE99</f>
        <v>0</v>
      </c>
      <c r="U99" s="35">
        <f>'Core Indicators'!EM99</f>
        <v>0</v>
      </c>
      <c r="V99" s="35">
        <f>'Core Indicators'!FC99</f>
        <v>4</v>
      </c>
      <c r="W99" s="35" t="e">
        <f>'Core Indicators'!FK99</f>
        <v>#N/A</v>
      </c>
      <c r="X99" s="35" t="e">
        <f>'Core Indicators'!FS99</f>
        <v>#N/A</v>
      </c>
      <c r="Y99" s="35">
        <f>'Core Indicators'!GA99</f>
        <v>0</v>
      </c>
      <c r="Z99" s="35">
        <f>'Core Indicators'!GI99</f>
        <v>1</v>
      </c>
      <c r="AA99" s="35">
        <f>'Core Indicators'!GQ99</f>
        <v>0</v>
      </c>
      <c r="AB99" s="35">
        <f>'Core Indicators'!GY99</f>
        <v>0</v>
      </c>
      <c r="AC99" s="35">
        <f>'Core Indicators'!HG99</f>
        <v>0</v>
      </c>
      <c r="AD99" s="35">
        <f>'Core Indicators'!HO99</f>
        <v>0</v>
      </c>
      <c r="AE99" s="35">
        <f>'Core Indicators'!HW99</f>
        <v>0</v>
      </c>
      <c r="AF99" s="35">
        <f>'Core Indicators'!IE99</f>
        <v>1</v>
      </c>
      <c r="AG99" s="35">
        <f>'Core Indicators'!IM99</f>
        <v>3</v>
      </c>
    </row>
    <row r="100" spans="1:33" ht="20.100000000000001" customHeight="1" x14ac:dyDescent="0.25">
      <c r="A100" s="199" t="str">
        <f>'Core Indicators'!A:A</f>
        <v>Mindanao conflict</v>
      </c>
      <c r="B100" s="199" t="str">
        <f>'Core Indicators'!B:B</f>
        <v>Conflict,Violence</v>
      </c>
      <c r="C100" s="199" t="str">
        <f>'Core Indicators'!C100</f>
        <v>PHL003</v>
      </c>
      <c r="D100" s="199" t="str">
        <f>'Core Indicators'!D100</f>
        <v>Philippines</v>
      </c>
      <c r="E100" s="199" t="str">
        <f>'Core Indicators'!E100</f>
        <v>PHL</v>
      </c>
      <c r="F100" s="36">
        <f>'Core Indicators'!O100</f>
        <v>138354</v>
      </c>
      <c r="G100" s="36">
        <f>'Core Indicators'!W100</f>
        <v>26252000</v>
      </c>
      <c r="H100" s="36">
        <f>'Core Indicators'!AE100</f>
        <v>159000</v>
      </c>
      <c r="I100" s="36">
        <f>'Core Indicators'!AM100</f>
        <v>159000</v>
      </c>
      <c r="J100" s="36" t="str">
        <f>'Core Indicators'!AU100</f>
        <v>x</v>
      </c>
      <c r="K100" s="36" t="str">
        <f>'Core Indicators'!BC100</f>
        <v>x</v>
      </c>
      <c r="L100" s="36">
        <f>'Core Indicators'!BK100</f>
        <v>185</v>
      </c>
      <c r="M100" s="36" t="str">
        <f>'Core Indicators'!BS100</f>
        <v>x</v>
      </c>
      <c r="N100" s="36" t="str">
        <f>'Core Indicators'!CA100</f>
        <v>x</v>
      </c>
      <c r="O100" s="36" t="e">
        <f>'Core Indicators'!CI100</f>
        <v>#N/A</v>
      </c>
      <c r="P100" s="36" t="str">
        <f>'Core Indicators'!CQ100</f>
        <v>x</v>
      </c>
      <c r="Q100" s="36">
        <f>'Core Indicators'!DG100</f>
        <v>26142000</v>
      </c>
      <c r="R100" s="36">
        <f>'Core Indicators'!DO100</f>
        <v>0</v>
      </c>
      <c r="S100" s="36">
        <f>'Core Indicators'!DW100</f>
        <v>159000</v>
      </c>
      <c r="T100" s="36">
        <f>'Core Indicators'!EE100</f>
        <v>0</v>
      </c>
      <c r="U100" s="36">
        <f>'Core Indicators'!EM100</f>
        <v>0</v>
      </c>
      <c r="V100" s="36">
        <f>'Core Indicators'!FC100</f>
        <v>4</v>
      </c>
      <c r="W100" s="36" t="str">
        <f>'Core Indicators'!FK100</f>
        <v>x</v>
      </c>
      <c r="X100" s="36" t="str">
        <f>'Core Indicators'!FS100</f>
        <v>x</v>
      </c>
      <c r="Y100" s="36">
        <f>'Core Indicators'!GA100</f>
        <v>0</v>
      </c>
      <c r="Z100" s="36">
        <f>'Core Indicators'!GI100</f>
        <v>1</v>
      </c>
      <c r="AA100" s="36">
        <f>'Core Indicators'!GQ100</f>
        <v>0</v>
      </c>
      <c r="AB100" s="36">
        <f>'Core Indicators'!GY100</f>
        <v>0</v>
      </c>
      <c r="AC100" s="36">
        <f>'Core Indicators'!HG100</f>
        <v>0</v>
      </c>
      <c r="AD100" s="36">
        <f>'Core Indicators'!HO100</f>
        <v>0</v>
      </c>
      <c r="AE100" s="36">
        <f>'Core Indicators'!HW100</f>
        <v>0</v>
      </c>
      <c r="AF100" s="36">
        <f>'Core Indicators'!IE100</f>
        <v>1</v>
      </c>
      <c r="AG100" s="36">
        <f>'Core Indicators'!IM100</f>
        <v>1</v>
      </c>
    </row>
    <row r="101" spans="1:33" ht="20.100000000000001" customHeight="1" x14ac:dyDescent="0.25">
      <c r="A101" s="200" t="str">
        <f>'Core Indicators'!A:A</f>
        <v>Typhoon Nalgae</v>
      </c>
      <c r="B101" s="200" t="str">
        <f>'Core Indicators'!B:B</f>
        <v>Cyclone</v>
      </c>
      <c r="C101" s="200" t="str">
        <f>'Core Indicators'!C101</f>
        <v>PHL012</v>
      </c>
      <c r="D101" s="200" t="str">
        <f>'Core Indicators'!D101</f>
        <v>Philippines</v>
      </c>
      <c r="E101" s="200" t="str">
        <f>'Core Indicators'!E101</f>
        <v>PHL</v>
      </c>
      <c r="F101" s="35">
        <f>'Core Indicators'!O101</f>
        <v>238000</v>
      </c>
      <c r="G101" s="35">
        <f>'Core Indicators'!W101</f>
        <v>95962000</v>
      </c>
      <c r="H101" s="35">
        <f>'Core Indicators'!AE101</f>
        <v>6328000</v>
      </c>
      <c r="I101" s="35">
        <f>'Core Indicators'!AM101</f>
        <v>55000</v>
      </c>
      <c r="J101" s="35">
        <f>'Core Indicators'!AU101</f>
        <v>270</v>
      </c>
      <c r="K101" s="35" t="e">
        <f>'Core Indicators'!BC101</f>
        <v>#N/A</v>
      </c>
      <c r="L101" s="35">
        <f>'Core Indicators'!BK101</f>
        <v>164</v>
      </c>
      <c r="M101" s="35">
        <f>'Core Indicators'!BS101</f>
        <v>68330</v>
      </c>
      <c r="N101" s="35">
        <f>'Core Indicators'!CA101</f>
        <v>7502</v>
      </c>
      <c r="O101" s="35" t="e">
        <f>'Core Indicators'!CI101</f>
        <v>#N/A</v>
      </c>
      <c r="P101" s="35">
        <f>'Core Indicators'!CQ101</f>
        <v>261000000</v>
      </c>
      <c r="Q101" s="35">
        <f>'Core Indicators'!DG101</f>
        <v>89635000</v>
      </c>
      <c r="R101" s="35">
        <f>'Core Indicators'!DO101</f>
        <v>6273000</v>
      </c>
      <c r="S101" s="35">
        <f>'Core Indicators'!DW101</f>
        <v>55000</v>
      </c>
      <c r="T101" s="35">
        <f>'Core Indicators'!EE101</f>
        <v>0</v>
      </c>
      <c r="U101" s="35">
        <f>'Core Indicators'!EM101</f>
        <v>0</v>
      </c>
      <c r="V101" s="35">
        <f>'Core Indicators'!FC101</f>
        <v>4</v>
      </c>
      <c r="W101" s="35" t="e">
        <f>'Core Indicators'!FK101</f>
        <v>#N/A</v>
      </c>
      <c r="X101" s="35" t="e">
        <f>'Core Indicators'!FS101</f>
        <v>#N/A</v>
      </c>
      <c r="Y101" s="35">
        <f>'Core Indicators'!GA101</f>
        <v>0</v>
      </c>
      <c r="Z101" s="35">
        <f>'Core Indicators'!GI101</f>
        <v>0</v>
      </c>
      <c r="AA101" s="35">
        <f>'Core Indicators'!GQ101</f>
        <v>0</v>
      </c>
      <c r="AB101" s="35">
        <f>'Core Indicators'!GY101</f>
        <v>0</v>
      </c>
      <c r="AC101" s="35">
        <f>'Core Indicators'!HG101</f>
        <v>0</v>
      </c>
      <c r="AD101" s="35">
        <f>'Core Indicators'!HO101</f>
        <v>0</v>
      </c>
      <c r="AE101" s="35">
        <f>'Core Indicators'!HW101</f>
        <v>0</v>
      </c>
      <c r="AF101" s="35">
        <f>'Core Indicators'!IE101</f>
        <v>1</v>
      </c>
      <c r="AG101" s="35">
        <f>'Core Indicators'!IM101</f>
        <v>3</v>
      </c>
    </row>
    <row r="102" spans="1:33" ht="20.100000000000001" customHeight="1" x14ac:dyDescent="0.25">
      <c r="A102" s="199" t="str">
        <f>'Core Indicators'!A:A</f>
        <v>LPAs, Northeast Monsoon, and Shear Line</v>
      </c>
      <c r="B102" s="199" t="str">
        <f>'Core Indicators'!B:B</f>
        <v>Floods,Other seasonal event</v>
      </c>
      <c r="C102" s="199" t="str">
        <f>'Core Indicators'!C102</f>
        <v>PHL013</v>
      </c>
      <c r="D102" s="199" t="str">
        <f>'Core Indicators'!D102</f>
        <v>Philippines</v>
      </c>
      <c r="E102" s="199" t="str">
        <f>'Core Indicators'!E102</f>
        <v>PHL</v>
      </c>
      <c r="F102" s="36">
        <f>'Core Indicators'!O102</f>
        <v>192553</v>
      </c>
      <c r="G102" s="36">
        <f>'Core Indicators'!W102</f>
        <v>51181000</v>
      </c>
      <c r="H102" s="36">
        <f>'Core Indicators'!AE102</f>
        <v>1756000</v>
      </c>
      <c r="I102" s="36">
        <f>'Core Indicators'!AM102</f>
        <v>12000</v>
      </c>
      <c r="J102" s="36">
        <f>'Core Indicators'!AU102</f>
        <v>12</v>
      </c>
      <c r="K102" s="36" t="e">
        <f>'Core Indicators'!BC102</f>
        <v>#N/A</v>
      </c>
      <c r="L102" s="36">
        <f>'Core Indicators'!BK102</f>
        <v>35</v>
      </c>
      <c r="M102" s="36">
        <f>'Core Indicators'!BS102</f>
        <v>1581</v>
      </c>
      <c r="N102" s="36">
        <f>'Core Indicators'!CA102</f>
        <v>499</v>
      </c>
      <c r="O102" s="36" t="e">
        <f>'Core Indicators'!CI102</f>
        <v>#N/A</v>
      </c>
      <c r="P102" s="36">
        <f>'Core Indicators'!CQ102</f>
        <v>1340000000</v>
      </c>
      <c r="Q102" s="36">
        <f>'Core Indicators'!DG102</f>
        <v>49426000</v>
      </c>
      <c r="R102" s="36">
        <f>'Core Indicators'!DO102</f>
        <v>1637000</v>
      </c>
      <c r="S102" s="36">
        <f>'Core Indicators'!DW102</f>
        <v>119000</v>
      </c>
      <c r="T102" s="36">
        <f>'Core Indicators'!EE102</f>
        <v>0</v>
      </c>
      <c r="U102" s="36">
        <f>'Core Indicators'!EM102</f>
        <v>0</v>
      </c>
      <c r="V102" s="36">
        <f>'Core Indicators'!FC102</f>
        <v>4</v>
      </c>
      <c r="W102" s="36" t="e">
        <f>'Core Indicators'!FK102</f>
        <v>#N/A</v>
      </c>
      <c r="X102" s="36" t="e">
        <f>'Core Indicators'!FS102</f>
        <v>#N/A</v>
      </c>
      <c r="Y102" s="36">
        <f>'Core Indicators'!GA102</f>
        <v>0</v>
      </c>
      <c r="Z102" s="36">
        <f>'Core Indicators'!GI102</f>
        <v>0</v>
      </c>
      <c r="AA102" s="36">
        <f>'Core Indicators'!GQ102</f>
        <v>0</v>
      </c>
      <c r="AB102" s="36">
        <f>'Core Indicators'!GY102</f>
        <v>0</v>
      </c>
      <c r="AC102" s="36">
        <f>'Core Indicators'!HG102</f>
        <v>0</v>
      </c>
      <c r="AD102" s="36">
        <f>'Core Indicators'!HO102</f>
        <v>0</v>
      </c>
      <c r="AE102" s="36">
        <f>'Core Indicators'!HW102</f>
        <v>0</v>
      </c>
      <c r="AF102" s="36">
        <f>'Core Indicators'!IE102</f>
        <v>1</v>
      </c>
      <c r="AG102" s="36">
        <f>'Core Indicators'!IM102</f>
        <v>3</v>
      </c>
    </row>
    <row r="103" spans="1:33" ht="20.100000000000001" customHeight="1" x14ac:dyDescent="0.25">
      <c r="A103" s="200" t="str">
        <f>'Core Indicators'!A:A</f>
        <v>Highlands Violence</v>
      </c>
      <c r="B103" s="200" t="str">
        <f>'Core Indicators'!B:B</f>
        <v>Earthquake</v>
      </c>
      <c r="C103" s="200" t="str">
        <f>'Core Indicators'!C103</f>
        <v>PNG003</v>
      </c>
      <c r="D103" s="200" t="str">
        <f>'Core Indicators'!D103</f>
        <v>Papua New Guinea</v>
      </c>
      <c r="E103" s="200" t="str">
        <f>'Core Indicators'!E103</f>
        <v>PNG</v>
      </c>
      <c r="F103" s="35">
        <f>'Core Indicators'!O103</f>
        <v>63679</v>
      </c>
      <c r="G103" s="35">
        <f>'Core Indicators'!W103</f>
        <v>2855000</v>
      </c>
      <c r="H103" s="35">
        <f>'Core Indicators'!AE103</f>
        <v>265000</v>
      </c>
      <c r="I103" s="35">
        <f>'Core Indicators'!AM103</f>
        <v>31000</v>
      </c>
      <c r="J103" s="35" t="e">
        <f>'Core Indicators'!AU103</f>
        <v>#N/A</v>
      </c>
      <c r="K103" s="35" t="e">
        <f>'Core Indicators'!BC103</f>
        <v>#N/A</v>
      </c>
      <c r="L103" s="35">
        <f>'Core Indicators'!BK103</f>
        <v>166</v>
      </c>
      <c r="M103" s="35" t="e">
        <f>'Core Indicators'!BS103</f>
        <v>#N/A</v>
      </c>
      <c r="N103" s="35" t="e">
        <f>'Core Indicators'!CA103</f>
        <v>#N/A</v>
      </c>
      <c r="O103" s="35" t="e">
        <f>'Core Indicators'!CI103</f>
        <v>#N/A</v>
      </c>
      <c r="P103" s="35" t="e">
        <f>'Core Indicators'!CQ103</f>
        <v>#N/A</v>
      </c>
      <c r="Q103" s="35">
        <f>'Core Indicators'!DG103</f>
        <v>2590000</v>
      </c>
      <c r="R103" s="35">
        <f>'Core Indicators'!DO103</f>
        <v>0</v>
      </c>
      <c r="S103" s="35">
        <f>'Core Indicators'!DW103</f>
        <v>233000</v>
      </c>
      <c r="T103" s="35">
        <f>'Core Indicators'!EE103</f>
        <v>32000</v>
      </c>
      <c r="U103" s="35">
        <f>'Core Indicators'!EM103</f>
        <v>0</v>
      </c>
      <c r="V103" s="35">
        <f>'Core Indicators'!FC103</f>
        <v>4</v>
      </c>
      <c r="W103" s="35" t="e">
        <f>'Core Indicators'!FK103</f>
        <v>#N/A</v>
      </c>
      <c r="X103" s="35" t="e">
        <f>'Core Indicators'!FS103</f>
        <v>#N/A</v>
      </c>
      <c r="Y103" s="35">
        <f>'Core Indicators'!GA103</f>
        <v>0</v>
      </c>
      <c r="Z103" s="35">
        <f>'Core Indicators'!GI103</f>
        <v>2</v>
      </c>
      <c r="AA103" s="35">
        <f>'Core Indicators'!GQ103</f>
        <v>1</v>
      </c>
      <c r="AB103" s="35">
        <f>'Core Indicators'!GY103</f>
        <v>0</v>
      </c>
      <c r="AC103" s="35">
        <f>'Core Indicators'!HG103</f>
        <v>0</v>
      </c>
      <c r="AD103" s="35">
        <f>'Core Indicators'!HO103</f>
        <v>0</v>
      </c>
      <c r="AE103" s="35">
        <f>'Core Indicators'!HW103</f>
        <v>3</v>
      </c>
      <c r="AF103" s="35">
        <f>'Core Indicators'!IE103</f>
        <v>0</v>
      </c>
      <c r="AG103" s="35">
        <f>'Core Indicators'!IM103</f>
        <v>2</v>
      </c>
    </row>
    <row r="104" spans="1:33" ht="20.100000000000001" customHeight="1" x14ac:dyDescent="0.25">
      <c r="A104" s="199" t="str">
        <f>'Core Indicators'!A:A</f>
        <v>Displacement from Ukraine conflict in Poland</v>
      </c>
      <c r="B104" s="199" t="str">
        <f>'Core Indicators'!B:B</f>
        <v>Displacement,Conflict</v>
      </c>
      <c r="C104" s="199" t="str">
        <f>'Core Indicators'!C104</f>
        <v>POL002</v>
      </c>
      <c r="D104" s="199" t="str">
        <f>'Core Indicators'!D104</f>
        <v>Poland</v>
      </c>
      <c r="E104" s="199" t="str">
        <f>'Core Indicators'!E104</f>
        <v>POL</v>
      </c>
      <c r="F104" s="36">
        <f>'Core Indicators'!O104</f>
        <v>147500</v>
      </c>
      <c r="G104" s="36">
        <f>'Core Indicators'!W104</f>
        <v>1923000</v>
      </c>
      <c r="H104" s="36">
        <f>'Core Indicators'!AE104</f>
        <v>1563000</v>
      </c>
      <c r="I104" s="36">
        <f>'Core Indicators'!AM104</f>
        <v>1563000</v>
      </c>
      <c r="J104" s="36" t="e">
        <f>'Core Indicators'!AU104</f>
        <v>#N/A</v>
      </c>
      <c r="K104" s="36" t="e">
        <f>'Core Indicators'!BC104</f>
        <v>#N/A</v>
      </c>
      <c r="L104" s="36">
        <f>'Core Indicators'!BK104</f>
        <v>0</v>
      </c>
      <c r="M104" s="36" t="e">
        <f>'Core Indicators'!BS104</f>
        <v>#N/A</v>
      </c>
      <c r="N104" s="36" t="e">
        <f>'Core Indicators'!CA104</f>
        <v>#N/A</v>
      </c>
      <c r="O104" s="36" t="e">
        <f>'Core Indicators'!CI104</f>
        <v>#N/A</v>
      </c>
      <c r="P104" s="36" t="e">
        <f>'Core Indicators'!CQ104</f>
        <v>#N/A</v>
      </c>
      <c r="Q104" s="36">
        <f>'Core Indicators'!DG104</f>
        <v>360000</v>
      </c>
      <c r="R104" s="36">
        <f>'Core Indicators'!DO104</f>
        <v>0</v>
      </c>
      <c r="S104" s="36">
        <f>'Core Indicators'!DW104</f>
        <v>1563000</v>
      </c>
      <c r="T104" s="36">
        <f>'Core Indicators'!EE104</f>
        <v>0</v>
      </c>
      <c r="U104" s="36">
        <f>'Core Indicators'!EM104</f>
        <v>0</v>
      </c>
      <c r="V104" s="36">
        <f>'Core Indicators'!FC104</f>
        <v>2</v>
      </c>
      <c r="W104" s="36" t="e">
        <f>'Core Indicators'!FK104</f>
        <v>#N/A</v>
      </c>
      <c r="X104" s="36" t="e">
        <f>'Core Indicators'!FS104</f>
        <v>#N/A</v>
      </c>
      <c r="Y104" s="36">
        <f>'Core Indicators'!GA104</f>
        <v>0</v>
      </c>
      <c r="Z104" s="36">
        <f>'Core Indicators'!GI104</f>
        <v>0</v>
      </c>
      <c r="AA104" s="36">
        <f>'Core Indicators'!GQ104</f>
        <v>0</v>
      </c>
      <c r="AB104" s="36">
        <f>'Core Indicators'!GY104</f>
        <v>0</v>
      </c>
      <c r="AC104" s="36">
        <f>'Core Indicators'!HG104</f>
        <v>0</v>
      </c>
      <c r="AD104" s="36">
        <f>'Core Indicators'!HO104</f>
        <v>0</v>
      </c>
      <c r="AE104" s="36">
        <f>'Core Indicators'!HW104</f>
        <v>0</v>
      </c>
      <c r="AF104" s="36">
        <f>'Core Indicators'!IE104</f>
        <v>0</v>
      </c>
      <c r="AG104" s="36">
        <f>'Core Indicators'!IM104</f>
        <v>0</v>
      </c>
    </row>
    <row r="105" spans="1:33" ht="20.100000000000001" customHeight="1" x14ac:dyDescent="0.25">
      <c r="A105" s="200" t="str">
        <f>'Core Indicators'!A:A</f>
        <v>Complex crisis in DPRK</v>
      </c>
      <c r="B105" s="200" t="str">
        <f>'Core Indicators'!B:B</f>
        <v>Socio-political,Floods,Other seasonal event,Food Security</v>
      </c>
      <c r="C105" s="200" t="str">
        <f>'Core Indicators'!C105</f>
        <v>PRK001</v>
      </c>
      <c r="D105" s="200" t="str">
        <f>'Core Indicators'!D105</f>
        <v>DPRK</v>
      </c>
      <c r="E105" s="200" t="str">
        <f>'Core Indicators'!E105</f>
        <v>PRK</v>
      </c>
      <c r="F105" s="35">
        <f>'Core Indicators'!O105</f>
        <v>120410</v>
      </c>
      <c r="G105" s="35">
        <f>'Core Indicators'!W105</f>
        <v>25666000</v>
      </c>
      <c r="H105" s="35">
        <f>'Core Indicators'!AE105</f>
        <v>25666000</v>
      </c>
      <c r="I105" s="35">
        <f>'Core Indicators'!AM105</f>
        <v>34000</v>
      </c>
      <c r="J105" s="35" t="str">
        <f>'Core Indicators'!AU105</f>
        <v>x</v>
      </c>
      <c r="K105" s="35" t="str">
        <f>'Core Indicators'!BC105</f>
        <v>x</v>
      </c>
      <c r="L105" s="35">
        <f>'Core Indicators'!BK105</f>
        <v>13</v>
      </c>
      <c r="M105" s="35" t="str">
        <f>'Core Indicators'!BS105</f>
        <v>x</v>
      </c>
      <c r="N105" s="35" t="str">
        <f>'Core Indicators'!CA105</f>
        <v>x</v>
      </c>
      <c r="O105" s="35" t="e">
        <f>'Core Indicators'!CI105</f>
        <v>#N/A</v>
      </c>
      <c r="P105" s="35" t="str">
        <f>'Core Indicators'!CQ105</f>
        <v>x</v>
      </c>
      <c r="Q105" s="35">
        <f>'Core Indicators'!DG105</f>
        <v>0</v>
      </c>
      <c r="R105" s="35">
        <f>'Core Indicators'!DO105</f>
        <v>15120000</v>
      </c>
      <c r="S105" s="35">
        <f>'Core Indicators'!DW105</f>
        <v>4970000</v>
      </c>
      <c r="T105" s="35">
        <f>'Core Indicators'!EE105</f>
        <v>5459000</v>
      </c>
      <c r="U105" s="35">
        <f>'Core Indicators'!EM105</f>
        <v>0</v>
      </c>
      <c r="V105" s="35">
        <f>'Core Indicators'!FC105</f>
        <v>1</v>
      </c>
      <c r="W105" s="35" t="str">
        <f>'Core Indicators'!FK105</f>
        <v>x</v>
      </c>
      <c r="X105" s="35" t="str">
        <f>'Core Indicators'!FS105</f>
        <v>x</v>
      </c>
      <c r="Y105" s="35">
        <f>'Core Indicators'!GA105</f>
        <v>1</v>
      </c>
      <c r="Z105" s="35">
        <f>'Core Indicators'!GI105</f>
        <v>2</v>
      </c>
      <c r="AA105" s="35">
        <f>'Core Indicators'!GQ105</f>
        <v>2</v>
      </c>
      <c r="AB105" s="35">
        <f>'Core Indicators'!GY105</f>
        <v>0</v>
      </c>
      <c r="AC105" s="35">
        <f>'Core Indicators'!HG105</f>
        <v>3</v>
      </c>
      <c r="AD105" s="35">
        <f>'Core Indicators'!HO105</f>
        <v>3</v>
      </c>
      <c r="AE105" s="35">
        <f>'Core Indicators'!HW105</f>
        <v>0</v>
      </c>
      <c r="AF105" s="35">
        <f>'Core Indicators'!IE105</f>
        <v>0</v>
      </c>
      <c r="AG105" s="35">
        <f>'Core Indicators'!IM105</f>
        <v>3</v>
      </c>
    </row>
    <row r="106" spans="1:33" ht="20.100000000000001" customHeight="1" x14ac:dyDescent="0.25">
      <c r="A106" s="199" t="str">
        <f>'Core Indicators'!A:A</f>
        <v>Conflict in Palestine</v>
      </c>
      <c r="B106" s="199" t="str">
        <f>'Core Indicators'!B:B</f>
        <v>Conflict,Socio-political,Violence</v>
      </c>
      <c r="C106" s="199" t="str">
        <f>'Core Indicators'!C106</f>
        <v>PSE002</v>
      </c>
      <c r="D106" s="199" t="str">
        <f>'Core Indicators'!D106</f>
        <v>Palestine</v>
      </c>
      <c r="E106" s="199" t="str">
        <f>'Core Indicators'!E106</f>
        <v>PSE</v>
      </c>
      <c r="F106" s="36">
        <f>'Core Indicators'!O106</f>
        <v>6025</v>
      </c>
      <c r="G106" s="36">
        <f>'Core Indicators'!W106</f>
        <v>5355000</v>
      </c>
      <c r="H106" s="36">
        <f>'Core Indicators'!AE106</f>
        <v>5355000</v>
      </c>
      <c r="I106" s="36">
        <f>'Core Indicators'!AM106</f>
        <v>6401000</v>
      </c>
      <c r="J106" s="36">
        <f>'Core Indicators'!AU106</f>
        <v>2580</v>
      </c>
      <c r="K106" s="36" t="str">
        <f>'Core Indicators'!BC106</f>
        <v>x</v>
      </c>
      <c r="L106" s="36">
        <f>'Core Indicators'!BK106</f>
        <v>154</v>
      </c>
      <c r="M106" s="36">
        <f>'Core Indicators'!BS106</f>
        <v>160000</v>
      </c>
      <c r="N106" s="36">
        <f>'Core Indicators'!CA106</f>
        <v>11422</v>
      </c>
      <c r="O106" s="36" t="e">
        <f>'Core Indicators'!CI106</f>
        <v>#N/A</v>
      </c>
      <c r="P106" s="36" t="str">
        <f>'Core Indicators'!CQ106</f>
        <v>x</v>
      </c>
      <c r="Q106" s="36">
        <f>'Core Indicators'!DG106</f>
        <v>0</v>
      </c>
      <c r="R106" s="36">
        <f>'Core Indicators'!DO106</f>
        <v>3255000</v>
      </c>
      <c r="S106" s="36">
        <f>'Core Indicators'!DW106</f>
        <v>1974000</v>
      </c>
      <c r="T106" s="36">
        <f>'Core Indicators'!EE106</f>
        <v>126000</v>
      </c>
      <c r="U106" s="36">
        <f>'Core Indicators'!EM106</f>
        <v>0</v>
      </c>
      <c r="V106" s="36">
        <f>'Core Indicators'!FC106</f>
        <v>4</v>
      </c>
      <c r="W106" s="36" t="str">
        <f>'Core Indicators'!FK106</f>
        <v>x</v>
      </c>
      <c r="X106" s="36">
        <f>'Core Indicators'!FS106</f>
        <v>4950000</v>
      </c>
      <c r="Y106" s="36">
        <f>'Core Indicators'!GA106</f>
        <v>1</v>
      </c>
      <c r="Z106" s="36">
        <f>'Core Indicators'!GI106</f>
        <v>2</v>
      </c>
      <c r="AA106" s="36">
        <f>'Core Indicators'!GQ106</f>
        <v>3</v>
      </c>
      <c r="AB106" s="36">
        <f>'Core Indicators'!GY106</f>
        <v>0</v>
      </c>
      <c r="AC106" s="36">
        <f>'Core Indicators'!HG106</f>
        <v>2</v>
      </c>
      <c r="AD106" s="36">
        <f>'Core Indicators'!HO106</f>
        <v>3</v>
      </c>
      <c r="AE106" s="36">
        <f>'Core Indicators'!HW106</f>
        <v>3</v>
      </c>
      <c r="AF106" s="36">
        <f>'Core Indicators'!IE106</f>
        <v>2</v>
      </c>
      <c r="AG106" s="36">
        <f>'Core Indicators'!IM106</f>
        <v>2</v>
      </c>
    </row>
    <row r="107" spans="1:33" ht="20.100000000000001" customHeight="1" x14ac:dyDescent="0.25">
      <c r="A107" s="200" t="str">
        <f>'Core Indicators'!A:A</f>
        <v>Regional Boko Haram Crisis</v>
      </c>
      <c r="B107" s="200">
        <f>'Core Indicators'!B:B</f>
        <v>0</v>
      </c>
      <c r="C107" s="200" t="str">
        <f>'Core Indicators'!C107</f>
        <v>REG001</v>
      </c>
      <c r="D107" s="200" t="str">
        <f>'Core Indicators'!D107</f>
        <v>Nigeria,Niger,Chad,Cameroon</v>
      </c>
      <c r="E107" s="200" t="str">
        <f>'Core Indicators'!E107</f>
        <v>NGA,NER,TCD,CMR</v>
      </c>
      <c r="F107" s="35">
        <f>'Core Indicators'!O107</f>
        <v>369002</v>
      </c>
      <c r="G107" s="35">
        <f>'Core Indicators'!W107</f>
        <v>20474000</v>
      </c>
      <c r="H107" s="35">
        <f>'Core Indicators'!AE107</f>
        <v>16984000</v>
      </c>
      <c r="I107" s="35">
        <f>'Core Indicators'!AM107</f>
        <v>5744000</v>
      </c>
      <c r="J107" s="35" t="str">
        <f>'Core Indicators'!AU107</f>
        <v>x</v>
      </c>
      <c r="K107" s="35" t="str">
        <f>'Core Indicators'!BC107</f>
        <v>x</v>
      </c>
      <c r="L107" s="35">
        <f>'Core Indicators'!BK107</f>
        <v>1583</v>
      </c>
      <c r="M107" s="35">
        <f>'Core Indicators'!BS107</f>
        <v>0</v>
      </c>
      <c r="N107" s="35">
        <f>'Core Indicators'!CA107</f>
        <v>4300</v>
      </c>
      <c r="O107" s="35" t="e">
        <f>'Core Indicators'!CI107</f>
        <v>#N/A</v>
      </c>
      <c r="P107" s="35">
        <f>'Core Indicators'!CQ107</f>
        <v>5200000</v>
      </c>
      <c r="Q107" s="35">
        <f>'Core Indicators'!DG107</f>
        <v>3490000</v>
      </c>
      <c r="R107" s="35">
        <f>'Core Indicators'!DO107</f>
        <v>6212000</v>
      </c>
      <c r="S107" s="35">
        <f>'Core Indicators'!DW107</f>
        <v>6409000</v>
      </c>
      <c r="T107" s="35">
        <f>'Core Indicators'!EE107</f>
        <v>3452000</v>
      </c>
      <c r="U107" s="35">
        <f>'Core Indicators'!EM107</f>
        <v>911000</v>
      </c>
      <c r="V107" s="35">
        <f>'Core Indicators'!FC107</f>
        <v>5</v>
      </c>
      <c r="W107" s="35" t="str">
        <f>'Core Indicators'!FK107</f>
        <v>x</v>
      </c>
      <c r="X107" s="35">
        <f>'Core Indicators'!FS107</f>
        <v>800000</v>
      </c>
      <c r="Y107" s="35">
        <f>'Core Indicators'!GA107</f>
        <v>1</v>
      </c>
      <c r="Z107" s="35">
        <f>'Core Indicators'!GI107</f>
        <v>3</v>
      </c>
      <c r="AA107" s="35">
        <f>'Core Indicators'!GQ107</f>
        <v>1</v>
      </c>
      <c r="AB107" s="35">
        <f>'Core Indicators'!GY107</f>
        <v>3</v>
      </c>
      <c r="AC107" s="35">
        <f>'Core Indicators'!HG107</f>
        <v>2</v>
      </c>
      <c r="AD107" s="35">
        <f>'Core Indicators'!HO107</f>
        <v>3</v>
      </c>
      <c r="AE107" s="35">
        <f>'Core Indicators'!HW107</f>
        <v>3</v>
      </c>
      <c r="AF107" s="35">
        <f>'Core Indicators'!IE107</f>
        <v>3</v>
      </c>
      <c r="AG107" s="35">
        <f>'Core Indicators'!IM107</f>
        <v>3</v>
      </c>
    </row>
    <row r="108" spans="1:33" ht="20.100000000000001" customHeight="1" x14ac:dyDescent="0.25">
      <c r="A108" s="199" t="str">
        <f>'Core Indicators'!A:A</f>
        <v>Venezuela Regional Crisis</v>
      </c>
      <c r="B108" s="199">
        <f>'Core Indicators'!B:B</f>
        <v>0</v>
      </c>
      <c r="C108" s="199" t="str">
        <f>'Core Indicators'!C108</f>
        <v>REG002</v>
      </c>
      <c r="D108" s="199" t="str">
        <f>'Core Indicators'!D108</f>
        <v>Venezuela,Brazil,Colombia,Ecuador,Peru,Trinidad and Tobago,Chile,Dominican Republic,Panama</v>
      </c>
      <c r="E108" s="199" t="str">
        <f>'Core Indicators'!E108</f>
        <v>VEN,BRA,COL,ECU,PER,TTO,CHL,DOM,PAN</v>
      </c>
      <c r="F108" s="36">
        <f>'Core Indicators'!O108</f>
        <v>5811256</v>
      </c>
      <c r="G108" s="36">
        <f>'Core Indicators'!W108</f>
        <v>214402000</v>
      </c>
      <c r="H108" s="36">
        <f>'Core Indicators'!AE108</f>
        <v>64593000</v>
      </c>
      <c r="I108" s="36">
        <f>'Core Indicators'!AM108</f>
        <v>11996000</v>
      </c>
      <c r="J108" s="36" t="str">
        <f>'Core Indicators'!AU108</f>
        <v>x</v>
      </c>
      <c r="K108" s="36" t="str">
        <f>'Core Indicators'!BC108</f>
        <v>x</v>
      </c>
      <c r="L108" s="36">
        <f>'Core Indicators'!BK108</f>
        <v>512</v>
      </c>
      <c r="M108" s="36" t="str">
        <f>'Core Indicators'!BS108</f>
        <v>x</v>
      </c>
      <c r="N108" s="36" t="str">
        <f>'Core Indicators'!CA108</f>
        <v>x</v>
      </c>
      <c r="O108" s="36" t="e">
        <f>'Core Indicators'!CI108</f>
        <v>#N/A</v>
      </c>
      <c r="P108" s="36" t="str">
        <f>'Core Indicators'!CQ108</f>
        <v>x</v>
      </c>
      <c r="Q108" s="36">
        <f>'Core Indicators'!DG108</f>
        <v>149809000</v>
      </c>
      <c r="R108" s="36">
        <f>'Core Indicators'!DO108</f>
        <v>37651000</v>
      </c>
      <c r="S108" s="36">
        <f>'Core Indicators'!DW108</f>
        <v>26943000</v>
      </c>
      <c r="T108" s="36">
        <f>'Core Indicators'!EE108</f>
        <v>0</v>
      </c>
      <c r="U108" s="36">
        <f>'Core Indicators'!EM108</f>
        <v>0</v>
      </c>
      <c r="V108" s="36">
        <f>'Core Indicators'!FC108</f>
        <v>5</v>
      </c>
      <c r="W108" s="36" t="str">
        <f>'Core Indicators'!FK108</f>
        <v>x</v>
      </c>
      <c r="X108" s="36" t="str">
        <f>'Core Indicators'!FS108</f>
        <v>x</v>
      </c>
      <c r="Y108" s="36">
        <f>'Core Indicators'!GA108</f>
        <v>1</v>
      </c>
      <c r="Z108" s="36">
        <f>'Core Indicators'!GI108</f>
        <v>2</v>
      </c>
      <c r="AA108" s="36">
        <f>'Core Indicators'!GQ108</f>
        <v>2</v>
      </c>
      <c r="AB108" s="36">
        <f>'Core Indicators'!GY108</f>
        <v>1</v>
      </c>
      <c r="AC108" s="36">
        <f>'Core Indicators'!HG108</f>
        <v>2</v>
      </c>
      <c r="AD108" s="36">
        <f>'Core Indicators'!HO108</f>
        <v>2</v>
      </c>
      <c r="AE108" s="36">
        <f>'Core Indicators'!HW108</f>
        <v>2</v>
      </c>
      <c r="AF108" s="36">
        <f>'Core Indicators'!IE108</f>
        <v>3</v>
      </c>
      <c r="AG108" s="36">
        <f>'Core Indicators'!IM108</f>
        <v>3</v>
      </c>
    </row>
    <row r="109" spans="1:33" ht="20.100000000000001" customHeight="1" x14ac:dyDescent="0.25">
      <c r="A109" s="200" t="str">
        <f>'Core Indicators'!A:A</f>
        <v>Regional Kashmir conflict</v>
      </c>
      <c r="B109" s="200">
        <f>'Core Indicators'!B:B</f>
        <v>0</v>
      </c>
      <c r="C109" s="200" t="str">
        <f>'Core Indicators'!C109</f>
        <v>REG003</v>
      </c>
      <c r="D109" s="200" t="str">
        <f>'Core Indicators'!D109</f>
        <v>India,Pakistan</v>
      </c>
      <c r="E109" s="200" t="str">
        <f>'Core Indicators'!E109</f>
        <v>IND,PAK</v>
      </c>
      <c r="F109" s="35">
        <f>'Core Indicators'!O109</f>
        <v>235533</v>
      </c>
      <c r="G109" s="35">
        <f>'Core Indicators'!W109</f>
        <v>16781000</v>
      </c>
      <c r="H109" s="35">
        <f>'Core Indicators'!AE109</f>
        <v>16991000</v>
      </c>
      <c r="I109" s="35" t="str">
        <f>'Core Indicators'!AM109</f>
        <v>x</v>
      </c>
      <c r="J109" s="35" t="str">
        <f>'Core Indicators'!AU109</f>
        <v>x</v>
      </c>
      <c r="K109" s="35" t="str">
        <f>'Core Indicators'!BC109</f>
        <v>x</v>
      </c>
      <c r="L109" s="35">
        <f>'Core Indicators'!BK109</f>
        <v>100</v>
      </c>
      <c r="M109" s="35" t="str">
        <f>'Core Indicators'!BS109</f>
        <v>x</v>
      </c>
      <c r="N109" s="35" t="str">
        <f>'Core Indicators'!CA109</f>
        <v>x</v>
      </c>
      <c r="O109" s="35" t="e">
        <f>'Core Indicators'!CI109</f>
        <v>#N/A</v>
      </c>
      <c r="P109" s="35" t="str">
        <f>'Core Indicators'!CQ109</f>
        <v>x</v>
      </c>
      <c r="Q109" s="35" t="str">
        <f>'Core Indicators'!DG109</f>
        <v>x</v>
      </c>
      <c r="R109" s="35" t="str">
        <f>'Core Indicators'!DO109</f>
        <v>x</v>
      </c>
      <c r="S109" s="35" t="str">
        <f>'Core Indicators'!DW109</f>
        <v>x</v>
      </c>
      <c r="T109" s="35" t="str">
        <f>'Core Indicators'!EE109</f>
        <v>x</v>
      </c>
      <c r="U109" s="35" t="str">
        <f>'Core Indicators'!EM109</f>
        <v>x</v>
      </c>
      <c r="V109" s="35">
        <f>'Core Indicators'!FC109</f>
        <v>3</v>
      </c>
      <c r="W109" s="35" t="str">
        <f>'Core Indicators'!FK109</f>
        <v>x</v>
      </c>
      <c r="X109" s="35" t="str">
        <f>'Core Indicators'!FS109</f>
        <v>x</v>
      </c>
      <c r="Y109" s="35">
        <f>'Core Indicators'!GA109</f>
        <v>2</v>
      </c>
      <c r="Z109" s="35">
        <f>'Core Indicators'!GI109</f>
        <v>1</v>
      </c>
      <c r="AA109" s="35">
        <f>'Core Indicators'!GQ109</f>
        <v>2</v>
      </c>
      <c r="AB109" s="35">
        <f>'Core Indicators'!GY109</f>
        <v>0</v>
      </c>
      <c r="AC109" s="35">
        <f>'Core Indicators'!HG109</f>
        <v>0</v>
      </c>
      <c r="AD109" s="35">
        <f>'Core Indicators'!HO109</f>
        <v>2</v>
      </c>
      <c r="AE109" s="35">
        <f>'Core Indicators'!HW109</f>
        <v>0</v>
      </c>
      <c r="AF109" s="35">
        <f>'Core Indicators'!IE109</f>
        <v>1</v>
      </c>
      <c r="AG109" s="35">
        <f>'Core Indicators'!IM109</f>
        <v>3</v>
      </c>
    </row>
    <row r="110" spans="1:33" ht="20.100000000000001" customHeight="1" x14ac:dyDescent="0.25">
      <c r="A110" s="199" t="str">
        <f>'Core Indicators'!A:A</f>
        <v>Syrian Regional Crisis</v>
      </c>
      <c r="B110" s="199">
        <f>'Core Indicators'!B:B</f>
        <v>0</v>
      </c>
      <c r="C110" s="199" t="str">
        <f>'Core Indicators'!C110</f>
        <v>REG004</v>
      </c>
      <c r="D110" s="199" t="str">
        <f>'Core Indicators'!D110</f>
        <v>Syria,Turkey,Iraq,Egypt,Jordan,Lebanon</v>
      </c>
      <c r="E110" s="199" t="str">
        <f>'Core Indicators'!E110</f>
        <v>SYR,TUR,IRQ,EGY,JOR,LBN</v>
      </c>
      <c r="F110" s="36">
        <f>'Core Indicators'!O110</f>
        <v>497843</v>
      </c>
      <c r="G110" s="36">
        <f>'Core Indicators'!W110</f>
        <v>89443000</v>
      </c>
      <c r="H110" s="36">
        <f>'Core Indicators'!AE110</f>
        <v>39310000</v>
      </c>
      <c r="I110" s="36">
        <f>'Core Indicators'!AM110</f>
        <v>23366000</v>
      </c>
      <c r="J110" s="36" t="str">
        <f>'Core Indicators'!AU110</f>
        <v>x</v>
      </c>
      <c r="K110" s="36" t="str">
        <f>'Core Indicators'!BC110</f>
        <v>x</v>
      </c>
      <c r="L110" s="36">
        <f>'Core Indicators'!BK110</f>
        <v>2598</v>
      </c>
      <c r="M110" s="36" t="str">
        <f>'Core Indicators'!BS110</f>
        <v>x</v>
      </c>
      <c r="N110" s="36" t="str">
        <f>'Core Indicators'!CA110</f>
        <v>x</v>
      </c>
      <c r="O110" s="36" t="e">
        <f>'Core Indicators'!CI110</f>
        <v>#N/A</v>
      </c>
      <c r="P110" s="36" t="str">
        <f>'Core Indicators'!CQ110</f>
        <v>x</v>
      </c>
      <c r="Q110" s="36">
        <f>'Core Indicators'!DG110</f>
        <v>50132000</v>
      </c>
      <c r="R110" s="36">
        <f>'Core Indicators'!DO110</f>
        <v>19827000</v>
      </c>
      <c r="S110" s="36">
        <f>'Core Indicators'!DW110</f>
        <v>13053000</v>
      </c>
      <c r="T110" s="36">
        <f>'Core Indicators'!EE110</f>
        <v>6304000</v>
      </c>
      <c r="U110" s="36">
        <f>'Core Indicators'!EM110</f>
        <v>127000</v>
      </c>
      <c r="V110" s="36">
        <f>'Core Indicators'!FC110</f>
        <v>5</v>
      </c>
      <c r="W110" s="36" t="e">
        <f>'Core Indicators'!FK110</f>
        <v>#N/A</v>
      </c>
      <c r="X110" s="36" t="str">
        <f>'Core Indicators'!FS110</f>
        <v>x</v>
      </c>
      <c r="Y110" s="36">
        <f>'Core Indicators'!GA110</f>
        <v>1</v>
      </c>
      <c r="Z110" s="36">
        <f>'Core Indicators'!GI110</f>
        <v>3</v>
      </c>
      <c r="AA110" s="36">
        <f>'Core Indicators'!GQ110</f>
        <v>2</v>
      </c>
      <c r="AB110" s="36">
        <f>'Core Indicators'!GY110</f>
        <v>0</v>
      </c>
      <c r="AC110" s="36">
        <f>'Core Indicators'!HG110</f>
        <v>3</v>
      </c>
      <c r="AD110" s="36">
        <f>'Core Indicators'!HO110</f>
        <v>3</v>
      </c>
      <c r="AE110" s="36">
        <f>'Core Indicators'!HW110</f>
        <v>3</v>
      </c>
      <c r="AF110" s="36">
        <f>'Core Indicators'!IE110</f>
        <v>3</v>
      </c>
      <c r="AG110" s="36">
        <f>'Core Indicators'!IM110</f>
        <v>0</v>
      </c>
    </row>
    <row r="111" spans="1:33" ht="20.100000000000001" customHeight="1" x14ac:dyDescent="0.25">
      <c r="A111" s="200" t="str">
        <f>'Core Indicators'!A:A</f>
        <v xml:space="preserve">Eastern Mediterranean Route </v>
      </c>
      <c r="B111" s="200">
        <f>'Core Indicators'!B:B</f>
        <v>0</v>
      </c>
      <c r="C111" s="200" t="str">
        <f>'Core Indicators'!C111</f>
        <v>REG006</v>
      </c>
      <c r="D111" s="200" t="str">
        <f>'Core Indicators'!D111</f>
        <v>Turkey,Greece</v>
      </c>
      <c r="E111" s="200" t="str">
        <f>'Core Indicators'!E111</f>
        <v>TUR,GRC</v>
      </c>
      <c r="F111" s="35">
        <f>'Core Indicators'!O111</f>
        <v>180868</v>
      </c>
      <c r="G111" s="35">
        <f>'Core Indicators'!W111</f>
        <v>38031000</v>
      </c>
      <c r="H111" s="35">
        <f>'Core Indicators'!AE111</f>
        <v>8990000</v>
      </c>
      <c r="I111" s="35">
        <f>'Core Indicators'!AM111</f>
        <v>490000</v>
      </c>
      <c r="J111" s="35" t="str">
        <f>'Core Indicators'!AU111</f>
        <v>x</v>
      </c>
      <c r="K111" s="35" t="str">
        <f>'Core Indicators'!BC111</f>
        <v>x</v>
      </c>
      <c r="L111" s="35">
        <f>'Core Indicators'!BK111</f>
        <v>188</v>
      </c>
      <c r="M111" s="35" t="str">
        <f>'Core Indicators'!BS111</f>
        <v>x</v>
      </c>
      <c r="N111" s="35" t="str">
        <f>'Core Indicators'!CA111</f>
        <v>x</v>
      </c>
      <c r="O111" s="35" t="e">
        <f>'Core Indicators'!CI111</f>
        <v>#N/A</v>
      </c>
      <c r="P111" s="35" t="str">
        <f>'Core Indicators'!CQ111</f>
        <v>x</v>
      </c>
      <c r="Q111" s="35">
        <f>'Core Indicators'!DG111</f>
        <v>29041000</v>
      </c>
      <c r="R111" s="35">
        <f>'Core Indicators'!DO111</f>
        <v>8787000</v>
      </c>
      <c r="S111" s="35">
        <f>'Core Indicators'!DW111</f>
        <v>167000</v>
      </c>
      <c r="T111" s="35">
        <f>'Core Indicators'!EE111</f>
        <v>36000</v>
      </c>
      <c r="U111" s="35">
        <f>'Core Indicators'!EM111</f>
        <v>0</v>
      </c>
      <c r="V111" s="35">
        <f>'Core Indicators'!FC111</f>
        <v>2</v>
      </c>
      <c r="W111" s="35" t="str">
        <f>'Core Indicators'!FK111</f>
        <v>x</v>
      </c>
      <c r="X111" s="35" t="str">
        <f>'Core Indicators'!FS111</f>
        <v>x</v>
      </c>
      <c r="Y111" s="35">
        <f>'Core Indicators'!GA111</f>
        <v>1</v>
      </c>
      <c r="Z111" s="35">
        <f>'Core Indicators'!GI111</f>
        <v>0</v>
      </c>
      <c r="AA111" s="35">
        <f>'Core Indicators'!GQ111</f>
        <v>0</v>
      </c>
      <c r="AB111" s="35">
        <f>'Core Indicators'!GY111</f>
        <v>0</v>
      </c>
      <c r="AC111" s="35">
        <f>'Core Indicators'!HG111</f>
        <v>0</v>
      </c>
      <c r="AD111" s="35">
        <f>'Core Indicators'!HO111</f>
        <v>1</v>
      </c>
      <c r="AE111" s="35">
        <f>'Core Indicators'!HW111</f>
        <v>0</v>
      </c>
      <c r="AF111" s="35">
        <f>'Core Indicators'!IE111</f>
        <v>3</v>
      </c>
      <c r="AG111" s="35">
        <f>'Core Indicators'!IM111</f>
        <v>0</v>
      </c>
    </row>
    <row r="112" spans="1:33" ht="20.100000000000001" customHeight="1" x14ac:dyDescent="0.25">
      <c r="A112" s="199" t="str">
        <f>'Core Indicators'!A:A</f>
        <v>Central Mediterranean Route</v>
      </c>
      <c r="B112" s="199">
        <f>'Core Indicators'!B:B</f>
        <v>0</v>
      </c>
      <c r="C112" s="199" t="str">
        <f>'Core Indicators'!C112</f>
        <v>REG007</v>
      </c>
      <c r="D112" s="199" t="str">
        <f>'Core Indicators'!D112</f>
        <v>Algeria,Tunisia,Libya,Italy</v>
      </c>
      <c r="E112" s="199" t="str">
        <f>'Core Indicators'!E112</f>
        <v>DZA,TUN,LBY,ITA</v>
      </c>
      <c r="F112" s="36">
        <f>'Core Indicators'!O112</f>
        <v>4345946</v>
      </c>
      <c r="G112" s="36">
        <f>'Core Indicators'!W112</f>
        <v>71194000</v>
      </c>
      <c r="H112" s="36">
        <f>'Core Indicators'!AE112</f>
        <v>1247000</v>
      </c>
      <c r="I112" s="36">
        <f>'Core Indicators'!AM112</f>
        <v>1247000</v>
      </c>
      <c r="J112" s="36" t="str">
        <f>'Core Indicators'!AU112</f>
        <v>x</v>
      </c>
      <c r="K112" s="36" t="str">
        <f>'Core Indicators'!BC112</f>
        <v>x</v>
      </c>
      <c r="L112" s="36">
        <f>'Core Indicators'!BK112</f>
        <v>594</v>
      </c>
      <c r="M112" s="36" t="str">
        <f>'Core Indicators'!BS112</f>
        <v>x</v>
      </c>
      <c r="N112" s="36" t="str">
        <f>'Core Indicators'!CA112</f>
        <v>x</v>
      </c>
      <c r="O112" s="36" t="e">
        <f>'Core Indicators'!CI112</f>
        <v>#N/A</v>
      </c>
      <c r="P112" s="36" t="str">
        <f>'Core Indicators'!CQ112</f>
        <v>x</v>
      </c>
      <c r="Q112" s="36">
        <f>'Core Indicators'!DG112</f>
        <v>69947000</v>
      </c>
      <c r="R112" s="36">
        <f>'Core Indicators'!DO112</f>
        <v>0</v>
      </c>
      <c r="S112" s="36">
        <f>'Core Indicators'!DW112</f>
        <v>1247000</v>
      </c>
      <c r="T112" s="36">
        <f>'Core Indicators'!EE112</f>
        <v>0</v>
      </c>
      <c r="U112" s="36">
        <f>'Core Indicators'!EM112</f>
        <v>0</v>
      </c>
      <c r="V112" s="36">
        <f>'Core Indicators'!FC112</f>
        <v>4</v>
      </c>
      <c r="W112" s="36" t="str">
        <f>'Core Indicators'!FK112</f>
        <v>x</v>
      </c>
      <c r="X112" s="36" t="str">
        <f>'Core Indicators'!FS112</f>
        <v>x</v>
      </c>
      <c r="Y112" s="36">
        <f>'Core Indicators'!GA112</f>
        <v>1</v>
      </c>
      <c r="Z112" s="36">
        <f>'Core Indicators'!GI112</f>
        <v>3</v>
      </c>
      <c r="AA112" s="36">
        <f>'Core Indicators'!GQ112</f>
        <v>2</v>
      </c>
      <c r="AB112" s="36">
        <f>'Core Indicators'!GY112</f>
        <v>0</v>
      </c>
      <c r="AC112" s="36">
        <f>'Core Indicators'!HG112</f>
        <v>2</v>
      </c>
      <c r="AD112" s="36">
        <f>'Core Indicators'!HO112</f>
        <v>3</v>
      </c>
      <c r="AE112" s="36">
        <f>'Core Indicators'!HW112</f>
        <v>2</v>
      </c>
      <c r="AF112" s="36">
        <f>'Core Indicators'!IE112</f>
        <v>1</v>
      </c>
      <c r="AG112" s="36">
        <f>'Core Indicators'!IM112</f>
        <v>2</v>
      </c>
    </row>
    <row r="113" spans="1:33" ht="20.100000000000001" customHeight="1" x14ac:dyDescent="0.25">
      <c r="A113" s="200" t="str">
        <f>'Core Indicators'!A:A</f>
        <v>Western Mediterranean Route</v>
      </c>
      <c r="B113" s="200">
        <f>'Core Indicators'!B:B</f>
        <v>0</v>
      </c>
      <c r="C113" s="200" t="str">
        <f>'Core Indicators'!C113</f>
        <v>REG008</v>
      </c>
      <c r="D113" s="200" t="str">
        <f>'Core Indicators'!D113</f>
        <v>Algeria,Morocco,Spain</v>
      </c>
      <c r="E113" s="200" t="str">
        <f>'Core Indicators'!E113</f>
        <v>DZA,MAR,ESP</v>
      </c>
      <c r="F113" s="35">
        <f>'Core Indicators'!O113</f>
        <v>2928041</v>
      </c>
      <c r="G113" s="35">
        <f>'Core Indicators'!W113</f>
        <v>95126000</v>
      </c>
      <c r="H113" s="35">
        <f>'Core Indicators'!AE113</f>
        <v>452000</v>
      </c>
      <c r="I113" s="35">
        <f>'Core Indicators'!AM113</f>
        <v>452000</v>
      </c>
      <c r="J113" s="35" t="str">
        <f>'Core Indicators'!AU113</f>
        <v>x</v>
      </c>
      <c r="K113" s="35" t="str">
        <f>'Core Indicators'!BC113</f>
        <v>x</v>
      </c>
      <c r="L113" s="35">
        <f>'Core Indicators'!BK113</f>
        <v>149</v>
      </c>
      <c r="M113" s="35" t="str">
        <f>'Core Indicators'!BS113</f>
        <v>x</v>
      </c>
      <c r="N113" s="35" t="str">
        <f>'Core Indicators'!CA113</f>
        <v>x</v>
      </c>
      <c r="O113" s="35" t="e">
        <f>'Core Indicators'!CI113</f>
        <v>#N/A</v>
      </c>
      <c r="P113" s="35" t="str">
        <f>'Core Indicators'!CQ113</f>
        <v>x</v>
      </c>
      <c r="Q113" s="35">
        <f>'Core Indicators'!DG113</f>
        <v>94674000</v>
      </c>
      <c r="R113" s="35">
        <f>'Core Indicators'!DO113</f>
        <v>0</v>
      </c>
      <c r="S113" s="35">
        <f>'Core Indicators'!DW113</f>
        <v>452000</v>
      </c>
      <c r="T113" s="35">
        <f>'Core Indicators'!EE113</f>
        <v>0</v>
      </c>
      <c r="U113" s="35">
        <f>'Core Indicators'!EM113</f>
        <v>0</v>
      </c>
      <c r="V113" s="35">
        <f>'Core Indicators'!FC113</f>
        <v>4</v>
      </c>
      <c r="W113" s="35" t="str">
        <f>'Core Indicators'!FK113</f>
        <v>x</v>
      </c>
      <c r="X113" s="35" t="str">
        <f>'Core Indicators'!FS113</f>
        <v>x</v>
      </c>
      <c r="Y113" s="35">
        <f>'Core Indicators'!GA113</f>
        <v>2</v>
      </c>
      <c r="Z113" s="35">
        <f>'Core Indicators'!GI113</f>
        <v>2</v>
      </c>
      <c r="AA113" s="35">
        <f>'Core Indicators'!GQ113</f>
        <v>1</v>
      </c>
      <c r="AB113" s="35">
        <f>'Core Indicators'!GY113</f>
        <v>0</v>
      </c>
      <c r="AC113" s="35">
        <f>'Core Indicators'!HG113</f>
        <v>1</v>
      </c>
      <c r="AD113" s="35">
        <f>'Core Indicators'!HO113</f>
        <v>2</v>
      </c>
      <c r="AE113" s="35">
        <f>'Core Indicators'!HW113</f>
        <v>0</v>
      </c>
      <c r="AF113" s="35">
        <f>'Core Indicators'!IE113</f>
        <v>1</v>
      </c>
      <c r="AG113" s="35">
        <f>'Core Indicators'!IM113</f>
        <v>2</v>
      </c>
    </row>
    <row r="114" spans="1:33" ht="20.100000000000001" customHeight="1" x14ac:dyDescent="0.25">
      <c r="A114" s="199" t="str">
        <f>'Core Indicators'!A:A</f>
        <v>Rohingya Regional Crisis</v>
      </c>
      <c r="B114" s="199">
        <f>'Core Indicators'!B:B</f>
        <v>0</v>
      </c>
      <c r="C114" s="199" t="str">
        <f>'Core Indicators'!C114</f>
        <v>REG011</v>
      </c>
      <c r="D114" s="199" t="str">
        <f>'Core Indicators'!D114</f>
        <v>Bangladesh,Myanmar</v>
      </c>
      <c r="E114" s="199" t="str">
        <f>'Core Indicators'!E114</f>
        <v>BGD,MMR</v>
      </c>
      <c r="F114" s="36">
        <f>'Core Indicators'!O114</f>
        <v>37508</v>
      </c>
      <c r="G114" s="36">
        <f>'Core Indicators'!W114</f>
        <v>4965000</v>
      </c>
      <c r="H114" s="36">
        <f>'Core Indicators'!AE114</f>
        <v>4965000</v>
      </c>
      <c r="I114" s="36">
        <f>'Core Indicators'!AM114</f>
        <v>1298000</v>
      </c>
      <c r="J114" s="36" t="str">
        <f>'Core Indicators'!AU114</f>
        <v>x</v>
      </c>
      <c r="K114" s="36" t="str">
        <f>'Core Indicators'!BC114</f>
        <v>x</v>
      </c>
      <c r="L114" s="36">
        <f>'Core Indicators'!BK114</f>
        <v>358</v>
      </c>
      <c r="M114" s="36" t="str">
        <f>'Core Indicators'!BS114</f>
        <v>x</v>
      </c>
      <c r="N114" s="36" t="str">
        <f>'Core Indicators'!CA114</f>
        <v>x</v>
      </c>
      <c r="O114" s="36" t="e">
        <f>'Core Indicators'!CI114</f>
        <v>#N/A</v>
      </c>
      <c r="P114" s="36" t="str">
        <f>'Core Indicators'!CQ114</f>
        <v>x</v>
      </c>
      <c r="Q114" s="36">
        <f>'Core Indicators'!DG114</f>
        <v>0</v>
      </c>
      <c r="R114" s="36">
        <f>'Core Indicators'!DO114</f>
        <v>1800000</v>
      </c>
      <c r="S114" s="36">
        <f>'Core Indicators'!DW114</f>
        <v>1927000</v>
      </c>
      <c r="T114" s="36">
        <f>'Core Indicators'!EE114</f>
        <v>1238000</v>
      </c>
      <c r="U114" s="36">
        <f>'Core Indicators'!EM114</f>
        <v>0</v>
      </c>
      <c r="V114" s="36">
        <f>'Core Indicators'!FC114</f>
        <v>4</v>
      </c>
      <c r="W114" s="36" t="str">
        <f>'Core Indicators'!FK114</f>
        <v>x</v>
      </c>
      <c r="X114" s="36" t="str">
        <f>'Core Indicators'!FS114</f>
        <v>x</v>
      </c>
      <c r="Y114" s="36">
        <f>'Core Indicators'!GA114</f>
        <v>2</v>
      </c>
      <c r="Z114" s="36">
        <f>'Core Indicators'!GI114</f>
        <v>3</v>
      </c>
      <c r="AA114" s="36">
        <f>'Core Indicators'!GQ114</f>
        <v>2</v>
      </c>
      <c r="AB114" s="36">
        <f>'Core Indicators'!GY114</f>
        <v>0</v>
      </c>
      <c r="AC114" s="36">
        <f>'Core Indicators'!HG114</f>
        <v>3</v>
      </c>
      <c r="AD114" s="36">
        <f>'Core Indicators'!HO114</f>
        <v>3</v>
      </c>
      <c r="AE114" s="36">
        <f>'Core Indicators'!HW114</f>
        <v>3</v>
      </c>
      <c r="AF114" s="36">
        <f>'Core Indicators'!IE114</f>
        <v>1</v>
      </c>
      <c r="AG114" s="36">
        <f>'Core Indicators'!IM114</f>
        <v>3</v>
      </c>
    </row>
    <row r="115" spans="1:33" ht="20.100000000000001" customHeight="1" x14ac:dyDescent="0.25">
      <c r="A115" s="200" t="str">
        <f>'Core Indicators'!A:A</f>
        <v>Southern Africa Regional Food Security Crisis</v>
      </c>
      <c r="B115" s="200">
        <f>'Core Indicators'!B:B</f>
        <v>0</v>
      </c>
      <c r="C115" s="200" t="str">
        <f>'Core Indicators'!C115</f>
        <v>REG012</v>
      </c>
      <c r="D115" s="200" t="str">
        <f>'Core Indicators'!D115</f>
        <v>Lesotho,Madagascar,Malawi,Namibia,Eswatini,Zambia,Zimbabwe,Tanzania</v>
      </c>
      <c r="E115" s="200" t="str">
        <f>'Core Indicators'!E115</f>
        <v>LSO,MDG,MWI,NAM,SWZ,ZMB,ZWE,TZA</v>
      </c>
      <c r="F115" s="35">
        <f>'Core Indicators'!O115</f>
        <v>2606909</v>
      </c>
      <c r="G115" s="35">
        <f>'Core Indicators'!W115</f>
        <v>71833000</v>
      </c>
      <c r="H115" s="35">
        <f>'Core Indicators'!AE115</f>
        <v>41922000</v>
      </c>
      <c r="I115" s="35">
        <f>'Core Indicators'!AM115</f>
        <v>523000</v>
      </c>
      <c r="J115" s="35">
        <f>'Core Indicators'!AU115</f>
        <v>206</v>
      </c>
      <c r="K115" s="35">
        <f>'Core Indicators'!BC115</f>
        <v>64239</v>
      </c>
      <c r="L115" s="35">
        <f>'Core Indicators'!BK115</f>
        <v>1686</v>
      </c>
      <c r="M115" s="35">
        <f>'Core Indicators'!BS115</f>
        <v>0</v>
      </c>
      <c r="N115" s="35">
        <f>'Core Indicators'!CA115</f>
        <v>228</v>
      </c>
      <c r="O115" s="35" t="e">
        <f>'Core Indicators'!CI115</f>
        <v>#N/A</v>
      </c>
      <c r="P115" s="35">
        <f>'Core Indicators'!CQ115</f>
        <v>228</v>
      </c>
      <c r="Q115" s="35">
        <f>'Core Indicators'!DG115</f>
        <v>29911000</v>
      </c>
      <c r="R115" s="35">
        <f>'Core Indicators'!DO115</f>
        <v>23803000</v>
      </c>
      <c r="S115" s="35">
        <f>'Core Indicators'!DW115</f>
        <v>16743000</v>
      </c>
      <c r="T115" s="35">
        <f>'Core Indicators'!EE115</f>
        <v>1376000</v>
      </c>
      <c r="U115" s="35">
        <f>'Core Indicators'!EM115</f>
        <v>0</v>
      </c>
      <c r="V115" s="35">
        <f>'Core Indicators'!FC115</f>
        <v>4</v>
      </c>
      <c r="W115" s="35" t="e">
        <f>'Core Indicators'!FK115</f>
        <v>#N/A</v>
      </c>
      <c r="X115" s="35" t="e">
        <f>'Core Indicators'!FS115</f>
        <v>#N/A</v>
      </c>
      <c r="Y115" s="35">
        <f>'Core Indicators'!GA115</f>
        <v>1</v>
      </c>
      <c r="Z115" s="35">
        <f>'Core Indicators'!GI115</f>
        <v>1</v>
      </c>
      <c r="AA115" s="35">
        <f>'Core Indicators'!GQ115</f>
        <v>1</v>
      </c>
      <c r="AB115" s="35">
        <f>'Core Indicators'!GY115</f>
        <v>0</v>
      </c>
      <c r="AC115" s="35">
        <f>'Core Indicators'!HG115</f>
        <v>0</v>
      </c>
      <c r="AD115" s="35">
        <f>'Core Indicators'!HO115</f>
        <v>1</v>
      </c>
      <c r="AE115" s="35">
        <f>'Core Indicators'!HW115</f>
        <v>2</v>
      </c>
      <c r="AF115" s="35">
        <f>'Core Indicators'!IE115</f>
        <v>1</v>
      </c>
      <c r="AG115" s="35">
        <f>'Core Indicators'!IM115</f>
        <v>2</v>
      </c>
    </row>
    <row r="116" spans="1:33" ht="20.100000000000001" customHeight="1" x14ac:dyDescent="0.25">
      <c r="A116" s="199" t="str">
        <f>'Core Indicators'!A:A</f>
        <v>Nagorno-Karabakh Conflict</v>
      </c>
      <c r="B116" s="199">
        <f>'Core Indicators'!B:B</f>
        <v>0</v>
      </c>
      <c r="C116" s="199" t="str">
        <f>'Core Indicators'!C116</f>
        <v>REG013</v>
      </c>
      <c r="D116" s="199" t="str">
        <f>'Core Indicators'!D116</f>
        <v>Armenia,Azerbaijan</v>
      </c>
      <c r="E116" s="199" t="str">
        <f>'Core Indicators'!E116</f>
        <v>ARM,AZE</v>
      </c>
      <c r="F116" s="36">
        <f>'Core Indicators'!O116</f>
        <v>35959</v>
      </c>
      <c r="G116" s="36">
        <f>'Core Indicators'!W116</f>
        <v>4452000</v>
      </c>
      <c r="H116" s="36">
        <f>'Core Indicators'!AE116</f>
        <v>2860000</v>
      </c>
      <c r="I116" s="36">
        <f>'Core Indicators'!AM116</f>
        <v>91000</v>
      </c>
      <c r="J116" s="36" t="str">
        <f>'Core Indicators'!AU116</f>
        <v>x</v>
      </c>
      <c r="K116" s="36" t="str">
        <f>'Core Indicators'!BC116</f>
        <v>x</v>
      </c>
      <c r="L116" s="36">
        <f>'Core Indicators'!BK116</f>
        <v>13</v>
      </c>
      <c r="M116" s="36" t="str">
        <f>'Core Indicators'!BS116</f>
        <v>x</v>
      </c>
      <c r="N116" s="36" t="str">
        <f>'Core Indicators'!CA116</f>
        <v>x</v>
      </c>
      <c r="O116" s="36" t="e">
        <f>'Core Indicators'!CI116</f>
        <v>#N/A</v>
      </c>
      <c r="P116" s="36" t="str">
        <f>'Core Indicators'!CQ116</f>
        <v>x</v>
      </c>
      <c r="Q116" s="36">
        <f>'Core Indicators'!DG116</f>
        <v>1593000</v>
      </c>
      <c r="R116" s="36">
        <f>'Core Indicators'!DO116</f>
        <v>2833000</v>
      </c>
      <c r="S116" s="36">
        <f>'Core Indicators'!DW116</f>
        <v>27000</v>
      </c>
      <c r="T116" s="36">
        <f>'Core Indicators'!EE116</f>
        <v>0</v>
      </c>
      <c r="U116" s="36">
        <f>'Core Indicators'!EM116</f>
        <v>0</v>
      </c>
      <c r="V116" s="36">
        <f>'Core Indicators'!FC116</f>
        <v>2</v>
      </c>
      <c r="W116" s="36" t="str">
        <f>'Core Indicators'!FK116</f>
        <v>x</v>
      </c>
      <c r="X116" s="36" t="str">
        <f>'Core Indicators'!FS116</f>
        <v>x</v>
      </c>
      <c r="Y116" s="36">
        <f>'Core Indicators'!GA116</f>
        <v>1</v>
      </c>
      <c r="Z116" s="36">
        <f>'Core Indicators'!GI116</f>
        <v>0</v>
      </c>
      <c r="AA116" s="36">
        <f>'Core Indicators'!GQ116</f>
        <v>1</v>
      </c>
      <c r="AB116" s="36">
        <f>'Core Indicators'!GY116</f>
        <v>0</v>
      </c>
      <c r="AC116" s="36">
        <f>'Core Indicators'!HG116</f>
        <v>0</v>
      </c>
      <c r="AD116" s="36">
        <f>'Core Indicators'!HO116</f>
        <v>0</v>
      </c>
      <c r="AE116" s="36">
        <f>'Core Indicators'!HW116</f>
        <v>0</v>
      </c>
      <c r="AF116" s="36">
        <f>'Core Indicators'!IE116</f>
        <v>2</v>
      </c>
      <c r="AG116" s="36">
        <f>'Core Indicators'!IM116</f>
        <v>0</v>
      </c>
    </row>
    <row r="117" spans="1:33" ht="20.100000000000001" customHeight="1" x14ac:dyDescent="0.25">
      <c r="A117" s="200" t="str">
        <f>'Core Indicators'!A:A</f>
        <v>Eastern Africa Regional Drought Crisis</v>
      </c>
      <c r="B117" s="200" t="str">
        <f>'Core Indicators'!B:B</f>
        <v>Drought</v>
      </c>
      <c r="C117" s="200" t="str">
        <f>'Core Indicators'!C117</f>
        <v>REG014</v>
      </c>
      <c r="D117" s="200" t="str">
        <f>'Core Indicators'!D117</f>
        <v>Ethiopia,Somalia,Kenya</v>
      </c>
      <c r="E117" s="200" t="str">
        <f>'Core Indicators'!E117</f>
        <v>ETH,SOM,KEN</v>
      </c>
      <c r="F117" s="35">
        <f>'Core Indicators'!O117</f>
        <v>1930880</v>
      </c>
      <c r="G117" s="35">
        <f>'Core Indicators'!W117</f>
        <v>94637000</v>
      </c>
      <c r="H117" s="35">
        <f>'Core Indicators'!AE117</f>
        <v>58737000</v>
      </c>
      <c r="I117" s="35">
        <f>'Core Indicators'!AM117</f>
        <v>5058000</v>
      </c>
      <c r="J117" s="35">
        <f>'Core Indicators'!AU117</f>
        <v>4893</v>
      </c>
      <c r="K117" s="35">
        <f>'Core Indicators'!BC117</f>
        <v>2206875</v>
      </c>
      <c r="L117" s="35">
        <f>'Core Indicators'!BK117</f>
        <v>4917</v>
      </c>
      <c r="M117" s="35" t="str">
        <f>'Core Indicators'!BS117</f>
        <v>x</v>
      </c>
      <c r="N117" s="35" t="str">
        <f>'Core Indicators'!CA117</f>
        <v>x</v>
      </c>
      <c r="O117" s="35" t="e">
        <f>'Core Indicators'!CI117</f>
        <v>#N/A</v>
      </c>
      <c r="P117" s="35">
        <f>'Core Indicators'!CQ117</f>
        <v>3500000</v>
      </c>
      <c r="Q117" s="35">
        <f>'Core Indicators'!DG117</f>
        <v>35900000</v>
      </c>
      <c r="R117" s="35">
        <f>'Core Indicators'!DO117</f>
        <v>34782000</v>
      </c>
      <c r="S117" s="35">
        <f>'Core Indicators'!DW117</f>
        <v>17784000</v>
      </c>
      <c r="T117" s="35">
        <f>'Core Indicators'!EE117</f>
        <v>5144000</v>
      </c>
      <c r="U117" s="35">
        <f>'Core Indicators'!EM117</f>
        <v>1027000</v>
      </c>
      <c r="V117" s="35">
        <f>'Core Indicators'!FC117</f>
        <v>5</v>
      </c>
      <c r="W117" s="35" t="str">
        <f>'Core Indicators'!FK117</f>
        <v>x</v>
      </c>
      <c r="X117" s="35" t="str">
        <f>'Core Indicators'!FS117</f>
        <v>x</v>
      </c>
      <c r="Y117" s="35">
        <f>'Core Indicators'!GA117</f>
        <v>2</v>
      </c>
      <c r="Z117" s="35">
        <f>'Core Indicators'!GI117</f>
        <v>3</v>
      </c>
      <c r="AA117" s="35">
        <f>'Core Indicators'!GQ117</f>
        <v>3</v>
      </c>
      <c r="AB117" s="35">
        <f>'Core Indicators'!GY117</f>
        <v>3</v>
      </c>
      <c r="AC117" s="35">
        <f>'Core Indicators'!HG117</f>
        <v>2</v>
      </c>
      <c r="AD117" s="35">
        <f>'Core Indicators'!HO117</f>
        <v>3</v>
      </c>
      <c r="AE117" s="35">
        <f>'Core Indicators'!HW117</f>
        <v>3</v>
      </c>
      <c r="AF117" s="35">
        <f>'Core Indicators'!IE117</f>
        <v>3</v>
      </c>
      <c r="AG117" s="35">
        <f>'Core Indicators'!IM117</f>
        <v>3</v>
      </c>
    </row>
    <row r="118" spans="1:33" ht="20.100000000000001" customHeight="1" x14ac:dyDescent="0.25">
      <c r="A118" s="199" t="str">
        <f>'Core Indicators'!A:A</f>
        <v>Displacement from Ukraine conflict in Romania</v>
      </c>
      <c r="B118" s="199" t="str">
        <f>'Core Indicators'!B:B</f>
        <v>Conflict,Displacement</v>
      </c>
      <c r="C118" s="199" t="str">
        <f>'Core Indicators'!C118</f>
        <v>ROU002</v>
      </c>
      <c r="D118" s="199" t="str">
        <f>'Core Indicators'!D118</f>
        <v>Romania</v>
      </c>
      <c r="E118" s="199" t="str">
        <f>'Core Indicators'!E118</f>
        <v>ROU</v>
      </c>
      <c r="F118" s="36">
        <f>'Core Indicators'!O118</f>
        <v>62918</v>
      </c>
      <c r="G118" s="36">
        <f>'Core Indicators'!W118</f>
        <v>5156000</v>
      </c>
      <c r="H118" s="36">
        <f>'Core Indicators'!AE118</f>
        <v>107000</v>
      </c>
      <c r="I118" s="36">
        <f>'Core Indicators'!AM118</f>
        <v>107000</v>
      </c>
      <c r="J118" s="36" t="e">
        <f>'Core Indicators'!AU118</f>
        <v>#N/A</v>
      </c>
      <c r="K118" s="36" t="e">
        <f>'Core Indicators'!BC118</f>
        <v>#N/A</v>
      </c>
      <c r="L118" s="36">
        <f>'Core Indicators'!BK118</f>
        <v>0</v>
      </c>
      <c r="M118" s="36" t="e">
        <f>'Core Indicators'!BS118</f>
        <v>#N/A</v>
      </c>
      <c r="N118" s="36" t="e">
        <f>'Core Indicators'!CA118</f>
        <v>#N/A</v>
      </c>
      <c r="O118" s="36" t="e">
        <f>'Core Indicators'!CI118</f>
        <v>#N/A</v>
      </c>
      <c r="P118" s="36" t="e">
        <f>'Core Indicators'!CQ118</f>
        <v>#N/A</v>
      </c>
      <c r="Q118" s="36">
        <f>'Core Indicators'!DG118</f>
        <v>5049000</v>
      </c>
      <c r="R118" s="36">
        <f>'Core Indicators'!DO118</f>
        <v>0</v>
      </c>
      <c r="S118" s="36">
        <f>'Core Indicators'!DW118</f>
        <v>107000</v>
      </c>
      <c r="T118" s="36">
        <f>'Core Indicators'!EE118</f>
        <v>0</v>
      </c>
      <c r="U118" s="36">
        <f>'Core Indicators'!EM118</f>
        <v>0</v>
      </c>
      <c r="V118" s="36">
        <f>'Core Indicators'!FC118</f>
        <v>2</v>
      </c>
      <c r="W118" s="36" t="e">
        <f>'Core Indicators'!FK118</f>
        <v>#N/A</v>
      </c>
      <c r="X118" s="36" t="e">
        <f>'Core Indicators'!FS118</f>
        <v>#N/A</v>
      </c>
      <c r="Y118" s="36">
        <f>'Core Indicators'!GA118</f>
        <v>0</v>
      </c>
      <c r="Z118" s="36">
        <f>'Core Indicators'!GI118</f>
        <v>0</v>
      </c>
      <c r="AA118" s="36">
        <f>'Core Indicators'!GQ118</f>
        <v>0</v>
      </c>
      <c r="AB118" s="36">
        <f>'Core Indicators'!GY118</f>
        <v>0</v>
      </c>
      <c r="AC118" s="36">
        <f>'Core Indicators'!HG118</f>
        <v>0</v>
      </c>
      <c r="AD118" s="36">
        <f>'Core Indicators'!HO118</f>
        <v>0</v>
      </c>
      <c r="AE118" s="36">
        <f>'Core Indicators'!HW118</f>
        <v>0</v>
      </c>
      <c r="AF118" s="36">
        <f>'Core Indicators'!IE118</f>
        <v>0</v>
      </c>
      <c r="AG118" s="36">
        <f>'Core Indicators'!IM118</f>
        <v>0</v>
      </c>
    </row>
    <row r="119" spans="1:33" ht="20.100000000000001" customHeight="1" x14ac:dyDescent="0.25">
      <c r="A119" s="200" t="str">
        <f>'Core Indicators'!A:A</f>
        <v>Burundi and DRC refugees in Rwanda</v>
      </c>
      <c r="B119" s="200" t="str">
        <f>'Core Indicators'!B:B</f>
        <v>Displacement</v>
      </c>
      <c r="C119" s="200" t="str">
        <f>'Core Indicators'!C119</f>
        <v>RWA002</v>
      </c>
      <c r="D119" s="200" t="str">
        <f>'Core Indicators'!D119</f>
        <v>Rwanda</v>
      </c>
      <c r="E119" s="200" t="str">
        <f>'Core Indicators'!E119</f>
        <v>RWA</v>
      </c>
      <c r="F119" s="35">
        <f>'Core Indicators'!O119</f>
        <v>20524</v>
      </c>
      <c r="G119" s="35">
        <f>'Core Indicators'!W119</f>
        <v>2369000</v>
      </c>
      <c r="H119" s="35">
        <f>'Core Indicators'!AE119</f>
        <v>127000</v>
      </c>
      <c r="I119" s="35">
        <f>'Core Indicators'!AM119</f>
        <v>127000</v>
      </c>
      <c r="J119" s="35" t="str">
        <f>'Core Indicators'!AU119</f>
        <v>x</v>
      </c>
      <c r="K119" s="35" t="str">
        <f>'Core Indicators'!BC119</f>
        <v>x</v>
      </c>
      <c r="L119" s="35" t="str">
        <f>'Core Indicators'!BK119</f>
        <v>x</v>
      </c>
      <c r="M119" s="35">
        <f>'Core Indicators'!BS119</f>
        <v>0</v>
      </c>
      <c r="N119" s="35">
        <f>'Core Indicators'!CA119</f>
        <v>0</v>
      </c>
      <c r="O119" s="35" t="e">
        <f>'Core Indicators'!CI119</f>
        <v>#N/A</v>
      </c>
      <c r="P119" s="35">
        <f>'Core Indicators'!CQ119</f>
        <v>0</v>
      </c>
      <c r="Q119" s="35">
        <f>'Core Indicators'!DG119</f>
        <v>2255000</v>
      </c>
      <c r="R119" s="35">
        <f>'Core Indicators'!DO119</f>
        <v>0</v>
      </c>
      <c r="S119" s="35">
        <f>'Core Indicators'!DW119</f>
        <v>127000</v>
      </c>
      <c r="T119" s="35">
        <f>'Core Indicators'!EE119</f>
        <v>0</v>
      </c>
      <c r="U119" s="35">
        <f>'Core Indicators'!EM119</f>
        <v>0</v>
      </c>
      <c r="V119" s="35">
        <f>'Core Indicators'!FC119</f>
        <v>2</v>
      </c>
      <c r="W119" s="35">
        <f>'Core Indicators'!FK119</f>
        <v>0</v>
      </c>
      <c r="X119" s="35">
        <f>'Core Indicators'!FS119</f>
        <v>0</v>
      </c>
      <c r="Y119" s="35">
        <f>'Core Indicators'!GA119</f>
        <v>1</v>
      </c>
      <c r="Z119" s="35">
        <f>'Core Indicators'!GI119</f>
        <v>0</v>
      </c>
      <c r="AA119" s="35">
        <f>'Core Indicators'!GQ119</f>
        <v>1</v>
      </c>
      <c r="AB119" s="35">
        <f>'Core Indicators'!GY119</f>
        <v>0</v>
      </c>
      <c r="AC119" s="35">
        <f>'Core Indicators'!HG119</f>
        <v>0</v>
      </c>
      <c r="AD119" s="35">
        <f>'Core Indicators'!HO119</f>
        <v>0</v>
      </c>
      <c r="AE119" s="35">
        <f>'Core Indicators'!HW119</f>
        <v>0</v>
      </c>
      <c r="AF119" s="35">
        <f>'Core Indicators'!IE119</f>
        <v>0</v>
      </c>
      <c r="AG119" s="35">
        <f>'Core Indicators'!IM119</f>
        <v>0</v>
      </c>
    </row>
    <row r="120" spans="1:33" ht="20.100000000000001" customHeight="1" x14ac:dyDescent="0.25">
      <c r="A120" s="199" t="str">
        <f>'Core Indicators'!A:A</f>
        <v>Complex crisis in Sudan</v>
      </c>
      <c r="B120" s="199" t="str">
        <f>'Core Indicators'!B:B</f>
        <v>Displacement,Violence,Floods</v>
      </c>
      <c r="C120" s="199" t="str">
        <f>'Core Indicators'!C120</f>
        <v>SDN001</v>
      </c>
      <c r="D120" s="199" t="str">
        <f>'Core Indicators'!D120</f>
        <v>Sudan</v>
      </c>
      <c r="E120" s="199" t="str">
        <f>'Core Indicators'!E120</f>
        <v>SDN</v>
      </c>
      <c r="F120" s="36">
        <f>'Core Indicators'!O120</f>
        <v>1840687</v>
      </c>
      <c r="G120" s="36">
        <f>'Core Indicators'!W120</f>
        <v>49800000</v>
      </c>
      <c r="H120" s="36">
        <f>'Core Indicators'!AE120</f>
        <v>29300000</v>
      </c>
      <c r="I120" s="36">
        <f>'Core Indicators'!AM120</f>
        <v>5539000</v>
      </c>
      <c r="J120" s="36">
        <f>'Core Indicators'!AU120</f>
        <v>122</v>
      </c>
      <c r="K120" s="36" t="str">
        <f>'Core Indicators'!BC120</f>
        <v>x</v>
      </c>
      <c r="L120" s="36">
        <f>'Core Indicators'!BK120</f>
        <v>1581</v>
      </c>
      <c r="M120" s="36">
        <f>'Core Indicators'!BS120</f>
        <v>48200</v>
      </c>
      <c r="N120" s="36">
        <f>'Core Indicators'!CA120</f>
        <v>24800</v>
      </c>
      <c r="O120" s="36" t="e">
        <f>'Core Indicators'!CI120</f>
        <v>#N/A</v>
      </c>
      <c r="P120" s="36">
        <f>'Core Indicators'!CQ120</f>
        <v>14851</v>
      </c>
      <c r="Q120" s="36">
        <f>'Core Indicators'!DG120</f>
        <v>20500000</v>
      </c>
      <c r="R120" s="36">
        <f>'Core Indicators'!DO120</f>
        <v>13500000</v>
      </c>
      <c r="S120" s="36">
        <f>'Core Indicators'!DW120</f>
        <v>10200000</v>
      </c>
      <c r="T120" s="36">
        <f>'Core Indicators'!EE120</f>
        <v>5500000</v>
      </c>
      <c r="U120" s="36">
        <f>'Core Indicators'!EM120</f>
        <v>100000</v>
      </c>
      <c r="V120" s="36">
        <f>'Core Indicators'!FC120</f>
        <v>5</v>
      </c>
      <c r="W120" s="36" t="str">
        <f>'Core Indicators'!FK120</f>
        <v>x</v>
      </c>
      <c r="X120" s="36" t="str">
        <f>'Core Indicators'!FS120</f>
        <v>x</v>
      </c>
      <c r="Y120" s="36">
        <f>'Core Indicators'!GA120</f>
        <v>2</v>
      </c>
      <c r="Z120" s="36">
        <f>'Core Indicators'!GI120</f>
        <v>1</v>
      </c>
      <c r="AA120" s="36">
        <f>'Core Indicators'!GQ120</f>
        <v>1</v>
      </c>
      <c r="AB120" s="36">
        <f>'Core Indicators'!GY120</f>
        <v>0</v>
      </c>
      <c r="AC120" s="36">
        <f>'Core Indicators'!HG120</f>
        <v>2</v>
      </c>
      <c r="AD120" s="36">
        <f>'Core Indicators'!HO120</f>
        <v>1</v>
      </c>
      <c r="AE120" s="36">
        <f>'Core Indicators'!HW120</f>
        <v>3</v>
      </c>
      <c r="AF120" s="36">
        <f>'Core Indicators'!IE120</f>
        <v>1</v>
      </c>
      <c r="AG120" s="36">
        <f>'Core Indicators'!IM120</f>
        <v>3</v>
      </c>
    </row>
    <row r="121" spans="1:33" ht="20.100000000000001" customHeight="1" x14ac:dyDescent="0.25">
      <c r="A121" s="200" t="str">
        <f>'Core Indicators'!A:A</f>
        <v>Refugees in Sudan</v>
      </c>
      <c r="B121" s="200" t="str">
        <f>'Core Indicators'!B:B</f>
        <v>Displacement</v>
      </c>
      <c r="C121" s="200" t="str">
        <f>'Core Indicators'!C121</f>
        <v>SDN005</v>
      </c>
      <c r="D121" s="200" t="str">
        <f>'Core Indicators'!D121</f>
        <v>Sudan</v>
      </c>
      <c r="E121" s="200" t="str">
        <f>'Core Indicators'!E121</f>
        <v>SDN</v>
      </c>
      <c r="F121" s="35">
        <f>'Core Indicators'!O121</f>
        <v>89263</v>
      </c>
      <c r="G121" s="35">
        <f>'Core Indicators'!W121</f>
        <v>14770000</v>
      </c>
      <c r="H121" s="35">
        <f>'Core Indicators'!AE121</f>
        <v>14770000</v>
      </c>
      <c r="I121" s="35">
        <f>'Core Indicators'!AM121</f>
        <v>1129000</v>
      </c>
      <c r="J121" s="35" t="str">
        <f>'Core Indicators'!AU121</f>
        <v>x</v>
      </c>
      <c r="K121" s="35" t="str">
        <f>'Core Indicators'!BC121</f>
        <v>x</v>
      </c>
      <c r="L121" s="35">
        <f>'Core Indicators'!BK121</f>
        <v>0</v>
      </c>
      <c r="M121" s="35" t="str">
        <f>'Core Indicators'!BS121</f>
        <v>x</v>
      </c>
      <c r="N121" s="35" t="str">
        <f>'Core Indicators'!CA121</f>
        <v>x</v>
      </c>
      <c r="O121" s="35" t="e">
        <f>'Core Indicators'!CI121</f>
        <v>#N/A</v>
      </c>
      <c r="P121" s="35" t="str">
        <f>'Core Indicators'!CQ121</f>
        <v>x</v>
      </c>
      <c r="Q121" s="35">
        <f>'Core Indicators'!DG121</f>
        <v>0</v>
      </c>
      <c r="R121" s="35">
        <f>'Core Indicators'!DO121</f>
        <v>13641000</v>
      </c>
      <c r="S121" s="35">
        <f>'Core Indicators'!DW121</f>
        <v>1129000</v>
      </c>
      <c r="T121" s="35">
        <f>'Core Indicators'!EE121</f>
        <v>0</v>
      </c>
      <c r="U121" s="35">
        <f>'Core Indicators'!EM121</f>
        <v>0</v>
      </c>
      <c r="V121" s="35">
        <f>'Core Indicators'!FC121</f>
        <v>2</v>
      </c>
      <c r="W121" s="35" t="e">
        <f>'Core Indicators'!FK121</f>
        <v>#N/A</v>
      </c>
      <c r="X121" s="35" t="e">
        <f>'Core Indicators'!FS121</f>
        <v>#N/A</v>
      </c>
      <c r="Y121" s="35">
        <f>'Core Indicators'!GA121</f>
        <v>2</v>
      </c>
      <c r="Z121" s="35">
        <f>'Core Indicators'!GI121</f>
        <v>1</v>
      </c>
      <c r="AA121" s="35">
        <f>'Core Indicators'!GQ121</f>
        <v>1</v>
      </c>
      <c r="AB121" s="35">
        <f>'Core Indicators'!GY121</f>
        <v>0</v>
      </c>
      <c r="AC121" s="35">
        <f>'Core Indicators'!HG121</f>
        <v>0</v>
      </c>
      <c r="AD121" s="35">
        <f>'Core Indicators'!HO121</f>
        <v>1</v>
      </c>
      <c r="AE121" s="35">
        <f>'Core Indicators'!HW121</f>
        <v>3</v>
      </c>
      <c r="AF121" s="35">
        <f>'Core Indicators'!IE121</f>
        <v>1</v>
      </c>
      <c r="AG121" s="35">
        <f>'Core Indicators'!IM121</f>
        <v>2</v>
      </c>
    </row>
    <row r="122" spans="1:33" ht="20.100000000000001" customHeight="1" x14ac:dyDescent="0.25">
      <c r="A122" s="199" t="str">
        <f>'Core Indicators'!A:A</f>
        <v xml:space="preserve">Floods in Sudan </v>
      </c>
      <c r="B122" s="199" t="str">
        <f>'Core Indicators'!B:B</f>
        <v>Floods</v>
      </c>
      <c r="C122" s="199" t="str">
        <f>'Core Indicators'!C122</f>
        <v>SDN006</v>
      </c>
      <c r="D122" s="199" t="str">
        <f>'Core Indicators'!D122</f>
        <v>Sudan</v>
      </c>
      <c r="E122" s="199" t="str">
        <f>'Core Indicators'!E122</f>
        <v>SDN</v>
      </c>
      <c r="F122" s="36">
        <f>'Core Indicators'!O122</f>
        <v>1840687</v>
      </c>
      <c r="G122" s="36">
        <f>'Core Indicators'!W122</f>
        <v>49800000</v>
      </c>
      <c r="H122" s="36">
        <f>'Core Indicators'!AE122</f>
        <v>349000</v>
      </c>
      <c r="I122" s="36">
        <f>'Core Indicators'!AM122</f>
        <v>139000</v>
      </c>
      <c r="J122" s="36">
        <f>'Core Indicators'!AU122</f>
        <v>122</v>
      </c>
      <c r="K122" s="36" t="str">
        <f>'Core Indicators'!BC122</f>
        <v>x</v>
      </c>
      <c r="L122" s="36">
        <f>'Core Indicators'!BK122</f>
        <v>146</v>
      </c>
      <c r="M122" s="36">
        <f>'Core Indicators'!BS122</f>
        <v>48200</v>
      </c>
      <c r="N122" s="36">
        <f>'Core Indicators'!CA122</f>
        <v>24800</v>
      </c>
      <c r="O122" s="36" t="e">
        <f>'Core Indicators'!CI122</f>
        <v>#N/A</v>
      </c>
      <c r="P122" s="36">
        <f>'Core Indicators'!CQ122</f>
        <v>14851</v>
      </c>
      <c r="Q122" s="36">
        <f>'Core Indicators'!DG122</f>
        <v>49451000</v>
      </c>
      <c r="R122" s="36">
        <f>'Core Indicators'!DO122</f>
        <v>210000</v>
      </c>
      <c r="S122" s="36">
        <f>'Core Indicators'!DW122</f>
        <v>139000</v>
      </c>
      <c r="T122" s="36">
        <f>'Core Indicators'!EE122</f>
        <v>0</v>
      </c>
      <c r="U122" s="36">
        <f>'Core Indicators'!EM122</f>
        <v>0</v>
      </c>
      <c r="V122" s="36">
        <f>'Core Indicators'!FC122</f>
        <v>5</v>
      </c>
      <c r="W122" s="36" t="str">
        <f>'Core Indicators'!FK122</f>
        <v>x</v>
      </c>
      <c r="X122" s="36" t="str">
        <f>'Core Indicators'!FS122</f>
        <v>x</v>
      </c>
      <c r="Y122" s="36">
        <f>'Core Indicators'!GA122</f>
        <v>2</v>
      </c>
      <c r="Z122" s="36">
        <f>'Core Indicators'!GI122</f>
        <v>0</v>
      </c>
      <c r="AA122" s="36">
        <f>'Core Indicators'!GQ122</f>
        <v>1</v>
      </c>
      <c r="AB122" s="36">
        <f>'Core Indicators'!GY122</f>
        <v>0</v>
      </c>
      <c r="AC122" s="36">
        <f>'Core Indicators'!HG122</f>
        <v>0</v>
      </c>
      <c r="AD122" s="36">
        <f>'Core Indicators'!HO122</f>
        <v>1</v>
      </c>
      <c r="AE122" s="36">
        <f>'Core Indicators'!HW122</f>
        <v>3</v>
      </c>
      <c r="AF122" s="36">
        <f>'Core Indicators'!IE122</f>
        <v>1</v>
      </c>
      <c r="AG122" s="36">
        <f>'Core Indicators'!IM122</f>
        <v>2</v>
      </c>
    </row>
    <row r="123" spans="1:33" ht="20.100000000000001" customHeight="1" x14ac:dyDescent="0.25">
      <c r="A123" s="200" t="str">
        <f>'Core Indicators'!A:A</f>
        <v>Violence in Darfur and Kordofan regions</v>
      </c>
      <c r="B123" s="200" t="str">
        <f>'Core Indicators'!B:B</f>
        <v>Violence</v>
      </c>
      <c r="C123" s="200" t="str">
        <f>'Core Indicators'!C123</f>
        <v>SDN008</v>
      </c>
      <c r="D123" s="200" t="str">
        <f>'Core Indicators'!D123</f>
        <v>Sudan</v>
      </c>
      <c r="E123" s="200" t="str">
        <f>'Core Indicators'!E123</f>
        <v>SDN</v>
      </c>
      <c r="F123" s="35">
        <f>'Core Indicators'!O123</f>
        <v>880145</v>
      </c>
      <c r="G123" s="35">
        <f>'Core Indicators'!W123</f>
        <v>17139000</v>
      </c>
      <c r="H123" s="35">
        <f>'Core Indicators'!AE123</f>
        <v>17139000</v>
      </c>
      <c r="I123" s="35">
        <f>'Core Indicators'!AM123</f>
        <v>182000</v>
      </c>
      <c r="J123" s="35">
        <f>'Core Indicators'!AU123</f>
        <v>0</v>
      </c>
      <c r="K123" s="35">
        <f>'Core Indicators'!BC123</f>
        <v>0</v>
      </c>
      <c r="L123" s="35">
        <f>'Core Indicators'!BK123</f>
        <v>517</v>
      </c>
      <c r="M123" s="35">
        <f>'Core Indicators'!BS123</f>
        <v>55</v>
      </c>
      <c r="N123" s="35">
        <f>'Core Indicators'!CA123</f>
        <v>0</v>
      </c>
      <c r="O123" s="35" t="e">
        <f>'Core Indicators'!CI123</f>
        <v>#N/A</v>
      </c>
      <c r="P123" s="35">
        <f>'Core Indicators'!CQ123</f>
        <v>0</v>
      </c>
      <c r="Q123" s="35">
        <f>'Core Indicators'!DG123</f>
        <v>0</v>
      </c>
      <c r="R123" s="35">
        <f>'Core Indicators'!DO123</f>
        <v>9299000</v>
      </c>
      <c r="S123" s="35">
        <f>'Core Indicators'!DW123</f>
        <v>3730000</v>
      </c>
      <c r="T123" s="35">
        <f>'Core Indicators'!EE123</f>
        <v>4110000</v>
      </c>
      <c r="U123" s="35">
        <f>'Core Indicators'!EM123</f>
        <v>0</v>
      </c>
      <c r="V123" s="35">
        <f>'Core Indicators'!FC123</f>
        <v>2</v>
      </c>
      <c r="W123" s="35">
        <f>'Core Indicators'!FK123</f>
        <v>0</v>
      </c>
      <c r="X123" s="35">
        <f>'Core Indicators'!FS123</f>
        <v>0</v>
      </c>
      <c r="Y123" s="35">
        <f>'Core Indicators'!GA123</f>
        <v>2</v>
      </c>
      <c r="Z123" s="35">
        <f>'Core Indicators'!GI123</f>
        <v>1</v>
      </c>
      <c r="AA123" s="35">
        <f>'Core Indicators'!GQ123</f>
        <v>1</v>
      </c>
      <c r="AB123" s="35">
        <f>'Core Indicators'!GY123</f>
        <v>0</v>
      </c>
      <c r="AC123" s="35">
        <f>'Core Indicators'!HG123</f>
        <v>2</v>
      </c>
      <c r="AD123" s="35">
        <f>'Core Indicators'!HO123</f>
        <v>1</v>
      </c>
      <c r="AE123" s="35">
        <f>'Core Indicators'!HW123</f>
        <v>3</v>
      </c>
      <c r="AF123" s="35">
        <f>'Core Indicators'!IE123</f>
        <v>1</v>
      </c>
      <c r="AG123" s="35">
        <f>'Core Indicators'!IM123</f>
        <v>2</v>
      </c>
    </row>
    <row r="124" spans="1:33" ht="20.100000000000001" customHeight="1" x14ac:dyDescent="0.25">
      <c r="A124" s="199" t="str">
        <f>'Core Indicators'!A:A</f>
        <v>Drought in Senegal</v>
      </c>
      <c r="B124" s="199" t="str">
        <f>'Core Indicators'!B:B</f>
        <v>Drought</v>
      </c>
      <c r="C124" s="199" t="str">
        <f>'Core Indicators'!C124</f>
        <v>SEN002</v>
      </c>
      <c r="D124" s="199" t="str">
        <f>'Core Indicators'!D124</f>
        <v>Senegal</v>
      </c>
      <c r="E124" s="199" t="str">
        <f>'Core Indicators'!E124</f>
        <v>SEN</v>
      </c>
      <c r="F124" s="36">
        <f>'Core Indicators'!O124</f>
        <v>196712</v>
      </c>
      <c r="G124" s="36">
        <f>'Core Indicators'!W124</f>
        <v>18276000</v>
      </c>
      <c r="H124" s="36">
        <f>'Core Indicators'!AE124</f>
        <v>5847000</v>
      </c>
      <c r="I124" s="36">
        <f>'Core Indicators'!AM124</f>
        <v>4000</v>
      </c>
      <c r="J124" s="36">
        <f>'Core Indicators'!AU124</f>
        <v>0</v>
      </c>
      <c r="K124" s="36">
        <f>'Core Indicators'!BC124</f>
        <v>0</v>
      </c>
      <c r="L124" s="36">
        <f>'Core Indicators'!BK124</f>
        <v>15</v>
      </c>
      <c r="M124" s="36">
        <f>'Core Indicators'!BS124</f>
        <v>0</v>
      </c>
      <c r="N124" s="36">
        <f>'Core Indicators'!CA124</f>
        <v>0</v>
      </c>
      <c r="O124" s="36" t="e">
        <f>'Core Indicators'!CI124</f>
        <v>#N/A</v>
      </c>
      <c r="P124" s="36" t="str">
        <f>'Core Indicators'!CQ124</f>
        <v>x</v>
      </c>
      <c r="Q124" s="36">
        <f>'Core Indicators'!DG124</f>
        <v>12429000</v>
      </c>
      <c r="R124" s="36">
        <f>'Core Indicators'!DO124</f>
        <v>4971000</v>
      </c>
      <c r="S124" s="36">
        <f>'Core Indicators'!DW124</f>
        <v>846000</v>
      </c>
      <c r="T124" s="36">
        <f>'Core Indicators'!EE124</f>
        <v>30000</v>
      </c>
      <c r="U124" s="36">
        <f>'Core Indicators'!EM124</f>
        <v>0</v>
      </c>
      <c r="V124" s="36">
        <f>'Core Indicators'!FC124</f>
        <v>1</v>
      </c>
      <c r="W124" s="36">
        <f>'Core Indicators'!FK124</f>
        <v>0</v>
      </c>
      <c r="X124" s="36">
        <f>'Core Indicators'!FS124</f>
        <v>0</v>
      </c>
      <c r="Y124" s="36">
        <f>'Core Indicators'!GA124</f>
        <v>0</v>
      </c>
      <c r="Z124" s="36">
        <f>'Core Indicators'!GI124</f>
        <v>0</v>
      </c>
      <c r="AA124" s="36">
        <f>'Core Indicators'!GQ124</f>
        <v>0</v>
      </c>
      <c r="AB124" s="36">
        <f>'Core Indicators'!GY124</f>
        <v>0</v>
      </c>
      <c r="AC124" s="36">
        <f>'Core Indicators'!HG124</f>
        <v>0</v>
      </c>
      <c r="AD124" s="36">
        <f>'Core Indicators'!HO124</f>
        <v>1</v>
      </c>
      <c r="AE124" s="36">
        <f>'Core Indicators'!HW124</f>
        <v>0</v>
      </c>
      <c r="AF124" s="36">
        <f>'Core Indicators'!IE124</f>
        <v>1</v>
      </c>
      <c r="AG124" s="36">
        <f>'Core Indicators'!IM124</f>
        <v>0</v>
      </c>
    </row>
    <row r="125" spans="1:33" ht="20.100000000000001" customHeight="1" x14ac:dyDescent="0.25">
      <c r="A125" s="200" t="str">
        <f>'Core Indicators'!A:A</f>
        <v>Complex crisis in El Salvador</v>
      </c>
      <c r="B125" s="200" t="str">
        <f>'Core Indicators'!B:B</f>
        <v>Displacement,Violence,Floods,Drought</v>
      </c>
      <c r="C125" s="200" t="str">
        <f>'Core Indicators'!C125</f>
        <v>SLV001</v>
      </c>
      <c r="D125" s="200" t="str">
        <f>'Core Indicators'!D125</f>
        <v>El Salvador</v>
      </c>
      <c r="E125" s="200" t="str">
        <f>'Core Indicators'!E125</f>
        <v>SLV</v>
      </c>
      <c r="F125" s="35">
        <f>'Core Indicators'!O125</f>
        <v>20720</v>
      </c>
      <c r="G125" s="35">
        <f>'Core Indicators'!W125</f>
        <v>6700000</v>
      </c>
      <c r="H125" s="35">
        <f>'Core Indicators'!AE125</f>
        <v>3200000</v>
      </c>
      <c r="I125" s="35">
        <f>'Core Indicators'!AM125</f>
        <v>176000</v>
      </c>
      <c r="J125" s="35" t="str">
        <f>'Core Indicators'!AU125</f>
        <v>x</v>
      </c>
      <c r="K125" s="35">
        <f>'Core Indicators'!BC125</f>
        <v>1269</v>
      </c>
      <c r="L125" s="35">
        <f>'Core Indicators'!BK125</f>
        <v>251</v>
      </c>
      <c r="M125" s="35" t="str">
        <f>'Core Indicators'!BS125</f>
        <v>x</v>
      </c>
      <c r="N125" s="35" t="str">
        <f>'Core Indicators'!CA125</f>
        <v>x</v>
      </c>
      <c r="O125" s="35" t="e">
        <f>'Core Indicators'!CI125</f>
        <v>#N/A</v>
      </c>
      <c r="P125" s="35">
        <f>'Core Indicators'!CQ125</f>
        <v>977450</v>
      </c>
      <c r="Q125" s="35">
        <f>'Core Indicators'!DG125</f>
        <v>3500000</v>
      </c>
      <c r="R125" s="35">
        <f>'Core Indicators'!DO125</f>
        <v>1500000</v>
      </c>
      <c r="S125" s="35">
        <f>'Core Indicators'!DW125</f>
        <v>1700000</v>
      </c>
      <c r="T125" s="35">
        <f>'Core Indicators'!EE125</f>
        <v>0</v>
      </c>
      <c r="U125" s="35">
        <f>'Core Indicators'!EM125</f>
        <v>0</v>
      </c>
      <c r="V125" s="35">
        <f>'Core Indicators'!FC125</f>
        <v>3</v>
      </c>
      <c r="W125" s="35" t="str">
        <f>'Core Indicators'!FK125</f>
        <v>x</v>
      </c>
      <c r="X125" s="35" t="str">
        <f>'Core Indicators'!FS125</f>
        <v>x</v>
      </c>
      <c r="Y125" s="35">
        <f>'Core Indicators'!GA125</f>
        <v>0</v>
      </c>
      <c r="Z125" s="35">
        <f>'Core Indicators'!GI125</f>
        <v>2</v>
      </c>
      <c r="AA125" s="35">
        <f>'Core Indicators'!GQ125</f>
        <v>1</v>
      </c>
      <c r="AB125" s="35">
        <f>'Core Indicators'!GY125</f>
        <v>0</v>
      </c>
      <c r="AC125" s="35">
        <f>'Core Indicators'!HG125</f>
        <v>2</v>
      </c>
      <c r="AD125" s="35">
        <f>'Core Indicators'!HO125</f>
        <v>2</v>
      </c>
      <c r="AE125" s="35">
        <f>'Core Indicators'!HW125</f>
        <v>1</v>
      </c>
      <c r="AF125" s="35">
        <f>'Core Indicators'!IE125</f>
        <v>0</v>
      </c>
      <c r="AG125" s="35">
        <f>'Core Indicators'!IM125</f>
        <v>1</v>
      </c>
    </row>
    <row r="126" spans="1:33" ht="20.100000000000001" customHeight="1" x14ac:dyDescent="0.25">
      <c r="A126" s="199" t="str">
        <f>'Core Indicators'!A:A</f>
        <v>Complex crisis in Somalia</v>
      </c>
      <c r="B126" s="199" t="str">
        <f>'Core Indicators'!B:B</f>
        <v>Conflict,Displacement,Floods,Drought</v>
      </c>
      <c r="C126" s="199" t="str">
        <f>'Core Indicators'!C126</f>
        <v>SOM001</v>
      </c>
      <c r="D126" s="199" t="str">
        <f>'Core Indicators'!D126</f>
        <v>Somalia</v>
      </c>
      <c r="E126" s="199" t="str">
        <f>'Core Indicators'!E126</f>
        <v>SOM</v>
      </c>
      <c r="F126" s="36">
        <f>'Core Indicators'!O126</f>
        <v>627340</v>
      </c>
      <c r="G126" s="36">
        <f>'Core Indicators'!W126</f>
        <v>17803000</v>
      </c>
      <c r="H126" s="36">
        <f>'Core Indicators'!AE126</f>
        <v>17803000</v>
      </c>
      <c r="I126" s="36">
        <f>'Core Indicators'!AM126</f>
        <v>3758000</v>
      </c>
      <c r="J126" s="36">
        <f>'Core Indicators'!AU126</f>
        <v>156</v>
      </c>
      <c r="K126" s="36">
        <f>'Core Indicators'!BC126</f>
        <v>1800000</v>
      </c>
      <c r="L126" s="36">
        <f>'Core Indicators'!BK126</f>
        <v>4893</v>
      </c>
      <c r="M126" s="36" t="str">
        <f>'Core Indicators'!BS126</f>
        <v>x</v>
      </c>
      <c r="N126" s="36" t="str">
        <f>'Core Indicators'!CA126</f>
        <v>x</v>
      </c>
      <c r="O126" s="36" t="e">
        <f>'Core Indicators'!CI126</f>
        <v>#N/A</v>
      </c>
      <c r="P126" s="36" t="str">
        <f>'Core Indicators'!CQ126</f>
        <v>x</v>
      </c>
      <c r="Q126" s="36">
        <f>'Core Indicators'!DG126</f>
        <v>0</v>
      </c>
      <c r="R126" s="36">
        <f>'Core Indicators'!DO126</f>
        <v>10003000</v>
      </c>
      <c r="S126" s="36">
        <f>'Core Indicators'!DW126</f>
        <v>5541000</v>
      </c>
      <c r="T126" s="36">
        <f>'Core Indicators'!EE126</f>
        <v>1937000</v>
      </c>
      <c r="U126" s="36">
        <f>'Core Indicators'!EM126</f>
        <v>322000</v>
      </c>
      <c r="V126" s="36">
        <f>'Core Indicators'!FC126</f>
        <v>5</v>
      </c>
      <c r="W126" s="36" t="str">
        <f>'Core Indicators'!FK126</f>
        <v>x</v>
      </c>
      <c r="X126" s="36" t="str">
        <f>'Core Indicators'!FS126</f>
        <v>x</v>
      </c>
      <c r="Y126" s="36">
        <f>'Core Indicators'!GA126</f>
        <v>1</v>
      </c>
      <c r="Z126" s="36">
        <f>'Core Indicators'!GI126</f>
        <v>3</v>
      </c>
      <c r="AA126" s="36">
        <f>'Core Indicators'!GQ126</f>
        <v>2</v>
      </c>
      <c r="AB126" s="36">
        <f>'Core Indicators'!GY126</f>
        <v>3</v>
      </c>
      <c r="AC126" s="36">
        <f>'Core Indicators'!HG126</f>
        <v>2</v>
      </c>
      <c r="AD126" s="36">
        <f>'Core Indicators'!HO126</f>
        <v>2</v>
      </c>
      <c r="AE126" s="36">
        <f>'Core Indicators'!HW126</f>
        <v>3</v>
      </c>
      <c r="AF126" s="36">
        <f>'Core Indicators'!IE126</f>
        <v>2</v>
      </c>
      <c r="AG126" s="36">
        <f>'Core Indicators'!IM126</f>
        <v>2</v>
      </c>
    </row>
    <row r="127" spans="1:33" ht="20.100000000000001" customHeight="1" x14ac:dyDescent="0.25">
      <c r="A127" s="200" t="str">
        <f>'Core Indicators'!A:A</f>
        <v>Mixed Migration Flows in Somalia</v>
      </c>
      <c r="B127" s="200" t="str">
        <f>'Core Indicators'!B:B</f>
        <v>Displacement</v>
      </c>
      <c r="C127" s="200" t="str">
        <f>'Core Indicators'!C127</f>
        <v>SOM002</v>
      </c>
      <c r="D127" s="200" t="str">
        <f>'Core Indicators'!D127</f>
        <v>Somalia</v>
      </c>
      <c r="E127" s="200" t="str">
        <f>'Core Indicators'!E127</f>
        <v>SOM</v>
      </c>
      <c r="F127" s="35">
        <f>'Core Indicators'!O127</f>
        <v>98924</v>
      </c>
      <c r="G127" s="35">
        <f>'Core Indicators'!W127</f>
        <v>2694000</v>
      </c>
      <c r="H127" s="35">
        <f>'Core Indicators'!AE127</f>
        <v>35000</v>
      </c>
      <c r="I127" s="35">
        <f>'Core Indicators'!AM127</f>
        <v>35000</v>
      </c>
      <c r="J127" s="35" t="str">
        <f>'Core Indicators'!AU127</f>
        <v>x</v>
      </c>
      <c r="K127" s="35" t="str">
        <f>'Core Indicators'!BC127</f>
        <v>x</v>
      </c>
      <c r="L127" s="35">
        <f>'Core Indicators'!BK127</f>
        <v>8</v>
      </c>
      <c r="M127" s="35">
        <f>'Core Indicators'!BS127</f>
        <v>0</v>
      </c>
      <c r="N127" s="35">
        <f>'Core Indicators'!CA127</f>
        <v>0</v>
      </c>
      <c r="O127" s="35" t="e">
        <f>'Core Indicators'!CI127</f>
        <v>#N/A</v>
      </c>
      <c r="P127" s="35">
        <f>'Core Indicators'!CQ127</f>
        <v>0</v>
      </c>
      <c r="Q127" s="35">
        <f>'Core Indicators'!DG127</f>
        <v>2660000</v>
      </c>
      <c r="R127" s="35">
        <f>'Core Indicators'!DO127</f>
        <v>0</v>
      </c>
      <c r="S127" s="35">
        <f>'Core Indicators'!DW127</f>
        <v>35000</v>
      </c>
      <c r="T127" s="35">
        <f>'Core Indicators'!EE127</f>
        <v>0</v>
      </c>
      <c r="U127" s="35">
        <f>'Core Indicators'!EM127</f>
        <v>0</v>
      </c>
      <c r="V127" s="35">
        <f>'Core Indicators'!FC127</f>
        <v>1</v>
      </c>
      <c r="W127" s="35" t="str">
        <f>'Core Indicators'!FK127</f>
        <v>x</v>
      </c>
      <c r="X127" s="35" t="str">
        <f>'Core Indicators'!FS127</f>
        <v>x</v>
      </c>
      <c r="Y127" s="35">
        <f>'Core Indicators'!GA127</f>
        <v>1</v>
      </c>
      <c r="Z127" s="35">
        <f>'Core Indicators'!GI127</f>
        <v>3</v>
      </c>
      <c r="AA127" s="35">
        <f>'Core Indicators'!GQ127</f>
        <v>2</v>
      </c>
      <c r="AB127" s="35">
        <f>'Core Indicators'!GY127</f>
        <v>3</v>
      </c>
      <c r="AC127" s="35">
        <f>'Core Indicators'!HG127</f>
        <v>2</v>
      </c>
      <c r="AD127" s="35">
        <f>'Core Indicators'!HO127</f>
        <v>2</v>
      </c>
      <c r="AE127" s="35">
        <f>'Core Indicators'!HW127</f>
        <v>3</v>
      </c>
      <c r="AF127" s="35">
        <f>'Core Indicators'!IE127</f>
        <v>2</v>
      </c>
      <c r="AG127" s="35">
        <f>'Core Indicators'!IM127</f>
        <v>2</v>
      </c>
    </row>
    <row r="128" spans="1:33" ht="20.100000000000001" customHeight="1" x14ac:dyDescent="0.25">
      <c r="A128" s="199" t="str">
        <f>'Core Indicators'!A:A</f>
        <v>Complex crisis in South Sudan</v>
      </c>
      <c r="B128" s="199" t="str">
        <f>'Core Indicators'!B:B</f>
        <v>Conflict,Floods,Displacement</v>
      </c>
      <c r="C128" s="199" t="str">
        <f>'Core Indicators'!C128</f>
        <v>SSD001</v>
      </c>
      <c r="D128" s="199" t="str">
        <f>'Core Indicators'!D128</f>
        <v>South Sudan</v>
      </c>
      <c r="E128" s="199" t="str">
        <f>'Core Indicators'!E128</f>
        <v>SSD</v>
      </c>
      <c r="F128" s="36">
        <f>'Core Indicators'!O128</f>
        <v>644329</v>
      </c>
      <c r="G128" s="36">
        <f>'Core Indicators'!W128</f>
        <v>12777000</v>
      </c>
      <c r="H128" s="36">
        <f>'Core Indicators'!AE128</f>
        <v>12777000</v>
      </c>
      <c r="I128" s="36">
        <f>'Core Indicators'!AM128</f>
        <v>5459000</v>
      </c>
      <c r="J128" s="36" t="str">
        <f>'Core Indicators'!AU128</f>
        <v>x</v>
      </c>
      <c r="K128" s="36">
        <f>'Core Indicators'!BC128</f>
        <v>2018424</v>
      </c>
      <c r="L128" s="36">
        <f>'Core Indicators'!BK128</f>
        <v>807</v>
      </c>
      <c r="M128" s="36" t="str">
        <f>'Core Indicators'!BS128</f>
        <v>x</v>
      </c>
      <c r="N128" s="36" t="str">
        <f>'Core Indicators'!CA128</f>
        <v>x</v>
      </c>
      <c r="O128" s="36" t="e">
        <f>'Core Indicators'!CI128</f>
        <v>#N/A</v>
      </c>
      <c r="P128" s="36">
        <f>'Core Indicators'!CQ128</f>
        <v>14369</v>
      </c>
      <c r="Q128" s="36">
        <f>'Core Indicators'!DG128</f>
        <v>0</v>
      </c>
      <c r="R128" s="36">
        <f>'Core Indicators'!DO128</f>
        <v>255000</v>
      </c>
      <c r="S128" s="36">
        <f>'Core Indicators'!DW128</f>
        <v>1660000</v>
      </c>
      <c r="T128" s="36">
        <f>'Core Indicators'!EE128</f>
        <v>10727000</v>
      </c>
      <c r="U128" s="36">
        <f>'Core Indicators'!EM128</f>
        <v>128000</v>
      </c>
      <c r="V128" s="36">
        <f>'Core Indicators'!FC128</f>
        <v>5</v>
      </c>
      <c r="W128" s="36" t="str">
        <f>'Core Indicators'!FK128</f>
        <v>x</v>
      </c>
      <c r="X128" s="36">
        <f>'Core Indicators'!FS128</f>
        <v>1500000</v>
      </c>
      <c r="Y128" s="36">
        <f>'Core Indicators'!GA128</f>
        <v>2</v>
      </c>
      <c r="Z128" s="36">
        <f>'Core Indicators'!GI128</f>
        <v>2</v>
      </c>
      <c r="AA128" s="36">
        <f>'Core Indicators'!GQ128</f>
        <v>1</v>
      </c>
      <c r="AB128" s="36">
        <f>'Core Indicators'!GY128</f>
        <v>3</v>
      </c>
      <c r="AC128" s="36">
        <f>'Core Indicators'!HG128</f>
        <v>2</v>
      </c>
      <c r="AD128" s="36">
        <f>'Core Indicators'!HO128</f>
        <v>2</v>
      </c>
      <c r="AE128" s="36">
        <f>'Core Indicators'!HW128</f>
        <v>3</v>
      </c>
      <c r="AF128" s="36">
        <f>'Core Indicators'!IE128</f>
        <v>3</v>
      </c>
      <c r="AG128" s="36">
        <f>'Core Indicators'!IM128</f>
        <v>3</v>
      </c>
    </row>
    <row r="129" spans="1:33" ht="20.100000000000001" customHeight="1" x14ac:dyDescent="0.25">
      <c r="A129" s="200" t="str">
        <f>'Core Indicators'!A:A</f>
        <v>2022 seasonal floods in South Sudan</v>
      </c>
      <c r="B129" s="200" t="str">
        <f>'Core Indicators'!B:B</f>
        <v>Floods</v>
      </c>
      <c r="C129" s="200" t="str">
        <f>'Core Indicators'!C129</f>
        <v>SSD003</v>
      </c>
      <c r="D129" s="200" t="str">
        <f>'Core Indicators'!D129</f>
        <v>South Sudan</v>
      </c>
      <c r="E129" s="200" t="str">
        <f>'Core Indicators'!E129</f>
        <v>SSD</v>
      </c>
      <c r="F129" s="35">
        <f>'Core Indicators'!O129</f>
        <v>601297</v>
      </c>
      <c r="G129" s="35">
        <f>'Core Indicators'!W129</f>
        <v>11643000</v>
      </c>
      <c r="H129" s="35">
        <f>'Core Indicators'!AE129</f>
        <v>1000000</v>
      </c>
      <c r="I129" s="35">
        <f>'Core Indicators'!AM129</f>
        <v>182000</v>
      </c>
      <c r="J129" s="35" t="str">
        <f>'Core Indicators'!AU129</f>
        <v>x</v>
      </c>
      <c r="K129" s="35" t="str">
        <f>'Core Indicators'!BC129</f>
        <v>x</v>
      </c>
      <c r="L129" s="35">
        <f>'Core Indicators'!BK129</f>
        <v>62</v>
      </c>
      <c r="M129" s="35" t="str">
        <f>'Core Indicators'!BS129</f>
        <v>x</v>
      </c>
      <c r="N129" s="35" t="str">
        <f>'Core Indicators'!CA129</f>
        <v>x</v>
      </c>
      <c r="O129" s="35" t="e">
        <f>'Core Indicators'!CI129</f>
        <v>#N/A</v>
      </c>
      <c r="P129" s="35" t="str">
        <f>'Core Indicators'!CQ129</f>
        <v>x</v>
      </c>
      <c r="Q129" s="35">
        <f>'Core Indicators'!DG129</f>
        <v>10643000</v>
      </c>
      <c r="R129" s="35">
        <f>'Core Indicators'!DO129</f>
        <v>0</v>
      </c>
      <c r="S129" s="35">
        <f>'Core Indicators'!DW129</f>
        <v>1000000</v>
      </c>
      <c r="T129" s="35">
        <f>'Core Indicators'!EE129</f>
        <v>0</v>
      </c>
      <c r="U129" s="35">
        <f>'Core Indicators'!EM129</f>
        <v>0</v>
      </c>
      <c r="V129" s="35">
        <f>'Core Indicators'!FC129</f>
        <v>5</v>
      </c>
      <c r="W129" s="35" t="str">
        <f>'Core Indicators'!FK129</f>
        <v>x</v>
      </c>
      <c r="X129" s="35" t="str">
        <f>'Core Indicators'!FS129</f>
        <v>x</v>
      </c>
      <c r="Y129" s="35">
        <f>'Core Indicators'!GA129</f>
        <v>2</v>
      </c>
      <c r="Z129" s="35">
        <f>'Core Indicators'!GI129</f>
        <v>2</v>
      </c>
      <c r="AA129" s="35">
        <f>'Core Indicators'!GQ129</f>
        <v>1</v>
      </c>
      <c r="AB129" s="35">
        <f>'Core Indicators'!GY129</f>
        <v>3</v>
      </c>
      <c r="AC129" s="35">
        <f>'Core Indicators'!HG129</f>
        <v>2</v>
      </c>
      <c r="AD129" s="35">
        <f>'Core Indicators'!HO129</f>
        <v>2</v>
      </c>
      <c r="AE129" s="35">
        <f>'Core Indicators'!HW129</f>
        <v>3</v>
      </c>
      <c r="AF129" s="35">
        <f>'Core Indicators'!IE129</f>
        <v>3</v>
      </c>
      <c r="AG129" s="35">
        <f>'Core Indicators'!IM129</f>
        <v>3</v>
      </c>
    </row>
    <row r="130" spans="1:33" ht="20.100000000000001" customHeight="1" x14ac:dyDescent="0.25">
      <c r="A130" s="199" t="str">
        <f>'Core Indicators'!A:A</f>
        <v>Displacement from Ukraine conflict in Slovakia</v>
      </c>
      <c r="B130" s="199" t="str">
        <f>'Core Indicators'!B:B</f>
        <v>Displacement,Conflict</v>
      </c>
      <c r="C130" s="199" t="str">
        <f>'Core Indicators'!C130</f>
        <v>SVK002</v>
      </c>
      <c r="D130" s="199" t="str">
        <f>'Core Indicators'!D130</f>
        <v>Slovakia</v>
      </c>
      <c r="E130" s="199" t="str">
        <f>'Core Indicators'!E130</f>
        <v>SVK</v>
      </c>
      <c r="F130" s="36">
        <f>'Core Indicators'!O130</f>
        <v>15700</v>
      </c>
      <c r="G130" s="36">
        <f>'Core Indicators'!W130</f>
        <v>1676000</v>
      </c>
      <c r="H130" s="36">
        <f>'Core Indicators'!AE130</f>
        <v>106000</v>
      </c>
      <c r="I130" s="36">
        <f>'Core Indicators'!AM130</f>
        <v>106000</v>
      </c>
      <c r="J130" s="36" t="e">
        <f>'Core Indicators'!AU130</f>
        <v>#N/A</v>
      </c>
      <c r="K130" s="36" t="e">
        <f>'Core Indicators'!BC130</f>
        <v>#N/A</v>
      </c>
      <c r="L130" s="36">
        <f>'Core Indicators'!BK130</f>
        <v>0</v>
      </c>
      <c r="M130" s="36" t="e">
        <f>'Core Indicators'!BS130</f>
        <v>#N/A</v>
      </c>
      <c r="N130" s="36" t="e">
        <f>'Core Indicators'!CA130</f>
        <v>#N/A</v>
      </c>
      <c r="O130" s="36" t="e">
        <f>'Core Indicators'!CI130</f>
        <v>#N/A</v>
      </c>
      <c r="P130" s="36" t="e">
        <f>'Core Indicators'!CQ130</f>
        <v>#N/A</v>
      </c>
      <c r="Q130" s="36">
        <f>'Core Indicators'!DG130</f>
        <v>1571000</v>
      </c>
      <c r="R130" s="36">
        <f>'Core Indicators'!DO130</f>
        <v>0</v>
      </c>
      <c r="S130" s="36">
        <f>'Core Indicators'!DW130</f>
        <v>106000</v>
      </c>
      <c r="T130" s="36">
        <f>'Core Indicators'!EE130</f>
        <v>0</v>
      </c>
      <c r="U130" s="36">
        <f>'Core Indicators'!EM130</f>
        <v>0</v>
      </c>
      <c r="V130" s="36">
        <f>'Core Indicators'!FC130</f>
        <v>2</v>
      </c>
      <c r="W130" s="36" t="e">
        <f>'Core Indicators'!FK130</f>
        <v>#N/A</v>
      </c>
      <c r="X130" s="36" t="e">
        <f>'Core Indicators'!FS130</f>
        <v>#N/A</v>
      </c>
      <c r="Y130" s="36">
        <f>'Core Indicators'!GA130</f>
        <v>0</v>
      </c>
      <c r="Z130" s="36">
        <f>'Core Indicators'!GI130</f>
        <v>0</v>
      </c>
      <c r="AA130" s="36">
        <f>'Core Indicators'!GQ130</f>
        <v>0</v>
      </c>
      <c r="AB130" s="36">
        <f>'Core Indicators'!GY130</f>
        <v>0</v>
      </c>
      <c r="AC130" s="36">
        <f>'Core Indicators'!HG130</f>
        <v>0</v>
      </c>
      <c r="AD130" s="36">
        <f>'Core Indicators'!HO130</f>
        <v>0</v>
      </c>
      <c r="AE130" s="36">
        <f>'Core Indicators'!HW130</f>
        <v>0</v>
      </c>
      <c r="AF130" s="36">
        <f>'Core Indicators'!IE130</f>
        <v>0</v>
      </c>
      <c r="AG130" s="36">
        <f>'Core Indicators'!IM130</f>
        <v>0</v>
      </c>
    </row>
    <row r="131" spans="1:33" ht="20.100000000000001" customHeight="1" x14ac:dyDescent="0.25">
      <c r="A131" s="200" t="str">
        <f>'Core Indicators'!A:A</f>
        <v>Food Security Crisis in Eswatini</v>
      </c>
      <c r="B131" s="200" t="str">
        <f>'Core Indicators'!B:B</f>
        <v>Drought</v>
      </c>
      <c r="C131" s="200" t="str">
        <f>'Core Indicators'!C131</f>
        <v>SWZ001</v>
      </c>
      <c r="D131" s="200" t="str">
        <f>'Core Indicators'!D131</f>
        <v>Eswatini</v>
      </c>
      <c r="E131" s="200" t="str">
        <f>'Core Indicators'!E131</f>
        <v>SWZ</v>
      </c>
      <c r="F131" s="35">
        <f>'Core Indicators'!O131</f>
        <v>17200</v>
      </c>
      <c r="G131" s="35">
        <f>'Core Indicators'!W131</f>
        <v>1174000</v>
      </c>
      <c r="H131" s="35">
        <f>'Core Indicators'!AE131</f>
        <v>697000</v>
      </c>
      <c r="I131" s="35">
        <f>'Core Indicators'!AM131</f>
        <v>0</v>
      </c>
      <c r="J131" s="35">
        <f>'Core Indicators'!AU131</f>
        <v>0</v>
      </c>
      <c r="K131" s="35">
        <f>'Core Indicators'!BC131</f>
        <v>0</v>
      </c>
      <c r="L131" s="35">
        <f>'Core Indicators'!BK131</f>
        <v>0</v>
      </c>
      <c r="M131" s="35" t="e">
        <f>'Core Indicators'!BS131</f>
        <v>#N/A</v>
      </c>
      <c r="N131" s="35" t="e">
        <f>'Core Indicators'!CA131</f>
        <v>#N/A</v>
      </c>
      <c r="O131" s="35" t="e">
        <f>'Core Indicators'!CI131</f>
        <v>#N/A</v>
      </c>
      <c r="P131" s="35" t="e">
        <f>'Core Indicators'!CQ131</f>
        <v>#N/A</v>
      </c>
      <c r="Q131" s="35">
        <f>'Core Indicators'!DG131</f>
        <v>477000</v>
      </c>
      <c r="R131" s="35">
        <f>'Core Indicators'!DO131</f>
        <v>438000</v>
      </c>
      <c r="S131" s="35">
        <f>'Core Indicators'!DW131</f>
        <v>222000</v>
      </c>
      <c r="T131" s="35">
        <f>'Core Indicators'!EE131</f>
        <v>37000</v>
      </c>
      <c r="U131" s="35">
        <f>'Core Indicators'!EM131</f>
        <v>0</v>
      </c>
      <c r="V131" s="35">
        <f>'Core Indicators'!FC131</f>
        <v>1</v>
      </c>
      <c r="W131" s="35" t="e">
        <f>'Core Indicators'!FK131</f>
        <v>#N/A</v>
      </c>
      <c r="X131" s="35" t="e">
        <f>'Core Indicators'!FS131</f>
        <v>#N/A</v>
      </c>
      <c r="Y131" s="35">
        <f>'Core Indicators'!GA131</f>
        <v>0</v>
      </c>
      <c r="Z131" s="35">
        <f>'Core Indicators'!GI131</f>
        <v>1</v>
      </c>
      <c r="AA131" s="35">
        <f>'Core Indicators'!GQ131</f>
        <v>0</v>
      </c>
      <c r="AB131" s="35">
        <f>'Core Indicators'!GY131</f>
        <v>0</v>
      </c>
      <c r="AC131" s="35">
        <f>'Core Indicators'!HG131</f>
        <v>0</v>
      </c>
      <c r="AD131" s="35">
        <f>'Core Indicators'!HO131</f>
        <v>0</v>
      </c>
      <c r="AE131" s="35">
        <f>'Core Indicators'!HW131</f>
        <v>0</v>
      </c>
      <c r="AF131" s="35">
        <f>'Core Indicators'!IE131</f>
        <v>0</v>
      </c>
      <c r="AG131" s="35">
        <f>'Core Indicators'!IM131</f>
        <v>1</v>
      </c>
    </row>
    <row r="132" spans="1:33" ht="20.100000000000001" customHeight="1" x14ac:dyDescent="0.25">
      <c r="A132" s="199" t="str">
        <f>'Core Indicators'!A:A</f>
        <v>Syrian conflict</v>
      </c>
      <c r="B132" s="199" t="str">
        <f>'Core Indicators'!B:B</f>
        <v>Conflict,Displacement,Violence</v>
      </c>
      <c r="C132" s="199" t="str">
        <f>'Core Indicators'!C132</f>
        <v>SYR001</v>
      </c>
      <c r="D132" s="199" t="str">
        <f>'Core Indicators'!D132</f>
        <v>Syria</v>
      </c>
      <c r="E132" s="199" t="str">
        <f>'Core Indicators'!E132</f>
        <v>SYR</v>
      </c>
      <c r="F132" s="36">
        <f>'Core Indicators'!O132</f>
        <v>185180</v>
      </c>
      <c r="G132" s="36">
        <f>'Core Indicators'!W132</f>
        <v>18523000</v>
      </c>
      <c r="H132" s="36">
        <f>'Core Indicators'!AE132</f>
        <v>18523000</v>
      </c>
      <c r="I132" s="36">
        <f>'Core Indicators'!AM132</f>
        <v>16577000</v>
      </c>
      <c r="J132" s="36" t="str">
        <f>'Core Indicators'!AU132</f>
        <v>x</v>
      </c>
      <c r="K132" s="36" t="str">
        <f>'Core Indicators'!BC132</f>
        <v>x</v>
      </c>
      <c r="L132" s="36">
        <f>'Core Indicators'!BK132</f>
        <v>2598</v>
      </c>
      <c r="M132" s="36" t="str">
        <f>'Core Indicators'!BS132</f>
        <v>x</v>
      </c>
      <c r="N132" s="36" t="str">
        <f>'Core Indicators'!CA132</f>
        <v>x</v>
      </c>
      <c r="O132" s="36" t="e">
        <f>'Core Indicators'!CI132</f>
        <v>#N/A</v>
      </c>
      <c r="P132" s="36" t="str">
        <f>'Core Indicators'!CQ132</f>
        <v>x</v>
      </c>
      <c r="Q132" s="36">
        <f>'Core Indicators'!DG132</f>
        <v>0</v>
      </c>
      <c r="R132" s="36">
        <f>'Core Indicators'!DO132</f>
        <v>3963000</v>
      </c>
      <c r="S132" s="36">
        <f>'Core Indicators'!DW132</f>
        <v>9600000</v>
      </c>
      <c r="T132" s="36">
        <f>'Core Indicators'!EE132</f>
        <v>4900000</v>
      </c>
      <c r="U132" s="36">
        <f>'Core Indicators'!EM132</f>
        <v>60000</v>
      </c>
      <c r="V132" s="36">
        <f>'Core Indicators'!FC132</f>
        <v>5</v>
      </c>
      <c r="W132" s="36" t="str">
        <f>'Core Indicators'!FK132</f>
        <v>x</v>
      </c>
      <c r="X132" s="36">
        <f>'Core Indicators'!FS132</f>
        <v>1160000</v>
      </c>
      <c r="Y132" s="36">
        <f>'Core Indicators'!GA132</f>
        <v>1</v>
      </c>
      <c r="Z132" s="36">
        <f>'Core Indicators'!GI132</f>
        <v>3</v>
      </c>
      <c r="AA132" s="36">
        <f>'Core Indicators'!GQ132</f>
        <v>2</v>
      </c>
      <c r="AB132" s="36">
        <f>'Core Indicators'!GY132</f>
        <v>0</v>
      </c>
      <c r="AC132" s="36">
        <f>'Core Indicators'!HG132</f>
        <v>3</v>
      </c>
      <c r="AD132" s="36">
        <f>'Core Indicators'!HO132</f>
        <v>2</v>
      </c>
      <c r="AE132" s="36">
        <f>'Core Indicators'!HW132</f>
        <v>3</v>
      </c>
      <c r="AF132" s="36">
        <f>'Core Indicators'!IE132</f>
        <v>2</v>
      </c>
      <c r="AG132" s="36">
        <f>'Core Indicators'!IM132</f>
        <v>3</v>
      </c>
    </row>
    <row r="133" spans="1:33" ht="20.100000000000001" customHeight="1" x14ac:dyDescent="0.25">
      <c r="A133" s="200" t="str">
        <f>'Core Indicators'!A:A</f>
        <v>Complex crisis in Chad</v>
      </c>
      <c r="B133" s="200" t="str">
        <f>'Core Indicators'!B:B</f>
        <v>Conflict,Displacement</v>
      </c>
      <c r="C133" s="200" t="str">
        <f>'Core Indicators'!C133</f>
        <v>TCD001</v>
      </c>
      <c r="D133" s="200" t="str">
        <f>'Core Indicators'!D133</f>
        <v>Chad</v>
      </c>
      <c r="E133" s="200" t="str">
        <f>'Core Indicators'!E133</f>
        <v>TCD</v>
      </c>
      <c r="F133" s="35">
        <f>'Core Indicators'!O133</f>
        <v>1259200</v>
      </c>
      <c r="G133" s="35">
        <f>'Core Indicators'!W133</f>
        <v>16797000</v>
      </c>
      <c r="H133" s="35">
        <f>'Core Indicators'!AE133</f>
        <v>7607000</v>
      </c>
      <c r="I133" s="35">
        <f>'Core Indicators'!AM133</f>
        <v>1081000</v>
      </c>
      <c r="J133" s="35" t="str">
        <f>'Core Indicators'!AU133</f>
        <v>x</v>
      </c>
      <c r="K133" s="35" t="str">
        <f>'Core Indicators'!BC133</f>
        <v>x</v>
      </c>
      <c r="L133" s="35">
        <f>'Core Indicators'!BK133</f>
        <v>206</v>
      </c>
      <c r="M133" s="35" t="str">
        <f>'Core Indicators'!BS133</f>
        <v>x</v>
      </c>
      <c r="N133" s="35" t="str">
        <f>'Core Indicators'!CA133</f>
        <v>x</v>
      </c>
      <c r="O133" s="35" t="e">
        <f>'Core Indicators'!CI133</f>
        <v>#N/A</v>
      </c>
      <c r="P133" s="35" t="str">
        <f>'Core Indicators'!CQ133</f>
        <v>x</v>
      </c>
      <c r="Q133" s="35">
        <f>'Core Indicators'!DG133</f>
        <v>9175000</v>
      </c>
      <c r="R133" s="35">
        <f>'Core Indicators'!DO133</f>
        <v>1207000</v>
      </c>
      <c r="S133" s="35">
        <f>'Core Indicators'!DW133</f>
        <v>715000</v>
      </c>
      <c r="T133" s="35">
        <f>'Core Indicators'!EE133</f>
        <v>1910000</v>
      </c>
      <c r="U133" s="35">
        <f>'Core Indicators'!EM133</f>
        <v>3525000</v>
      </c>
      <c r="V133" s="35">
        <f>'Core Indicators'!FC133</f>
        <v>5</v>
      </c>
      <c r="W133" s="35" t="str">
        <f>'Core Indicators'!FK133</f>
        <v>x</v>
      </c>
      <c r="X133" s="35" t="str">
        <f>'Core Indicators'!FS133</f>
        <v>x</v>
      </c>
      <c r="Y133" s="35">
        <f>'Core Indicators'!GA133</f>
        <v>1</v>
      </c>
      <c r="Z133" s="35">
        <f>'Core Indicators'!GI133</f>
        <v>3</v>
      </c>
      <c r="AA133" s="35">
        <f>'Core Indicators'!GQ133</f>
        <v>2</v>
      </c>
      <c r="AB133" s="35">
        <f>'Core Indicators'!GY133</f>
        <v>0</v>
      </c>
      <c r="AC133" s="35">
        <f>'Core Indicators'!HG133</f>
        <v>2</v>
      </c>
      <c r="AD133" s="35">
        <f>'Core Indicators'!HO133</f>
        <v>3</v>
      </c>
      <c r="AE133" s="35">
        <f>'Core Indicators'!HW133</f>
        <v>3</v>
      </c>
      <c r="AF133" s="35">
        <f>'Core Indicators'!IE133</f>
        <v>2</v>
      </c>
      <c r="AG133" s="35">
        <f>'Core Indicators'!IM133</f>
        <v>3</v>
      </c>
    </row>
    <row r="134" spans="1:33" ht="20.100000000000001" customHeight="1" x14ac:dyDescent="0.25">
      <c r="A134" s="199" t="str">
        <f>'Core Indicators'!A:A</f>
        <v>Boko Haram in Chad</v>
      </c>
      <c r="B134" s="199" t="str">
        <f>'Core Indicators'!B:B</f>
        <v>Conflict</v>
      </c>
      <c r="C134" s="199" t="str">
        <f>'Core Indicators'!C134</f>
        <v>TCD003</v>
      </c>
      <c r="D134" s="199" t="str">
        <f>'Core Indicators'!D134</f>
        <v>Chad</v>
      </c>
      <c r="E134" s="199" t="str">
        <f>'Core Indicators'!E134</f>
        <v>TCD</v>
      </c>
      <c r="F134" s="36">
        <f>'Core Indicators'!O134</f>
        <v>19915</v>
      </c>
      <c r="G134" s="36">
        <f>'Core Indicators'!W134</f>
        <v>1104000</v>
      </c>
      <c r="H134" s="36">
        <f>'Core Indicators'!AE134</f>
        <v>827000</v>
      </c>
      <c r="I134" s="36">
        <f>'Core Indicators'!AM134</f>
        <v>405000</v>
      </c>
      <c r="J134" s="36" t="str">
        <f>'Core Indicators'!AU134</f>
        <v>x</v>
      </c>
      <c r="K134" s="36" t="str">
        <f>'Core Indicators'!BC134</f>
        <v>x</v>
      </c>
      <c r="L134" s="36">
        <f>'Core Indicators'!BK134</f>
        <v>73</v>
      </c>
      <c r="M134" s="36" t="str">
        <f>'Core Indicators'!BS134</f>
        <v>x</v>
      </c>
      <c r="N134" s="36" t="str">
        <f>'Core Indicators'!CA134</f>
        <v>x</v>
      </c>
      <c r="O134" s="36" t="e">
        <f>'Core Indicators'!CI134</f>
        <v>#N/A</v>
      </c>
      <c r="P134" s="36" t="str">
        <f>'Core Indicators'!CQ134</f>
        <v>x</v>
      </c>
      <c r="Q134" s="36">
        <f>'Core Indicators'!DG134</f>
        <v>277000</v>
      </c>
      <c r="R134" s="36">
        <f>'Core Indicators'!DO134</f>
        <v>0</v>
      </c>
      <c r="S134" s="36">
        <f>'Core Indicators'!DW134</f>
        <v>0</v>
      </c>
      <c r="T134" s="36">
        <f>'Core Indicators'!EE134</f>
        <v>0</v>
      </c>
      <c r="U134" s="36">
        <f>'Core Indicators'!EM134</f>
        <v>827000</v>
      </c>
      <c r="V134" s="36">
        <f>'Core Indicators'!FC134</f>
        <v>5</v>
      </c>
      <c r="W134" s="36" t="str">
        <f>'Core Indicators'!FK134</f>
        <v>x</v>
      </c>
      <c r="X134" s="36" t="str">
        <f>'Core Indicators'!FS134</f>
        <v>x</v>
      </c>
      <c r="Y134" s="36">
        <f>'Core Indicators'!GA134</f>
        <v>1</v>
      </c>
      <c r="Z134" s="36">
        <f>'Core Indicators'!GI134</f>
        <v>3</v>
      </c>
      <c r="AA134" s="36">
        <f>'Core Indicators'!GQ134</f>
        <v>2</v>
      </c>
      <c r="AB134" s="36">
        <f>'Core Indicators'!GY134</f>
        <v>0</v>
      </c>
      <c r="AC134" s="36">
        <f>'Core Indicators'!HG134</f>
        <v>2</v>
      </c>
      <c r="AD134" s="36">
        <f>'Core Indicators'!HO134</f>
        <v>3</v>
      </c>
      <c r="AE134" s="36">
        <f>'Core Indicators'!HW134</f>
        <v>3</v>
      </c>
      <c r="AF134" s="36">
        <f>'Core Indicators'!IE134</f>
        <v>2</v>
      </c>
      <c r="AG134" s="36">
        <f>'Core Indicators'!IM134</f>
        <v>3</v>
      </c>
    </row>
    <row r="135" spans="1:33" ht="20.100000000000001" customHeight="1" x14ac:dyDescent="0.25">
      <c r="A135" s="200" t="str">
        <f>'Core Indicators'!A:A</f>
        <v>CAR refugees in Chad</v>
      </c>
      <c r="B135" s="200" t="str">
        <f>'Core Indicators'!B:B</f>
        <v>Displacement</v>
      </c>
      <c r="C135" s="200" t="str">
        <f>'Core Indicators'!C135</f>
        <v>TCD004</v>
      </c>
      <c r="D135" s="200" t="str">
        <f>'Core Indicators'!D135</f>
        <v>Chad</v>
      </c>
      <c r="E135" s="200" t="str">
        <f>'Core Indicators'!E135</f>
        <v>TCD</v>
      </c>
      <c r="F135" s="35">
        <f>'Core Indicators'!O135</f>
        <v>154623</v>
      </c>
      <c r="G135" s="35">
        <f>'Core Indicators'!W135</f>
        <v>3187000</v>
      </c>
      <c r="H135" s="35">
        <f>'Core Indicators'!AE135</f>
        <v>1248000</v>
      </c>
      <c r="I135" s="35">
        <f>'Core Indicators'!AM135</f>
        <v>125000</v>
      </c>
      <c r="J135" s="35" t="str">
        <f>'Core Indicators'!AU135</f>
        <v>x</v>
      </c>
      <c r="K135" s="35" t="str">
        <f>'Core Indicators'!BC135</f>
        <v>x</v>
      </c>
      <c r="L135" s="35">
        <f>'Core Indicators'!BK135</f>
        <v>32</v>
      </c>
      <c r="M135" s="35" t="str">
        <f>'Core Indicators'!BS135</f>
        <v>x</v>
      </c>
      <c r="N135" s="35">
        <f>'Core Indicators'!CA135</f>
        <v>0</v>
      </c>
      <c r="O135" s="35" t="e">
        <f>'Core Indicators'!CI135</f>
        <v>#N/A</v>
      </c>
      <c r="P135" s="35" t="str">
        <f>'Core Indicators'!CQ135</f>
        <v>x</v>
      </c>
      <c r="Q135" s="35">
        <f>'Core Indicators'!DG135</f>
        <v>1939000</v>
      </c>
      <c r="R135" s="35">
        <f>'Core Indicators'!DO135</f>
        <v>0</v>
      </c>
      <c r="S135" s="35">
        <f>'Core Indicators'!DW135</f>
        <v>0</v>
      </c>
      <c r="T135" s="35">
        <f>'Core Indicators'!EE135</f>
        <v>0</v>
      </c>
      <c r="U135" s="35">
        <f>'Core Indicators'!EM135</f>
        <v>1248000</v>
      </c>
      <c r="V135" s="35">
        <f>'Core Indicators'!FC135</f>
        <v>3</v>
      </c>
      <c r="W135" s="35" t="str">
        <f>'Core Indicators'!FK135</f>
        <v>x</v>
      </c>
      <c r="X135" s="35" t="str">
        <f>'Core Indicators'!FS135</f>
        <v>x</v>
      </c>
      <c r="Y135" s="35">
        <f>'Core Indicators'!GA135</f>
        <v>1</v>
      </c>
      <c r="Z135" s="35">
        <f>'Core Indicators'!GI135</f>
        <v>3</v>
      </c>
      <c r="AA135" s="35">
        <f>'Core Indicators'!GQ135</f>
        <v>2</v>
      </c>
      <c r="AB135" s="35">
        <f>'Core Indicators'!GY135</f>
        <v>0</v>
      </c>
      <c r="AC135" s="35">
        <f>'Core Indicators'!HG135</f>
        <v>2</v>
      </c>
      <c r="AD135" s="35">
        <f>'Core Indicators'!HO135</f>
        <v>1</v>
      </c>
      <c r="AE135" s="35">
        <f>'Core Indicators'!HW135</f>
        <v>2</v>
      </c>
      <c r="AF135" s="35">
        <f>'Core Indicators'!IE135</f>
        <v>2</v>
      </c>
      <c r="AG135" s="35">
        <f>'Core Indicators'!IM135</f>
        <v>3</v>
      </c>
    </row>
    <row r="136" spans="1:33" ht="20.100000000000001" customHeight="1" x14ac:dyDescent="0.25">
      <c r="A136" s="199" t="str">
        <f>'Core Indicators'!A:A</f>
        <v>Darfur refugees in Chad</v>
      </c>
      <c r="B136" s="199" t="str">
        <f>'Core Indicators'!B:B</f>
        <v>Displacement</v>
      </c>
      <c r="C136" s="199" t="str">
        <f>'Core Indicators'!C136</f>
        <v>TCD005</v>
      </c>
      <c r="D136" s="199" t="str">
        <f>'Core Indicators'!D136</f>
        <v>Chad</v>
      </c>
      <c r="E136" s="199" t="str">
        <f>'Core Indicators'!E136</f>
        <v>TCD</v>
      </c>
      <c r="F136" s="36">
        <f>'Core Indicators'!O136</f>
        <v>205671</v>
      </c>
      <c r="G136" s="36">
        <f>'Core Indicators'!W136</f>
        <v>2448000</v>
      </c>
      <c r="H136" s="36">
        <f>'Core Indicators'!AE136</f>
        <v>1281000</v>
      </c>
      <c r="I136" s="36">
        <f>'Core Indicators'!AM136</f>
        <v>404000</v>
      </c>
      <c r="J136" s="36" t="str">
        <f>'Core Indicators'!AU136</f>
        <v>x</v>
      </c>
      <c r="K136" s="36" t="str">
        <f>'Core Indicators'!BC136</f>
        <v>x</v>
      </c>
      <c r="L136" s="36">
        <f>'Core Indicators'!BK136</f>
        <v>4</v>
      </c>
      <c r="M136" s="36" t="str">
        <f>'Core Indicators'!BS136</f>
        <v>x</v>
      </c>
      <c r="N136" s="36">
        <f>'Core Indicators'!CA136</f>
        <v>0</v>
      </c>
      <c r="O136" s="36" t="e">
        <f>'Core Indicators'!CI136</f>
        <v>#N/A</v>
      </c>
      <c r="P136" s="36" t="str">
        <f>'Core Indicators'!CQ136</f>
        <v>x</v>
      </c>
      <c r="Q136" s="36">
        <f>'Core Indicators'!DG136</f>
        <v>1167000</v>
      </c>
      <c r="R136" s="36">
        <f>'Core Indicators'!DO136</f>
        <v>0</v>
      </c>
      <c r="S136" s="36">
        <f>'Core Indicators'!DW136</f>
        <v>0</v>
      </c>
      <c r="T136" s="36">
        <f>'Core Indicators'!EE136</f>
        <v>631000</v>
      </c>
      <c r="U136" s="36">
        <f>'Core Indicators'!EM136</f>
        <v>650000</v>
      </c>
      <c r="V136" s="36">
        <f>'Core Indicators'!FC136</f>
        <v>3</v>
      </c>
      <c r="W136" s="36" t="str">
        <f>'Core Indicators'!FK136</f>
        <v>x</v>
      </c>
      <c r="X136" s="36" t="str">
        <f>'Core Indicators'!FS136</f>
        <v>x</v>
      </c>
      <c r="Y136" s="36">
        <f>'Core Indicators'!GA136</f>
        <v>1</v>
      </c>
      <c r="Z136" s="36">
        <f>'Core Indicators'!GI136</f>
        <v>3</v>
      </c>
      <c r="AA136" s="36">
        <f>'Core Indicators'!GQ136</f>
        <v>2</v>
      </c>
      <c r="AB136" s="36">
        <f>'Core Indicators'!GY136</f>
        <v>0</v>
      </c>
      <c r="AC136" s="36">
        <f>'Core Indicators'!HG136</f>
        <v>2</v>
      </c>
      <c r="AD136" s="36">
        <f>'Core Indicators'!HO136</f>
        <v>1</v>
      </c>
      <c r="AE136" s="36">
        <f>'Core Indicators'!HW136</f>
        <v>2</v>
      </c>
      <c r="AF136" s="36">
        <f>'Core Indicators'!IE136</f>
        <v>2</v>
      </c>
      <c r="AG136" s="36">
        <f>'Core Indicators'!IM136</f>
        <v>3</v>
      </c>
    </row>
    <row r="137" spans="1:33" ht="20.100000000000001" customHeight="1" x14ac:dyDescent="0.25">
      <c r="A137" s="199" t="str">
        <f>'Core Indicators'!A:A</f>
        <v>Tibesti Conflict in Chad</v>
      </c>
      <c r="B137" s="199" t="str">
        <f>'Core Indicators'!B:B</f>
        <v>Conflict</v>
      </c>
      <c r="C137" s="199" t="str">
        <f>'Core Indicators'!C137</f>
        <v>TCD006</v>
      </c>
      <c r="D137" s="199" t="str">
        <f>'Core Indicators'!D137</f>
        <v>Chad</v>
      </c>
      <c r="E137" s="199" t="str">
        <f>'Core Indicators'!E137</f>
        <v>TCD</v>
      </c>
      <c r="F137" s="36">
        <f>'Core Indicators'!O137</f>
        <v>220000</v>
      </c>
      <c r="G137" s="36">
        <f>'Core Indicators'!W137</f>
        <v>38000</v>
      </c>
      <c r="H137" s="36">
        <f>'Core Indicators'!AE137</f>
        <v>38000</v>
      </c>
      <c r="I137" s="36" t="str">
        <f>'Core Indicators'!AM137</f>
        <v>x</v>
      </c>
      <c r="J137" s="36" t="str">
        <f>'Core Indicators'!AU137</f>
        <v>x</v>
      </c>
      <c r="K137" s="36" t="str">
        <f>'Core Indicators'!BC137</f>
        <v>x</v>
      </c>
      <c r="L137" s="36">
        <f>'Core Indicators'!BK137</f>
        <v>6</v>
      </c>
      <c r="M137" s="36" t="str">
        <f>'Core Indicators'!BS137</f>
        <v>x</v>
      </c>
      <c r="N137" s="36" t="str">
        <f>'Core Indicators'!CA137</f>
        <v>x</v>
      </c>
      <c r="O137" s="36" t="e">
        <f>'Core Indicators'!CI137</f>
        <v>#N/A</v>
      </c>
      <c r="P137" s="36" t="str">
        <f>'Core Indicators'!CQ137</f>
        <v>x</v>
      </c>
      <c r="Q137" s="36">
        <f>'Core Indicators'!DG137</f>
        <v>0</v>
      </c>
      <c r="R137" s="36">
        <f>'Core Indicators'!DO137</f>
        <v>20000</v>
      </c>
      <c r="S137" s="36">
        <f>'Core Indicators'!DW137</f>
        <v>11000</v>
      </c>
      <c r="T137" s="36">
        <f>'Core Indicators'!EE137</f>
        <v>6000</v>
      </c>
      <c r="U137" s="36">
        <f>'Core Indicators'!EM137</f>
        <v>1000</v>
      </c>
      <c r="V137" s="36">
        <f>'Core Indicators'!FC137</f>
        <v>3</v>
      </c>
      <c r="W137" s="36" t="str">
        <f>'Core Indicators'!FK137</f>
        <v>x</v>
      </c>
      <c r="X137" s="36" t="str">
        <f>'Core Indicators'!FS137</f>
        <v>x</v>
      </c>
      <c r="Y137" s="36">
        <f>'Core Indicators'!GA137</f>
        <v>1</v>
      </c>
      <c r="Z137" s="36">
        <f>'Core Indicators'!GI137</f>
        <v>3</v>
      </c>
      <c r="AA137" s="36">
        <f>'Core Indicators'!GQ137</f>
        <v>2</v>
      </c>
      <c r="AB137" s="36">
        <f>'Core Indicators'!GY137</f>
        <v>0</v>
      </c>
      <c r="AC137" s="36">
        <f>'Core Indicators'!HG137</f>
        <v>2</v>
      </c>
      <c r="AD137" s="36">
        <f>'Core Indicators'!HO137</f>
        <v>1</v>
      </c>
      <c r="AE137" s="36">
        <f>'Core Indicators'!HW137</f>
        <v>2</v>
      </c>
      <c r="AF137" s="36">
        <f>'Core Indicators'!IE137</f>
        <v>2</v>
      </c>
      <c r="AG137" s="36">
        <f>'Core Indicators'!IM137</f>
        <v>2</v>
      </c>
    </row>
    <row r="138" spans="1:33" ht="20.100000000000001" customHeight="1" x14ac:dyDescent="0.25">
      <c r="A138" s="200" t="str">
        <f>'Core Indicators'!A:A</f>
        <v>Multiple situations in Thailand</v>
      </c>
      <c r="B138" s="200" t="str">
        <f>'Core Indicators'!B:B</f>
        <v>Conflict,Displacement</v>
      </c>
      <c r="C138" s="200" t="str">
        <f>'Core Indicators'!C138</f>
        <v>THA001</v>
      </c>
      <c r="D138" s="200" t="str">
        <f>'Core Indicators'!D138</f>
        <v>Thailand</v>
      </c>
      <c r="E138" s="200" t="str">
        <f>'Core Indicators'!E138</f>
        <v>THA</v>
      </c>
      <c r="F138" s="35">
        <f>'Core Indicators'!O138</f>
        <v>30342</v>
      </c>
      <c r="G138" s="35">
        <f>'Core Indicators'!W138</f>
        <v>3800000</v>
      </c>
      <c r="H138" s="35">
        <f>'Core Indicators'!AE138</f>
        <v>91000</v>
      </c>
      <c r="I138" s="35">
        <f>'Core Indicators'!AM138</f>
        <v>91000</v>
      </c>
      <c r="J138" s="35" t="str">
        <f>'Core Indicators'!AU138</f>
        <v>x</v>
      </c>
      <c r="K138" s="35" t="str">
        <f>'Core Indicators'!BC138</f>
        <v>x</v>
      </c>
      <c r="L138" s="35">
        <f>'Core Indicators'!BK138</f>
        <v>27</v>
      </c>
      <c r="M138" s="35" t="str">
        <f>'Core Indicators'!BS138</f>
        <v>x</v>
      </c>
      <c r="N138" s="35" t="str">
        <f>'Core Indicators'!CA138</f>
        <v>x</v>
      </c>
      <c r="O138" s="35" t="e">
        <f>'Core Indicators'!CI138</f>
        <v>#N/A</v>
      </c>
      <c r="P138" s="35" t="str">
        <f>'Core Indicators'!CQ138</f>
        <v>x</v>
      </c>
      <c r="Q138" s="35">
        <f>'Core Indicators'!DG138</f>
        <v>3709000</v>
      </c>
      <c r="R138" s="35">
        <f>'Core Indicators'!DO138</f>
        <v>0</v>
      </c>
      <c r="S138" s="35">
        <f>'Core Indicators'!DW138</f>
        <v>91000</v>
      </c>
      <c r="T138" s="35">
        <f>'Core Indicators'!EE138</f>
        <v>0</v>
      </c>
      <c r="U138" s="35">
        <f>'Core Indicators'!EM138</f>
        <v>0</v>
      </c>
      <c r="V138" s="35">
        <f>'Core Indicators'!FC138</f>
        <v>2</v>
      </c>
      <c r="W138" s="35" t="str">
        <f>'Core Indicators'!FK138</f>
        <v>x</v>
      </c>
      <c r="X138" s="35" t="str">
        <f>'Core Indicators'!FS138</f>
        <v>x</v>
      </c>
      <c r="Y138" s="35">
        <f>'Core Indicators'!GA138</f>
        <v>1</v>
      </c>
      <c r="Z138" s="35">
        <f>'Core Indicators'!GI138</f>
        <v>1</v>
      </c>
      <c r="AA138" s="35">
        <f>'Core Indicators'!GQ138</f>
        <v>1</v>
      </c>
      <c r="AB138" s="35">
        <f>'Core Indicators'!GY138</f>
        <v>0</v>
      </c>
      <c r="AC138" s="35">
        <f>'Core Indicators'!HG138</f>
        <v>0</v>
      </c>
      <c r="AD138" s="35">
        <f>'Core Indicators'!HO138</f>
        <v>2</v>
      </c>
      <c r="AE138" s="35">
        <f>'Core Indicators'!HW138</f>
        <v>1</v>
      </c>
      <c r="AF138" s="35">
        <f>'Core Indicators'!IE138</f>
        <v>3</v>
      </c>
      <c r="AG138" s="35">
        <f>'Core Indicators'!IM138</f>
        <v>2</v>
      </c>
    </row>
    <row r="139" spans="1:33" ht="20.100000000000001" customHeight="1" x14ac:dyDescent="0.25">
      <c r="A139" s="199" t="str">
        <f>'Core Indicators'!A:A</f>
        <v xml:space="preserve">Conflict in southern Thailand </v>
      </c>
      <c r="B139" s="199" t="str">
        <f>'Core Indicators'!B:B</f>
        <v>Conflict</v>
      </c>
      <c r="C139" s="199" t="str">
        <f>'Core Indicators'!C139</f>
        <v>THA002</v>
      </c>
      <c r="D139" s="199" t="str">
        <f>'Core Indicators'!D139</f>
        <v>Thailand</v>
      </c>
      <c r="E139" s="199" t="str">
        <f>'Core Indicators'!E139</f>
        <v>THA</v>
      </c>
      <c r="F139" s="36">
        <f>'Core Indicators'!O139</f>
        <v>18330</v>
      </c>
      <c r="G139" s="36">
        <f>'Core Indicators'!W139</f>
        <v>3458000</v>
      </c>
      <c r="H139" s="36" t="str">
        <f>'Core Indicators'!AE139</f>
        <v>x</v>
      </c>
      <c r="I139" s="36" t="str">
        <f>'Core Indicators'!AM139</f>
        <v>x</v>
      </c>
      <c r="J139" s="36" t="str">
        <f>'Core Indicators'!AU139</f>
        <v>x</v>
      </c>
      <c r="K139" s="36" t="str">
        <f>'Core Indicators'!BC139</f>
        <v>x</v>
      </c>
      <c r="L139" s="36">
        <f>'Core Indicators'!BK139</f>
        <v>27</v>
      </c>
      <c r="M139" s="36" t="str">
        <f>'Core Indicators'!BS139</f>
        <v>x</v>
      </c>
      <c r="N139" s="36" t="str">
        <f>'Core Indicators'!CA139</f>
        <v>x</v>
      </c>
      <c r="O139" s="36" t="e">
        <f>'Core Indicators'!CI139</f>
        <v>#N/A</v>
      </c>
      <c r="P139" s="36" t="str">
        <f>'Core Indicators'!CQ139</f>
        <v>x</v>
      </c>
      <c r="Q139" s="36">
        <f>'Core Indicators'!DG139</f>
        <v>3458000</v>
      </c>
      <c r="R139" s="36" t="str">
        <f>'Core Indicators'!DO139</f>
        <v>x</v>
      </c>
      <c r="S139" s="36" t="str">
        <f>'Core Indicators'!DW139</f>
        <v>x</v>
      </c>
      <c r="T139" s="36" t="str">
        <f>'Core Indicators'!EE139</f>
        <v>x</v>
      </c>
      <c r="U139" s="36" t="str">
        <f>'Core Indicators'!EM139</f>
        <v>x</v>
      </c>
      <c r="V139" s="36">
        <f>'Core Indicators'!FC139</f>
        <v>1</v>
      </c>
      <c r="W139" s="36" t="str">
        <f>'Core Indicators'!FK139</f>
        <v>x</v>
      </c>
      <c r="X139" s="36" t="str">
        <f>'Core Indicators'!FS139</f>
        <v>x</v>
      </c>
      <c r="Y139" s="36">
        <f>'Core Indicators'!GA139</f>
        <v>1</v>
      </c>
      <c r="Z139" s="36">
        <f>'Core Indicators'!GI139</f>
        <v>1</v>
      </c>
      <c r="AA139" s="36">
        <f>'Core Indicators'!GQ139</f>
        <v>0</v>
      </c>
      <c r="AB139" s="36">
        <f>'Core Indicators'!GY139</f>
        <v>0</v>
      </c>
      <c r="AC139" s="36">
        <f>'Core Indicators'!HG139</f>
        <v>0</v>
      </c>
      <c r="AD139" s="36">
        <f>'Core Indicators'!HO139</f>
        <v>0</v>
      </c>
      <c r="AE139" s="36">
        <f>'Core Indicators'!HW139</f>
        <v>1</v>
      </c>
      <c r="AF139" s="36">
        <f>'Core Indicators'!IE139</f>
        <v>3</v>
      </c>
      <c r="AG139" s="36">
        <f>'Core Indicators'!IM139</f>
        <v>1</v>
      </c>
    </row>
    <row r="140" spans="1:33" ht="20.100000000000001" customHeight="1" x14ac:dyDescent="0.25">
      <c r="A140" s="199" t="str">
        <f>'Core Indicators'!A:A</f>
        <v>Myanmar refugees in Thailand</v>
      </c>
      <c r="B140" s="199" t="str">
        <f>'Core Indicators'!B:B</f>
        <v>Conflict</v>
      </c>
      <c r="C140" s="199" t="str">
        <f>'Core Indicators'!C140</f>
        <v>THA003</v>
      </c>
      <c r="D140" s="199" t="str">
        <f>'Core Indicators'!D140</f>
        <v>Thailand</v>
      </c>
      <c r="E140" s="199" t="str">
        <f>'Core Indicators'!E140</f>
        <v>THA</v>
      </c>
      <c r="F140" s="36">
        <f>'Core Indicators'!O140</f>
        <v>12012</v>
      </c>
      <c r="G140" s="36">
        <f>'Core Indicators'!W140</f>
        <v>342000</v>
      </c>
      <c r="H140" s="36">
        <f>'Core Indicators'!AE140</f>
        <v>91000</v>
      </c>
      <c r="I140" s="36">
        <f>'Core Indicators'!AM140</f>
        <v>91000</v>
      </c>
      <c r="J140" s="36">
        <f>'Core Indicators'!AU140</f>
        <v>0</v>
      </c>
      <c r="K140" s="36" t="str">
        <f>'Core Indicators'!BC140</f>
        <v>x</v>
      </c>
      <c r="L140" s="36" t="str">
        <f>'Core Indicators'!BK140</f>
        <v>x</v>
      </c>
      <c r="M140" s="36" t="str">
        <f>'Core Indicators'!BS140</f>
        <v>x</v>
      </c>
      <c r="N140" s="36" t="str">
        <f>'Core Indicators'!CA140</f>
        <v>x</v>
      </c>
      <c r="O140" s="36" t="e">
        <f>'Core Indicators'!CI140</f>
        <v>#N/A</v>
      </c>
      <c r="P140" s="36" t="str">
        <f>'Core Indicators'!CQ140</f>
        <v>x</v>
      </c>
      <c r="Q140" s="36">
        <f>'Core Indicators'!DG140</f>
        <v>252000</v>
      </c>
      <c r="R140" s="36">
        <f>'Core Indicators'!DO140</f>
        <v>0</v>
      </c>
      <c r="S140" s="36">
        <f>'Core Indicators'!DW140</f>
        <v>91000</v>
      </c>
      <c r="T140" s="36">
        <f>'Core Indicators'!EE140</f>
        <v>0</v>
      </c>
      <c r="U140" s="36">
        <f>'Core Indicators'!EM140</f>
        <v>0</v>
      </c>
      <c r="V140" s="36">
        <f>'Core Indicators'!FC140</f>
        <v>1</v>
      </c>
      <c r="W140" s="36" t="str">
        <f>'Core Indicators'!FK140</f>
        <v>x</v>
      </c>
      <c r="X140" s="36" t="str">
        <f>'Core Indicators'!FS140</f>
        <v>x</v>
      </c>
      <c r="Y140" s="36">
        <f>'Core Indicators'!GA140</f>
        <v>1</v>
      </c>
      <c r="Z140" s="36">
        <f>'Core Indicators'!GI140</f>
        <v>0</v>
      </c>
      <c r="AA140" s="36">
        <f>'Core Indicators'!GQ140</f>
        <v>1</v>
      </c>
      <c r="AB140" s="36">
        <f>'Core Indicators'!GY140</f>
        <v>0</v>
      </c>
      <c r="AC140" s="36">
        <f>'Core Indicators'!HG140</f>
        <v>0</v>
      </c>
      <c r="AD140" s="36">
        <f>'Core Indicators'!HO140</f>
        <v>2</v>
      </c>
      <c r="AE140" s="36">
        <f>'Core Indicators'!HW140</f>
        <v>0</v>
      </c>
      <c r="AF140" s="36">
        <f>'Core Indicators'!IE140</f>
        <v>3</v>
      </c>
      <c r="AG140" s="36">
        <f>'Core Indicators'!IM140</f>
        <v>2</v>
      </c>
    </row>
    <row r="141" spans="1:33" ht="20.100000000000001" customHeight="1" x14ac:dyDescent="0.25">
      <c r="A141" s="200" t="str">
        <f>'Core Indicators'!A:A</f>
        <v>Venezuelan refugees in Trinidad and Tobago</v>
      </c>
      <c r="B141" s="200" t="str">
        <f>'Core Indicators'!B:B</f>
        <v>Displacement</v>
      </c>
      <c r="C141" s="200" t="str">
        <f>'Core Indicators'!C141</f>
        <v>TTO002</v>
      </c>
      <c r="D141" s="200" t="str">
        <f>'Core Indicators'!D141</f>
        <v>Trinidad and Tobago</v>
      </c>
      <c r="E141" s="200" t="str">
        <f>'Core Indicators'!E141</f>
        <v>TTO</v>
      </c>
      <c r="F141" s="35">
        <f>'Core Indicators'!O141</f>
        <v>5130</v>
      </c>
      <c r="G141" s="35">
        <f>'Core Indicators'!W141</f>
        <v>1403000</v>
      </c>
      <c r="H141" s="35">
        <f>'Core Indicators'!AE141</f>
        <v>212000</v>
      </c>
      <c r="I141" s="35">
        <f>'Core Indicators'!AM141</f>
        <v>34000</v>
      </c>
      <c r="J141" s="35" t="str">
        <f>'Core Indicators'!AU141</f>
        <v>x</v>
      </c>
      <c r="K141" s="35" t="str">
        <f>'Core Indicators'!BC141</f>
        <v>x</v>
      </c>
      <c r="L141" s="35">
        <f>'Core Indicators'!BK141</f>
        <v>159</v>
      </c>
      <c r="M141" s="35" t="str">
        <f>'Core Indicators'!BS141</f>
        <v>x</v>
      </c>
      <c r="N141" s="35" t="str">
        <f>'Core Indicators'!CA141</f>
        <v>x</v>
      </c>
      <c r="O141" s="35" t="e">
        <f>'Core Indicators'!CI141</f>
        <v>#N/A</v>
      </c>
      <c r="P141" s="35" t="str">
        <f>'Core Indicators'!CQ141</f>
        <v>x</v>
      </c>
      <c r="Q141" s="35">
        <f>'Core Indicators'!DG141</f>
        <v>1191000</v>
      </c>
      <c r="R141" s="35">
        <f>'Core Indicators'!DO141</f>
        <v>177000</v>
      </c>
      <c r="S141" s="35">
        <f>'Core Indicators'!DW141</f>
        <v>35000</v>
      </c>
      <c r="T141" s="35">
        <f>'Core Indicators'!EE141</f>
        <v>0</v>
      </c>
      <c r="U141" s="35">
        <f>'Core Indicators'!EM141</f>
        <v>0</v>
      </c>
      <c r="V141" s="35">
        <f>'Core Indicators'!FC141</f>
        <v>3</v>
      </c>
      <c r="W141" s="35" t="str">
        <f>'Core Indicators'!FK141</f>
        <v>x</v>
      </c>
      <c r="X141" s="35" t="str">
        <f>'Core Indicators'!FS141</f>
        <v>x</v>
      </c>
      <c r="Y141" s="35">
        <f>'Core Indicators'!GA141</f>
        <v>0</v>
      </c>
      <c r="Z141" s="35">
        <f>'Core Indicators'!GI141</f>
        <v>0</v>
      </c>
      <c r="AA141" s="35">
        <f>'Core Indicators'!GQ141</f>
        <v>0</v>
      </c>
      <c r="AB141" s="35">
        <f>'Core Indicators'!GY141</f>
        <v>0</v>
      </c>
      <c r="AC141" s="35">
        <f>'Core Indicators'!HG141</f>
        <v>2</v>
      </c>
      <c r="AD141" s="35">
        <f>'Core Indicators'!HO141</f>
        <v>2</v>
      </c>
      <c r="AE141" s="35">
        <f>'Core Indicators'!HW141</f>
        <v>1</v>
      </c>
      <c r="AF141" s="35">
        <f>'Core Indicators'!IE141</f>
        <v>0</v>
      </c>
      <c r="AG141" s="35">
        <f>'Core Indicators'!IM141</f>
        <v>2</v>
      </c>
    </row>
    <row r="142" spans="1:33" ht="19.350000000000001" customHeight="1" x14ac:dyDescent="0.25">
      <c r="A142" s="200" t="str">
        <f>'Core Indicators'!A:A</f>
        <v>Mixed migration flows in Tunisia</v>
      </c>
      <c r="B142" s="200" t="str">
        <f>'Core Indicators'!B:B</f>
        <v>Displacement</v>
      </c>
      <c r="C142" s="200" t="str">
        <f>'Core Indicators'!C142</f>
        <v>TUN002</v>
      </c>
      <c r="D142" s="200" t="str">
        <f>'Core Indicators'!D142</f>
        <v>Tunisia</v>
      </c>
      <c r="E142" s="200" t="str">
        <f>'Core Indicators'!E142</f>
        <v>TUN</v>
      </c>
      <c r="F142" s="35">
        <f>'Core Indicators'!O142</f>
        <v>163610</v>
      </c>
      <c r="G142" s="35">
        <f>'Core Indicators'!W142</f>
        <v>12410000</v>
      </c>
      <c r="H142" s="35">
        <f>'Core Indicators'!AE142</f>
        <v>11000</v>
      </c>
      <c r="I142" s="35">
        <f>'Core Indicators'!AM142</f>
        <v>11000</v>
      </c>
      <c r="J142" s="35" t="str">
        <f>'Core Indicators'!AU142</f>
        <v>x</v>
      </c>
      <c r="K142" s="35" t="str">
        <f>'Core Indicators'!BC142</f>
        <v>x</v>
      </c>
      <c r="L142" s="35">
        <f>'Core Indicators'!BK142</f>
        <v>594</v>
      </c>
      <c r="M142" s="35">
        <f>'Core Indicators'!BS142</f>
        <v>0</v>
      </c>
      <c r="N142" s="35">
        <f>'Core Indicators'!CA142</f>
        <v>0</v>
      </c>
      <c r="O142" s="35" t="e">
        <f>'Core Indicators'!CI142</f>
        <v>#N/A</v>
      </c>
      <c r="P142" s="35" t="str">
        <f>'Core Indicators'!CQ142</f>
        <v>x</v>
      </c>
      <c r="Q142" s="35">
        <f>'Core Indicators'!DG142</f>
        <v>12399000</v>
      </c>
      <c r="R142" s="35">
        <f>'Core Indicators'!DO142</f>
        <v>0</v>
      </c>
      <c r="S142" s="35">
        <f>'Core Indicators'!DW142</f>
        <v>11000</v>
      </c>
      <c r="T142" s="35">
        <f>'Core Indicators'!EE142</f>
        <v>0</v>
      </c>
      <c r="U142" s="35">
        <f>'Core Indicators'!EM142</f>
        <v>0</v>
      </c>
      <c r="V142" s="35">
        <f>'Core Indicators'!FC142</f>
        <v>4</v>
      </c>
      <c r="W142" s="35" t="str">
        <f>'Core Indicators'!FK142</f>
        <v>x</v>
      </c>
      <c r="X142" s="35" t="str">
        <f>'Core Indicators'!FS142</f>
        <v>x</v>
      </c>
      <c r="Y142" s="35">
        <f>'Core Indicators'!GA142</f>
        <v>0</v>
      </c>
      <c r="Z142" s="35">
        <f>'Core Indicators'!GI142</f>
        <v>0</v>
      </c>
      <c r="AA142" s="35">
        <f>'Core Indicators'!GQ142</f>
        <v>0</v>
      </c>
      <c r="AB142" s="35">
        <f>'Core Indicators'!GY142</f>
        <v>0</v>
      </c>
      <c r="AC142" s="35">
        <f>'Core Indicators'!HG142</f>
        <v>0</v>
      </c>
      <c r="AD142" s="35">
        <f>'Core Indicators'!HO142</f>
        <v>0</v>
      </c>
      <c r="AE142" s="35">
        <f>'Core Indicators'!HW142</f>
        <v>0</v>
      </c>
      <c r="AF142" s="35">
        <f>'Core Indicators'!IE142</f>
        <v>1</v>
      </c>
      <c r="AG142" s="35">
        <f>'Core Indicators'!IM142</f>
        <v>0</v>
      </c>
    </row>
    <row r="143" spans="1:33" ht="19.350000000000001" customHeight="1" x14ac:dyDescent="0.25">
      <c r="A143" s="200" t="str">
        <f>'Core Indicators'!A:A</f>
        <v>Complex situation in Türkiye</v>
      </c>
      <c r="B143" s="200" t="str">
        <f>'Core Indicators'!B:B</f>
        <v>Displacement,Conflict</v>
      </c>
      <c r="C143" s="200" t="str">
        <f>'Core Indicators'!C143</f>
        <v>TUR001</v>
      </c>
      <c r="D143" s="200" t="str">
        <f>'Core Indicators'!D143</f>
        <v>Türkiye</v>
      </c>
      <c r="E143" s="200" t="str">
        <f>'Core Indicators'!E143</f>
        <v>TUR</v>
      </c>
      <c r="F143" s="35">
        <f>'Core Indicators'!O143</f>
        <v>373091</v>
      </c>
      <c r="G143" s="35">
        <f>'Core Indicators'!W143</f>
        <v>86757000</v>
      </c>
      <c r="H143" s="35">
        <f>'Core Indicators'!AE143</f>
        <v>20866000</v>
      </c>
      <c r="I143" s="35">
        <f>'Core Indicators'!AM143</f>
        <v>3866000</v>
      </c>
      <c r="J143" s="35" t="str">
        <f>'Core Indicators'!AU143</f>
        <v>x</v>
      </c>
      <c r="K143" s="35" t="str">
        <f>'Core Indicators'!BC143</f>
        <v>x</v>
      </c>
      <c r="L143" s="35">
        <f>'Core Indicators'!BK143</f>
        <v>125</v>
      </c>
      <c r="M143" s="35" t="str">
        <f>'Core Indicators'!BS143</f>
        <v>x</v>
      </c>
      <c r="N143" s="35" t="str">
        <f>'Core Indicators'!CA143</f>
        <v>x</v>
      </c>
      <c r="O143" s="35" t="e">
        <f>'Core Indicators'!CI143</f>
        <v>#N/A</v>
      </c>
      <c r="P143" s="35" t="str">
        <f>'Core Indicators'!CQ143</f>
        <v>x</v>
      </c>
      <c r="Q143" s="35">
        <f>'Core Indicators'!DG143</f>
        <v>82891000</v>
      </c>
      <c r="R143" s="35">
        <f>'Core Indicators'!DO143</f>
        <v>1701000</v>
      </c>
      <c r="S143" s="35">
        <f>'Core Indicators'!DW143</f>
        <v>1740000</v>
      </c>
      <c r="T143" s="35">
        <f>'Core Indicators'!EE143</f>
        <v>425000</v>
      </c>
      <c r="U143" s="35">
        <f>'Core Indicators'!EM143</f>
        <v>0</v>
      </c>
      <c r="V143" s="35">
        <f>'Core Indicators'!FC143</f>
        <v>4</v>
      </c>
      <c r="W143" s="35" t="str">
        <f>'Core Indicators'!FK143</f>
        <v>x</v>
      </c>
      <c r="X143" s="35" t="str">
        <f>'Core Indicators'!FS143</f>
        <v>x</v>
      </c>
      <c r="Y143" s="35">
        <f>'Core Indicators'!GA143</f>
        <v>1</v>
      </c>
      <c r="Z143" s="35">
        <f>'Core Indicators'!GI143</f>
        <v>1</v>
      </c>
      <c r="AA143" s="35">
        <f>'Core Indicators'!GQ143</f>
        <v>1</v>
      </c>
      <c r="AB143" s="35">
        <f>'Core Indicators'!GY143</f>
        <v>0</v>
      </c>
      <c r="AC143" s="35">
        <f>'Core Indicators'!HG143</f>
        <v>0</v>
      </c>
      <c r="AD143" s="35">
        <f>'Core Indicators'!HO143</f>
        <v>1</v>
      </c>
      <c r="AE143" s="35">
        <f>'Core Indicators'!HW143</f>
        <v>0</v>
      </c>
      <c r="AF143" s="35">
        <f>'Core Indicators'!IE143</f>
        <v>3</v>
      </c>
      <c r="AG143" s="35">
        <f>'Core Indicators'!IM143</f>
        <v>0</v>
      </c>
    </row>
    <row r="144" spans="1:33" ht="19.350000000000001" customHeight="1" x14ac:dyDescent="0.25">
      <c r="A144" s="200" t="str">
        <f>'Core Indicators'!A:A</f>
        <v>Syrian Refugees in Türkiye</v>
      </c>
      <c r="B144" s="200" t="str">
        <f>'Core Indicators'!B:B</f>
        <v>Displacement</v>
      </c>
      <c r="C144" s="200" t="str">
        <f>'Core Indicators'!C144</f>
        <v>TUR002</v>
      </c>
      <c r="D144" s="200" t="str">
        <f>'Core Indicators'!D144</f>
        <v>Türkiye</v>
      </c>
      <c r="E144" s="200" t="str">
        <f>'Core Indicators'!E144</f>
        <v>TUR</v>
      </c>
      <c r="F144" s="35">
        <f>'Core Indicators'!O144</f>
        <v>132028</v>
      </c>
      <c r="G144" s="35">
        <f>'Core Indicators'!W144</f>
        <v>36158000</v>
      </c>
      <c r="H144" s="35">
        <f>'Core Indicators'!AE144</f>
        <v>12036000</v>
      </c>
      <c r="I144" s="35">
        <f>'Core Indicators'!AM144</f>
        <v>3536000</v>
      </c>
      <c r="J144" s="35" t="str">
        <f>'Core Indicators'!AU144</f>
        <v>x</v>
      </c>
      <c r="K144" s="35" t="str">
        <f>'Core Indicators'!BC144</f>
        <v>x</v>
      </c>
      <c r="L144" s="35" t="str">
        <f>'Core Indicators'!BK144</f>
        <v>x</v>
      </c>
      <c r="M144" s="35">
        <f>'Core Indicators'!BS144</f>
        <v>0</v>
      </c>
      <c r="N144" s="35">
        <f>'Core Indicators'!CA144</f>
        <v>0</v>
      </c>
      <c r="O144" s="35" t="e">
        <f>'Core Indicators'!CI144</f>
        <v>#N/A</v>
      </c>
      <c r="P144" s="35" t="str">
        <f>'Core Indicators'!CQ144</f>
        <v>x</v>
      </c>
      <c r="Q144" s="35">
        <f>'Core Indicators'!DG144</f>
        <v>24122000</v>
      </c>
      <c r="R144" s="35">
        <f>'Core Indicators'!DO144</f>
        <v>10056000</v>
      </c>
      <c r="S144" s="35">
        <f>'Core Indicators'!DW144</f>
        <v>1591000</v>
      </c>
      <c r="T144" s="35">
        <f>'Core Indicators'!EE144</f>
        <v>389000</v>
      </c>
      <c r="U144" s="35">
        <f>'Core Indicators'!EM144</f>
        <v>0</v>
      </c>
      <c r="V144" s="35">
        <f>'Core Indicators'!FC144</f>
        <v>2</v>
      </c>
      <c r="W144" s="35" t="str">
        <f>'Core Indicators'!FK144</f>
        <v>x</v>
      </c>
      <c r="X144" s="35" t="str">
        <f>'Core Indicators'!FS144</f>
        <v>x</v>
      </c>
      <c r="Y144" s="35">
        <f>'Core Indicators'!GA144</f>
        <v>1</v>
      </c>
      <c r="Z144" s="35">
        <f>'Core Indicators'!GI144</f>
        <v>0</v>
      </c>
      <c r="AA144" s="35">
        <f>'Core Indicators'!GQ144</f>
        <v>0</v>
      </c>
      <c r="AB144" s="35">
        <f>'Core Indicators'!GY144</f>
        <v>0</v>
      </c>
      <c r="AC144" s="35">
        <f>'Core Indicators'!HG144</f>
        <v>0</v>
      </c>
      <c r="AD144" s="35">
        <f>'Core Indicators'!HO144</f>
        <v>1</v>
      </c>
      <c r="AE144" s="35">
        <f>'Core Indicators'!HW144</f>
        <v>0</v>
      </c>
      <c r="AF144" s="35">
        <f>'Core Indicators'!IE144</f>
        <v>3</v>
      </c>
      <c r="AG144" s="35">
        <f>'Core Indicators'!IM144</f>
        <v>0</v>
      </c>
    </row>
    <row r="145" spans="1:33" x14ac:dyDescent="0.25">
      <c r="A145" s="200" t="str">
        <f>'Core Indicators'!A:A</f>
        <v>Mixed Migration Flows in Türkiye</v>
      </c>
      <c r="B145" s="200" t="str">
        <f>'Core Indicators'!B:B</f>
        <v>Displacement</v>
      </c>
      <c r="C145" s="200" t="str">
        <f>'Core Indicators'!C145</f>
        <v>TUR003</v>
      </c>
      <c r="D145" s="200" t="str">
        <f>'Core Indicators'!D145</f>
        <v>Türkiye</v>
      </c>
      <c r="E145" s="200" t="str">
        <f>'Core Indicators'!E145</f>
        <v>TUR</v>
      </c>
      <c r="F145" s="35">
        <f>'Core Indicators'!O145</f>
        <v>177504</v>
      </c>
      <c r="G145" s="35">
        <f>'Core Indicators'!W145</f>
        <v>37626000</v>
      </c>
      <c r="H145" s="35">
        <f>'Core Indicators'!AE145</f>
        <v>8830000</v>
      </c>
      <c r="I145" s="35">
        <f>'Core Indicators'!AM145</f>
        <v>330000</v>
      </c>
      <c r="J145" s="35" t="str">
        <f>'Core Indicators'!AU145</f>
        <v>x</v>
      </c>
      <c r="K145" s="35" t="str">
        <f>'Core Indicators'!BC145</f>
        <v>x</v>
      </c>
      <c r="L145" s="35">
        <f>'Core Indicators'!BK145</f>
        <v>186</v>
      </c>
      <c r="M145" s="35">
        <f>'Core Indicators'!BS145</f>
        <v>0</v>
      </c>
      <c r="N145" s="35">
        <f>'Core Indicators'!CA145</f>
        <v>0</v>
      </c>
      <c r="O145" s="35" t="e">
        <f>'Core Indicators'!CI145</f>
        <v>#N/A</v>
      </c>
      <c r="P145" s="35" t="str">
        <f>'Core Indicators'!CQ145</f>
        <v>x</v>
      </c>
      <c r="Q145" s="35">
        <f>'Core Indicators'!DG145</f>
        <v>28796000</v>
      </c>
      <c r="R145" s="35">
        <f>'Core Indicators'!DO145</f>
        <v>8645000</v>
      </c>
      <c r="S145" s="35">
        <f>'Core Indicators'!DW145</f>
        <v>149000</v>
      </c>
      <c r="T145" s="35">
        <f>'Core Indicators'!EE145</f>
        <v>36000</v>
      </c>
      <c r="U145" s="35">
        <f>'Core Indicators'!EM145</f>
        <v>0</v>
      </c>
      <c r="V145" s="35">
        <f>'Core Indicators'!FC145</f>
        <v>2</v>
      </c>
      <c r="W145" s="35" t="str">
        <f>'Core Indicators'!FK145</f>
        <v>x</v>
      </c>
      <c r="X145" s="35" t="str">
        <f>'Core Indicators'!FS145</f>
        <v>x</v>
      </c>
      <c r="Y145" s="35">
        <f>'Core Indicators'!GA145</f>
        <v>1</v>
      </c>
      <c r="Z145" s="35">
        <f>'Core Indicators'!GI145</f>
        <v>0</v>
      </c>
      <c r="AA145" s="35">
        <f>'Core Indicators'!GQ145</f>
        <v>0</v>
      </c>
      <c r="AB145" s="35">
        <f>'Core Indicators'!GY145</f>
        <v>0</v>
      </c>
      <c r="AC145" s="35">
        <f>'Core Indicators'!HG145</f>
        <v>0</v>
      </c>
      <c r="AD145" s="35">
        <f>'Core Indicators'!HO145</f>
        <v>1</v>
      </c>
      <c r="AE145" s="35">
        <f>'Core Indicators'!HW145</f>
        <v>0</v>
      </c>
      <c r="AF145" s="35">
        <f>'Core Indicators'!IE145</f>
        <v>3</v>
      </c>
      <c r="AG145" s="35">
        <f>'Core Indicators'!IM145</f>
        <v>0</v>
      </c>
    </row>
    <row r="146" spans="1:33" x14ac:dyDescent="0.25">
      <c r="A146" s="200" t="str">
        <f>'Core Indicators'!A:A</f>
        <v>Kurdish Conflict</v>
      </c>
      <c r="B146" s="200" t="str">
        <f>'Core Indicators'!B:B</f>
        <v>Conflict</v>
      </c>
      <c r="C146" s="200" t="str">
        <f>'Core Indicators'!C146</f>
        <v>TUR004</v>
      </c>
      <c r="D146" s="200" t="str">
        <f>'Core Indicators'!D146</f>
        <v>Türkiye</v>
      </c>
      <c r="E146" s="200" t="str">
        <f>'Core Indicators'!E146</f>
        <v>TUR</v>
      </c>
      <c r="F146" s="35">
        <f>'Core Indicators'!O146</f>
        <v>195587</v>
      </c>
      <c r="G146" s="35">
        <f>'Core Indicators'!W146</f>
        <v>12974000</v>
      </c>
      <c r="H146" s="35" t="str">
        <f>'Core Indicators'!AE146</f>
        <v>x</v>
      </c>
      <c r="I146" s="35" t="str">
        <f>'Core Indicators'!AM146</f>
        <v>x</v>
      </c>
      <c r="J146" s="35" t="str">
        <f>'Core Indicators'!AU146</f>
        <v>x</v>
      </c>
      <c r="K146" s="35" t="str">
        <f>'Core Indicators'!BC146</f>
        <v>x</v>
      </c>
      <c r="L146" s="35">
        <f>'Core Indicators'!BK146</f>
        <v>134</v>
      </c>
      <c r="M146" s="35" t="str">
        <f>'Core Indicators'!BS146</f>
        <v>x</v>
      </c>
      <c r="N146" s="35" t="str">
        <f>'Core Indicators'!CA146</f>
        <v>x</v>
      </c>
      <c r="O146" s="35" t="e">
        <f>'Core Indicators'!CI146</f>
        <v>#N/A</v>
      </c>
      <c r="P146" s="35" t="str">
        <f>'Core Indicators'!CQ146</f>
        <v>x</v>
      </c>
      <c r="Q146" s="35" t="str">
        <f>'Core Indicators'!DG146</f>
        <v>x</v>
      </c>
      <c r="R146" s="35" t="str">
        <f>'Core Indicators'!DO146</f>
        <v>x</v>
      </c>
      <c r="S146" s="35" t="str">
        <f>'Core Indicators'!DW146</f>
        <v>x</v>
      </c>
      <c r="T146" s="35" t="str">
        <f>'Core Indicators'!EE146</f>
        <v>x</v>
      </c>
      <c r="U146" s="35" t="str">
        <f>'Core Indicators'!EM146</f>
        <v>x</v>
      </c>
      <c r="V146" s="35">
        <f>'Core Indicators'!FC146</f>
        <v>3</v>
      </c>
      <c r="W146" s="35" t="str">
        <f>'Core Indicators'!FK146</f>
        <v>x</v>
      </c>
      <c r="X146" s="35" t="str">
        <f>'Core Indicators'!FS146</f>
        <v>x</v>
      </c>
      <c r="Y146" s="35">
        <f>'Core Indicators'!GA146</f>
        <v>1</v>
      </c>
      <c r="Z146" s="35">
        <f>'Core Indicators'!GI146</f>
        <v>1</v>
      </c>
      <c r="AA146" s="35">
        <f>'Core Indicators'!GQ146</f>
        <v>1</v>
      </c>
      <c r="AB146" s="35">
        <f>'Core Indicators'!GY146</f>
        <v>0</v>
      </c>
      <c r="AC146" s="35">
        <f>'Core Indicators'!HG146</f>
        <v>0</v>
      </c>
      <c r="AD146" s="35">
        <f>'Core Indicators'!HO146</f>
        <v>0</v>
      </c>
      <c r="AE146" s="35">
        <f>'Core Indicators'!HW146</f>
        <v>0</v>
      </c>
      <c r="AF146" s="35">
        <f>'Core Indicators'!IE146</f>
        <v>3</v>
      </c>
      <c r="AG146" s="35">
        <f>'Core Indicators'!IM146</f>
        <v>0</v>
      </c>
    </row>
    <row r="147" spans="1:33" x14ac:dyDescent="0.25">
      <c r="A147" s="200" t="str">
        <f>'Core Indicators'!A:A</f>
        <v>Multiple Crises in Tanzania</v>
      </c>
      <c r="B147" s="200" t="str">
        <f>'Core Indicators'!B:B</f>
        <v>Displacement,Drought</v>
      </c>
      <c r="C147" s="200" t="str">
        <f>'Core Indicators'!C147</f>
        <v>TZA001</v>
      </c>
      <c r="D147" s="200" t="str">
        <f>'Core Indicators'!D147</f>
        <v>Tanzania</v>
      </c>
      <c r="E147" s="200" t="str">
        <f>'Core Indicators'!E147</f>
        <v>TZA</v>
      </c>
      <c r="F147" s="35">
        <f>'Core Indicators'!O147</f>
        <v>441435</v>
      </c>
      <c r="G147" s="35">
        <f>'Core Indicators'!W147</f>
        <v>25474000</v>
      </c>
      <c r="H147" s="35">
        <f>'Core Indicators'!AE147</f>
        <v>19373000</v>
      </c>
      <c r="I147" s="35">
        <f>'Core Indicators'!AM147</f>
        <v>247000</v>
      </c>
      <c r="J147" s="35" t="str">
        <f>'Core Indicators'!AU147</f>
        <v>x</v>
      </c>
      <c r="K147" s="35" t="str">
        <f>'Core Indicators'!BC147</f>
        <v>x</v>
      </c>
      <c r="L147" s="35">
        <f>'Core Indicators'!BK147</f>
        <v>12</v>
      </c>
      <c r="M147" s="35" t="str">
        <f>'Core Indicators'!BS147</f>
        <v>x</v>
      </c>
      <c r="N147" s="35" t="str">
        <f>'Core Indicators'!CA147</f>
        <v>x</v>
      </c>
      <c r="O147" s="35" t="e">
        <f>'Core Indicators'!CI147</f>
        <v>#N/A</v>
      </c>
      <c r="P147" s="35" t="str">
        <f>'Core Indicators'!CQ147</f>
        <v>x</v>
      </c>
      <c r="Q147" s="35">
        <f>'Core Indicators'!DG147</f>
        <v>6101000</v>
      </c>
      <c r="R147" s="35">
        <f>'Core Indicators'!DO147</f>
        <v>18015000</v>
      </c>
      <c r="S147" s="35">
        <f>'Core Indicators'!DW147</f>
        <v>1340000</v>
      </c>
      <c r="T147" s="35">
        <f>'Core Indicators'!EE147</f>
        <v>18000</v>
      </c>
      <c r="U147" s="35">
        <f>'Core Indicators'!EM147</f>
        <v>0</v>
      </c>
      <c r="V147" s="35">
        <f>'Core Indicators'!FC147</f>
        <v>2</v>
      </c>
      <c r="W147" s="35" t="str">
        <f>'Core Indicators'!FK147</f>
        <v>x</v>
      </c>
      <c r="X147" s="35" t="str">
        <f>'Core Indicators'!FS147</f>
        <v>x</v>
      </c>
      <c r="Y147" s="35">
        <f>'Core Indicators'!GA147</f>
        <v>2</v>
      </c>
      <c r="Z147" s="35">
        <f>'Core Indicators'!GI147</f>
        <v>1</v>
      </c>
      <c r="AA147" s="35">
        <f>'Core Indicators'!GQ147</f>
        <v>1</v>
      </c>
      <c r="AB147" s="35">
        <f>'Core Indicators'!GY147</f>
        <v>0</v>
      </c>
      <c r="AC147" s="35">
        <f>'Core Indicators'!HG147</f>
        <v>0</v>
      </c>
      <c r="AD147" s="35">
        <f>'Core Indicators'!HO147</f>
        <v>1</v>
      </c>
      <c r="AE147" s="35">
        <f>'Core Indicators'!HW147</f>
        <v>1</v>
      </c>
      <c r="AF147" s="35">
        <f>'Core Indicators'!IE147</f>
        <v>0</v>
      </c>
      <c r="AG147" s="35">
        <f>'Core Indicators'!IM147</f>
        <v>0</v>
      </c>
    </row>
    <row r="148" spans="1:33" x14ac:dyDescent="0.25">
      <c r="A148" s="200" t="str">
        <f>'Core Indicators'!A:A</f>
        <v>International Displacement in Tanzania</v>
      </c>
      <c r="B148" s="200" t="str">
        <f>'Core Indicators'!B:B</f>
        <v>Displacement</v>
      </c>
      <c r="C148" s="200" t="str">
        <f>'Core Indicators'!C148</f>
        <v>TZA002</v>
      </c>
      <c r="D148" s="200" t="str">
        <f>'Core Indicators'!D148</f>
        <v>Tanzania</v>
      </c>
      <c r="E148" s="200" t="str">
        <f>'Core Indicators'!E148</f>
        <v>TZA</v>
      </c>
      <c r="F148" s="35">
        <f>'Core Indicators'!O148</f>
        <v>187103</v>
      </c>
      <c r="G148" s="35">
        <f>'Core Indicators'!W148</f>
        <v>14968000</v>
      </c>
      <c r="H148" s="35">
        <f>'Core Indicators'!AE148</f>
        <v>14968000</v>
      </c>
      <c r="I148" s="35">
        <f>'Core Indicators'!AM148</f>
        <v>247000</v>
      </c>
      <c r="J148" s="35">
        <f>'Core Indicators'!AU148</f>
        <v>0</v>
      </c>
      <c r="K148" s="35" t="str">
        <f>'Core Indicators'!BC148</f>
        <v>x</v>
      </c>
      <c r="L148" s="35">
        <f>'Core Indicators'!BK148</f>
        <v>2</v>
      </c>
      <c r="M148" s="35" t="str">
        <f>'Core Indicators'!BS148</f>
        <v>x</v>
      </c>
      <c r="N148" s="35" t="str">
        <f>'Core Indicators'!CA148</f>
        <v>x</v>
      </c>
      <c r="O148" s="35" t="e">
        <f>'Core Indicators'!CI148</f>
        <v>#N/A</v>
      </c>
      <c r="P148" s="35" t="str">
        <f>'Core Indicators'!CQ148</f>
        <v>x</v>
      </c>
      <c r="Q148" s="35">
        <f>'Core Indicators'!DG148</f>
        <v>0</v>
      </c>
      <c r="R148" s="35">
        <f>'Core Indicators'!DO148</f>
        <v>14721000</v>
      </c>
      <c r="S148" s="35">
        <f>'Core Indicators'!DW148</f>
        <v>247000</v>
      </c>
      <c r="T148" s="35">
        <f>'Core Indicators'!EE148</f>
        <v>0</v>
      </c>
      <c r="U148" s="35">
        <f>'Core Indicators'!EM148</f>
        <v>0</v>
      </c>
      <c r="V148" s="35">
        <f>'Core Indicators'!FC148</f>
        <v>2</v>
      </c>
      <c r="W148" s="35" t="str">
        <f>'Core Indicators'!FK148</f>
        <v>x</v>
      </c>
      <c r="X148" s="35" t="str">
        <f>'Core Indicators'!FS148</f>
        <v>x</v>
      </c>
      <c r="Y148" s="35">
        <f>'Core Indicators'!GA148</f>
        <v>1</v>
      </c>
      <c r="Z148" s="35">
        <f>'Core Indicators'!GI148</f>
        <v>1</v>
      </c>
      <c r="AA148" s="35">
        <f>'Core Indicators'!GQ148</f>
        <v>1</v>
      </c>
      <c r="AB148" s="35">
        <f>'Core Indicators'!GY148</f>
        <v>0</v>
      </c>
      <c r="AC148" s="35">
        <f>'Core Indicators'!HG148</f>
        <v>0</v>
      </c>
      <c r="AD148" s="35">
        <f>'Core Indicators'!HO148</f>
        <v>1</v>
      </c>
      <c r="AE148" s="35">
        <f>'Core Indicators'!HW148</f>
        <v>1</v>
      </c>
      <c r="AF148" s="35">
        <f>'Core Indicators'!IE148</f>
        <v>0</v>
      </c>
      <c r="AG148" s="35">
        <f>'Core Indicators'!IM148</f>
        <v>0</v>
      </c>
    </row>
    <row r="149" spans="1:33" x14ac:dyDescent="0.25">
      <c r="A149" s="200" t="str">
        <f>'Core Indicators'!A:A</f>
        <v>Food Security Crisis in North-East Tanzania</v>
      </c>
      <c r="B149" s="200" t="str">
        <f>'Core Indicators'!B:B</f>
        <v>Drought</v>
      </c>
      <c r="C149" s="200" t="str">
        <f>'Core Indicators'!C149</f>
        <v>TZA003</v>
      </c>
      <c r="D149" s="200" t="str">
        <f>'Core Indicators'!D149</f>
        <v>Tanzania</v>
      </c>
      <c r="E149" s="200" t="str">
        <f>'Core Indicators'!E149</f>
        <v>TZA</v>
      </c>
      <c r="F149" s="35">
        <f>'Core Indicators'!O149</f>
        <v>357159</v>
      </c>
      <c r="G149" s="35">
        <f>'Core Indicators'!W149</f>
        <v>10506000</v>
      </c>
      <c r="H149" s="35">
        <f>'Core Indicators'!AE149</f>
        <v>4405000</v>
      </c>
      <c r="I149" s="35" t="str">
        <f>'Core Indicators'!AM149</f>
        <v>x</v>
      </c>
      <c r="J149" s="35" t="str">
        <f>'Core Indicators'!AU149</f>
        <v>x</v>
      </c>
      <c r="K149" s="35" t="str">
        <f>'Core Indicators'!BC149</f>
        <v>x</v>
      </c>
      <c r="L149" s="35">
        <f>'Core Indicators'!BK149</f>
        <v>0</v>
      </c>
      <c r="M149" s="35" t="str">
        <f>'Core Indicators'!BS149</f>
        <v>x</v>
      </c>
      <c r="N149" s="35" t="str">
        <f>'Core Indicators'!CA149</f>
        <v>x</v>
      </c>
      <c r="O149" s="35" t="e">
        <f>'Core Indicators'!CI149</f>
        <v>#N/A</v>
      </c>
      <c r="P149" s="35" t="str">
        <f>'Core Indicators'!CQ149</f>
        <v>x</v>
      </c>
      <c r="Q149" s="35">
        <f>'Core Indicators'!DG149</f>
        <v>6101000</v>
      </c>
      <c r="R149" s="35">
        <f>'Core Indicators'!DO149</f>
        <v>3294000</v>
      </c>
      <c r="S149" s="35">
        <f>'Core Indicators'!DW149</f>
        <v>1093000</v>
      </c>
      <c r="T149" s="35">
        <f>'Core Indicators'!EE149</f>
        <v>18000</v>
      </c>
      <c r="U149" s="35">
        <f>'Core Indicators'!EM149</f>
        <v>0</v>
      </c>
      <c r="V149" s="35">
        <f>'Core Indicators'!FC149</f>
        <v>2</v>
      </c>
      <c r="W149" s="35" t="str">
        <f>'Core Indicators'!FK149</f>
        <v>x</v>
      </c>
      <c r="X149" s="35" t="str">
        <f>'Core Indicators'!FS149</f>
        <v>x</v>
      </c>
      <c r="Y149" s="35">
        <f>'Core Indicators'!GA149</f>
        <v>1</v>
      </c>
      <c r="Z149" s="35">
        <f>'Core Indicators'!GI149</f>
        <v>0</v>
      </c>
      <c r="AA149" s="35">
        <f>'Core Indicators'!GQ149</f>
        <v>0</v>
      </c>
      <c r="AB149" s="35">
        <f>'Core Indicators'!GY149</f>
        <v>0</v>
      </c>
      <c r="AC149" s="35">
        <f>'Core Indicators'!HG149</f>
        <v>0</v>
      </c>
      <c r="AD149" s="35">
        <f>'Core Indicators'!HO149</f>
        <v>0</v>
      </c>
      <c r="AE149" s="35">
        <f>'Core Indicators'!HW149</f>
        <v>0</v>
      </c>
      <c r="AF149" s="35">
        <f>'Core Indicators'!IE149</f>
        <v>0</v>
      </c>
      <c r="AG149" s="35">
        <f>'Core Indicators'!IM149</f>
        <v>0</v>
      </c>
    </row>
    <row r="150" spans="1:33" x14ac:dyDescent="0.25">
      <c r="A150" s="200" t="str">
        <f>'Core Indicators'!A:A</f>
        <v>Multiple crises in Uganda</v>
      </c>
      <c r="B150" s="200" t="str">
        <f>'Core Indicators'!B:B</f>
        <v>Displacement,Drought,Violence,Epidemic</v>
      </c>
      <c r="C150" s="200" t="str">
        <f>'Core Indicators'!C150</f>
        <v>UGA001</v>
      </c>
      <c r="D150" s="200" t="str">
        <f>'Core Indicators'!D150</f>
        <v>Uganda</v>
      </c>
      <c r="E150" s="200" t="str">
        <f>'Core Indicators'!E150</f>
        <v>UGA</v>
      </c>
      <c r="F150" s="35">
        <f>'Core Indicators'!O150</f>
        <v>54111</v>
      </c>
      <c r="G150" s="35">
        <f>'Core Indicators'!W150</f>
        <v>8967000</v>
      </c>
      <c r="H150" s="35">
        <f>'Core Indicators'!AE150</f>
        <v>3832000</v>
      </c>
      <c r="I150" s="35">
        <f>'Core Indicators'!AM150</f>
        <v>1481000</v>
      </c>
      <c r="J150" s="35" t="str">
        <f>'Core Indicators'!AU150</f>
        <v>x</v>
      </c>
      <c r="K150" s="35">
        <f>'Core Indicators'!BC150</f>
        <v>101063</v>
      </c>
      <c r="L150" s="35">
        <f>'Core Indicators'!BK150</f>
        <v>2465</v>
      </c>
      <c r="M150" s="35" t="str">
        <f>'Core Indicators'!BS150</f>
        <v>x</v>
      </c>
      <c r="N150" s="35" t="str">
        <f>'Core Indicators'!CA150</f>
        <v>x</v>
      </c>
      <c r="O150" s="35" t="e">
        <f>'Core Indicators'!CI150</f>
        <v>#N/A</v>
      </c>
      <c r="P150" s="35" t="str">
        <f>'Core Indicators'!CQ150</f>
        <v>x</v>
      </c>
      <c r="Q150" s="35">
        <f>'Core Indicators'!DG150</f>
        <v>5135000</v>
      </c>
      <c r="R150" s="35">
        <f>'Core Indicators'!DO150</f>
        <v>1569000</v>
      </c>
      <c r="S150" s="35">
        <f>'Core Indicators'!DW150</f>
        <v>2219000</v>
      </c>
      <c r="T150" s="35">
        <f>'Core Indicators'!EE150</f>
        <v>44000</v>
      </c>
      <c r="U150" s="35">
        <f>'Core Indicators'!EM150</f>
        <v>0</v>
      </c>
      <c r="V150" s="35">
        <f>'Core Indicators'!FC150</f>
        <v>2</v>
      </c>
      <c r="W150" s="35" t="str">
        <f>'Core Indicators'!FK150</f>
        <v>x</v>
      </c>
      <c r="X150" s="35" t="str">
        <f>'Core Indicators'!FS150</f>
        <v>x</v>
      </c>
      <c r="Y150" s="35">
        <f>'Core Indicators'!GA150</f>
        <v>2</v>
      </c>
      <c r="Z150" s="35">
        <f>'Core Indicators'!GI150</f>
        <v>1</v>
      </c>
      <c r="AA150" s="35">
        <f>'Core Indicators'!GQ150</f>
        <v>1</v>
      </c>
      <c r="AB150" s="35">
        <f>'Core Indicators'!GY150</f>
        <v>0</v>
      </c>
      <c r="AC150" s="35">
        <f>'Core Indicators'!HG150</f>
        <v>0</v>
      </c>
      <c r="AD150" s="35">
        <f>'Core Indicators'!HO150</f>
        <v>1</v>
      </c>
      <c r="AE150" s="35">
        <f>'Core Indicators'!HW150</f>
        <v>1</v>
      </c>
      <c r="AF150" s="35">
        <f>'Core Indicators'!IE150</f>
        <v>1</v>
      </c>
      <c r="AG150" s="35">
        <f>'Core Indicators'!IM150</f>
        <v>2</v>
      </c>
    </row>
    <row r="151" spans="1:33" x14ac:dyDescent="0.25">
      <c r="A151" s="200" t="str">
        <f>'Core Indicators'!A:A</f>
        <v>International Displacement in Uganda</v>
      </c>
      <c r="B151" s="200" t="str">
        <f>'Core Indicators'!B:B</f>
        <v>Displacement</v>
      </c>
      <c r="C151" s="200" t="str">
        <f>'Core Indicators'!C151</f>
        <v>UGA005</v>
      </c>
      <c r="D151" s="200" t="str">
        <f>'Core Indicators'!D151</f>
        <v>Uganda</v>
      </c>
      <c r="E151" s="200" t="str">
        <f>'Core Indicators'!E151</f>
        <v>UGA</v>
      </c>
      <c r="F151" s="35">
        <f>'Core Indicators'!O151</f>
        <v>26513</v>
      </c>
      <c r="G151" s="35">
        <f>'Core Indicators'!W151</f>
        <v>7721000</v>
      </c>
      <c r="H151" s="35">
        <f>'Core Indicators'!AE151</f>
        <v>2987000</v>
      </c>
      <c r="I151" s="35">
        <f>'Core Indicators'!AM151</f>
        <v>1481000</v>
      </c>
      <c r="J151" s="35" t="str">
        <f>'Core Indicators'!AU151</f>
        <v>x</v>
      </c>
      <c r="K151" s="35" t="str">
        <f>'Core Indicators'!BC151</f>
        <v>x</v>
      </c>
      <c r="L151" s="35" t="str">
        <f>'Core Indicators'!BK151</f>
        <v>x</v>
      </c>
      <c r="M151" s="35" t="str">
        <f>'Core Indicators'!BS151</f>
        <v>x</v>
      </c>
      <c r="N151" s="35" t="str">
        <f>'Core Indicators'!CA151</f>
        <v>x</v>
      </c>
      <c r="O151" s="35" t="e">
        <f>'Core Indicators'!CI151</f>
        <v>#N/A</v>
      </c>
      <c r="P151" s="35" t="str">
        <f>'Core Indicators'!CQ151</f>
        <v>x</v>
      </c>
      <c r="Q151" s="35">
        <f>'Core Indicators'!DG151</f>
        <v>4734000</v>
      </c>
      <c r="R151" s="35">
        <f>'Core Indicators'!DO151</f>
        <v>1034000</v>
      </c>
      <c r="S151" s="35">
        <f>'Core Indicators'!DW151</f>
        <v>1945000</v>
      </c>
      <c r="T151" s="35">
        <f>'Core Indicators'!EE151</f>
        <v>9000</v>
      </c>
      <c r="U151" s="35">
        <f>'Core Indicators'!EM151</f>
        <v>0</v>
      </c>
      <c r="V151" s="35">
        <f>'Core Indicators'!FC151</f>
        <v>2</v>
      </c>
      <c r="W151" s="35" t="e">
        <f>'Core Indicators'!FK151</f>
        <v>#N/A</v>
      </c>
      <c r="X151" s="35" t="e">
        <f>'Core Indicators'!FS151</f>
        <v>#N/A</v>
      </c>
      <c r="Y151" s="35">
        <f>'Core Indicators'!GA151</f>
        <v>2</v>
      </c>
      <c r="Z151" s="35">
        <f>'Core Indicators'!GI151</f>
        <v>1</v>
      </c>
      <c r="AA151" s="35">
        <f>'Core Indicators'!GQ151</f>
        <v>1</v>
      </c>
      <c r="AB151" s="35">
        <f>'Core Indicators'!GY151</f>
        <v>0</v>
      </c>
      <c r="AC151" s="35">
        <f>'Core Indicators'!HG151</f>
        <v>0</v>
      </c>
      <c r="AD151" s="35">
        <f>'Core Indicators'!HO151</f>
        <v>1</v>
      </c>
      <c r="AE151" s="35">
        <f>'Core Indicators'!HW151</f>
        <v>0</v>
      </c>
      <c r="AF151" s="35">
        <f>'Core Indicators'!IE151</f>
        <v>1</v>
      </c>
      <c r="AG151" s="35">
        <f>'Core Indicators'!IM151</f>
        <v>2</v>
      </c>
    </row>
    <row r="152" spans="1:33" x14ac:dyDescent="0.25">
      <c r="A152" s="200" t="str">
        <f>'Core Indicators'!A:A</f>
        <v>Food Security Crisis in Karamoja Region</v>
      </c>
      <c r="B152" s="200" t="str">
        <f>'Core Indicators'!B:B</f>
        <v>Drought,Violence,Epidemic</v>
      </c>
      <c r="C152" s="200" t="str">
        <f>'Core Indicators'!C152</f>
        <v>UGA007</v>
      </c>
      <c r="D152" s="200" t="str">
        <f>'Core Indicators'!D152</f>
        <v>Uganda</v>
      </c>
      <c r="E152" s="200" t="str">
        <f>'Core Indicators'!E152</f>
        <v>UGA</v>
      </c>
      <c r="F152" s="35">
        <f>'Core Indicators'!O152</f>
        <v>27598</v>
      </c>
      <c r="G152" s="35">
        <f>'Core Indicators'!W152</f>
        <v>1246000</v>
      </c>
      <c r="H152" s="35">
        <f>'Core Indicators'!AE152</f>
        <v>844000</v>
      </c>
      <c r="I152" s="35" t="str">
        <f>'Core Indicators'!AM152</f>
        <v>x</v>
      </c>
      <c r="J152" s="35" t="str">
        <f>'Core Indicators'!AU152</f>
        <v>x</v>
      </c>
      <c r="K152" s="35">
        <f>'Core Indicators'!BC152</f>
        <v>101063</v>
      </c>
      <c r="L152" s="35">
        <f>'Core Indicators'!BK152</f>
        <v>2465</v>
      </c>
      <c r="M152" s="35" t="str">
        <f>'Core Indicators'!BS152</f>
        <v>x</v>
      </c>
      <c r="N152" s="35" t="str">
        <f>'Core Indicators'!CA152</f>
        <v>x</v>
      </c>
      <c r="O152" s="35" t="e">
        <f>'Core Indicators'!CI152</f>
        <v>#N/A</v>
      </c>
      <c r="P152" s="35" t="str">
        <f>'Core Indicators'!CQ152</f>
        <v>x</v>
      </c>
      <c r="Q152" s="35">
        <f>'Core Indicators'!DG152</f>
        <v>401000</v>
      </c>
      <c r="R152" s="35">
        <f>'Core Indicators'!DO152</f>
        <v>535000</v>
      </c>
      <c r="S152" s="35">
        <f>'Core Indicators'!DW152</f>
        <v>274000</v>
      </c>
      <c r="T152" s="35">
        <f>'Core Indicators'!EE152</f>
        <v>35000</v>
      </c>
      <c r="U152" s="35">
        <f>'Core Indicators'!EM152</f>
        <v>0</v>
      </c>
      <c r="V152" s="35">
        <f>'Core Indicators'!FC152</f>
        <v>1</v>
      </c>
      <c r="W152" s="35" t="str">
        <f>'Core Indicators'!FK152</f>
        <v>x</v>
      </c>
      <c r="X152" s="35" t="str">
        <f>'Core Indicators'!FS152</f>
        <v>x</v>
      </c>
      <c r="Y152" s="35">
        <f>'Core Indicators'!GA152</f>
        <v>2</v>
      </c>
      <c r="Z152" s="35">
        <f>'Core Indicators'!GI152</f>
        <v>1</v>
      </c>
      <c r="AA152" s="35">
        <f>'Core Indicators'!GQ152</f>
        <v>1</v>
      </c>
      <c r="AB152" s="35">
        <f>'Core Indicators'!GY152</f>
        <v>0</v>
      </c>
      <c r="AC152" s="35">
        <f>'Core Indicators'!HG152</f>
        <v>0</v>
      </c>
      <c r="AD152" s="35">
        <f>'Core Indicators'!HO152</f>
        <v>0</v>
      </c>
      <c r="AE152" s="35">
        <f>'Core Indicators'!HW152</f>
        <v>1</v>
      </c>
      <c r="AF152" s="35">
        <f>'Core Indicators'!IE152</f>
        <v>1</v>
      </c>
      <c r="AG152" s="35">
        <f>'Core Indicators'!IM152</f>
        <v>2</v>
      </c>
    </row>
    <row r="153" spans="1:33" x14ac:dyDescent="0.25">
      <c r="A153" s="200" t="str">
        <f>'Core Indicators'!A:A</f>
        <v>Conflict in Ukraine</v>
      </c>
      <c r="B153" s="200" t="str">
        <f>'Core Indicators'!B:B</f>
        <v>Conflict,Displacement</v>
      </c>
      <c r="C153" s="200" t="str">
        <f>'Core Indicators'!C153</f>
        <v>UKR002</v>
      </c>
      <c r="D153" s="200" t="str">
        <f>'Core Indicators'!D153</f>
        <v>Ukraine</v>
      </c>
      <c r="E153" s="200" t="str">
        <f>'Core Indicators'!E153</f>
        <v>UKR</v>
      </c>
      <c r="F153" s="35">
        <f>'Core Indicators'!O153</f>
        <v>603628</v>
      </c>
      <c r="G153" s="35">
        <f>'Core Indicators'!W153</f>
        <v>44322000</v>
      </c>
      <c r="H153" s="35">
        <f>'Core Indicators'!AE153</f>
        <v>44322000</v>
      </c>
      <c r="I153" s="35">
        <f>'Core Indicators'!AM153</f>
        <v>13911000</v>
      </c>
      <c r="J153" s="35" t="str">
        <f>'Core Indicators'!AU153</f>
        <v>x</v>
      </c>
      <c r="K153" s="35" t="str">
        <f>'Core Indicators'!BC153</f>
        <v>x</v>
      </c>
      <c r="L153" s="35">
        <f>'Core Indicators'!BK153</f>
        <v>7068</v>
      </c>
      <c r="M153" s="35" t="str">
        <f>'Core Indicators'!BS153</f>
        <v>x</v>
      </c>
      <c r="N153" s="35" t="str">
        <f>'Core Indicators'!CA153</f>
        <v>x</v>
      </c>
      <c r="O153" s="35" t="e">
        <f>'Core Indicators'!CI153</f>
        <v>#N/A</v>
      </c>
      <c r="P153" s="35" t="str">
        <f>'Core Indicators'!CQ153</f>
        <v>x</v>
      </c>
      <c r="Q153" s="35">
        <f>'Core Indicators'!DG153</f>
        <v>0</v>
      </c>
      <c r="R153" s="35">
        <f>'Core Indicators'!DO153</f>
        <v>26722000</v>
      </c>
      <c r="S153" s="35">
        <f>'Core Indicators'!DW153</f>
        <v>11137000</v>
      </c>
      <c r="T153" s="35">
        <f>'Core Indicators'!EE153</f>
        <v>6463000</v>
      </c>
      <c r="U153" s="35">
        <f>'Core Indicators'!EM153</f>
        <v>0</v>
      </c>
      <c r="V153" s="35">
        <f>'Core Indicators'!FC153</f>
        <v>2</v>
      </c>
      <c r="W153" s="35" t="str">
        <f>'Core Indicators'!FK153</f>
        <v>x</v>
      </c>
      <c r="X153" s="35" t="str">
        <f>'Core Indicators'!FS153</f>
        <v>x</v>
      </c>
      <c r="Y153" s="35">
        <f>'Core Indicators'!GA153</f>
        <v>1</v>
      </c>
      <c r="Z153" s="35">
        <f>'Core Indicators'!GI153</f>
        <v>3</v>
      </c>
      <c r="AA153" s="35">
        <f>'Core Indicators'!GQ153</f>
        <v>2</v>
      </c>
      <c r="AB153" s="35">
        <f>'Core Indicators'!GY153</f>
        <v>3</v>
      </c>
      <c r="AC153" s="35">
        <f>'Core Indicators'!HG153</f>
        <v>0</v>
      </c>
      <c r="AD153" s="35">
        <f>'Core Indicators'!HO153</f>
        <v>2</v>
      </c>
      <c r="AE153" s="35">
        <f>'Core Indicators'!HW153</f>
        <v>3</v>
      </c>
      <c r="AF153" s="35">
        <f>'Core Indicators'!IE153</f>
        <v>3</v>
      </c>
      <c r="AG153" s="35">
        <f>'Core Indicators'!IM153</f>
        <v>3</v>
      </c>
    </row>
    <row r="154" spans="1:33" x14ac:dyDescent="0.25">
      <c r="A154" s="200" t="str">
        <f>'Core Indicators'!A:A</f>
        <v>Complex crisis in Venezuela</v>
      </c>
      <c r="B154" s="200" t="str">
        <f>'Core Indicators'!B:B</f>
        <v>Socio-political,Violence,Floods</v>
      </c>
      <c r="C154" s="200" t="str">
        <f>'Core Indicators'!C154</f>
        <v>VEN001</v>
      </c>
      <c r="D154" s="200" t="str">
        <f>'Core Indicators'!D154</f>
        <v>Venezuela</v>
      </c>
      <c r="E154" s="200" t="str">
        <f>'Core Indicators'!E154</f>
        <v>VEN</v>
      </c>
      <c r="F154" s="35">
        <f>'Core Indicators'!O154</f>
        <v>882050</v>
      </c>
      <c r="G154" s="35">
        <f>'Core Indicators'!W154</f>
        <v>28400000</v>
      </c>
      <c r="H154" s="35">
        <f>'Core Indicators'!AE154</f>
        <v>18739000</v>
      </c>
      <c r="I154" s="35">
        <f>'Core Indicators'!AM154</f>
        <v>5600000</v>
      </c>
      <c r="J154" s="35" t="str">
        <f>'Core Indicators'!AU154</f>
        <v>x</v>
      </c>
      <c r="K154" s="35" t="str">
        <f>'Core Indicators'!BC154</f>
        <v>x</v>
      </c>
      <c r="L154" s="35">
        <f>'Core Indicators'!BK154</f>
        <v>320</v>
      </c>
      <c r="M154" s="35" t="str">
        <f>'Core Indicators'!BS154</f>
        <v>x</v>
      </c>
      <c r="N154" s="35" t="str">
        <f>'Core Indicators'!CA154</f>
        <v>x</v>
      </c>
      <c r="O154" s="35" t="e">
        <f>'Core Indicators'!CI154</f>
        <v>#N/A</v>
      </c>
      <c r="P154" s="35" t="str">
        <f>'Core Indicators'!CQ154</f>
        <v>x</v>
      </c>
      <c r="Q154" s="35">
        <f>'Core Indicators'!DG154</f>
        <v>9661000</v>
      </c>
      <c r="R154" s="35">
        <f>'Core Indicators'!DO154</f>
        <v>222000</v>
      </c>
      <c r="S154" s="35">
        <f>'Core Indicators'!DW154</f>
        <v>18517000</v>
      </c>
      <c r="T154" s="35">
        <f>'Core Indicators'!EE154</f>
        <v>0</v>
      </c>
      <c r="U154" s="35">
        <f>'Core Indicators'!EM154</f>
        <v>0</v>
      </c>
      <c r="V154" s="35">
        <f>'Core Indicators'!FC154</f>
        <v>5</v>
      </c>
      <c r="W154" s="35" t="str">
        <f>'Core Indicators'!FK154</f>
        <v>x</v>
      </c>
      <c r="X154" s="35" t="str">
        <f>'Core Indicators'!FS154</f>
        <v>x</v>
      </c>
      <c r="Y154" s="35">
        <f>'Core Indicators'!GA154</f>
        <v>1</v>
      </c>
      <c r="Z154" s="35">
        <f>'Core Indicators'!GI154</f>
        <v>2</v>
      </c>
      <c r="AA154" s="35">
        <f>'Core Indicators'!GQ154</f>
        <v>2</v>
      </c>
      <c r="AB154" s="35">
        <f>'Core Indicators'!GY154</f>
        <v>0</v>
      </c>
      <c r="AC154" s="35">
        <f>'Core Indicators'!HG154</f>
        <v>1</v>
      </c>
      <c r="AD154" s="35">
        <f>'Core Indicators'!HO154</f>
        <v>3</v>
      </c>
      <c r="AE154" s="35">
        <f>'Core Indicators'!HW154</f>
        <v>1</v>
      </c>
      <c r="AF154" s="35">
        <f>'Core Indicators'!IE154</f>
        <v>0</v>
      </c>
      <c r="AG154" s="35">
        <f>'Core Indicators'!IM154</f>
        <v>3</v>
      </c>
    </row>
    <row r="155" spans="1:33" x14ac:dyDescent="0.25">
      <c r="A155" s="200" t="str">
        <f>'Core Indicators'!A:A</f>
        <v>Conflict in Yemen</v>
      </c>
      <c r="B155" s="200" t="str">
        <f>'Core Indicators'!B:B</f>
        <v>Conflict</v>
      </c>
      <c r="C155" s="200" t="str">
        <f>'Core Indicators'!C155</f>
        <v>YEM001</v>
      </c>
      <c r="D155" s="200" t="str">
        <f>'Core Indicators'!D155</f>
        <v>Yemen</v>
      </c>
      <c r="E155" s="200" t="str">
        <f>'Core Indicators'!E155</f>
        <v>YEM</v>
      </c>
      <c r="F155" s="35">
        <f>'Core Indicators'!O155</f>
        <v>527970</v>
      </c>
      <c r="G155" s="35">
        <f>'Core Indicators'!W155</f>
        <v>32200000</v>
      </c>
      <c r="H155" s="35">
        <f>'Core Indicators'!AE155</f>
        <v>28000000</v>
      </c>
      <c r="I155" s="35">
        <f>'Core Indicators'!AM155</f>
        <v>211000</v>
      </c>
      <c r="J155" s="35">
        <f>'Core Indicators'!AU155</f>
        <v>1037</v>
      </c>
      <c r="K155" s="35">
        <f>'Core Indicators'!BC155</f>
        <v>35674</v>
      </c>
      <c r="L155" s="35">
        <f>'Core Indicators'!BK155</f>
        <v>312</v>
      </c>
      <c r="M155" s="35" t="str">
        <f>'Core Indicators'!BS155</f>
        <v>x</v>
      </c>
      <c r="N155" s="35" t="str">
        <f>'Core Indicators'!CA155</f>
        <v>x</v>
      </c>
      <c r="O155" s="35" t="e">
        <f>'Core Indicators'!CI155</f>
        <v>#N/A</v>
      </c>
      <c r="P155" s="35" t="str">
        <f>'Core Indicators'!CQ155</f>
        <v>x</v>
      </c>
      <c r="Q155" s="35">
        <f>'Core Indicators'!DG155</f>
        <v>4200000</v>
      </c>
      <c r="R155" s="35">
        <f>'Core Indicators'!DO155</f>
        <v>4600000</v>
      </c>
      <c r="S155" s="35">
        <f>'Core Indicators'!DW155</f>
        <v>10500000</v>
      </c>
      <c r="T155" s="35">
        <f>'Core Indicators'!EE155</f>
        <v>7500000</v>
      </c>
      <c r="U155" s="35">
        <f>'Core Indicators'!EM155</f>
        <v>5400000</v>
      </c>
      <c r="V155" s="35">
        <f>'Core Indicators'!FC155</f>
        <v>4</v>
      </c>
      <c r="W155" s="35" t="str">
        <f>'Core Indicators'!FK155</f>
        <v>x</v>
      </c>
      <c r="X155" s="35" t="str">
        <f>'Core Indicators'!FS155</f>
        <v>x</v>
      </c>
      <c r="Y155" s="35">
        <f>'Core Indicators'!GA155</f>
        <v>3</v>
      </c>
      <c r="Z155" s="35">
        <f>'Core Indicators'!GI155</f>
        <v>3</v>
      </c>
      <c r="AA155" s="35">
        <f>'Core Indicators'!GQ155</f>
        <v>3</v>
      </c>
      <c r="AB155" s="35">
        <f>'Core Indicators'!GY155</f>
        <v>2</v>
      </c>
      <c r="AC155" s="35">
        <f>'Core Indicators'!HG155</f>
        <v>2</v>
      </c>
      <c r="AD155" s="35">
        <f>'Core Indicators'!HO155</f>
        <v>3</v>
      </c>
      <c r="AE155" s="35">
        <f>'Core Indicators'!HW155</f>
        <v>2</v>
      </c>
      <c r="AF155" s="35">
        <f>'Core Indicators'!IE155</f>
        <v>2</v>
      </c>
      <c r="AG155" s="35">
        <f>'Core Indicators'!IM155</f>
        <v>3</v>
      </c>
    </row>
    <row r="156" spans="1:33" x14ac:dyDescent="0.25">
      <c r="A156" s="200" t="str">
        <f>'Core Indicators'!A:A</f>
        <v>Mixed migration flows in Yemen</v>
      </c>
      <c r="B156" s="200" t="str">
        <f>'Core Indicators'!B:B</f>
        <v>Displacement</v>
      </c>
      <c r="C156" s="200" t="str">
        <f>'Core Indicators'!C156</f>
        <v>YEM002</v>
      </c>
      <c r="D156" s="200" t="str">
        <f>'Core Indicators'!D156</f>
        <v>Yemen</v>
      </c>
      <c r="E156" s="200" t="str">
        <f>'Core Indicators'!E156</f>
        <v>YEM</v>
      </c>
      <c r="F156" s="35">
        <f>'Core Indicators'!O156</f>
        <v>46890</v>
      </c>
      <c r="G156" s="35">
        <f>'Core Indicators'!W156</f>
        <v>4965000</v>
      </c>
      <c r="H156" s="35">
        <f>'Core Indicators'!AE156</f>
        <v>99000</v>
      </c>
      <c r="I156" s="35">
        <f>'Core Indicators'!AM156</f>
        <v>99000</v>
      </c>
      <c r="J156" s="35">
        <f>'Core Indicators'!AU156</f>
        <v>1037</v>
      </c>
      <c r="K156" s="35">
        <f>'Core Indicators'!BC156</f>
        <v>35674</v>
      </c>
      <c r="L156" s="35">
        <f>'Core Indicators'!BK156</f>
        <v>51</v>
      </c>
      <c r="M156" s="35" t="str">
        <f>'Core Indicators'!BS156</f>
        <v>x</v>
      </c>
      <c r="N156" s="35" t="str">
        <f>'Core Indicators'!CA156</f>
        <v>x</v>
      </c>
      <c r="O156" s="35" t="e">
        <f>'Core Indicators'!CI156</f>
        <v>#N/A</v>
      </c>
      <c r="P156" s="35" t="str">
        <f>'Core Indicators'!CQ156</f>
        <v>x</v>
      </c>
      <c r="Q156" s="35">
        <f>'Core Indicators'!DG156</f>
        <v>4867000</v>
      </c>
      <c r="R156" s="35">
        <f>'Core Indicators'!DO156</f>
        <v>0</v>
      </c>
      <c r="S156" s="35">
        <f>'Core Indicators'!DW156</f>
        <v>44000</v>
      </c>
      <c r="T156" s="35">
        <f>'Core Indicators'!EE156</f>
        <v>44000</v>
      </c>
      <c r="U156" s="35">
        <f>'Core Indicators'!EM156</f>
        <v>10000</v>
      </c>
      <c r="V156" s="35">
        <f>'Core Indicators'!FC156</f>
        <v>2</v>
      </c>
      <c r="W156" s="35" t="str">
        <f>'Core Indicators'!FK156</f>
        <v>x</v>
      </c>
      <c r="X156" s="35" t="str">
        <f>'Core Indicators'!FS156</f>
        <v>x</v>
      </c>
      <c r="Y156" s="35">
        <f>'Core Indicators'!GA156</f>
        <v>3</v>
      </c>
      <c r="Z156" s="35">
        <f>'Core Indicators'!GI156</f>
        <v>3</v>
      </c>
      <c r="AA156" s="35">
        <f>'Core Indicators'!GQ156</f>
        <v>3</v>
      </c>
      <c r="AB156" s="35">
        <f>'Core Indicators'!GY156</f>
        <v>2</v>
      </c>
      <c r="AC156" s="35">
        <f>'Core Indicators'!HG156</f>
        <v>2</v>
      </c>
      <c r="AD156" s="35">
        <f>'Core Indicators'!HO156</f>
        <v>3</v>
      </c>
      <c r="AE156" s="35">
        <f>'Core Indicators'!HW156</f>
        <v>2</v>
      </c>
      <c r="AF156" s="35">
        <f>'Core Indicators'!IE156</f>
        <v>2</v>
      </c>
      <c r="AG156" s="35">
        <f>'Core Indicators'!IM156</f>
        <v>3</v>
      </c>
    </row>
    <row r="157" spans="1:33" x14ac:dyDescent="0.25">
      <c r="A157" s="200" t="str">
        <f>'Core Indicators'!A:A</f>
        <v>Drought in Zambia</v>
      </c>
      <c r="B157" s="200" t="str">
        <f>'Core Indicators'!B:B</f>
        <v>Drought</v>
      </c>
      <c r="C157" s="200" t="str">
        <f>'Core Indicators'!C157</f>
        <v>ZMB002</v>
      </c>
      <c r="D157" s="200" t="str">
        <f>'Core Indicators'!D157</f>
        <v>Zambia</v>
      </c>
      <c r="E157" s="200" t="str">
        <f>'Core Indicators'!E157</f>
        <v>ZMB</v>
      </c>
      <c r="F157" s="35">
        <f>'Core Indicators'!O157</f>
        <v>752618</v>
      </c>
      <c r="G157" s="35">
        <f>'Core Indicators'!W157</f>
        <v>13490000</v>
      </c>
      <c r="H157" s="35">
        <f>'Core Indicators'!AE157</f>
        <v>8553000</v>
      </c>
      <c r="I157" s="35">
        <f>'Core Indicators'!AM157</f>
        <v>0</v>
      </c>
      <c r="J157" s="35">
        <f>'Core Indicators'!AU157</f>
        <v>0</v>
      </c>
      <c r="K157" s="35">
        <f>'Core Indicators'!BC157</f>
        <v>0</v>
      </c>
      <c r="L157" s="35">
        <f>'Core Indicators'!BK157</f>
        <v>0</v>
      </c>
      <c r="M157" s="35">
        <f>'Core Indicators'!BS157</f>
        <v>0</v>
      </c>
      <c r="N157" s="35">
        <f>'Core Indicators'!CA157</f>
        <v>0</v>
      </c>
      <c r="O157" s="35" t="e">
        <f>'Core Indicators'!CI157</f>
        <v>#N/A</v>
      </c>
      <c r="P157" s="35" t="str">
        <f>'Core Indicators'!CQ157</f>
        <v>x</v>
      </c>
      <c r="Q157" s="35">
        <f>'Core Indicators'!DG157</f>
        <v>4937000</v>
      </c>
      <c r="R157" s="35">
        <f>'Core Indicators'!DO157</f>
        <v>6601000</v>
      </c>
      <c r="S157" s="35">
        <f>'Core Indicators'!DW157</f>
        <v>1952000</v>
      </c>
      <c r="T157" s="35">
        <f>'Core Indicators'!EE157</f>
        <v>0</v>
      </c>
      <c r="U157" s="35">
        <f>'Core Indicators'!EM157</f>
        <v>0</v>
      </c>
      <c r="V157" s="35">
        <f>'Core Indicators'!FC157</f>
        <v>3</v>
      </c>
      <c r="W157" s="35" t="str">
        <f>'Core Indicators'!FK157</f>
        <v>x</v>
      </c>
      <c r="X157" s="35" t="str">
        <f>'Core Indicators'!FS157</f>
        <v>x</v>
      </c>
      <c r="Y157" s="35">
        <f>'Core Indicators'!GA157</f>
        <v>1</v>
      </c>
      <c r="Z157" s="35">
        <f>'Core Indicators'!GI157</f>
        <v>1</v>
      </c>
      <c r="AA157" s="35">
        <f>'Core Indicators'!GQ157</f>
        <v>1</v>
      </c>
      <c r="AB157" s="35">
        <f>'Core Indicators'!GY157</f>
        <v>0</v>
      </c>
      <c r="AC157" s="35">
        <f>'Core Indicators'!HG157</f>
        <v>0</v>
      </c>
      <c r="AD157" s="35">
        <f>'Core Indicators'!HO157</f>
        <v>0</v>
      </c>
      <c r="AE157" s="35">
        <f>'Core Indicators'!HW157</f>
        <v>0</v>
      </c>
      <c r="AF157" s="35">
        <f>'Core Indicators'!IE157</f>
        <v>0</v>
      </c>
      <c r="AG157" s="35">
        <f>'Core Indicators'!IM157</f>
        <v>2</v>
      </c>
    </row>
    <row r="158" spans="1:33" x14ac:dyDescent="0.25">
      <c r="A158" s="200" t="str">
        <f>'Core Indicators'!A:A</f>
        <v>Complex crisis in Zimbabwe</v>
      </c>
      <c r="B158" s="200" t="str">
        <f>'Core Indicators'!B:B</f>
        <v>Socio-political,Drought</v>
      </c>
      <c r="C158" s="200" t="str">
        <f>'Core Indicators'!C158</f>
        <v>ZWE001</v>
      </c>
      <c r="D158" s="200" t="str">
        <f>'Core Indicators'!D158</f>
        <v>Zimbabwe</v>
      </c>
      <c r="E158" s="200" t="str">
        <f>'Core Indicators'!E158</f>
        <v>ZWE</v>
      </c>
      <c r="F158" s="35">
        <f>'Core Indicators'!O158</f>
        <v>386850</v>
      </c>
      <c r="G158" s="35">
        <f>'Core Indicators'!W158</f>
        <v>16497000</v>
      </c>
      <c r="H158" s="35">
        <f>'Core Indicators'!AE158</f>
        <v>9706000</v>
      </c>
      <c r="I158" s="35">
        <f>'Core Indicators'!AM158</f>
        <v>85000</v>
      </c>
      <c r="J158" s="35">
        <f>'Core Indicators'!AU158</f>
        <v>0</v>
      </c>
      <c r="K158" s="35">
        <f>'Core Indicators'!BC158</f>
        <v>355</v>
      </c>
      <c r="L158" s="35">
        <f>'Core Indicators'!BK158</f>
        <v>772</v>
      </c>
      <c r="M158" s="35" t="str">
        <f>'Core Indicators'!BS158</f>
        <v>x</v>
      </c>
      <c r="N158" s="35" t="str">
        <f>'Core Indicators'!CA158</f>
        <v>x</v>
      </c>
      <c r="O158" s="35" t="e">
        <f>'Core Indicators'!CI158</f>
        <v>#N/A</v>
      </c>
      <c r="P158" s="35" t="str">
        <f>'Core Indicators'!CQ158</f>
        <v>x</v>
      </c>
      <c r="Q158" s="35">
        <f>'Core Indicators'!DG158</f>
        <v>6791000</v>
      </c>
      <c r="R158" s="35">
        <f>'Core Indicators'!DO158</f>
        <v>2706000</v>
      </c>
      <c r="S158" s="35">
        <f>'Core Indicators'!DW158</f>
        <v>6050000</v>
      </c>
      <c r="T158" s="35">
        <f>'Core Indicators'!EE158</f>
        <v>950000</v>
      </c>
      <c r="U158" s="35">
        <f>'Core Indicators'!EM158</f>
        <v>0</v>
      </c>
      <c r="V158" s="35">
        <f>'Core Indicators'!FC158</f>
        <v>4</v>
      </c>
      <c r="W158" s="35" t="str">
        <f>'Core Indicators'!FK158</f>
        <v>x</v>
      </c>
      <c r="X158" s="35" t="str">
        <f>'Core Indicators'!FS158</f>
        <v>x</v>
      </c>
      <c r="Y158" s="35">
        <f>'Core Indicators'!GA158</f>
        <v>1</v>
      </c>
      <c r="Z158" s="35">
        <f>'Core Indicators'!GI158</f>
        <v>0</v>
      </c>
      <c r="AA158" s="35">
        <f>'Core Indicators'!GQ158</f>
        <v>1</v>
      </c>
      <c r="AB158" s="35">
        <f>'Core Indicators'!GY158</f>
        <v>0</v>
      </c>
      <c r="AC158" s="35">
        <f>'Core Indicators'!HG158</f>
        <v>0</v>
      </c>
      <c r="AD158" s="35">
        <f>'Core Indicators'!HO158</f>
        <v>0</v>
      </c>
      <c r="AE158" s="35">
        <f>'Core Indicators'!HW158</f>
        <v>1</v>
      </c>
      <c r="AF158" s="35">
        <f>'Core Indicators'!IE158</f>
        <v>2</v>
      </c>
      <c r="AG158" s="35">
        <f>'Core Indicators'!IM158</f>
        <v>3</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7" ma:contentTypeDescription="Create a new document." ma:contentTypeScope="" ma:versionID="8fbf53a545171865ae9d7baa3b0283bd">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fedcb08a2ec86d279e70664aa5c29038"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ee498aa-95cc-435d-9944-c3687a25c7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ba8e8d2-d2b0-4cd0-bba0-0b15a11487e6}" ma:internalName="TaxCatchAll" ma:showField="CatchAllData" ma:web="cb5bba5a-0e74-4075-81f9-e243a297de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C30798E-456A-4C15-83A3-8493F506BD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D1C524-4410-4619-A351-E2A9000BAA9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DALLA VALLE Daniele (JRC-ISPRA-EXT)</cp:lastModifiedBy>
  <cp:lastPrinted>2023-02-06T15:13:38Z</cp:lastPrinted>
  <dcterms:created xsi:type="dcterms:W3CDTF">2013-01-24T09:37:59Z</dcterms:created>
  <dcterms:modified xsi:type="dcterms:W3CDTF">2023-02-06T15:14:03Z</dcterms:modified>
</cp:coreProperties>
</file>